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3"/>
  <workbookPr date1904="1" showInkAnnotation="0"/>
  <mc:AlternateContent xmlns:mc="http://schemas.openxmlformats.org/markup-compatibility/2006">
    <mc:Choice Requires="x15">
      <x15ac:absPath xmlns:x15ac="http://schemas.microsoft.com/office/spreadsheetml/2010/11/ac" url="/Users/jimbo/Desktop/"/>
    </mc:Choice>
  </mc:AlternateContent>
  <xr:revisionPtr revIDLastSave="0" documentId="13_ncr:1_{BFBE3816-58EB-7649-87DA-FF50B9C11C89}" xr6:coauthVersionLast="45" xr6:coauthVersionMax="45" xr10:uidLastSave="{00000000-0000-0000-0000-000000000000}"/>
  <bookViews>
    <workbookView xWindow="1700" yWindow="460" windowWidth="43060" windowHeight="27500" tabRatio="989" activeTab="13" xr2:uid="{00000000-000D-0000-FFFF-FFFF00000000}"/>
  </bookViews>
  <sheets>
    <sheet name="Instructions" sheetId="31" r:id="rId1"/>
    <sheet name="Picking Information" sheetId="1" r:id="rId2"/>
    <sheet name="He Data" sheetId="5" r:id="rId3"/>
    <sheet name="ICPMS Import" sheetId="37" r:id="rId4"/>
    <sheet name="Normals" sheetId="32" r:id="rId5"/>
    <sheet name="ICPMS Data" sheetId="4" r:id="rId6"/>
    <sheet name="Spike Blanks" sheetId="33" r:id="rId7"/>
    <sheet name="Nb Blanks" sheetId="34" r:id="rId8"/>
    <sheet name="Multigrain Worksheet" sheetId="2" r:id="rId9"/>
    <sheet name="Calculations Page" sheetId="3" r:id="rId10"/>
    <sheet name="Alpha Ejection Compiler" sheetId="39" r:id="rId11"/>
    <sheet name="Alpha Ejection Calcs" sheetId="38" r:id="rId12"/>
    <sheet name="Alpha Ejection Constants" sheetId="36" r:id="rId13"/>
    <sheet name="Complete Summary Table" sheetId="8" r:id="rId14"/>
    <sheet name="Explanation" sheetId="35" r:id="rId15"/>
    <sheet name="Revision History" sheetId="30" r:id="rId16"/>
  </sheets>
  <definedNames>
    <definedName name="_17072008_1421" localSheetId="2">'He Data'!#REF!</definedName>
    <definedName name="_17072008_1422" localSheetId="2">'He Data'!#REF!</definedName>
    <definedName name="_17072008_1423" localSheetId="2">'He Data'!$O$7:$Z$14</definedName>
    <definedName name="_17072008_1424" localSheetId="2">'He Data'!$O$7:$Z$14</definedName>
    <definedName name="_2013_10_17_1022_trim" localSheetId="3">'ICPMS Import'!#REF!</definedName>
    <definedName name="_2015_06_03_1150_trim" localSheetId="3">'ICPMS Import'!#REF!</definedName>
    <definedName name="_2015_06_04_1255_trim" localSheetId="3">'ICPMS Import'!#REF!</definedName>
    <definedName name="_gXY1">#REF!</definedName>
    <definedName name="Ellipse1_1">#REF!</definedName>
    <definedName name="Ellipse1_2">#REF!</definedName>
    <definedName name="Ellipse1_3">#REF!</definedName>
    <definedName name="Ellipse1_4">#REF!</definedName>
    <definedName name="Ellipse1_5">#REF!</definedName>
    <definedName name="gauss">#REF!</definedName>
    <definedName name="solver_eng" localSheetId="9" hidden="1">1</definedName>
    <definedName name="solver_lin" localSheetId="9" hidden="1">2</definedName>
    <definedName name="solver_neg" localSheetId="9" hidden="1">1</definedName>
    <definedName name="solver_num" localSheetId="9" hidden="1">0</definedName>
    <definedName name="solver_opt" localSheetId="9" hidden="1">'Calculations Page'!$DX$36</definedName>
    <definedName name="solver_typ" localSheetId="9" hidden="1">1</definedName>
    <definedName name="solver_val" localSheetId="9" hidden="1">0</definedName>
    <definedName name="solver_ver" localSheetId="9" hidden="1">2</definedName>
  </definedNames>
  <calcPr calcId="191029" iterate="1" concurrentCalc="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EF49" i="3" l="1"/>
  <c r="R25" i="34"/>
  <c r="A53" i="4"/>
  <c r="F53" i="4"/>
  <c r="C53" i="4"/>
  <c r="B53" i="4"/>
  <c r="A52" i="4"/>
  <c r="F52" i="4"/>
  <c r="C52" i="4"/>
  <c r="B52" i="4"/>
  <c r="A51" i="4"/>
  <c r="F51" i="4"/>
  <c r="C51" i="4"/>
  <c r="B51" i="4"/>
  <c r="A50" i="4"/>
  <c r="F50" i="4"/>
  <c r="C50" i="4"/>
  <c r="B50" i="4"/>
  <c r="A49" i="4"/>
  <c r="F49" i="4"/>
  <c r="C49" i="4"/>
  <c r="B49" i="4"/>
  <c r="A48" i="4"/>
  <c r="F48" i="4"/>
  <c r="C48" i="4"/>
  <c r="B48" i="4"/>
  <c r="A47" i="4"/>
  <c r="F47" i="4"/>
  <c r="C47" i="4"/>
  <c r="B47" i="4"/>
  <c r="A46" i="4"/>
  <c r="F46" i="4"/>
  <c r="C46" i="4"/>
  <c r="B46" i="4"/>
  <c r="A45" i="4"/>
  <c r="F45" i="4"/>
  <c r="C45" i="4"/>
  <c r="B45" i="4"/>
  <c r="A44" i="4"/>
  <c r="F44" i="4"/>
  <c r="C44" i="4"/>
  <c r="B44" i="4"/>
  <c r="A43" i="4"/>
  <c r="F43" i="4"/>
  <c r="C43" i="4"/>
  <c r="B43" i="4"/>
  <c r="A42" i="4"/>
  <c r="F42" i="4"/>
  <c r="C42" i="4"/>
  <c r="B42" i="4"/>
  <c r="A41" i="4"/>
  <c r="F41" i="4"/>
  <c r="C41" i="4"/>
  <c r="B41" i="4"/>
  <c r="A40" i="4"/>
  <c r="F40" i="4"/>
  <c r="C40" i="4"/>
  <c r="B40" i="4"/>
  <c r="A39" i="4"/>
  <c r="F39" i="4"/>
  <c r="C39" i="4"/>
  <c r="B39" i="4"/>
  <c r="A38" i="4"/>
  <c r="F38" i="4"/>
  <c r="C38" i="4"/>
  <c r="B38" i="4"/>
  <c r="A37" i="4"/>
  <c r="F37" i="4"/>
  <c r="C37" i="4"/>
  <c r="B37" i="4"/>
  <c r="A36" i="4"/>
  <c r="F36" i="4"/>
  <c r="C36" i="4"/>
  <c r="B36" i="4"/>
  <c r="A35" i="4"/>
  <c r="F35" i="4"/>
  <c r="C35" i="4"/>
  <c r="B35" i="4"/>
  <c r="A34" i="4"/>
  <c r="F34" i="4"/>
  <c r="C34" i="4"/>
  <c r="B34" i="4"/>
  <c r="A33" i="4"/>
  <c r="F33" i="4"/>
  <c r="C33" i="4"/>
  <c r="B33" i="4"/>
  <c r="A32" i="4"/>
  <c r="F32" i="4"/>
  <c r="C32" i="4"/>
  <c r="B32" i="4"/>
  <c r="A31" i="4"/>
  <c r="F31" i="4"/>
  <c r="C31" i="4"/>
  <c r="B31" i="4"/>
  <c r="A30" i="4"/>
  <c r="F30" i="4"/>
  <c r="C30" i="4"/>
  <c r="B30" i="4"/>
  <c r="A29" i="4"/>
  <c r="F29" i="4"/>
  <c r="C29" i="4"/>
  <c r="B29" i="4"/>
  <c r="A28" i="4"/>
  <c r="F28" i="4"/>
  <c r="C28" i="4"/>
  <c r="B28" i="4"/>
  <c r="A27" i="4"/>
  <c r="F27" i="4"/>
  <c r="C27" i="4"/>
  <c r="B27" i="4"/>
  <c r="A26" i="4"/>
  <c r="F26" i="4"/>
  <c r="C26" i="4"/>
  <c r="B26" i="4"/>
  <c r="A25" i="4"/>
  <c r="F25" i="4"/>
  <c r="C25" i="4"/>
  <c r="B25" i="4"/>
  <c r="A24" i="4"/>
  <c r="F24" i="4"/>
  <c r="C24" i="4"/>
  <c r="B24" i="4"/>
  <c r="A23" i="4"/>
  <c r="F23" i="4"/>
  <c r="C23" i="4"/>
  <c r="B23" i="4"/>
  <c r="A22" i="4"/>
  <c r="F22" i="4"/>
  <c r="C22" i="4"/>
  <c r="B22" i="4"/>
  <c r="A21" i="4"/>
  <c r="F21" i="4"/>
  <c r="C21" i="4"/>
  <c r="B21" i="4"/>
  <c r="A20" i="4"/>
  <c r="F20" i="4"/>
  <c r="C20" i="4"/>
  <c r="B20" i="4"/>
  <c r="A19" i="4"/>
  <c r="F19" i="4"/>
  <c r="C19" i="4"/>
  <c r="B19" i="4"/>
  <c r="A18" i="4"/>
  <c r="F18" i="4"/>
  <c r="C18" i="4"/>
  <c r="B18" i="4"/>
  <c r="A17" i="4"/>
  <c r="F17" i="4"/>
  <c r="C17" i="4"/>
  <c r="B17" i="4"/>
  <c r="A16" i="4"/>
  <c r="F16" i="4"/>
  <c r="C16" i="4"/>
  <c r="B16" i="4"/>
  <c r="A15" i="4"/>
  <c r="F15" i="4"/>
  <c r="C15" i="4"/>
  <c r="B15" i="4"/>
  <c r="A14" i="4"/>
  <c r="F14" i="4"/>
  <c r="C14" i="4"/>
  <c r="B14" i="4"/>
  <c r="A13" i="4"/>
  <c r="F13" i="4"/>
  <c r="C13" i="4"/>
  <c r="B13" i="4"/>
  <c r="A12" i="4"/>
  <c r="F12" i="4"/>
  <c r="C12" i="4"/>
  <c r="B12" i="4"/>
  <c r="A11" i="4"/>
  <c r="F11" i="4"/>
  <c r="C11" i="4"/>
  <c r="B11" i="4"/>
  <c r="A10" i="4"/>
  <c r="F10" i="4"/>
  <c r="C10" i="4"/>
  <c r="B10" i="4"/>
  <c r="A9" i="4"/>
  <c r="F9" i="4"/>
  <c r="C9" i="4"/>
  <c r="B9" i="4"/>
  <c r="A8" i="4"/>
  <c r="F8" i="4"/>
  <c r="C8" i="4"/>
  <c r="B8" i="4"/>
  <c r="A7" i="4"/>
  <c r="F7" i="4"/>
  <c r="C7" i="4"/>
  <c r="B7" i="4"/>
  <c r="A6" i="4"/>
  <c r="F6" i="4"/>
  <c r="C6" i="4"/>
  <c r="B6" i="4"/>
  <c r="P24" i="33"/>
  <c r="R24" i="33"/>
  <c r="B182" i="5"/>
  <c r="A182" i="5"/>
  <c r="B181" i="5"/>
  <c r="A181" i="5"/>
  <c r="B180" i="5"/>
  <c r="A180" i="5"/>
  <c r="B179" i="5"/>
  <c r="A179" i="5"/>
  <c r="B178" i="5"/>
  <c r="A178" i="5"/>
  <c r="B177" i="5"/>
  <c r="A177" i="5"/>
  <c r="B176" i="5"/>
  <c r="A176" i="5"/>
  <c r="B175" i="5"/>
  <c r="A175" i="5"/>
  <c r="B174" i="5"/>
  <c r="A174" i="5"/>
  <c r="B173" i="5"/>
  <c r="A173" i="5"/>
  <c r="B172" i="5"/>
  <c r="A172" i="5"/>
  <c r="B171" i="5"/>
  <c r="A171" i="5"/>
  <c r="B170" i="5"/>
  <c r="A170" i="5"/>
  <c r="B169" i="5"/>
  <c r="A169" i="5"/>
  <c r="B168" i="5"/>
  <c r="A168" i="5"/>
  <c r="B167" i="5"/>
  <c r="A167" i="5"/>
  <c r="B166" i="5"/>
  <c r="A166" i="5"/>
  <c r="B165" i="5"/>
  <c r="A165" i="5"/>
  <c r="B164" i="5"/>
  <c r="A164" i="5"/>
  <c r="B163" i="5"/>
  <c r="A163" i="5"/>
  <c r="B162" i="5"/>
  <c r="A162" i="5"/>
  <c r="B161" i="5"/>
  <c r="A161" i="5"/>
  <c r="B160" i="5"/>
  <c r="A160" i="5"/>
  <c r="B159" i="5"/>
  <c r="A159" i="5"/>
  <c r="B158" i="5"/>
  <c r="A158" i="5"/>
  <c r="B157" i="5"/>
  <c r="A157" i="5"/>
  <c r="B156" i="5"/>
  <c r="A156" i="5"/>
  <c r="B155" i="5"/>
  <c r="A155" i="5"/>
  <c r="B154" i="5"/>
  <c r="A154" i="5"/>
  <c r="B153" i="5"/>
  <c r="A153" i="5"/>
  <c r="B152" i="5"/>
  <c r="A152" i="5"/>
  <c r="B151" i="5"/>
  <c r="A151" i="5"/>
  <c r="B150" i="5"/>
  <c r="A150" i="5"/>
  <c r="B149" i="5"/>
  <c r="A149" i="5"/>
  <c r="B148" i="5"/>
  <c r="A148" i="5"/>
  <c r="B147" i="5"/>
  <c r="A147" i="5"/>
  <c r="B146" i="5"/>
  <c r="A146" i="5"/>
  <c r="B145" i="5"/>
  <c r="A145" i="5"/>
  <c r="B144" i="5"/>
  <c r="A144" i="5"/>
  <c r="B143" i="5"/>
  <c r="A143" i="5"/>
  <c r="B142" i="5"/>
  <c r="A142" i="5"/>
  <c r="B141" i="5"/>
  <c r="A141" i="5"/>
  <c r="B140" i="5"/>
  <c r="A140" i="5"/>
  <c r="B139" i="5"/>
  <c r="A139" i="5"/>
  <c r="B138" i="5"/>
  <c r="A138" i="5"/>
  <c r="B137" i="5"/>
  <c r="A137" i="5"/>
  <c r="B136" i="5"/>
  <c r="A136" i="5"/>
  <c r="B135" i="5"/>
  <c r="A135" i="5"/>
  <c r="B134" i="5"/>
  <c r="A134" i="5"/>
  <c r="B133" i="5"/>
  <c r="A133" i="5"/>
  <c r="B132" i="5"/>
  <c r="A132" i="5"/>
  <c r="B131" i="5"/>
  <c r="A131" i="5"/>
  <c r="B130" i="5"/>
  <c r="A130" i="5"/>
  <c r="B129" i="5"/>
  <c r="A129" i="5"/>
  <c r="B128" i="5"/>
  <c r="A128" i="5"/>
  <c r="B127" i="5"/>
  <c r="A127" i="5"/>
  <c r="B126" i="5"/>
  <c r="A126" i="5"/>
  <c r="B125" i="5"/>
  <c r="A125" i="5"/>
  <c r="B124" i="5"/>
  <c r="A124" i="5"/>
  <c r="B123" i="5"/>
  <c r="A123" i="5"/>
  <c r="B122" i="5"/>
  <c r="A122" i="5"/>
  <c r="B121" i="5"/>
  <c r="A121" i="5"/>
  <c r="B120" i="5"/>
  <c r="A120" i="5"/>
  <c r="B119" i="5"/>
  <c r="A119" i="5"/>
  <c r="B118" i="5"/>
  <c r="A118" i="5"/>
  <c r="B117" i="5"/>
  <c r="A117" i="5"/>
  <c r="B116" i="5"/>
  <c r="A116" i="5"/>
  <c r="B115" i="5"/>
  <c r="A115" i="5"/>
  <c r="B114" i="5"/>
  <c r="A114" i="5"/>
  <c r="B113" i="5"/>
  <c r="A113" i="5"/>
  <c r="B112" i="5"/>
  <c r="A112" i="5"/>
  <c r="B111" i="5"/>
  <c r="A111" i="5"/>
  <c r="B110" i="5"/>
  <c r="A110" i="5"/>
  <c r="B109" i="5"/>
  <c r="A109" i="5"/>
  <c r="B108" i="5"/>
  <c r="A108" i="5"/>
  <c r="B107" i="5"/>
  <c r="A107" i="5"/>
  <c r="B106" i="5"/>
  <c r="A106" i="5"/>
  <c r="B105" i="5"/>
  <c r="A105" i="5"/>
  <c r="B104" i="5"/>
  <c r="A104" i="5"/>
  <c r="B103" i="5"/>
  <c r="A103" i="5"/>
  <c r="B102" i="5"/>
  <c r="A102" i="5"/>
  <c r="B101" i="5"/>
  <c r="A101" i="5"/>
  <c r="B100" i="5"/>
  <c r="A100" i="5"/>
  <c r="B99" i="5"/>
  <c r="A99" i="5"/>
  <c r="B98" i="5"/>
  <c r="A98" i="5"/>
  <c r="B97" i="5"/>
  <c r="A97" i="5"/>
  <c r="B96" i="5"/>
  <c r="A96" i="5"/>
  <c r="B95" i="5"/>
  <c r="A95" i="5"/>
  <c r="B94" i="5"/>
  <c r="A94" i="5"/>
  <c r="B93" i="5"/>
  <c r="A93" i="5"/>
  <c r="B92" i="5"/>
  <c r="A92" i="5"/>
  <c r="B91" i="5"/>
  <c r="A91" i="5"/>
  <c r="B90" i="5"/>
  <c r="A90" i="5"/>
  <c r="B89" i="5"/>
  <c r="A89" i="5"/>
  <c r="B88" i="5"/>
  <c r="A88" i="5"/>
  <c r="B87" i="5"/>
  <c r="A87" i="5"/>
  <c r="B86" i="5"/>
  <c r="A86" i="5"/>
  <c r="B85" i="5"/>
  <c r="A85" i="5"/>
  <c r="B84" i="5"/>
  <c r="A84" i="5"/>
  <c r="B83" i="5"/>
  <c r="A83" i="5"/>
  <c r="B82" i="5"/>
  <c r="A82" i="5"/>
  <c r="B81" i="5"/>
  <c r="A81" i="5"/>
  <c r="B80" i="5"/>
  <c r="A80" i="5"/>
  <c r="B79" i="5"/>
  <c r="A79" i="5"/>
  <c r="B78" i="5"/>
  <c r="A78" i="5"/>
  <c r="B77" i="5"/>
  <c r="A77" i="5"/>
  <c r="B76" i="5"/>
  <c r="A76" i="5"/>
  <c r="B75" i="5"/>
  <c r="A75" i="5"/>
  <c r="B74" i="5"/>
  <c r="A74" i="5"/>
  <c r="B73" i="5"/>
  <c r="A73" i="5"/>
  <c r="B72" i="5"/>
  <c r="A72" i="5"/>
  <c r="B71" i="5"/>
  <c r="A71" i="5"/>
  <c r="B70" i="5"/>
  <c r="A70" i="5"/>
  <c r="B69" i="5"/>
  <c r="A69" i="5"/>
  <c r="B68" i="5"/>
  <c r="A68" i="5"/>
  <c r="B67" i="5"/>
  <c r="A67" i="5"/>
  <c r="B66" i="5"/>
  <c r="A66" i="5"/>
  <c r="B65" i="5"/>
  <c r="A65" i="5"/>
  <c r="B64" i="5"/>
  <c r="A64" i="5"/>
  <c r="B63" i="5"/>
  <c r="A63" i="5"/>
  <c r="B62" i="5"/>
  <c r="A62" i="5"/>
  <c r="B61" i="5"/>
  <c r="A61" i="5"/>
  <c r="B60" i="5"/>
  <c r="A60" i="5"/>
  <c r="B59" i="5"/>
  <c r="A59" i="5"/>
  <c r="B58" i="5"/>
  <c r="A58" i="5"/>
  <c r="B57" i="5"/>
  <c r="A57" i="5"/>
  <c r="B56" i="5"/>
  <c r="A56" i="5"/>
  <c r="B55" i="5"/>
  <c r="A55" i="5"/>
  <c r="B54" i="5"/>
  <c r="A54" i="5"/>
  <c r="B53" i="5"/>
  <c r="A53" i="5"/>
  <c r="B52" i="5"/>
  <c r="A52" i="5"/>
  <c r="B51" i="5"/>
  <c r="A51" i="5"/>
  <c r="B50" i="5"/>
  <c r="A50" i="5"/>
  <c r="B49" i="5"/>
  <c r="A49" i="5"/>
  <c r="B48" i="5"/>
  <c r="A48" i="5"/>
  <c r="B47" i="5"/>
  <c r="A47" i="5"/>
  <c r="B46" i="5"/>
  <c r="A46" i="5"/>
  <c r="B45" i="5"/>
  <c r="A45" i="5"/>
  <c r="B44" i="5"/>
  <c r="A44" i="5"/>
  <c r="B43" i="5"/>
  <c r="A43" i="5"/>
  <c r="B42" i="5"/>
  <c r="A42" i="5"/>
  <c r="B41" i="5"/>
  <c r="A41" i="5"/>
  <c r="B40" i="5"/>
  <c r="A40" i="5"/>
  <c r="B39" i="5"/>
  <c r="A39" i="5"/>
  <c r="B38" i="5"/>
  <c r="A38" i="5"/>
  <c r="B37" i="5"/>
  <c r="A37" i="5"/>
  <c r="B36" i="5"/>
  <c r="A36" i="5"/>
  <c r="B35" i="5"/>
  <c r="A35" i="5"/>
  <c r="B34" i="5"/>
  <c r="A34" i="5"/>
  <c r="B33" i="5"/>
  <c r="A33" i="5"/>
  <c r="B32" i="5"/>
  <c r="A32" i="5"/>
  <c r="B31" i="5"/>
  <c r="A31" i="5"/>
  <c r="B30" i="5"/>
  <c r="A30" i="5"/>
  <c r="B29" i="5"/>
  <c r="A29" i="5"/>
  <c r="B28" i="5"/>
  <c r="A28" i="5"/>
  <c r="B27" i="5"/>
  <c r="A27" i="5"/>
  <c r="B26" i="5"/>
  <c r="A26" i="5"/>
  <c r="B25" i="5"/>
  <c r="A25" i="5"/>
  <c r="B24" i="5"/>
  <c r="A24" i="5"/>
  <c r="B23" i="5"/>
  <c r="A23" i="5"/>
  <c r="B22" i="5"/>
  <c r="A22" i="5"/>
  <c r="B21" i="5"/>
  <c r="A21" i="5"/>
  <c r="B20" i="5"/>
  <c r="A20" i="5"/>
  <c r="B19" i="5"/>
  <c r="A19" i="5"/>
  <c r="B18" i="5"/>
  <c r="A18" i="5"/>
  <c r="B17" i="5"/>
  <c r="A17" i="5"/>
  <c r="B16" i="5"/>
  <c r="A16" i="5"/>
  <c r="B15" i="5"/>
  <c r="A15" i="5"/>
  <c r="B14" i="5"/>
  <c r="A14" i="5"/>
  <c r="B13" i="5"/>
  <c r="A13" i="5"/>
  <c r="B12" i="5"/>
  <c r="A12" i="5"/>
  <c r="B11" i="5"/>
  <c r="A11" i="5"/>
  <c r="B10" i="5"/>
  <c r="A10" i="5"/>
  <c r="B9" i="5"/>
  <c r="A9" i="5"/>
  <c r="B8" i="5"/>
  <c r="A8" i="5"/>
  <c r="B7" i="5"/>
  <c r="A7" i="5"/>
  <c r="C82" i="4"/>
  <c r="B82" i="4"/>
  <c r="A82" i="4"/>
  <c r="F82" i="4"/>
  <c r="C81" i="4"/>
  <c r="B81" i="4"/>
  <c r="A81" i="4"/>
  <c r="F81" i="4"/>
  <c r="C80" i="4"/>
  <c r="B80" i="4"/>
  <c r="A80" i="4"/>
  <c r="F80" i="4"/>
  <c r="C79" i="4"/>
  <c r="B79" i="4"/>
  <c r="A79" i="4"/>
  <c r="F79" i="4"/>
  <c r="C78" i="4"/>
  <c r="B78" i="4"/>
  <c r="A78" i="4"/>
  <c r="F78" i="4"/>
  <c r="C77" i="4"/>
  <c r="B77" i="4"/>
  <c r="A77" i="4"/>
  <c r="F77" i="4"/>
  <c r="C76" i="4"/>
  <c r="B76" i="4"/>
  <c r="A76" i="4"/>
  <c r="F76" i="4"/>
  <c r="C75" i="4"/>
  <c r="B75" i="4"/>
  <c r="A75" i="4"/>
  <c r="F75" i="4"/>
  <c r="C74" i="4"/>
  <c r="B74" i="4"/>
  <c r="A74" i="4"/>
  <c r="F74" i="4"/>
  <c r="C73" i="4"/>
  <c r="B73" i="4"/>
  <c r="A73" i="4"/>
  <c r="F73" i="4"/>
  <c r="C72" i="4"/>
  <c r="B72" i="4"/>
  <c r="A72" i="4"/>
  <c r="F72" i="4"/>
  <c r="C71" i="4"/>
  <c r="B71" i="4"/>
  <c r="A71" i="4"/>
  <c r="F71" i="4"/>
  <c r="C70" i="4"/>
  <c r="B70" i="4"/>
  <c r="A70" i="4"/>
  <c r="F70" i="4"/>
  <c r="C69" i="4"/>
  <c r="B69" i="4"/>
  <c r="A69" i="4"/>
  <c r="F69" i="4"/>
  <c r="C68" i="4"/>
  <c r="B68" i="4"/>
  <c r="A68" i="4"/>
  <c r="F68" i="4"/>
  <c r="C67" i="4"/>
  <c r="B67" i="4"/>
  <c r="A67" i="4"/>
  <c r="F67" i="4"/>
  <c r="C66" i="4"/>
  <c r="B66" i="4"/>
  <c r="A66" i="4"/>
  <c r="F66" i="4"/>
  <c r="C65" i="4"/>
  <c r="B65" i="4"/>
  <c r="A65" i="4"/>
  <c r="F65" i="4"/>
  <c r="C64" i="4"/>
  <c r="B64" i="4"/>
  <c r="A64" i="4"/>
  <c r="F64" i="4"/>
  <c r="C63" i="4"/>
  <c r="B63" i="4"/>
  <c r="A63" i="4"/>
  <c r="F63" i="4"/>
  <c r="C62" i="4"/>
  <c r="B62" i="4"/>
  <c r="A62" i="4"/>
  <c r="F62" i="4"/>
  <c r="C61" i="4"/>
  <c r="B61" i="4"/>
  <c r="A61" i="4"/>
  <c r="F61" i="4"/>
  <c r="C60" i="4"/>
  <c r="B60" i="4"/>
  <c r="A60" i="4"/>
  <c r="F60" i="4"/>
  <c r="C59" i="4"/>
  <c r="B59" i="4"/>
  <c r="A59" i="4"/>
  <c r="F59" i="4"/>
  <c r="C58" i="4"/>
  <c r="B58" i="4"/>
  <c r="A58" i="4"/>
  <c r="F58" i="4"/>
  <c r="C57" i="4"/>
  <c r="B57" i="4"/>
  <c r="A57" i="4"/>
  <c r="F57" i="4"/>
  <c r="C56" i="4"/>
  <c r="B56" i="4"/>
  <c r="A56" i="4"/>
  <c r="F56" i="4"/>
  <c r="C55" i="4"/>
  <c r="B55" i="4"/>
  <c r="A55" i="4"/>
  <c r="F55" i="4"/>
  <c r="C54" i="4"/>
  <c r="B54" i="4"/>
  <c r="A54" i="4"/>
  <c r="F54" i="4"/>
  <c r="K122" i="5"/>
  <c r="J122" i="5"/>
  <c r="I122" i="5"/>
  <c r="H122" i="5"/>
  <c r="G122" i="5"/>
  <c r="F122" i="5"/>
  <c r="E122" i="5"/>
  <c r="D122" i="5"/>
  <c r="C122" i="5"/>
  <c r="M122" i="5"/>
  <c r="K121" i="5"/>
  <c r="J121" i="5"/>
  <c r="I121" i="5"/>
  <c r="H121" i="5"/>
  <c r="G121" i="5"/>
  <c r="F121" i="5"/>
  <c r="E121" i="5"/>
  <c r="D121" i="5"/>
  <c r="C121" i="5"/>
  <c r="M121" i="5"/>
  <c r="K120" i="5"/>
  <c r="J120" i="5"/>
  <c r="I120" i="5"/>
  <c r="H120" i="5"/>
  <c r="G120" i="5"/>
  <c r="F120" i="5"/>
  <c r="E120" i="5"/>
  <c r="D120" i="5"/>
  <c r="C120" i="5"/>
  <c r="M120" i="5"/>
  <c r="K119" i="5"/>
  <c r="J119" i="5"/>
  <c r="I119" i="5"/>
  <c r="H119" i="5"/>
  <c r="G119" i="5"/>
  <c r="F119" i="5"/>
  <c r="E119" i="5"/>
  <c r="D119" i="5"/>
  <c r="C119" i="5"/>
  <c r="M119" i="5"/>
  <c r="K118" i="5"/>
  <c r="J118" i="5"/>
  <c r="I118" i="5"/>
  <c r="H118" i="5"/>
  <c r="G118" i="5"/>
  <c r="F118" i="5"/>
  <c r="E118" i="5"/>
  <c r="D118" i="5"/>
  <c r="C118" i="5"/>
  <c r="M118" i="5"/>
  <c r="K117" i="5"/>
  <c r="J117" i="5"/>
  <c r="I117" i="5"/>
  <c r="H117" i="5"/>
  <c r="G117" i="5"/>
  <c r="F117" i="5"/>
  <c r="E117" i="5"/>
  <c r="D117" i="5"/>
  <c r="C117" i="5"/>
  <c r="M117" i="5"/>
  <c r="K116" i="5"/>
  <c r="J116" i="5"/>
  <c r="I116" i="5"/>
  <c r="H116" i="5"/>
  <c r="G116" i="5"/>
  <c r="F116" i="5"/>
  <c r="E116" i="5"/>
  <c r="D116" i="5"/>
  <c r="C116" i="5"/>
  <c r="M116" i="5"/>
  <c r="K115" i="5"/>
  <c r="J115" i="5"/>
  <c r="I115" i="5"/>
  <c r="H115" i="5"/>
  <c r="G115" i="5"/>
  <c r="F115" i="5"/>
  <c r="E115" i="5"/>
  <c r="D115" i="5"/>
  <c r="C115" i="5"/>
  <c r="M115" i="5"/>
  <c r="K114" i="5"/>
  <c r="J114" i="5"/>
  <c r="I114" i="5"/>
  <c r="H114" i="5"/>
  <c r="G114" i="5"/>
  <c r="F114" i="5"/>
  <c r="E114" i="5"/>
  <c r="D114" i="5"/>
  <c r="C114" i="5"/>
  <c r="M114" i="5"/>
  <c r="K113" i="5"/>
  <c r="J113" i="5"/>
  <c r="I113" i="5"/>
  <c r="H113" i="5"/>
  <c r="G113" i="5"/>
  <c r="F113" i="5"/>
  <c r="E113" i="5"/>
  <c r="D113" i="5"/>
  <c r="C113" i="5"/>
  <c r="M113" i="5"/>
  <c r="K112" i="5"/>
  <c r="J112" i="5"/>
  <c r="I112" i="5"/>
  <c r="H112" i="5"/>
  <c r="G112" i="5"/>
  <c r="F112" i="5"/>
  <c r="E112" i="5"/>
  <c r="D112" i="5"/>
  <c r="C112" i="5"/>
  <c r="M112" i="5"/>
  <c r="K111" i="5"/>
  <c r="J111" i="5"/>
  <c r="I111" i="5"/>
  <c r="H111" i="5"/>
  <c r="G111" i="5"/>
  <c r="F111" i="5"/>
  <c r="E111" i="5"/>
  <c r="D111" i="5"/>
  <c r="C111" i="5"/>
  <c r="M111" i="5"/>
  <c r="K110" i="5"/>
  <c r="J110" i="5"/>
  <c r="I110" i="5"/>
  <c r="H110" i="5"/>
  <c r="G110" i="5"/>
  <c r="F110" i="5"/>
  <c r="E110" i="5"/>
  <c r="D110" i="5"/>
  <c r="C110" i="5"/>
  <c r="M110" i="5"/>
  <c r="K109" i="5"/>
  <c r="J109" i="5"/>
  <c r="I109" i="5"/>
  <c r="H109" i="5"/>
  <c r="G109" i="5"/>
  <c r="F109" i="5"/>
  <c r="E109" i="5"/>
  <c r="D109" i="5"/>
  <c r="C109" i="5"/>
  <c r="M109" i="5"/>
  <c r="K108" i="5"/>
  <c r="J108" i="5"/>
  <c r="I108" i="5"/>
  <c r="H108" i="5"/>
  <c r="G108" i="5"/>
  <c r="F108" i="5"/>
  <c r="E108" i="5"/>
  <c r="D108" i="5"/>
  <c r="C108" i="5"/>
  <c r="M108" i="5"/>
  <c r="K107" i="5"/>
  <c r="J107" i="5"/>
  <c r="I107" i="5"/>
  <c r="H107" i="5"/>
  <c r="G107" i="5"/>
  <c r="F107" i="5"/>
  <c r="E107" i="5"/>
  <c r="D107" i="5"/>
  <c r="C107" i="5"/>
  <c r="M107" i="5"/>
  <c r="K106" i="5"/>
  <c r="J106" i="5"/>
  <c r="I106" i="5"/>
  <c r="H106" i="5"/>
  <c r="G106" i="5"/>
  <c r="F106" i="5"/>
  <c r="E106" i="5"/>
  <c r="D106" i="5"/>
  <c r="C106" i="5"/>
  <c r="M106" i="5"/>
  <c r="K105" i="5"/>
  <c r="J105" i="5"/>
  <c r="I105" i="5"/>
  <c r="H105" i="5"/>
  <c r="G105" i="5"/>
  <c r="F105" i="5"/>
  <c r="E105" i="5"/>
  <c r="D105" i="5"/>
  <c r="C105" i="5"/>
  <c r="M105" i="5"/>
  <c r="K104" i="5"/>
  <c r="J104" i="5"/>
  <c r="I104" i="5"/>
  <c r="H104" i="5"/>
  <c r="G104" i="5"/>
  <c r="F104" i="5"/>
  <c r="E104" i="5"/>
  <c r="D104" i="5"/>
  <c r="C104" i="5"/>
  <c r="M104" i="5"/>
  <c r="K103" i="5"/>
  <c r="J103" i="5"/>
  <c r="I103" i="5"/>
  <c r="H103" i="5"/>
  <c r="G103" i="5"/>
  <c r="F103" i="5"/>
  <c r="E103" i="5"/>
  <c r="D103" i="5"/>
  <c r="C103" i="5"/>
  <c r="M103" i="5"/>
  <c r="K102" i="5"/>
  <c r="J102" i="5"/>
  <c r="I102" i="5"/>
  <c r="H102" i="5"/>
  <c r="G102" i="5"/>
  <c r="F102" i="5"/>
  <c r="E102" i="5"/>
  <c r="D102" i="5"/>
  <c r="C102" i="5"/>
  <c r="M102" i="5"/>
  <c r="K101" i="5"/>
  <c r="J101" i="5"/>
  <c r="I101" i="5"/>
  <c r="H101" i="5"/>
  <c r="G101" i="5"/>
  <c r="F101" i="5"/>
  <c r="E101" i="5"/>
  <c r="D101" i="5"/>
  <c r="C101" i="5"/>
  <c r="M101" i="5"/>
  <c r="K100" i="5"/>
  <c r="J100" i="5"/>
  <c r="I100" i="5"/>
  <c r="H100" i="5"/>
  <c r="G100" i="5"/>
  <c r="F100" i="5"/>
  <c r="E100" i="5"/>
  <c r="D100" i="5"/>
  <c r="C100" i="5"/>
  <c r="M100" i="5"/>
  <c r="K99" i="5"/>
  <c r="J99" i="5"/>
  <c r="I99" i="5"/>
  <c r="H99" i="5"/>
  <c r="G99" i="5"/>
  <c r="F99" i="5"/>
  <c r="E99" i="5"/>
  <c r="D99" i="5"/>
  <c r="C99" i="5"/>
  <c r="M99" i="5"/>
  <c r="K98" i="5"/>
  <c r="J98" i="5"/>
  <c r="I98" i="5"/>
  <c r="H98" i="5"/>
  <c r="G98" i="5"/>
  <c r="F98" i="5"/>
  <c r="E98" i="5"/>
  <c r="D98" i="5"/>
  <c r="C98" i="5"/>
  <c r="M98" i="5"/>
  <c r="K97" i="5"/>
  <c r="J97" i="5"/>
  <c r="I97" i="5"/>
  <c r="H97" i="5"/>
  <c r="G97" i="5"/>
  <c r="F97" i="5"/>
  <c r="E97" i="5"/>
  <c r="D97" i="5"/>
  <c r="C97" i="5"/>
  <c r="M97" i="5"/>
  <c r="K96" i="5"/>
  <c r="J96" i="5"/>
  <c r="I96" i="5"/>
  <c r="H96" i="5"/>
  <c r="G96" i="5"/>
  <c r="F96" i="5"/>
  <c r="E96" i="5"/>
  <c r="D96" i="5"/>
  <c r="C96" i="5"/>
  <c r="M96" i="5"/>
  <c r="K95" i="5"/>
  <c r="J95" i="5"/>
  <c r="I95" i="5"/>
  <c r="H95" i="5"/>
  <c r="G95" i="5"/>
  <c r="F95" i="5"/>
  <c r="E95" i="5"/>
  <c r="D95" i="5"/>
  <c r="C95" i="5"/>
  <c r="M95" i="5"/>
  <c r="K94" i="5"/>
  <c r="J94" i="5"/>
  <c r="I94" i="5"/>
  <c r="H94" i="5"/>
  <c r="G94" i="5"/>
  <c r="F94" i="5"/>
  <c r="E94" i="5"/>
  <c r="D94" i="5"/>
  <c r="C94" i="5"/>
  <c r="M94" i="5"/>
  <c r="K93" i="5"/>
  <c r="J93" i="5"/>
  <c r="I93" i="5"/>
  <c r="H93" i="5"/>
  <c r="G93" i="5"/>
  <c r="F93" i="5"/>
  <c r="E93" i="5"/>
  <c r="D93" i="5"/>
  <c r="C93" i="5"/>
  <c r="M93" i="5"/>
  <c r="K92" i="5"/>
  <c r="J92" i="5"/>
  <c r="I92" i="5"/>
  <c r="H92" i="5"/>
  <c r="G92" i="5"/>
  <c r="F92" i="5"/>
  <c r="E92" i="5"/>
  <c r="D92" i="5"/>
  <c r="C92" i="5"/>
  <c r="M92" i="5"/>
  <c r="K91" i="5"/>
  <c r="J91" i="5"/>
  <c r="I91" i="5"/>
  <c r="H91" i="5"/>
  <c r="G91" i="5"/>
  <c r="F91" i="5"/>
  <c r="E91" i="5"/>
  <c r="D91" i="5"/>
  <c r="C91" i="5"/>
  <c r="M91" i="5"/>
  <c r="K90" i="5"/>
  <c r="J90" i="5"/>
  <c r="I90" i="5"/>
  <c r="H90" i="5"/>
  <c r="G90" i="5"/>
  <c r="F90" i="5"/>
  <c r="E90" i="5"/>
  <c r="D90" i="5"/>
  <c r="C90" i="5"/>
  <c r="M90" i="5"/>
  <c r="K89" i="5"/>
  <c r="J89" i="5"/>
  <c r="I89" i="5"/>
  <c r="H89" i="5"/>
  <c r="G89" i="5"/>
  <c r="F89" i="5"/>
  <c r="E89" i="5"/>
  <c r="D89" i="5"/>
  <c r="C89" i="5"/>
  <c r="M89" i="5"/>
  <c r="K88" i="5"/>
  <c r="J88" i="5"/>
  <c r="I88" i="5"/>
  <c r="H88" i="5"/>
  <c r="G88" i="5"/>
  <c r="F88" i="5"/>
  <c r="E88" i="5"/>
  <c r="D88" i="5"/>
  <c r="C88" i="5"/>
  <c r="M88" i="5"/>
  <c r="K87" i="5"/>
  <c r="J87" i="5"/>
  <c r="I87" i="5"/>
  <c r="H87" i="5"/>
  <c r="G87" i="5"/>
  <c r="F87" i="5"/>
  <c r="E87" i="5"/>
  <c r="D87" i="5"/>
  <c r="C87" i="5"/>
  <c r="M87" i="5"/>
  <c r="K86" i="5"/>
  <c r="J86" i="5"/>
  <c r="I86" i="5"/>
  <c r="H86" i="5"/>
  <c r="G86" i="5"/>
  <c r="F86" i="5"/>
  <c r="E86" i="5"/>
  <c r="D86" i="5"/>
  <c r="C86" i="5"/>
  <c r="M86" i="5"/>
  <c r="K85" i="5"/>
  <c r="J85" i="5"/>
  <c r="I85" i="5"/>
  <c r="H85" i="5"/>
  <c r="G85" i="5"/>
  <c r="F85" i="5"/>
  <c r="E85" i="5"/>
  <c r="D85" i="5"/>
  <c r="C85" i="5"/>
  <c r="M85" i="5"/>
  <c r="K84" i="5"/>
  <c r="J84" i="5"/>
  <c r="I84" i="5"/>
  <c r="H84" i="5"/>
  <c r="G84" i="5"/>
  <c r="F84" i="5"/>
  <c r="E84" i="5"/>
  <c r="D84" i="5"/>
  <c r="C84" i="5"/>
  <c r="M84" i="5"/>
  <c r="K83" i="5"/>
  <c r="J83" i="5"/>
  <c r="I83" i="5"/>
  <c r="H83" i="5"/>
  <c r="G83" i="5"/>
  <c r="F83" i="5"/>
  <c r="E83" i="5"/>
  <c r="D83" i="5"/>
  <c r="C83" i="5"/>
  <c r="M83" i="5"/>
  <c r="K82" i="5"/>
  <c r="J82" i="5"/>
  <c r="I82" i="5"/>
  <c r="H82" i="5"/>
  <c r="G82" i="5"/>
  <c r="F82" i="5"/>
  <c r="E82" i="5"/>
  <c r="D82" i="5"/>
  <c r="C82" i="5"/>
  <c r="M82" i="5"/>
  <c r="K81" i="5"/>
  <c r="J81" i="5"/>
  <c r="I81" i="5"/>
  <c r="H81" i="5"/>
  <c r="G81" i="5"/>
  <c r="F81" i="5"/>
  <c r="E81" i="5"/>
  <c r="D81" i="5"/>
  <c r="C81" i="5"/>
  <c r="M81" i="5"/>
  <c r="K80" i="5"/>
  <c r="J80" i="5"/>
  <c r="I80" i="5"/>
  <c r="H80" i="5"/>
  <c r="G80" i="5"/>
  <c r="F80" i="5"/>
  <c r="E80" i="5"/>
  <c r="D80" i="5"/>
  <c r="C80" i="5"/>
  <c r="M80" i="5"/>
  <c r="K79" i="5"/>
  <c r="J79" i="5"/>
  <c r="I79" i="5"/>
  <c r="H79" i="5"/>
  <c r="G79" i="5"/>
  <c r="F79" i="5"/>
  <c r="E79" i="5"/>
  <c r="D79" i="5"/>
  <c r="C79" i="5"/>
  <c r="M79" i="5"/>
  <c r="K78" i="5"/>
  <c r="J78" i="5"/>
  <c r="I78" i="5"/>
  <c r="H78" i="5"/>
  <c r="G78" i="5"/>
  <c r="F78" i="5"/>
  <c r="E78" i="5"/>
  <c r="D78" i="5"/>
  <c r="C78" i="5"/>
  <c r="M78" i="5"/>
  <c r="K77" i="5"/>
  <c r="J77" i="5"/>
  <c r="I77" i="5"/>
  <c r="H77" i="5"/>
  <c r="G77" i="5"/>
  <c r="F77" i="5"/>
  <c r="E77" i="5"/>
  <c r="D77" i="5"/>
  <c r="C77" i="5"/>
  <c r="M77" i="5"/>
  <c r="K76" i="5"/>
  <c r="J76" i="5"/>
  <c r="I76" i="5"/>
  <c r="H76" i="5"/>
  <c r="G76" i="5"/>
  <c r="F76" i="5"/>
  <c r="E76" i="5"/>
  <c r="D76" i="5"/>
  <c r="C76" i="5"/>
  <c r="M76" i="5"/>
  <c r="K75" i="5"/>
  <c r="J75" i="5"/>
  <c r="I75" i="5"/>
  <c r="H75" i="5"/>
  <c r="G75" i="5"/>
  <c r="F75" i="5"/>
  <c r="E75" i="5"/>
  <c r="D75" i="5"/>
  <c r="C75" i="5"/>
  <c r="M75" i="5"/>
  <c r="K74" i="5"/>
  <c r="J74" i="5"/>
  <c r="I74" i="5"/>
  <c r="H74" i="5"/>
  <c r="G74" i="5"/>
  <c r="F74" i="5"/>
  <c r="E74" i="5"/>
  <c r="D74" i="5"/>
  <c r="C74" i="5"/>
  <c r="M74" i="5"/>
  <c r="K73" i="5"/>
  <c r="J73" i="5"/>
  <c r="I73" i="5"/>
  <c r="H73" i="5"/>
  <c r="G73" i="5"/>
  <c r="F73" i="5"/>
  <c r="E73" i="5"/>
  <c r="D73" i="5"/>
  <c r="C73" i="5"/>
  <c r="M73" i="5"/>
  <c r="K72" i="5"/>
  <c r="J72" i="5"/>
  <c r="I72" i="5"/>
  <c r="H72" i="5"/>
  <c r="G72" i="5"/>
  <c r="F72" i="5"/>
  <c r="E72" i="5"/>
  <c r="D72" i="5"/>
  <c r="C72" i="5"/>
  <c r="M72" i="5"/>
  <c r="K71" i="5"/>
  <c r="J71" i="5"/>
  <c r="I71" i="5"/>
  <c r="H71" i="5"/>
  <c r="G71" i="5"/>
  <c r="F71" i="5"/>
  <c r="E71" i="5"/>
  <c r="D71" i="5"/>
  <c r="C71" i="5"/>
  <c r="M71" i="5"/>
  <c r="K70" i="5"/>
  <c r="J70" i="5"/>
  <c r="I70" i="5"/>
  <c r="H70" i="5"/>
  <c r="G70" i="5"/>
  <c r="F70" i="5"/>
  <c r="E70" i="5"/>
  <c r="D70" i="5"/>
  <c r="C70" i="5"/>
  <c r="M70" i="5"/>
  <c r="K69" i="5"/>
  <c r="J69" i="5"/>
  <c r="I69" i="5"/>
  <c r="H69" i="5"/>
  <c r="G69" i="5"/>
  <c r="F69" i="5"/>
  <c r="E69" i="5"/>
  <c r="D69" i="5"/>
  <c r="C69" i="5"/>
  <c r="M69" i="5"/>
  <c r="K68" i="5"/>
  <c r="J68" i="5"/>
  <c r="I68" i="5"/>
  <c r="H68" i="5"/>
  <c r="G68" i="5"/>
  <c r="F68" i="5"/>
  <c r="E68" i="5"/>
  <c r="D68" i="5"/>
  <c r="C68" i="5"/>
  <c r="M68" i="5"/>
  <c r="K67" i="5"/>
  <c r="J67" i="5"/>
  <c r="I67" i="5"/>
  <c r="H67" i="5"/>
  <c r="G67" i="5"/>
  <c r="F67" i="5"/>
  <c r="E67" i="5"/>
  <c r="D67" i="5"/>
  <c r="C67" i="5"/>
  <c r="M67" i="5"/>
  <c r="K66" i="5"/>
  <c r="J66" i="5"/>
  <c r="I66" i="5"/>
  <c r="H66" i="5"/>
  <c r="G66" i="5"/>
  <c r="F66" i="5"/>
  <c r="E66" i="5"/>
  <c r="D66" i="5"/>
  <c r="C66" i="5"/>
  <c r="M66" i="5"/>
  <c r="K65" i="5"/>
  <c r="J65" i="5"/>
  <c r="I65" i="5"/>
  <c r="H65" i="5"/>
  <c r="G65" i="5"/>
  <c r="F65" i="5"/>
  <c r="E65" i="5"/>
  <c r="D65" i="5"/>
  <c r="C65" i="5"/>
  <c r="M65" i="5"/>
  <c r="K64" i="5"/>
  <c r="J64" i="5"/>
  <c r="I64" i="5"/>
  <c r="H64" i="5"/>
  <c r="G64" i="5"/>
  <c r="F64" i="5"/>
  <c r="E64" i="5"/>
  <c r="D64" i="5"/>
  <c r="C64" i="5"/>
  <c r="M64" i="5"/>
  <c r="K63" i="5"/>
  <c r="J63" i="5"/>
  <c r="I63" i="5"/>
  <c r="H63" i="5"/>
  <c r="G63" i="5"/>
  <c r="F63" i="5"/>
  <c r="E63" i="5"/>
  <c r="D63" i="5"/>
  <c r="C63" i="5"/>
  <c r="M63" i="5"/>
  <c r="K62" i="5"/>
  <c r="J62" i="5"/>
  <c r="I62" i="5"/>
  <c r="H62" i="5"/>
  <c r="G62" i="5"/>
  <c r="F62" i="5"/>
  <c r="E62" i="5"/>
  <c r="D62" i="5"/>
  <c r="C62" i="5"/>
  <c r="M62" i="5"/>
  <c r="K61" i="5"/>
  <c r="J61" i="5"/>
  <c r="I61" i="5"/>
  <c r="H61" i="5"/>
  <c r="G61" i="5"/>
  <c r="F61" i="5"/>
  <c r="E61" i="5"/>
  <c r="D61" i="5"/>
  <c r="C61" i="5"/>
  <c r="M61" i="5"/>
  <c r="K60" i="5"/>
  <c r="J60" i="5"/>
  <c r="I60" i="5"/>
  <c r="H60" i="5"/>
  <c r="G60" i="5"/>
  <c r="F60" i="5"/>
  <c r="E60" i="5"/>
  <c r="D60" i="5"/>
  <c r="C60" i="5"/>
  <c r="M60" i="5"/>
  <c r="K59" i="5"/>
  <c r="J59" i="5"/>
  <c r="I59" i="5"/>
  <c r="H59" i="5"/>
  <c r="G59" i="5"/>
  <c r="F59" i="5"/>
  <c r="E59" i="5"/>
  <c r="D59" i="5"/>
  <c r="C59" i="5"/>
  <c r="M59" i="5"/>
  <c r="K58" i="5"/>
  <c r="J58" i="5"/>
  <c r="I58" i="5"/>
  <c r="H58" i="5"/>
  <c r="G58" i="5"/>
  <c r="F58" i="5"/>
  <c r="E58" i="5"/>
  <c r="D58" i="5"/>
  <c r="C58" i="5"/>
  <c r="M58" i="5"/>
  <c r="K57" i="5"/>
  <c r="J57" i="5"/>
  <c r="I57" i="5"/>
  <c r="H57" i="5"/>
  <c r="G57" i="5"/>
  <c r="F57" i="5"/>
  <c r="E57" i="5"/>
  <c r="D57" i="5"/>
  <c r="C57" i="5"/>
  <c r="M57" i="5"/>
  <c r="K56" i="5"/>
  <c r="J56" i="5"/>
  <c r="I56" i="5"/>
  <c r="H56" i="5"/>
  <c r="G56" i="5"/>
  <c r="F56" i="5"/>
  <c r="E56" i="5"/>
  <c r="D56" i="5"/>
  <c r="C56" i="5"/>
  <c r="M56" i="5"/>
  <c r="K55" i="5"/>
  <c r="J55" i="5"/>
  <c r="I55" i="5"/>
  <c r="H55" i="5"/>
  <c r="G55" i="5"/>
  <c r="F55" i="5"/>
  <c r="E55" i="5"/>
  <c r="D55" i="5"/>
  <c r="C55" i="5"/>
  <c r="M55" i="5"/>
  <c r="K54" i="5"/>
  <c r="J54" i="5"/>
  <c r="I54" i="5"/>
  <c r="H54" i="5"/>
  <c r="G54" i="5"/>
  <c r="F54" i="5"/>
  <c r="E54" i="5"/>
  <c r="D54" i="5"/>
  <c r="C54" i="5"/>
  <c r="M54" i="5"/>
  <c r="K53" i="5"/>
  <c r="J53" i="5"/>
  <c r="I53" i="5"/>
  <c r="H53" i="5"/>
  <c r="G53" i="5"/>
  <c r="F53" i="5"/>
  <c r="E53" i="5"/>
  <c r="D53" i="5"/>
  <c r="C53" i="5"/>
  <c r="M53" i="5"/>
  <c r="K52" i="5"/>
  <c r="J52" i="5"/>
  <c r="I52" i="5"/>
  <c r="H52" i="5"/>
  <c r="G52" i="5"/>
  <c r="F52" i="5"/>
  <c r="E52" i="5"/>
  <c r="D52" i="5"/>
  <c r="C52" i="5"/>
  <c r="M52" i="5"/>
  <c r="K51" i="5"/>
  <c r="J51" i="5"/>
  <c r="I51" i="5"/>
  <c r="H51" i="5"/>
  <c r="G51" i="5"/>
  <c r="F51" i="5"/>
  <c r="E51" i="5"/>
  <c r="D51" i="5"/>
  <c r="C51" i="5"/>
  <c r="M51" i="5"/>
  <c r="K50" i="5"/>
  <c r="J50" i="5"/>
  <c r="I50" i="5"/>
  <c r="H50" i="5"/>
  <c r="G50" i="5"/>
  <c r="F50" i="5"/>
  <c r="E50" i="5"/>
  <c r="D50" i="5"/>
  <c r="C50" i="5"/>
  <c r="M50" i="5"/>
  <c r="K49" i="5"/>
  <c r="J49" i="5"/>
  <c r="I49" i="5"/>
  <c r="H49" i="5"/>
  <c r="G49" i="5"/>
  <c r="F49" i="5"/>
  <c r="E49" i="5"/>
  <c r="D49" i="5"/>
  <c r="C49" i="5"/>
  <c r="M49" i="5"/>
  <c r="K48" i="5"/>
  <c r="J48" i="5"/>
  <c r="I48" i="5"/>
  <c r="H48" i="5"/>
  <c r="G48" i="5"/>
  <c r="F48" i="5"/>
  <c r="E48" i="5"/>
  <c r="D48" i="5"/>
  <c r="C48" i="5"/>
  <c r="M48" i="5"/>
  <c r="K47" i="5"/>
  <c r="J47" i="5"/>
  <c r="I47" i="5"/>
  <c r="H47" i="5"/>
  <c r="G47" i="5"/>
  <c r="F47" i="5"/>
  <c r="E47" i="5"/>
  <c r="D47" i="5"/>
  <c r="C47" i="5"/>
  <c r="M47" i="5"/>
  <c r="K46" i="5"/>
  <c r="J46" i="5"/>
  <c r="I46" i="5"/>
  <c r="H46" i="5"/>
  <c r="G46" i="5"/>
  <c r="F46" i="5"/>
  <c r="E46" i="5"/>
  <c r="D46" i="5"/>
  <c r="C46" i="5"/>
  <c r="M46" i="5"/>
  <c r="K45" i="5"/>
  <c r="J45" i="5"/>
  <c r="I45" i="5"/>
  <c r="H45" i="5"/>
  <c r="G45" i="5"/>
  <c r="F45" i="5"/>
  <c r="E45" i="5"/>
  <c r="D45" i="5"/>
  <c r="C45" i="5"/>
  <c r="M45" i="5"/>
  <c r="K44" i="5"/>
  <c r="J44" i="5"/>
  <c r="I44" i="5"/>
  <c r="H44" i="5"/>
  <c r="G44" i="5"/>
  <c r="F44" i="5"/>
  <c r="E44" i="5"/>
  <c r="D44" i="5"/>
  <c r="C44" i="5"/>
  <c r="M44" i="5"/>
  <c r="K43" i="5"/>
  <c r="J43" i="5"/>
  <c r="I43" i="5"/>
  <c r="H43" i="5"/>
  <c r="G43" i="5"/>
  <c r="F43" i="5"/>
  <c r="E43" i="5"/>
  <c r="D43" i="5"/>
  <c r="C43" i="5"/>
  <c r="M43" i="5"/>
  <c r="K42" i="5"/>
  <c r="J42" i="5"/>
  <c r="I42" i="5"/>
  <c r="H42" i="5"/>
  <c r="G42" i="5"/>
  <c r="F42" i="5"/>
  <c r="E42" i="5"/>
  <c r="D42" i="5"/>
  <c r="C42" i="5"/>
  <c r="M42" i="5"/>
  <c r="K41" i="5"/>
  <c r="J41" i="5"/>
  <c r="I41" i="5"/>
  <c r="H41" i="5"/>
  <c r="G41" i="5"/>
  <c r="F41" i="5"/>
  <c r="E41" i="5"/>
  <c r="D41" i="5"/>
  <c r="C41" i="5"/>
  <c r="M41" i="5"/>
  <c r="K40" i="5"/>
  <c r="J40" i="5"/>
  <c r="I40" i="5"/>
  <c r="H40" i="5"/>
  <c r="G40" i="5"/>
  <c r="F40" i="5"/>
  <c r="E40" i="5"/>
  <c r="D40" i="5"/>
  <c r="C40" i="5"/>
  <c r="M40" i="5"/>
  <c r="K39" i="5"/>
  <c r="J39" i="5"/>
  <c r="I39" i="5"/>
  <c r="H39" i="5"/>
  <c r="G39" i="5"/>
  <c r="F39" i="5"/>
  <c r="E39" i="5"/>
  <c r="D39" i="5"/>
  <c r="C39" i="5"/>
  <c r="M39" i="5"/>
  <c r="K38" i="5"/>
  <c r="J38" i="5"/>
  <c r="I38" i="5"/>
  <c r="H38" i="5"/>
  <c r="G38" i="5"/>
  <c r="F38" i="5"/>
  <c r="E38" i="5"/>
  <c r="D38" i="5"/>
  <c r="C38" i="5"/>
  <c r="M38" i="5"/>
  <c r="M37" i="5"/>
  <c r="K37" i="5"/>
  <c r="J37" i="5"/>
  <c r="I37" i="5"/>
  <c r="H37" i="5"/>
  <c r="G37" i="5"/>
  <c r="F37" i="5"/>
  <c r="E37" i="5"/>
  <c r="D37" i="5"/>
  <c r="C37" i="5"/>
  <c r="M36" i="5"/>
  <c r="K36" i="5"/>
  <c r="J36" i="5"/>
  <c r="I36" i="5"/>
  <c r="H36" i="5"/>
  <c r="G36" i="5"/>
  <c r="F36" i="5"/>
  <c r="E36" i="5"/>
  <c r="D36" i="5"/>
  <c r="C36" i="5"/>
  <c r="M35" i="5"/>
  <c r="K35" i="5"/>
  <c r="J35" i="5"/>
  <c r="I35" i="5"/>
  <c r="H35" i="5"/>
  <c r="G35" i="5"/>
  <c r="F35" i="5"/>
  <c r="E35" i="5"/>
  <c r="D35" i="5"/>
  <c r="C35" i="5"/>
  <c r="M34" i="5"/>
  <c r="K34" i="5"/>
  <c r="J34" i="5"/>
  <c r="I34" i="5"/>
  <c r="H34" i="5"/>
  <c r="G34" i="5"/>
  <c r="F34" i="5"/>
  <c r="E34" i="5"/>
  <c r="D34" i="5"/>
  <c r="C34" i="5"/>
  <c r="M33" i="5"/>
  <c r="K33" i="5"/>
  <c r="J33" i="5"/>
  <c r="I33" i="5"/>
  <c r="H33" i="5"/>
  <c r="G33" i="5"/>
  <c r="F33" i="5"/>
  <c r="E33" i="5"/>
  <c r="D33" i="5"/>
  <c r="C33" i="5"/>
  <c r="M32" i="5"/>
  <c r="K32" i="5"/>
  <c r="J32" i="5"/>
  <c r="I32" i="5"/>
  <c r="H32" i="5"/>
  <c r="G32" i="5"/>
  <c r="F32" i="5"/>
  <c r="E32" i="5"/>
  <c r="D32" i="5"/>
  <c r="C32" i="5"/>
  <c r="M31" i="5"/>
  <c r="K31" i="5"/>
  <c r="J31" i="5"/>
  <c r="I31" i="5"/>
  <c r="H31" i="5"/>
  <c r="G31" i="5"/>
  <c r="F31" i="5"/>
  <c r="E31" i="5"/>
  <c r="D31" i="5"/>
  <c r="C31" i="5"/>
  <c r="M30" i="5"/>
  <c r="K30" i="5"/>
  <c r="J30" i="5"/>
  <c r="I30" i="5"/>
  <c r="H30" i="5"/>
  <c r="G30" i="5"/>
  <c r="F30" i="5"/>
  <c r="E30" i="5"/>
  <c r="D30" i="5"/>
  <c r="C30" i="5"/>
  <c r="M29" i="5"/>
  <c r="K29" i="5"/>
  <c r="J29" i="5"/>
  <c r="I29" i="5"/>
  <c r="H29" i="5"/>
  <c r="G29" i="5"/>
  <c r="F29" i="5"/>
  <c r="E29" i="5"/>
  <c r="D29" i="5"/>
  <c r="C29" i="5"/>
  <c r="M28" i="5"/>
  <c r="K28" i="5"/>
  <c r="J28" i="5"/>
  <c r="I28" i="5"/>
  <c r="H28" i="5"/>
  <c r="G28" i="5"/>
  <c r="F28" i="5"/>
  <c r="E28" i="5"/>
  <c r="D28" i="5"/>
  <c r="C28" i="5"/>
  <c r="M27" i="5"/>
  <c r="K27" i="5"/>
  <c r="J27" i="5"/>
  <c r="I27" i="5"/>
  <c r="H27" i="5"/>
  <c r="G27" i="5"/>
  <c r="F27" i="5"/>
  <c r="E27" i="5"/>
  <c r="D27" i="5"/>
  <c r="C27" i="5"/>
  <c r="M26" i="5"/>
  <c r="K26" i="5"/>
  <c r="J26" i="5"/>
  <c r="I26" i="5"/>
  <c r="H26" i="5"/>
  <c r="G26" i="5"/>
  <c r="F26" i="5"/>
  <c r="E26" i="5"/>
  <c r="D26" i="5"/>
  <c r="C26" i="5"/>
  <c r="M25" i="5"/>
  <c r="K25" i="5"/>
  <c r="J25" i="5"/>
  <c r="I25" i="5"/>
  <c r="H25" i="5"/>
  <c r="G25" i="5"/>
  <c r="F25" i="5"/>
  <c r="E25" i="5"/>
  <c r="D25" i="5"/>
  <c r="C25" i="5"/>
  <c r="M24" i="5"/>
  <c r="K24" i="5"/>
  <c r="J24" i="5"/>
  <c r="I24" i="5"/>
  <c r="H24" i="5"/>
  <c r="G24" i="5"/>
  <c r="F24" i="5"/>
  <c r="E24" i="5"/>
  <c r="D24" i="5"/>
  <c r="C24" i="5"/>
  <c r="M23" i="5"/>
  <c r="K23" i="5"/>
  <c r="J23" i="5"/>
  <c r="I23" i="5"/>
  <c r="H23" i="5"/>
  <c r="G23" i="5"/>
  <c r="F23" i="5"/>
  <c r="E23" i="5"/>
  <c r="D23" i="5"/>
  <c r="C23" i="5"/>
  <c r="M22" i="5"/>
  <c r="K22" i="5"/>
  <c r="J22" i="5"/>
  <c r="I22" i="5"/>
  <c r="H22" i="5"/>
  <c r="G22" i="5"/>
  <c r="F22" i="5"/>
  <c r="E22" i="5"/>
  <c r="D22" i="5"/>
  <c r="C22" i="5"/>
  <c r="M21" i="5"/>
  <c r="K21" i="5"/>
  <c r="J21" i="5"/>
  <c r="I21" i="5"/>
  <c r="H21" i="5"/>
  <c r="G21" i="5"/>
  <c r="F21" i="5"/>
  <c r="E21" i="5"/>
  <c r="D21" i="5"/>
  <c r="C21" i="5"/>
  <c r="M20" i="5"/>
  <c r="K20" i="5"/>
  <c r="J20" i="5"/>
  <c r="I20" i="5"/>
  <c r="H20" i="5"/>
  <c r="G20" i="5"/>
  <c r="F20" i="5"/>
  <c r="E20" i="5"/>
  <c r="D20" i="5"/>
  <c r="C20" i="5"/>
  <c r="M19" i="5"/>
  <c r="K19" i="5"/>
  <c r="J19" i="5"/>
  <c r="I19" i="5"/>
  <c r="H19" i="5"/>
  <c r="G19" i="5"/>
  <c r="F19" i="5"/>
  <c r="E19" i="5"/>
  <c r="D19" i="5"/>
  <c r="C19" i="5"/>
  <c r="M18" i="5"/>
  <c r="K18" i="5"/>
  <c r="J18" i="5"/>
  <c r="I18" i="5"/>
  <c r="H18" i="5"/>
  <c r="G18" i="5"/>
  <c r="F18" i="5"/>
  <c r="E18" i="5"/>
  <c r="D18" i="5"/>
  <c r="C18" i="5"/>
  <c r="M17" i="5"/>
  <c r="K17" i="5"/>
  <c r="J17" i="5"/>
  <c r="I17" i="5"/>
  <c r="H17" i="5"/>
  <c r="G17" i="5"/>
  <c r="F17" i="5"/>
  <c r="E17" i="5"/>
  <c r="D17" i="5"/>
  <c r="C17" i="5"/>
  <c r="M16" i="5"/>
  <c r="K16" i="5"/>
  <c r="J16" i="5"/>
  <c r="I16" i="5"/>
  <c r="H16" i="5"/>
  <c r="G16" i="5"/>
  <c r="F16" i="5"/>
  <c r="E16" i="5"/>
  <c r="D16" i="5"/>
  <c r="C16" i="5"/>
  <c r="M15" i="5"/>
  <c r="K15" i="5"/>
  <c r="J15" i="5"/>
  <c r="I15" i="5"/>
  <c r="H15" i="5"/>
  <c r="G15" i="5"/>
  <c r="F15" i="5"/>
  <c r="E15" i="5"/>
  <c r="D15" i="5"/>
  <c r="C15" i="5"/>
  <c r="M14" i="5"/>
  <c r="K14" i="5"/>
  <c r="J14" i="5"/>
  <c r="I14" i="5"/>
  <c r="H14" i="5"/>
  <c r="G14" i="5"/>
  <c r="F14" i="5"/>
  <c r="E14" i="5"/>
  <c r="D14" i="5"/>
  <c r="C14" i="5"/>
  <c r="M13" i="5"/>
  <c r="K13" i="5"/>
  <c r="J13" i="5"/>
  <c r="I13" i="5"/>
  <c r="H13" i="5"/>
  <c r="G13" i="5"/>
  <c r="F13" i="5"/>
  <c r="E13" i="5"/>
  <c r="D13" i="5"/>
  <c r="C13" i="5"/>
  <c r="M12" i="5"/>
  <c r="K12" i="5"/>
  <c r="J12" i="5"/>
  <c r="I12" i="5"/>
  <c r="H12" i="5"/>
  <c r="G12" i="5"/>
  <c r="F12" i="5"/>
  <c r="E12" i="5"/>
  <c r="D12" i="5"/>
  <c r="C12" i="5"/>
  <c r="M11" i="5"/>
  <c r="K11" i="5"/>
  <c r="J11" i="5"/>
  <c r="I11" i="5"/>
  <c r="H11" i="5"/>
  <c r="G11" i="5"/>
  <c r="F11" i="5"/>
  <c r="E11" i="5"/>
  <c r="D11" i="5"/>
  <c r="C11" i="5"/>
  <c r="M10" i="5"/>
  <c r="K10" i="5"/>
  <c r="J10" i="5"/>
  <c r="I10" i="5"/>
  <c r="H10" i="5"/>
  <c r="G10" i="5"/>
  <c r="F10" i="5"/>
  <c r="E10" i="5"/>
  <c r="D10" i="5"/>
  <c r="C10" i="5"/>
  <c r="M9" i="5"/>
  <c r="K9" i="5"/>
  <c r="J9" i="5"/>
  <c r="I9" i="5"/>
  <c r="H9" i="5"/>
  <c r="G9" i="5"/>
  <c r="F9" i="5"/>
  <c r="E9" i="5"/>
  <c r="D9" i="5"/>
  <c r="C9" i="5"/>
  <c r="M8" i="5"/>
  <c r="K8" i="5"/>
  <c r="J8" i="5"/>
  <c r="I8" i="5"/>
  <c r="H8" i="5"/>
  <c r="G8" i="5"/>
  <c r="F8" i="5"/>
  <c r="E8" i="5"/>
  <c r="D8" i="5"/>
  <c r="C8" i="5"/>
  <c r="M7" i="5"/>
  <c r="K7" i="5"/>
  <c r="J7" i="5"/>
  <c r="I7" i="5"/>
  <c r="H7" i="5"/>
  <c r="G7" i="5"/>
  <c r="F7" i="5"/>
  <c r="E7" i="5"/>
  <c r="D7" i="5"/>
  <c r="C7" i="5"/>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BP5" i="3"/>
  <c r="BO5" i="3"/>
  <c r="AD33" i="3"/>
  <c r="P26" i="34"/>
  <c r="AR3" i="8"/>
  <c r="B3" i="8"/>
  <c r="AM3" i="8"/>
  <c r="X3" i="8"/>
  <c r="W3" i="8"/>
  <c r="V3" i="8"/>
  <c r="J3" i="8"/>
  <c r="I3" i="8"/>
  <c r="H3" i="8"/>
  <c r="G3" i="8"/>
  <c r="F3" i="8"/>
  <c r="E3" i="8"/>
  <c r="D3" i="8"/>
  <c r="C3" i="8"/>
  <c r="A3" i="8"/>
  <c r="AR59" i="8"/>
  <c r="B59" i="8"/>
  <c r="AM59" i="8"/>
  <c r="X59" i="8"/>
  <c r="W59" i="8"/>
  <c r="V59" i="8"/>
  <c r="J59" i="8"/>
  <c r="I59" i="8"/>
  <c r="H59" i="8"/>
  <c r="G59" i="8"/>
  <c r="F59" i="8"/>
  <c r="E59" i="8"/>
  <c r="D59" i="8"/>
  <c r="C59" i="8"/>
  <c r="A59" i="8"/>
  <c r="AR58" i="8"/>
  <c r="B58" i="8"/>
  <c r="AM58" i="8"/>
  <c r="X58" i="8"/>
  <c r="W58" i="8"/>
  <c r="V58" i="8"/>
  <c r="J58" i="8"/>
  <c r="I58" i="8"/>
  <c r="H58" i="8"/>
  <c r="G58" i="8"/>
  <c r="F58" i="8"/>
  <c r="E58" i="8"/>
  <c r="D58" i="8"/>
  <c r="C58" i="8"/>
  <c r="A58" i="8"/>
  <c r="AR57" i="8"/>
  <c r="B57" i="8"/>
  <c r="AM57" i="8"/>
  <c r="X57" i="8"/>
  <c r="W57" i="8"/>
  <c r="V57" i="8"/>
  <c r="J57" i="8"/>
  <c r="I57" i="8"/>
  <c r="H57" i="8"/>
  <c r="G57" i="8"/>
  <c r="F57" i="8"/>
  <c r="E57" i="8"/>
  <c r="D57" i="8"/>
  <c r="C57" i="8"/>
  <c r="A57" i="8"/>
  <c r="AR56" i="8"/>
  <c r="B56" i="8"/>
  <c r="AM56" i="8"/>
  <c r="X56" i="8"/>
  <c r="W56" i="8"/>
  <c r="V56" i="8"/>
  <c r="J56" i="8"/>
  <c r="I56" i="8"/>
  <c r="H56" i="8"/>
  <c r="G56" i="8"/>
  <c r="F56" i="8"/>
  <c r="E56" i="8"/>
  <c r="D56" i="8"/>
  <c r="C56" i="8"/>
  <c r="A56" i="8"/>
  <c r="AR55" i="8"/>
  <c r="B55" i="8"/>
  <c r="AM55" i="8"/>
  <c r="X55" i="8"/>
  <c r="W55" i="8"/>
  <c r="V55" i="8"/>
  <c r="J55" i="8"/>
  <c r="I55" i="8"/>
  <c r="H55" i="8"/>
  <c r="G55" i="8"/>
  <c r="F55" i="8"/>
  <c r="E55" i="8"/>
  <c r="D55" i="8"/>
  <c r="C55" i="8"/>
  <c r="A55" i="8"/>
  <c r="AR54" i="8"/>
  <c r="B54" i="8"/>
  <c r="AM54" i="8"/>
  <c r="X54" i="8"/>
  <c r="W54" i="8"/>
  <c r="V54" i="8"/>
  <c r="J54" i="8"/>
  <c r="I54" i="8"/>
  <c r="H54" i="8"/>
  <c r="G54" i="8"/>
  <c r="F54" i="8"/>
  <c r="E54" i="8"/>
  <c r="D54" i="8"/>
  <c r="C54" i="8"/>
  <c r="A54" i="8"/>
  <c r="AR53" i="8"/>
  <c r="B53" i="8"/>
  <c r="AM53" i="8"/>
  <c r="X53" i="8"/>
  <c r="W53" i="8"/>
  <c r="V53" i="8"/>
  <c r="J53" i="8"/>
  <c r="I53" i="8"/>
  <c r="H53" i="8"/>
  <c r="G53" i="8"/>
  <c r="F53" i="8"/>
  <c r="E53" i="8"/>
  <c r="D53" i="8"/>
  <c r="C53" i="8"/>
  <c r="A53" i="8"/>
  <c r="AR52" i="8"/>
  <c r="B52" i="8"/>
  <c r="AM52" i="8"/>
  <c r="X52" i="8"/>
  <c r="W52" i="8"/>
  <c r="V52" i="8"/>
  <c r="J52" i="8"/>
  <c r="I52" i="8"/>
  <c r="H52" i="8"/>
  <c r="G52" i="8"/>
  <c r="F52" i="8"/>
  <c r="E52" i="8"/>
  <c r="D52" i="8"/>
  <c r="C52" i="8"/>
  <c r="A52" i="8"/>
  <c r="AR51" i="8"/>
  <c r="B51" i="8"/>
  <c r="AM51" i="8"/>
  <c r="X51" i="8"/>
  <c r="W51" i="8"/>
  <c r="V51" i="8"/>
  <c r="J51" i="8"/>
  <c r="I51" i="8"/>
  <c r="H51" i="8"/>
  <c r="G51" i="8"/>
  <c r="F51" i="8"/>
  <c r="E51" i="8"/>
  <c r="D51" i="8"/>
  <c r="C51" i="8"/>
  <c r="A51" i="8"/>
  <c r="AR50" i="8"/>
  <c r="B50" i="8"/>
  <c r="AM50" i="8"/>
  <c r="X50" i="8"/>
  <c r="W50" i="8"/>
  <c r="V50" i="8"/>
  <c r="J50" i="8"/>
  <c r="I50" i="8"/>
  <c r="H50" i="8"/>
  <c r="G50" i="8"/>
  <c r="F50" i="8"/>
  <c r="E50" i="8"/>
  <c r="D50" i="8"/>
  <c r="C50" i="8"/>
  <c r="A50" i="8"/>
  <c r="AR49" i="8"/>
  <c r="B49" i="8"/>
  <c r="AM49" i="8"/>
  <c r="X49" i="8"/>
  <c r="W49" i="8"/>
  <c r="V49" i="8"/>
  <c r="J49" i="8"/>
  <c r="I49" i="8"/>
  <c r="H49" i="8"/>
  <c r="G49" i="8"/>
  <c r="F49" i="8"/>
  <c r="E49" i="8"/>
  <c r="D49" i="8"/>
  <c r="C49" i="8"/>
  <c r="A49" i="8"/>
  <c r="AR48" i="8"/>
  <c r="B48" i="8"/>
  <c r="AM48" i="8"/>
  <c r="X48" i="8"/>
  <c r="W48" i="8"/>
  <c r="V48" i="8"/>
  <c r="J48" i="8"/>
  <c r="I48" i="8"/>
  <c r="H48" i="8"/>
  <c r="G48" i="8"/>
  <c r="F48" i="8"/>
  <c r="E48" i="8"/>
  <c r="D48" i="8"/>
  <c r="C48" i="8"/>
  <c r="A48" i="8"/>
  <c r="AR47" i="8"/>
  <c r="B47" i="8"/>
  <c r="AM47" i="8"/>
  <c r="X47" i="8"/>
  <c r="W47" i="8"/>
  <c r="V47" i="8"/>
  <c r="J47" i="8"/>
  <c r="I47" i="8"/>
  <c r="H47" i="8"/>
  <c r="G47" i="8"/>
  <c r="F47" i="8"/>
  <c r="E47" i="8"/>
  <c r="D47" i="8"/>
  <c r="C47" i="8"/>
  <c r="A47" i="8"/>
  <c r="AR46" i="8"/>
  <c r="B46" i="8"/>
  <c r="AM46" i="8"/>
  <c r="X46" i="8"/>
  <c r="W46" i="8"/>
  <c r="V46" i="8"/>
  <c r="J46" i="8"/>
  <c r="I46" i="8"/>
  <c r="H46" i="8"/>
  <c r="G46" i="8"/>
  <c r="F46" i="8"/>
  <c r="E46" i="8"/>
  <c r="D46" i="8"/>
  <c r="C46" i="8"/>
  <c r="A46" i="8"/>
  <c r="AR45" i="8"/>
  <c r="B45" i="8"/>
  <c r="AM45" i="8"/>
  <c r="X45" i="8"/>
  <c r="W45" i="8"/>
  <c r="V45" i="8"/>
  <c r="J45" i="8"/>
  <c r="I45" i="8"/>
  <c r="H45" i="8"/>
  <c r="G45" i="8"/>
  <c r="F45" i="8"/>
  <c r="E45" i="8"/>
  <c r="D45" i="8"/>
  <c r="C45" i="8"/>
  <c r="A45" i="8"/>
  <c r="AR44" i="8"/>
  <c r="B44" i="8"/>
  <c r="AM44" i="8"/>
  <c r="X44" i="8"/>
  <c r="W44" i="8"/>
  <c r="V44" i="8"/>
  <c r="J44" i="8"/>
  <c r="I44" i="8"/>
  <c r="H44" i="8"/>
  <c r="G44" i="8"/>
  <c r="F44" i="8"/>
  <c r="E44" i="8"/>
  <c r="D44" i="8"/>
  <c r="C44" i="8"/>
  <c r="A44" i="8"/>
  <c r="AR43" i="8"/>
  <c r="B43" i="8"/>
  <c r="AM43" i="8"/>
  <c r="X43" i="8"/>
  <c r="W43" i="8"/>
  <c r="V43" i="8"/>
  <c r="J43" i="8"/>
  <c r="I43" i="8"/>
  <c r="H43" i="8"/>
  <c r="G43" i="8"/>
  <c r="F43" i="8"/>
  <c r="E43" i="8"/>
  <c r="D43" i="8"/>
  <c r="C43" i="8"/>
  <c r="A43" i="8"/>
  <c r="AC21" i="3"/>
  <c r="R25" i="32"/>
  <c r="AC17" i="3"/>
  <c r="AC25" i="3"/>
  <c r="BA253" i="3"/>
  <c r="AC20" i="3"/>
  <c r="P25" i="32"/>
  <c r="AC16" i="3"/>
  <c r="B44" i="39"/>
  <c r="C44" i="38"/>
  <c r="E44" i="38"/>
  <c r="B44" i="38"/>
  <c r="D44" i="38"/>
  <c r="J44" i="38"/>
  <c r="N44" i="3"/>
  <c r="F44" i="3"/>
  <c r="G44" i="3"/>
  <c r="I44" i="3"/>
  <c r="K44" i="3"/>
  <c r="H44" i="3"/>
  <c r="B43" i="39"/>
  <c r="C43" i="38"/>
  <c r="E43" i="38"/>
  <c r="CK43" i="38"/>
  <c r="B43" i="38"/>
  <c r="D43" i="38"/>
  <c r="J43" i="38"/>
  <c r="N43" i="3"/>
  <c r="F43" i="3"/>
  <c r="M43" i="3"/>
  <c r="G43" i="3"/>
  <c r="I43" i="3"/>
  <c r="H43" i="3"/>
  <c r="B42" i="39"/>
  <c r="C42" i="38"/>
  <c r="E42" i="38"/>
  <c r="B42" i="38"/>
  <c r="D42" i="38"/>
  <c r="F42" i="38"/>
  <c r="J42" i="38"/>
  <c r="N42" i="3"/>
  <c r="F42" i="3"/>
  <c r="M42" i="3"/>
  <c r="G42" i="3"/>
  <c r="I42" i="3"/>
  <c r="H42" i="3"/>
  <c r="B41" i="39"/>
  <c r="C41" i="38"/>
  <c r="E41" i="38"/>
  <c r="B41" i="38"/>
  <c r="D41" i="38"/>
  <c r="J41" i="38"/>
  <c r="N41" i="3"/>
  <c r="F41" i="3"/>
  <c r="M41" i="3"/>
  <c r="G41" i="3"/>
  <c r="I41" i="3"/>
  <c r="H41" i="3"/>
  <c r="B40" i="39"/>
  <c r="C40" i="38"/>
  <c r="E40" i="38"/>
  <c r="B40" i="38"/>
  <c r="D40" i="38"/>
  <c r="J40" i="38"/>
  <c r="N40" i="3"/>
  <c r="F40" i="3"/>
  <c r="G40" i="3"/>
  <c r="I40" i="3"/>
  <c r="H40" i="3"/>
  <c r="B39" i="39"/>
  <c r="C39" i="38"/>
  <c r="E39" i="38"/>
  <c r="B39" i="38"/>
  <c r="D39" i="38"/>
  <c r="F39" i="38"/>
  <c r="J39" i="38"/>
  <c r="N39" i="3"/>
  <c r="F39" i="3"/>
  <c r="M39" i="3"/>
  <c r="G39" i="3"/>
  <c r="I39" i="3"/>
  <c r="H39" i="3"/>
  <c r="J39" i="3"/>
  <c r="B38" i="39"/>
  <c r="C38" i="38"/>
  <c r="E38" i="38"/>
  <c r="B38" i="38"/>
  <c r="D38" i="38"/>
  <c r="F38" i="38"/>
  <c r="J38" i="38"/>
  <c r="N38" i="3"/>
  <c r="F38" i="3"/>
  <c r="M38" i="3"/>
  <c r="G38" i="3"/>
  <c r="I38" i="3"/>
  <c r="H38" i="3"/>
  <c r="B37" i="39"/>
  <c r="C37" i="38"/>
  <c r="E37" i="38"/>
  <c r="B37" i="38"/>
  <c r="D37" i="38"/>
  <c r="F37" i="38"/>
  <c r="J37" i="38"/>
  <c r="N37" i="3"/>
  <c r="F37" i="3"/>
  <c r="M37" i="3"/>
  <c r="G37" i="3"/>
  <c r="I37" i="3"/>
  <c r="H37" i="3"/>
  <c r="B36" i="39"/>
  <c r="C36" i="38"/>
  <c r="E36" i="38"/>
  <c r="B36" i="38"/>
  <c r="D36" i="38"/>
  <c r="J36" i="38"/>
  <c r="N36" i="3"/>
  <c r="F36" i="3"/>
  <c r="G36" i="3"/>
  <c r="I36" i="3"/>
  <c r="H36" i="3"/>
  <c r="B35" i="39"/>
  <c r="C35" i="38"/>
  <c r="E35" i="38"/>
  <c r="B35" i="38"/>
  <c r="D35" i="38"/>
  <c r="J35" i="38"/>
  <c r="N35" i="3"/>
  <c r="F35" i="3"/>
  <c r="M35" i="3"/>
  <c r="G35" i="3"/>
  <c r="I35" i="3"/>
  <c r="K35" i="3"/>
  <c r="H35" i="3"/>
  <c r="B34" i="39"/>
  <c r="C34" i="38"/>
  <c r="E34" i="38"/>
  <c r="B34" i="38"/>
  <c r="D34" i="38"/>
  <c r="J34" i="38"/>
  <c r="N34" i="3"/>
  <c r="F34" i="3"/>
  <c r="M34" i="3"/>
  <c r="G34" i="3"/>
  <c r="I34" i="3"/>
  <c r="H34" i="3"/>
  <c r="B33" i="39"/>
  <c r="C33" i="38"/>
  <c r="E33" i="38"/>
  <c r="B33" i="38"/>
  <c r="D33" i="38"/>
  <c r="J33" i="38"/>
  <c r="N33" i="3"/>
  <c r="F33" i="3"/>
  <c r="M33" i="3"/>
  <c r="G33" i="3"/>
  <c r="I33" i="3"/>
  <c r="H33" i="3"/>
  <c r="B32" i="39"/>
  <c r="C32" i="38"/>
  <c r="E32" i="38"/>
  <c r="B32" i="38"/>
  <c r="D32" i="38"/>
  <c r="J32" i="38"/>
  <c r="N32" i="3"/>
  <c r="F32" i="3"/>
  <c r="G32" i="3"/>
  <c r="I32" i="3"/>
  <c r="H32" i="3"/>
  <c r="B31" i="39"/>
  <c r="C31" i="38"/>
  <c r="E31" i="38"/>
  <c r="B31" i="38"/>
  <c r="D31" i="38"/>
  <c r="J31" i="38"/>
  <c r="N31" i="3"/>
  <c r="F31" i="3"/>
  <c r="G31" i="3"/>
  <c r="I31" i="3"/>
  <c r="K31" i="3"/>
  <c r="H31" i="3"/>
  <c r="B30" i="39"/>
  <c r="C30" i="38"/>
  <c r="E30" i="38"/>
  <c r="B30" i="38"/>
  <c r="D30" i="38"/>
  <c r="J30" i="38"/>
  <c r="N30" i="3"/>
  <c r="F30" i="3"/>
  <c r="M30" i="3"/>
  <c r="G30" i="3"/>
  <c r="I30" i="3"/>
  <c r="H30" i="3"/>
  <c r="B29" i="39"/>
  <c r="C29" i="38"/>
  <c r="E29" i="38"/>
  <c r="B29" i="38"/>
  <c r="D29" i="38"/>
  <c r="J29" i="38"/>
  <c r="N29" i="3"/>
  <c r="F29" i="3"/>
  <c r="M29" i="3"/>
  <c r="G29" i="3"/>
  <c r="I29" i="3"/>
  <c r="H29" i="3"/>
  <c r="B28" i="39"/>
  <c r="C28" i="38"/>
  <c r="E28" i="38"/>
  <c r="B28" i="38"/>
  <c r="D28" i="38"/>
  <c r="J28" i="38"/>
  <c r="N28" i="3"/>
  <c r="F28" i="3"/>
  <c r="M28" i="3"/>
  <c r="G28" i="3"/>
  <c r="I28" i="3"/>
  <c r="H28" i="3"/>
  <c r="B27" i="39"/>
  <c r="C27" i="38"/>
  <c r="E27" i="38"/>
  <c r="B27" i="38"/>
  <c r="D27" i="38"/>
  <c r="J27" i="38"/>
  <c r="N27" i="3"/>
  <c r="F27" i="3"/>
  <c r="M27" i="3"/>
  <c r="G27" i="3"/>
  <c r="I27" i="3"/>
  <c r="H27" i="3"/>
  <c r="B26" i="39"/>
  <c r="C26" i="38"/>
  <c r="E26" i="38"/>
  <c r="B26" i="38"/>
  <c r="D26" i="38"/>
  <c r="J26" i="38"/>
  <c r="N26" i="3"/>
  <c r="F26" i="3"/>
  <c r="M26" i="3"/>
  <c r="G26" i="3"/>
  <c r="I26" i="3"/>
  <c r="H26" i="3"/>
  <c r="B25" i="39"/>
  <c r="C25" i="38"/>
  <c r="E25" i="38"/>
  <c r="B25" i="38"/>
  <c r="D25" i="38"/>
  <c r="F25" i="38"/>
  <c r="J25" i="38"/>
  <c r="N25" i="3"/>
  <c r="F25" i="3"/>
  <c r="G25" i="3"/>
  <c r="I25" i="3"/>
  <c r="H25" i="3"/>
  <c r="B24" i="39"/>
  <c r="C24" i="38"/>
  <c r="E24" i="38"/>
  <c r="B24" i="38"/>
  <c r="D24" i="38"/>
  <c r="J24" i="38"/>
  <c r="N24" i="3"/>
  <c r="F24" i="3"/>
  <c r="G24" i="3"/>
  <c r="I24" i="3"/>
  <c r="H24" i="3"/>
  <c r="B23" i="39"/>
  <c r="C23" i="38"/>
  <c r="E23" i="38"/>
  <c r="B23" i="38"/>
  <c r="D23" i="38"/>
  <c r="J23" i="38"/>
  <c r="N23" i="3"/>
  <c r="F23" i="3"/>
  <c r="M23" i="3"/>
  <c r="G23" i="3"/>
  <c r="I23" i="3"/>
  <c r="H23" i="3"/>
  <c r="J23" i="3"/>
  <c r="B22" i="39"/>
  <c r="C22" i="38"/>
  <c r="E22" i="38"/>
  <c r="B22" i="38"/>
  <c r="D22" i="38"/>
  <c r="J22" i="38"/>
  <c r="N22" i="3"/>
  <c r="F22" i="3"/>
  <c r="M22" i="3"/>
  <c r="G22" i="3"/>
  <c r="I22" i="3"/>
  <c r="H22" i="3"/>
  <c r="J22" i="3"/>
  <c r="B21" i="39"/>
  <c r="C21" i="38"/>
  <c r="E21" i="38"/>
  <c r="B21" i="38"/>
  <c r="D21" i="38"/>
  <c r="F21" i="38"/>
  <c r="J21" i="38"/>
  <c r="N21" i="3"/>
  <c r="F21" i="3"/>
  <c r="M21" i="3"/>
  <c r="G21" i="3"/>
  <c r="I21" i="3"/>
  <c r="H21" i="3"/>
  <c r="B20" i="39"/>
  <c r="C20" i="38"/>
  <c r="E20" i="38"/>
  <c r="B20" i="38"/>
  <c r="D20" i="38"/>
  <c r="J20" i="38"/>
  <c r="N20" i="3"/>
  <c r="F20" i="3"/>
  <c r="M20" i="3"/>
  <c r="G20" i="3"/>
  <c r="I20" i="3"/>
  <c r="K20" i="3"/>
  <c r="FT20" i="3"/>
  <c r="H20" i="3"/>
  <c r="B19" i="39"/>
  <c r="C19" i="38"/>
  <c r="E19" i="38"/>
  <c r="B19" i="38"/>
  <c r="D19" i="38"/>
  <c r="J19" i="38"/>
  <c r="N19" i="3"/>
  <c r="F19" i="3"/>
  <c r="M19" i="3"/>
  <c r="G19" i="3"/>
  <c r="I19" i="3"/>
  <c r="H19" i="3"/>
  <c r="B18" i="39"/>
  <c r="C18" i="38"/>
  <c r="E18" i="38"/>
  <c r="B18" i="38"/>
  <c r="D18" i="38"/>
  <c r="J18" i="38"/>
  <c r="N18" i="3"/>
  <c r="F18" i="3"/>
  <c r="M18" i="3"/>
  <c r="G18" i="3"/>
  <c r="I18" i="3"/>
  <c r="H18" i="3"/>
  <c r="B17" i="39"/>
  <c r="C17" i="38"/>
  <c r="E17" i="38"/>
  <c r="B17" i="38"/>
  <c r="D17" i="38"/>
  <c r="J17" i="38"/>
  <c r="N17" i="3"/>
  <c r="F17" i="3"/>
  <c r="M17" i="3"/>
  <c r="G17" i="3"/>
  <c r="I17" i="3"/>
  <c r="H17" i="3"/>
  <c r="J17" i="3"/>
  <c r="B16" i="39"/>
  <c r="C16" i="38"/>
  <c r="E16" i="38"/>
  <c r="B16" i="38"/>
  <c r="D16" i="38"/>
  <c r="F16" i="38"/>
  <c r="J16" i="38"/>
  <c r="N16" i="3"/>
  <c r="F16" i="3"/>
  <c r="M16" i="3"/>
  <c r="G16" i="3"/>
  <c r="I16" i="3"/>
  <c r="H16" i="3"/>
  <c r="B15" i="39"/>
  <c r="C15" i="38"/>
  <c r="E15" i="38"/>
  <c r="B15" i="38"/>
  <c r="D15" i="38"/>
  <c r="J15" i="38"/>
  <c r="N15" i="3"/>
  <c r="F15" i="3"/>
  <c r="G15" i="3"/>
  <c r="I15" i="3"/>
  <c r="H15" i="3"/>
  <c r="B14" i="39"/>
  <c r="C14" i="38"/>
  <c r="E14" i="38"/>
  <c r="B14" i="38"/>
  <c r="D14" i="38"/>
  <c r="J14" i="38"/>
  <c r="N14" i="3"/>
  <c r="F14" i="3"/>
  <c r="M14" i="3"/>
  <c r="G14" i="3"/>
  <c r="I14" i="3"/>
  <c r="H14" i="3"/>
  <c r="B13" i="39"/>
  <c r="C13" i="38"/>
  <c r="E13" i="38"/>
  <c r="B13" i="38"/>
  <c r="D13" i="38"/>
  <c r="J13" i="38"/>
  <c r="N13" i="3"/>
  <c r="F13" i="3"/>
  <c r="M13" i="3"/>
  <c r="G13" i="3"/>
  <c r="I13" i="3"/>
  <c r="K13" i="3"/>
  <c r="L13" i="3"/>
  <c r="S13" i="3"/>
  <c r="FT13" i="3"/>
  <c r="H13" i="3"/>
  <c r="B12" i="39"/>
  <c r="C12" i="38"/>
  <c r="E12" i="38"/>
  <c r="B12" i="38"/>
  <c r="D12" i="38"/>
  <c r="F12" i="38"/>
  <c r="J12" i="38"/>
  <c r="N12" i="3"/>
  <c r="F12" i="3"/>
  <c r="M12" i="3"/>
  <c r="G12" i="3"/>
  <c r="I12" i="3"/>
  <c r="K12" i="3"/>
  <c r="FT12" i="3"/>
  <c r="H12" i="3"/>
  <c r="B11" i="39"/>
  <c r="C11" i="38"/>
  <c r="E11" i="38"/>
  <c r="B11" i="38"/>
  <c r="D11" i="38"/>
  <c r="J11" i="38"/>
  <c r="N11" i="3"/>
  <c r="F11" i="3"/>
  <c r="M11" i="3"/>
  <c r="G11" i="3"/>
  <c r="I11" i="3"/>
  <c r="H11" i="3"/>
  <c r="J11" i="3"/>
  <c r="B10" i="39"/>
  <c r="C10" i="38"/>
  <c r="E10" i="38"/>
  <c r="B10" i="38"/>
  <c r="D10" i="38"/>
  <c r="F10" i="38"/>
  <c r="J10" i="38"/>
  <c r="N10" i="3"/>
  <c r="F10" i="3"/>
  <c r="G10" i="3"/>
  <c r="I10" i="3"/>
  <c r="H10" i="3"/>
  <c r="B9" i="39"/>
  <c r="C9" i="38"/>
  <c r="E9" i="38"/>
  <c r="B9" i="38"/>
  <c r="D9" i="38"/>
  <c r="F9" i="38"/>
  <c r="J9" i="38"/>
  <c r="N9" i="3"/>
  <c r="F9" i="3"/>
  <c r="M9" i="3"/>
  <c r="G9" i="3"/>
  <c r="I9" i="3"/>
  <c r="H9" i="3"/>
  <c r="B8" i="39"/>
  <c r="C8" i="38"/>
  <c r="E8" i="38"/>
  <c r="B8" i="38"/>
  <c r="D8" i="38"/>
  <c r="J8" i="38"/>
  <c r="N8" i="3"/>
  <c r="F8" i="3"/>
  <c r="M8" i="3"/>
  <c r="G8" i="3"/>
  <c r="I8" i="3"/>
  <c r="H8" i="3"/>
  <c r="J8" i="3"/>
  <c r="B7" i="39"/>
  <c r="C7" i="38"/>
  <c r="E7" i="38"/>
  <c r="B7" i="38"/>
  <c r="D7" i="38"/>
  <c r="F7" i="38"/>
  <c r="J7" i="38"/>
  <c r="N7" i="3"/>
  <c r="F7" i="3"/>
  <c r="G7" i="3"/>
  <c r="I7" i="3"/>
  <c r="H7" i="3"/>
  <c r="B6" i="39"/>
  <c r="C6" i="38"/>
  <c r="E6" i="38"/>
  <c r="B6" i="38"/>
  <c r="D6" i="38"/>
  <c r="J6" i="38"/>
  <c r="N6" i="3"/>
  <c r="F6" i="3"/>
  <c r="M6" i="3"/>
  <c r="G6" i="3"/>
  <c r="I6" i="3"/>
  <c r="H6" i="3"/>
  <c r="B5" i="39"/>
  <c r="C5" i="38"/>
  <c r="E5" i="38"/>
  <c r="B5" i="38"/>
  <c r="D5" i="38"/>
  <c r="F5" i="38"/>
  <c r="N5" i="3"/>
  <c r="F5" i="3"/>
  <c r="M5" i="3"/>
  <c r="G5" i="3"/>
  <c r="I5" i="3"/>
  <c r="H5" i="3"/>
  <c r="T25" i="32"/>
  <c r="AC18" i="3"/>
  <c r="T25" i="34"/>
  <c r="AC26" i="3"/>
  <c r="P26" i="32"/>
  <c r="AD16" i="3"/>
  <c r="AD24" i="3"/>
  <c r="R26" i="32"/>
  <c r="AD17" i="3"/>
  <c r="R26" i="34"/>
  <c r="AD25" i="3"/>
  <c r="AZ253" i="3"/>
  <c r="AZ249" i="3"/>
  <c r="AZ245" i="3"/>
  <c r="AZ241" i="3"/>
  <c r="AZ237" i="3"/>
  <c r="AZ233" i="3"/>
  <c r="AZ229" i="3"/>
  <c r="AZ225" i="3"/>
  <c r="AZ221" i="3"/>
  <c r="AZ217" i="3"/>
  <c r="AZ213" i="3"/>
  <c r="AZ209" i="3"/>
  <c r="AZ205" i="3"/>
  <c r="AZ201" i="3"/>
  <c r="AZ197" i="3"/>
  <c r="AZ193" i="3"/>
  <c r="AZ189" i="3"/>
  <c r="AZ185" i="3"/>
  <c r="AZ181" i="3"/>
  <c r="T26" i="32"/>
  <c r="AD18" i="3"/>
  <c r="BA178" i="3"/>
  <c r="BA174" i="3"/>
  <c r="BD174" i="3"/>
  <c r="BA170" i="3"/>
  <c r="BA166" i="3"/>
  <c r="BD166" i="3"/>
  <c r="BA162" i="3"/>
  <c r="BA158" i="3"/>
  <c r="BD158" i="3"/>
  <c r="BA154" i="3"/>
  <c r="BA150" i="3"/>
  <c r="BD150" i="3"/>
  <c r="BA146" i="3"/>
  <c r="BA142" i="3"/>
  <c r="BD142" i="3"/>
  <c r="BA138" i="3"/>
  <c r="BA134" i="3"/>
  <c r="BD134" i="3"/>
  <c r="BA130" i="3"/>
  <c r="BA126" i="3"/>
  <c r="BD126" i="3"/>
  <c r="BA122" i="3"/>
  <c r="BA118" i="3"/>
  <c r="BD118" i="3"/>
  <c r="BA114" i="3"/>
  <c r="BD114" i="3"/>
  <c r="BA110" i="3"/>
  <c r="BD110" i="3"/>
  <c r="BA106" i="3"/>
  <c r="BD106" i="3"/>
  <c r="BA102" i="3"/>
  <c r="BD102" i="3"/>
  <c r="BA98" i="3"/>
  <c r="BD98" i="3"/>
  <c r="BA94" i="3"/>
  <c r="BD94" i="3"/>
  <c r="BA90" i="3"/>
  <c r="BD90" i="3"/>
  <c r="BA86" i="3"/>
  <c r="BD86" i="3"/>
  <c r="BA83" i="3"/>
  <c r="BD83" i="3"/>
  <c r="BA81" i="3"/>
  <c r="BD81" i="3"/>
  <c r="BA79" i="3"/>
  <c r="BD79" i="3"/>
  <c r="BA77" i="3"/>
  <c r="BD77" i="3"/>
  <c r="BA75" i="3"/>
  <c r="BD75" i="3"/>
  <c r="BA73" i="3"/>
  <c r="BD73" i="3"/>
  <c r="BA71" i="3"/>
  <c r="BD71" i="3"/>
  <c r="BA69" i="3"/>
  <c r="BD69" i="3"/>
  <c r="BA67" i="3"/>
  <c r="BD67" i="3"/>
  <c r="BA65" i="3"/>
  <c r="BD65" i="3"/>
  <c r="BA63" i="3"/>
  <c r="BD63" i="3"/>
  <c r="BA61" i="3"/>
  <c r="BD61" i="3"/>
  <c r="BA59" i="3"/>
  <c r="BD59" i="3"/>
  <c r="BA57" i="3"/>
  <c r="BD57" i="3"/>
  <c r="BA55" i="3"/>
  <c r="BD55" i="3"/>
  <c r="BA53" i="3"/>
  <c r="BD53" i="3"/>
  <c r="BA51" i="3"/>
  <c r="BD51" i="3"/>
  <c r="BA49" i="3"/>
  <c r="BD49" i="3"/>
  <c r="BA47" i="3"/>
  <c r="BD47" i="3"/>
  <c r="BA45" i="3"/>
  <c r="BD45" i="3"/>
  <c r="DL44" i="3"/>
  <c r="DM44" i="3"/>
  <c r="BO44" i="3"/>
  <c r="BP44" i="3"/>
  <c r="BY44" i="3"/>
  <c r="BZ44" i="3"/>
  <c r="CC44" i="3"/>
  <c r="DL43" i="3"/>
  <c r="DM43" i="3"/>
  <c r="BO43" i="3"/>
  <c r="BP43" i="3"/>
  <c r="BY43" i="3"/>
  <c r="BZ43" i="3"/>
  <c r="CC43" i="3"/>
  <c r="DL42" i="3"/>
  <c r="DM42" i="3"/>
  <c r="BO42" i="3"/>
  <c r="BP42" i="3"/>
  <c r="BY42" i="3"/>
  <c r="BZ42" i="3"/>
  <c r="CC42" i="3"/>
  <c r="AI42" i="3"/>
  <c r="BW42" i="3"/>
  <c r="CB42" i="3"/>
  <c r="AJ42" i="3"/>
  <c r="CA42" i="3"/>
  <c r="BX42" i="3"/>
  <c r="CD42" i="3"/>
  <c r="AZ42" i="3"/>
  <c r="DL41" i="3"/>
  <c r="DM41" i="3"/>
  <c r="BO41" i="3"/>
  <c r="BP41" i="3"/>
  <c r="BY41" i="3"/>
  <c r="BZ41" i="3"/>
  <c r="CC41" i="3"/>
  <c r="AI41" i="3"/>
  <c r="BW41" i="3"/>
  <c r="CB41" i="3"/>
  <c r="AJ41" i="3"/>
  <c r="CA41" i="3"/>
  <c r="BX41" i="3"/>
  <c r="CD41" i="3"/>
  <c r="BA41" i="3"/>
  <c r="BD41" i="3"/>
  <c r="DL40" i="3"/>
  <c r="DM40" i="3"/>
  <c r="BO40" i="3"/>
  <c r="BP40" i="3"/>
  <c r="BY40" i="3"/>
  <c r="BZ40" i="3"/>
  <c r="CC40" i="3"/>
  <c r="DL39" i="3"/>
  <c r="DM39" i="3"/>
  <c r="BO39" i="3"/>
  <c r="BP39" i="3"/>
  <c r="BY39" i="3"/>
  <c r="BZ39" i="3"/>
  <c r="CC39" i="3"/>
  <c r="AI39" i="3"/>
  <c r="BW39" i="3"/>
  <c r="CB39" i="3"/>
  <c r="AJ39" i="3"/>
  <c r="CA39" i="3"/>
  <c r="BX39" i="3"/>
  <c r="CD39" i="3"/>
  <c r="DL38" i="3"/>
  <c r="BO38" i="3"/>
  <c r="BP38" i="3"/>
  <c r="BY38" i="3"/>
  <c r="BZ38" i="3"/>
  <c r="CC38" i="3"/>
  <c r="AZ38" i="3"/>
  <c r="DM38" i="3"/>
  <c r="DL37" i="3"/>
  <c r="DM37" i="3"/>
  <c r="BO37" i="3"/>
  <c r="BP37" i="3"/>
  <c r="BY37" i="3"/>
  <c r="BZ37" i="3"/>
  <c r="CC37" i="3"/>
  <c r="AI37" i="3"/>
  <c r="BW37" i="3"/>
  <c r="CB37" i="3"/>
  <c r="AJ37" i="3"/>
  <c r="CA37" i="3"/>
  <c r="BX37" i="3"/>
  <c r="CD37" i="3"/>
  <c r="AZ37" i="3"/>
  <c r="DL36" i="3"/>
  <c r="DM36" i="3"/>
  <c r="BO36" i="3"/>
  <c r="BP36" i="3"/>
  <c r="BY36" i="3"/>
  <c r="BZ36" i="3"/>
  <c r="CC36" i="3"/>
  <c r="AI36" i="3"/>
  <c r="BW36" i="3"/>
  <c r="CB36" i="3"/>
  <c r="AJ36" i="3"/>
  <c r="CA36" i="3"/>
  <c r="BX36" i="3"/>
  <c r="CD36" i="3"/>
  <c r="BA36" i="3"/>
  <c r="BD36" i="3"/>
  <c r="DL35" i="3"/>
  <c r="BO35" i="3"/>
  <c r="BP35" i="3"/>
  <c r="BY35" i="3"/>
  <c r="BZ35" i="3"/>
  <c r="CC35" i="3"/>
  <c r="DM35" i="3"/>
  <c r="DL34" i="3"/>
  <c r="DM34" i="3"/>
  <c r="BO34" i="3"/>
  <c r="BP34" i="3"/>
  <c r="BY34" i="3"/>
  <c r="BZ34" i="3"/>
  <c r="CC34" i="3"/>
  <c r="DL33" i="3"/>
  <c r="DM33" i="3"/>
  <c r="BO33" i="3"/>
  <c r="BP33" i="3"/>
  <c r="BY33" i="3"/>
  <c r="BZ33" i="3"/>
  <c r="CC33" i="3"/>
  <c r="DL32" i="3"/>
  <c r="DM32" i="3"/>
  <c r="BO32" i="3"/>
  <c r="BP32" i="3"/>
  <c r="BY32" i="3"/>
  <c r="BZ32" i="3"/>
  <c r="CC32" i="3"/>
  <c r="AZ32" i="3"/>
  <c r="DL31" i="3"/>
  <c r="DM31" i="3"/>
  <c r="BO31" i="3"/>
  <c r="BP31" i="3"/>
  <c r="BY31" i="3"/>
  <c r="BZ31" i="3"/>
  <c r="CC31" i="3"/>
  <c r="BA31" i="3"/>
  <c r="BD31" i="3"/>
  <c r="DL30" i="3"/>
  <c r="DM30" i="3"/>
  <c r="BO30" i="3"/>
  <c r="BP30" i="3"/>
  <c r="BY30" i="3"/>
  <c r="BZ30" i="3"/>
  <c r="CC30" i="3"/>
  <c r="DL29" i="3"/>
  <c r="DM29" i="3"/>
  <c r="BO29" i="3"/>
  <c r="BP29" i="3"/>
  <c r="BY29" i="3"/>
  <c r="BZ29" i="3"/>
  <c r="CC29" i="3"/>
  <c r="DL28" i="3"/>
  <c r="BO28" i="3"/>
  <c r="BP28" i="3"/>
  <c r="BY28" i="3"/>
  <c r="BZ28" i="3"/>
  <c r="CC28" i="3"/>
  <c r="AI28" i="3"/>
  <c r="BW28" i="3"/>
  <c r="CB28" i="3"/>
  <c r="AJ28" i="3"/>
  <c r="CA28" i="3"/>
  <c r="BX28" i="3"/>
  <c r="CD28" i="3"/>
  <c r="AZ28" i="3"/>
  <c r="DL27" i="3"/>
  <c r="BO27" i="3"/>
  <c r="BP27" i="3"/>
  <c r="BY27" i="3"/>
  <c r="BZ27" i="3"/>
  <c r="CC27" i="3"/>
  <c r="BA27" i="3"/>
  <c r="BD27" i="3"/>
  <c r="DM27" i="3"/>
  <c r="DL26" i="3"/>
  <c r="BO26" i="3"/>
  <c r="BP26" i="3"/>
  <c r="BY26" i="3"/>
  <c r="BZ26" i="3"/>
  <c r="CC26" i="3"/>
  <c r="AI26" i="3"/>
  <c r="BW26" i="3"/>
  <c r="CB26" i="3"/>
  <c r="AJ26" i="3"/>
  <c r="CA26" i="3"/>
  <c r="BX26" i="3"/>
  <c r="CD26" i="3"/>
  <c r="AZ26" i="3"/>
  <c r="DM26" i="3"/>
  <c r="DL25" i="3"/>
  <c r="DM25" i="3"/>
  <c r="BO25" i="3"/>
  <c r="BP25" i="3"/>
  <c r="BY25" i="3"/>
  <c r="BZ25" i="3"/>
  <c r="CC25" i="3"/>
  <c r="AZ25" i="3"/>
  <c r="DL24" i="3"/>
  <c r="BO24" i="3"/>
  <c r="BP24" i="3"/>
  <c r="BY24" i="3"/>
  <c r="BZ24" i="3"/>
  <c r="CC24" i="3"/>
  <c r="BA24" i="3"/>
  <c r="BD24" i="3"/>
  <c r="DL23" i="3"/>
  <c r="DM23" i="3"/>
  <c r="BO23" i="3"/>
  <c r="BP23" i="3"/>
  <c r="BY23" i="3"/>
  <c r="BZ23" i="3"/>
  <c r="CC23" i="3"/>
  <c r="AI23" i="3"/>
  <c r="BW23" i="3"/>
  <c r="CB23" i="3"/>
  <c r="AJ23" i="3"/>
  <c r="CA23" i="3"/>
  <c r="BX23" i="3"/>
  <c r="CD23" i="3"/>
  <c r="DL22" i="3"/>
  <c r="BO22" i="3"/>
  <c r="BP22" i="3"/>
  <c r="BY22" i="3"/>
  <c r="BZ22" i="3"/>
  <c r="CC22" i="3"/>
  <c r="DM22" i="3"/>
  <c r="DL21" i="3"/>
  <c r="DM21" i="3"/>
  <c r="BO21" i="3"/>
  <c r="BP21" i="3"/>
  <c r="BY21" i="3"/>
  <c r="BZ21" i="3"/>
  <c r="CC21" i="3"/>
  <c r="DL20" i="3"/>
  <c r="BO20" i="3"/>
  <c r="BP20" i="3"/>
  <c r="BY20" i="3"/>
  <c r="BZ20" i="3"/>
  <c r="CC20" i="3"/>
  <c r="DL19" i="3"/>
  <c r="DM19" i="3"/>
  <c r="BO19" i="3"/>
  <c r="BP19" i="3"/>
  <c r="BY19" i="3"/>
  <c r="BZ19" i="3"/>
  <c r="CC19" i="3"/>
  <c r="AI19" i="3"/>
  <c r="BW19" i="3"/>
  <c r="CB19" i="3"/>
  <c r="AJ19" i="3"/>
  <c r="CA19" i="3"/>
  <c r="BX19" i="3"/>
  <c r="CD19" i="3"/>
  <c r="DL18" i="3"/>
  <c r="DM18" i="3"/>
  <c r="BO18" i="3"/>
  <c r="BP18" i="3"/>
  <c r="BY18" i="3"/>
  <c r="BZ18" i="3"/>
  <c r="CC18" i="3"/>
  <c r="AZ18" i="3"/>
  <c r="DL17" i="3"/>
  <c r="DM17" i="3"/>
  <c r="BO17" i="3"/>
  <c r="BP17" i="3"/>
  <c r="BY17" i="3"/>
  <c r="BZ17" i="3"/>
  <c r="CC17" i="3"/>
  <c r="BA17" i="3"/>
  <c r="BD17" i="3"/>
  <c r="DL16" i="3"/>
  <c r="DM16" i="3"/>
  <c r="BO16" i="3"/>
  <c r="BP16" i="3"/>
  <c r="BY16" i="3"/>
  <c r="BZ16" i="3"/>
  <c r="CC16" i="3"/>
  <c r="AI16" i="3"/>
  <c r="BW16" i="3"/>
  <c r="CB16" i="3"/>
  <c r="AJ16" i="3"/>
  <c r="CA16" i="3"/>
  <c r="BX16" i="3"/>
  <c r="CD16" i="3"/>
  <c r="DL15" i="3"/>
  <c r="DM15" i="3"/>
  <c r="BO15" i="3"/>
  <c r="BP15" i="3"/>
  <c r="BY15" i="3"/>
  <c r="BZ15" i="3"/>
  <c r="CC15" i="3"/>
  <c r="DL14" i="3"/>
  <c r="DM14" i="3"/>
  <c r="BO14" i="3"/>
  <c r="BP14" i="3"/>
  <c r="BY14" i="3"/>
  <c r="BZ14" i="3"/>
  <c r="CC14" i="3"/>
  <c r="DL13" i="3"/>
  <c r="BO13" i="3"/>
  <c r="BP13" i="3"/>
  <c r="BY13" i="3"/>
  <c r="BZ13" i="3"/>
  <c r="CC13" i="3"/>
  <c r="AI13" i="3"/>
  <c r="BW13" i="3"/>
  <c r="CB13" i="3"/>
  <c r="AJ13" i="3"/>
  <c r="CA13" i="3"/>
  <c r="BX13" i="3"/>
  <c r="CD13" i="3"/>
  <c r="DM13" i="3"/>
  <c r="DL12" i="3"/>
  <c r="DM12" i="3"/>
  <c r="BO12" i="3"/>
  <c r="BP12" i="3"/>
  <c r="BY12" i="3"/>
  <c r="BZ12" i="3"/>
  <c r="CC12" i="3"/>
  <c r="AI12" i="3"/>
  <c r="BW12" i="3"/>
  <c r="CB12" i="3"/>
  <c r="AJ12" i="3"/>
  <c r="CA12" i="3"/>
  <c r="BX12" i="3"/>
  <c r="CD12" i="3"/>
  <c r="DL11" i="3"/>
  <c r="BO11" i="3"/>
  <c r="BP11" i="3"/>
  <c r="BY11" i="3"/>
  <c r="BZ11" i="3"/>
  <c r="CC11" i="3"/>
  <c r="DM11" i="3"/>
  <c r="DL10" i="3"/>
  <c r="DM10" i="3"/>
  <c r="BO10" i="3"/>
  <c r="BP10" i="3"/>
  <c r="BY10" i="3"/>
  <c r="BZ10" i="3"/>
  <c r="CC10" i="3"/>
  <c r="DL9" i="3"/>
  <c r="BO9" i="3"/>
  <c r="BP9" i="3"/>
  <c r="BY9" i="3"/>
  <c r="BZ9" i="3"/>
  <c r="CC9" i="3"/>
  <c r="AI9" i="3"/>
  <c r="BW9" i="3"/>
  <c r="CB9" i="3"/>
  <c r="AJ9" i="3"/>
  <c r="CA9" i="3"/>
  <c r="BX9" i="3"/>
  <c r="CD9" i="3"/>
  <c r="DM9" i="3"/>
  <c r="DL8" i="3"/>
  <c r="DM8" i="3"/>
  <c r="BO8" i="3"/>
  <c r="BP8" i="3"/>
  <c r="BY8" i="3"/>
  <c r="BZ8" i="3"/>
  <c r="CC8" i="3"/>
  <c r="AI8" i="3"/>
  <c r="BW8" i="3"/>
  <c r="CB8" i="3"/>
  <c r="AJ8" i="3"/>
  <c r="CA8" i="3"/>
  <c r="BX8" i="3"/>
  <c r="CD8" i="3"/>
  <c r="DL7" i="3"/>
  <c r="DM7" i="3"/>
  <c r="BO7" i="3"/>
  <c r="BP7" i="3"/>
  <c r="BY7" i="3"/>
  <c r="BZ7" i="3"/>
  <c r="CC7" i="3"/>
  <c r="DL6" i="3"/>
  <c r="DM6" i="3"/>
  <c r="BO6" i="3"/>
  <c r="BP6" i="3"/>
  <c r="BY6" i="3"/>
  <c r="BZ6" i="3"/>
  <c r="CC6" i="3"/>
  <c r="AZ6" i="3"/>
  <c r="DL5" i="3"/>
  <c r="DM5" i="3"/>
  <c r="BY5" i="3"/>
  <c r="BZ5" i="3"/>
  <c r="CC5" i="3"/>
  <c r="AI5" i="3"/>
  <c r="BW5" i="3"/>
  <c r="CB5" i="3"/>
  <c r="AJ5" i="3"/>
  <c r="CA5" i="3"/>
  <c r="BX5" i="3"/>
  <c r="CD5" i="3"/>
  <c r="X42" i="8"/>
  <c r="X41" i="8"/>
  <c r="X40" i="8"/>
  <c r="X39" i="8"/>
  <c r="X38" i="8"/>
  <c r="X37" i="8"/>
  <c r="X36" i="8"/>
  <c r="X35" i="8"/>
  <c r="X34" i="8"/>
  <c r="X33" i="8"/>
  <c r="X32" i="8"/>
  <c r="X31" i="8"/>
  <c r="X30" i="8"/>
  <c r="X29" i="8"/>
  <c r="X28" i="8"/>
  <c r="X27" i="8"/>
  <c r="X26" i="8"/>
  <c r="X25" i="8"/>
  <c r="X24" i="8"/>
  <c r="X23" i="8"/>
  <c r="X22" i="8"/>
  <c r="X21" i="8"/>
  <c r="X20" i="8"/>
  <c r="X19" i="8"/>
  <c r="X18" i="8"/>
  <c r="X17" i="8"/>
  <c r="X16" i="8"/>
  <c r="X15" i="8"/>
  <c r="X14" i="8"/>
  <c r="X13" i="8"/>
  <c r="X12" i="8"/>
  <c r="X11" i="8"/>
  <c r="X10" i="8"/>
  <c r="X9" i="8"/>
  <c r="X8" i="8"/>
  <c r="X7" i="8"/>
  <c r="X6" i="8"/>
  <c r="X5" i="8"/>
  <c r="X4" i="8"/>
  <c r="J42" i="8"/>
  <c r="J41" i="8"/>
  <c r="J40" i="8"/>
  <c r="J39" i="8"/>
  <c r="J38" i="8"/>
  <c r="J37" i="8"/>
  <c r="J36" i="8"/>
  <c r="J35" i="8"/>
  <c r="J34" i="8"/>
  <c r="J33" i="8"/>
  <c r="J32" i="8"/>
  <c r="J31" i="8"/>
  <c r="J30" i="8"/>
  <c r="J29" i="8"/>
  <c r="J28" i="8"/>
  <c r="J27" i="8"/>
  <c r="J26" i="8"/>
  <c r="J25" i="8"/>
  <c r="J24" i="8"/>
  <c r="J23" i="8"/>
  <c r="J22" i="8"/>
  <c r="J21" i="8"/>
  <c r="J20" i="8"/>
  <c r="J19" i="8"/>
  <c r="J18" i="8"/>
  <c r="J17" i="8"/>
  <c r="J16" i="8"/>
  <c r="J15" i="8"/>
  <c r="J14" i="8"/>
  <c r="J13" i="8"/>
  <c r="J12" i="8"/>
  <c r="J11" i="8"/>
  <c r="J10" i="8"/>
  <c r="J9" i="8"/>
  <c r="J8" i="8"/>
  <c r="J7" i="8"/>
  <c r="J6" i="8"/>
  <c r="J5" i="8"/>
  <c r="J4" i="8"/>
  <c r="EG5" i="3"/>
  <c r="AR42" i="8"/>
  <c r="AR41" i="8"/>
  <c r="AR40" i="8"/>
  <c r="AR39" i="8"/>
  <c r="AR38" i="8"/>
  <c r="AR37" i="8"/>
  <c r="AR36" i="8"/>
  <c r="AR35" i="8"/>
  <c r="AR34" i="8"/>
  <c r="AR33" i="8"/>
  <c r="AR32" i="8"/>
  <c r="AR31" i="8"/>
  <c r="AR30" i="8"/>
  <c r="AR29" i="8"/>
  <c r="AR28" i="8"/>
  <c r="AR27" i="8"/>
  <c r="AR26" i="8"/>
  <c r="AR25" i="8"/>
  <c r="AR24" i="8"/>
  <c r="AR23" i="8"/>
  <c r="AR22" i="8"/>
  <c r="AR21" i="8"/>
  <c r="AR20" i="8"/>
  <c r="AR19" i="8"/>
  <c r="AR18" i="8"/>
  <c r="AR17" i="8"/>
  <c r="AR16" i="8"/>
  <c r="AR15" i="8"/>
  <c r="AR14" i="8"/>
  <c r="AR13" i="8"/>
  <c r="AR12" i="8"/>
  <c r="AR11" i="8"/>
  <c r="AR10" i="8"/>
  <c r="AR9" i="8"/>
  <c r="AR8" i="8"/>
  <c r="AR7" i="8"/>
  <c r="AR6" i="8"/>
  <c r="AR5" i="8"/>
  <c r="AR4" i="8"/>
  <c r="AC6" i="3"/>
  <c r="AD34" i="3"/>
  <c r="BC33" i="3"/>
  <c r="AC7" i="3"/>
  <c r="AC5" i="3"/>
  <c r="G253" i="3"/>
  <c r="I253" i="3"/>
  <c r="K253" i="3"/>
  <c r="FT253" i="3"/>
  <c r="G252" i="3"/>
  <c r="I252" i="3"/>
  <c r="K252" i="3"/>
  <c r="FT252" i="3"/>
  <c r="G251" i="3"/>
  <c r="I251" i="3"/>
  <c r="K251" i="3"/>
  <c r="FT251" i="3"/>
  <c r="G250" i="3"/>
  <c r="I250" i="3"/>
  <c r="G249" i="3"/>
  <c r="I249" i="3"/>
  <c r="K249" i="3"/>
  <c r="FT249" i="3"/>
  <c r="G248" i="3"/>
  <c r="I248" i="3"/>
  <c r="G247" i="3"/>
  <c r="I247" i="3"/>
  <c r="K247" i="3"/>
  <c r="FT247" i="3"/>
  <c r="G246" i="3"/>
  <c r="I246" i="3"/>
  <c r="K246" i="3"/>
  <c r="FT246" i="3"/>
  <c r="G245" i="3"/>
  <c r="I245" i="3"/>
  <c r="K245" i="3"/>
  <c r="FT245" i="3"/>
  <c r="G244" i="3"/>
  <c r="I244" i="3"/>
  <c r="K244" i="3"/>
  <c r="FT244" i="3"/>
  <c r="G243" i="3"/>
  <c r="I243" i="3"/>
  <c r="K243" i="3"/>
  <c r="FT243" i="3"/>
  <c r="G242" i="3"/>
  <c r="I242" i="3"/>
  <c r="K242" i="3"/>
  <c r="FT242" i="3"/>
  <c r="G241" i="3"/>
  <c r="I241" i="3"/>
  <c r="K241" i="3"/>
  <c r="FT241" i="3"/>
  <c r="G240" i="3"/>
  <c r="I240" i="3"/>
  <c r="K240" i="3"/>
  <c r="FT240" i="3"/>
  <c r="G239" i="3"/>
  <c r="I239" i="3"/>
  <c r="K239" i="3"/>
  <c r="FT239" i="3"/>
  <c r="G238" i="3"/>
  <c r="I238" i="3"/>
  <c r="G237" i="3"/>
  <c r="I237" i="3"/>
  <c r="K237" i="3"/>
  <c r="FT237" i="3"/>
  <c r="G236" i="3"/>
  <c r="I236" i="3"/>
  <c r="K236" i="3"/>
  <c r="FT236" i="3"/>
  <c r="G235" i="3"/>
  <c r="I235" i="3"/>
  <c r="K235" i="3"/>
  <c r="FT235" i="3"/>
  <c r="G234" i="3"/>
  <c r="I234" i="3"/>
  <c r="G233" i="3"/>
  <c r="I233" i="3"/>
  <c r="K233" i="3"/>
  <c r="FT233" i="3"/>
  <c r="G232" i="3"/>
  <c r="I232" i="3"/>
  <c r="K232" i="3"/>
  <c r="FT232" i="3"/>
  <c r="G231" i="3"/>
  <c r="I231" i="3"/>
  <c r="K231" i="3"/>
  <c r="FT231" i="3"/>
  <c r="G230" i="3"/>
  <c r="I230" i="3"/>
  <c r="K230" i="3"/>
  <c r="FT230" i="3"/>
  <c r="G229" i="3"/>
  <c r="I229" i="3"/>
  <c r="K229" i="3"/>
  <c r="FT229" i="3"/>
  <c r="G228" i="3"/>
  <c r="I228" i="3"/>
  <c r="K228" i="3"/>
  <c r="FT228" i="3"/>
  <c r="G227" i="3"/>
  <c r="I227" i="3"/>
  <c r="K227" i="3"/>
  <c r="FT227" i="3"/>
  <c r="G226" i="3"/>
  <c r="I226" i="3"/>
  <c r="K226" i="3"/>
  <c r="FT226" i="3"/>
  <c r="G225" i="3"/>
  <c r="I225" i="3"/>
  <c r="K225" i="3"/>
  <c r="FT225" i="3"/>
  <c r="G224" i="3"/>
  <c r="I224" i="3"/>
  <c r="K224" i="3"/>
  <c r="FT224" i="3"/>
  <c r="G223" i="3"/>
  <c r="I223" i="3"/>
  <c r="K223" i="3"/>
  <c r="FT223" i="3"/>
  <c r="G222" i="3"/>
  <c r="I222" i="3"/>
  <c r="K222" i="3"/>
  <c r="FT222" i="3"/>
  <c r="G221" i="3"/>
  <c r="I221" i="3"/>
  <c r="K221" i="3"/>
  <c r="FT221" i="3"/>
  <c r="G220" i="3"/>
  <c r="I220" i="3"/>
  <c r="K220" i="3"/>
  <c r="FT220" i="3"/>
  <c r="G219" i="3"/>
  <c r="I219" i="3"/>
  <c r="K219" i="3"/>
  <c r="FT219" i="3"/>
  <c r="G218" i="3"/>
  <c r="I218" i="3"/>
  <c r="K218" i="3"/>
  <c r="FT218" i="3"/>
  <c r="G217" i="3"/>
  <c r="I217" i="3"/>
  <c r="K217" i="3"/>
  <c r="FT217" i="3"/>
  <c r="G216" i="3"/>
  <c r="I216" i="3"/>
  <c r="K216" i="3"/>
  <c r="FT216" i="3"/>
  <c r="G215" i="3"/>
  <c r="I215" i="3"/>
  <c r="K215" i="3"/>
  <c r="FT215" i="3"/>
  <c r="G214" i="3"/>
  <c r="I214" i="3"/>
  <c r="K214" i="3"/>
  <c r="FT214" i="3"/>
  <c r="G213" i="3"/>
  <c r="I213" i="3"/>
  <c r="K213" i="3"/>
  <c r="FT213" i="3"/>
  <c r="G212" i="3"/>
  <c r="I212" i="3"/>
  <c r="K212" i="3"/>
  <c r="FT212" i="3"/>
  <c r="G211" i="3"/>
  <c r="I211" i="3"/>
  <c r="K211" i="3"/>
  <c r="FT211" i="3"/>
  <c r="G210" i="3"/>
  <c r="I210" i="3"/>
  <c r="K210" i="3"/>
  <c r="FT210" i="3"/>
  <c r="G209" i="3"/>
  <c r="I209" i="3"/>
  <c r="K209" i="3"/>
  <c r="FT209" i="3"/>
  <c r="G208" i="3"/>
  <c r="I208" i="3"/>
  <c r="K208" i="3"/>
  <c r="FT208" i="3"/>
  <c r="G207" i="3"/>
  <c r="I207" i="3"/>
  <c r="K207" i="3"/>
  <c r="FT207" i="3"/>
  <c r="G206" i="3"/>
  <c r="I206" i="3"/>
  <c r="K206" i="3"/>
  <c r="FT206" i="3"/>
  <c r="G205" i="3"/>
  <c r="I205" i="3"/>
  <c r="G204" i="3"/>
  <c r="I204" i="3"/>
  <c r="G203" i="3"/>
  <c r="I203" i="3"/>
  <c r="K203" i="3"/>
  <c r="FT203" i="3"/>
  <c r="G202" i="3"/>
  <c r="I202" i="3"/>
  <c r="K202" i="3"/>
  <c r="FT202" i="3"/>
  <c r="G201" i="3"/>
  <c r="I201" i="3"/>
  <c r="K201" i="3"/>
  <c r="FT201" i="3"/>
  <c r="G200" i="3"/>
  <c r="I200" i="3"/>
  <c r="K200" i="3"/>
  <c r="FT200" i="3"/>
  <c r="G199" i="3"/>
  <c r="I199" i="3"/>
  <c r="K199" i="3"/>
  <c r="FT199" i="3"/>
  <c r="G198" i="3"/>
  <c r="I198" i="3"/>
  <c r="K198" i="3"/>
  <c r="FT198" i="3"/>
  <c r="G197" i="3"/>
  <c r="I197" i="3"/>
  <c r="K197" i="3"/>
  <c r="FT197" i="3"/>
  <c r="G196" i="3"/>
  <c r="I196" i="3"/>
  <c r="K196" i="3"/>
  <c r="FT196" i="3"/>
  <c r="G195" i="3"/>
  <c r="I195" i="3"/>
  <c r="K195" i="3"/>
  <c r="FT195" i="3"/>
  <c r="G194" i="3"/>
  <c r="I194" i="3"/>
  <c r="K194" i="3"/>
  <c r="FT194" i="3"/>
  <c r="G193" i="3"/>
  <c r="I193" i="3"/>
  <c r="K193" i="3"/>
  <c r="FT193" i="3"/>
  <c r="G192" i="3"/>
  <c r="I192" i="3"/>
  <c r="K192" i="3"/>
  <c r="FT192" i="3"/>
  <c r="G191" i="3"/>
  <c r="I191" i="3"/>
  <c r="K191" i="3"/>
  <c r="FT191" i="3"/>
  <c r="G190" i="3"/>
  <c r="I190" i="3"/>
  <c r="K190" i="3"/>
  <c r="FT190" i="3"/>
  <c r="G189" i="3"/>
  <c r="I189" i="3"/>
  <c r="K189" i="3"/>
  <c r="FT189" i="3"/>
  <c r="G188" i="3"/>
  <c r="I188" i="3"/>
  <c r="K188" i="3"/>
  <c r="FT188" i="3"/>
  <c r="G187" i="3"/>
  <c r="I187" i="3"/>
  <c r="K187" i="3"/>
  <c r="FT187" i="3"/>
  <c r="G186" i="3"/>
  <c r="I186" i="3"/>
  <c r="K186" i="3"/>
  <c r="FT186" i="3"/>
  <c r="G185" i="3"/>
  <c r="I185" i="3"/>
  <c r="K185" i="3"/>
  <c r="FT185" i="3"/>
  <c r="G184" i="3"/>
  <c r="I184" i="3"/>
  <c r="K184" i="3"/>
  <c r="FT184" i="3"/>
  <c r="G183" i="3"/>
  <c r="I183" i="3"/>
  <c r="K183" i="3"/>
  <c r="FT183" i="3"/>
  <c r="G182" i="3"/>
  <c r="I182" i="3"/>
  <c r="K182" i="3"/>
  <c r="FT182" i="3"/>
  <c r="G181" i="3"/>
  <c r="I181" i="3"/>
  <c r="K181" i="3"/>
  <c r="FT181" i="3"/>
  <c r="G180" i="3"/>
  <c r="I180" i="3"/>
  <c r="K180" i="3"/>
  <c r="FT180" i="3"/>
  <c r="G179" i="3"/>
  <c r="I179" i="3"/>
  <c r="K179" i="3"/>
  <c r="FT179" i="3"/>
  <c r="G178" i="3"/>
  <c r="I178" i="3"/>
  <c r="K178" i="3"/>
  <c r="FT178" i="3"/>
  <c r="G177" i="3"/>
  <c r="I177" i="3"/>
  <c r="K177" i="3"/>
  <c r="FT177" i="3"/>
  <c r="G176" i="3"/>
  <c r="I176" i="3"/>
  <c r="K176" i="3"/>
  <c r="FT176" i="3"/>
  <c r="G175" i="3"/>
  <c r="I175" i="3"/>
  <c r="K175" i="3"/>
  <c r="FT175" i="3"/>
  <c r="G174" i="3"/>
  <c r="I174" i="3"/>
  <c r="K174" i="3"/>
  <c r="FT174" i="3"/>
  <c r="G173" i="3"/>
  <c r="I173" i="3"/>
  <c r="K173" i="3"/>
  <c r="FT173" i="3"/>
  <c r="G172" i="3"/>
  <c r="I172" i="3"/>
  <c r="K172" i="3"/>
  <c r="FT172" i="3"/>
  <c r="G171" i="3"/>
  <c r="I171" i="3"/>
  <c r="K171" i="3"/>
  <c r="FT171" i="3"/>
  <c r="G170" i="3"/>
  <c r="I170" i="3"/>
  <c r="K170" i="3"/>
  <c r="FT170" i="3"/>
  <c r="G169" i="3"/>
  <c r="I169" i="3"/>
  <c r="K169" i="3"/>
  <c r="FT169" i="3"/>
  <c r="G168" i="3"/>
  <c r="I168" i="3"/>
  <c r="K168" i="3"/>
  <c r="FT168" i="3"/>
  <c r="G167" i="3"/>
  <c r="I167" i="3"/>
  <c r="K167" i="3"/>
  <c r="FT167" i="3"/>
  <c r="G166" i="3"/>
  <c r="I166" i="3"/>
  <c r="K166" i="3"/>
  <c r="FT166" i="3"/>
  <c r="G165" i="3"/>
  <c r="I165" i="3"/>
  <c r="K165" i="3"/>
  <c r="FT165" i="3"/>
  <c r="G164" i="3"/>
  <c r="I164" i="3"/>
  <c r="K164" i="3"/>
  <c r="FT164" i="3"/>
  <c r="G163" i="3"/>
  <c r="I163" i="3"/>
  <c r="K163" i="3"/>
  <c r="FT163" i="3"/>
  <c r="G162" i="3"/>
  <c r="I162" i="3"/>
  <c r="K162" i="3"/>
  <c r="FT162" i="3"/>
  <c r="G161" i="3"/>
  <c r="I161" i="3"/>
  <c r="K161" i="3"/>
  <c r="FT161" i="3"/>
  <c r="G160" i="3"/>
  <c r="I160" i="3"/>
  <c r="G159" i="3"/>
  <c r="I159" i="3"/>
  <c r="K159" i="3"/>
  <c r="FT159" i="3"/>
  <c r="G158" i="3"/>
  <c r="I158" i="3"/>
  <c r="G157" i="3"/>
  <c r="I157" i="3"/>
  <c r="K157" i="3"/>
  <c r="FT157" i="3"/>
  <c r="G156" i="3"/>
  <c r="I156" i="3"/>
  <c r="K156" i="3"/>
  <c r="FT156" i="3"/>
  <c r="G155" i="3"/>
  <c r="I155" i="3"/>
  <c r="K155" i="3"/>
  <c r="FT155" i="3"/>
  <c r="G154" i="3"/>
  <c r="I154" i="3"/>
  <c r="G153" i="3"/>
  <c r="I153" i="3"/>
  <c r="G152" i="3"/>
  <c r="I152" i="3"/>
  <c r="G151" i="3"/>
  <c r="I151" i="3"/>
  <c r="K151" i="3"/>
  <c r="FT151" i="3"/>
  <c r="G150" i="3"/>
  <c r="I150" i="3"/>
  <c r="K150" i="3"/>
  <c r="FT150" i="3"/>
  <c r="G149" i="3"/>
  <c r="I149" i="3"/>
  <c r="K149" i="3"/>
  <c r="FT149" i="3"/>
  <c r="G148" i="3"/>
  <c r="I148" i="3"/>
  <c r="K148" i="3"/>
  <c r="FT148" i="3"/>
  <c r="G147" i="3"/>
  <c r="I147" i="3"/>
  <c r="K147" i="3"/>
  <c r="FT147" i="3"/>
  <c r="G146" i="3"/>
  <c r="I146" i="3"/>
  <c r="G145" i="3"/>
  <c r="I145" i="3"/>
  <c r="K145" i="3"/>
  <c r="FT145" i="3"/>
  <c r="G144" i="3"/>
  <c r="I144" i="3"/>
  <c r="K144" i="3"/>
  <c r="FT144" i="3"/>
  <c r="G143" i="3"/>
  <c r="I143" i="3"/>
  <c r="K143" i="3"/>
  <c r="FT143" i="3"/>
  <c r="G142" i="3"/>
  <c r="I142" i="3"/>
  <c r="G141" i="3"/>
  <c r="I141" i="3"/>
  <c r="K141" i="3"/>
  <c r="FT141" i="3"/>
  <c r="G140" i="3"/>
  <c r="I140" i="3"/>
  <c r="K140" i="3"/>
  <c r="FT140" i="3"/>
  <c r="G139" i="3"/>
  <c r="I139" i="3"/>
  <c r="K139" i="3"/>
  <c r="FT139" i="3"/>
  <c r="G138" i="3"/>
  <c r="I138" i="3"/>
  <c r="G137" i="3"/>
  <c r="I137" i="3"/>
  <c r="K137" i="3"/>
  <c r="FT137" i="3"/>
  <c r="G136" i="3"/>
  <c r="I136" i="3"/>
  <c r="K136" i="3"/>
  <c r="FT136" i="3"/>
  <c r="G135" i="3"/>
  <c r="I135" i="3"/>
  <c r="K135" i="3"/>
  <c r="FT135" i="3"/>
  <c r="G134" i="3"/>
  <c r="I134" i="3"/>
  <c r="G133" i="3"/>
  <c r="I133" i="3"/>
  <c r="G132" i="3"/>
  <c r="I132" i="3"/>
  <c r="G131" i="3"/>
  <c r="I131" i="3"/>
  <c r="K131" i="3"/>
  <c r="FT131" i="3"/>
  <c r="G130" i="3"/>
  <c r="I130" i="3"/>
  <c r="K130" i="3"/>
  <c r="FT130" i="3"/>
  <c r="G129" i="3"/>
  <c r="I129" i="3"/>
  <c r="K129" i="3"/>
  <c r="FT129" i="3"/>
  <c r="G128" i="3"/>
  <c r="I128" i="3"/>
  <c r="G127" i="3"/>
  <c r="I127" i="3"/>
  <c r="K127" i="3"/>
  <c r="FT127" i="3"/>
  <c r="G126" i="3"/>
  <c r="I126" i="3"/>
  <c r="K126" i="3"/>
  <c r="FT126" i="3"/>
  <c r="G125" i="3"/>
  <c r="I125" i="3"/>
  <c r="K125" i="3"/>
  <c r="FT125" i="3"/>
  <c r="G124" i="3"/>
  <c r="I124" i="3"/>
  <c r="G123" i="3"/>
  <c r="I123" i="3"/>
  <c r="K123" i="3"/>
  <c r="FT123" i="3"/>
  <c r="G122" i="3"/>
  <c r="I122" i="3"/>
  <c r="K122" i="3"/>
  <c r="FT122" i="3"/>
  <c r="G121" i="3"/>
  <c r="I121" i="3"/>
  <c r="K121" i="3"/>
  <c r="FT121" i="3"/>
  <c r="G120" i="3"/>
  <c r="I120" i="3"/>
  <c r="G119" i="3"/>
  <c r="I119" i="3"/>
  <c r="K119" i="3"/>
  <c r="FT119" i="3"/>
  <c r="G118" i="3"/>
  <c r="I118" i="3"/>
  <c r="K118" i="3"/>
  <c r="FT118" i="3"/>
  <c r="G117" i="3"/>
  <c r="I117" i="3"/>
  <c r="K117" i="3"/>
  <c r="FT117" i="3"/>
  <c r="G116" i="3"/>
  <c r="I116" i="3"/>
  <c r="K116" i="3"/>
  <c r="FT116" i="3"/>
  <c r="G115" i="3"/>
  <c r="I115" i="3"/>
  <c r="K115" i="3"/>
  <c r="FT115" i="3"/>
  <c r="G114" i="3"/>
  <c r="I114" i="3"/>
  <c r="K114" i="3"/>
  <c r="FT114" i="3"/>
  <c r="G113" i="3"/>
  <c r="I113" i="3"/>
  <c r="K113" i="3"/>
  <c r="FT113" i="3"/>
  <c r="G112" i="3"/>
  <c r="I112" i="3"/>
  <c r="G111" i="3"/>
  <c r="I111" i="3"/>
  <c r="K111" i="3"/>
  <c r="FT111" i="3"/>
  <c r="G110" i="3"/>
  <c r="I110" i="3"/>
  <c r="G109" i="3"/>
  <c r="I109" i="3"/>
  <c r="K109" i="3"/>
  <c r="FT109" i="3"/>
  <c r="G108" i="3"/>
  <c r="I108" i="3"/>
  <c r="G107" i="3"/>
  <c r="I107" i="3"/>
  <c r="K107" i="3"/>
  <c r="FT107" i="3"/>
  <c r="G106" i="3"/>
  <c r="I106" i="3"/>
  <c r="K106" i="3"/>
  <c r="FT106" i="3"/>
  <c r="G105" i="3"/>
  <c r="I105" i="3"/>
  <c r="K105" i="3"/>
  <c r="FT105" i="3"/>
  <c r="G104" i="3"/>
  <c r="I104" i="3"/>
  <c r="K104" i="3"/>
  <c r="FT104" i="3"/>
  <c r="G103" i="3"/>
  <c r="I103" i="3"/>
  <c r="G102" i="3"/>
  <c r="I102" i="3"/>
  <c r="K102" i="3"/>
  <c r="FT102" i="3"/>
  <c r="G101" i="3"/>
  <c r="I101" i="3"/>
  <c r="K101" i="3"/>
  <c r="FT101" i="3"/>
  <c r="G100" i="3"/>
  <c r="I100" i="3"/>
  <c r="K100" i="3"/>
  <c r="FT100" i="3"/>
  <c r="G99" i="3"/>
  <c r="I99" i="3"/>
  <c r="K99" i="3"/>
  <c r="FT99" i="3"/>
  <c r="G98" i="3"/>
  <c r="I98" i="3"/>
  <c r="K98" i="3"/>
  <c r="FT98" i="3"/>
  <c r="G97" i="3"/>
  <c r="I97" i="3"/>
  <c r="K97" i="3"/>
  <c r="FT97" i="3"/>
  <c r="G96" i="3"/>
  <c r="I96" i="3"/>
  <c r="G95" i="3"/>
  <c r="I95" i="3"/>
  <c r="K95" i="3"/>
  <c r="FT95" i="3"/>
  <c r="G94" i="3"/>
  <c r="I94" i="3"/>
  <c r="G93" i="3"/>
  <c r="I93" i="3"/>
  <c r="K93" i="3"/>
  <c r="FT93" i="3"/>
  <c r="G92" i="3"/>
  <c r="I92" i="3"/>
  <c r="K92" i="3"/>
  <c r="FT92" i="3"/>
  <c r="G91" i="3"/>
  <c r="I91" i="3"/>
  <c r="K91" i="3"/>
  <c r="FT91" i="3"/>
  <c r="G90" i="3"/>
  <c r="I90" i="3"/>
  <c r="K90" i="3"/>
  <c r="FT90" i="3"/>
  <c r="G89" i="3"/>
  <c r="I89" i="3"/>
  <c r="K89" i="3"/>
  <c r="FT89" i="3"/>
  <c r="G88" i="3"/>
  <c r="I88" i="3"/>
  <c r="K88" i="3"/>
  <c r="FT88" i="3"/>
  <c r="G87" i="3"/>
  <c r="I87" i="3"/>
  <c r="K87" i="3"/>
  <c r="FT87" i="3"/>
  <c r="G86" i="3"/>
  <c r="I86" i="3"/>
  <c r="K86" i="3"/>
  <c r="FT86" i="3"/>
  <c r="G85" i="3"/>
  <c r="I85" i="3"/>
  <c r="K85" i="3"/>
  <c r="FT85" i="3"/>
  <c r="G84" i="3"/>
  <c r="I84" i="3"/>
  <c r="G83" i="3"/>
  <c r="I83" i="3"/>
  <c r="K83" i="3"/>
  <c r="FT83" i="3"/>
  <c r="G82" i="3"/>
  <c r="I82" i="3"/>
  <c r="G81" i="3"/>
  <c r="I81" i="3"/>
  <c r="K81" i="3"/>
  <c r="FT81" i="3"/>
  <c r="G80" i="3"/>
  <c r="I80" i="3"/>
  <c r="K80" i="3"/>
  <c r="FT80" i="3"/>
  <c r="G79" i="3"/>
  <c r="I79" i="3"/>
  <c r="G78" i="3"/>
  <c r="I78" i="3"/>
  <c r="G77" i="3"/>
  <c r="I77" i="3"/>
  <c r="K77" i="3"/>
  <c r="FT77" i="3"/>
  <c r="G76" i="3"/>
  <c r="I76" i="3"/>
  <c r="K76" i="3"/>
  <c r="FT76" i="3"/>
  <c r="G75" i="3"/>
  <c r="I75" i="3"/>
  <c r="K75" i="3"/>
  <c r="FT75" i="3"/>
  <c r="G74" i="3"/>
  <c r="I74" i="3"/>
  <c r="G73" i="3"/>
  <c r="I73" i="3"/>
  <c r="K73" i="3"/>
  <c r="FT73" i="3"/>
  <c r="G72" i="3"/>
  <c r="I72" i="3"/>
  <c r="K72" i="3"/>
  <c r="FT72" i="3"/>
  <c r="G71" i="3"/>
  <c r="I71" i="3"/>
  <c r="G70" i="3"/>
  <c r="I70" i="3"/>
  <c r="G69" i="3"/>
  <c r="K69" i="3"/>
  <c r="FT69" i="3"/>
  <c r="I69" i="3"/>
  <c r="G68" i="3"/>
  <c r="K68" i="3"/>
  <c r="I68" i="3"/>
  <c r="G67" i="3"/>
  <c r="I67" i="3"/>
  <c r="G66" i="3"/>
  <c r="I66" i="3"/>
  <c r="G65" i="3"/>
  <c r="K65" i="3"/>
  <c r="FT65" i="3"/>
  <c r="I65" i="3"/>
  <c r="G64" i="3"/>
  <c r="K64" i="3"/>
  <c r="FT64" i="3"/>
  <c r="I64" i="3"/>
  <c r="G63" i="3"/>
  <c r="K63" i="3"/>
  <c r="I63" i="3"/>
  <c r="G62" i="3"/>
  <c r="I62" i="3"/>
  <c r="G61" i="3"/>
  <c r="I61" i="3"/>
  <c r="G60" i="3"/>
  <c r="I60" i="3"/>
  <c r="G59" i="3"/>
  <c r="I59" i="3"/>
  <c r="K59" i="3"/>
  <c r="FT59" i="3"/>
  <c r="G58" i="3"/>
  <c r="I58" i="3"/>
  <c r="G57" i="3"/>
  <c r="I57" i="3"/>
  <c r="G56" i="3"/>
  <c r="I56" i="3"/>
  <c r="G55" i="3"/>
  <c r="I55" i="3"/>
  <c r="K55" i="3"/>
  <c r="G54" i="3"/>
  <c r="I54" i="3"/>
  <c r="G53" i="3"/>
  <c r="I53" i="3"/>
  <c r="G52" i="3"/>
  <c r="I52" i="3"/>
  <c r="G51" i="3"/>
  <c r="I51" i="3"/>
  <c r="G50" i="3"/>
  <c r="I50" i="3"/>
  <c r="G49" i="3"/>
  <c r="I49" i="3"/>
  <c r="G48" i="3"/>
  <c r="I48" i="3"/>
  <c r="G47" i="3"/>
  <c r="I47" i="3"/>
  <c r="K47" i="3"/>
  <c r="FT47" i="3"/>
  <c r="G46" i="3"/>
  <c r="I46" i="3"/>
  <c r="G45" i="3"/>
  <c r="I45" i="3"/>
  <c r="B4" i="1"/>
  <c r="C4" i="1"/>
  <c r="D4" i="1"/>
  <c r="EG253" i="3"/>
  <c r="EM253" i="3"/>
  <c r="EK253" i="3"/>
  <c r="EJ253" i="3"/>
  <c r="B253" i="39"/>
  <c r="E253" i="39"/>
  <c r="EI253" i="3"/>
  <c r="EH253" i="3"/>
  <c r="EG252" i="3"/>
  <c r="B252" i="39"/>
  <c r="E252" i="39"/>
  <c r="EI252" i="3"/>
  <c r="EG251" i="3"/>
  <c r="EK251" i="3"/>
  <c r="B251" i="39"/>
  <c r="E251" i="39"/>
  <c r="EI251" i="3"/>
  <c r="EG250" i="3"/>
  <c r="EL250" i="3"/>
  <c r="B250" i="39"/>
  <c r="E250" i="39"/>
  <c r="EI250" i="3"/>
  <c r="EG249" i="3"/>
  <c r="EM249" i="3"/>
  <c r="B249" i="39"/>
  <c r="E249" i="39"/>
  <c r="EI249" i="3"/>
  <c r="EH249" i="3"/>
  <c r="EG248" i="3"/>
  <c r="EM248" i="3"/>
  <c r="EK248" i="3"/>
  <c r="EJ248" i="3"/>
  <c r="B248" i="39"/>
  <c r="E248" i="39"/>
  <c r="EI248" i="3"/>
  <c r="EH248" i="3"/>
  <c r="EG247" i="3"/>
  <c r="B247" i="39"/>
  <c r="E247" i="39"/>
  <c r="EI247" i="3"/>
  <c r="EG246" i="3"/>
  <c r="EM246" i="3"/>
  <c r="EL246" i="3"/>
  <c r="EK246" i="3"/>
  <c r="EJ246" i="3"/>
  <c r="B246" i="39"/>
  <c r="E246" i="39"/>
  <c r="EI246" i="3"/>
  <c r="EH246" i="3"/>
  <c r="EG245" i="3"/>
  <c r="EM245" i="3"/>
  <c r="B245" i="39"/>
  <c r="E245" i="39"/>
  <c r="EI245" i="3"/>
  <c r="EG244" i="3"/>
  <c r="EK244" i="3"/>
  <c r="EL244" i="3"/>
  <c r="B244" i="39"/>
  <c r="E244" i="39"/>
  <c r="EI244" i="3"/>
  <c r="EH244" i="3"/>
  <c r="EG243" i="3"/>
  <c r="B243" i="39"/>
  <c r="E243" i="39"/>
  <c r="EI243" i="3"/>
  <c r="EG242" i="3"/>
  <c r="EL242" i="3"/>
  <c r="B242" i="39"/>
  <c r="E242" i="39"/>
  <c r="EI242" i="3"/>
  <c r="EG241" i="3"/>
  <c r="EM241" i="3"/>
  <c r="B241" i="39"/>
  <c r="E241" i="39"/>
  <c r="EI241" i="3"/>
  <c r="EH241" i="3"/>
  <c r="EG240" i="3"/>
  <c r="EM240" i="3"/>
  <c r="EJ240" i="3"/>
  <c r="B240" i="39"/>
  <c r="E240" i="39"/>
  <c r="EI240" i="3"/>
  <c r="EH240" i="3"/>
  <c r="EG239" i="3"/>
  <c r="EM239" i="3"/>
  <c r="EL239" i="3"/>
  <c r="EK239" i="3"/>
  <c r="EJ239" i="3"/>
  <c r="B239" i="39"/>
  <c r="E239" i="39"/>
  <c r="EI239" i="3"/>
  <c r="EH239" i="3"/>
  <c r="EG238" i="3"/>
  <c r="B238" i="39"/>
  <c r="E238" i="39"/>
  <c r="EI238" i="3"/>
  <c r="EG237" i="3"/>
  <c r="EM237" i="3"/>
  <c r="EK237" i="3"/>
  <c r="EJ237" i="3"/>
  <c r="B237" i="39"/>
  <c r="E237" i="39"/>
  <c r="EI237" i="3"/>
  <c r="EH237" i="3"/>
  <c r="EG236" i="3"/>
  <c r="EL236" i="3"/>
  <c r="EM236" i="3"/>
  <c r="EK236" i="3"/>
  <c r="EJ236" i="3"/>
  <c r="B236" i="39"/>
  <c r="E236" i="39"/>
  <c r="EI236" i="3"/>
  <c r="EG235" i="3"/>
  <c r="EK235" i="3"/>
  <c r="B235" i="39"/>
  <c r="E235" i="39"/>
  <c r="EI235" i="3"/>
  <c r="EG234" i="3"/>
  <c r="EL234" i="3"/>
  <c r="B234" i="39"/>
  <c r="E234" i="39"/>
  <c r="EI234" i="3"/>
  <c r="EG233" i="3"/>
  <c r="EM233" i="3"/>
  <c r="B233" i="39"/>
  <c r="E233" i="39"/>
  <c r="EI233" i="3"/>
  <c r="EH233" i="3"/>
  <c r="EG232" i="3"/>
  <c r="B232" i="39"/>
  <c r="E232" i="39"/>
  <c r="EI232" i="3"/>
  <c r="EG231" i="3"/>
  <c r="EM231" i="3"/>
  <c r="B231" i="39"/>
  <c r="E231" i="39"/>
  <c r="EI231" i="3"/>
  <c r="EH231" i="3"/>
  <c r="EG230" i="3"/>
  <c r="EL230" i="3"/>
  <c r="EM230" i="3"/>
  <c r="EK230" i="3"/>
  <c r="EJ230" i="3"/>
  <c r="B230" i="39"/>
  <c r="E230" i="39"/>
  <c r="EI230" i="3"/>
  <c r="EG229" i="3"/>
  <c r="EM229" i="3"/>
  <c r="B229" i="39"/>
  <c r="E229" i="39"/>
  <c r="EI229" i="3"/>
  <c r="EG228" i="3"/>
  <c r="EM228" i="3"/>
  <c r="EJ228" i="3"/>
  <c r="B228" i="39"/>
  <c r="E228" i="39"/>
  <c r="EI228" i="3"/>
  <c r="EH228" i="3"/>
  <c r="EG227" i="3"/>
  <c r="EK227" i="3"/>
  <c r="EM227" i="3"/>
  <c r="B227" i="39"/>
  <c r="E227" i="39"/>
  <c r="EI227" i="3"/>
  <c r="EH227" i="3"/>
  <c r="EG226" i="3"/>
  <c r="EL226" i="3"/>
  <c r="EM226" i="3"/>
  <c r="B226" i="39"/>
  <c r="E226" i="39"/>
  <c r="EI226" i="3"/>
  <c r="EH226" i="3"/>
  <c r="EG225" i="3"/>
  <c r="EM225" i="3"/>
  <c r="B225" i="39"/>
  <c r="E225" i="39"/>
  <c r="EI225" i="3"/>
  <c r="EH225" i="3"/>
  <c r="EG224" i="3"/>
  <c r="EK224" i="3"/>
  <c r="EJ224" i="3"/>
  <c r="B224" i="39"/>
  <c r="E224" i="39"/>
  <c r="EI224" i="3"/>
  <c r="EH224" i="3"/>
  <c r="EG223" i="3"/>
  <c r="EM223" i="3"/>
  <c r="EL223" i="3"/>
  <c r="EJ223" i="3"/>
  <c r="B223" i="39"/>
  <c r="E223" i="39"/>
  <c r="EI223" i="3"/>
  <c r="EH223" i="3"/>
  <c r="EG222" i="3"/>
  <c r="EL222" i="3"/>
  <c r="EM222" i="3"/>
  <c r="EK222" i="3"/>
  <c r="EJ222" i="3"/>
  <c r="B222" i="39"/>
  <c r="E222" i="39"/>
  <c r="EI222" i="3"/>
  <c r="EH222" i="3"/>
  <c r="EG221" i="3"/>
  <c r="EM221" i="3"/>
  <c r="B221" i="39"/>
  <c r="E221" i="39"/>
  <c r="EI221" i="3"/>
  <c r="EG220" i="3"/>
  <c r="B220" i="39"/>
  <c r="E220" i="39"/>
  <c r="EI220" i="3"/>
  <c r="EG219" i="3"/>
  <c r="EK219" i="3"/>
  <c r="EM219" i="3"/>
  <c r="EL219" i="3"/>
  <c r="B219" i="39"/>
  <c r="E219" i="39"/>
  <c r="EI219" i="3"/>
  <c r="EH219" i="3"/>
  <c r="EG218" i="3"/>
  <c r="EL218" i="3"/>
  <c r="EM218" i="3"/>
  <c r="B218" i="39"/>
  <c r="E218" i="39"/>
  <c r="EI218" i="3"/>
  <c r="EG217" i="3"/>
  <c r="EM217" i="3"/>
  <c r="B217" i="39"/>
  <c r="E217" i="39"/>
  <c r="EI217" i="3"/>
  <c r="EH217" i="3"/>
  <c r="EG216" i="3"/>
  <c r="B216" i="39"/>
  <c r="E216" i="39"/>
  <c r="EI216" i="3"/>
  <c r="EG215" i="3"/>
  <c r="EM215" i="3"/>
  <c r="EL215" i="3"/>
  <c r="B215" i="39"/>
  <c r="E215" i="39"/>
  <c r="EI215" i="3"/>
  <c r="EG214" i="3"/>
  <c r="EM214" i="3"/>
  <c r="EJ214" i="3"/>
  <c r="B214" i="39"/>
  <c r="E214" i="39"/>
  <c r="EI214" i="3"/>
  <c r="EG213" i="3"/>
  <c r="EM213" i="3"/>
  <c r="EK213" i="3"/>
  <c r="EJ213" i="3"/>
  <c r="B213" i="39"/>
  <c r="E213" i="39"/>
  <c r="EI213" i="3"/>
  <c r="EH213" i="3"/>
  <c r="EG212" i="3"/>
  <c r="EM212" i="3"/>
  <c r="EJ212" i="3"/>
  <c r="B212" i="39"/>
  <c r="E212" i="39"/>
  <c r="EI212" i="3"/>
  <c r="EH212" i="3"/>
  <c r="EG211" i="3"/>
  <c r="B211" i="39"/>
  <c r="E211" i="39"/>
  <c r="EI211" i="3"/>
  <c r="EG210" i="3"/>
  <c r="EL210" i="3"/>
  <c r="EM210" i="3"/>
  <c r="B210" i="39"/>
  <c r="E210" i="39"/>
  <c r="EI210" i="3"/>
  <c r="EH210" i="3"/>
  <c r="EG209" i="3"/>
  <c r="EM209" i="3"/>
  <c r="B209" i="39"/>
  <c r="E209" i="39"/>
  <c r="EI209" i="3"/>
  <c r="EH209" i="3"/>
  <c r="EG208" i="3"/>
  <c r="EM208" i="3"/>
  <c r="B208" i="39"/>
  <c r="E208" i="39"/>
  <c r="EI208" i="3"/>
  <c r="EG207" i="3"/>
  <c r="EM207" i="3"/>
  <c r="EJ207" i="3"/>
  <c r="B207" i="39"/>
  <c r="E207" i="39"/>
  <c r="EI207" i="3"/>
  <c r="EG206" i="3"/>
  <c r="EM206" i="3"/>
  <c r="EJ206" i="3"/>
  <c r="B206" i="39"/>
  <c r="E206" i="39"/>
  <c r="EI206" i="3"/>
  <c r="EG205" i="3"/>
  <c r="EM205" i="3"/>
  <c r="EK205" i="3"/>
  <c r="EJ205" i="3"/>
  <c r="B205" i="39"/>
  <c r="E205" i="39"/>
  <c r="EI205" i="3"/>
  <c r="EH205" i="3"/>
  <c r="EG204" i="3"/>
  <c r="EJ204" i="3"/>
  <c r="B204" i="39"/>
  <c r="E204" i="39"/>
  <c r="EI204" i="3"/>
  <c r="EG203" i="3"/>
  <c r="EK203" i="3"/>
  <c r="B203" i="39"/>
  <c r="E203" i="39"/>
  <c r="EI203" i="3"/>
  <c r="EG202" i="3"/>
  <c r="EL202" i="3"/>
  <c r="B202" i="39"/>
  <c r="E202" i="39"/>
  <c r="EI202" i="3"/>
  <c r="EG201" i="3"/>
  <c r="EM201" i="3"/>
  <c r="B201" i="39"/>
  <c r="E201" i="39"/>
  <c r="EI201" i="3"/>
  <c r="EH201" i="3"/>
  <c r="EG200" i="3"/>
  <c r="EM200" i="3"/>
  <c r="EK200" i="3"/>
  <c r="EJ200" i="3"/>
  <c r="B200" i="39"/>
  <c r="E200" i="39"/>
  <c r="EI200" i="3"/>
  <c r="EH200" i="3"/>
  <c r="EG199" i="3"/>
  <c r="B199" i="39"/>
  <c r="E199" i="39"/>
  <c r="EI199" i="3"/>
  <c r="EH199" i="3"/>
  <c r="EG198" i="3"/>
  <c r="EL198" i="3"/>
  <c r="EM198" i="3"/>
  <c r="EK198" i="3"/>
  <c r="EJ198" i="3"/>
  <c r="B198" i="39"/>
  <c r="E198" i="39"/>
  <c r="EI198" i="3"/>
  <c r="EH198" i="3"/>
  <c r="EG197" i="3"/>
  <c r="EM197" i="3"/>
  <c r="B197" i="39"/>
  <c r="E197" i="39"/>
  <c r="EI197" i="3"/>
  <c r="EG196" i="3"/>
  <c r="EK196" i="3"/>
  <c r="EL196" i="3"/>
  <c r="EJ196" i="3"/>
  <c r="B196" i="39"/>
  <c r="E196" i="39"/>
  <c r="EI196" i="3"/>
  <c r="EH196" i="3"/>
  <c r="EG195" i="3"/>
  <c r="EK195" i="3"/>
  <c r="B195" i="39"/>
  <c r="E195" i="39"/>
  <c r="EI195" i="3"/>
  <c r="EG194" i="3"/>
  <c r="EL194" i="3"/>
  <c r="B194" i="39"/>
  <c r="E194" i="39"/>
  <c r="EI194" i="3"/>
  <c r="EG193" i="3"/>
  <c r="EM193" i="3"/>
  <c r="B193" i="39"/>
  <c r="E193" i="39"/>
  <c r="EI193" i="3"/>
  <c r="EH193" i="3"/>
  <c r="EG192" i="3"/>
  <c r="EM192" i="3"/>
  <c r="EJ192" i="3"/>
  <c r="B192" i="39"/>
  <c r="E192" i="39"/>
  <c r="EI192" i="3"/>
  <c r="EH192" i="3"/>
  <c r="EG191" i="3"/>
  <c r="EL191" i="3"/>
  <c r="EM191" i="3"/>
  <c r="EK191" i="3"/>
  <c r="EJ191" i="3"/>
  <c r="B191" i="39"/>
  <c r="E191" i="39"/>
  <c r="EI191" i="3"/>
  <c r="EH191" i="3"/>
  <c r="EG190" i="3"/>
  <c r="EL190" i="3"/>
  <c r="EM190" i="3"/>
  <c r="EJ190" i="3"/>
  <c r="B190" i="39"/>
  <c r="E190" i="39"/>
  <c r="EI190" i="3"/>
  <c r="EH190" i="3"/>
  <c r="EG189" i="3"/>
  <c r="EM189" i="3"/>
  <c r="EK189" i="3"/>
  <c r="B189" i="39"/>
  <c r="E189" i="39"/>
  <c r="EI189" i="3"/>
  <c r="EH189" i="3"/>
  <c r="EG188" i="3"/>
  <c r="EM188" i="3"/>
  <c r="EJ188" i="3"/>
  <c r="B188" i="39"/>
  <c r="E188" i="39"/>
  <c r="EI188" i="3"/>
  <c r="EG187" i="3"/>
  <c r="EK187" i="3"/>
  <c r="B187" i="39"/>
  <c r="E187" i="39"/>
  <c r="EI187" i="3"/>
  <c r="EG186" i="3"/>
  <c r="EL186" i="3"/>
  <c r="B186" i="39"/>
  <c r="E186" i="39"/>
  <c r="EI186" i="3"/>
  <c r="EG185" i="3"/>
  <c r="B185" i="39"/>
  <c r="E185" i="39"/>
  <c r="EI185" i="3"/>
  <c r="EH185" i="3"/>
  <c r="EG184" i="3"/>
  <c r="EM184" i="3"/>
  <c r="EK184" i="3"/>
  <c r="B184" i="39"/>
  <c r="E184" i="39"/>
  <c r="EI184" i="3"/>
  <c r="EG183" i="3"/>
  <c r="EM183" i="3"/>
  <c r="B183" i="39"/>
  <c r="E183" i="39"/>
  <c r="EI183" i="3"/>
  <c r="EH183" i="3"/>
  <c r="EG182" i="3"/>
  <c r="EL182" i="3"/>
  <c r="EM182" i="3"/>
  <c r="EK182" i="3"/>
  <c r="EJ182" i="3"/>
  <c r="B182" i="39"/>
  <c r="E182" i="39"/>
  <c r="EI182" i="3"/>
  <c r="EG181" i="3"/>
  <c r="EM181" i="3"/>
  <c r="B181" i="39"/>
  <c r="E181" i="39"/>
  <c r="EI181" i="3"/>
  <c r="EG180" i="3"/>
  <c r="EK180" i="3"/>
  <c r="EL180" i="3"/>
  <c r="EJ180" i="3"/>
  <c r="B180" i="39"/>
  <c r="E180" i="39"/>
  <c r="EI180" i="3"/>
  <c r="EH180" i="3"/>
  <c r="EG179" i="3"/>
  <c r="EK179" i="3"/>
  <c r="B179" i="39"/>
  <c r="E179" i="39"/>
  <c r="EI179" i="3"/>
  <c r="EG178" i="3"/>
  <c r="EL178" i="3"/>
  <c r="B178" i="39"/>
  <c r="E178" i="39"/>
  <c r="EI178" i="3"/>
  <c r="EG177" i="3"/>
  <c r="B177" i="39"/>
  <c r="E177" i="39"/>
  <c r="EI177" i="3"/>
  <c r="EH177" i="3"/>
  <c r="EG176" i="3"/>
  <c r="EM176" i="3"/>
  <c r="EJ176" i="3"/>
  <c r="B176" i="39"/>
  <c r="E176" i="39"/>
  <c r="EI176" i="3"/>
  <c r="EH176" i="3"/>
  <c r="EG175" i="3"/>
  <c r="EM175" i="3"/>
  <c r="EL175" i="3"/>
  <c r="EJ175" i="3"/>
  <c r="B175" i="39"/>
  <c r="E175" i="39"/>
  <c r="EI175" i="3"/>
  <c r="EH175" i="3"/>
  <c r="EG174" i="3"/>
  <c r="EM174" i="3"/>
  <c r="EL174" i="3"/>
  <c r="EK174" i="3"/>
  <c r="EJ174" i="3"/>
  <c r="B174" i="39"/>
  <c r="E174" i="39"/>
  <c r="EI174" i="3"/>
  <c r="EH174" i="3"/>
  <c r="EG173" i="3"/>
  <c r="EM173" i="3"/>
  <c r="B173" i="39"/>
  <c r="E173" i="39"/>
  <c r="EI173" i="3"/>
  <c r="EH173" i="3"/>
  <c r="EG172" i="3"/>
  <c r="EM172" i="3"/>
  <c r="EL172" i="3"/>
  <c r="EK172" i="3"/>
  <c r="EJ172" i="3"/>
  <c r="B172" i="39"/>
  <c r="E172" i="39"/>
  <c r="EI172" i="3"/>
  <c r="EH172" i="3"/>
  <c r="EG171" i="3"/>
  <c r="EK171" i="3"/>
  <c r="B171" i="39"/>
  <c r="E171" i="39"/>
  <c r="EI171" i="3"/>
  <c r="EG170" i="3"/>
  <c r="EL170" i="3"/>
  <c r="B170" i="39"/>
  <c r="E170" i="39"/>
  <c r="EI170" i="3"/>
  <c r="EG169" i="3"/>
  <c r="B169" i="39"/>
  <c r="E169" i="39"/>
  <c r="EI169" i="3"/>
  <c r="EG168" i="3"/>
  <c r="EM168" i="3"/>
  <c r="EJ168" i="3"/>
  <c r="B168" i="39"/>
  <c r="E168" i="39"/>
  <c r="EI168" i="3"/>
  <c r="EH168" i="3"/>
  <c r="EG167" i="3"/>
  <c r="EM167" i="3"/>
  <c r="EL167" i="3"/>
  <c r="EJ167" i="3"/>
  <c r="B167" i="39"/>
  <c r="E167" i="39"/>
  <c r="EI167" i="3"/>
  <c r="EH167" i="3"/>
  <c r="EG166" i="3"/>
  <c r="EM166" i="3"/>
  <c r="B166" i="39"/>
  <c r="E166" i="39"/>
  <c r="EI166" i="3"/>
  <c r="EG165" i="3"/>
  <c r="EM165" i="3"/>
  <c r="EK165" i="3"/>
  <c r="EJ165" i="3"/>
  <c r="B165" i="39"/>
  <c r="E165" i="39"/>
  <c r="EI165" i="3"/>
  <c r="EH165" i="3"/>
  <c r="EG164" i="3"/>
  <c r="EM164" i="3"/>
  <c r="EL164" i="3"/>
  <c r="EK164" i="3"/>
  <c r="EJ164" i="3"/>
  <c r="B164" i="39"/>
  <c r="E164" i="39"/>
  <c r="EI164" i="3"/>
  <c r="EH164" i="3"/>
  <c r="EG163" i="3"/>
  <c r="EK163" i="3"/>
  <c r="B163" i="39"/>
  <c r="E163" i="39"/>
  <c r="EI163" i="3"/>
  <c r="EG162" i="3"/>
  <c r="EL162" i="3"/>
  <c r="B162" i="39"/>
  <c r="E162" i="39"/>
  <c r="EI162" i="3"/>
  <c r="EG161" i="3"/>
  <c r="B161" i="39"/>
  <c r="E161" i="39"/>
  <c r="EI161" i="3"/>
  <c r="EG160" i="3"/>
  <c r="EM160" i="3"/>
  <c r="EK160" i="3"/>
  <c r="B160" i="39"/>
  <c r="E160" i="39"/>
  <c r="EI160" i="3"/>
  <c r="EG159" i="3"/>
  <c r="EK159" i="3"/>
  <c r="EJ159" i="3"/>
  <c r="B159" i="39"/>
  <c r="E159" i="39"/>
  <c r="EI159" i="3"/>
  <c r="EG158" i="3"/>
  <c r="EK158" i="3"/>
  <c r="EL158" i="3"/>
  <c r="EJ158" i="3"/>
  <c r="B158" i="39"/>
  <c r="E158" i="39"/>
  <c r="EI158" i="3"/>
  <c r="EH158" i="3"/>
  <c r="EG157" i="3"/>
  <c r="EM157" i="3"/>
  <c r="B157" i="39"/>
  <c r="E157" i="39"/>
  <c r="EI157" i="3"/>
  <c r="EG156" i="3"/>
  <c r="EM156" i="3"/>
  <c r="EJ156" i="3"/>
  <c r="B156" i="39"/>
  <c r="E156" i="39"/>
  <c r="EI156" i="3"/>
  <c r="EG155" i="3"/>
  <c r="EK155" i="3"/>
  <c r="B155" i="39"/>
  <c r="E155" i="39"/>
  <c r="EI155" i="3"/>
  <c r="EH155" i="3"/>
  <c r="EG154" i="3"/>
  <c r="EL154" i="3"/>
  <c r="EM154" i="3"/>
  <c r="B154" i="39"/>
  <c r="E154" i="39"/>
  <c r="EI154" i="3"/>
  <c r="EH154" i="3"/>
  <c r="EG153" i="3"/>
  <c r="B153" i="39"/>
  <c r="E153" i="39"/>
  <c r="EI153" i="3"/>
  <c r="EH153" i="3"/>
  <c r="EG152" i="3"/>
  <c r="EM152" i="3"/>
  <c r="B152" i="39"/>
  <c r="E152" i="39"/>
  <c r="EI152" i="3"/>
  <c r="EG151" i="3"/>
  <c r="B151" i="39"/>
  <c r="CO3" i="38"/>
  <c r="B151" i="38"/>
  <c r="D151" i="38"/>
  <c r="F151" i="38"/>
  <c r="C151" i="38"/>
  <c r="E151" i="38"/>
  <c r="J151" i="38"/>
  <c r="BL151" i="38"/>
  <c r="CK151" i="38"/>
  <c r="CN3" i="38"/>
  <c r="CM3" i="38"/>
  <c r="CL3" i="38"/>
  <c r="G3" i="39"/>
  <c r="EG150" i="3"/>
  <c r="B150" i="39"/>
  <c r="B150" i="38"/>
  <c r="D150" i="38"/>
  <c r="F150" i="38"/>
  <c r="C150" i="38"/>
  <c r="E150" i="38"/>
  <c r="CK150" i="38"/>
  <c r="J150" i="38"/>
  <c r="EG149" i="3"/>
  <c r="B149" i="39"/>
  <c r="B149" i="38"/>
  <c r="D149" i="38"/>
  <c r="C149" i="38"/>
  <c r="E149" i="38"/>
  <c r="CK149" i="38"/>
  <c r="J149" i="38"/>
  <c r="EG148" i="3"/>
  <c r="B148" i="39"/>
  <c r="B148" i="38"/>
  <c r="D148" i="38"/>
  <c r="C148" i="38"/>
  <c r="E148" i="38"/>
  <c r="CK148" i="38"/>
  <c r="J148" i="38"/>
  <c r="EG147" i="3"/>
  <c r="B147" i="39"/>
  <c r="B147" i="38"/>
  <c r="D147" i="38"/>
  <c r="F147" i="38"/>
  <c r="C147" i="38"/>
  <c r="E147" i="38"/>
  <c r="J147" i="38"/>
  <c r="EG146" i="3"/>
  <c r="B146" i="39"/>
  <c r="B146" i="38"/>
  <c r="D146" i="38"/>
  <c r="F146" i="38"/>
  <c r="C146" i="38"/>
  <c r="E146" i="38"/>
  <c r="J146" i="38"/>
  <c r="CK146" i="38"/>
  <c r="EG145" i="3"/>
  <c r="B145" i="39"/>
  <c r="B145" i="38"/>
  <c r="D145" i="38"/>
  <c r="C145" i="38"/>
  <c r="E145" i="38"/>
  <c r="J145" i="38"/>
  <c r="EG144" i="3"/>
  <c r="B144" i="39"/>
  <c r="B144" i="38"/>
  <c r="D144" i="38"/>
  <c r="F144" i="38"/>
  <c r="C144" i="38"/>
  <c r="E144" i="38"/>
  <c r="CK144" i="38"/>
  <c r="J144" i="38"/>
  <c r="EG143" i="3"/>
  <c r="B143" i="39"/>
  <c r="B143" i="38"/>
  <c r="D143" i="38"/>
  <c r="C143" i="38"/>
  <c r="E143" i="38"/>
  <c r="CK143" i="38"/>
  <c r="J143" i="38"/>
  <c r="EG142" i="3"/>
  <c r="B142" i="39"/>
  <c r="B142" i="38"/>
  <c r="D142" i="38"/>
  <c r="F142" i="38"/>
  <c r="C142" i="38"/>
  <c r="E142" i="38"/>
  <c r="CK142" i="38"/>
  <c r="J142" i="38"/>
  <c r="EG141" i="3"/>
  <c r="B141" i="39"/>
  <c r="B141" i="38"/>
  <c r="D141" i="38"/>
  <c r="F141" i="38"/>
  <c r="C141" i="38"/>
  <c r="E141" i="38"/>
  <c r="J141" i="38"/>
  <c r="EG140" i="3"/>
  <c r="B140" i="39"/>
  <c r="B140" i="38"/>
  <c r="D140" i="38"/>
  <c r="C140" i="38"/>
  <c r="E140" i="38"/>
  <c r="CK140" i="38"/>
  <c r="J140" i="38"/>
  <c r="EG139" i="3"/>
  <c r="B139" i="39"/>
  <c r="B139" i="38"/>
  <c r="D139" i="38"/>
  <c r="F139" i="38"/>
  <c r="C139" i="38"/>
  <c r="E139" i="38"/>
  <c r="J139" i="38"/>
  <c r="EG138" i="3"/>
  <c r="B138" i="39"/>
  <c r="B138" i="38"/>
  <c r="D138" i="38"/>
  <c r="F138" i="38"/>
  <c r="C138" i="38"/>
  <c r="E138" i="38"/>
  <c r="CK138" i="38"/>
  <c r="J138" i="38"/>
  <c r="EG137" i="3"/>
  <c r="B137" i="39"/>
  <c r="B137" i="38"/>
  <c r="D137" i="38"/>
  <c r="C137" i="38"/>
  <c r="E137" i="38"/>
  <c r="J137" i="38"/>
  <c r="EG136" i="3"/>
  <c r="B136" i="39"/>
  <c r="B136" i="38"/>
  <c r="D136" i="38"/>
  <c r="F136" i="38"/>
  <c r="C136" i="38"/>
  <c r="E136" i="38"/>
  <c r="CK136" i="38"/>
  <c r="J136" i="38"/>
  <c r="EG135" i="3"/>
  <c r="B135" i="39"/>
  <c r="B135" i="38"/>
  <c r="D135" i="38"/>
  <c r="C135" i="38"/>
  <c r="E135" i="38"/>
  <c r="J135" i="38"/>
  <c r="CK135" i="38"/>
  <c r="EG134" i="3"/>
  <c r="B134" i="39"/>
  <c r="B134" i="38"/>
  <c r="D134" i="38"/>
  <c r="F134" i="38"/>
  <c r="C134" i="38"/>
  <c r="E134" i="38"/>
  <c r="CK134" i="38"/>
  <c r="J134" i="38"/>
  <c r="EG133" i="3"/>
  <c r="B133" i="39"/>
  <c r="B133" i="38"/>
  <c r="D133" i="38"/>
  <c r="F133" i="38"/>
  <c r="C133" i="38"/>
  <c r="E133" i="38"/>
  <c r="J133" i="38"/>
  <c r="EG132" i="3"/>
  <c r="B132" i="39"/>
  <c r="B132" i="38"/>
  <c r="D132" i="38"/>
  <c r="C132" i="38"/>
  <c r="E132" i="38"/>
  <c r="CK132" i="38"/>
  <c r="J132" i="38"/>
  <c r="EG131" i="3"/>
  <c r="B131" i="39"/>
  <c r="B131" i="38"/>
  <c r="D131" i="38"/>
  <c r="F131" i="38"/>
  <c r="E131" i="38"/>
  <c r="C131" i="38"/>
  <c r="J131" i="38"/>
  <c r="CI131" i="38"/>
  <c r="EG130" i="3"/>
  <c r="B130" i="39"/>
  <c r="B130" i="38"/>
  <c r="D130" i="38"/>
  <c r="F130" i="38"/>
  <c r="C130" i="38"/>
  <c r="E130" i="38"/>
  <c r="J130" i="38"/>
  <c r="CK130" i="38"/>
  <c r="EG129" i="3"/>
  <c r="B129" i="39"/>
  <c r="B129" i="38"/>
  <c r="D129" i="38"/>
  <c r="C129" i="38"/>
  <c r="E129" i="38"/>
  <c r="J129" i="38"/>
  <c r="EG128" i="3"/>
  <c r="B128" i="39"/>
  <c r="B128" i="38"/>
  <c r="D128" i="38"/>
  <c r="F128" i="38"/>
  <c r="C128" i="38"/>
  <c r="E128" i="38"/>
  <c r="J128" i="38"/>
  <c r="BM128" i="38"/>
  <c r="EG127" i="3"/>
  <c r="B127" i="39"/>
  <c r="B127" i="38"/>
  <c r="D127" i="38"/>
  <c r="C127" i="38"/>
  <c r="E127" i="38"/>
  <c r="J127" i="38"/>
  <c r="CK127" i="38"/>
  <c r="EG126" i="3"/>
  <c r="B126" i="39"/>
  <c r="B126" i="38"/>
  <c r="D126" i="38"/>
  <c r="F126" i="38"/>
  <c r="C126" i="38"/>
  <c r="E126" i="38"/>
  <c r="J126" i="38"/>
  <c r="EG125" i="3"/>
  <c r="B125" i="39"/>
  <c r="B125" i="38"/>
  <c r="D125" i="38"/>
  <c r="F125" i="38"/>
  <c r="E125" i="38"/>
  <c r="C125" i="38"/>
  <c r="J125" i="38"/>
  <c r="CI125" i="38"/>
  <c r="EG124" i="3"/>
  <c r="B124" i="39"/>
  <c r="B124" i="38"/>
  <c r="D124" i="38"/>
  <c r="F124" i="38"/>
  <c r="C124" i="38"/>
  <c r="E124" i="38"/>
  <c r="J124" i="38"/>
  <c r="CK124" i="38"/>
  <c r="EG123" i="3"/>
  <c r="B123" i="39"/>
  <c r="B123" i="38"/>
  <c r="D123" i="38"/>
  <c r="F123" i="38"/>
  <c r="C123" i="38"/>
  <c r="E123" i="38"/>
  <c r="CK123" i="38"/>
  <c r="J123" i="38"/>
  <c r="EG122" i="3"/>
  <c r="B122" i="39"/>
  <c r="B122" i="38"/>
  <c r="D122" i="38"/>
  <c r="C122" i="38"/>
  <c r="E122" i="38"/>
  <c r="J122" i="38"/>
  <c r="CK122" i="38"/>
  <c r="EG121" i="3"/>
  <c r="B121" i="39"/>
  <c r="B121" i="38"/>
  <c r="D121" i="38"/>
  <c r="C121" i="38"/>
  <c r="E121" i="38"/>
  <c r="CK121" i="38"/>
  <c r="J121" i="38"/>
  <c r="EG120" i="3"/>
  <c r="B120" i="39"/>
  <c r="B120" i="38"/>
  <c r="D120" i="38"/>
  <c r="C120" i="38"/>
  <c r="E120" i="38"/>
  <c r="CK120" i="38"/>
  <c r="J120" i="38"/>
  <c r="EG119" i="3"/>
  <c r="B119" i="39"/>
  <c r="B119" i="38"/>
  <c r="D119" i="38"/>
  <c r="F119" i="38"/>
  <c r="C119" i="38"/>
  <c r="E119" i="38"/>
  <c r="CK119" i="38"/>
  <c r="J119" i="38"/>
  <c r="EG118" i="3"/>
  <c r="B118" i="39"/>
  <c r="B118" i="38"/>
  <c r="D118" i="38"/>
  <c r="C118" i="38"/>
  <c r="E118" i="38"/>
  <c r="CK118" i="38"/>
  <c r="J118" i="38"/>
  <c r="EG117" i="3"/>
  <c r="B117" i="39"/>
  <c r="B117" i="38"/>
  <c r="D117" i="38"/>
  <c r="F117" i="38"/>
  <c r="E117" i="38"/>
  <c r="C117" i="38"/>
  <c r="J117" i="38"/>
  <c r="CI117" i="38"/>
  <c r="EG116" i="3"/>
  <c r="B116" i="39"/>
  <c r="B116" i="38"/>
  <c r="D116" i="38"/>
  <c r="F116" i="38"/>
  <c r="C116" i="38"/>
  <c r="E116" i="38"/>
  <c r="J116" i="38"/>
  <c r="CK116" i="38"/>
  <c r="CJ116" i="38"/>
  <c r="EG115" i="3"/>
  <c r="B115" i="39"/>
  <c r="B115" i="38"/>
  <c r="D115" i="38"/>
  <c r="F115" i="38"/>
  <c r="C115" i="38"/>
  <c r="E115" i="38"/>
  <c r="CK115" i="38"/>
  <c r="J115" i="38"/>
  <c r="EG114" i="3"/>
  <c r="B114" i="39"/>
  <c r="B114" i="38"/>
  <c r="D114" i="38"/>
  <c r="F114" i="38"/>
  <c r="C114" i="38"/>
  <c r="E114" i="38"/>
  <c r="CK114" i="38"/>
  <c r="J114" i="38"/>
  <c r="EG113" i="3"/>
  <c r="B113" i="39"/>
  <c r="B113" i="38"/>
  <c r="D113" i="38"/>
  <c r="F113" i="38"/>
  <c r="C113" i="38"/>
  <c r="E113" i="38"/>
  <c r="CK113" i="38"/>
  <c r="J113" i="38"/>
  <c r="EG112" i="3"/>
  <c r="B112" i="39"/>
  <c r="B112" i="38"/>
  <c r="D112" i="38"/>
  <c r="C112" i="38"/>
  <c r="E112" i="38"/>
  <c r="CK112" i="38"/>
  <c r="J112" i="38"/>
  <c r="EG111" i="3"/>
  <c r="B111" i="39"/>
  <c r="B111" i="38"/>
  <c r="D111" i="38"/>
  <c r="F111" i="38"/>
  <c r="C111" i="38"/>
  <c r="E111" i="38"/>
  <c r="CK111" i="38"/>
  <c r="J111" i="38"/>
  <c r="EG110" i="3"/>
  <c r="B110" i="39"/>
  <c r="B110" i="38"/>
  <c r="D110" i="38"/>
  <c r="C110" i="38"/>
  <c r="E110" i="38"/>
  <c r="J110" i="38"/>
  <c r="EG109" i="3"/>
  <c r="B109" i="39"/>
  <c r="B109" i="38"/>
  <c r="D109" i="38"/>
  <c r="F109" i="38"/>
  <c r="E109" i="38"/>
  <c r="C109" i="38"/>
  <c r="J109" i="38"/>
  <c r="CI109" i="38"/>
  <c r="CK109" i="38"/>
  <c r="EG108" i="3"/>
  <c r="B108" i="39"/>
  <c r="B108" i="38"/>
  <c r="D108" i="38"/>
  <c r="F108" i="38"/>
  <c r="C108" i="38"/>
  <c r="E108" i="38"/>
  <c r="CK108" i="38"/>
  <c r="J108" i="38"/>
  <c r="EG107" i="3"/>
  <c r="B107" i="39"/>
  <c r="B107" i="38"/>
  <c r="D107" i="38"/>
  <c r="F107" i="38"/>
  <c r="C107" i="38"/>
  <c r="E107" i="38"/>
  <c r="J107" i="38"/>
  <c r="CK107" i="38"/>
  <c r="CJ107" i="38"/>
  <c r="EG106" i="3"/>
  <c r="B106" i="39"/>
  <c r="B106" i="38"/>
  <c r="D106" i="38"/>
  <c r="F106" i="38"/>
  <c r="C106" i="38"/>
  <c r="E106" i="38"/>
  <c r="CK106" i="38"/>
  <c r="J106" i="38"/>
  <c r="EG105" i="3"/>
  <c r="B105" i="39"/>
  <c r="B105" i="38"/>
  <c r="D105" i="38"/>
  <c r="F105" i="38"/>
  <c r="C105" i="38"/>
  <c r="E105" i="38"/>
  <c r="J105" i="38"/>
  <c r="EG104" i="3"/>
  <c r="B104" i="39"/>
  <c r="B104" i="38"/>
  <c r="D104" i="38"/>
  <c r="C104" i="38"/>
  <c r="E104" i="38"/>
  <c r="J104" i="38"/>
  <c r="CK104" i="38"/>
  <c r="EG103" i="3"/>
  <c r="B103" i="39"/>
  <c r="B103" i="38"/>
  <c r="D103" i="38"/>
  <c r="F103" i="38"/>
  <c r="C103" i="38"/>
  <c r="E103" i="38"/>
  <c r="CK103" i="38"/>
  <c r="J103" i="38"/>
  <c r="EG102" i="3"/>
  <c r="B102" i="39"/>
  <c r="B102" i="38"/>
  <c r="D102" i="38"/>
  <c r="C102" i="38"/>
  <c r="E102" i="38"/>
  <c r="J102" i="38"/>
  <c r="EG101" i="3"/>
  <c r="B101" i="39"/>
  <c r="B101" i="38"/>
  <c r="D101" i="38"/>
  <c r="F101" i="38"/>
  <c r="C101" i="38"/>
  <c r="E101" i="38"/>
  <c r="CK101" i="38"/>
  <c r="J101" i="38"/>
  <c r="EG100" i="3"/>
  <c r="B100" i="39"/>
  <c r="B100" i="38"/>
  <c r="D100" i="38"/>
  <c r="F100" i="38"/>
  <c r="C100" i="38"/>
  <c r="E100" i="38"/>
  <c r="J100" i="38"/>
  <c r="EG99" i="3"/>
  <c r="B99" i="39"/>
  <c r="B99" i="38"/>
  <c r="D99" i="38"/>
  <c r="F99" i="38"/>
  <c r="C99" i="38"/>
  <c r="E99" i="38"/>
  <c r="J99" i="38"/>
  <c r="CK99" i="38"/>
  <c r="CJ99" i="38"/>
  <c r="EG98" i="3"/>
  <c r="B98" i="39"/>
  <c r="B98" i="38"/>
  <c r="D98" i="38"/>
  <c r="F98" i="38"/>
  <c r="C98" i="38"/>
  <c r="E98" i="38"/>
  <c r="J98" i="38"/>
  <c r="CK98" i="38"/>
  <c r="EG97" i="3"/>
  <c r="B97" i="39"/>
  <c r="B97" i="38"/>
  <c r="D97" i="38"/>
  <c r="F97" i="38"/>
  <c r="C97" i="38"/>
  <c r="E97" i="38"/>
  <c r="CK97" i="38"/>
  <c r="J97" i="38"/>
  <c r="EG96" i="3"/>
  <c r="B96" i="39"/>
  <c r="B96" i="38"/>
  <c r="D96" i="38"/>
  <c r="F96" i="38"/>
  <c r="C96" i="38"/>
  <c r="E96" i="38"/>
  <c r="J96" i="38"/>
  <c r="CK96" i="38"/>
  <c r="EG95" i="3"/>
  <c r="B95" i="39"/>
  <c r="B95" i="38"/>
  <c r="D95" i="38"/>
  <c r="F95" i="38"/>
  <c r="C95" i="38"/>
  <c r="E95" i="38"/>
  <c r="J95" i="38"/>
  <c r="CK95" i="38"/>
  <c r="CJ95" i="38"/>
  <c r="EG94" i="3"/>
  <c r="B94" i="39"/>
  <c r="B94" i="38"/>
  <c r="D94" i="38"/>
  <c r="C94" i="38"/>
  <c r="E94" i="38"/>
  <c r="CK94" i="38"/>
  <c r="J94" i="38"/>
  <c r="EG93" i="3"/>
  <c r="B93" i="39"/>
  <c r="B93" i="38"/>
  <c r="D93" i="38"/>
  <c r="C93" i="38"/>
  <c r="E93" i="38"/>
  <c r="J93" i="38"/>
  <c r="EG92" i="3"/>
  <c r="B92" i="39"/>
  <c r="B92" i="38"/>
  <c r="D92" i="38"/>
  <c r="F92" i="38"/>
  <c r="C92" i="38"/>
  <c r="E92" i="38"/>
  <c r="CK92" i="38"/>
  <c r="J92" i="38"/>
  <c r="EG91" i="3"/>
  <c r="B91" i="39"/>
  <c r="B91" i="38"/>
  <c r="D91" i="38"/>
  <c r="F91" i="38"/>
  <c r="C91" i="38"/>
  <c r="E91" i="38"/>
  <c r="J91" i="38"/>
  <c r="CK91" i="38"/>
  <c r="EG90" i="3"/>
  <c r="B90" i="39"/>
  <c r="B90" i="38"/>
  <c r="D90" i="38"/>
  <c r="C90" i="38"/>
  <c r="E90" i="38"/>
  <c r="J90" i="38"/>
  <c r="CK90" i="38"/>
  <c r="EG89" i="3"/>
  <c r="B89" i="39"/>
  <c r="B89" i="38"/>
  <c r="D89" i="38"/>
  <c r="C89" i="38"/>
  <c r="E89" i="38"/>
  <c r="CK89" i="38"/>
  <c r="J89" i="38"/>
  <c r="EG88" i="3"/>
  <c r="B88" i="39"/>
  <c r="B88" i="38"/>
  <c r="D88" i="38"/>
  <c r="F88" i="38"/>
  <c r="C88" i="38"/>
  <c r="E88" i="38"/>
  <c r="CK88" i="38"/>
  <c r="J88" i="38"/>
  <c r="EG87" i="3"/>
  <c r="B87" i="39"/>
  <c r="B87" i="38"/>
  <c r="D87" i="38"/>
  <c r="F87" i="38"/>
  <c r="C87" i="38"/>
  <c r="E87" i="38"/>
  <c r="J87" i="38"/>
  <c r="CK87" i="38"/>
  <c r="EG86" i="3"/>
  <c r="B86" i="39"/>
  <c r="B86" i="38"/>
  <c r="D86" i="38"/>
  <c r="F86" i="38"/>
  <c r="C86" i="38"/>
  <c r="E86" i="38"/>
  <c r="CK86" i="38"/>
  <c r="J86" i="38"/>
  <c r="EG85" i="3"/>
  <c r="B85" i="39"/>
  <c r="B85" i="38"/>
  <c r="D85" i="38"/>
  <c r="F85" i="38"/>
  <c r="C85" i="38"/>
  <c r="E85" i="38"/>
  <c r="J85" i="38"/>
  <c r="EG84" i="3"/>
  <c r="B84" i="39"/>
  <c r="B84" i="38"/>
  <c r="D84" i="38"/>
  <c r="F84" i="38"/>
  <c r="C84" i="38"/>
  <c r="E84" i="38"/>
  <c r="J84" i="38"/>
  <c r="BM84" i="38"/>
  <c r="CK84" i="38"/>
  <c r="EG83" i="3"/>
  <c r="B83" i="39"/>
  <c r="B83" i="38"/>
  <c r="D83" i="38"/>
  <c r="F83" i="38"/>
  <c r="C83" i="38"/>
  <c r="E83" i="38"/>
  <c r="J83" i="38"/>
  <c r="CK83" i="38"/>
  <c r="CJ83" i="38"/>
  <c r="EG82" i="3"/>
  <c r="B82" i="39"/>
  <c r="B82" i="38"/>
  <c r="D82" i="38"/>
  <c r="F82" i="38"/>
  <c r="C82" i="38"/>
  <c r="E82" i="38"/>
  <c r="CK82" i="38"/>
  <c r="J82" i="38"/>
  <c r="EG81" i="3"/>
  <c r="B81" i="39"/>
  <c r="B81" i="38"/>
  <c r="D81" i="38"/>
  <c r="F81" i="38"/>
  <c r="C81" i="38"/>
  <c r="E81" i="38"/>
  <c r="CK81" i="38"/>
  <c r="J81" i="38"/>
  <c r="EG80" i="3"/>
  <c r="B80" i="39"/>
  <c r="B80" i="38"/>
  <c r="D80" i="38"/>
  <c r="C80" i="38"/>
  <c r="E80" i="38"/>
  <c r="CK80" i="38"/>
  <c r="J80" i="38"/>
  <c r="EG79" i="3"/>
  <c r="B79" i="39"/>
  <c r="B79" i="38"/>
  <c r="D79" i="38"/>
  <c r="F79" i="38"/>
  <c r="C79" i="38"/>
  <c r="E79" i="38"/>
  <c r="J79" i="38"/>
  <c r="BM79" i="38"/>
  <c r="CK79" i="38"/>
  <c r="EG78" i="3"/>
  <c r="B78" i="39"/>
  <c r="B78" i="38"/>
  <c r="D78" i="38"/>
  <c r="F78" i="38"/>
  <c r="Q78" i="38"/>
  <c r="C78" i="38"/>
  <c r="E78" i="38"/>
  <c r="CK78" i="38"/>
  <c r="J78" i="38"/>
  <c r="EG77" i="3"/>
  <c r="B77" i="39"/>
  <c r="B77" i="38"/>
  <c r="D77" i="38"/>
  <c r="C77" i="38"/>
  <c r="AN77" i="38"/>
  <c r="E77" i="38"/>
  <c r="J77" i="38"/>
  <c r="EG76" i="3"/>
  <c r="B76" i="39"/>
  <c r="B76" i="38"/>
  <c r="D76" i="38"/>
  <c r="F76" i="38"/>
  <c r="Q76" i="38"/>
  <c r="C76" i="38"/>
  <c r="E76" i="38"/>
  <c r="J76" i="38"/>
  <c r="EG75" i="3"/>
  <c r="B75" i="39"/>
  <c r="B75" i="38"/>
  <c r="D75" i="38"/>
  <c r="C75" i="38"/>
  <c r="E75" i="38"/>
  <c r="J75" i="38"/>
  <c r="EG74" i="3"/>
  <c r="B74" i="39"/>
  <c r="B74" i="38"/>
  <c r="D74" i="38"/>
  <c r="C74" i="38"/>
  <c r="E74" i="38"/>
  <c r="J74" i="38"/>
  <c r="EG73" i="3"/>
  <c r="B73" i="39"/>
  <c r="B73" i="38"/>
  <c r="D73" i="38"/>
  <c r="F73" i="38"/>
  <c r="C73" i="38"/>
  <c r="E73" i="38"/>
  <c r="J73" i="38"/>
  <c r="EG72" i="3"/>
  <c r="B72" i="39"/>
  <c r="B72" i="38"/>
  <c r="D72" i="38"/>
  <c r="C72" i="38"/>
  <c r="E72" i="38"/>
  <c r="J72" i="38"/>
  <c r="CK72" i="38"/>
  <c r="BQ3" i="38"/>
  <c r="BV3" i="38"/>
  <c r="BP3" i="38"/>
  <c r="BU3" i="38"/>
  <c r="BO3" i="38"/>
  <c r="BT3" i="38"/>
  <c r="BN3" i="38"/>
  <c r="BS3" i="38"/>
  <c r="N3" i="39"/>
  <c r="EG71" i="3"/>
  <c r="B71" i="39"/>
  <c r="B71" i="38"/>
  <c r="D71" i="38"/>
  <c r="C71" i="38"/>
  <c r="E71" i="38"/>
  <c r="J71" i="38"/>
  <c r="EG70" i="3"/>
  <c r="B70" i="39"/>
  <c r="B70" i="38"/>
  <c r="D70" i="38"/>
  <c r="C70" i="38"/>
  <c r="E70" i="38"/>
  <c r="CK70" i="38"/>
  <c r="J70" i="38"/>
  <c r="EG69" i="3"/>
  <c r="B69" i="39"/>
  <c r="B69" i="38"/>
  <c r="F69" i="38"/>
  <c r="D69" i="38"/>
  <c r="E69" i="38"/>
  <c r="C69" i="38"/>
  <c r="CK69" i="38"/>
  <c r="CJ69" i="38"/>
  <c r="J69" i="38"/>
  <c r="EG68" i="3"/>
  <c r="B68" i="39"/>
  <c r="B68" i="38"/>
  <c r="D68" i="38"/>
  <c r="F68" i="38"/>
  <c r="C68" i="38"/>
  <c r="CK68" i="38"/>
  <c r="E68" i="38"/>
  <c r="J68" i="38"/>
  <c r="EG67" i="3"/>
  <c r="B67" i="39"/>
  <c r="B67" i="38"/>
  <c r="D67" i="38"/>
  <c r="C67" i="38"/>
  <c r="E67" i="38"/>
  <c r="J67" i="38"/>
  <c r="EG66" i="3"/>
  <c r="B66" i="39"/>
  <c r="B66" i="38"/>
  <c r="D66" i="38"/>
  <c r="F66" i="38"/>
  <c r="Q66" i="38"/>
  <c r="C66" i="38"/>
  <c r="E66" i="38"/>
  <c r="J66" i="38"/>
  <c r="EG65" i="3"/>
  <c r="B65" i="39"/>
  <c r="B65" i="38"/>
  <c r="D65" i="38"/>
  <c r="C65" i="38"/>
  <c r="AN65" i="38"/>
  <c r="E65" i="38"/>
  <c r="J65" i="38"/>
  <c r="EG64" i="3"/>
  <c r="B64" i="39"/>
  <c r="B64" i="38"/>
  <c r="F64" i="38"/>
  <c r="D64" i="38"/>
  <c r="C64" i="38"/>
  <c r="O64" i="38"/>
  <c r="E64" i="38"/>
  <c r="J64" i="38"/>
  <c r="EG63" i="3"/>
  <c r="B63" i="39"/>
  <c r="B63" i="38"/>
  <c r="D63" i="38"/>
  <c r="C63" i="38"/>
  <c r="E63" i="38"/>
  <c r="J63" i="38"/>
  <c r="EG62" i="3"/>
  <c r="B62" i="39"/>
  <c r="B62" i="38"/>
  <c r="F62" i="38"/>
  <c r="D62" i="38"/>
  <c r="C62" i="38"/>
  <c r="E62" i="38"/>
  <c r="J62" i="38"/>
  <c r="EG61" i="3"/>
  <c r="B61" i="39"/>
  <c r="B61" i="38"/>
  <c r="D61" i="38"/>
  <c r="C61" i="38"/>
  <c r="E61" i="38"/>
  <c r="P61" i="38"/>
  <c r="J61" i="38"/>
  <c r="EG60" i="3"/>
  <c r="B60" i="39"/>
  <c r="B60" i="38"/>
  <c r="D60" i="38"/>
  <c r="F60" i="38"/>
  <c r="C60" i="38"/>
  <c r="AN60" i="38"/>
  <c r="E60" i="38"/>
  <c r="J60" i="38"/>
  <c r="EG59" i="3"/>
  <c r="B59" i="39"/>
  <c r="B59" i="38"/>
  <c r="D59" i="38"/>
  <c r="C59" i="38"/>
  <c r="E59" i="38"/>
  <c r="P59" i="38"/>
  <c r="J59" i="38"/>
  <c r="EG58" i="3"/>
  <c r="B58" i="39"/>
  <c r="B58" i="38"/>
  <c r="D58" i="38"/>
  <c r="F58" i="38"/>
  <c r="C58" i="38"/>
  <c r="E58" i="38"/>
  <c r="P58" i="38"/>
  <c r="J58" i="38"/>
  <c r="EG57" i="3"/>
  <c r="B57" i="39"/>
  <c r="B57" i="38"/>
  <c r="D57" i="38"/>
  <c r="C57" i="38"/>
  <c r="E57" i="38"/>
  <c r="J57" i="38"/>
  <c r="EG56" i="3"/>
  <c r="B56" i="39"/>
  <c r="B56" i="38"/>
  <c r="D56" i="38"/>
  <c r="F56" i="38"/>
  <c r="C56" i="38"/>
  <c r="E56" i="38"/>
  <c r="M56" i="38"/>
  <c r="CK56" i="38"/>
  <c r="J56" i="38"/>
  <c r="EG55" i="3"/>
  <c r="B55" i="39"/>
  <c r="B55" i="38"/>
  <c r="C55" i="38"/>
  <c r="AN55" i="38"/>
  <c r="BF55" i="38"/>
  <c r="D55" i="38"/>
  <c r="E55" i="38"/>
  <c r="J55" i="38"/>
  <c r="EG54" i="3"/>
  <c r="B54" i="39"/>
  <c r="B54" i="38"/>
  <c r="D54" i="38"/>
  <c r="F54" i="38"/>
  <c r="Q54" i="38"/>
  <c r="C54" i="38"/>
  <c r="E54" i="38"/>
  <c r="J54" i="38"/>
  <c r="EG53" i="3"/>
  <c r="B53" i="39"/>
  <c r="B53" i="38"/>
  <c r="D53" i="38"/>
  <c r="F53" i="38"/>
  <c r="E53" i="38"/>
  <c r="C53" i="38"/>
  <c r="J53" i="38"/>
  <c r="CK53" i="38"/>
  <c r="EG52" i="3"/>
  <c r="B52" i="39"/>
  <c r="B52" i="38"/>
  <c r="D52" i="38"/>
  <c r="C52" i="38"/>
  <c r="E52" i="38"/>
  <c r="P52" i="38"/>
  <c r="J52" i="38"/>
  <c r="EG51" i="3"/>
  <c r="B51" i="39"/>
  <c r="B51" i="38"/>
  <c r="C51" i="38"/>
  <c r="AN51" i="38"/>
  <c r="BI51" i="38"/>
  <c r="D51" i="38"/>
  <c r="E51" i="38"/>
  <c r="CK51" i="38"/>
  <c r="J51" i="38"/>
  <c r="EG50" i="3"/>
  <c r="B50" i="39"/>
  <c r="B50" i="38"/>
  <c r="D50" i="38"/>
  <c r="C50" i="38"/>
  <c r="E50" i="38"/>
  <c r="J50" i="38"/>
  <c r="EG49" i="3"/>
  <c r="B49" i="39"/>
  <c r="B49" i="38"/>
  <c r="D49" i="38"/>
  <c r="C49" i="38"/>
  <c r="E49" i="38"/>
  <c r="J49" i="38"/>
  <c r="EG48" i="3"/>
  <c r="B48" i="39"/>
  <c r="B48" i="38"/>
  <c r="D48" i="38"/>
  <c r="C48" i="38"/>
  <c r="E48" i="38"/>
  <c r="CK48" i="38"/>
  <c r="J48" i="38"/>
  <c r="EG47" i="3"/>
  <c r="B47" i="39"/>
  <c r="B47" i="38"/>
  <c r="D47" i="38"/>
  <c r="C47" i="38"/>
  <c r="AN47" i="38"/>
  <c r="E47" i="38"/>
  <c r="P47" i="38"/>
  <c r="J47" i="38"/>
  <c r="EG46" i="3"/>
  <c r="B46" i="39"/>
  <c r="B46" i="38"/>
  <c r="D46" i="38"/>
  <c r="C46" i="38"/>
  <c r="AN46" i="38"/>
  <c r="E46" i="38"/>
  <c r="J46" i="38"/>
  <c r="EG45" i="3"/>
  <c r="B45" i="39"/>
  <c r="B45" i="38"/>
  <c r="D45" i="38"/>
  <c r="F45" i="38"/>
  <c r="Q45" i="38"/>
  <c r="C45" i="38"/>
  <c r="E45" i="38"/>
  <c r="J45" i="38"/>
  <c r="EG44" i="3"/>
  <c r="CK44" i="38"/>
  <c r="EG43" i="3"/>
  <c r="EG42" i="3"/>
  <c r="CK42" i="38"/>
  <c r="EG41" i="3"/>
  <c r="CK41" i="38"/>
  <c r="EG40" i="3"/>
  <c r="CK40" i="38"/>
  <c r="EG39" i="3"/>
  <c r="CK39" i="38"/>
  <c r="CJ39" i="38"/>
  <c r="CI39" i="38"/>
  <c r="EG38" i="3"/>
  <c r="CK38" i="38"/>
  <c r="EG37" i="3"/>
  <c r="CK37" i="38"/>
  <c r="CJ37" i="38"/>
  <c r="CI37" i="38"/>
  <c r="EG36" i="3"/>
  <c r="CK36" i="38"/>
  <c r="EG35" i="3"/>
  <c r="CK35" i="38"/>
  <c r="EG34" i="3"/>
  <c r="CK34" i="38"/>
  <c r="EG33" i="3"/>
  <c r="CK33" i="38"/>
  <c r="EG32" i="3"/>
  <c r="CK32" i="38"/>
  <c r="EG31" i="3"/>
  <c r="CK31" i="38"/>
  <c r="EG30" i="3"/>
  <c r="CK30" i="38"/>
  <c r="EG29" i="3"/>
  <c r="CK29" i="38"/>
  <c r="EG28" i="3"/>
  <c r="CK28" i="38"/>
  <c r="EG27" i="3"/>
  <c r="EG26" i="3"/>
  <c r="EG25" i="3"/>
  <c r="CK25" i="38"/>
  <c r="CF3" i="38"/>
  <c r="CE3" i="38"/>
  <c r="CD3" i="38"/>
  <c r="CC3" i="38"/>
  <c r="AB3" i="39"/>
  <c r="EG24" i="3"/>
  <c r="CK24" i="38"/>
  <c r="EG23" i="3"/>
  <c r="CK23" i="38"/>
  <c r="EG22" i="3"/>
  <c r="CK22" i="38"/>
  <c r="EG21" i="3"/>
  <c r="CK21" i="38"/>
  <c r="EG20" i="3"/>
  <c r="CK20" i="38"/>
  <c r="EG19" i="3"/>
  <c r="EG18" i="3"/>
  <c r="CK18" i="38"/>
  <c r="EG17" i="3"/>
  <c r="CK17" i="38"/>
  <c r="EG16" i="3"/>
  <c r="CK16" i="38"/>
  <c r="EG15" i="3"/>
  <c r="CK15" i="38"/>
  <c r="EG14" i="3"/>
  <c r="CK14" i="38"/>
  <c r="EG13" i="3"/>
  <c r="CK13" i="38"/>
  <c r="EG12" i="3"/>
  <c r="CK12" i="38"/>
  <c r="CJ12" i="38"/>
  <c r="CI12" i="38"/>
  <c r="EG11" i="3"/>
  <c r="CK11" i="38"/>
  <c r="EG10" i="3"/>
  <c r="CK10" i="38"/>
  <c r="EG9" i="3"/>
  <c r="CK9" i="38"/>
  <c r="EG8" i="3"/>
  <c r="CK8" i="38"/>
  <c r="EG7" i="3"/>
  <c r="CK7" i="38"/>
  <c r="EG6" i="3"/>
  <c r="CK6" i="38"/>
  <c r="CK5" i="38"/>
  <c r="CJ5" i="38"/>
  <c r="CI5" i="38"/>
  <c r="B363" i="39"/>
  <c r="AF363" i="39"/>
  <c r="B362" i="39"/>
  <c r="AC362" i="39"/>
  <c r="AE362" i="39"/>
  <c r="AD362" i="39"/>
  <c r="B361" i="39"/>
  <c r="AE361" i="39"/>
  <c r="AF361" i="39"/>
  <c r="AD361" i="39"/>
  <c r="AC361" i="39"/>
  <c r="B360" i="39"/>
  <c r="AE360" i="39"/>
  <c r="B359" i="39"/>
  <c r="AF359" i="39"/>
  <c r="AE359" i="39"/>
  <c r="AD359" i="39"/>
  <c r="AC359" i="39"/>
  <c r="B358" i="39"/>
  <c r="B357" i="39"/>
  <c r="AD357" i="39"/>
  <c r="AF357" i="39"/>
  <c r="AE357" i="39"/>
  <c r="B356" i="39"/>
  <c r="AF356" i="39"/>
  <c r="AE356" i="39"/>
  <c r="AD356" i="39"/>
  <c r="AC356" i="39"/>
  <c r="B355" i="39"/>
  <c r="AF355" i="39"/>
  <c r="B354" i="39"/>
  <c r="AC354" i="39"/>
  <c r="AE354" i="39"/>
  <c r="AD354" i="39"/>
  <c r="B353" i="39"/>
  <c r="AF353" i="39"/>
  <c r="AE353" i="39"/>
  <c r="AD353" i="39"/>
  <c r="AC353" i="39"/>
  <c r="B352" i="39"/>
  <c r="AE352" i="39"/>
  <c r="B351" i="39"/>
  <c r="B350" i="39"/>
  <c r="AF350" i="39"/>
  <c r="B349" i="39"/>
  <c r="B348" i="39"/>
  <c r="AF348" i="39"/>
  <c r="AE348" i="39"/>
  <c r="AD348" i="39"/>
  <c r="AC348" i="39"/>
  <c r="B347" i="39"/>
  <c r="AF347" i="39"/>
  <c r="B346" i="39"/>
  <c r="B345" i="39"/>
  <c r="AD345" i="39"/>
  <c r="AF345" i="39"/>
  <c r="AE345" i="39"/>
  <c r="AC345" i="39"/>
  <c r="B344" i="39"/>
  <c r="AE344" i="39"/>
  <c r="B343" i="39"/>
  <c r="AF343" i="39"/>
  <c r="AD343" i="39"/>
  <c r="AC343" i="39"/>
  <c r="B342" i="39"/>
  <c r="AF342" i="39"/>
  <c r="AE342" i="39"/>
  <c r="AC342" i="39"/>
  <c r="B341" i="39"/>
  <c r="AD341" i="39"/>
  <c r="B340" i="39"/>
  <c r="B339" i="39"/>
  <c r="AF339" i="39"/>
  <c r="B338" i="39"/>
  <c r="AC338" i="39"/>
  <c r="B337" i="39"/>
  <c r="AF337" i="39"/>
  <c r="AC337" i="39"/>
  <c r="B336" i="39"/>
  <c r="B335" i="39"/>
  <c r="AF335" i="39"/>
  <c r="AE335" i="39"/>
  <c r="AD335" i="39"/>
  <c r="AC335" i="39"/>
  <c r="B334" i="39"/>
  <c r="AF334" i="39"/>
  <c r="AE334" i="39"/>
  <c r="AC334" i="39"/>
  <c r="B333" i="39"/>
  <c r="AD333" i="39"/>
  <c r="AF333" i="39"/>
  <c r="AE333" i="39"/>
  <c r="B332" i="39"/>
  <c r="B331" i="39"/>
  <c r="AF331" i="39"/>
  <c r="B330" i="39"/>
  <c r="AC330" i="39"/>
  <c r="AE330" i="39"/>
  <c r="AD330" i="39"/>
  <c r="B329" i="39"/>
  <c r="AD329" i="39"/>
  <c r="AC329" i="39"/>
  <c r="B328" i="39"/>
  <c r="AE328" i="39"/>
  <c r="B327" i="39"/>
  <c r="AF327" i="39"/>
  <c r="AE327" i="39"/>
  <c r="AD327" i="39"/>
  <c r="AC327" i="39"/>
  <c r="B326" i="39"/>
  <c r="AE326" i="39"/>
  <c r="B325" i="39"/>
  <c r="AD325" i="39"/>
  <c r="AF325" i="39"/>
  <c r="AE325" i="39"/>
  <c r="B324" i="39"/>
  <c r="AF324" i="39"/>
  <c r="AE324" i="39"/>
  <c r="AD324" i="39"/>
  <c r="AC324" i="39"/>
  <c r="B323" i="39"/>
  <c r="AF323" i="39"/>
  <c r="B322" i="39"/>
  <c r="AC322" i="39"/>
  <c r="AE322" i="39"/>
  <c r="AD322" i="39"/>
  <c r="B321" i="39"/>
  <c r="AF321" i="39"/>
  <c r="AE321" i="39"/>
  <c r="AD321" i="39"/>
  <c r="AC321" i="39"/>
  <c r="B320" i="39"/>
  <c r="AE320" i="39"/>
  <c r="B319" i="39"/>
  <c r="AF319" i="39"/>
  <c r="AC319" i="39"/>
  <c r="B318" i="39"/>
  <c r="B317" i="39"/>
  <c r="AF317" i="39"/>
  <c r="B316" i="39"/>
  <c r="AF316" i="39"/>
  <c r="AE316" i="39"/>
  <c r="AD316" i="39"/>
  <c r="AC316" i="39"/>
  <c r="B315" i="39"/>
  <c r="AF315" i="39"/>
  <c r="B314" i="39"/>
  <c r="B313" i="39"/>
  <c r="AF313" i="39"/>
  <c r="AE313" i="39"/>
  <c r="AD313" i="39"/>
  <c r="AC313" i="39"/>
  <c r="B312" i="39"/>
  <c r="AE312" i="39"/>
  <c r="B311" i="39"/>
  <c r="B310" i="39"/>
  <c r="AF310" i="39"/>
  <c r="AE310" i="39"/>
  <c r="AC310" i="39"/>
  <c r="B309" i="39"/>
  <c r="B308" i="39"/>
  <c r="AE308" i="39"/>
  <c r="B307" i="39"/>
  <c r="AF307" i="39"/>
  <c r="B306" i="39"/>
  <c r="AD306" i="39"/>
  <c r="B305" i="39"/>
  <c r="AC305" i="39"/>
  <c r="B304" i="39"/>
  <c r="AE304" i="39"/>
  <c r="B303" i="39"/>
  <c r="AD303" i="39"/>
  <c r="AF303" i="39"/>
  <c r="AE303" i="39"/>
  <c r="AC303" i="39"/>
  <c r="B302" i="39"/>
  <c r="AF302" i="39"/>
  <c r="AE302" i="39"/>
  <c r="B301" i="39"/>
  <c r="AD301" i="39"/>
  <c r="AF301" i="39"/>
  <c r="AE301" i="39"/>
  <c r="B300" i="39"/>
  <c r="AF300" i="39"/>
  <c r="AE300" i="39"/>
  <c r="AD300" i="39"/>
  <c r="AC300" i="39"/>
  <c r="B299" i="39"/>
  <c r="AF299" i="39"/>
  <c r="B298" i="39"/>
  <c r="AC298" i="39"/>
  <c r="AE298" i="39"/>
  <c r="AD298" i="39"/>
  <c r="B297" i="39"/>
  <c r="AF297" i="39"/>
  <c r="AE297" i="39"/>
  <c r="AD297" i="39"/>
  <c r="AC297" i="39"/>
  <c r="B296" i="39"/>
  <c r="AE296" i="39"/>
  <c r="B295" i="39"/>
  <c r="AE295" i="39"/>
  <c r="AF295" i="39"/>
  <c r="AC295" i="39"/>
  <c r="B294" i="39"/>
  <c r="B293" i="39"/>
  <c r="AD293" i="39"/>
  <c r="AF293" i="39"/>
  <c r="B292" i="39"/>
  <c r="AF292" i="39"/>
  <c r="AE292" i="39"/>
  <c r="AD292" i="39"/>
  <c r="B291" i="39"/>
  <c r="AF291" i="39"/>
  <c r="B290" i="39"/>
  <c r="AC290" i="39"/>
  <c r="AE290" i="39"/>
  <c r="B289" i="39"/>
  <c r="AD289" i="39"/>
  <c r="AF289" i="39"/>
  <c r="AE289" i="39"/>
  <c r="AC289" i="39"/>
  <c r="B288" i="39"/>
  <c r="AE288" i="39"/>
  <c r="B287" i="39"/>
  <c r="AC287" i="39"/>
  <c r="B286" i="39"/>
  <c r="AF286" i="39"/>
  <c r="AE286" i="39"/>
  <c r="AC286" i="39"/>
  <c r="B285" i="39"/>
  <c r="B284" i="39"/>
  <c r="AF284" i="39"/>
  <c r="AE284" i="39"/>
  <c r="B283" i="39"/>
  <c r="AF283" i="39"/>
  <c r="B282" i="39"/>
  <c r="B281" i="39"/>
  <c r="AE281" i="39"/>
  <c r="AF281" i="39"/>
  <c r="AC281" i="39"/>
  <c r="B280" i="39"/>
  <c r="B279" i="39"/>
  <c r="AF279" i="39"/>
  <c r="AE279" i="39"/>
  <c r="AD279" i="39"/>
  <c r="AC279" i="39"/>
  <c r="B278" i="39"/>
  <c r="AD278" i="39"/>
  <c r="AF278" i="39"/>
  <c r="AE278" i="39"/>
  <c r="AC278" i="39"/>
  <c r="B277" i="39"/>
  <c r="AD277" i="39"/>
  <c r="AF277" i="39"/>
  <c r="B276" i="39"/>
  <c r="AF276" i="39"/>
  <c r="AE276" i="39"/>
  <c r="AD276" i="39"/>
  <c r="B275" i="39"/>
  <c r="AF275" i="39"/>
  <c r="B274" i="39"/>
  <c r="AC274" i="39"/>
  <c r="AE274" i="39"/>
  <c r="B273" i="39"/>
  <c r="AD273" i="39"/>
  <c r="AF273" i="39"/>
  <c r="AE273" i="39"/>
  <c r="AC273" i="39"/>
  <c r="B272" i="39"/>
  <c r="AE272" i="39"/>
  <c r="B271" i="39"/>
  <c r="AC271" i="39"/>
  <c r="B270" i="39"/>
  <c r="AF270" i="39"/>
  <c r="AE270" i="39"/>
  <c r="AD270" i="39"/>
  <c r="AC270" i="39"/>
  <c r="B269" i="39"/>
  <c r="AD269" i="39"/>
  <c r="AF269" i="39"/>
  <c r="AE269" i="39"/>
  <c r="B268" i="39"/>
  <c r="AF268" i="39"/>
  <c r="AE268" i="39"/>
  <c r="AD268" i="39"/>
  <c r="AC268" i="39"/>
  <c r="B267" i="39"/>
  <c r="AF267" i="39"/>
  <c r="B266" i="39"/>
  <c r="AC266" i="39"/>
  <c r="AE266" i="39"/>
  <c r="AD266" i="39"/>
  <c r="B265" i="39"/>
  <c r="AF265" i="39"/>
  <c r="AE265" i="39"/>
  <c r="AD265" i="39"/>
  <c r="AC265" i="39"/>
  <c r="B264" i="39"/>
  <c r="AE264" i="39"/>
  <c r="B263" i="39"/>
  <c r="AE263" i="39"/>
  <c r="AF263" i="39"/>
  <c r="AC263" i="39"/>
  <c r="B262" i="39"/>
  <c r="AC262" i="39"/>
  <c r="B261" i="39"/>
  <c r="AD261" i="39"/>
  <c r="AF261" i="39"/>
  <c r="AE261" i="39"/>
  <c r="B260" i="39"/>
  <c r="B259" i="39"/>
  <c r="B258" i="39"/>
  <c r="AC258" i="39"/>
  <c r="AE258" i="39"/>
  <c r="AD258" i="39"/>
  <c r="B257" i="39"/>
  <c r="AC257" i="39"/>
  <c r="B256" i="39"/>
  <c r="B255" i="39"/>
  <c r="AF255" i="39"/>
  <c r="AE255" i="39"/>
  <c r="AD255" i="39"/>
  <c r="AC255" i="39"/>
  <c r="B254" i="39"/>
  <c r="AF254" i="39"/>
  <c r="AE254" i="39"/>
  <c r="AF253" i="39"/>
  <c r="AE253" i="39"/>
  <c r="AD253" i="39"/>
  <c r="AC253" i="39"/>
  <c r="AF252" i="39"/>
  <c r="AE252" i="39"/>
  <c r="AD252" i="39"/>
  <c r="AC252" i="39"/>
  <c r="AF251" i="39"/>
  <c r="AE251" i="39"/>
  <c r="AD251" i="39"/>
  <c r="AC251" i="39"/>
  <c r="AF250" i="39"/>
  <c r="AE250" i="39"/>
  <c r="AD250" i="39"/>
  <c r="AC250" i="39"/>
  <c r="AF249" i="39"/>
  <c r="AE249" i="39"/>
  <c r="AD249" i="39"/>
  <c r="AC249" i="39"/>
  <c r="AF248" i="39"/>
  <c r="AE248" i="39"/>
  <c r="AD248" i="39"/>
  <c r="AC248" i="39"/>
  <c r="AF247" i="39"/>
  <c r="AE247" i="39"/>
  <c r="AD247" i="39"/>
  <c r="AC247" i="39"/>
  <c r="AF246" i="39"/>
  <c r="AE246" i="39"/>
  <c r="AD246" i="39"/>
  <c r="AC246" i="39"/>
  <c r="AF245" i="39"/>
  <c r="AE245" i="39"/>
  <c r="AD245" i="39"/>
  <c r="AC245" i="39"/>
  <c r="AF244" i="39"/>
  <c r="AE244" i="39"/>
  <c r="AD244" i="39"/>
  <c r="AC244" i="39"/>
  <c r="AF243" i="39"/>
  <c r="AE243" i="39"/>
  <c r="AD243" i="39"/>
  <c r="AC243" i="39"/>
  <c r="AF242" i="39"/>
  <c r="AE242" i="39"/>
  <c r="AD242" i="39"/>
  <c r="AC242" i="39"/>
  <c r="AF241" i="39"/>
  <c r="AE241" i="39"/>
  <c r="AD241" i="39"/>
  <c r="AC241" i="39"/>
  <c r="AF240" i="39"/>
  <c r="AE240" i="39"/>
  <c r="AD240" i="39"/>
  <c r="AC240" i="39"/>
  <c r="AF239" i="39"/>
  <c r="AE239" i="39"/>
  <c r="AD239" i="39"/>
  <c r="AC239" i="39"/>
  <c r="AF238" i="39"/>
  <c r="AE238" i="39"/>
  <c r="AD238" i="39"/>
  <c r="AC238" i="39"/>
  <c r="AF237" i="39"/>
  <c r="AE237" i="39"/>
  <c r="AD237" i="39"/>
  <c r="AC237" i="39"/>
  <c r="AF236" i="39"/>
  <c r="AE236" i="39"/>
  <c r="AD236" i="39"/>
  <c r="AC236" i="39"/>
  <c r="AF235" i="39"/>
  <c r="AE235" i="39"/>
  <c r="AD235" i="39"/>
  <c r="AC235" i="39"/>
  <c r="AF234" i="39"/>
  <c r="AE234" i="39"/>
  <c r="AD234" i="39"/>
  <c r="AC234" i="39"/>
  <c r="AF233" i="39"/>
  <c r="AE233" i="39"/>
  <c r="AD233" i="39"/>
  <c r="AC233" i="39"/>
  <c r="AF232" i="39"/>
  <c r="AE232" i="39"/>
  <c r="AD232" i="39"/>
  <c r="AC232" i="39"/>
  <c r="AF231" i="39"/>
  <c r="AE231" i="39"/>
  <c r="AD231" i="39"/>
  <c r="AC231" i="39"/>
  <c r="AF230" i="39"/>
  <c r="AE230" i="39"/>
  <c r="AD230" i="39"/>
  <c r="AC230" i="39"/>
  <c r="AF229" i="39"/>
  <c r="AE229" i="39"/>
  <c r="AD229" i="39"/>
  <c r="AC229" i="39"/>
  <c r="AF228" i="39"/>
  <c r="AE228" i="39"/>
  <c r="AD228" i="39"/>
  <c r="AC228" i="39"/>
  <c r="AF227" i="39"/>
  <c r="AE227" i="39"/>
  <c r="AD227" i="39"/>
  <c r="AC227" i="39"/>
  <c r="AF226" i="39"/>
  <c r="AE226" i="39"/>
  <c r="AD226" i="39"/>
  <c r="AC226" i="39"/>
  <c r="AF225" i="39"/>
  <c r="AE225" i="39"/>
  <c r="AD225" i="39"/>
  <c r="AC225" i="39"/>
  <c r="AF224" i="39"/>
  <c r="AE224" i="39"/>
  <c r="AD224" i="39"/>
  <c r="AC224" i="39"/>
  <c r="AF223" i="39"/>
  <c r="AE223" i="39"/>
  <c r="AD223" i="39"/>
  <c r="AC223" i="39"/>
  <c r="AF222" i="39"/>
  <c r="AE222" i="39"/>
  <c r="AD222" i="39"/>
  <c r="AC222" i="39"/>
  <c r="AF221" i="39"/>
  <c r="AE221" i="39"/>
  <c r="AD221" i="39"/>
  <c r="AC221" i="39"/>
  <c r="AF220" i="39"/>
  <c r="AE220" i="39"/>
  <c r="AD220" i="39"/>
  <c r="AC220" i="39"/>
  <c r="AF219" i="39"/>
  <c r="AE219" i="39"/>
  <c r="AD219" i="39"/>
  <c r="AC219" i="39"/>
  <c r="AF218" i="39"/>
  <c r="AE218" i="39"/>
  <c r="AD218" i="39"/>
  <c r="AC218" i="39"/>
  <c r="AF217" i="39"/>
  <c r="AE217" i="39"/>
  <c r="AD217" i="39"/>
  <c r="AC217" i="39"/>
  <c r="AF216" i="39"/>
  <c r="AE216" i="39"/>
  <c r="AD216" i="39"/>
  <c r="AC216" i="39"/>
  <c r="AF215" i="39"/>
  <c r="AE215" i="39"/>
  <c r="AD215" i="39"/>
  <c r="AC215" i="39"/>
  <c r="AF214" i="39"/>
  <c r="AE214" i="39"/>
  <c r="AD214" i="39"/>
  <c r="AC214" i="39"/>
  <c r="AF213" i="39"/>
  <c r="AE213" i="39"/>
  <c r="AD213" i="39"/>
  <c r="AC213" i="39"/>
  <c r="AF212" i="39"/>
  <c r="AE212" i="39"/>
  <c r="AD212" i="39"/>
  <c r="AC212" i="39"/>
  <c r="AF211" i="39"/>
  <c r="AE211" i="39"/>
  <c r="AD211" i="39"/>
  <c r="AC211" i="39"/>
  <c r="AF210" i="39"/>
  <c r="AE210" i="39"/>
  <c r="AD210" i="39"/>
  <c r="AC210" i="39"/>
  <c r="AF209" i="39"/>
  <c r="AE209" i="39"/>
  <c r="AD209" i="39"/>
  <c r="AC209" i="39"/>
  <c r="AF208" i="39"/>
  <c r="AE208" i="39"/>
  <c r="AD208" i="39"/>
  <c r="AC208" i="39"/>
  <c r="AF207" i="39"/>
  <c r="AE207" i="39"/>
  <c r="AD207" i="39"/>
  <c r="AC207" i="39"/>
  <c r="AF206" i="39"/>
  <c r="AE206" i="39"/>
  <c r="AD206" i="39"/>
  <c r="AC206" i="39"/>
  <c r="AF205" i="39"/>
  <c r="AE205" i="39"/>
  <c r="AD205" i="39"/>
  <c r="AC205" i="39"/>
  <c r="AF204" i="39"/>
  <c r="AE204" i="39"/>
  <c r="AD204" i="39"/>
  <c r="AC204" i="39"/>
  <c r="AF203" i="39"/>
  <c r="AE203" i="39"/>
  <c r="AD203" i="39"/>
  <c r="AC203" i="39"/>
  <c r="AF202" i="39"/>
  <c r="AE202" i="39"/>
  <c r="AD202" i="39"/>
  <c r="AC202" i="39"/>
  <c r="AF201" i="39"/>
  <c r="AE201" i="39"/>
  <c r="AD201" i="39"/>
  <c r="AC201" i="39"/>
  <c r="AF200" i="39"/>
  <c r="AE200" i="39"/>
  <c r="AD200" i="39"/>
  <c r="AC200" i="39"/>
  <c r="AF199" i="39"/>
  <c r="AE199" i="39"/>
  <c r="AD199" i="39"/>
  <c r="AC199" i="39"/>
  <c r="AF198" i="39"/>
  <c r="AE198" i="39"/>
  <c r="AD198" i="39"/>
  <c r="AC198" i="39"/>
  <c r="AF197" i="39"/>
  <c r="AE197" i="39"/>
  <c r="AD197" i="39"/>
  <c r="AC197" i="39"/>
  <c r="AF196" i="39"/>
  <c r="AE196" i="39"/>
  <c r="AD196" i="39"/>
  <c r="AC196" i="39"/>
  <c r="AF195" i="39"/>
  <c r="AE195" i="39"/>
  <c r="AD195" i="39"/>
  <c r="AC195" i="39"/>
  <c r="AF194" i="39"/>
  <c r="AE194" i="39"/>
  <c r="AD194" i="39"/>
  <c r="AC194" i="39"/>
  <c r="AF193" i="39"/>
  <c r="AE193" i="39"/>
  <c r="AD193" i="39"/>
  <c r="AC193" i="39"/>
  <c r="AF192" i="39"/>
  <c r="AE192" i="39"/>
  <c r="AD192" i="39"/>
  <c r="AC192" i="39"/>
  <c r="AF191" i="39"/>
  <c r="AE191" i="39"/>
  <c r="AD191" i="39"/>
  <c r="AC191" i="39"/>
  <c r="AF190" i="39"/>
  <c r="AE190" i="39"/>
  <c r="AD190" i="39"/>
  <c r="AC190" i="39"/>
  <c r="AF189" i="39"/>
  <c r="AE189" i="39"/>
  <c r="AD189" i="39"/>
  <c r="AC189" i="39"/>
  <c r="AF188" i="39"/>
  <c r="AE188" i="39"/>
  <c r="AD188" i="39"/>
  <c r="AC188" i="39"/>
  <c r="AF187" i="39"/>
  <c r="AE187" i="39"/>
  <c r="AD187" i="39"/>
  <c r="AC187" i="39"/>
  <c r="AF186" i="39"/>
  <c r="AE186" i="39"/>
  <c r="AD186" i="39"/>
  <c r="AC186" i="39"/>
  <c r="AF185" i="39"/>
  <c r="AE185" i="39"/>
  <c r="AD185" i="39"/>
  <c r="AC185" i="39"/>
  <c r="AF184" i="39"/>
  <c r="AE184" i="39"/>
  <c r="AD184" i="39"/>
  <c r="AC184" i="39"/>
  <c r="AF183" i="39"/>
  <c r="AE183" i="39"/>
  <c r="AD183" i="39"/>
  <c r="AC183" i="39"/>
  <c r="AF182" i="39"/>
  <c r="AE182" i="39"/>
  <c r="AD182" i="39"/>
  <c r="AC182" i="39"/>
  <c r="AF181" i="39"/>
  <c r="AE181" i="39"/>
  <c r="AD181" i="39"/>
  <c r="AC181" i="39"/>
  <c r="AF180" i="39"/>
  <c r="AE180" i="39"/>
  <c r="AD180" i="39"/>
  <c r="AC180" i="39"/>
  <c r="AF179" i="39"/>
  <c r="AE179" i="39"/>
  <c r="AD179" i="39"/>
  <c r="AC179" i="39"/>
  <c r="AF178" i="39"/>
  <c r="AE178" i="39"/>
  <c r="AD178" i="39"/>
  <c r="AC178" i="39"/>
  <c r="AF177" i="39"/>
  <c r="AE177" i="39"/>
  <c r="AD177" i="39"/>
  <c r="AC177" i="39"/>
  <c r="AF176" i="39"/>
  <c r="AE176" i="39"/>
  <c r="AD176" i="39"/>
  <c r="AC176" i="39"/>
  <c r="AF175" i="39"/>
  <c r="AE175" i="39"/>
  <c r="AD175" i="39"/>
  <c r="AC175" i="39"/>
  <c r="AF174" i="39"/>
  <c r="AE174" i="39"/>
  <c r="AD174" i="39"/>
  <c r="AC174" i="39"/>
  <c r="AF173" i="39"/>
  <c r="AE173" i="39"/>
  <c r="AD173" i="39"/>
  <c r="AC173" i="39"/>
  <c r="AF172" i="39"/>
  <c r="AE172" i="39"/>
  <c r="AD172" i="39"/>
  <c r="AC172" i="39"/>
  <c r="AF171" i="39"/>
  <c r="AE171" i="39"/>
  <c r="AD171" i="39"/>
  <c r="AC171" i="39"/>
  <c r="AF170" i="39"/>
  <c r="AE170" i="39"/>
  <c r="AD170" i="39"/>
  <c r="AC170" i="39"/>
  <c r="AF169" i="39"/>
  <c r="AE169" i="39"/>
  <c r="AD169" i="39"/>
  <c r="AC169" i="39"/>
  <c r="AF168" i="39"/>
  <c r="AE168" i="39"/>
  <c r="AD168" i="39"/>
  <c r="AC168" i="39"/>
  <c r="AF167" i="39"/>
  <c r="AE167" i="39"/>
  <c r="AD167" i="39"/>
  <c r="AC167" i="39"/>
  <c r="AF166" i="39"/>
  <c r="AE166" i="39"/>
  <c r="AD166" i="39"/>
  <c r="AC166" i="39"/>
  <c r="AF165" i="39"/>
  <c r="AE165" i="39"/>
  <c r="AD165" i="39"/>
  <c r="AC165" i="39"/>
  <c r="AF164" i="39"/>
  <c r="AE164" i="39"/>
  <c r="AD164" i="39"/>
  <c r="AC164" i="39"/>
  <c r="AF163" i="39"/>
  <c r="AE163" i="39"/>
  <c r="AD163" i="39"/>
  <c r="AC163" i="39"/>
  <c r="AF162" i="39"/>
  <c r="AE162" i="39"/>
  <c r="AD162" i="39"/>
  <c r="AC162" i="39"/>
  <c r="AF161" i="39"/>
  <c r="AE161" i="39"/>
  <c r="AD161" i="39"/>
  <c r="AC161" i="39"/>
  <c r="AF160" i="39"/>
  <c r="AE160" i="39"/>
  <c r="AD160" i="39"/>
  <c r="AC160" i="39"/>
  <c r="AF159" i="39"/>
  <c r="AE159" i="39"/>
  <c r="AD159" i="39"/>
  <c r="AC159" i="39"/>
  <c r="AF158" i="39"/>
  <c r="AE158" i="39"/>
  <c r="AD158" i="39"/>
  <c r="AC158" i="39"/>
  <c r="AF157" i="39"/>
  <c r="AE157" i="39"/>
  <c r="AD157" i="39"/>
  <c r="AC157" i="39"/>
  <c r="AF156" i="39"/>
  <c r="AE156" i="39"/>
  <c r="AD156" i="39"/>
  <c r="AC156" i="39"/>
  <c r="AF155" i="39"/>
  <c r="AE155" i="39"/>
  <c r="AD155" i="39"/>
  <c r="AC155" i="39"/>
  <c r="AF154" i="39"/>
  <c r="AE154" i="39"/>
  <c r="AD154" i="39"/>
  <c r="AC154" i="39"/>
  <c r="AF153" i="39"/>
  <c r="AE153" i="39"/>
  <c r="AD153" i="39"/>
  <c r="AC153" i="39"/>
  <c r="AF152" i="39"/>
  <c r="AE152" i="39"/>
  <c r="AD152" i="39"/>
  <c r="AC152" i="39"/>
  <c r="DD3" i="38"/>
  <c r="DC3" i="38"/>
  <c r="DB3" i="38"/>
  <c r="DA3" i="38"/>
  <c r="AF3" i="39"/>
  <c r="AE3" i="39"/>
  <c r="AD3" i="39"/>
  <c r="AC3" i="39"/>
  <c r="D363" i="39"/>
  <c r="AB363" i="39"/>
  <c r="D362" i="39"/>
  <c r="AB362" i="39"/>
  <c r="D361" i="39"/>
  <c r="AB361" i="39"/>
  <c r="D360" i="39"/>
  <c r="AB360" i="39"/>
  <c r="D359" i="39"/>
  <c r="AB359" i="39"/>
  <c r="D358" i="39"/>
  <c r="AB358" i="39"/>
  <c r="D357" i="39"/>
  <c r="AB357" i="39"/>
  <c r="D356" i="39"/>
  <c r="AB356" i="39"/>
  <c r="D355" i="39"/>
  <c r="AB355" i="39"/>
  <c r="D354" i="39"/>
  <c r="AB354" i="39"/>
  <c r="D353" i="39"/>
  <c r="AB353" i="39"/>
  <c r="D352" i="39"/>
  <c r="AB352" i="39"/>
  <c r="D350" i="39"/>
  <c r="AB350" i="39"/>
  <c r="D349" i="39"/>
  <c r="AB349" i="39"/>
  <c r="D348" i="39"/>
  <c r="AB348" i="39"/>
  <c r="D347" i="39"/>
  <c r="AB347" i="39"/>
  <c r="D346" i="39"/>
  <c r="AB346" i="39"/>
  <c r="D345" i="39"/>
  <c r="AB345" i="39"/>
  <c r="D344" i="39"/>
  <c r="AB344" i="39"/>
  <c r="D343" i="39"/>
  <c r="AB343" i="39"/>
  <c r="D342" i="39"/>
  <c r="AB342" i="39"/>
  <c r="D341" i="39"/>
  <c r="AB341" i="39"/>
  <c r="D340" i="39"/>
  <c r="AB340" i="39"/>
  <c r="D339" i="39"/>
  <c r="AB339" i="39"/>
  <c r="D338" i="39"/>
  <c r="AB338" i="39"/>
  <c r="D337" i="39"/>
  <c r="AB337" i="39"/>
  <c r="D335" i="39"/>
  <c r="AB335" i="39"/>
  <c r="D334" i="39"/>
  <c r="AB334" i="39"/>
  <c r="D333" i="39"/>
  <c r="AB333" i="39"/>
  <c r="D332" i="39"/>
  <c r="AB332" i="39"/>
  <c r="D331" i="39"/>
  <c r="AB331" i="39"/>
  <c r="D330" i="39"/>
  <c r="AB330" i="39"/>
  <c r="D329" i="39"/>
  <c r="AB329" i="39"/>
  <c r="D328" i="39"/>
  <c r="AB328" i="39"/>
  <c r="D327" i="39"/>
  <c r="AB327" i="39"/>
  <c r="D326" i="39"/>
  <c r="AB326" i="39"/>
  <c r="D325" i="39"/>
  <c r="AB325" i="39"/>
  <c r="D324" i="39"/>
  <c r="AB324" i="39"/>
  <c r="D323" i="39"/>
  <c r="AB323" i="39"/>
  <c r="D322" i="39"/>
  <c r="AB322" i="39"/>
  <c r="D321" i="39"/>
  <c r="AB321" i="39"/>
  <c r="D320" i="39"/>
  <c r="AB320" i="39"/>
  <c r="D319" i="39"/>
  <c r="AB319" i="39"/>
  <c r="D317" i="39"/>
  <c r="AB317" i="39"/>
  <c r="D316" i="39"/>
  <c r="AB316" i="39"/>
  <c r="D315" i="39"/>
  <c r="AB315" i="39"/>
  <c r="D313" i="39"/>
  <c r="AB313" i="39"/>
  <c r="D312" i="39"/>
  <c r="AB312" i="39"/>
  <c r="D310" i="39"/>
  <c r="AB310" i="39"/>
  <c r="D309" i="39"/>
  <c r="AB309" i="39"/>
  <c r="D308" i="39"/>
  <c r="AB308" i="39"/>
  <c r="D307" i="39"/>
  <c r="AB307" i="39"/>
  <c r="D306" i="39"/>
  <c r="AB306" i="39"/>
  <c r="D304" i="39"/>
  <c r="AB304" i="39"/>
  <c r="D303" i="39"/>
  <c r="AB303" i="39"/>
  <c r="D302" i="39"/>
  <c r="AB302" i="39"/>
  <c r="D301" i="39"/>
  <c r="AB301" i="39"/>
  <c r="D300" i="39"/>
  <c r="AB300" i="39"/>
  <c r="D299" i="39"/>
  <c r="AB299" i="39"/>
  <c r="D298" i="39"/>
  <c r="AB298" i="39"/>
  <c r="D297" i="39"/>
  <c r="AB297" i="39"/>
  <c r="D296" i="39"/>
  <c r="AB296" i="39"/>
  <c r="D295" i="39"/>
  <c r="AB295" i="39"/>
  <c r="D293" i="39"/>
  <c r="AB293" i="39"/>
  <c r="D292" i="39"/>
  <c r="AB292" i="39"/>
  <c r="D291" i="39"/>
  <c r="AB291" i="39"/>
  <c r="D290" i="39"/>
  <c r="AB290" i="39"/>
  <c r="D289" i="39"/>
  <c r="AB289" i="39"/>
  <c r="D288" i="39"/>
  <c r="AB288" i="39"/>
  <c r="D287" i="39"/>
  <c r="AB287" i="39"/>
  <c r="D286" i="39"/>
  <c r="AB286" i="39"/>
  <c r="D284" i="39"/>
  <c r="AB284" i="39"/>
  <c r="D283" i="39"/>
  <c r="AB283" i="39"/>
  <c r="D281" i="39"/>
  <c r="AB281" i="39"/>
  <c r="D279" i="39"/>
  <c r="AB279" i="39"/>
  <c r="D278" i="39"/>
  <c r="AB278" i="39"/>
  <c r="D277" i="39"/>
  <c r="AB277" i="39"/>
  <c r="D276" i="39"/>
  <c r="AB276" i="39"/>
  <c r="D275" i="39"/>
  <c r="AB275" i="39"/>
  <c r="D274" i="39"/>
  <c r="AB274" i="39"/>
  <c r="D273" i="39"/>
  <c r="AB273" i="39"/>
  <c r="D272" i="39"/>
  <c r="AB272" i="39"/>
  <c r="D271" i="39"/>
  <c r="AB271" i="39"/>
  <c r="D270" i="39"/>
  <c r="AB270" i="39"/>
  <c r="D269" i="39"/>
  <c r="AB269" i="39"/>
  <c r="D268" i="39"/>
  <c r="AB268" i="39"/>
  <c r="D267" i="39"/>
  <c r="AB267" i="39"/>
  <c r="D266" i="39"/>
  <c r="AB266" i="39"/>
  <c r="D265" i="39"/>
  <c r="AB265" i="39"/>
  <c r="D264" i="39"/>
  <c r="AB264" i="39"/>
  <c r="D263" i="39"/>
  <c r="AB263" i="39"/>
  <c r="D261" i="39"/>
  <c r="AB261" i="39"/>
  <c r="D258" i="39"/>
  <c r="AB258" i="39"/>
  <c r="D256" i="39"/>
  <c r="AB256" i="39"/>
  <c r="D255" i="39"/>
  <c r="AB255" i="39"/>
  <c r="D254" i="39"/>
  <c r="AB254" i="39"/>
  <c r="D253" i="39"/>
  <c r="AB253" i="39"/>
  <c r="D252" i="39"/>
  <c r="AB252" i="39"/>
  <c r="D251" i="39"/>
  <c r="AB251" i="39"/>
  <c r="D250" i="39"/>
  <c r="AB250" i="39"/>
  <c r="D249" i="39"/>
  <c r="AB249" i="39"/>
  <c r="D248" i="39"/>
  <c r="AB248" i="39"/>
  <c r="D247" i="39"/>
  <c r="AB247" i="39"/>
  <c r="D246" i="39"/>
  <c r="AB246" i="39"/>
  <c r="D245" i="39"/>
  <c r="AB245" i="39"/>
  <c r="D244" i="39"/>
  <c r="AB244" i="39"/>
  <c r="D243" i="39"/>
  <c r="AB243" i="39"/>
  <c r="D242" i="39"/>
  <c r="AB242" i="39"/>
  <c r="D241" i="39"/>
  <c r="AB241" i="39"/>
  <c r="D240" i="39"/>
  <c r="AB240" i="39"/>
  <c r="D239" i="39"/>
  <c r="AB239" i="39"/>
  <c r="D238" i="39"/>
  <c r="AB238" i="39"/>
  <c r="D237" i="39"/>
  <c r="AB237" i="39"/>
  <c r="D236" i="39"/>
  <c r="AB236" i="39"/>
  <c r="D235" i="39"/>
  <c r="AB235" i="39"/>
  <c r="D234" i="39"/>
  <c r="AB234" i="39"/>
  <c r="D233" i="39"/>
  <c r="AB233" i="39"/>
  <c r="D232" i="39"/>
  <c r="AB232" i="39"/>
  <c r="D231" i="39"/>
  <c r="AB231" i="39"/>
  <c r="D230" i="39"/>
  <c r="AB230" i="39"/>
  <c r="D229" i="39"/>
  <c r="AB229" i="39"/>
  <c r="D228" i="39"/>
  <c r="AB228" i="39"/>
  <c r="D227" i="39"/>
  <c r="AB227" i="39"/>
  <c r="D226" i="39"/>
  <c r="AB226" i="39"/>
  <c r="D225" i="39"/>
  <c r="AB225" i="39"/>
  <c r="D224" i="39"/>
  <c r="AB224" i="39"/>
  <c r="D223" i="39"/>
  <c r="AB223" i="39"/>
  <c r="D222" i="39"/>
  <c r="AB222" i="39"/>
  <c r="D221" i="39"/>
  <c r="AB221" i="39"/>
  <c r="D220" i="39"/>
  <c r="AB220" i="39"/>
  <c r="D219" i="39"/>
  <c r="AB219" i="39"/>
  <c r="D218" i="39"/>
  <c r="AB218" i="39"/>
  <c r="D217" i="39"/>
  <c r="AB217" i="39"/>
  <c r="D216" i="39"/>
  <c r="AB216" i="39"/>
  <c r="D215" i="39"/>
  <c r="AB215" i="39"/>
  <c r="D214" i="39"/>
  <c r="AB214" i="39"/>
  <c r="D213" i="39"/>
  <c r="AB213" i="39"/>
  <c r="D212" i="39"/>
  <c r="AB212" i="39"/>
  <c r="D211" i="39"/>
  <c r="AB211" i="39"/>
  <c r="D210" i="39"/>
  <c r="AB210" i="39"/>
  <c r="D209" i="39"/>
  <c r="AB209" i="39"/>
  <c r="D208" i="39"/>
  <c r="AB208" i="39"/>
  <c r="D207" i="39"/>
  <c r="AB207" i="39"/>
  <c r="D206" i="39"/>
  <c r="AB206" i="39"/>
  <c r="D205" i="39"/>
  <c r="AB205" i="39"/>
  <c r="D204" i="39"/>
  <c r="AB204" i="39"/>
  <c r="D203" i="39"/>
  <c r="AB203" i="39"/>
  <c r="D202" i="39"/>
  <c r="AB202" i="39"/>
  <c r="D201" i="39"/>
  <c r="AB201" i="39"/>
  <c r="D200" i="39"/>
  <c r="AB200" i="39"/>
  <c r="D199" i="39"/>
  <c r="AB199" i="39"/>
  <c r="D198" i="39"/>
  <c r="AB198" i="39"/>
  <c r="D197" i="39"/>
  <c r="AB197" i="39"/>
  <c r="D196" i="39"/>
  <c r="AB196" i="39"/>
  <c r="D195" i="39"/>
  <c r="AB195" i="39"/>
  <c r="D194" i="39"/>
  <c r="AB194" i="39"/>
  <c r="D193" i="39"/>
  <c r="AB193" i="39"/>
  <c r="D192" i="39"/>
  <c r="AB192" i="39"/>
  <c r="D191" i="39"/>
  <c r="AB191" i="39"/>
  <c r="D190" i="39"/>
  <c r="AB190" i="39"/>
  <c r="D189" i="39"/>
  <c r="AB189" i="39"/>
  <c r="D188" i="39"/>
  <c r="AB188" i="39"/>
  <c r="D187" i="39"/>
  <c r="AB187" i="39"/>
  <c r="D186" i="39"/>
  <c r="AB186" i="39"/>
  <c r="D185" i="39"/>
  <c r="AB185" i="39"/>
  <c r="D184" i="39"/>
  <c r="AB184" i="39"/>
  <c r="D183" i="39"/>
  <c r="AB183" i="39"/>
  <c r="D182" i="39"/>
  <c r="AB182" i="39"/>
  <c r="D181" i="39"/>
  <c r="AB181" i="39"/>
  <c r="D180" i="39"/>
  <c r="AB180" i="39"/>
  <c r="D179" i="39"/>
  <c r="AB179" i="39"/>
  <c r="D178" i="39"/>
  <c r="AB178" i="39"/>
  <c r="D177" i="39"/>
  <c r="AB177" i="39"/>
  <c r="D176" i="39"/>
  <c r="AB176" i="39"/>
  <c r="D175" i="39"/>
  <c r="AB175" i="39"/>
  <c r="D174" i="39"/>
  <c r="AB174" i="39"/>
  <c r="D173" i="39"/>
  <c r="AB173" i="39"/>
  <c r="D172" i="39"/>
  <c r="AB172" i="39"/>
  <c r="D171" i="39"/>
  <c r="AB171" i="39"/>
  <c r="D170" i="39"/>
  <c r="AB170" i="39"/>
  <c r="D169" i="39"/>
  <c r="AB169" i="39"/>
  <c r="D168" i="39"/>
  <c r="AB168" i="39"/>
  <c r="D167" i="39"/>
  <c r="AB167" i="39"/>
  <c r="D166" i="39"/>
  <c r="AB166" i="39"/>
  <c r="D165" i="39"/>
  <c r="AB165" i="39"/>
  <c r="D164" i="39"/>
  <c r="AB164" i="39"/>
  <c r="D163" i="39"/>
  <c r="AB163" i="39"/>
  <c r="D162" i="39"/>
  <c r="AB162" i="39"/>
  <c r="D161" i="39"/>
  <c r="AB161" i="39"/>
  <c r="D160" i="39"/>
  <c r="AB160" i="39"/>
  <c r="D159" i="39"/>
  <c r="AB159" i="39"/>
  <c r="D158" i="39"/>
  <c r="AB158" i="39"/>
  <c r="D157" i="39"/>
  <c r="AB157" i="39"/>
  <c r="D156" i="39"/>
  <c r="AB156" i="39"/>
  <c r="D155" i="39"/>
  <c r="AB155" i="39"/>
  <c r="D154" i="39"/>
  <c r="AB154" i="39"/>
  <c r="D153" i="39"/>
  <c r="AB153" i="39"/>
  <c r="D152" i="39"/>
  <c r="AB152" i="39"/>
  <c r="AN5" i="38"/>
  <c r="BF3" i="38"/>
  <c r="BF5" i="38"/>
  <c r="B310" i="38"/>
  <c r="D310" i="38"/>
  <c r="F310" i="38"/>
  <c r="C310" i="38"/>
  <c r="E310" i="38"/>
  <c r="CK310" i="38"/>
  <c r="J310" i="38"/>
  <c r="B309" i="38"/>
  <c r="D309" i="38"/>
  <c r="F309" i="38"/>
  <c r="C309" i="38"/>
  <c r="E309" i="38"/>
  <c r="J309" i="38"/>
  <c r="BL309" i="38"/>
  <c r="CK309" i="38"/>
  <c r="B308" i="38"/>
  <c r="D308" i="38"/>
  <c r="F308" i="38"/>
  <c r="C308" i="38"/>
  <c r="E308" i="38"/>
  <c r="J308" i="38"/>
  <c r="B307" i="38"/>
  <c r="D307" i="38"/>
  <c r="F307" i="38"/>
  <c r="C307" i="38"/>
  <c r="E307" i="38"/>
  <c r="CK307" i="38"/>
  <c r="J307" i="38"/>
  <c r="B306" i="38"/>
  <c r="D306" i="38"/>
  <c r="C306" i="38"/>
  <c r="E306" i="38"/>
  <c r="J306" i="38"/>
  <c r="B305" i="38"/>
  <c r="D305" i="38"/>
  <c r="F305" i="38"/>
  <c r="C305" i="38"/>
  <c r="E305" i="38"/>
  <c r="J305" i="38"/>
  <c r="BL305" i="38"/>
  <c r="B304" i="38"/>
  <c r="D304" i="38"/>
  <c r="F304" i="38"/>
  <c r="C304" i="38"/>
  <c r="E304" i="38"/>
  <c r="J304" i="38"/>
  <c r="B303" i="38"/>
  <c r="D303" i="38"/>
  <c r="C303" i="38"/>
  <c r="E303" i="38"/>
  <c r="J303" i="38"/>
  <c r="CK303" i="38"/>
  <c r="B302" i="38"/>
  <c r="D302" i="38"/>
  <c r="F302" i="38"/>
  <c r="C302" i="38"/>
  <c r="E302" i="38"/>
  <c r="J302" i="38"/>
  <c r="B301" i="38"/>
  <c r="D301" i="38"/>
  <c r="F301" i="38"/>
  <c r="C301" i="38"/>
  <c r="E301" i="38"/>
  <c r="J301" i="38"/>
  <c r="CK301" i="38"/>
  <c r="CJ301" i="38"/>
  <c r="B300" i="38"/>
  <c r="D300" i="38"/>
  <c r="F300" i="38"/>
  <c r="C300" i="38"/>
  <c r="E300" i="38"/>
  <c r="J300" i="38"/>
  <c r="B299" i="38"/>
  <c r="D299" i="38"/>
  <c r="F299" i="38"/>
  <c r="C299" i="38"/>
  <c r="E299" i="38"/>
  <c r="J299" i="38"/>
  <c r="B298" i="38"/>
  <c r="D298" i="38"/>
  <c r="C298" i="38"/>
  <c r="E298" i="38"/>
  <c r="J298" i="38"/>
  <c r="B297" i="38"/>
  <c r="D297" i="38"/>
  <c r="F297" i="38"/>
  <c r="C297" i="38"/>
  <c r="E297" i="38"/>
  <c r="J297" i="38"/>
  <c r="B296" i="38"/>
  <c r="D296" i="38"/>
  <c r="F296" i="38"/>
  <c r="C296" i="38"/>
  <c r="E296" i="38"/>
  <c r="J296" i="38"/>
  <c r="B295" i="38"/>
  <c r="D295" i="38"/>
  <c r="C295" i="38"/>
  <c r="E295" i="38"/>
  <c r="J295" i="38"/>
  <c r="CK295" i="38"/>
  <c r="B294" i="38"/>
  <c r="D294" i="38"/>
  <c r="F294" i="38"/>
  <c r="C294" i="38"/>
  <c r="E294" i="38"/>
  <c r="CK294" i="38"/>
  <c r="J294" i="38"/>
  <c r="B293" i="38"/>
  <c r="D293" i="38"/>
  <c r="F293" i="38"/>
  <c r="C293" i="38"/>
  <c r="E293" i="38"/>
  <c r="J293" i="38"/>
  <c r="BL293" i="38"/>
  <c r="CK293" i="38"/>
  <c r="B292" i="38"/>
  <c r="D292" i="38"/>
  <c r="F292" i="38"/>
  <c r="C292" i="38"/>
  <c r="E292" i="38"/>
  <c r="J292" i="38"/>
  <c r="B291" i="38"/>
  <c r="D291" i="38"/>
  <c r="F291" i="38"/>
  <c r="C291" i="38"/>
  <c r="E291" i="38"/>
  <c r="CK291" i="38"/>
  <c r="J291" i="38"/>
  <c r="B290" i="38"/>
  <c r="D290" i="38"/>
  <c r="C290" i="38"/>
  <c r="E290" i="38"/>
  <c r="J290" i="38"/>
  <c r="B289" i="38"/>
  <c r="D289" i="38"/>
  <c r="C289" i="38"/>
  <c r="E289" i="38"/>
  <c r="J289" i="38"/>
  <c r="B288" i="38"/>
  <c r="D288" i="38"/>
  <c r="F288" i="38"/>
  <c r="C288" i="38"/>
  <c r="E288" i="38"/>
  <c r="J288" i="38"/>
  <c r="BM288" i="38"/>
  <c r="B287" i="38"/>
  <c r="D287" i="38"/>
  <c r="C287" i="38"/>
  <c r="E287" i="38"/>
  <c r="J287" i="38"/>
  <c r="CK287" i="38"/>
  <c r="B286" i="38"/>
  <c r="D286" i="38"/>
  <c r="F286" i="38"/>
  <c r="C286" i="38"/>
  <c r="E286" i="38"/>
  <c r="CK286" i="38"/>
  <c r="J286" i="38"/>
  <c r="B285" i="38"/>
  <c r="D285" i="38"/>
  <c r="F285" i="38"/>
  <c r="C285" i="38"/>
  <c r="E285" i="38"/>
  <c r="J285" i="38"/>
  <c r="CK285" i="38"/>
  <c r="CJ285" i="38"/>
  <c r="B284" i="38"/>
  <c r="D284" i="38"/>
  <c r="F284" i="38"/>
  <c r="C284" i="38"/>
  <c r="E284" i="38"/>
  <c r="J284" i="38"/>
  <c r="B283" i="38"/>
  <c r="D283" i="38"/>
  <c r="F283" i="38"/>
  <c r="C283" i="38"/>
  <c r="E283" i="38"/>
  <c r="CK283" i="38"/>
  <c r="J283" i="38"/>
  <c r="B282" i="38"/>
  <c r="D282" i="38"/>
  <c r="C282" i="38"/>
  <c r="E282" i="38"/>
  <c r="J282" i="38"/>
  <c r="B281" i="38"/>
  <c r="D281" i="38"/>
  <c r="F281" i="38"/>
  <c r="C281" i="38"/>
  <c r="E281" i="38"/>
  <c r="J281" i="38"/>
  <c r="BL281" i="38"/>
  <c r="B280" i="38"/>
  <c r="D280" i="38"/>
  <c r="F280" i="38"/>
  <c r="C280" i="38"/>
  <c r="E280" i="38"/>
  <c r="J280" i="38"/>
  <c r="BM280" i="38"/>
  <c r="B279" i="38"/>
  <c r="D279" i="38"/>
  <c r="C279" i="38"/>
  <c r="E279" i="38"/>
  <c r="J279" i="38"/>
  <c r="CK279" i="38"/>
  <c r="B278" i="38"/>
  <c r="D278" i="38"/>
  <c r="F278" i="38"/>
  <c r="C278" i="38"/>
  <c r="E278" i="38"/>
  <c r="CK278" i="38"/>
  <c r="J278" i="38"/>
  <c r="B277" i="38"/>
  <c r="D277" i="38"/>
  <c r="F277" i="38"/>
  <c r="C277" i="38"/>
  <c r="E277" i="38"/>
  <c r="CK277" i="38"/>
  <c r="J277" i="38"/>
  <c r="B276" i="38"/>
  <c r="D276" i="38"/>
  <c r="F276" i="38"/>
  <c r="C276" i="38"/>
  <c r="E276" i="38"/>
  <c r="J276" i="38"/>
  <c r="B275" i="38"/>
  <c r="D275" i="38"/>
  <c r="F275" i="38"/>
  <c r="C275" i="38"/>
  <c r="E275" i="38"/>
  <c r="CK275" i="38"/>
  <c r="J275" i="38"/>
  <c r="B274" i="38"/>
  <c r="D274" i="38"/>
  <c r="C274" i="38"/>
  <c r="E274" i="38"/>
  <c r="J274" i="38"/>
  <c r="B273" i="38"/>
  <c r="D273" i="38"/>
  <c r="C273" i="38"/>
  <c r="E273" i="38"/>
  <c r="J273" i="38"/>
  <c r="B272" i="38"/>
  <c r="D272" i="38"/>
  <c r="F272" i="38"/>
  <c r="C272" i="38"/>
  <c r="E272" i="38"/>
  <c r="J272" i="38"/>
  <c r="B271" i="38"/>
  <c r="D271" i="38"/>
  <c r="C271" i="38"/>
  <c r="E271" i="38"/>
  <c r="J271" i="38"/>
  <c r="CK271" i="38"/>
  <c r="B270" i="38"/>
  <c r="D270" i="38"/>
  <c r="F270" i="38"/>
  <c r="C270" i="38"/>
  <c r="E270" i="38"/>
  <c r="J270" i="38"/>
  <c r="B269" i="38"/>
  <c r="D269" i="38"/>
  <c r="F269" i="38"/>
  <c r="C269" i="38"/>
  <c r="E269" i="38"/>
  <c r="CK269" i="38"/>
  <c r="J269" i="38"/>
  <c r="B268" i="38"/>
  <c r="D268" i="38"/>
  <c r="F268" i="38"/>
  <c r="C268" i="38"/>
  <c r="E268" i="38"/>
  <c r="J268" i="38"/>
  <c r="B267" i="38"/>
  <c r="D267" i="38"/>
  <c r="F267" i="38"/>
  <c r="C267" i="38"/>
  <c r="E267" i="38"/>
  <c r="J267" i="38"/>
  <c r="B266" i="38"/>
  <c r="D266" i="38"/>
  <c r="C266" i="38"/>
  <c r="E266" i="38"/>
  <c r="J266" i="38"/>
  <c r="B265" i="38"/>
  <c r="D265" i="38"/>
  <c r="F265" i="38"/>
  <c r="C265" i="38"/>
  <c r="E265" i="38"/>
  <c r="J265" i="38"/>
  <c r="BL265" i="38"/>
  <c r="B264" i="38"/>
  <c r="D264" i="38"/>
  <c r="F264" i="38"/>
  <c r="C264" i="38"/>
  <c r="E264" i="38"/>
  <c r="J264" i="38"/>
  <c r="B263" i="38"/>
  <c r="D263" i="38"/>
  <c r="C263" i="38"/>
  <c r="E263" i="38"/>
  <c r="J263" i="38"/>
  <c r="CK263" i="38"/>
  <c r="B262" i="38"/>
  <c r="D262" i="38"/>
  <c r="F262" i="38"/>
  <c r="C262" i="38"/>
  <c r="E262" i="38"/>
  <c r="J262" i="38"/>
  <c r="B261" i="38"/>
  <c r="D261" i="38"/>
  <c r="F261" i="38"/>
  <c r="C261" i="38"/>
  <c r="E261" i="38"/>
  <c r="J261" i="38"/>
  <c r="BL261" i="38"/>
  <c r="CK261" i="38"/>
  <c r="B260" i="38"/>
  <c r="D260" i="38"/>
  <c r="F260" i="38"/>
  <c r="C260" i="38"/>
  <c r="E260" i="38"/>
  <c r="J260" i="38"/>
  <c r="B259" i="38"/>
  <c r="D259" i="38"/>
  <c r="F259" i="38"/>
  <c r="C259" i="38"/>
  <c r="E259" i="38"/>
  <c r="CK259" i="38"/>
  <c r="J259" i="38"/>
  <c r="B258" i="38"/>
  <c r="D258" i="38"/>
  <c r="C258" i="38"/>
  <c r="E258" i="38"/>
  <c r="J258" i="38"/>
  <c r="B257" i="38"/>
  <c r="D257" i="38"/>
  <c r="C257" i="38"/>
  <c r="E257" i="38"/>
  <c r="J257" i="38"/>
  <c r="B256" i="38"/>
  <c r="D256" i="38"/>
  <c r="F256" i="38"/>
  <c r="C256" i="38"/>
  <c r="E256" i="38"/>
  <c r="J256" i="38"/>
  <c r="BM256" i="38"/>
  <c r="B255" i="38"/>
  <c r="D255" i="38"/>
  <c r="C255" i="38"/>
  <c r="E255" i="38"/>
  <c r="J255" i="38"/>
  <c r="CK255" i="38"/>
  <c r="B254" i="38"/>
  <c r="D254" i="38"/>
  <c r="F254" i="38"/>
  <c r="C254" i="38"/>
  <c r="E254" i="38"/>
  <c r="CK254" i="38"/>
  <c r="J254" i="38"/>
  <c r="B253" i="38"/>
  <c r="D253" i="38"/>
  <c r="F253" i="38"/>
  <c r="C253" i="38"/>
  <c r="E253" i="38"/>
  <c r="J253" i="38"/>
  <c r="CK253" i="38"/>
  <c r="CJ253" i="38"/>
  <c r="B252" i="38"/>
  <c r="D252" i="38"/>
  <c r="F252" i="38"/>
  <c r="C252" i="38"/>
  <c r="E252" i="38"/>
  <c r="J252" i="38"/>
  <c r="B251" i="38"/>
  <c r="D251" i="38"/>
  <c r="F251" i="38"/>
  <c r="C251" i="38"/>
  <c r="E251" i="38"/>
  <c r="CK251" i="38"/>
  <c r="J251" i="38"/>
  <c r="B250" i="38"/>
  <c r="D250" i="38"/>
  <c r="C250" i="38"/>
  <c r="E250" i="38"/>
  <c r="J250" i="38"/>
  <c r="B249" i="38"/>
  <c r="D249" i="38"/>
  <c r="F249" i="38"/>
  <c r="C249" i="38"/>
  <c r="E249" i="38"/>
  <c r="J249" i="38"/>
  <c r="BM249" i="38"/>
  <c r="BL249" i="38"/>
  <c r="BK249" i="38"/>
  <c r="B248" i="38"/>
  <c r="D248" i="38"/>
  <c r="F248" i="38"/>
  <c r="C248" i="38"/>
  <c r="E248" i="38"/>
  <c r="J248" i="38"/>
  <c r="BM248" i="38"/>
  <c r="B247" i="38"/>
  <c r="D247" i="38"/>
  <c r="C247" i="38"/>
  <c r="E247" i="38"/>
  <c r="J247" i="38"/>
  <c r="CK247" i="38"/>
  <c r="B246" i="38"/>
  <c r="D246" i="38"/>
  <c r="F246" i="38"/>
  <c r="C246" i="38"/>
  <c r="E246" i="38"/>
  <c r="CK246" i="38"/>
  <c r="J246" i="38"/>
  <c r="B245" i="38"/>
  <c r="D245" i="38"/>
  <c r="F245" i="38"/>
  <c r="C245" i="38"/>
  <c r="E245" i="38"/>
  <c r="CK245" i="38"/>
  <c r="J245" i="38"/>
  <c r="B244" i="38"/>
  <c r="D244" i="38"/>
  <c r="F244" i="38"/>
  <c r="C244" i="38"/>
  <c r="E244" i="38"/>
  <c r="J244" i="38"/>
  <c r="B243" i="38"/>
  <c r="D243" i="38"/>
  <c r="F243" i="38"/>
  <c r="C243" i="38"/>
  <c r="E243" i="38"/>
  <c r="CK243" i="38"/>
  <c r="J243" i="38"/>
  <c r="B242" i="38"/>
  <c r="D242" i="38"/>
  <c r="C242" i="38"/>
  <c r="E242" i="38"/>
  <c r="CK242" i="38"/>
  <c r="J242" i="38"/>
  <c r="B241" i="38"/>
  <c r="D241" i="38"/>
  <c r="F241" i="38"/>
  <c r="C241" i="38"/>
  <c r="E241" i="38"/>
  <c r="J241" i="38"/>
  <c r="BM241" i="38"/>
  <c r="B240" i="38"/>
  <c r="D240" i="38"/>
  <c r="F240" i="38"/>
  <c r="C240" i="38"/>
  <c r="E240" i="38"/>
  <c r="J240" i="38"/>
  <c r="B239" i="38"/>
  <c r="D239" i="38"/>
  <c r="C239" i="38"/>
  <c r="E239" i="38"/>
  <c r="J239" i="38"/>
  <c r="CK239" i="38"/>
  <c r="B238" i="38"/>
  <c r="D238" i="38"/>
  <c r="F238" i="38"/>
  <c r="C238" i="38"/>
  <c r="E238" i="38"/>
  <c r="J238" i="38"/>
  <c r="B237" i="38"/>
  <c r="D237" i="38"/>
  <c r="F237" i="38"/>
  <c r="C237" i="38"/>
  <c r="E237" i="38"/>
  <c r="J237" i="38"/>
  <c r="CK237" i="38"/>
  <c r="CJ237" i="38"/>
  <c r="B236" i="38"/>
  <c r="D236" i="38"/>
  <c r="F236" i="38"/>
  <c r="C236" i="38"/>
  <c r="E236" i="38"/>
  <c r="J236" i="38"/>
  <c r="B235" i="38"/>
  <c r="D235" i="38"/>
  <c r="F235" i="38"/>
  <c r="C235" i="38"/>
  <c r="E235" i="38"/>
  <c r="CK235" i="38"/>
  <c r="J235" i="38"/>
  <c r="B234" i="38"/>
  <c r="D234" i="38"/>
  <c r="C234" i="38"/>
  <c r="E234" i="38"/>
  <c r="CK234" i="38"/>
  <c r="J234" i="38"/>
  <c r="B233" i="38"/>
  <c r="D233" i="38"/>
  <c r="F233" i="38"/>
  <c r="C233" i="38"/>
  <c r="E233" i="38"/>
  <c r="J233" i="38"/>
  <c r="B232" i="38"/>
  <c r="D232" i="38"/>
  <c r="F232" i="38"/>
  <c r="C232" i="38"/>
  <c r="E232" i="38"/>
  <c r="J232" i="38"/>
  <c r="B231" i="38"/>
  <c r="D231" i="38"/>
  <c r="C231" i="38"/>
  <c r="E231" i="38"/>
  <c r="J231" i="38"/>
  <c r="CK231" i="38"/>
  <c r="B230" i="38"/>
  <c r="D230" i="38"/>
  <c r="F230" i="38"/>
  <c r="C230" i="38"/>
  <c r="E230" i="38"/>
  <c r="CK230" i="38"/>
  <c r="J230" i="38"/>
  <c r="B229" i="38"/>
  <c r="D229" i="38"/>
  <c r="F229" i="38"/>
  <c r="C229" i="38"/>
  <c r="E229" i="38"/>
  <c r="CK229" i="38"/>
  <c r="J229" i="38"/>
  <c r="B228" i="38"/>
  <c r="D228" i="38"/>
  <c r="F228" i="38"/>
  <c r="C228" i="38"/>
  <c r="E228" i="38"/>
  <c r="J228" i="38"/>
  <c r="B227" i="38"/>
  <c r="D227" i="38"/>
  <c r="F227" i="38"/>
  <c r="C227" i="38"/>
  <c r="E227" i="38"/>
  <c r="CK227" i="38"/>
  <c r="J227" i="38"/>
  <c r="B226" i="38"/>
  <c r="D226" i="38"/>
  <c r="F226" i="38"/>
  <c r="C226" i="38"/>
  <c r="E226" i="38"/>
  <c r="J226" i="38"/>
  <c r="B225" i="38"/>
  <c r="D225" i="38"/>
  <c r="F225" i="38"/>
  <c r="C225" i="38"/>
  <c r="E225" i="38"/>
  <c r="J225" i="38"/>
  <c r="BL225" i="38"/>
  <c r="B224" i="38"/>
  <c r="D224" i="38"/>
  <c r="F224" i="38"/>
  <c r="C224" i="38"/>
  <c r="E224" i="38"/>
  <c r="J224" i="38"/>
  <c r="CK224" i="38"/>
  <c r="B223" i="38"/>
  <c r="D223" i="38"/>
  <c r="F223" i="38"/>
  <c r="C223" i="38"/>
  <c r="E223" i="38"/>
  <c r="CK223" i="38"/>
  <c r="J223" i="38"/>
  <c r="B222" i="38"/>
  <c r="D222" i="38"/>
  <c r="F222" i="38"/>
  <c r="C222" i="38"/>
  <c r="E222" i="38"/>
  <c r="CK222" i="38"/>
  <c r="J222" i="38"/>
  <c r="B221" i="38"/>
  <c r="D221" i="38"/>
  <c r="F221" i="38"/>
  <c r="C221" i="38"/>
  <c r="E221" i="38"/>
  <c r="J221" i="38"/>
  <c r="BM221" i="38"/>
  <c r="B220" i="38"/>
  <c r="D220" i="38"/>
  <c r="C220" i="38"/>
  <c r="E220" i="38"/>
  <c r="J220" i="38"/>
  <c r="CK220" i="38"/>
  <c r="B219" i="38"/>
  <c r="D219" i="38"/>
  <c r="F219" i="38"/>
  <c r="C219" i="38"/>
  <c r="E219" i="38"/>
  <c r="J219" i="38"/>
  <c r="B218" i="38"/>
  <c r="D218" i="38"/>
  <c r="F218" i="38"/>
  <c r="C218" i="38"/>
  <c r="E218" i="38"/>
  <c r="CK218" i="38"/>
  <c r="J218" i="38"/>
  <c r="B217" i="38"/>
  <c r="D217" i="38"/>
  <c r="F217" i="38"/>
  <c r="C217" i="38"/>
  <c r="E217" i="38"/>
  <c r="CK217" i="38"/>
  <c r="J217" i="38"/>
  <c r="B216" i="38"/>
  <c r="D216" i="38"/>
  <c r="C216" i="38"/>
  <c r="E216" i="38"/>
  <c r="J216" i="38"/>
  <c r="B215" i="38"/>
  <c r="D215" i="38"/>
  <c r="F215" i="38"/>
  <c r="C215" i="38"/>
  <c r="E215" i="38"/>
  <c r="J215" i="38"/>
  <c r="CK215" i="38"/>
  <c r="B214" i="38"/>
  <c r="D214" i="38"/>
  <c r="F214" i="38"/>
  <c r="C214" i="38"/>
  <c r="E214" i="38"/>
  <c r="CK214" i="38"/>
  <c r="J214" i="38"/>
  <c r="B213" i="38"/>
  <c r="D213" i="38"/>
  <c r="F213" i="38"/>
  <c r="C213" i="38"/>
  <c r="E213" i="38"/>
  <c r="J213" i="38"/>
  <c r="B212" i="38"/>
  <c r="D212" i="38"/>
  <c r="F212" i="38"/>
  <c r="C212" i="38"/>
  <c r="E212" i="38"/>
  <c r="J212" i="38"/>
  <c r="B211" i="38"/>
  <c r="D211" i="38"/>
  <c r="F211" i="38"/>
  <c r="C211" i="38"/>
  <c r="E211" i="38"/>
  <c r="J211" i="38"/>
  <c r="CK211" i="38"/>
  <c r="B210" i="38"/>
  <c r="D210" i="38"/>
  <c r="F210" i="38"/>
  <c r="C210" i="38"/>
  <c r="E210" i="38"/>
  <c r="CK210" i="38"/>
  <c r="J210" i="38"/>
  <c r="B209" i="38"/>
  <c r="D209" i="38"/>
  <c r="F209" i="38"/>
  <c r="C209" i="38"/>
  <c r="E209" i="38"/>
  <c r="J209" i="38"/>
  <c r="BL209" i="38"/>
  <c r="B208" i="38"/>
  <c r="D208" i="38"/>
  <c r="F208" i="38"/>
  <c r="C208" i="38"/>
  <c r="E208" i="38"/>
  <c r="J208" i="38"/>
  <c r="CK208" i="38"/>
  <c r="B207" i="38"/>
  <c r="D207" i="38"/>
  <c r="F207" i="38"/>
  <c r="C207" i="38"/>
  <c r="E207" i="38"/>
  <c r="J207" i="38"/>
  <c r="B206" i="38"/>
  <c r="D206" i="38"/>
  <c r="F206" i="38"/>
  <c r="C206" i="38"/>
  <c r="E206" i="38"/>
  <c r="CK206" i="38"/>
  <c r="J206" i="38"/>
  <c r="B205" i="38"/>
  <c r="D205" i="38"/>
  <c r="F205" i="38"/>
  <c r="C205" i="38"/>
  <c r="E205" i="38"/>
  <c r="J205" i="38"/>
  <c r="BL205" i="38"/>
  <c r="B204" i="38"/>
  <c r="D204" i="38"/>
  <c r="C204" i="38"/>
  <c r="E204" i="38"/>
  <c r="J204" i="38"/>
  <c r="CK204" i="38"/>
  <c r="B203" i="38"/>
  <c r="D203" i="38"/>
  <c r="F203" i="38"/>
  <c r="C203" i="38"/>
  <c r="E203" i="38"/>
  <c r="CK203" i="38"/>
  <c r="J203" i="38"/>
  <c r="B202" i="38"/>
  <c r="D202" i="38"/>
  <c r="F202" i="38"/>
  <c r="C202" i="38"/>
  <c r="E202" i="38"/>
  <c r="CK202" i="38"/>
  <c r="J202" i="38"/>
  <c r="B201" i="38"/>
  <c r="D201" i="38"/>
  <c r="F201" i="38"/>
  <c r="C201" i="38"/>
  <c r="E201" i="38"/>
  <c r="CK201" i="38"/>
  <c r="J201" i="38"/>
  <c r="B200" i="38"/>
  <c r="D200" i="38"/>
  <c r="C200" i="38"/>
  <c r="E200" i="38"/>
  <c r="J200" i="38"/>
  <c r="B199" i="38"/>
  <c r="D199" i="38"/>
  <c r="F199" i="38"/>
  <c r="C199" i="38"/>
  <c r="E199" i="38"/>
  <c r="J199" i="38"/>
  <c r="CK199" i="38"/>
  <c r="B198" i="38"/>
  <c r="D198" i="38"/>
  <c r="F198" i="38"/>
  <c r="C198" i="38"/>
  <c r="E198" i="38"/>
  <c r="J198" i="38"/>
  <c r="B197" i="38"/>
  <c r="D197" i="38"/>
  <c r="F197" i="38"/>
  <c r="C197" i="38"/>
  <c r="E197" i="38"/>
  <c r="J197" i="38"/>
  <c r="BL197" i="38"/>
  <c r="B196" i="38"/>
  <c r="D196" i="38"/>
  <c r="F196" i="38"/>
  <c r="C196" i="38"/>
  <c r="E196" i="38"/>
  <c r="CK196" i="38"/>
  <c r="J196" i="38"/>
  <c r="B195" i="38"/>
  <c r="D195" i="38"/>
  <c r="F195" i="38"/>
  <c r="C195" i="38"/>
  <c r="E195" i="38"/>
  <c r="J195" i="38"/>
  <c r="CK195" i="38"/>
  <c r="B194" i="38"/>
  <c r="D194" i="38"/>
  <c r="F194" i="38"/>
  <c r="C194" i="38"/>
  <c r="E194" i="38"/>
  <c r="CK194" i="38"/>
  <c r="J194" i="38"/>
  <c r="B193" i="38"/>
  <c r="D193" i="38"/>
  <c r="F193" i="38"/>
  <c r="C193" i="38"/>
  <c r="E193" i="38"/>
  <c r="J193" i="38"/>
  <c r="BM193" i="38"/>
  <c r="B192" i="38"/>
  <c r="D192" i="38"/>
  <c r="F192" i="38"/>
  <c r="C192" i="38"/>
  <c r="E192" i="38"/>
  <c r="J192" i="38"/>
  <c r="CK192" i="38"/>
  <c r="B191" i="38"/>
  <c r="D191" i="38"/>
  <c r="F191" i="38"/>
  <c r="C191" i="38"/>
  <c r="E191" i="38"/>
  <c r="CK191" i="38"/>
  <c r="J191" i="38"/>
  <c r="B190" i="38"/>
  <c r="D190" i="38"/>
  <c r="F190" i="38"/>
  <c r="C190" i="38"/>
  <c r="E190" i="38"/>
  <c r="CK190" i="38"/>
  <c r="J190" i="38"/>
  <c r="B189" i="38"/>
  <c r="D189" i="38"/>
  <c r="F189" i="38"/>
  <c r="C189" i="38"/>
  <c r="E189" i="38"/>
  <c r="J189" i="38"/>
  <c r="BL189" i="38"/>
  <c r="B188" i="38"/>
  <c r="D188" i="38"/>
  <c r="C188" i="38"/>
  <c r="E188" i="38"/>
  <c r="J188" i="38"/>
  <c r="CK188" i="38"/>
  <c r="B187" i="38"/>
  <c r="D187" i="38"/>
  <c r="C187" i="38"/>
  <c r="E187" i="38"/>
  <c r="J187" i="38"/>
  <c r="B186" i="38"/>
  <c r="D186" i="38"/>
  <c r="F186" i="38"/>
  <c r="C186" i="38"/>
  <c r="E186" i="38"/>
  <c r="J186" i="38"/>
  <c r="CK186" i="38"/>
  <c r="B185" i="38"/>
  <c r="D185" i="38"/>
  <c r="F185" i="38"/>
  <c r="C185" i="38"/>
  <c r="E185" i="38"/>
  <c r="J185" i="38"/>
  <c r="B184" i="38"/>
  <c r="D184" i="38"/>
  <c r="F184" i="38"/>
  <c r="C184" i="38"/>
  <c r="E184" i="38"/>
  <c r="J184" i="38"/>
  <c r="CK184" i="38"/>
  <c r="CJ184" i="38"/>
  <c r="B183" i="38"/>
  <c r="D183" i="38"/>
  <c r="C183" i="38"/>
  <c r="E183" i="38"/>
  <c r="J183" i="38"/>
  <c r="CK183" i="38"/>
  <c r="B182" i="38"/>
  <c r="D182" i="38"/>
  <c r="F182" i="38"/>
  <c r="C182" i="38"/>
  <c r="E182" i="38"/>
  <c r="J182" i="38"/>
  <c r="B181" i="38"/>
  <c r="D181" i="38"/>
  <c r="F181" i="38"/>
  <c r="C181" i="38"/>
  <c r="E181" i="38"/>
  <c r="J181" i="38"/>
  <c r="B180" i="38"/>
  <c r="D180" i="38"/>
  <c r="F180" i="38"/>
  <c r="C180" i="38"/>
  <c r="E180" i="38"/>
  <c r="CK180" i="38"/>
  <c r="J180" i="38"/>
  <c r="B179" i="38"/>
  <c r="D179" i="38"/>
  <c r="C179" i="38"/>
  <c r="E179" i="38"/>
  <c r="J179" i="38"/>
  <c r="CK179" i="38"/>
  <c r="B178" i="38"/>
  <c r="D178" i="38"/>
  <c r="F178" i="38"/>
  <c r="C178" i="38"/>
  <c r="E178" i="38"/>
  <c r="CK178" i="38"/>
  <c r="J178" i="38"/>
  <c r="CJ178" i="38"/>
  <c r="B177" i="38"/>
  <c r="D177" i="38"/>
  <c r="C177" i="38"/>
  <c r="E177" i="38"/>
  <c r="J177" i="38"/>
  <c r="B176" i="38"/>
  <c r="D176" i="38"/>
  <c r="F176" i="38"/>
  <c r="C176" i="38"/>
  <c r="E176" i="38"/>
  <c r="CK176" i="38"/>
  <c r="J176" i="38"/>
  <c r="BM176" i="38"/>
  <c r="B175" i="38"/>
  <c r="D175" i="38"/>
  <c r="C175" i="38"/>
  <c r="E175" i="38"/>
  <c r="CK175" i="38"/>
  <c r="J175" i="38"/>
  <c r="B174" i="38"/>
  <c r="D174" i="38"/>
  <c r="F174" i="38"/>
  <c r="C174" i="38"/>
  <c r="E174" i="38"/>
  <c r="CK174" i="38"/>
  <c r="J174" i="38"/>
  <c r="BL174" i="38"/>
  <c r="B173" i="38"/>
  <c r="D173" i="38"/>
  <c r="F173" i="38"/>
  <c r="C173" i="38"/>
  <c r="E173" i="38"/>
  <c r="J173" i="38"/>
  <c r="B172" i="38"/>
  <c r="D172" i="38"/>
  <c r="F172" i="38"/>
  <c r="C172" i="38"/>
  <c r="E172" i="38"/>
  <c r="CK172" i="38"/>
  <c r="J172" i="38"/>
  <c r="B171" i="38"/>
  <c r="D171" i="38"/>
  <c r="C171" i="38"/>
  <c r="E171" i="38"/>
  <c r="J171" i="38"/>
  <c r="CK171" i="38"/>
  <c r="B170" i="38"/>
  <c r="D170" i="38"/>
  <c r="F170" i="38"/>
  <c r="C170" i="38"/>
  <c r="E170" i="38"/>
  <c r="CK170" i="38"/>
  <c r="J170" i="38"/>
  <c r="B169" i="38"/>
  <c r="D169" i="38"/>
  <c r="F169" i="38"/>
  <c r="C169" i="38"/>
  <c r="E169" i="38"/>
  <c r="J169" i="38"/>
  <c r="BM169" i="38"/>
  <c r="B168" i="38"/>
  <c r="D168" i="38"/>
  <c r="F168" i="38"/>
  <c r="C168" i="38"/>
  <c r="E168" i="38"/>
  <c r="J168" i="38"/>
  <c r="BM168" i="38"/>
  <c r="CK168" i="38"/>
  <c r="B167" i="38"/>
  <c r="D167" i="38"/>
  <c r="C167" i="38"/>
  <c r="E167" i="38"/>
  <c r="J167" i="38"/>
  <c r="CK167" i="38"/>
  <c r="B166" i="38"/>
  <c r="D166" i="38"/>
  <c r="F166" i="38"/>
  <c r="C166" i="38"/>
  <c r="E166" i="38"/>
  <c r="CK166" i="38"/>
  <c r="J166" i="38"/>
  <c r="B165" i="38"/>
  <c r="D165" i="38"/>
  <c r="F165" i="38"/>
  <c r="C165" i="38"/>
  <c r="E165" i="38"/>
  <c r="J165" i="38"/>
  <c r="BL165" i="38"/>
  <c r="B164" i="38"/>
  <c r="D164" i="38"/>
  <c r="F164" i="38"/>
  <c r="C164" i="38"/>
  <c r="E164" i="38"/>
  <c r="J164" i="38"/>
  <c r="B163" i="38"/>
  <c r="D163" i="38"/>
  <c r="F163" i="38"/>
  <c r="C163" i="38"/>
  <c r="E163" i="38"/>
  <c r="J163" i="38"/>
  <c r="B162" i="38"/>
  <c r="D162" i="38"/>
  <c r="F162" i="38"/>
  <c r="C162" i="38"/>
  <c r="E162" i="38"/>
  <c r="J162" i="38"/>
  <c r="B161" i="38"/>
  <c r="D161" i="38"/>
  <c r="C161" i="38"/>
  <c r="E161" i="38"/>
  <c r="J161" i="38"/>
  <c r="B160" i="38"/>
  <c r="D160" i="38"/>
  <c r="F160" i="38"/>
  <c r="C160" i="38"/>
  <c r="E160" i="38"/>
  <c r="J160" i="38"/>
  <c r="BM160" i="38"/>
  <c r="CK160" i="38"/>
  <c r="B159" i="38"/>
  <c r="D159" i="38"/>
  <c r="F159" i="38"/>
  <c r="C159" i="38"/>
  <c r="E159" i="38"/>
  <c r="J159" i="38"/>
  <c r="B158" i="38"/>
  <c r="D158" i="38"/>
  <c r="C158" i="38"/>
  <c r="E158" i="38"/>
  <c r="J158" i="38"/>
  <c r="B157" i="38"/>
  <c r="D157" i="38"/>
  <c r="C157" i="38"/>
  <c r="E157" i="38"/>
  <c r="J157" i="38"/>
  <c r="B156" i="38"/>
  <c r="D156" i="38"/>
  <c r="F156" i="38"/>
  <c r="C156" i="38"/>
  <c r="E156" i="38"/>
  <c r="CK156" i="38"/>
  <c r="J156" i="38"/>
  <c r="B155" i="38"/>
  <c r="D155" i="38"/>
  <c r="F155" i="38"/>
  <c r="C155" i="38"/>
  <c r="E155" i="38"/>
  <c r="J155" i="38"/>
  <c r="CK155" i="38"/>
  <c r="B154" i="38"/>
  <c r="D154" i="38"/>
  <c r="F154" i="38"/>
  <c r="C154" i="38"/>
  <c r="E154" i="38"/>
  <c r="CK154" i="38"/>
  <c r="J154" i="38"/>
  <c r="B153" i="38"/>
  <c r="D153" i="38"/>
  <c r="F153" i="38"/>
  <c r="C153" i="38"/>
  <c r="E153" i="38"/>
  <c r="J153" i="38"/>
  <c r="BM153" i="38"/>
  <c r="B152" i="38"/>
  <c r="D152" i="38"/>
  <c r="C152" i="38"/>
  <c r="E152" i="38"/>
  <c r="J152" i="38"/>
  <c r="BM310" i="38"/>
  <c r="BM309" i="38"/>
  <c r="BM308" i="38"/>
  <c r="BM307" i="38"/>
  <c r="BL307" i="38"/>
  <c r="BM301" i="38"/>
  <c r="BL301" i="38"/>
  <c r="BM300" i="38"/>
  <c r="BL299" i="38"/>
  <c r="BM297" i="38"/>
  <c r="BM296" i="38"/>
  <c r="BL296" i="38"/>
  <c r="BL294" i="38"/>
  <c r="BM293" i="38"/>
  <c r="BK293" i="38"/>
  <c r="BL292" i="38"/>
  <c r="BL288" i="38"/>
  <c r="BM286" i="38"/>
  <c r="BL286" i="38"/>
  <c r="BK286" i="38"/>
  <c r="BM285" i="38"/>
  <c r="BL285" i="38"/>
  <c r="BK285" i="38"/>
  <c r="BM283" i="38"/>
  <c r="BL283" i="38"/>
  <c r="BM281" i="38"/>
  <c r="BK281" i="38"/>
  <c r="BL280" i="38"/>
  <c r="BM278" i="38"/>
  <c r="BL278" i="38"/>
  <c r="BK278" i="38"/>
  <c r="BM277" i="38"/>
  <c r="BL277" i="38"/>
  <c r="BK277" i="38"/>
  <c r="BM276" i="38"/>
  <c r="BL276" i="38"/>
  <c r="BK276" i="38"/>
  <c r="BM272" i="38"/>
  <c r="BL272" i="38"/>
  <c r="BK272" i="38"/>
  <c r="BM270" i="38"/>
  <c r="BM269" i="38"/>
  <c r="BL267" i="38"/>
  <c r="BM264" i="38"/>
  <c r="BL264" i="38"/>
  <c r="BK264" i="38"/>
  <c r="BM262" i="38"/>
  <c r="BM261" i="38"/>
  <c r="BK261" i="38"/>
  <c r="BL260" i="38"/>
  <c r="BL256" i="38"/>
  <c r="BM254" i="38"/>
  <c r="BL254" i="38"/>
  <c r="BK254" i="38"/>
  <c r="BM253" i="38"/>
  <c r="BL253" i="38"/>
  <c r="BK253" i="38"/>
  <c r="BM251" i="38"/>
  <c r="BL251" i="38"/>
  <c r="BK251" i="38"/>
  <c r="BL248" i="38"/>
  <c r="BM246" i="38"/>
  <c r="BL246" i="38"/>
  <c r="BK246" i="38"/>
  <c r="BM245" i="38"/>
  <c r="BL245" i="38"/>
  <c r="BK245" i="38"/>
  <c r="CF245" i="38"/>
  <c r="BM244" i="38"/>
  <c r="BL244" i="38"/>
  <c r="BK244" i="38"/>
  <c r="BM240" i="38"/>
  <c r="BL240" i="38"/>
  <c r="BM238" i="38"/>
  <c r="BL238" i="38"/>
  <c r="BK238" i="38"/>
  <c r="BM237" i="38"/>
  <c r="BL237" i="38"/>
  <c r="BK237" i="38"/>
  <c r="BM235" i="38"/>
  <c r="BL235" i="38"/>
  <c r="BK235" i="38"/>
  <c r="CD235" i="38"/>
  <c r="CF235" i="38"/>
  <c r="BM233" i="38"/>
  <c r="BL233" i="38"/>
  <c r="BM232" i="38"/>
  <c r="BL232" i="38"/>
  <c r="BM230" i="38"/>
  <c r="BL230" i="38"/>
  <c r="BK230" i="38"/>
  <c r="BL229" i="38"/>
  <c r="BM227" i="38"/>
  <c r="BL227" i="38"/>
  <c r="BM225" i="38"/>
  <c r="BK225" i="38"/>
  <c r="BM224" i="38"/>
  <c r="BL224" i="38"/>
  <c r="BK224" i="38"/>
  <c r="BM223" i="38"/>
  <c r="BM217" i="38"/>
  <c r="BM215" i="38"/>
  <c r="BL215" i="38"/>
  <c r="BK215" i="38"/>
  <c r="CF215" i="38"/>
  <c r="BM214" i="38"/>
  <c r="BL214" i="38"/>
  <c r="BK214" i="38"/>
  <c r="CE214" i="38"/>
  <c r="CF214" i="38"/>
  <c r="BM211" i="38"/>
  <c r="BL211" i="38"/>
  <c r="BK211" i="38"/>
  <c r="BM210" i="38"/>
  <c r="BL210" i="38"/>
  <c r="BM203" i="38"/>
  <c r="BL203" i="38"/>
  <c r="BK203" i="38"/>
  <c r="BM201" i="38"/>
  <c r="BM199" i="38"/>
  <c r="BL199" i="38"/>
  <c r="BK199" i="38"/>
  <c r="CF199" i="38"/>
  <c r="BM198" i="38"/>
  <c r="BL198" i="38"/>
  <c r="BK198" i="38"/>
  <c r="BM197" i="38"/>
  <c r="BK197" i="38"/>
  <c r="BL196" i="38"/>
  <c r="BM195" i="38"/>
  <c r="BL195" i="38"/>
  <c r="BL193" i="38"/>
  <c r="BM192" i="38"/>
  <c r="BL192" i="38"/>
  <c r="BL191" i="38"/>
  <c r="BM186" i="38"/>
  <c r="BL186" i="38"/>
  <c r="BM185" i="38"/>
  <c r="BL184" i="38"/>
  <c r="BM182" i="38"/>
  <c r="BL182" i="38"/>
  <c r="BK182" i="38"/>
  <c r="BM180" i="38"/>
  <c r="BL180" i="38"/>
  <c r="BK180" i="38"/>
  <c r="BL176" i="38"/>
  <c r="BL173" i="38"/>
  <c r="BM172" i="38"/>
  <c r="BL172" i="38"/>
  <c r="BK172" i="38"/>
  <c r="BL169" i="38"/>
  <c r="BM166" i="38"/>
  <c r="BL166" i="38"/>
  <c r="BK166" i="38"/>
  <c r="BL155" i="38"/>
  <c r="BL154" i="38"/>
  <c r="BM151" i="38"/>
  <c r="BK151" i="38"/>
  <c r="CF151" i="38"/>
  <c r="BM150" i="38"/>
  <c r="BL150" i="38"/>
  <c r="BK150" i="38"/>
  <c r="CE150" i="38"/>
  <c r="CF150" i="38"/>
  <c r="BM147" i="38"/>
  <c r="BL147" i="38"/>
  <c r="BK147" i="38"/>
  <c r="BM146" i="38"/>
  <c r="BL146" i="38"/>
  <c r="BK146" i="38"/>
  <c r="BM144" i="38"/>
  <c r="BL144" i="38"/>
  <c r="BM142" i="38"/>
  <c r="BL142" i="38"/>
  <c r="BK142" i="38"/>
  <c r="BM141" i="38"/>
  <c r="BL141" i="38"/>
  <c r="BK141" i="38"/>
  <c r="CE141" i="38"/>
  <c r="BM139" i="38"/>
  <c r="BL139" i="38"/>
  <c r="BK139" i="38"/>
  <c r="BM138" i="38"/>
  <c r="BL138" i="38"/>
  <c r="BK138" i="38"/>
  <c r="BM136" i="38"/>
  <c r="BL136" i="38"/>
  <c r="BM134" i="38"/>
  <c r="BL134" i="38"/>
  <c r="BK134" i="38"/>
  <c r="BM133" i="38"/>
  <c r="BL133" i="38"/>
  <c r="BK133" i="38"/>
  <c r="BM131" i="38"/>
  <c r="BL131" i="38"/>
  <c r="BK131" i="38"/>
  <c r="BM130" i="38"/>
  <c r="BL130" i="38"/>
  <c r="BK130" i="38"/>
  <c r="BL128" i="38"/>
  <c r="BM126" i="38"/>
  <c r="BL126" i="38"/>
  <c r="BK126" i="38"/>
  <c r="BM125" i="38"/>
  <c r="BL125" i="38"/>
  <c r="BK125" i="38"/>
  <c r="BM124" i="38"/>
  <c r="BL124" i="38"/>
  <c r="BM123" i="38"/>
  <c r="BL123" i="38"/>
  <c r="BK123" i="38"/>
  <c r="BM119" i="38"/>
  <c r="BL119" i="38"/>
  <c r="BK119" i="38"/>
  <c r="CF119" i="38"/>
  <c r="BM117" i="38"/>
  <c r="BL117" i="38"/>
  <c r="BK117" i="38"/>
  <c r="BL116" i="38"/>
  <c r="BM115" i="38"/>
  <c r="BL115" i="38"/>
  <c r="BK115" i="38"/>
  <c r="BM114" i="38"/>
  <c r="BL114" i="38"/>
  <c r="BK114" i="38"/>
  <c r="BM113" i="38"/>
  <c r="BL113" i="38"/>
  <c r="BM111" i="38"/>
  <c r="BL111" i="38"/>
  <c r="BK111" i="38"/>
  <c r="CF111" i="38"/>
  <c r="BM109" i="38"/>
  <c r="BL109" i="38"/>
  <c r="BK109" i="38"/>
  <c r="BM108" i="38"/>
  <c r="BL108" i="38"/>
  <c r="BK108" i="38"/>
  <c r="BL107" i="38"/>
  <c r="BM106" i="38"/>
  <c r="BL106" i="38"/>
  <c r="BK106" i="38"/>
  <c r="BM105" i="38"/>
  <c r="BL105" i="38"/>
  <c r="BM103" i="38"/>
  <c r="BL103" i="38"/>
  <c r="BK103" i="38"/>
  <c r="CF103" i="38"/>
  <c r="BM101" i="38"/>
  <c r="BL101" i="38"/>
  <c r="BK101" i="38"/>
  <c r="BM100" i="38"/>
  <c r="BL100" i="38"/>
  <c r="BK100" i="38"/>
  <c r="CF100" i="38"/>
  <c r="CD100" i="38"/>
  <c r="BM99" i="38"/>
  <c r="BL99" i="38"/>
  <c r="BK99" i="38"/>
  <c r="BM98" i="38"/>
  <c r="BL98" i="38"/>
  <c r="BK98" i="38"/>
  <c r="BM97" i="38"/>
  <c r="BL97" i="38"/>
  <c r="BM96" i="38"/>
  <c r="BL96" i="38"/>
  <c r="BM95" i="38"/>
  <c r="BL95" i="38"/>
  <c r="BK95" i="38"/>
  <c r="CF95" i="38"/>
  <c r="BM92" i="38"/>
  <c r="BL92" i="38"/>
  <c r="BM91" i="38"/>
  <c r="BL91" i="38"/>
  <c r="BK91" i="38"/>
  <c r="BM88" i="38"/>
  <c r="BL88" i="38"/>
  <c r="BM87" i="38"/>
  <c r="BL87" i="38"/>
  <c r="BK87" i="38"/>
  <c r="CF87" i="38"/>
  <c r="BM86" i="38"/>
  <c r="BL86" i="38"/>
  <c r="BK86" i="38"/>
  <c r="BM85" i="38"/>
  <c r="BL85" i="38"/>
  <c r="BK85" i="38"/>
  <c r="BL84" i="38"/>
  <c r="BM83" i="38"/>
  <c r="BL83" i="38"/>
  <c r="BK83" i="38"/>
  <c r="BM82" i="38"/>
  <c r="BL82" i="38"/>
  <c r="BK82" i="38"/>
  <c r="BM81" i="38"/>
  <c r="BL81" i="38"/>
  <c r="BL79" i="38"/>
  <c r="BM73" i="38"/>
  <c r="BL73" i="38"/>
  <c r="BI3" i="38"/>
  <c r="AN291" i="38"/>
  <c r="BI291" i="38"/>
  <c r="BH3" i="38"/>
  <c r="BG3" i="38"/>
  <c r="AN247" i="38"/>
  <c r="BG247" i="38"/>
  <c r="AN310" i="38"/>
  <c r="BG310" i="38"/>
  <c r="BF310" i="38"/>
  <c r="AN309" i="38"/>
  <c r="AN308" i="38"/>
  <c r="BG308" i="38"/>
  <c r="AN307" i="38"/>
  <c r="BF307" i="38"/>
  <c r="AN306" i="38"/>
  <c r="BH306" i="38"/>
  <c r="BI306" i="38"/>
  <c r="AN305" i="38"/>
  <c r="BF305" i="38"/>
  <c r="AN304" i="38"/>
  <c r="AN303" i="38"/>
  <c r="AN302" i="38"/>
  <c r="BF302" i="38"/>
  <c r="AN301" i="38"/>
  <c r="BH301" i="38"/>
  <c r="BI301" i="38"/>
  <c r="AN300" i="38"/>
  <c r="BG300" i="38"/>
  <c r="BF300" i="38"/>
  <c r="AN299" i="38"/>
  <c r="AN298" i="38"/>
  <c r="BH298" i="38"/>
  <c r="AN297" i="38"/>
  <c r="BG297" i="38"/>
  <c r="BF297" i="38"/>
  <c r="AN296" i="38"/>
  <c r="BI296" i="38"/>
  <c r="AN295" i="38"/>
  <c r="BF295" i="38"/>
  <c r="BG295" i="38"/>
  <c r="AN294" i="38"/>
  <c r="BF294" i="38"/>
  <c r="BG294" i="38"/>
  <c r="AN293" i="38"/>
  <c r="AN292" i="38"/>
  <c r="BG292" i="38"/>
  <c r="BF292" i="38"/>
  <c r="BF291" i="38"/>
  <c r="BG291" i="38"/>
  <c r="AN290" i="38"/>
  <c r="BH290" i="38"/>
  <c r="AN289" i="38"/>
  <c r="BG289" i="38"/>
  <c r="AN288" i="38"/>
  <c r="BI288" i="38"/>
  <c r="AN287" i="38"/>
  <c r="BF287" i="38"/>
  <c r="BG287" i="38"/>
  <c r="AN286" i="38"/>
  <c r="BF286" i="38"/>
  <c r="BG286" i="38"/>
  <c r="AN285" i="38"/>
  <c r="AN284" i="38"/>
  <c r="BG284" i="38"/>
  <c r="BF284" i="38"/>
  <c r="AN283" i="38"/>
  <c r="BF283" i="38"/>
  <c r="BG283" i="38"/>
  <c r="AN282" i="38"/>
  <c r="BH282" i="38"/>
  <c r="AN281" i="38"/>
  <c r="BG281" i="38"/>
  <c r="BF281" i="38"/>
  <c r="AN280" i="38"/>
  <c r="BI280" i="38"/>
  <c r="AN279" i="38"/>
  <c r="BF279" i="38"/>
  <c r="BG279" i="38"/>
  <c r="AN278" i="38"/>
  <c r="BF278" i="38"/>
  <c r="BG278" i="38"/>
  <c r="AN277" i="38"/>
  <c r="AN276" i="38"/>
  <c r="BG276" i="38"/>
  <c r="AN275" i="38"/>
  <c r="BF275" i="38"/>
  <c r="BG275" i="38"/>
  <c r="AN274" i="38"/>
  <c r="BH274" i="38"/>
  <c r="AN273" i="38"/>
  <c r="BG273" i="38"/>
  <c r="AN272" i="38"/>
  <c r="BI272" i="38"/>
  <c r="AN271" i="38"/>
  <c r="BF271" i="38"/>
  <c r="BG271" i="38"/>
  <c r="AN270" i="38"/>
  <c r="BF270" i="38"/>
  <c r="BG270" i="38"/>
  <c r="AN269" i="38"/>
  <c r="AN268" i="38"/>
  <c r="BG268" i="38"/>
  <c r="AN267" i="38"/>
  <c r="BF267" i="38"/>
  <c r="BG267" i="38"/>
  <c r="AN266" i="38"/>
  <c r="AN265" i="38"/>
  <c r="BG265" i="38"/>
  <c r="BF265" i="38"/>
  <c r="AN264" i="38"/>
  <c r="BI264" i="38"/>
  <c r="AN263" i="38"/>
  <c r="BF263" i="38"/>
  <c r="BG263" i="38"/>
  <c r="AN262" i="38"/>
  <c r="BF262" i="38"/>
  <c r="BG262" i="38"/>
  <c r="AN261" i="38"/>
  <c r="AN260" i="38"/>
  <c r="BG260" i="38"/>
  <c r="BF260" i="38"/>
  <c r="AN259" i="38"/>
  <c r="BF259" i="38"/>
  <c r="BG259" i="38"/>
  <c r="AN258" i="38"/>
  <c r="BH258" i="38"/>
  <c r="AN257" i="38"/>
  <c r="BG257" i="38"/>
  <c r="AN256" i="38"/>
  <c r="BI256" i="38"/>
  <c r="AN255" i="38"/>
  <c r="BF255" i="38"/>
  <c r="BG255" i="38"/>
  <c r="AN254" i="38"/>
  <c r="BF254" i="38"/>
  <c r="BG254" i="38"/>
  <c r="AN253" i="38"/>
  <c r="AN252" i="38"/>
  <c r="BG252" i="38"/>
  <c r="BF252" i="38"/>
  <c r="AN251" i="38"/>
  <c r="BF251" i="38"/>
  <c r="BG251" i="38"/>
  <c r="AN250" i="38"/>
  <c r="BH250" i="38"/>
  <c r="AN249" i="38"/>
  <c r="BG249" i="38"/>
  <c r="BF249" i="38"/>
  <c r="AN248" i="38"/>
  <c r="BI248" i="38"/>
  <c r="BF247" i="38"/>
  <c r="BH247" i="38"/>
  <c r="AN246" i="38"/>
  <c r="BF246" i="38"/>
  <c r="AN245" i="38"/>
  <c r="BH245" i="38"/>
  <c r="BI245" i="38"/>
  <c r="AN244" i="38"/>
  <c r="BG244" i="38"/>
  <c r="BF244" i="38"/>
  <c r="AN243" i="38"/>
  <c r="BG243" i="38"/>
  <c r="AN242" i="38"/>
  <c r="BH242" i="38"/>
  <c r="BI242" i="38"/>
  <c r="AN241" i="38"/>
  <c r="BG241" i="38"/>
  <c r="AN240" i="38"/>
  <c r="AN239" i="38"/>
  <c r="BF239" i="38"/>
  <c r="BH239" i="38"/>
  <c r="BG239" i="38"/>
  <c r="AN238" i="38"/>
  <c r="BG238" i="38"/>
  <c r="BF238" i="38"/>
  <c r="AN237" i="38"/>
  <c r="AN236" i="38"/>
  <c r="BG236" i="38"/>
  <c r="BF236" i="38"/>
  <c r="AN235" i="38"/>
  <c r="BG235" i="38"/>
  <c r="BF235" i="38"/>
  <c r="AN234" i="38"/>
  <c r="AN233" i="38"/>
  <c r="BG233" i="38"/>
  <c r="BF233" i="38"/>
  <c r="AN232" i="38"/>
  <c r="BI232" i="38"/>
  <c r="AN231" i="38"/>
  <c r="BF231" i="38"/>
  <c r="BG231" i="38"/>
  <c r="AN230" i="38"/>
  <c r="BI230" i="38"/>
  <c r="BG230" i="38"/>
  <c r="BF230" i="38"/>
  <c r="AN229" i="38"/>
  <c r="BH229" i="38"/>
  <c r="AN228" i="38"/>
  <c r="BG228" i="38"/>
  <c r="BF228" i="38"/>
  <c r="AN227" i="38"/>
  <c r="BG227" i="38"/>
  <c r="BF227" i="38"/>
  <c r="AN226" i="38"/>
  <c r="BG226" i="38"/>
  <c r="AN225" i="38"/>
  <c r="BF225" i="38"/>
  <c r="BG225" i="38"/>
  <c r="AN224" i="38"/>
  <c r="BI224" i="38"/>
  <c r="AN223" i="38"/>
  <c r="BF223" i="38"/>
  <c r="BH223" i="38"/>
  <c r="AN222" i="38"/>
  <c r="BI222" i="38"/>
  <c r="BF222" i="38"/>
  <c r="AN221" i="38"/>
  <c r="BH221" i="38"/>
  <c r="BI221" i="38"/>
  <c r="AN220" i="38"/>
  <c r="BG220" i="38"/>
  <c r="BF220" i="38"/>
  <c r="AN219" i="38"/>
  <c r="BI219" i="38"/>
  <c r="BF219" i="38"/>
  <c r="AN218" i="38"/>
  <c r="BG218" i="38"/>
  <c r="BI218" i="38"/>
  <c r="AN217" i="38"/>
  <c r="BG217" i="38"/>
  <c r="AN216" i="38"/>
  <c r="BI216" i="38"/>
  <c r="AN215" i="38"/>
  <c r="BF215" i="38"/>
  <c r="AN214" i="38"/>
  <c r="BI214" i="38"/>
  <c r="BG214" i="38"/>
  <c r="BF214" i="38"/>
  <c r="AN213" i="38"/>
  <c r="BH213" i="38"/>
  <c r="AN212" i="38"/>
  <c r="BG212" i="38"/>
  <c r="AN211" i="38"/>
  <c r="BI211" i="38"/>
  <c r="BG211" i="38"/>
  <c r="BF211" i="38"/>
  <c r="AN210" i="38"/>
  <c r="BG210" i="38"/>
  <c r="BH210" i="38"/>
  <c r="AN209" i="38"/>
  <c r="BG209" i="38"/>
  <c r="BF209" i="38"/>
  <c r="AN208" i="38"/>
  <c r="BI208" i="38"/>
  <c r="AN207" i="38"/>
  <c r="BF207" i="38"/>
  <c r="BI207" i="38"/>
  <c r="BH207" i="38"/>
  <c r="BG207" i="38"/>
  <c r="AN206" i="38"/>
  <c r="BI206" i="38"/>
  <c r="BG206" i="38"/>
  <c r="BF206" i="38"/>
  <c r="AN205" i="38"/>
  <c r="BH205" i="38"/>
  <c r="AN204" i="38"/>
  <c r="BG204" i="38"/>
  <c r="BF204" i="38"/>
  <c r="AN203" i="38"/>
  <c r="BG203" i="38"/>
  <c r="BF203" i="38"/>
  <c r="AN202" i="38"/>
  <c r="BG202" i="38"/>
  <c r="AN201" i="38"/>
  <c r="BF201" i="38"/>
  <c r="BG201" i="38"/>
  <c r="AN200" i="38"/>
  <c r="BI200" i="38"/>
  <c r="AN199" i="38"/>
  <c r="BF199" i="38"/>
  <c r="BI199" i="38"/>
  <c r="BG199" i="38"/>
  <c r="AN198" i="38"/>
  <c r="BI198" i="38"/>
  <c r="BG198" i="38"/>
  <c r="AN197" i="38"/>
  <c r="BH197" i="38"/>
  <c r="AN196" i="38"/>
  <c r="BG196" i="38"/>
  <c r="AN195" i="38"/>
  <c r="BI195" i="38"/>
  <c r="BG195" i="38"/>
  <c r="AN194" i="38"/>
  <c r="BG194" i="38"/>
  <c r="BH194" i="38"/>
  <c r="AN193" i="38"/>
  <c r="BG193" i="38"/>
  <c r="BF193" i="38"/>
  <c r="AN192" i="38"/>
  <c r="BI192" i="38"/>
  <c r="AN191" i="38"/>
  <c r="BF191" i="38"/>
  <c r="BI191" i="38"/>
  <c r="BH191" i="38"/>
  <c r="BG191" i="38"/>
  <c r="AN190" i="38"/>
  <c r="BI190" i="38"/>
  <c r="BG190" i="38"/>
  <c r="BF190" i="38"/>
  <c r="AN189" i="38"/>
  <c r="BH189" i="38"/>
  <c r="AN188" i="38"/>
  <c r="BG188" i="38"/>
  <c r="BF188" i="38"/>
  <c r="AN187" i="38"/>
  <c r="BI187" i="38"/>
  <c r="BG187" i="38"/>
  <c r="BF187" i="38"/>
  <c r="AN186" i="38"/>
  <c r="AN185" i="38"/>
  <c r="BF185" i="38"/>
  <c r="BG185" i="38"/>
  <c r="AN184" i="38"/>
  <c r="BI184" i="38"/>
  <c r="AN183" i="38"/>
  <c r="BF183" i="38"/>
  <c r="BI183" i="38"/>
  <c r="BG183" i="38"/>
  <c r="AN182" i="38"/>
  <c r="BI182" i="38"/>
  <c r="BG182" i="38"/>
  <c r="AN181" i="38"/>
  <c r="BH181" i="38"/>
  <c r="AN180" i="38"/>
  <c r="AN179" i="38"/>
  <c r="BI179" i="38"/>
  <c r="BG179" i="38"/>
  <c r="AN178" i="38"/>
  <c r="BG178" i="38"/>
  <c r="BH178" i="38"/>
  <c r="AN177" i="38"/>
  <c r="BG177" i="38"/>
  <c r="BF177" i="38"/>
  <c r="AN176" i="38"/>
  <c r="BI176" i="38"/>
  <c r="AN175" i="38"/>
  <c r="BF175" i="38"/>
  <c r="BI175" i="38"/>
  <c r="BH175" i="38"/>
  <c r="BG175" i="38"/>
  <c r="AN174" i="38"/>
  <c r="BI174" i="38"/>
  <c r="BG174" i="38"/>
  <c r="BF174" i="38"/>
  <c r="AN173" i="38"/>
  <c r="AN172" i="38"/>
  <c r="BG172" i="38"/>
  <c r="BF172" i="38"/>
  <c r="AN171" i="38"/>
  <c r="BI171" i="38"/>
  <c r="BG171" i="38"/>
  <c r="BF171" i="38"/>
  <c r="AN170" i="38"/>
  <c r="AN169" i="38"/>
  <c r="BF169" i="38"/>
  <c r="BG169" i="38"/>
  <c r="AN168" i="38"/>
  <c r="BI168" i="38"/>
  <c r="AN167" i="38"/>
  <c r="BF167" i="38"/>
  <c r="BI167" i="38"/>
  <c r="BG167" i="38"/>
  <c r="AN166" i="38"/>
  <c r="BI166" i="38"/>
  <c r="BG166" i="38"/>
  <c r="AN165" i="38"/>
  <c r="BH165" i="38"/>
  <c r="AN164" i="38"/>
  <c r="AN163" i="38"/>
  <c r="BF163" i="38"/>
  <c r="BG163" i="38"/>
  <c r="AN162" i="38"/>
  <c r="BG162" i="38"/>
  <c r="BH162" i="38"/>
  <c r="AN161" i="38"/>
  <c r="BG161" i="38"/>
  <c r="BF161" i="38"/>
  <c r="AN160" i="38"/>
  <c r="BI160" i="38"/>
  <c r="AN159" i="38"/>
  <c r="BF159" i="38"/>
  <c r="BI159" i="38"/>
  <c r="BH159" i="38"/>
  <c r="BG159" i="38"/>
  <c r="AN158" i="38"/>
  <c r="BI158" i="38"/>
  <c r="BG158" i="38"/>
  <c r="BF158" i="38"/>
  <c r="AN157" i="38"/>
  <c r="AN156" i="38"/>
  <c r="BF156" i="38"/>
  <c r="BG156" i="38"/>
  <c r="AN155" i="38"/>
  <c r="BI155" i="38"/>
  <c r="BF155" i="38"/>
  <c r="AN154" i="38"/>
  <c r="BG154" i="38"/>
  <c r="BI154" i="38"/>
  <c r="BH154" i="38"/>
  <c r="AN153" i="38"/>
  <c r="AN152" i="38"/>
  <c r="BI152" i="38"/>
  <c r="AN151" i="38"/>
  <c r="AN150" i="38"/>
  <c r="AN149" i="38"/>
  <c r="BH149" i="38"/>
  <c r="BI149" i="38"/>
  <c r="AN148" i="38"/>
  <c r="BH148" i="38"/>
  <c r="BG148" i="38"/>
  <c r="BF148" i="38"/>
  <c r="AN147" i="38"/>
  <c r="BI147" i="38"/>
  <c r="BG147" i="38"/>
  <c r="BF147" i="38"/>
  <c r="AN146" i="38"/>
  <c r="AN145" i="38"/>
  <c r="BF145" i="38"/>
  <c r="BG145" i="38"/>
  <c r="AN144" i="38"/>
  <c r="AN143" i="38"/>
  <c r="BF143" i="38"/>
  <c r="BI143" i="38"/>
  <c r="BG143" i="38"/>
  <c r="AN142" i="38"/>
  <c r="BI142" i="38"/>
  <c r="BG142" i="38"/>
  <c r="AN141" i="38"/>
  <c r="BH141" i="38"/>
  <c r="AN140" i="38"/>
  <c r="AN139" i="38"/>
  <c r="AN138" i="38"/>
  <c r="BG138" i="38"/>
  <c r="BI138" i="38"/>
  <c r="AN137" i="38"/>
  <c r="BG137" i="38"/>
  <c r="BF137" i="38"/>
  <c r="AN136" i="38"/>
  <c r="AN135" i="38"/>
  <c r="BF135" i="38"/>
  <c r="BH135" i="38"/>
  <c r="AN134" i="38"/>
  <c r="BI134" i="38"/>
  <c r="BF134" i="38"/>
  <c r="AN133" i="38"/>
  <c r="BH133" i="38"/>
  <c r="BI133" i="38"/>
  <c r="AN132" i="38"/>
  <c r="BG132" i="38"/>
  <c r="BH132" i="38"/>
  <c r="BF132" i="38"/>
  <c r="AN131" i="38"/>
  <c r="BI131" i="38"/>
  <c r="BG131" i="38"/>
  <c r="AN130" i="38"/>
  <c r="BG130" i="38"/>
  <c r="BH130" i="38"/>
  <c r="AN129" i="38"/>
  <c r="BG129" i="38"/>
  <c r="BF129" i="38"/>
  <c r="AN128" i="38"/>
  <c r="AN127" i="38"/>
  <c r="BF127" i="38"/>
  <c r="BI127" i="38"/>
  <c r="BH127" i="38"/>
  <c r="BG127" i="38"/>
  <c r="AN126" i="38"/>
  <c r="BI126" i="38"/>
  <c r="BG126" i="38"/>
  <c r="BF126" i="38"/>
  <c r="AN125" i="38"/>
  <c r="AN124" i="38"/>
  <c r="BF124" i="38"/>
  <c r="BG124" i="38"/>
  <c r="AN123" i="38"/>
  <c r="BG123" i="38"/>
  <c r="BF123" i="38"/>
  <c r="AN122" i="38"/>
  <c r="BG122" i="38"/>
  <c r="BI122" i="38"/>
  <c r="BH122" i="38"/>
  <c r="AN121" i="38"/>
  <c r="AN120" i="38"/>
  <c r="AN119" i="38"/>
  <c r="AN118" i="38"/>
  <c r="AN117" i="38"/>
  <c r="BH117" i="38"/>
  <c r="BI117" i="38"/>
  <c r="AN116" i="38"/>
  <c r="BH116" i="38"/>
  <c r="BG116" i="38"/>
  <c r="BF116" i="38"/>
  <c r="AN115" i="38"/>
  <c r="BI115" i="38"/>
  <c r="BG115" i="38"/>
  <c r="BF115" i="38"/>
  <c r="AN114" i="38"/>
  <c r="AN113" i="38"/>
  <c r="BF113" i="38"/>
  <c r="BG113" i="38"/>
  <c r="AN112" i="38"/>
  <c r="AN111" i="38"/>
  <c r="BF111" i="38"/>
  <c r="BI111" i="38"/>
  <c r="BG111" i="38"/>
  <c r="AN110" i="38"/>
  <c r="BI110" i="38"/>
  <c r="BG110" i="38"/>
  <c r="AN109" i="38"/>
  <c r="BH109" i="38"/>
  <c r="AN108" i="38"/>
  <c r="AN107" i="38"/>
  <c r="AN106" i="38"/>
  <c r="BG106" i="38"/>
  <c r="BI106" i="38"/>
  <c r="AN105" i="38"/>
  <c r="BG105" i="38"/>
  <c r="BF105" i="38"/>
  <c r="AN104" i="38"/>
  <c r="AN103" i="38"/>
  <c r="BF103" i="38"/>
  <c r="BH103" i="38"/>
  <c r="AN102" i="38"/>
  <c r="BI102" i="38"/>
  <c r="BF102" i="38"/>
  <c r="AN101" i="38"/>
  <c r="BH101" i="38"/>
  <c r="BI101" i="38"/>
  <c r="AN100" i="38"/>
  <c r="BG100" i="38"/>
  <c r="BH100" i="38"/>
  <c r="BF100" i="38"/>
  <c r="AN99" i="38"/>
  <c r="BI99" i="38"/>
  <c r="BG99" i="38"/>
  <c r="AN98" i="38"/>
  <c r="BG98" i="38"/>
  <c r="BH98" i="38"/>
  <c r="AN97" i="38"/>
  <c r="BG97" i="38"/>
  <c r="BF97" i="38"/>
  <c r="AN96" i="38"/>
  <c r="AN95" i="38"/>
  <c r="BF95" i="38"/>
  <c r="BI95" i="38"/>
  <c r="BH95" i="38"/>
  <c r="BG95" i="38"/>
  <c r="AN94" i="38"/>
  <c r="BI94" i="38"/>
  <c r="BG94" i="38"/>
  <c r="BF94" i="38"/>
  <c r="AN93" i="38"/>
  <c r="AN92" i="38"/>
  <c r="BF92" i="38"/>
  <c r="BG92" i="38"/>
  <c r="AN91" i="38"/>
  <c r="BI91" i="38"/>
  <c r="BF91" i="38"/>
  <c r="AN90" i="38"/>
  <c r="BG90" i="38"/>
  <c r="BI90" i="38"/>
  <c r="BH90" i="38"/>
  <c r="AN89" i="38"/>
  <c r="AN88" i="38"/>
  <c r="AN87" i="38"/>
  <c r="AN86" i="38"/>
  <c r="AN85" i="38"/>
  <c r="BH85" i="38"/>
  <c r="BI85" i="38"/>
  <c r="AN84" i="38"/>
  <c r="BI84" i="38"/>
  <c r="BH84" i="38"/>
  <c r="BG84" i="38"/>
  <c r="BF84" i="38"/>
  <c r="AN83" i="38"/>
  <c r="BG83" i="38"/>
  <c r="BF83" i="38"/>
  <c r="AN82" i="38"/>
  <c r="BG82" i="38"/>
  <c r="BI82" i="38"/>
  <c r="BH82" i="38"/>
  <c r="AN81" i="38"/>
  <c r="AN80" i="38"/>
  <c r="AN79" i="38"/>
  <c r="AN78" i="38"/>
  <c r="BI78" i="38"/>
  <c r="AN75" i="38"/>
  <c r="BI75" i="38"/>
  <c r="AN73" i="38"/>
  <c r="BF73" i="38"/>
  <c r="AN72" i="38"/>
  <c r="AN71" i="38"/>
  <c r="BF71" i="38"/>
  <c r="AN70" i="38"/>
  <c r="BI70" i="38"/>
  <c r="AN68" i="38"/>
  <c r="BI68" i="38"/>
  <c r="AN67" i="38"/>
  <c r="BI67" i="38"/>
  <c r="AN66" i="38"/>
  <c r="AN63" i="38"/>
  <c r="BF63" i="38"/>
  <c r="BH63" i="38"/>
  <c r="AN62" i="38"/>
  <c r="BI62" i="38"/>
  <c r="AN61" i="38"/>
  <c r="BI61" i="38"/>
  <c r="AN59" i="38"/>
  <c r="AN58" i="38"/>
  <c r="AN57" i="38"/>
  <c r="AN56" i="38"/>
  <c r="BI55" i="38"/>
  <c r="AN54" i="38"/>
  <c r="BI54" i="38"/>
  <c r="BG54" i="38"/>
  <c r="AN53" i="38"/>
  <c r="BI53" i="38"/>
  <c r="AN52" i="38"/>
  <c r="BH52" i="38"/>
  <c r="BF52" i="38"/>
  <c r="AN50" i="38"/>
  <c r="BG50" i="38"/>
  <c r="AN49" i="38"/>
  <c r="BF49" i="38"/>
  <c r="BG49" i="38"/>
  <c r="AN44" i="38"/>
  <c r="BH44" i="38"/>
  <c r="AN43" i="38"/>
  <c r="BG43" i="38"/>
  <c r="AN42" i="38"/>
  <c r="BG42" i="38"/>
  <c r="AN41" i="38"/>
  <c r="BF41" i="38"/>
  <c r="BG41" i="38"/>
  <c r="AN40" i="38"/>
  <c r="AN39" i="38"/>
  <c r="BF39" i="38"/>
  <c r="AN38" i="38"/>
  <c r="BG38" i="38"/>
  <c r="AN37" i="38"/>
  <c r="BI37" i="38"/>
  <c r="AN36" i="38"/>
  <c r="BG36" i="38"/>
  <c r="AN35" i="38"/>
  <c r="BF35" i="38"/>
  <c r="AN34" i="38"/>
  <c r="BG34" i="38"/>
  <c r="AN33" i="38"/>
  <c r="BF33" i="38"/>
  <c r="BG33" i="38"/>
  <c r="AN32" i="38"/>
  <c r="AN31" i="38"/>
  <c r="BH31" i="38"/>
  <c r="AN30" i="38"/>
  <c r="BF30" i="38"/>
  <c r="AN29" i="38"/>
  <c r="BI29" i="38"/>
  <c r="AN28" i="38"/>
  <c r="AN27" i="38"/>
  <c r="BI27" i="38"/>
  <c r="AN26" i="38"/>
  <c r="BG26" i="38"/>
  <c r="AN25" i="38"/>
  <c r="BG25" i="38"/>
  <c r="AN24" i="38"/>
  <c r="AN23" i="38"/>
  <c r="AN22" i="38"/>
  <c r="BI22" i="38"/>
  <c r="AN21" i="38"/>
  <c r="BI21" i="38"/>
  <c r="AN20" i="38"/>
  <c r="BI20" i="38"/>
  <c r="AN19" i="38"/>
  <c r="BI19" i="38"/>
  <c r="AN18" i="38"/>
  <c r="BH18" i="38"/>
  <c r="AN17" i="38"/>
  <c r="BG17" i="38"/>
  <c r="AN16" i="38"/>
  <c r="AN15" i="38"/>
  <c r="BI15" i="38"/>
  <c r="BF15" i="38"/>
  <c r="AN14" i="38"/>
  <c r="BG14" i="38"/>
  <c r="BI14" i="38"/>
  <c r="AN13" i="38"/>
  <c r="BI13" i="38"/>
  <c r="AN12" i="38"/>
  <c r="AN11" i="38"/>
  <c r="AN10" i="38"/>
  <c r="AN9" i="38"/>
  <c r="BF9" i="38"/>
  <c r="AN8" i="38"/>
  <c r="AN7" i="38"/>
  <c r="BH7" i="38"/>
  <c r="AN6" i="38"/>
  <c r="BI6" i="38"/>
  <c r="BI5" i="38"/>
  <c r="BH5" i="38"/>
  <c r="BG5" i="38"/>
  <c r="AI3" i="38"/>
  <c r="M5" i="38"/>
  <c r="O5" i="38"/>
  <c r="P5" i="38"/>
  <c r="Q5" i="38"/>
  <c r="AL3" i="38"/>
  <c r="AK3" i="38"/>
  <c r="AJ3" i="38"/>
  <c r="M310" i="38"/>
  <c r="O310" i="38"/>
  <c r="P310" i="38"/>
  <c r="Q310" i="38"/>
  <c r="M309" i="38"/>
  <c r="O309" i="38"/>
  <c r="P309" i="38"/>
  <c r="Q309" i="38"/>
  <c r="M308" i="38"/>
  <c r="O308" i="38"/>
  <c r="P308" i="38"/>
  <c r="Q308" i="38"/>
  <c r="M307" i="38"/>
  <c r="O307" i="38"/>
  <c r="P307" i="38"/>
  <c r="Q307" i="38"/>
  <c r="R307" i="38"/>
  <c r="S307" i="38"/>
  <c r="AA3" i="38"/>
  <c r="AA307" i="38"/>
  <c r="O306" i="38"/>
  <c r="P306" i="38"/>
  <c r="M305" i="38"/>
  <c r="O305" i="38"/>
  <c r="P305" i="38"/>
  <c r="Q305" i="38"/>
  <c r="R305" i="38"/>
  <c r="M304" i="38"/>
  <c r="O304" i="38"/>
  <c r="P304" i="38"/>
  <c r="Q304" i="38"/>
  <c r="R304" i="38"/>
  <c r="S304" i="38"/>
  <c r="O303" i="38"/>
  <c r="P303" i="38"/>
  <c r="M302" i="38"/>
  <c r="O302" i="38"/>
  <c r="P302" i="38"/>
  <c r="Q302" i="38"/>
  <c r="M301" i="38"/>
  <c r="O301" i="38"/>
  <c r="P301" i="38"/>
  <c r="Q301" i="38"/>
  <c r="M300" i="38"/>
  <c r="O300" i="38"/>
  <c r="P300" i="38"/>
  <c r="Q300" i="38"/>
  <c r="M299" i="38"/>
  <c r="O299" i="38"/>
  <c r="P299" i="38"/>
  <c r="Q299" i="38"/>
  <c r="R299" i="38"/>
  <c r="S299" i="38"/>
  <c r="O298" i="38"/>
  <c r="P298" i="38"/>
  <c r="M297" i="38"/>
  <c r="O297" i="38"/>
  <c r="P297" i="38"/>
  <c r="Q297" i="38"/>
  <c r="R297" i="38"/>
  <c r="M296" i="38"/>
  <c r="O296" i="38"/>
  <c r="P296" i="38"/>
  <c r="Q296" i="38"/>
  <c r="R296" i="38"/>
  <c r="S296" i="38"/>
  <c r="O295" i="38"/>
  <c r="P295" i="38"/>
  <c r="M294" i="38"/>
  <c r="O294" i="38"/>
  <c r="P294" i="38"/>
  <c r="Q294" i="38"/>
  <c r="M293" i="38"/>
  <c r="O293" i="38"/>
  <c r="P293" i="38"/>
  <c r="Q293" i="38"/>
  <c r="M292" i="38"/>
  <c r="O292" i="38"/>
  <c r="P292" i="38"/>
  <c r="Q292" i="38"/>
  <c r="M291" i="38"/>
  <c r="O291" i="38"/>
  <c r="P291" i="38"/>
  <c r="Q291" i="38"/>
  <c r="R291" i="38"/>
  <c r="S291" i="38"/>
  <c r="O290" i="38"/>
  <c r="P290" i="38"/>
  <c r="O289" i="38"/>
  <c r="P289" i="38"/>
  <c r="M288" i="38"/>
  <c r="O288" i="38"/>
  <c r="P288" i="38"/>
  <c r="Q288" i="38"/>
  <c r="O287" i="38"/>
  <c r="P287" i="38"/>
  <c r="M286" i="38"/>
  <c r="O286" i="38"/>
  <c r="P286" i="38"/>
  <c r="Q286" i="38"/>
  <c r="M285" i="38"/>
  <c r="O285" i="38"/>
  <c r="P285" i="38"/>
  <c r="Q285" i="38"/>
  <c r="R285" i="38"/>
  <c r="M284" i="38"/>
  <c r="O284" i="38"/>
  <c r="P284" i="38"/>
  <c r="Q284" i="38"/>
  <c r="R284" i="38"/>
  <c r="S284" i="38"/>
  <c r="M283" i="38"/>
  <c r="O283" i="38"/>
  <c r="P283" i="38"/>
  <c r="Q283" i="38"/>
  <c r="O282" i="38"/>
  <c r="P282" i="38"/>
  <c r="M281" i="38"/>
  <c r="O281" i="38"/>
  <c r="P281" i="38"/>
  <c r="Q281" i="38"/>
  <c r="M280" i="38"/>
  <c r="O280" i="38"/>
  <c r="P280" i="38"/>
  <c r="Q280" i="38"/>
  <c r="O279" i="38"/>
  <c r="P279" i="38"/>
  <c r="M278" i="38"/>
  <c r="O278" i="38"/>
  <c r="P278" i="38"/>
  <c r="Q278" i="38"/>
  <c r="M277" i="38"/>
  <c r="O277" i="38"/>
  <c r="P277" i="38"/>
  <c r="Q277" i="38"/>
  <c r="R277" i="38"/>
  <c r="M276" i="38"/>
  <c r="O276" i="38"/>
  <c r="P276" i="38"/>
  <c r="Q276" i="38"/>
  <c r="R276" i="38"/>
  <c r="S276" i="38"/>
  <c r="M275" i="38"/>
  <c r="O275" i="38"/>
  <c r="P275" i="38"/>
  <c r="Q275" i="38"/>
  <c r="O274" i="38"/>
  <c r="P274" i="38"/>
  <c r="O273" i="38"/>
  <c r="P273" i="38"/>
  <c r="M272" i="38"/>
  <c r="O272" i="38"/>
  <c r="P272" i="38"/>
  <c r="Q272" i="38"/>
  <c r="O271" i="38"/>
  <c r="P271" i="38"/>
  <c r="M270" i="38"/>
  <c r="O270" i="38"/>
  <c r="P270" i="38"/>
  <c r="Q270" i="38"/>
  <c r="M269" i="38"/>
  <c r="O269" i="38"/>
  <c r="P269" i="38"/>
  <c r="Q269" i="38"/>
  <c r="R269" i="38"/>
  <c r="M268" i="38"/>
  <c r="O268" i="38"/>
  <c r="P268" i="38"/>
  <c r="Q268" i="38"/>
  <c r="R268" i="38"/>
  <c r="S268" i="38"/>
  <c r="M267" i="38"/>
  <c r="O267" i="38"/>
  <c r="P267" i="38"/>
  <c r="Q267" i="38"/>
  <c r="O266" i="38"/>
  <c r="P266" i="38"/>
  <c r="M265" i="38"/>
  <c r="O265" i="38"/>
  <c r="P265" i="38"/>
  <c r="Q265" i="38"/>
  <c r="M264" i="38"/>
  <c r="O264" i="38"/>
  <c r="P264" i="38"/>
  <c r="Q264" i="38"/>
  <c r="O263" i="38"/>
  <c r="P263" i="38"/>
  <c r="M262" i="38"/>
  <c r="O262" i="38"/>
  <c r="P262" i="38"/>
  <c r="Q262" i="38"/>
  <c r="M261" i="38"/>
  <c r="O261" i="38"/>
  <c r="P261" i="38"/>
  <c r="Q261" i="38"/>
  <c r="R261" i="38"/>
  <c r="M260" i="38"/>
  <c r="O260" i="38"/>
  <c r="P260" i="38"/>
  <c r="Q260" i="38"/>
  <c r="R260" i="38"/>
  <c r="S260" i="38"/>
  <c r="M259" i="38"/>
  <c r="O259" i="38"/>
  <c r="P259" i="38"/>
  <c r="Q259" i="38"/>
  <c r="O258" i="38"/>
  <c r="P258" i="38"/>
  <c r="O257" i="38"/>
  <c r="P257" i="38"/>
  <c r="M256" i="38"/>
  <c r="O256" i="38"/>
  <c r="P256" i="38"/>
  <c r="Q256" i="38"/>
  <c r="R256" i="38"/>
  <c r="S256" i="38"/>
  <c r="AJ256" i="38"/>
  <c r="O255" i="38"/>
  <c r="P255" i="38"/>
  <c r="M254" i="38"/>
  <c r="O254" i="38"/>
  <c r="P254" i="38"/>
  <c r="Q254" i="38"/>
  <c r="M253" i="38"/>
  <c r="O253" i="38"/>
  <c r="P253" i="38"/>
  <c r="Q253" i="38"/>
  <c r="M252" i="38"/>
  <c r="O252" i="38"/>
  <c r="P252" i="38"/>
  <c r="Q252" i="38"/>
  <c r="M251" i="38"/>
  <c r="O251" i="38"/>
  <c r="P251" i="38"/>
  <c r="Q251" i="38"/>
  <c r="R251" i="38"/>
  <c r="S251" i="38"/>
  <c r="O250" i="38"/>
  <c r="P250" i="38"/>
  <c r="M249" i="38"/>
  <c r="O249" i="38"/>
  <c r="P249" i="38"/>
  <c r="Q249" i="38"/>
  <c r="R249" i="38"/>
  <c r="M248" i="38"/>
  <c r="O248" i="38"/>
  <c r="P248" i="38"/>
  <c r="Q248" i="38"/>
  <c r="R248" i="38"/>
  <c r="S248" i="38"/>
  <c r="O247" i="38"/>
  <c r="P247" i="38"/>
  <c r="M246" i="38"/>
  <c r="O246" i="38"/>
  <c r="P246" i="38"/>
  <c r="Q246" i="38"/>
  <c r="M245" i="38"/>
  <c r="O245" i="38"/>
  <c r="P245" i="38"/>
  <c r="Q245" i="38"/>
  <c r="M244" i="38"/>
  <c r="O244" i="38"/>
  <c r="P244" i="38"/>
  <c r="Q244" i="38"/>
  <c r="M243" i="38"/>
  <c r="O243" i="38"/>
  <c r="P243" i="38"/>
  <c r="Q243" i="38"/>
  <c r="R243" i="38"/>
  <c r="S243" i="38"/>
  <c r="O242" i="38"/>
  <c r="P242" i="38"/>
  <c r="M241" i="38"/>
  <c r="O241" i="38"/>
  <c r="P241" i="38"/>
  <c r="Q241" i="38"/>
  <c r="R241" i="38"/>
  <c r="M240" i="38"/>
  <c r="O240" i="38"/>
  <c r="P240" i="38"/>
  <c r="Q240" i="38"/>
  <c r="R240" i="38"/>
  <c r="S240" i="38"/>
  <c r="AJ240" i="38"/>
  <c r="O239" i="38"/>
  <c r="P239" i="38"/>
  <c r="M238" i="38"/>
  <c r="O238" i="38"/>
  <c r="P238" i="38"/>
  <c r="Q238" i="38"/>
  <c r="M237" i="38"/>
  <c r="O237" i="38"/>
  <c r="P237" i="38"/>
  <c r="Q237" i="38"/>
  <c r="M236" i="38"/>
  <c r="O236" i="38"/>
  <c r="P236" i="38"/>
  <c r="Q236" i="38"/>
  <c r="M235" i="38"/>
  <c r="O235" i="38"/>
  <c r="P235" i="38"/>
  <c r="Q235" i="38"/>
  <c r="R235" i="38"/>
  <c r="S235" i="38"/>
  <c r="O234" i="38"/>
  <c r="P234" i="38"/>
  <c r="M233" i="38"/>
  <c r="O233" i="38"/>
  <c r="P233" i="38"/>
  <c r="Q233" i="38"/>
  <c r="M232" i="38"/>
  <c r="O232" i="38"/>
  <c r="P232" i="38"/>
  <c r="Q232" i="38"/>
  <c r="O231" i="38"/>
  <c r="P231" i="38"/>
  <c r="M230" i="38"/>
  <c r="O230" i="38"/>
  <c r="P230" i="38"/>
  <c r="Q230" i="38"/>
  <c r="M229" i="38"/>
  <c r="O229" i="38"/>
  <c r="P229" i="38"/>
  <c r="Q229" i="38"/>
  <c r="M228" i="38"/>
  <c r="O228" i="38"/>
  <c r="P228" i="38"/>
  <c r="Q228" i="38"/>
  <c r="M227" i="38"/>
  <c r="O227" i="38"/>
  <c r="P227" i="38"/>
  <c r="Q227" i="38"/>
  <c r="M226" i="38"/>
  <c r="O226" i="38"/>
  <c r="P226" i="38"/>
  <c r="Q226" i="38"/>
  <c r="R226" i="38"/>
  <c r="M225" i="38"/>
  <c r="O225" i="38"/>
  <c r="P225" i="38"/>
  <c r="Q225" i="38"/>
  <c r="R225" i="38"/>
  <c r="M224" i="38"/>
  <c r="O224" i="38"/>
  <c r="P224" i="38"/>
  <c r="Q224" i="38"/>
  <c r="R224" i="38"/>
  <c r="S224" i="38"/>
  <c r="M223" i="38"/>
  <c r="O223" i="38"/>
  <c r="P223" i="38"/>
  <c r="Q223" i="38"/>
  <c r="R223" i="38"/>
  <c r="S223" i="38"/>
  <c r="O222" i="38"/>
  <c r="P222" i="38"/>
  <c r="Q222" i="38"/>
  <c r="M221" i="38"/>
  <c r="O221" i="38"/>
  <c r="P221" i="38"/>
  <c r="Q221" i="38"/>
  <c r="O220" i="38"/>
  <c r="P220" i="38"/>
  <c r="M219" i="38"/>
  <c r="O219" i="38"/>
  <c r="P219" i="38"/>
  <c r="Q219" i="38"/>
  <c r="R219" i="38"/>
  <c r="M218" i="38"/>
  <c r="O218" i="38"/>
  <c r="P218" i="38"/>
  <c r="Q218" i="38"/>
  <c r="M217" i="38"/>
  <c r="O217" i="38"/>
  <c r="P217" i="38"/>
  <c r="Q217" i="38"/>
  <c r="O216" i="38"/>
  <c r="P216" i="38"/>
  <c r="M215" i="38"/>
  <c r="O215" i="38"/>
  <c r="P215" i="38"/>
  <c r="Q215" i="38"/>
  <c r="M214" i="38"/>
  <c r="O214" i="38"/>
  <c r="P214" i="38"/>
  <c r="Q214" i="38"/>
  <c r="M213" i="38"/>
  <c r="O213" i="38"/>
  <c r="P213" i="38"/>
  <c r="Q213" i="38"/>
  <c r="M212" i="38"/>
  <c r="O212" i="38"/>
  <c r="P212" i="38"/>
  <c r="Q212" i="38"/>
  <c r="R212" i="38"/>
  <c r="M211" i="38"/>
  <c r="O211" i="38"/>
  <c r="P211" i="38"/>
  <c r="Q211" i="38"/>
  <c r="R211" i="38"/>
  <c r="M210" i="38"/>
  <c r="O210" i="38"/>
  <c r="P210" i="38"/>
  <c r="Q210" i="38"/>
  <c r="M209" i="38"/>
  <c r="O209" i="38"/>
  <c r="P209" i="38"/>
  <c r="Q209" i="38"/>
  <c r="M208" i="38"/>
  <c r="O208" i="38"/>
  <c r="P208" i="38"/>
  <c r="Q208" i="38"/>
  <c r="M207" i="38"/>
  <c r="O207" i="38"/>
  <c r="P207" i="38"/>
  <c r="Q207" i="38"/>
  <c r="O206" i="38"/>
  <c r="P206" i="38"/>
  <c r="Q206" i="38"/>
  <c r="M205" i="38"/>
  <c r="O205" i="38"/>
  <c r="P205" i="38"/>
  <c r="Q205" i="38"/>
  <c r="O204" i="38"/>
  <c r="P204" i="38"/>
  <c r="M203" i="38"/>
  <c r="O203" i="38"/>
  <c r="P203" i="38"/>
  <c r="Q203" i="38"/>
  <c r="R203" i="38"/>
  <c r="M202" i="38"/>
  <c r="O202" i="38"/>
  <c r="P202" i="38"/>
  <c r="Q202" i="38"/>
  <c r="M201" i="38"/>
  <c r="O201" i="38"/>
  <c r="P201" i="38"/>
  <c r="Q201" i="38"/>
  <c r="O200" i="38"/>
  <c r="P200" i="38"/>
  <c r="M199" i="38"/>
  <c r="O199" i="38"/>
  <c r="P199" i="38"/>
  <c r="Q199" i="38"/>
  <c r="M198" i="38"/>
  <c r="O198" i="38"/>
  <c r="P198" i="38"/>
  <c r="Q198" i="38"/>
  <c r="M197" i="38"/>
  <c r="O197" i="38"/>
  <c r="P197" i="38"/>
  <c r="Q197" i="38"/>
  <c r="M196" i="38"/>
  <c r="O196" i="38"/>
  <c r="P196" i="38"/>
  <c r="Q196" i="38"/>
  <c r="M195" i="38"/>
  <c r="O195" i="38"/>
  <c r="P195" i="38"/>
  <c r="Q195" i="38"/>
  <c r="R195" i="38"/>
  <c r="S195" i="38"/>
  <c r="M194" i="38"/>
  <c r="O194" i="38"/>
  <c r="P194" i="38"/>
  <c r="Q194" i="38"/>
  <c r="M193" i="38"/>
  <c r="O193" i="38"/>
  <c r="P193" i="38"/>
  <c r="Q193" i="38"/>
  <c r="M192" i="38"/>
  <c r="O192" i="38"/>
  <c r="P192" i="38"/>
  <c r="Q192" i="38"/>
  <c r="R192" i="38"/>
  <c r="M191" i="38"/>
  <c r="O191" i="38"/>
  <c r="P191" i="38"/>
  <c r="Q191" i="38"/>
  <c r="R191" i="38"/>
  <c r="O190" i="38"/>
  <c r="P190" i="38"/>
  <c r="Q190" i="38"/>
  <c r="M189" i="38"/>
  <c r="O189" i="38"/>
  <c r="P189" i="38"/>
  <c r="Q189" i="38"/>
  <c r="O188" i="38"/>
  <c r="P188" i="38"/>
  <c r="O187" i="38"/>
  <c r="P187" i="38"/>
  <c r="M186" i="38"/>
  <c r="O186" i="38"/>
  <c r="P186" i="38"/>
  <c r="Q186" i="38"/>
  <c r="M185" i="38"/>
  <c r="O185" i="38"/>
  <c r="P185" i="38"/>
  <c r="Q185" i="38"/>
  <c r="M184" i="38"/>
  <c r="O184" i="38"/>
  <c r="P184" i="38"/>
  <c r="Q184" i="38"/>
  <c r="R184" i="38"/>
  <c r="S184" i="38"/>
  <c r="AL184" i="38"/>
  <c r="O183" i="38"/>
  <c r="P183" i="38"/>
  <c r="M182" i="38"/>
  <c r="O182" i="38"/>
  <c r="P182" i="38"/>
  <c r="Q182" i="38"/>
  <c r="M181" i="38"/>
  <c r="O181" i="38"/>
  <c r="P181" i="38"/>
  <c r="M180" i="38"/>
  <c r="O180" i="38"/>
  <c r="P180" i="38"/>
  <c r="Q180" i="38"/>
  <c r="R180" i="38"/>
  <c r="O179" i="38"/>
  <c r="P179" i="38"/>
  <c r="M178" i="38"/>
  <c r="O178" i="38"/>
  <c r="P178" i="38"/>
  <c r="Q178" i="38"/>
  <c r="O177" i="38"/>
  <c r="P177" i="38"/>
  <c r="M176" i="38"/>
  <c r="O176" i="38"/>
  <c r="P176" i="38"/>
  <c r="Q176" i="38"/>
  <c r="R176" i="38"/>
  <c r="S176" i="38"/>
  <c r="O175" i="38"/>
  <c r="P175" i="38"/>
  <c r="M174" i="38"/>
  <c r="O174" i="38"/>
  <c r="P174" i="38"/>
  <c r="Q174" i="38"/>
  <c r="M173" i="38"/>
  <c r="O173" i="38"/>
  <c r="P173" i="38"/>
  <c r="Q173" i="38"/>
  <c r="R173" i="38"/>
  <c r="M172" i="38"/>
  <c r="O172" i="38"/>
  <c r="P172" i="38"/>
  <c r="Q172" i="38"/>
  <c r="O171" i="38"/>
  <c r="P171" i="38"/>
  <c r="O170" i="38"/>
  <c r="P170" i="38"/>
  <c r="Q170" i="38"/>
  <c r="M169" i="38"/>
  <c r="O169" i="38"/>
  <c r="P169" i="38"/>
  <c r="Q169" i="38"/>
  <c r="R169" i="38"/>
  <c r="M168" i="38"/>
  <c r="O168" i="38"/>
  <c r="P168" i="38"/>
  <c r="Q168" i="38"/>
  <c r="R168" i="38"/>
  <c r="S168" i="38"/>
  <c r="O167" i="38"/>
  <c r="P167" i="38"/>
  <c r="M166" i="38"/>
  <c r="O166" i="38"/>
  <c r="P166" i="38"/>
  <c r="Q166" i="38"/>
  <c r="M165" i="38"/>
  <c r="O165" i="38"/>
  <c r="P165" i="38"/>
  <c r="Q165" i="38"/>
  <c r="M164" i="38"/>
  <c r="O164" i="38"/>
  <c r="P164" i="38"/>
  <c r="Q164" i="38"/>
  <c r="M163" i="38"/>
  <c r="O163" i="38"/>
  <c r="P163" i="38"/>
  <c r="Q163" i="38"/>
  <c r="R163" i="38"/>
  <c r="S163" i="38"/>
  <c r="M162" i="38"/>
  <c r="O162" i="38"/>
  <c r="P162" i="38"/>
  <c r="Q162" i="38"/>
  <c r="O161" i="38"/>
  <c r="P161" i="38"/>
  <c r="M160" i="38"/>
  <c r="O160" i="38"/>
  <c r="P160" i="38"/>
  <c r="Q160" i="38"/>
  <c r="R160" i="38"/>
  <c r="M159" i="38"/>
  <c r="O159" i="38"/>
  <c r="P159" i="38"/>
  <c r="Q159" i="38"/>
  <c r="R159" i="38"/>
  <c r="S159" i="38"/>
  <c r="O158" i="38"/>
  <c r="P158" i="38"/>
  <c r="O157" i="38"/>
  <c r="P157" i="38"/>
  <c r="M156" i="38"/>
  <c r="O156" i="38"/>
  <c r="P156" i="38"/>
  <c r="Q156" i="38"/>
  <c r="R156" i="38"/>
  <c r="S156" i="38"/>
  <c r="M155" i="38"/>
  <c r="O155" i="38"/>
  <c r="P155" i="38"/>
  <c r="Q155" i="38"/>
  <c r="M154" i="38"/>
  <c r="O154" i="38"/>
  <c r="P154" i="38"/>
  <c r="Q154" i="38"/>
  <c r="M153" i="38"/>
  <c r="O153" i="38"/>
  <c r="P153" i="38"/>
  <c r="Q153" i="38"/>
  <c r="R153" i="38"/>
  <c r="O152" i="38"/>
  <c r="P152" i="38"/>
  <c r="M151" i="38"/>
  <c r="O151" i="38"/>
  <c r="P151" i="38"/>
  <c r="Q151" i="38"/>
  <c r="M150" i="38"/>
  <c r="O150" i="38"/>
  <c r="P150" i="38"/>
  <c r="Q150" i="38"/>
  <c r="O149" i="38"/>
  <c r="P149" i="38"/>
  <c r="O148" i="38"/>
  <c r="P148" i="38"/>
  <c r="M147" i="38"/>
  <c r="O147" i="38"/>
  <c r="P147" i="38"/>
  <c r="Q147" i="38"/>
  <c r="R147" i="38"/>
  <c r="S147" i="38"/>
  <c r="M146" i="38"/>
  <c r="O146" i="38"/>
  <c r="P146" i="38"/>
  <c r="Q146" i="38"/>
  <c r="O145" i="38"/>
  <c r="P145" i="38"/>
  <c r="M144" i="38"/>
  <c r="O144" i="38"/>
  <c r="P144" i="38"/>
  <c r="Q144" i="38"/>
  <c r="R144" i="38"/>
  <c r="S144" i="38"/>
  <c r="O143" i="38"/>
  <c r="P143" i="38"/>
  <c r="M142" i="38"/>
  <c r="O142" i="38"/>
  <c r="P142" i="38"/>
  <c r="Q142" i="38"/>
  <c r="M141" i="38"/>
  <c r="O141" i="38"/>
  <c r="P141" i="38"/>
  <c r="Q141" i="38"/>
  <c r="R141" i="38"/>
  <c r="O140" i="38"/>
  <c r="P140" i="38"/>
  <c r="M139" i="38"/>
  <c r="O139" i="38"/>
  <c r="P139" i="38"/>
  <c r="Q139" i="38"/>
  <c r="M138" i="38"/>
  <c r="O138" i="38"/>
  <c r="P138" i="38"/>
  <c r="Q138" i="38"/>
  <c r="O137" i="38"/>
  <c r="P137" i="38"/>
  <c r="M136" i="38"/>
  <c r="O136" i="38"/>
  <c r="P136" i="38"/>
  <c r="Q136" i="38"/>
  <c r="O135" i="38"/>
  <c r="P135" i="38"/>
  <c r="M134" i="38"/>
  <c r="O134" i="38"/>
  <c r="P134" i="38"/>
  <c r="Q134" i="38"/>
  <c r="M133" i="38"/>
  <c r="O133" i="38"/>
  <c r="P133" i="38"/>
  <c r="Q133" i="38"/>
  <c r="O132" i="38"/>
  <c r="P132" i="38"/>
  <c r="M131" i="38"/>
  <c r="O131" i="38"/>
  <c r="P131" i="38"/>
  <c r="Q131" i="38"/>
  <c r="R131" i="38"/>
  <c r="M130" i="38"/>
  <c r="O130" i="38"/>
  <c r="P130" i="38"/>
  <c r="Q130" i="38"/>
  <c r="O129" i="38"/>
  <c r="P129" i="38"/>
  <c r="M128" i="38"/>
  <c r="O128" i="38"/>
  <c r="P128" i="38"/>
  <c r="Q128" i="38"/>
  <c r="O127" i="38"/>
  <c r="P127" i="38"/>
  <c r="M126" i="38"/>
  <c r="O126" i="38"/>
  <c r="P126" i="38"/>
  <c r="Q126" i="38"/>
  <c r="R126" i="38"/>
  <c r="M125" i="38"/>
  <c r="O125" i="38"/>
  <c r="P125" i="38"/>
  <c r="Q125" i="38"/>
  <c r="R125" i="38"/>
  <c r="M124" i="38"/>
  <c r="O124" i="38"/>
  <c r="P124" i="38"/>
  <c r="Q124" i="38"/>
  <c r="R124" i="38"/>
  <c r="S124" i="38"/>
  <c r="AL124" i="38"/>
  <c r="M123" i="38"/>
  <c r="O123" i="38"/>
  <c r="P123" i="38"/>
  <c r="Q123" i="38"/>
  <c r="O122" i="38"/>
  <c r="P122" i="38"/>
  <c r="O121" i="38"/>
  <c r="P121" i="38"/>
  <c r="O120" i="38"/>
  <c r="P120" i="38"/>
  <c r="M119" i="38"/>
  <c r="O119" i="38"/>
  <c r="P119" i="38"/>
  <c r="Q119" i="38"/>
  <c r="O118" i="38"/>
  <c r="P118" i="38"/>
  <c r="M117" i="38"/>
  <c r="O117" i="38"/>
  <c r="P117" i="38"/>
  <c r="Q117" i="38"/>
  <c r="M116" i="38"/>
  <c r="O116" i="38"/>
  <c r="P116" i="38"/>
  <c r="Q116" i="38"/>
  <c r="M115" i="38"/>
  <c r="O115" i="38"/>
  <c r="P115" i="38"/>
  <c r="Q115" i="38"/>
  <c r="R115" i="38"/>
  <c r="M114" i="38"/>
  <c r="O114" i="38"/>
  <c r="P114" i="38"/>
  <c r="Q114" i="38"/>
  <c r="M113" i="38"/>
  <c r="O113" i="38"/>
  <c r="P113" i="38"/>
  <c r="Q113" i="38"/>
  <c r="R113" i="38"/>
  <c r="O112" i="38"/>
  <c r="P112" i="38"/>
  <c r="M111" i="38"/>
  <c r="O111" i="38"/>
  <c r="P111" i="38"/>
  <c r="Q111" i="38"/>
  <c r="O110" i="38"/>
  <c r="P110" i="38"/>
  <c r="M109" i="38"/>
  <c r="O109" i="38"/>
  <c r="P109" i="38"/>
  <c r="Q109" i="38"/>
  <c r="M108" i="38"/>
  <c r="O108" i="38"/>
  <c r="P108" i="38"/>
  <c r="Q108" i="38"/>
  <c r="R108" i="38"/>
  <c r="M107" i="38"/>
  <c r="O107" i="38"/>
  <c r="P107" i="38"/>
  <c r="Q107" i="38"/>
  <c r="M106" i="38"/>
  <c r="O106" i="38"/>
  <c r="P106" i="38"/>
  <c r="Q106" i="38"/>
  <c r="M105" i="38"/>
  <c r="O105" i="38"/>
  <c r="P105" i="38"/>
  <c r="Q105" i="38"/>
  <c r="R105" i="38"/>
  <c r="O104" i="38"/>
  <c r="P104" i="38"/>
  <c r="M103" i="38"/>
  <c r="O103" i="38"/>
  <c r="P103" i="38"/>
  <c r="Q103" i="38"/>
  <c r="O102" i="38"/>
  <c r="P102" i="38"/>
  <c r="M101" i="38"/>
  <c r="O101" i="38"/>
  <c r="P101" i="38"/>
  <c r="Q101" i="38"/>
  <c r="R101" i="38"/>
  <c r="M100" i="38"/>
  <c r="O100" i="38"/>
  <c r="P100" i="38"/>
  <c r="Q100" i="38"/>
  <c r="R100" i="38"/>
  <c r="S100" i="38"/>
  <c r="M99" i="38"/>
  <c r="O99" i="38"/>
  <c r="P99" i="38"/>
  <c r="Q99" i="38"/>
  <c r="M98" i="38"/>
  <c r="O98" i="38"/>
  <c r="P98" i="38"/>
  <c r="Q98" i="38"/>
  <c r="M97" i="38"/>
  <c r="O97" i="38"/>
  <c r="P97" i="38"/>
  <c r="Q97" i="38"/>
  <c r="M96" i="38"/>
  <c r="O96" i="38"/>
  <c r="P96" i="38"/>
  <c r="Q96" i="38"/>
  <c r="R96" i="38"/>
  <c r="M95" i="38"/>
  <c r="O95" i="38"/>
  <c r="P95" i="38"/>
  <c r="Q95" i="38"/>
  <c r="R95" i="38"/>
  <c r="S95" i="38"/>
  <c r="O94" i="38"/>
  <c r="P94" i="38"/>
  <c r="O93" i="38"/>
  <c r="P93" i="38"/>
  <c r="M92" i="38"/>
  <c r="O92" i="38"/>
  <c r="P92" i="38"/>
  <c r="Q92" i="38"/>
  <c r="M91" i="38"/>
  <c r="O91" i="38"/>
  <c r="P91" i="38"/>
  <c r="Q91" i="38"/>
  <c r="R91" i="38"/>
  <c r="S91" i="38"/>
  <c r="O90" i="38"/>
  <c r="P90" i="38"/>
  <c r="O89" i="38"/>
  <c r="P89" i="38"/>
  <c r="M88" i="38"/>
  <c r="O88" i="38"/>
  <c r="P88" i="38"/>
  <c r="Q88" i="38"/>
  <c r="R88" i="38"/>
  <c r="M87" i="38"/>
  <c r="O87" i="38"/>
  <c r="P87" i="38"/>
  <c r="Q87" i="38"/>
  <c r="R87" i="38"/>
  <c r="M86" i="38"/>
  <c r="O86" i="38"/>
  <c r="P86" i="38"/>
  <c r="Q86" i="38"/>
  <c r="M85" i="38"/>
  <c r="O85" i="38"/>
  <c r="P85" i="38"/>
  <c r="Q85" i="38"/>
  <c r="M84" i="38"/>
  <c r="O84" i="38"/>
  <c r="P84" i="38"/>
  <c r="Q84" i="38"/>
  <c r="R84" i="38"/>
  <c r="S84" i="38"/>
  <c r="M83" i="38"/>
  <c r="O83" i="38"/>
  <c r="P83" i="38"/>
  <c r="Q83" i="38"/>
  <c r="R83" i="38"/>
  <c r="S83" i="38"/>
  <c r="M82" i="38"/>
  <c r="O82" i="38"/>
  <c r="P82" i="38"/>
  <c r="Q82" i="38"/>
  <c r="M81" i="38"/>
  <c r="O81" i="38"/>
  <c r="P81" i="38"/>
  <c r="Q81" i="38"/>
  <c r="O80" i="38"/>
  <c r="P80" i="38"/>
  <c r="M79" i="38"/>
  <c r="O79" i="38"/>
  <c r="P79" i="38"/>
  <c r="O78" i="38"/>
  <c r="P78" i="38"/>
  <c r="P77" i="38"/>
  <c r="P76" i="38"/>
  <c r="O75" i="38"/>
  <c r="P75" i="38"/>
  <c r="P74" i="38"/>
  <c r="M73" i="38"/>
  <c r="O73" i="38"/>
  <c r="P73" i="38"/>
  <c r="Q73" i="38"/>
  <c r="O72" i="38"/>
  <c r="P72" i="38"/>
  <c r="O71" i="38"/>
  <c r="P71" i="38"/>
  <c r="O70" i="38"/>
  <c r="P70" i="38"/>
  <c r="O69" i="38"/>
  <c r="P69" i="38"/>
  <c r="O68" i="38"/>
  <c r="P68" i="38"/>
  <c r="R68" i="38"/>
  <c r="O67" i="38"/>
  <c r="P67" i="38"/>
  <c r="M66" i="38"/>
  <c r="O66" i="38"/>
  <c r="R66" i="38"/>
  <c r="P66" i="38"/>
  <c r="O65" i="38"/>
  <c r="P65" i="38"/>
  <c r="P64" i="38"/>
  <c r="O63" i="38"/>
  <c r="P63" i="38"/>
  <c r="O62" i="38"/>
  <c r="P62" i="38"/>
  <c r="O61" i="38"/>
  <c r="O60" i="38"/>
  <c r="P60" i="38"/>
  <c r="Q60" i="38"/>
  <c r="R60" i="38"/>
  <c r="O59" i="38"/>
  <c r="O58" i="38"/>
  <c r="O57" i="38"/>
  <c r="P57" i="38"/>
  <c r="O56" i="38"/>
  <c r="P56" i="38"/>
  <c r="Q56" i="38"/>
  <c r="O55" i="38"/>
  <c r="P55" i="38"/>
  <c r="M54" i="38"/>
  <c r="O54" i="38"/>
  <c r="P54" i="38"/>
  <c r="M53" i="38"/>
  <c r="O53" i="38"/>
  <c r="P53" i="38"/>
  <c r="O52" i="38"/>
  <c r="F52" i="38"/>
  <c r="Q52" i="38"/>
  <c r="R52" i="38"/>
  <c r="O51" i="38"/>
  <c r="P51" i="38"/>
  <c r="O50" i="38"/>
  <c r="P50" i="38"/>
  <c r="O49" i="38"/>
  <c r="P49" i="38"/>
  <c r="O48" i="38"/>
  <c r="P46" i="38"/>
  <c r="O45" i="38"/>
  <c r="P45" i="38"/>
  <c r="O44" i="38"/>
  <c r="O43" i="38"/>
  <c r="P43" i="38"/>
  <c r="O42" i="38"/>
  <c r="P42" i="38"/>
  <c r="O41" i="38"/>
  <c r="P41" i="38"/>
  <c r="O40" i="38"/>
  <c r="P40" i="38"/>
  <c r="M39" i="38"/>
  <c r="O39" i="38"/>
  <c r="P39" i="38"/>
  <c r="Q39" i="38"/>
  <c r="O38" i="38"/>
  <c r="P38" i="38"/>
  <c r="M37" i="38"/>
  <c r="O37" i="38"/>
  <c r="P37" i="38"/>
  <c r="Q37" i="38"/>
  <c r="O36" i="38"/>
  <c r="P36" i="38"/>
  <c r="O35" i="38"/>
  <c r="P35" i="38"/>
  <c r="O34" i="38"/>
  <c r="P34" i="38"/>
  <c r="O33" i="38"/>
  <c r="P33" i="38"/>
  <c r="O32" i="38"/>
  <c r="P32" i="38"/>
  <c r="O31" i="38"/>
  <c r="P31" i="38"/>
  <c r="O30" i="38"/>
  <c r="P30" i="38"/>
  <c r="O29" i="38"/>
  <c r="P29" i="38"/>
  <c r="O28" i="38"/>
  <c r="P28" i="38"/>
  <c r="O27" i="38"/>
  <c r="P27" i="38"/>
  <c r="O26" i="38"/>
  <c r="P26" i="38"/>
  <c r="O25" i="38"/>
  <c r="P25" i="38"/>
  <c r="O24" i="38"/>
  <c r="P24" i="38"/>
  <c r="O23" i="38"/>
  <c r="P23" i="38"/>
  <c r="O22" i="38"/>
  <c r="P22" i="38"/>
  <c r="O21" i="38"/>
  <c r="P21" i="38"/>
  <c r="O20" i="38"/>
  <c r="P20" i="38"/>
  <c r="O19" i="38"/>
  <c r="O18" i="38"/>
  <c r="O17" i="38"/>
  <c r="P17" i="38"/>
  <c r="O16" i="38"/>
  <c r="P16" i="38"/>
  <c r="O15" i="38"/>
  <c r="P15" i="38"/>
  <c r="O14" i="38"/>
  <c r="P14" i="38"/>
  <c r="O13" i="38"/>
  <c r="P13" i="38"/>
  <c r="M12" i="38"/>
  <c r="O12" i="38"/>
  <c r="P12" i="38"/>
  <c r="Q12" i="38"/>
  <c r="O11" i="38"/>
  <c r="P11" i="38"/>
  <c r="O10" i="38"/>
  <c r="P10" i="38"/>
  <c r="O9" i="38"/>
  <c r="P9" i="38"/>
  <c r="O8" i="38"/>
  <c r="P8" i="38"/>
  <c r="O7" i="38"/>
  <c r="P7" i="38"/>
  <c r="O6" i="38"/>
  <c r="P6" i="38"/>
  <c r="F9" i="36"/>
  <c r="Y253" i="3"/>
  <c r="DR253" i="3"/>
  <c r="DR252" i="3"/>
  <c r="DR251" i="3"/>
  <c r="DR250" i="3"/>
  <c r="Y249" i="3"/>
  <c r="DR249" i="3"/>
  <c r="Y248" i="3"/>
  <c r="DR248" i="3"/>
  <c r="DR247" i="3"/>
  <c r="Y246" i="3"/>
  <c r="DR246" i="3"/>
  <c r="DR245" i="3"/>
  <c r="Y244" i="3"/>
  <c r="DR244" i="3"/>
  <c r="DR243" i="3"/>
  <c r="DR242" i="3"/>
  <c r="Y241" i="3"/>
  <c r="DR241" i="3"/>
  <c r="GH241" i="3"/>
  <c r="Y240" i="3"/>
  <c r="DR240" i="3"/>
  <c r="GH240" i="3"/>
  <c r="Y239" i="3"/>
  <c r="DR239" i="3"/>
  <c r="DR238" i="3"/>
  <c r="Y237" i="3"/>
  <c r="DR237" i="3"/>
  <c r="GH237" i="3"/>
  <c r="DR236" i="3"/>
  <c r="DR235" i="3"/>
  <c r="DR234" i="3"/>
  <c r="Y233" i="3"/>
  <c r="DR233" i="3"/>
  <c r="DR232" i="3"/>
  <c r="Y231" i="3"/>
  <c r="DR231" i="3"/>
  <c r="GH231" i="3"/>
  <c r="DR230" i="3"/>
  <c r="DR229" i="3"/>
  <c r="Y228" i="3"/>
  <c r="DR228" i="3"/>
  <c r="GH228" i="3"/>
  <c r="Y227" i="3"/>
  <c r="DR227" i="3"/>
  <c r="GH227" i="3"/>
  <c r="Y226" i="3"/>
  <c r="DR226" i="3"/>
  <c r="GH226" i="3"/>
  <c r="Y225" i="3"/>
  <c r="DR225" i="3"/>
  <c r="GH225" i="3"/>
  <c r="Y224" i="3"/>
  <c r="DR224" i="3"/>
  <c r="GH224" i="3"/>
  <c r="Y223" i="3"/>
  <c r="DR223" i="3"/>
  <c r="Y222" i="3"/>
  <c r="DR222" i="3"/>
  <c r="GH222" i="3"/>
  <c r="DR221" i="3"/>
  <c r="DR220" i="3"/>
  <c r="Y219" i="3"/>
  <c r="DR219" i="3"/>
  <c r="DR218" i="3"/>
  <c r="Y217" i="3"/>
  <c r="DR217" i="3"/>
  <c r="DR216" i="3"/>
  <c r="DR215" i="3"/>
  <c r="DR214" i="3"/>
  <c r="Y213" i="3"/>
  <c r="DR213" i="3"/>
  <c r="GH213" i="3"/>
  <c r="Y212" i="3"/>
  <c r="DR212" i="3"/>
  <c r="GH212" i="3"/>
  <c r="DR211" i="3"/>
  <c r="Y210" i="3"/>
  <c r="DR210" i="3"/>
  <c r="GH210" i="3"/>
  <c r="Y209" i="3"/>
  <c r="DR209" i="3"/>
  <c r="DR208" i="3"/>
  <c r="DR207" i="3"/>
  <c r="DR206" i="3"/>
  <c r="Y205" i="3"/>
  <c r="DR205" i="3"/>
  <c r="GH205" i="3"/>
  <c r="DR204" i="3"/>
  <c r="DR203" i="3"/>
  <c r="DR202" i="3"/>
  <c r="Y201" i="3"/>
  <c r="DR201" i="3"/>
  <c r="Y200" i="3"/>
  <c r="DR200" i="3"/>
  <c r="GH200" i="3"/>
  <c r="Y199" i="3"/>
  <c r="DR199" i="3"/>
  <c r="GH199" i="3"/>
  <c r="Y198" i="3"/>
  <c r="DR198" i="3"/>
  <c r="DR197" i="3"/>
  <c r="Y196" i="3"/>
  <c r="DR196" i="3"/>
  <c r="GH196" i="3"/>
  <c r="DR195" i="3"/>
  <c r="DR194" i="3"/>
  <c r="Y193" i="3"/>
  <c r="DR193" i="3"/>
  <c r="GH193" i="3"/>
  <c r="Y192" i="3"/>
  <c r="DR192" i="3"/>
  <c r="GH192" i="3"/>
  <c r="Y191" i="3"/>
  <c r="DR191" i="3"/>
  <c r="Y190" i="3"/>
  <c r="DR190" i="3"/>
  <c r="GH190" i="3"/>
  <c r="Y189" i="3"/>
  <c r="DR189" i="3"/>
  <c r="GH189" i="3"/>
  <c r="DR188" i="3"/>
  <c r="DR187" i="3"/>
  <c r="DR186" i="3"/>
  <c r="Y185" i="3"/>
  <c r="DR185" i="3"/>
  <c r="DR184" i="3"/>
  <c r="Y183" i="3"/>
  <c r="DR183" i="3"/>
  <c r="GH183" i="3"/>
  <c r="DR182" i="3"/>
  <c r="DR181" i="3"/>
  <c r="Y180" i="3"/>
  <c r="DR180" i="3"/>
  <c r="DR179" i="3"/>
  <c r="DR178" i="3"/>
  <c r="Y177" i="3"/>
  <c r="DR177" i="3"/>
  <c r="GH177" i="3"/>
  <c r="Y176" i="3"/>
  <c r="DR176" i="3"/>
  <c r="Y175" i="3"/>
  <c r="DR175" i="3"/>
  <c r="Y174" i="3"/>
  <c r="DR174" i="3"/>
  <c r="Y173" i="3"/>
  <c r="DR173" i="3"/>
  <c r="GH173" i="3"/>
  <c r="Y172" i="3"/>
  <c r="DR172" i="3"/>
  <c r="GH172" i="3"/>
  <c r="DR171" i="3"/>
  <c r="DR170" i="3"/>
  <c r="DR169" i="3"/>
  <c r="Y168" i="3"/>
  <c r="DR168" i="3"/>
  <c r="GH168" i="3"/>
  <c r="Y167" i="3"/>
  <c r="DR167" i="3"/>
  <c r="GH167" i="3"/>
  <c r="DR166" i="3"/>
  <c r="Y165" i="3"/>
  <c r="DR165" i="3"/>
  <c r="GH165" i="3"/>
  <c r="Y164" i="3"/>
  <c r="DR164" i="3"/>
  <c r="GH164" i="3"/>
  <c r="DR163" i="3"/>
  <c r="DR162" i="3"/>
  <c r="DR161" i="3"/>
  <c r="DR160" i="3"/>
  <c r="DR159" i="3"/>
  <c r="Y158" i="3"/>
  <c r="DR158" i="3"/>
  <c r="GH158" i="3"/>
  <c r="DR157" i="3"/>
  <c r="DR156" i="3"/>
  <c r="Y155" i="3"/>
  <c r="DR155" i="3"/>
  <c r="GH155" i="3"/>
  <c r="Y154" i="3"/>
  <c r="DR154" i="3"/>
  <c r="GH154" i="3"/>
  <c r="Y153" i="3"/>
  <c r="DR153" i="3"/>
  <c r="DR152" i="3"/>
  <c r="DR151" i="3"/>
  <c r="DR150" i="3"/>
  <c r="DR149" i="3"/>
  <c r="DR148" i="3"/>
  <c r="DR147" i="3"/>
  <c r="DR146" i="3"/>
  <c r="DR145" i="3"/>
  <c r="DR144" i="3"/>
  <c r="DR143" i="3"/>
  <c r="DR142" i="3"/>
  <c r="DR141" i="3"/>
  <c r="DR140" i="3"/>
  <c r="DR139" i="3"/>
  <c r="DR138" i="3"/>
  <c r="DR137" i="3"/>
  <c r="DR136" i="3"/>
  <c r="DR135" i="3"/>
  <c r="DR134" i="3"/>
  <c r="DR133" i="3"/>
  <c r="DR132" i="3"/>
  <c r="DR131" i="3"/>
  <c r="DR130" i="3"/>
  <c r="DR129" i="3"/>
  <c r="DR128" i="3"/>
  <c r="DR127" i="3"/>
  <c r="DR126" i="3"/>
  <c r="DR125" i="3"/>
  <c r="DR124" i="3"/>
  <c r="DR123" i="3"/>
  <c r="DR122" i="3"/>
  <c r="DR121" i="3"/>
  <c r="DR120" i="3"/>
  <c r="DR119" i="3"/>
  <c r="DR118" i="3"/>
  <c r="DR117" i="3"/>
  <c r="DR116" i="3"/>
  <c r="DR115" i="3"/>
  <c r="DR114" i="3"/>
  <c r="DR113" i="3"/>
  <c r="DR112" i="3"/>
  <c r="DR111" i="3"/>
  <c r="DR110" i="3"/>
  <c r="DR109" i="3"/>
  <c r="DR108" i="3"/>
  <c r="DR107" i="3"/>
  <c r="DR106" i="3"/>
  <c r="DR105" i="3"/>
  <c r="DR104" i="3"/>
  <c r="DR103" i="3"/>
  <c r="DR102" i="3"/>
  <c r="DR101" i="3"/>
  <c r="DR100" i="3"/>
  <c r="DR99" i="3"/>
  <c r="DR98" i="3"/>
  <c r="DR97" i="3"/>
  <c r="DR96" i="3"/>
  <c r="DR95" i="3"/>
  <c r="DR94" i="3"/>
  <c r="DR93" i="3"/>
  <c r="DR92" i="3"/>
  <c r="DR91" i="3"/>
  <c r="DR90" i="3"/>
  <c r="DR89" i="3"/>
  <c r="DR88" i="3"/>
  <c r="DR87" i="3"/>
  <c r="DR86" i="3"/>
  <c r="DR85" i="3"/>
  <c r="DR84" i="3"/>
  <c r="DR83" i="3"/>
  <c r="DR82" i="3"/>
  <c r="DR81" i="3"/>
  <c r="DR80" i="3"/>
  <c r="DR79" i="3"/>
  <c r="DR78" i="3"/>
  <c r="DR77" i="3"/>
  <c r="DR76" i="3"/>
  <c r="DR75" i="3"/>
  <c r="DR74" i="3"/>
  <c r="DR73" i="3"/>
  <c r="DR72" i="3"/>
  <c r="DR71" i="3"/>
  <c r="DR70" i="3"/>
  <c r="DR69" i="3"/>
  <c r="DR68" i="3"/>
  <c r="DR67" i="3"/>
  <c r="DR66" i="3"/>
  <c r="DR65" i="3"/>
  <c r="DR64" i="3"/>
  <c r="DR63" i="3"/>
  <c r="DR62" i="3"/>
  <c r="DR61" i="3"/>
  <c r="DR60" i="3"/>
  <c r="DR59" i="3"/>
  <c r="DR58" i="3"/>
  <c r="DR57" i="3"/>
  <c r="DR56" i="3"/>
  <c r="DR55" i="3"/>
  <c r="DR54" i="3"/>
  <c r="DR53" i="3"/>
  <c r="DR52" i="3"/>
  <c r="DR51" i="3"/>
  <c r="DR50" i="3"/>
  <c r="DR49" i="3"/>
  <c r="DR48" i="3"/>
  <c r="DR47" i="3"/>
  <c r="DR46" i="3"/>
  <c r="DR45" i="3"/>
  <c r="DR44" i="3"/>
  <c r="DR43" i="3"/>
  <c r="DR42" i="3"/>
  <c r="DR41" i="3"/>
  <c r="DR40" i="3"/>
  <c r="DR39" i="3"/>
  <c r="DR38" i="3"/>
  <c r="DR37" i="3"/>
  <c r="DR36" i="3"/>
  <c r="DR35" i="3"/>
  <c r="DR34" i="3"/>
  <c r="DR33" i="3"/>
  <c r="DR32" i="3"/>
  <c r="DR31" i="3"/>
  <c r="DR30" i="3"/>
  <c r="DR29" i="3"/>
  <c r="DR28" i="3"/>
  <c r="DR27" i="3"/>
  <c r="DR26" i="3"/>
  <c r="DR25" i="3"/>
  <c r="DR24" i="3"/>
  <c r="DR23" i="3"/>
  <c r="DR22" i="3"/>
  <c r="DR21" i="3"/>
  <c r="DR20" i="3"/>
  <c r="DR19" i="3"/>
  <c r="DR18" i="3"/>
  <c r="DR17" i="3"/>
  <c r="DR16" i="3"/>
  <c r="DR15" i="3"/>
  <c r="DR14" i="3"/>
  <c r="DR13" i="3"/>
  <c r="DR12" i="3"/>
  <c r="DR11" i="3"/>
  <c r="DR10" i="3"/>
  <c r="DR9" i="3"/>
  <c r="DR8" i="3"/>
  <c r="DR7" i="3"/>
  <c r="DR6" i="3"/>
  <c r="DR5" i="3"/>
  <c r="Z253" i="3"/>
  <c r="Z249" i="3"/>
  <c r="Z248" i="3"/>
  <c r="Z246" i="3"/>
  <c r="Z244" i="3"/>
  <c r="Z241" i="3"/>
  <c r="Z240" i="3"/>
  <c r="Z239" i="3"/>
  <c r="Z237" i="3"/>
  <c r="Z233" i="3"/>
  <c r="Z231" i="3"/>
  <c r="Z228" i="3"/>
  <c r="Z227" i="3"/>
  <c r="Z226" i="3"/>
  <c r="Z225" i="3"/>
  <c r="Z224" i="3"/>
  <c r="Z223" i="3"/>
  <c r="Z222" i="3"/>
  <c r="Z219" i="3"/>
  <c r="Z217" i="3"/>
  <c r="Z213" i="3"/>
  <c r="Z212" i="3"/>
  <c r="Z210" i="3"/>
  <c r="Z209" i="3"/>
  <c r="Z205" i="3"/>
  <c r="Z201" i="3"/>
  <c r="Z200" i="3"/>
  <c r="Z199" i="3"/>
  <c r="Z198" i="3"/>
  <c r="Z196" i="3"/>
  <c r="Z193" i="3"/>
  <c r="Z192" i="3"/>
  <c r="Z191" i="3"/>
  <c r="Z190" i="3"/>
  <c r="Z189" i="3"/>
  <c r="Z185" i="3"/>
  <c r="Z183" i="3"/>
  <c r="Z180" i="3"/>
  <c r="Z177" i="3"/>
  <c r="Z176" i="3"/>
  <c r="Z175" i="3"/>
  <c r="Z174" i="3"/>
  <c r="Z173" i="3"/>
  <c r="Z172" i="3"/>
  <c r="Z168" i="3"/>
  <c r="Z167" i="3"/>
  <c r="Z165" i="3"/>
  <c r="Z164" i="3"/>
  <c r="Z158" i="3"/>
  <c r="Z155" i="3"/>
  <c r="Z154" i="3"/>
  <c r="Z153" i="3"/>
  <c r="DS253" i="3"/>
  <c r="DS252" i="3"/>
  <c r="DS251" i="3"/>
  <c r="DS250" i="3"/>
  <c r="DS249" i="3"/>
  <c r="DS248" i="3"/>
  <c r="DS247" i="3"/>
  <c r="DS246" i="3"/>
  <c r="DS245" i="3"/>
  <c r="DS244" i="3"/>
  <c r="DS243" i="3"/>
  <c r="DS242" i="3"/>
  <c r="DS241" i="3"/>
  <c r="DS240" i="3"/>
  <c r="DS239" i="3"/>
  <c r="DS238" i="3"/>
  <c r="DS237" i="3"/>
  <c r="DS236" i="3"/>
  <c r="DS235" i="3"/>
  <c r="DS234" i="3"/>
  <c r="DS233" i="3"/>
  <c r="DS232" i="3"/>
  <c r="DS231" i="3"/>
  <c r="DS230" i="3"/>
  <c r="DS229" i="3"/>
  <c r="DS228" i="3"/>
  <c r="DS227" i="3"/>
  <c r="DS226" i="3"/>
  <c r="DS225" i="3"/>
  <c r="DS224" i="3"/>
  <c r="DS223" i="3"/>
  <c r="DS222" i="3"/>
  <c r="DS221" i="3"/>
  <c r="DS220" i="3"/>
  <c r="DS219" i="3"/>
  <c r="DS218" i="3"/>
  <c r="DS217" i="3"/>
  <c r="DS216" i="3"/>
  <c r="DS215" i="3"/>
  <c r="DS214" i="3"/>
  <c r="DS213" i="3"/>
  <c r="DS212" i="3"/>
  <c r="DS211" i="3"/>
  <c r="DS210" i="3"/>
  <c r="DS209" i="3"/>
  <c r="DS208" i="3"/>
  <c r="DS207" i="3"/>
  <c r="DS206" i="3"/>
  <c r="DS205" i="3"/>
  <c r="DS204" i="3"/>
  <c r="DS203" i="3"/>
  <c r="DS202" i="3"/>
  <c r="DS201" i="3"/>
  <c r="DS200" i="3"/>
  <c r="DS199" i="3"/>
  <c r="DS198" i="3"/>
  <c r="DS197" i="3"/>
  <c r="DS196" i="3"/>
  <c r="DS195" i="3"/>
  <c r="DS194" i="3"/>
  <c r="DS193" i="3"/>
  <c r="DS192" i="3"/>
  <c r="DS191" i="3"/>
  <c r="DS190" i="3"/>
  <c r="DS189" i="3"/>
  <c r="DS188" i="3"/>
  <c r="DS187" i="3"/>
  <c r="DS186" i="3"/>
  <c r="DS185" i="3"/>
  <c r="DS184" i="3"/>
  <c r="DS183" i="3"/>
  <c r="DS182" i="3"/>
  <c r="DS181" i="3"/>
  <c r="DS180" i="3"/>
  <c r="DS179" i="3"/>
  <c r="DS178" i="3"/>
  <c r="DS177" i="3"/>
  <c r="DS176" i="3"/>
  <c r="DS175" i="3"/>
  <c r="DS174" i="3"/>
  <c r="DS173" i="3"/>
  <c r="DS172" i="3"/>
  <c r="DS171" i="3"/>
  <c r="DS170" i="3"/>
  <c r="DS169" i="3"/>
  <c r="DS168" i="3"/>
  <c r="DS167" i="3"/>
  <c r="DS166" i="3"/>
  <c r="DS165" i="3"/>
  <c r="DS164" i="3"/>
  <c r="DS163" i="3"/>
  <c r="DS162" i="3"/>
  <c r="DS161" i="3"/>
  <c r="DS160" i="3"/>
  <c r="DS159" i="3"/>
  <c r="DS158" i="3"/>
  <c r="DS157" i="3"/>
  <c r="DS156" i="3"/>
  <c r="DS155" i="3"/>
  <c r="DS154" i="3"/>
  <c r="DS153" i="3"/>
  <c r="DS152" i="3"/>
  <c r="DS151" i="3"/>
  <c r="DS150" i="3"/>
  <c r="DS149" i="3"/>
  <c r="DS148" i="3"/>
  <c r="DS147" i="3"/>
  <c r="DS146" i="3"/>
  <c r="DS145" i="3"/>
  <c r="DS144" i="3"/>
  <c r="DS143" i="3"/>
  <c r="DS142" i="3"/>
  <c r="DS141" i="3"/>
  <c r="DS140" i="3"/>
  <c r="DS139" i="3"/>
  <c r="DS138" i="3"/>
  <c r="DS137" i="3"/>
  <c r="DS136" i="3"/>
  <c r="DS135" i="3"/>
  <c r="DS134" i="3"/>
  <c r="DS133" i="3"/>
  <c r="DS132" i="3"/>
  <c r="DS131" i="3"/>
  <c r="DS130" i="3"/>
  <c r="DS129" i="3"/>
  <c r="DS128" i="3"/>
  <c r="DS127" i="3"/>
  <c r="DS126" i="3"/>
  <c r="DS125" i="3"/>
  <c r="DS124" i="3"/>
  <c r="DS123" i="3"/>
  <c r="DS122" i="3"/>
  <c r="DS121" i="3"/>
  <c r="DS120" i="3"/>
  <c r="DS119" i="3"/>
  <c r="DS118" i="3"/>
  <c r="DS117" i="3"/>
  <c r="DS116" i="3"/>
  <c r="DS115" i="3"/>
  <c r="DS114" i="3"/>
  <c r="DS113" i="3"/>
  <c r="DS112" i="3"/>
  <c r="DS111" i="3"/>
  <c r="DS110" i="3"/>
  <c r="DS109" i="3"/>
  <c r="DS108" i="3"/>
  <c r="DS107" i="3"/>
  <c r="DS106" i="3"/>
  <c r="DS105" i="3"/>
  <c r="DS104" i="3"/>
  <c r="DS103" i="3"/>
  <c r="DS102" i="3"/>
  <c r="DS101" i="3"/>
  <c r="DS100" i="3"/>
  <c r="DS99" i="3"/>
  <c r="DS98" i="3"/>
  <c r="DS97" i="3"/>
  <c r="DS96" i="3"/>
  <c r="DS95" i="3"/>
  <c r="DS94" i="3"/>
  <c r="DS93" i="3"/>
  <c r="DS92" i="3"/>
  <c r="DS91" i="3"/>
  <c r="DS90" i="3"/>
  <c r="DS89" i="3"/>
  <c r="DS88" i="3"/>
  <c r="DS87" i="3"/>
  <c r="DS86" i="3"/>
  <c r="DS85" i="3"/>
  <c r="DS84" i="3"/>
  <c r="DS83" i="3"/>
  <c r="DS82" i="3"/>
  <c r="DS81" i="3"/>
  <c r="DS80" i="3"/>
  <c r="DS79" i="3"/>
  <c r="DS78" i="3"/>
  <c r="DS77" i="3"/>
  <c r="DS76" i="3"/>
  <c r="DS75" i="3"/>
  <c r="DS74" i="3"/>
  <c r="DS73" i="3"/>
  <c r="DS72" i="3"/>
  <c r="DS71" i="3"/>
  <c r="DS70" i="3"/>
  <c r="DS69" i="3"/>
  <c r="DS68" i="3"/>
  <c r="DS67" i="3"/>
  <c r="DS66" i="3"/>
  <c r="DS65" i="3"/>
  <c r="DS64" i="3"/>
  <c r="DS63" i="3"/>
  <c r="DS62" i="3"/>
  <c r="DS61" i="3"/>
  <c r="DS60" i="3"/>
  <c r="DS59" i="3"/>
  <c r="DS58" i="3"/>
  <c r="DS57" i="3"/>
  <c r="DS56" i="3"/>
  <c r="DS55" i="3"/>
  <c r="DS54" i="3"/>
  <c r="DS53" i="3"/>
  <c r="DS52" i="3"/>
  <c r="DS51" i="3"/>
  <c r="DS50" i="3"/>
  <c r="DS49" i="3"/>
  <c r="DS48" i="3"/>
  <c r="DS47" i="3"/>
  <c r="DS46" i="3"/>
  <c r="DS45" i="3"/>
  <c r="DS44" i="3"/>
  <c r="DS43" i="3"/>
  <c r="DS42" i="3"/>
  <c r="DS41" i="3"/>
  <c r="DS40" i="3"/>
  <c r="DS39" i="3"/>
  <c r="DS38" i="3"/>
  <c r="DS37" i="3"/>
  <c r="DS36" i="3"/>
  <c r="DS35" i="3"/>
  <c r="DS34" i="3"/>
  <c r="DS33" i="3"/>
  <c r="DS32" i="3"/>
  <c r="DS31" i="3"/>
  <c r="DS30" i="3"/>
  <c r="DS29" i="3"/>
  <c r="DS28" i="3"/>
  <c r="DS27" i="3"/>
  <c r="DS26" i="3"/>
  <c r="DS25" i="3"/>
  <c r="DS24" i="3"/>
  <c r="DS23" i="3"/>
  <c r="DS22" i="3"/>
  <c r="DS21" i="3"/>
  <c r="DS20" i="3"/>
  <c r="DS19" i="3"/>
  <c r="DS18" i="3"/>
  <c r="DS17" i="3"/>
  <c r="DS16" i="3"/>
  <c r="DS15" i="3"/>
  <c r="DS14" i="3"/>
  <c r="DS13" i="3"/>
  <c r="DS12" i="3"/>
  <c r="DS11" i="3"/>
  <c r="DS10" i="3"/>
  <c r="DS9" i="3"/>
  <c r="DS8" i="3"/>
  <c r="DS7" i="3"/>
  <c r="DS6" i="3"/>
  <c r="DS5" i="3"/>
  <c r="N253" i="3"/>
  <c r="F253" i="3"/>
  <c r="H253" i="3"/>
  <c r="N252" i="3"/>
  <c r="F252" i="3"/>
  <c r="H252" i="3"/>
  <c r="N251" i="3"/>
  <c r="F251" i="3"/>
  <c r="H251" i="3"/>
  <c r="J251" i="3"/>
  <c r="P251" i="3"/>
  <c r="N250" i="3"/>
  <c r="F250" i="3"/>
  <c r="H250" i="3"/>
  <c r="J250" i="3"/>
  <c r="N249" i="3"/>
  <c r="F249" i="3"/>
  <c r="H249" i="3"/>
  <c r="J249" i="3"/>
  <c r="P249" i="3"/>
  <c r="N248" i="3"/>
  <c r="F248" i="3"/>
  <c r="H248" i="3"/>
  <c r="N247" i="3"/>
  <c r="F247" i="3"/>
  <c r="H247" i="3"/>
  <c r="N246" i="3"/>
  <c r="F246" i="3"/>
  <c r="H246" i="3"/>
  <c r="N245" i="3"/>
  <c r="F245" i="3"/>
  <c r="H245" i="3"/>
  <c r="N244" i="3"/>
  <c r="F244" i="3"/>
  <c r="H244" i="3"/>
  <c r="N243" i="3"/>
  <c r="F243" i="3"/>
  <c r="H243" i="3"/>
  <c r="J243" i="3"/>
  <c r="P243" i="3"/>
  <c r="N242" i="3"/>
  <c r="F242" i="3"/>
  <c r="H242" i="3"/>
  <c r="J242" i="3"/>
  <c r="N241" i="3"/>
  <c r="F241" i="3"/>
  <c r="H241" i="3"/>
  <c r="J241" i="3"/>
  <c r="P241" i="3"/>
  <c r="N240" i="3"/>
  <c r="F240" i="3"/>
  <c r="H240" i="3"/>
  <c r="N239" i="3"/>
  <c r="F239" i="3"/>
  <c r="H239" i="3"/>
  <c r="N238" i="3"/>
  <c r="F238" i="3"/>
  <c r="H238" i="3"/>
  <c r="N237" i="3"/>
  <c r="F237" i="3"/>
  <c r="H237" i="3"/>
  <c r="N236" i="3"/>
  <c r="F236" i="3"/>
  <c r="H236" i="3"/>
  <c r="N235" i="3"/>
  <c r="F235" i="3"/>
  <c r="H235" i="3"/>
  <c r="J235" i="3"/>
  <c r="P235" i="3"/>
  <c r="N234" i="3"/>
  <c r="F234" i="3"/>
  <c r="H234" i="3"/>
  <c r="J234" i="3"/>
  <c r="N233" i="3"/>
  <c r="F233" i="3"/>
  <c r="H233" i="3"/>
  <c r="N232" i="3"/>
  <c r="F232" i="3"/>
  <c r="H232" i="3"/>
  <c r="N231" i="3"/>
  <c r="F231" i="3"/>
  <c r="H231" i="3"/>
  <c r="N230" i="3"/>
  <c r="F230" i="3"/>
  <c r="H230" i="3"/>
  <c r="N229" i="3"/>
  <c r="F229" i="3"/>
  <c r="H229" i="3"/>
  <c r="N228" i="3"/>
  <c r="F228" i="3"/>
  <c r="H228" i="3"/>
  <c r="N227" i="3"/>
  <c r="F227" i="3"/>
  <c r="H227" i="3"/>
  <c r="J227" i="3"/>
  <c r="P227" i="3"/>
  <c r="N226" i="3"/>
  <c r="F226" i="3"/>
  <c r="H226" i="3"/>
  <c r="J226" i="3"/>
  <c r="N225" i="3"/>
  <c r="F225" i="3"/>
  <c r="H225" i="3"/>
  <c r="J225" i="3"/>
  <c r="P225" i="3"/>
  <c r="N224" i="3"/>
  <c r="F224" i="3"/>
  <c r="H224" i="3"/>
  <c r="N223" i="3"/>
  <c r="F223" i="3"/>
  <c r="H223" i="3"/>
  <c r="N222" i="3"/>
  <c r="F222" i="3"/>
  <c r="H222" i="3"/>
  <c r="N221" i="3"/>
  <c r="F221" i="3"/>
  <c r="H221" i="3"/>
  <c r="N220" i="3"/>
  <c r="F220" i="3"/>
  <c r="H220" i="3"/>
  <c r="N219" i="3"/>
  <c r="F219" i="3"/>
  <c r="H219" i="3"/>
  <c r="N218" i="3"/>
  <c r="F218" i="3"/>
  <c r="H218" i="3"/>
  <c r="J218" i="3"/>
  <c r="N217" i="3"/>
  <c r="F217" i="3"/>
  <c r="H217" i="3"/>
  <c r="N216" i="3"/>
  <c r="F216" i="3"/>
  <c r="H216" i="3"/>
  <c r="N215" i="3"/>
  <c r="F215" i="3"/>
  <c r="H215" i="3"/>
  <c r="N214" i="3"/>
  <c r="F214" i="3"/>
  <c r="H214" i="3"/>
  <c r="N213" i="3"/>
  <c r="F213" i="3"/>
  <c r="H213" i="3"/>
  <c r="N212" i="3"/>
  <c r="F212" i="3"/>
  <c r="H212" i="3"/>
  <c r="N211" i="3"/>
  <c r="F211" i="3"/>
  <c r="H211" i="3"/>
  <c r="J211" i="3"/>
  <c r="P211" i="3"/>
  <c r="N210" i="3"/>
  <c r="F210" i="3"/>
  <c r="H210" i="3"/>
  <c r="J210" i="3"/>
  <c r="N209" i="3"/>
  <c r="F209" i="3"/>
  <c r="H209" i="3"/>
  <c r="N208" i="3"/>
  <c r="F208" i="3"/>
  <c r="H208" i="3"/>
  <c r="N207" i="3"/>
  <c r="F207" i="3"/>
  <c r="H207" i="3"/>
  <c r="N206" i="3"/>
  <c r="F206" i="3"/>
  <c r="H206" i="3"/>
  <c r="N205" i="3"/>
  <c r="F205" i="3"/>
  <c r="H205" i="3"/>
  <c r="N204" i="3"/>
  <c r="F204" i="3"/>
  <c r="H204" i="3"/>
  <c r="N203" i="3"/>
  <c r="F203" i="3"/>
  <c r="H203" i="3"/>
  <c r="J203" i="3"/>
  <c r="P203" i="3"/>
  <c r="N202" i="3"/>
  <c r="F202" i="3"/>
  <c r="H202" i="3"/>
  <c r="J202" i="3"/>
  <c r="N201" i="3"/>
  <c r="F201" i="3"/>
  <c r="H201" i="3"/>
  <c r="N200" i="3"/>
  <c r="F200" i="3"/>
  <c r="H200" i="3"/>
  <c r="N199" i="3"/>
  <c r="F199" i="3"/>
  <c r="H199" i="3"/>
  <c r="N198" i="3"/>
  <c r="F198" i="3"/>
  <c r="H198" i="3"/>
  <c r="N197" i="3"/>
  <c r="F197" i="3"/>
  <c r="H197" i="3"/>
  <c r="N196" i="3"/>
  <c r="F196" i="3"/>
  <c r="H196" i="3"/>
  <c r="N195" i="3"/>
  <c r="F195" i="3"/>
  <c r="H195" i="3"/>
  <c r="J195" i="3"/>
  <c r="P195" i="3"/>
  <c r="N194" i="3"/>
  <c r="F194" i="3"/>
  <c r="H194" i="3"/>
  <c r="J194" i="3"/>
  <c r="N193" i="3"/>
  <c r="F193" i="3"/>
  <c r="H193" i="3"/>
  <c r="N192" i="3"/>
  <c r="F192" i="3"/>
  <c r="H192" i="3"/>
  <c r="N191" i="3"/>
  <c r="F191" i="3"/>
  <c r="H191" i="3"/>
  <c r="N190" i="3"/>
  <c r="F190" i="3"/>
  <c r="H190" i="3"/>
  <c r="N189" i="3"/>
  <c r="F189" i="3"/>
  <c r="H189" i="3"/>
  <c r="N188" i="3"/>
  <c r="F188" i="3"/>
  <c r="H188" i="3"/>
  <c r="N187" i="3"/>
  <c r="F187" i="3"/>
  <c r="H187" i="3"/>
  <c r="J187" i="3"/>
  <c r="P187" i="3"/>
  <c r="N186" i="3"/>
  <c r="F186" i="3"/>
  <c r="H186" i="3"/>
  <c r="J186" i="3"/>
  <c r="N185" i="3"/>
  <c r="F185" i="3"/>
  <c r="H185" i="3"/>
  <c r="N184" i="3"/>
  <c r="F184" i="3"/>
  <c r="H184" i="3"/>
  <c r="N183" i="3"/>
  <c r="F183" i="3"/>
  <c r="H183" i="3"/>
  <c r="N182" i="3"/>
  <c r="F182" i="3"/>
  <c r="H182" i="3"/>
  <c r="N181" i="3"/>
  <c r="F181" i="3"/>
  <c r="H181" i="3"/>
  <c r="N180" i="3"/>
  <c r="F180" i="3"/>
  <c r="H180" i="3"/>
  <c r="N179" i="3"/>
  <c r="F179" i="3"/>
  <c r="H179" i="3"/>
  <c r="J179" i="3"/>
  <c r="P179" i="3"/>
  <c r="N178" i="3"/>
  <c r="F178" i="3"/>
  <c r="H178" i="3"/>
  <c r="J178" i="3"/>
  <c r="N177" i="3"/>
  <c r="F177" i="3"/>
  <c r="H177" i="3"/>
  <c r="J177" i="3"/>
  <c r="P177" i="3"/>
  <c r="N176" i="3"/>
  <c r="F176" i="3"/>
  <c r="H176" i="3"/>
  <c r="N175" i="3"/>
  <c r="F175" i="3"/>
  <c r="H175" i="3"/>
  <c r="N174" i="3"/>
  <c r="F174" i="3"/>
  <c r="H174" i="3"/>
  <c r="N173" i="3"/>
  <c r="F173" i="3"/>
  <c r="H173" i="3"/>
  <c r="N172" i="3"/>
  <c r="F172" i="3"/>
  <c r="H172" i="3"/>
  <c r="N171" i="3"/>
  <c r="F171" i="3"/>
  <c r="H171" i="3"/>
  <c r="J171" i="3"/>
  <c r="P171" i="3"/>
  <c r="N170" i="3"/>
  <c r="F170" i="3"/>
  <c r="H170" i="3"/>
  <c r="J170" i="3"/>
  <c r="N169" i="3"/>
  <c r="F169" i="3"/>
  <c r="H169" i="3"/>
  <c r="N168" i="3"/>
  <c r="F168" i="3"/>
  <c r="H168" i="3"/>
  <c r="N167" i="3"/>
  <c r="F167" i="3"/>
  <c r="H167" i="3"/>
  <c r="N166" i="3"/>
  <c r="F166" i="3"/>
  <c r="H166" i="3"/>
  <c r="N165" i="3"/>
  <c r="F165" i="3"/>
  <c r="H165" i="3"/>
  <c r="N164" i="3"/>
  <c r="F164" i="3"/>
  <c r="H164" i="3"/>
  <c r="N163" i="3"/>
  <c r="F163" i="3"/>
  <c r="H163" i="3"/>
  <c r="N162" i="3"/>
  <c r="F162" i="3"/>
  <c r="H162" i="3"/>
  <c r="N161" i="3"/>
  <c r="F161" i="3"/>
  <c r="H161" i="3"/>
  <c r="N160" i="3"/>
  <c r="F160" i="3"/>
  <c r="H160" i="3"/>
  <c r="J160" i="3"/>
  <c r="P160" i="3"/>
  <c r="N159" i="3"/>
  <c r="F159" i="3"/>
  <c r="H159" i="3"/>
  <c r="J159" i="3"/>
  <c r="P159" i="3"/>
  <c r="N158" i="3"/>
  <c r="F158" i="3"/>
  <c r="H158" i="3"/>
  <c r="J158" i="3"/>
  <c r="N157" i="3"/>
  <c r="F157" i="3"/>
  <c r="H157" i="3"/>
  <c r="J157" i="3"/>
  <c r="P157" i="3"/>
  <c r="N156" i="3"/>
  <c r="F156" i="3"/>
  <c r="H156" i="3"/>
  <c r="J156" i="3"/>
  <c r="N155" i="3"/>
  <c r="F155" i="3"/>
  <c r="H155" i="3"/>
  <c r="N154" i="3"/>
  <c r="F154" i="3"/>
  <c r="H154" i="3"/>
  <c r="N153" i="3"/>
  <c r="F153" i="3"/>
  <c r="H153" i="3"/>
  <c r="N152" i="3"/>
  <c r="F152" i="3"/>
  <c r="H152" i="3"/>
  <c r="J152" i="3"/>
  <c r="P152" i="3"/>
  <c r="N151" i="3"/>
  <c r="F151" i="3"/>
  <c r="H151" i="3"/>
  <c r="J151" i="3"/>
  <c r="P151" i="3"/>
  <c r="N150" i="3"/>
  <c r="F150" i="3"/>
  <c r="H150" i="3"/>
  <c r="J150" i="3"/>
  <c r="N149" i="3"/>
  <c r="F149" i="3"/>
  <c r="H149" i="3"/>
  <c r="J149" i="3"/>
  <c r="P149" i="3"/>
  <c r="N148" i="3"/>
  <c r="F148" i="3"/>
  <c r="H148" i="3"/>
  <c r="N147" i="3"/>
  <c r="F147" i="3"/>
  <c r="H147" i="3"/>
  <c r="J147" i="3"/>
  <c r="N146" i="3"/>
  <c r="F146" i="3"/>
  <c r="H146" i="3"/>
  <c r="N145" i="3"/>
  <c r="F145" i="3"/>
  <c r="H145" i="3"/>
  <c r="N144" i="3"/>
  <c r="F144" i="3"/>
  <c r="H144" i="3"/>
  <c r="J144" i="3"/>
  <c r="P144" i="3"/>
  <c r="N143" i="3"/>
  <c r="F143" i="3"/>
  <c r="H143" i="3"/>
  <c r="J143" i="3"/>
  <c r="P143" i="3"/>
  <c r="N142" i="3"/>
  <c r="F142" i="3"/>
  <c r="H142" i="3"/>
  <c r="J142" i="3"/>
  <c r="N141" i="3"/>
  <c r="F141" i="3"/>
  <c r="H141" i="3"/>
  <c r="J141" i="3"/>
  <c r="P141" i="3"/>
  <c r="N140" i="3"/>
  <c r="F140" i="3"/>
  <c r="H140" i="3"/>
  <c r="N139" i="3"/>
  <c r="F139" i="3"/>
  <c r="H139" i="3"/>
  <c r="N138" i="3"/>
  <c r="F138" i="3"/>
  <c r="H138" i="3"/>
  <c r="J138" i="3"/>
  <c r="N137" i="3"/>
  <c r="F137" i="3"/>
  <c r="H137" i="3"/>
  <c r="N136" i="3"/>
  <c r="F136" i="3"/>
  <c r="H136" i="3"/>
  <c r="J136" i="3"/>
  <c r="P136" i="3"/>
  <c r="N135" i="3"/>
  <c r="F135" i="3"/>
  <c r="H135" i="3"/>
  <c r="J135" i="3"/>
  <c r="P135" i="3"/>
  <c r="N134" i="3"/>
  <c r="F134" i="3"/>
  <c r="H134" i="3"/>
  <c r="J134" i="3"/>
  <c r="N133" i="3"/>
  <c r="F133" i="3"/>
  <c r="H133" i="3"/>
  <c r="J133" i="3"/>
  <c r="N132" i="3"/>
  <c r="F132" i="3"/>
  <c r="H132" i="3"/>
  <c r="N131" i="3"/>
  <c r="F131" i="3"/>
  <c r="H131" i="3"/>
  <c r="N130" i="3"/>
  <c r="F130" i="3"/>
  <c r="H130" i="3"/>
  <c r="N129" i="3"/>
  <c r="F129" i="3"/>
  <c r="H129" i="3"/>
  <c r="N128" i="3"/>
  <c r="F128" i="3"/>
  <c r="H128" i="3"/>
  <c r="J128" i="3"/>
  <c r="N127" i="3"/>
  <c r="F127" i="3"/>
  <c r="H127" i="3"/>
  <c r="J127" i="3"/>
  <c r="P127" i="3"/>
  <c r="N126" i="3"/>
  <c r="F126" i="3"/>
  <c r="H126" i="3"/>
  <c r="J126" i="3"/>
  <c r="N125" i="3"/>
  <c r="F125" i="3"/>
  <c r="H125" i="3"/>
  <c r="J125" i="3"/>
  <c r="P125" i="3"/>
  <c r="N124" i="3"/>
  <c r="F124" i="3"/>
  <c r="H124" i="3"/>
  <c r="J124" i="3"/>
  <c r="N123" i="3"/>
  <c r="F123" i="3"/>
  <c r="H123" i="3"/>
  <c r="N122" i="3"/>
  <c r="F122" i="3"/>
  <c r="H122" i="3"/>
  <c r="N121" i="3"/>
  <c r="F121" i="3"/>
  <c r="H121" i="3"/>
  <c r="N120" i="3"/>
  <c r="F120" i="3"/>
  <c r="H120" i="3"/>
  <c r="J120" i="3"/>
  <c r="N119" i="3"/>
  <c r="F119" i="3"/>
  <c r="H119" i="3"/>
  <c r="J119" i="3"/>
  <c r="P119" i="3"/>
  <c r="N118" i="3"/>
  <c r="F118" i="3"/>
  <c r="H118" i="3"/>
  <c r="J118" i="3"/>
  <c r="N117" i="3"/>
  <c r="F117" i="3"/>
  <c r="H117" i="3"/>
  <c r="J117" i="3"/>
  <c r="P117" i="3"/>
  <c r="N116" i="3"/>
  <c r="F116" i="3"/>
  <c r="H116" i="3"/>
  <c r="N115" i="3"/>
  <c r="F115" i="3"/>
  <c r="H115" i="3"/>
  <c r="J115" i="3"/>
  <c r="N114" i="3"/>
  <c r="F114" i="3"/>
  <c r="H114" i="3"/>
  <c r="N113" i="3"/>
  <c r="F113" i="3"/>
  <c r="H113" i="3"/>
  <c r="N112" i="3"/>
  <c r="F112" i="3"/>
  <c r="H112" i="3"/>
  <c r="J112" i="3"/>
  <c r="N111" i="3"/>
  <c r="F111" i="3"/>
  <c r="H111" i="3"/>
  <c r="J111" i="3"/>
  <c r="N110" i="3"/>
  <c r="F110" i="3"/>
  <c r="H110" i="3"/>
  <c r="J110" i="3"/>
  <c r="N109" i="3"/>
  <c r="F109" i="3"/>
  <c r="H109" i="3"/>
  <c r="J109" i="3"/>
  <c r="P109" i="3"/>
  <c r="N108" i="3"/>
  <c r="F108" i="3"/>
  <c r="H108" i="3"/>
  <c r="N107" i="3"/>
  <c r="F107" i="3"/>
  <c r="H107" i="3"/>
  <c r="N106" i="3"/>
  <c r="F106" i="3"/>
  <c r="H106" i="3"/>
  <c r="J106" i="3"/>
  <c r="P106" i="3"/>
  <c r="N105" i="3"/>
  <c r="F105" i="3"/>
  <c r="H105" i="3"/>
  <c r="N104" i="3"/>
  <c r="F104" i="3"/>
  <c r="H104" i="3"/>
  <c r="J104" i="3"/>
  <c r="P104" i="3"/>
  <c r="N103" i="3"/>
  <c r="F103" i="3"/>
  <c r="H103" i="3"/>
  <c r="N102" i="3"/>
  <c r="F102" i="3"/>
  <c r="H102" i="3"/>
  <c r="J102" i="3"/>
  <c r="N101" i="3"/>
  <c r="F101" i="3"/>
  <c r="H101" i="3"/>
  <c r="J101" i="3"/>
  <c r="P101" i="3"/>
  <c r="N100" i="3"/>
  <c r="F100" i="3"/>
  <c r="H100" i="3"/>
  <c r="N99" i="3"/>
  <c r="F99" i="3"/>
  <c r="H99" i="3"/>
  <c r="N98" i="3"/>
  <c r="F98" i="3"/>
  <c r="H98" i="3"/>
  <c r="N97" i="3"/>
  <c r="F97" i="3"/>
  <c r="H97" i="3"/>
  <c r="N96" i="3"/>
  <c r="F96" i="3"/>
  <c r="H96" i="3"/>
  <c r="J96" i="3"/>
  <c r="N95" i="3"/>
  <c r="F95" i="3"/>
  <c r="H95" i="3"/>
  <c r="N94" i="3"/>
  <c r="F94" i="3"/>
  <c r="H94" i="3"/>
  <c r="J94" i="3"/>
  <c r="N93" i="3"/>
  <c r="F93" i="3"/>
  <c r="H93" i="3"/>
  <c r="J93" i="3"/>
  <c r="P93" i="3"/>
  <c r="N92" i="3"/>
  <c r="F92" i="3"/>
  <c r="H92" i="3"/>
  <c r="J92" i="3"/>
  <c r="N91" i="3"/>
  <c r="F91" i="3"/>
  <c r="H91" i="3"/>
  <c r="N90" i="3"/>
  <c r="F90" i="3"/>
  <c r="H90" i="3"/>
  <c r="N89" i="3"/>
  <c r="F89" i="3"/>
  <c r="H89" i="3"/>
  <c r="N88" i="3"/>
  <c r="F88" i="3"/>
  <c r="H88" i="3"/>
  <c r="J88" i="3"/>
  <c r="P88" i="3"/>
  <c r="N87" i="3"/>
  <c r="F87" i="3"/>
  <c r="H87" i="3"/>
  <c r="N86" i="3"/>
  <c r="F86" i="3"/>
  <c r="H86" i="3"/>
  <c r="J86" i="3"/>
  <c r="N85" i="3"/>
  <c r="F85" i="3"/>
  <c r="H85" i="3"/>
  <c r="J85" i="3"/>
  <c r="N84" i="3"/>
  <c r="F84" i="3"/>
  <c r="H84" i="3"/>
  <c r="N83" i="3"/>
  <c r="F83" i="3"/>
  <c r="H83" i="3"/>
  <c r="J83" i="3"/>
  <c r="N82" i="3"/>
  <c r="F82" i="3"/>
  <c r="H82" i="3"/>
  <c r="N81" i="3"/>
  <c r="F81" i="3"/>
  <c r="H81" i="3"/>
  <c r="N80" i="3"/>
  <c r="F80" i="3"/>
  <c r="H80" i="3"/>
  <c r="N79" i="3"/>
  <c r="F79" i="3"/>
  <c r="H79" i="3"/>
  <c r="N78" i="3"/>
  <c r="F78" i="3"/>
  <c r="H78" i="3"/>
  <c r="N77" i="3"/>
  <c r="F77" i="3"/>
  <c r="H77" i="3"/>
  <c r="N76" i="3"/>
  <c r="F76" i="3"/>
  <c r="M76" i="3"/>
  <c r="H76" i="3"/>
  <c r="N75" i="3"/>
  <c r="F75" i="3"/>
  <c r="H75" i="3"/>
  <c r="N74" i="3"/>
  <c r="F74" i="3"/>
  <c r="H74" i="3"/>
  <c r="N73" i="3"/>
  <c r="F73" i="3"/>
  <c r="H73" i="3"/>
  <c r="N72" i="3"/>
  <c r="F72" i="3"/>
  <c r="H72" i="3"/>
  <c r="N71" i="3"/>
  <c r="F71" i="3"/>
  <c r="H71" i="3"/>
  <c r="N70" i="3"/>
  <c r="F70" i="3"/>
  <c r="M70" i="3"/>
  <c r="H70" i="3"/>
  <c r="N69" i="3"/>
  <c r="F69" i="3"/>
  <c r="H69" i="3"/>
  <c r="N68" i="3"/>
  <c r="F68" i="3"/>
  <c r="H68" i="3"/>
  <c r="N67" i="3"/>
  <c r="F67" i="3"/>
  <c r="H67" i="3"/>
  <c r="J67" i="3"/>
  <c r="N66" i="3"/>
  <c r="F66" i="3"/>
  <c r="H66" i="3"/>
  <c r="N65" i="3"/>
  <c r="F65" i="3"/>
  <c r="M65" i="3"/>
  <c r="H65" i="3"/>
  <c r="N64" i="3"/>
  <c r="F64" i="3"/>
  <c r="H64" i="3"/>
  <c r="N63" i="3"/>
  <c r="F63" i="3"/>
  <c r="H63" i="3"/>
  <c r="J63" i="3"/>
  <c r="N62" i="3"/>
  <c r="F62" i="3"/>
  <c r="H62" i="3"/>
  <c r="N61" i="3"/>
  <c r="F61" i="3"/>
  <c r="H61" i="3"/>
  <c r="N60" i="3"/>
  <c r="F60" i="3"/>
  <c r="M60" i="3"/>
  <c r="H60" i="3"/>
  <c r="N59" i="3"/>
  <c r="F59" i="3"/>
  <c r="H59" i="3"/>
  <c r="N58" i="3"/>
  <c r="F58" i="3"/>
  <c r="H58" i="3"/>
  <c r="N57" i="3"/>
  <c r="F57" i="3"/>
  <c r="H57" i="3"/>
  <c r="N56" i="3"/>
  <c r="F56" i="3"/>
  <c r="H56" i="3"/>
  <c r="J56" i="3"/>
  <c r="N55" i="3"/>
  <c r="F55" i="3"/>
  <c r="H55" i="3"/>
  <c r="J55" i="3"/>
  <c r="N54" i="3"/>
  <c r="F54" i="3"/>
  <c r="H54" i="3"/>
  <c r="N53" i="3"/>
  <c r="F53" i="3"/>
  <c r="H53" i="3"/>
  <c r="N52" i="3"/>
  <c r="F52" i="3"/>
  <c r="H52" i="3"/>
  <c r="N51" i="3"/>
  <c r="F51" i="3"/>
  <c r="H51" i="3"/>
  <c r="N50" i="3"/>
  <c r="F50" i="3"/>
  <c r="H50" i="3"/>
  <c r="N49" i="3"/>
  <c r="F49" i="3"/>
  <c r="H49" i="3"/>
  <c r="N48" i="3"/>
  <c r="F48" i="3"/>
  <c r="H48" i="3"/>
  <c r="N47" i="3"/>
  <c r="F47" i="3"/>
  <c r="H47" i="3"/>
  <c r="N46" i="3"/>
  <c r="F46" i="3"/>
  <c r="H46" i="3"/>
  <c r="N45" i="3"/>
  <c r="F45" i="3"/>
  <c r="H45" i="3"/>
  <c r="E4" i="1"/>
  <c r="F4" i="1"/>
  <c r="G4" i="1"/>
  <c r="H4" i="1"/>
  <c r="I4" i="1"/>
  <c r="J4" i="1"/>
  <c r="K4" i="1"/>
  <c r="L4" i="1"/>
  <c r="M4" i="1"/>
  <c r="N4" i="1"/>
  <c r="O4" i="1"/>
  <c r="P4" i="1"/>
  <c r="Q4" i="1"/>
  <c r="R4" i="1"/>
  <c r="S4" i="1"/>
  <c r="T4" i="1"/>
  <c r="U4" i="1"/>
  <c r="V4" i="1"/>
  <c r="O4" i="5"/>
  <c r="P4" i="5"/>
  <c r="Q4" i="5"/>
  <c r="R4" i="5"/>
  <c r="S4" i="5"/>
  <c r="T4" i="5"/>
  <c r="U4" i="5"/>
  <c r="V4" i="5"/>
  <c r="W4" i="5"/>
  <c r="X4" i="5"/>
  <c r="Y4" i="5"/>
  <c r="Z4" i="5"/>
  <c r="B2" i="33"/>
  <c r="D2" i="33"/>
  <c r="E2" i="33"/>
  <c r="F2" i="33"/>
  <c r="G2" i="33"/>
  <c r="H2" i="33"/>
  <c r="I2" i="33"/>
  <c r="J2" i="33"/>
  <c r="K2" i="33"/>
  <c r="L2" i="33"/>
  <c r="M2" i="33"/>
  <c r="N2" i="33"/>
  <c r="O2" i="33"/>
  <c r="P2" i="33"/>
  <c r="Q2" i="33"/>
  <c r="R2" i="33"/>
  <c r="S2" i="33"/>
  <c r="T2" i="33"/>
  <c r="U2" i="33"/>
  <c r="V2" i="33"/>
  <c r="W2" i="33"/>
  <c r="B2" i="34"/>
  <c r="D2" i="34"/>
  <c r="E2" i="34"/>
  <c r="F2" i="34"/>
  <c r="G2" i="34"/>
  <c r="H2" i="34"/>
  <c r="I2" i="34"/>
  <c r="J2" i="34"/>
  <c r="K2" i="34"/>
  <c r="L2" i="34"/>
  <c r="M2" i="34"/>
  <c r="N2" i="34"/>
  <c r="O2" i="34"/>
  <c r="P2" i="34"/>
  <c r="Q2" i="34"/>
  <c r="R2" i="34"/>
  <c r="S2" i="34"/>
  <c r="T2" i="34"/>
  <c r="U2" i="34"/>
  <c r="V2" i="34"/>
  <c r="W2" i="34"/>
  <c r="B2" i="32"/>
  <c r="D2" i="32"/>
  <c r="E2" i="32"/>
  <c r="F2" i="32"/>
  <c r="G2" i="32"/>
  <c r="H2" i="32"/>
  <c r="I2" i="32"/>
  <c r="J2" i="32"/>
  <c r="K2" i="32"/>
  <c r="L2" i="32"/>
  <c r="M2" i="32"/>
  <c r="N2" i="32"/>
  <c r="O2" i="32"/>
  <c r="P2" i="32"/>
  <c r="Q2" i="32"/>
  <c r="R2" i="32"/>
  <c r="S2" i="32"/>
  <c r="T2" i="32"/>
  <c r="U2" i="32"/>
  <c r="V2" i="32"/>
  <c r="W2" i="32"/>
  <c r="F3" i="4"/>
  <c r="H3" i="4"/>
  <c r="J3" i="4"/>
  <c r="K3" i="4"/>
  <c r="L3" i="4"/>
  <c r="M3" i="4"/>
  <c r="N3" i="4"/>
  <c r="O3" i="4"/>
  <c r="P3" i="4"/>
  <c r="Q3" i="4"/>
  <c r="R3" i="4"/>
  <c r="S3" i="4"/>
  <c r="T3" i="4"/>
  <c r="U3" i="4"/>
  <c r="V3" i="4"/>
  <c r="W3" i="4"/>
  <c r="X3" i="4"/>
  <c r="Y3" i="4"/>
  <c r="Z3" i="4"/>
  <c r="AA3" i="4"/>
  <c r="AB3" i="4"/>
  <c r="AC3" i="4"/>
  <c r="C5" i="2"/>
  <c r="D5" i="2"/>
  <c r="E5" i="2"/>
  <c r="F5" i="2"/>
  <c r="G5" i="2"/>
  <c r="H5" i="2"/>
  <c r="I5" i="2"/>
  <c r="J5" i="2"/>
  <c r="K5" i="2"/>
  <c r="L5" i="2"/>
  <c r="M5" i="2"/>
  <c r="N5" i="2"/>
  <c r="O5" i="2"/>
  <c r="P5" i="2"/>
  <c r="Q5" i="2"/>
  <c r="R5" i="2"/>
  <c r="S5" i="2"/>
  <c r="T5" i="2"/>
  <c r="A2" i="3"/>
  <c r="B2" i="3"/>
  <c r="C2" i="3"/>
  <c r="D2" i="3"/>
  <c r="E2" i="3"/>
  <c r="F2" i="3"/>
  <c r="G2" i="3"/>
  <c r="H2" i="3"/>
  <c r="I2" i="3"/>
  <c r="J2" i="3"/>
  <c r="K2" i="3"/>
  <c r="L2" i="3"/>
  <c r="M2" i="3"/>
  <c r="N2" i="3"/>
  <c r="O2" i="3"/>
  <c r="P2" i="3"/>
  <c r="R2" i="3"/>
  <c r="S2" i="3"/>
  <c r="T2" i="3"/>
  <c r="U2" i="3"/>
  <c r="V2" i="3"/>
  <c r="W2" i="3"/>
  <c r="X2" i="3"/>
  <c r="Y2" i="3"/>
  <c r="AA2" i="3"/>
  <c r="CY3" i="38"/>
  <c r="CX3" i="38"/>
  <c r="CW3" i="38"/>
  <c r="CV3" i="38"/>
  <c r="CT3" i="38"/>
  <c r="CS3" i="38"/>
  <c r="CR3" i="38"/>
  <c r="CQ3" i="38"/>
  <c r="CA3" i="38"/>
  <c r="BZ3" i="38"/>
  <c r="BY3" i="38"/>
  <c r="BX3" i="38"/>
  <c r="BD3" i="38"/>
  <c r="BD310" i="38"/>
  <c r="BC3" i="38"/>
  <c r="BB3" i="38"/>
  <c r="BA3" i="38"/>
  <c r="BA303" i="38"/>
  <c r="BA310" i="38"/>
  <c r="AY3" i="38"/>
  <c r="AX3" i="38"/>
  <c r="AX309" i="38"/>
  <c r="AW3" i="38"/>
  <c r="AW310" i="38"/>
  <c r="AV3" i="38"/>
  <c r="AV307" i="38"/>
  <c r="AV310" i="38"/>
  <c r="AT3" i="38"/>
  <c r="AT310" i="38"/>
  <c r="AS3" i="38"/>
  <c r="AS305" i="38"/>
  <c r="AR3" i="38"/>
  <c r="AR308" i="38"/>
  <c r="AR310" i="38"/>
  <c r="AQ3" i="38"/>
  <c r="AP310" i="38"/>
  <c r="AO310" i="38"/>
  <c r="AG3" i="38"/>
  <c r="AF3" i="38"/>
  <c r="AE3" i="38"/>
  <c r="AD3" i="38"/>
  <c r="AB3" i="38"/>
  <c r="Z3" i="38"/>
  <c r="Y3" i="38"/>
  <c r="W3" i="38"/>
  <c r="V3" i="38"/>
  <c r="U3" i="38"/>
  <c r="T3" i="38"/>
  <c r="A310" i="38"/>
  <c r="BD309" i="38"/>
  <c r="BA309" i="38"/>
  <c r="AS309" i="38"/>
  <c r="AR309" i="38"/>
  <c r="AP309" i="38"/>
  <c r="AO309" i="38"/>
  <c r="A309" i="38"/>
  <c r="BD308" i="38"/>
  <c r="AY308" i="38"/>
  <c r="AW308" i="38"/>
  <c r="AS308" i="38"/>
  <c r="AP308" i="38"/>
  <c r="AO308" i="38"/>
  <c r="A308" i="38"/>
  <c r="BD307" i="38"/>
  <c r="AX307" i="38"/>
  <c r="AW307" i="38"/>
  <c r="AT307" i="38"/>
  <c r="AS307" i="38"/>
  <c r="AP307" i="38"/>
  <c r="AO307" i="38"/>
  <c r="AG307" i="38"/>
  <c r="W307" i="38"/>
  <c r="A307" i="38"/>
  <c r="BD306" i="38"/>
  <c r="BA306" i="38"/>
  <c r="AY306" i="38"/>
  <c r="AT306" i="38"/>
  <c r="AS306" i="38"/>
  <c r="AR306" i="38"/>
  <c r="AQ306" i="38"/>
  <c r="AP306" i="38"/>
  <c r="AO306" i="38"/>
  <c r="A306" i="38"/>
  <c r="BD305" i="38"/>
  <c r="AY305" i="38"/>
  <c r="AX305" i="38"/>
  <c r="AV305" i="38"/>
  <c r="AT305" i="38"/>
  <c r="AP305" i="38"/>
  <c r="AO305" i="38"/>
  <c r="A305" i="38"/>
  <c r="BD304" i="38"/>
  <c r="BA304" i="38"/>
  <c r="AY304" i="38"/>
  <c r="AX304" i="38"/>
  <c r="AR304" i="38"/>
  <c r="AQ304" i="38"/>
  <c r="AP304" i="38"/>
  <c r="AO304" i="38"/>
  <c r="A304" i="38"/>
  <c r="BD303" i="38"/>
  <c r="BC303" i="38"/>
  <c r="AX303" i="38"/>
  <c r="AT303" i="38"/>
  <c r="AS303" i="38"/>
  <c r="AR303" i="38"/>
  <c r="AP303" i="38"/>
  <c r="AO303" i="38"/>
  <c r="A303" i="38"/>
  <c r="BD302" i="38"/>
  <c r="BC302" i="38"/>
  <c r="AX302" i="38"/>
  <c r="AW302" i="38"/>
  <c r="AV302" i="38"/>
  <c r="AT302" i="38"/>
  <c r="AS302" i="38"/>
  <c r="AP302" i="38"/>
  <c r="AO302" i="38"/>
  <c r="A302" i="38"/>
  <c r="BD301" i="38"/>
  <c r="BC301" i="38"/>
  <c r="BA301" i="38"/>
  <c r="AX301" i="38"/>
  <c r="AT301" i="38"/>
  <c r="AS301" i="38"/>
  <c r="AR301" i="38"/>
  <c r="AQ301" i="38"/>
  <c r="AP301" i="38"/>
  <c r="AO301" i="38"/>
  <c r="A301" i="38"/>
  <c r="BD300" i="38"/>
  <c r="BC300" i="38"/>
  <c r="AX300" i="38"/>
  <c r="AW300" i="38"/>
  <c r="AV300" i="38"/>
  <c r="AT300" i="38"/>
  <c r="AS300" i="38"/>
  <c r="AP300" i="38"/>
  <c r="AO300" i="38"/>
  <c r="A300" i="38"/>
  <c r="BD299" i="38"/>
  <c r="BA299" i="38"/>
  <c r="AY299" i="38"/>
  <c r="AX299" i="38"/>
  <c r="AW299" i="38"/>
  <c r="AT299" i="38"/>
  <c r="AS299" i="38"/>
  <c r="AQ299" i="38"/>
  <c r="AP299" i="38"/>
  <c r="AO299" i="38"/>
  <c r="AG299" i="38"/>
  <c r="AB299" i="38"/>
  <c r="AA299" i="38"/>
  <c r="Z299" i="38"/>
  <c r="W299" i="38"/>
  <c r="A299" i="38"/>
  <c r="BD298" i="38"/>
  <c r="BA298" i="38"/>
  <c r="AY298" i="38"/>
  <c r="AX298" i="38"/>
  <c r="AT298" i="38"/>
  <c r="AS298" i="38"/>
  <c r="AR298" i="38"/>
  <c r="AQ298" i="38"/>
  <c r="AP298" i="38"/>
  <c r="AO298" i="38"/>
  <c r="A298" i="38"/>
  <c r="BD297" i="38"/>
  <c r="BC297" i="38"/>
  <c r="AY297" i="38"/>
  <c r="AX297" i="38"/>
  <c r="AW297" i="38"/>
  <c r="AV297" i="38"/>
  <c r="AT297" i="38"/>
  <c r="AS297" i="38"/>
  <c r="AP297" i="38"/>
  <c r="AO297" i="38"/>
  <c r="A297" i="38"/>
  <c r="BD296" i="38"/>
  <c r="BC296" i="38"/>
  <c r="BB296" i="38"/>
  <c r="BA296" i="38"/>
  <c r="AY296" i="38"/>
  <c r="AX296" i="38"/>
  <c r="AT296" i="38"/>
  <c r="AS296" i="38"/>
  <c r="AR296" i="38"/>
  <c r="AQ296" i="38"/>
  <c r="AP296" i="38"/>
  <c r="AO296" i="38"/>
  <c r="A296" i="38"/>
  <c r="BD295" i="38"/>
  <c r="BC295" i="38"/>
  <c r="AX295" i="38"/>
  <c r="AV295" i="38"/>
  <c r="AT295" i="38"/>
  <c r="AS295" i="38"/>
  <c r="AR295" i="38"/>
  <c r="AP295" i="38"/>
  <c r="AO295" i="38"/>
  <c r="A295" i="38"/>
  <c r="BD294" i="38"/>
  <c r="AY294" i="38"/>
  <c r="AX294" i="38"/>
  <c r="AW294" i="38"/>
  <c r="AV294" i="38"/>
  <c r="AT294" i="38"/>
  <c r="AS294" i="38"/>
  <c r="AR294" i="38"/>
  <c r="AP294" i="38"/>
  <c r="AO294" i="38"/>
  <c r="A294" i="38"/>
  <c r="CA293" i="38"/>
  <c r="BZ293" i="38"/>
  <c r="BV293" i="38"/>
  <c r="BU293" i="38"/>
  <c r="BT293" i="38"/>
  <c r="BS293" i="38"/>
  <c r="BQ293" i="38"/>
  <c r="BP293" i="38"/>
  <c r="BO293" i="38"/>
  <c r="BN293" i="38"/>
  <c r="BD293" i="38"/>
  <c r="BC293" i="38"/>
  <c r="BA293" i="38"/>
  <c r="AY293" i="38"/>
  <c r="AX293" i="38"/>
  <c r="AT293" i="38"/>
  <c r="AS293" i="38"/>
  <c r="AR293" i="38"/>
  <c r="AQ293" i="38"/>
  <c r="AP293" i="38"/>
  <c r="AO293" i="38"/>
  <c r="A293" i="38"/>
  <c r="BD292" i="38"/>
  <c r="BC292" i="38"/>
  <c r="AY292" i="38"/>
  <c r="AX292" i="38"/>
  <c r="AW292" i="38"/>
  <c r="AV292" i="38"/>
  <c r="AT292" i="38"/>
  <c r="AS292" i="38"/>
  <c r="AR292" i="38"/>
  <c r="AP292" i="38"/>
  <c r="AO292" i="38"/>
  <c r="A292" i="38"/>
  <c r="BD291" i="38"/>
  <c r="BC291" i="38"/>
  <c r="BA291" i="38"/>
  <c r="AY291" i="38"/>
  <c r="AX291" i="38"/>
  <c r="AW291" i="38"/>
  <c r="AT291" i="38"/>
  <c r="AS291" i="38"/>
  <c r="AR291" i="38"/>
  <c r="AQ291" i="38"/>
  <c r="AP291" i="38"/>
  <c r="AO291" i="38"/>
  <c r="AG291" i="38"/>
  <c r="AF291" i="38"/>
  <c r="AB291" i="38"/>
  <c r="AA291" i="38"/>
  <c r="Z291" i="38"/>
  <c r="W291" i="38"/>
  <c r="V291" i="38"/>
  <c r="A291" i="38"/>
  <c r="BD290" i="38"/>
  <c r="BC290" i="38"/>
  <c r="BA290" i="38"/>
  <c r="AY290" i="38"/>
  <c r="AX290" i="38"/>
  <c r="AW290" i="38"/>
  <c r="AT290" i="38"/>
  <c r="AS290" i="38"/>
  <c r="AR290" i="38"/>
  <c r="AQ290" i="38"/>
  <c r="AP290" i="38"/>
  <c r="AO290" i="38"/>
  <c r="A290" i="38"/>
  <c r="BD289" i="38"/>
  <c r="BC289" i="38"/>
  <c r="AY289" i="38"/>
  <c r="AX289" i="38"/>
  <c r="AW289" i="38"/>
  <c r="AV289" i="38"/>
  <c r="AT289" i="38"/>
  <c r="AS289" i="38"/>
  <c r="AR289" i="38"/>
  <c r="AP289" i="38"/>
  <c r="AO289" i="38"/>
  <c r="A289" i="38"/>
  <c r="BD288" i="38"/>
  <c r="BC288" i="38"/>
  <c r="BA288" i="38"/>
  <c r="AY288" i="38"/>
  <c r="AX288" i="38"/>
  <c r="AW288" i="38"/>
  <c r="AT288" i="38"/>
  <c r="AS288" i="38"/>
  <c r="AR288" i="38"/>
  <c r="AQ288" i="38"/>
  <c r="AP288" i="38"/>
  <c r="AO288" i="38"/>
  <c r="A288" i="38"/>
  <c r="BD287" i="38"/>
  <c r="BC287" i="38"/>
  <c r="AY287" i="38"/>
  <c r="AX287" i="38"/>
  <c r="AW287" i="38"/>
  <c r="AV287" i="38"/>
  <c r="AT287" i="38"/>
  <c r="AS287" i="38"/>
  <c r="AR287" i="38"/>
  <c r="AP287" i="38"/>
  <c r="AO287" i="38"/>
  <c r="A287" i="38"/>
  <c r="CA286" i="38"/>
  <c r="BZ286" i="38"/>
  <c r="BY286" i="38"/>
  <c r="BV286" i="38"/>
  <c r="BU286" i="38"/>
  <c r="BT286" i="38"/>
  <c r="BS286" i="38"/>
  <c r="BQ286" i="38"/>
  <c r="BP286" i="38"/>
  <c r="BO286" i="38"/>
  <c r="BN286" i="38"/>
  <c r="BD286" i="38"/>
  <c r="BC286" i="38"/>
  <c r="BA286" i="38"/>
  <c r="AY286" i="38"/>
  <c r="AX286" i="38"/>
  <c r="AW286" i="38"/>
  <c r="AV286" i="38"/>
  <c r="AT286" i="38"/>
  <c r="AS286" i="38"/>
  <c r="AR286" i="38"/>
  <c r="AQ286" i="38"/>
  <c r="AP286" i="38"/>
  <c r="AO286" i="38"/>
  <c r="A286" i="38"/>
  <c r="CA285" i="38"/>
  <c r="BZ285" i="38"/>
  <c r="BY285" i="38"/>
  <c r="BV285" i="38"/>
  <c r="BU285" i="38"/>
  <c r="BT285" i="38"/>
  <c r="BS285" i="38"/>
  <c r="BQ285" i="38"/>
  <c r="BP285" i="38"/>
  <c r="BO285" i="38"/>
  <c r="BN285" i="38"/>
  <c r="BD285" i="38"/>
  <c r="BC285" i="38"/>
  <c r="BA285" i="38"/>
  <c r="AY285" i="38"/>
  <c r="AX285" i="38"/>
  <c r="AW285" i="38"/>
  <c r="AV285" i="38"/>
  <c r="AT285" i="38"/>
  <c r="AS285" i="38"/>
  <c r="AR285" i="38"/>
  <c r="AQ285" i="38"/>
  <c r="AP285" i="38"/>
  <c r="AO285" i="38"/>
  <c r="A285" i="38"/>
  <c r="BD284" i="38"/>
  <c r="BC284" i="38"/>
  <c r="AY284" i="38"/>
  <c r="AX284" i="38"/>
  <c r="AW284" i="38"/>
  <c r="AV284" i="38"/>
  <c r="AT284" i="38"/>
  <c r="AS284" i="38"/>
  <c r="AR284" i="38"/>
  <c r="AP284" i="38"/>
  <c r="AO284" i="38"/>
  <c r="A284" i="38"/>
  <c r="BD283" i="38"/>
  <c r="BC283" i="38"/>
  <c r="BB283" i="38"/>
  <c r="BA283" i="38"/>
  <c r="AY283" i="38"/>
  <c r="AX283" i="38"/>
  <c r="AW283" i="38"/>
  <c r="AV283" i="38"/>
  <c r="AT283" i="38"/>
  <c r="AS283" i="38"/>
  <c r="AR283" i="38"/>
  <c r="AQ283" i="38"/>
  <c r="AP283" i="38"/>
  <c r="AO283" i="38"/>
  <c r="A283" i="38"/>
  <c r="BD282" i="38"/>
  <c r="BC282" i="38"/>
  <c r="BA282" i="38"/>
  <c r="AY282" i="38"/>
  <c r="AX282" i="38"/>
  <c r="AW282" i="38"/>
  <c r="AV282" i="38"/>
  <c r="AT282" i="38"/>
  <c r="AS282" i="38"/>
  <c r="AR282" i="38"/>
  <c r="AQ282" i="38"/>
  <c r="AP282" i="38"/>
  <c r="AO282" i="38"/>
  <c r="A282" i="38"/>
  <c r="CA281" i="38"/>
  <c r="BZ281" i="38"/>
  <c r="BY281" i="38"/>
  <c r="BV281" i="38"/>
  <c r="BU281" i="38"/>
  <c r="BT281" i="38"/>
  <c r="BS281" i="38"/>
  <c r="BQ281" i="38"/>
  <c r="BP281" i="38"/>
  <c r="BO281" i="38"/>
  <c r="BN281" i="38"/>
  <c r="BD281" i="38"/>
  <c r="BC281" i="38"/>
  <c r="BA281" i="38"/>
  <c r="AY281" i="38"/>
  <c r="AX281" i="38"/>
  <c r="AW281" i="38"/>
  <c r="AV281" i="38"/>
  <c r="AT281" i="38"/>
  <c r="AS281" i="38"/>
  <c r="AR281" i="38"/>
  <c r="AQ281" i="38"/>
  <c r="AP281" i="38"/>
  <c r="AO281" i="38"/>
  <c r="A281" i="38"/>
  <c r="BD280" i="38"/>
  <c r="BC280" i="38"/>
  <c r="BA280" i="38"/>
  <c r="AY280" i="38"/>
  <c r="AX280" i="38"/>
  <c r="AW280" i="38"/>
  <c r="AV280" i="38"/>
  <c r="AT280" i="38"/>
  <c r="AS280" i="38"/>
  <c r="AR280" i="38"/>
  <c r="AQ280" i="38"/>
  <c r="AP280" i="38"/>
  <c r="AO280" i="38"/>
  <c r="A280" i="38"/>
  <c r="BD279" i="38"/>
  <c r="BC279" i="38"/>
  <c r="BA279" i="38"/>
  <c r="AY279" i="38"/>
  <c r="AX279" i="38"/>
  <c r="AW279" i="38"/>
  <c r="AV279" i="38"/>
  <c r="AT279" i="38"/>
  <c r="AS279" i="38"/>
  <c r="AR279" i="38"/>
  <c r="AQ279" i="38"/>
  <c r="AP279" i="38"/>
  <c r="AO279" i="38"/>
  <c r="A279" i="38"/>
  <c r="CA278" i="38"/>
  <c r="BZ278" i="38"/>
  <c r="BY278" i="38"/>
  <c r="BV278" i="38"/>
  <c r="BU278" i="38"/>
  <c r="BT278" i="38"/>
  <c r="BS278" i="38"/>
  <c r="BQ278" i="38"/>
  <c r="BP278" i="38"/>
  <c r="BO278" i="38"/>
  <c r="BN278" i="38"/>
  <c r="BD278" i="38"/>
  <c r="BC278" i="38"/>
  <c r="BA278" i="38"/>
  <c r="AY278" i="38"/>
  <c r="AX278" i="38"/>
  <c r="AW278" i="38"/>
  <c r="AV278" i="38"/>
  <c r="AT278" i="38"/>
  <c r="AS278" i="38"/>
  <c r="AR278" i="38"/>
  <c r="AQ278" i="38"/>
  <c r="AP278" i="38"/>
  <c r="AO278" i="38"/>
  <c r="A278" i="38"/>
  <c r="CA277" i="38"/>
  <c r="BZ277" i="38"/>
  <c r="BY277" i="38"/>
  <c r="BV277" i="38"/>
  <c r="BU277" i="38"/>
  <c r="BT277" i="38"/>
  <c r="BS277" i="38"/>
  <c r="BQ277" i="38"/>
  <c r="BP277" i="38"/>
  <c r="BO277" i="38"/>
  <c r="BN277" i="38"/>
  <c r="BD277" i="38"/>
  <c r="BC277" i="38"/>
  <c r="BA277" i="38"/>
  <c r="AY277" i="38"/>
  <c r="AX277" i="38"/>
  <c r="AW277" i="38"/>
  <c r="AV277" i="38"/>
  <c r="AT277" i="38"/>
  <c r="AS277" i="38"/>
  <c r="AR277" i="38"/>
  <c r="AQ277" i="38"/>
  <c r="AP277" i="38"/>
  <c r="AO277" i="38"/>
  <c r="A277" i="38"/>
  <c r="CA276" i="38"/>
  <c r="BZ276" i="38"/>
  <c r="BY276" i="38"/>
  <c r="BV276" i="38"/>
  <c r="BU276" i="38"/>
  <c r="BT276" i="38"/>
  <c r="BS276" i="38"/>
  <c r="BQ276" i="38"/>
  <c r="BP276" i="38"/>
  <c r="BO276" i="38"/>
  <c r="BN276" i="38"/>
  <c r="BD276" i="38"/>
  <c r="BC276" i="38"/>
  <c r="BA276" i="38"/>
  <c r="AY276" i="38"/>
  <c r="AX276" i="38"/>
  <c r="AW276" i="38"/>
  <c r="AV276" i="38"/>
  <c r="AT276" i="38"/>
  <c r="AS276" i="38"/>
  <c r="AR276" i="38"/>
  <c r="AQ276" i="38"/>
  <c r="AP276" i="38"/>
  <c r="AO276" i="38"/>
  <c r="A276" i="38"/>
  <c r="BD275" i="38"/>
  <c r="BC275" i="38"/>
  <c r="BB275" i="38"/>
  <c r="BA275" i="38"/>
  <c r="AY275" i="38"/>
  <c r="AX275" i="38"/>
  <c r="AW275" i="38"/>
  <c r="AV275" i="38"/>
  <c r="AT275" i="38"/>
  <c r="AS275" i="38"/>
  <c r="AR275" i="38"/>
  <c r="AQ275" i="38"/>
  <c r="AP275" i="38"/>
  <c r="AO275" i="38"/>
  <c r="A275" i="38"/>
  <c r="BD274" i="38"/>
  <c r="BC274" i="38"/>
  <c r="BA274" i="38"/>
  <c r="AY274" i="38"/>
  <c r="AX274" i="38"/>
  <c r="AW274" i="38"/>
  <c r="AV274" i="38"/>
  <c r="AT274" i="38"/>
  <c r="AS274" i="38"/>
  <c r="AR274" i="38"/>
  <c r="AQ274" i="38"/>
  <c r="AP274" i="38"/>
  <c r="AO274" i="38"/>
  <c r="A274" i="38"/>
  <c r="BD273" i="38"/>
  <c r="BC273" i="38"/>
  <c r="BA273" i="38"/>
  <c r="AY273" i="38"/>
  <c r="AX273" i="38"/>
  <c r="AW273" i="38"/>
  <c r="AV273" i="38"/>
  <c r="AT273" i="38"/>
  <c r="AS273" i="38"/>
  <c r="AR273" i="38"/>
  <c r="AQ273" i="38"/>
  <c r="AP273" i="38"/>
  <c r="AO273" i="38"/>
  <c r="A273" i="38"/>
  <c r="CA272" i="38"/>
  <c r="BZ272" i="38"/>
  <c r="BY272" i="38"/>
  <c r="BV272" i="38"/>
  <c r="BU272" i="38"/>
  <c r="BT272" i="38"/>
  <c r="BS272" i="38"/>
  <c r="BQ272" i="38"/>
  <c r="BP272" i="38"/>
  <c r="BO272" i="38"/>
  <c r="BN272" i="38"/>
  <c r="BD272" i="38"/>
  <c r="BC272" i="38"/>
  <c r="BA272" i="38"/>
  <c r="AY272" i="38"/>
  <c r="AX272" i="38"/>
  <c r="AW272" i="38"/>
  <c r="AV272" i="38"/>
  <c r="AT272" i="38"/>
  <c r="AS272" i="38"/>
  <c r="AR272" i="38"/>
  <c r="AQ272" i="38"/>
  <c r="AP272" i="38"/>
  <c r="AO272" i="38"/>
  <c r="A272" i="38"/>
  <c r="BD271" i="38"/>
  <c r="BC271" i="38"/>
  <c r="BB271" i="38"/>
  <c r="BA271" i="38"/>
  <c r="AY271" i="38"/>
  <c r="AX271" i="38"/>
  <c r="AW271" i="38"/>
  <c r="AV271" i="38"/>
  <c r="AT271" i="38"/>
  <c r="AS271" i="38"/>
  <c r="AR271" i="38"/>
  <c r="AQ271" i="38"/>
  <c r="AP271" i="38"/>
  <c r="AO271" i="38"/>
  <c r="A271" i="38"/>
  <c r="BD270" i="38"/>
  <c r="BC270" i="38"/>
  <c r="BA270" i="38"/>
  <c r="AY270" i="38"/>
  <c r="AX270" i="38"/>
  <c r="AW270" i="38"/>
  <c r="AV270" i="38"/>
  <c r="AT270" i="38"/>
  <c r="AS270" i="38"/>
  <c r="AR270" i="38"/>
  <c r="AQ270" i="38"/>
  <c r="AP270" i="38"/>
  <c r="AO270" i="38"/>
  <c r="A270" i="38"/>
  <c r="BD269" i="38"/>
  <c r="BC269" i="38"/>
  <c r="BA269" i="38"/>
  <c r="AY269" i="38"/>
  <c r="AX269" i="38"/>
  <c r="AW269" i="38"/>
  <c r="AV269" i="38"/>
  <c r="AT269" i="38"/>
  <c r="AS269" i="38"/>
  <c r="AR269" i="38"/>
  <c r="AQ269" i="38"/>
  <c r="AP269" i="38"/>
  <c r="AO269" i="38"/>
  <c r="A269" i="38"/>
  <c r="BD268" i="38"/>
  <c r="BC268" i="38"/>
  <c r="BA268" i="38"/>
  <c r="AY268" i="38"/>
  <c r="AX268" i="38"/>
  <c r="AW268" i="38"/>
  <c r="AV268" i="38"/>
  <c r="AT268" i="38"/>
  <c r="AS268" i="38"/>
  <c r="AR268" i="38"/>
  <c r="AQ268" i="38"/>
  <c r="AP268" i="38"/>
  <c r="AO268" i="38"/>
  <c r="AG268" i="38"/>
  <c r="AF268" i="38"/>
  <c r="AE268" i="38"/>
  <c r="AB268" i="38"/>
  <c r="AA268" i="38"/>
  <c r="Z268" i="38"/>
  <c r="W268" i="38"/>
  <c r="V268" i="38"/>
  <c r="U268" i="38"/>
  <c r="A268" i="38"/>
  <c r="BD267" i="38"/>
  <c r="BC267" i="38"/>
  <c r="BB267" i="38"/>
  <c r="BA267" i="38"/>
  <c r="AY267" i="38"/>
  <c r="AX267" i="38"/>
  <c r="AW267" i="38"/>
  <c r="AV267" i="38"/>
  <c r="AT267" i="38"/>
  <c r="AS267" i="38"/>
  <c r="AR267" i="38"/>
  <c r="AQ267" i="38"/>
  <c r="AP267" i="38"/>
  <c r="AO267" i="38"/>
  <c r="A267" i="38"/>
  <c r="BD266" i="38"/>
  <c r="BC266" i="38"/>
  <c r="BA266" i="38"/>
  <c r="AY266" i="38"/>
  <c r="AX266" i="38"/>
  <c r="AW266" i="38"/>
  <c r="AV266" i="38"/>
  <c r="AT266" i="38"/>
  <c r="AS266" i="38"/>
  <c r="AR266" i="38"/>
  <c r="AQ266" i="38"/>
  <c r="AP266" i="38"/>
  <c r="AO266" i="38"/>
  <c r="A266" i="38"/>
  <c r="BD265" i="38"/>
  <c r="BC265" i="38"/>
  <c r="BA265" i="38"/>
  <c r="AY265" i="38"/>
  <c r="AX265" i="38"/>
  <c r="AW265" i="38"/>
  <c r="AV265" i="38"/>
  <c r="AT265" i="38"/>
  <c r="AS265" i="38"/>
  <c r="AR265" i="38"/>
  <c r="AQ265" i="38"/>
  <c r="AP265" i="38"/>
  <c r="AO265" i="38"/>
  <c r="A265" i="38"/>
  <c r="CA264" i="38"/>
  <c r="BZ264" i="38"/>
  <c r="BY264" i="38"/>
  <c r="BV264" i="38"/>
  <c r="BU264" i="38"/>
  <c r="BT264" i="38"/>
  <c r="BS264" i="38"/>
  <c r="BQ264" i="38"/>
  <c r="BP264" i="38"/>
  <c r="BO264" i="38"/>
  <c r="BN264" i="38"/>
  <c r="BD264" i="38"/>
  <c r="BC264" i="38"/>
  <c r="BA264" i="38"/>
  <c r="AY264" i="38"/>
  <c r="AX264" i="38"/>
  <c r="AW264" i="38"/>
  <c r="AV264" i="38"/>
  <c r="AT264" i="38"/>
  <c r="AS264" i="38"/>
  <c r="AR264" i="38"/>
  <c r="AQ264" i="38"/>
  <c r="AP264" i="38"/>
  <c r="AO264" i="38"/>
  <c r="A264" i="38"/>
  <c r="BD263" i="38"/>
  <c r="BC263" i="38"/>
  <c r="BB263" i="38"/>
  <c r="BA263" i="38"/>
  <c r="AY263" i="38"/>
  <c r="AX263" i="38"/>
  <c r="AW263" i="38"/>
  <c r="AV263" i="38"/>
  <c r="AT263" i="38"/>
  <c r="AS263" i="38"/>
  <c r="AR263" i="38"/>
  <c r="AQ263" i="38"/>
  <c r="AP263" i="38"/>
  <c r="AO263" i="38"/>
  <c r="A263" i="38"/>
  <c r="BD262" i="38"/>
  <c r="BC262" i="38"/>
  <c r="BA262" i="38"/>
  <c r="AY262" i="38"/>
  <c r="AX262" i="38"/>
  <c r="AW262" i="38"/>
  <c r="AV262" i="38"/>
  <c r="AT262" i="38"/>
  <c r="AS262" i="38"/>
  <c r="AR262" i="38"/>
  <c r="AQ262" i="38"/>
  <c r="AP262" i="38"/>
  <c r="AO262" i="38"/>
  <c r="A262" i="38"/>
  <c r="CA261" i="38"/>
  <c r="BZ261" i="38"/>
  <c r="BY261" i="38"/>
  <c r="BV261" i="38"/>
  <c r="BU261" i="38"/>
  <c r="BT261" i="38"/>
  <c r="BS261" i="38"/>
  <c r="BQ261" i="38"/>
  <c r="BP261" i="38"/>
  <c r="BO261" i="38"/>
  <c r="BN261" i="38"/>
  <c r="BD261" i="38"/>
  <c r="BC261" i="38"/>
  <c r="BA261" i="38"/>
  <c r="AY261" i="38"/>
  <c r="AX261" i="38"/>
  <c r="AW261" i="38"/>
  <c r="AV261" i="38"/>
  <c r="AT261" i="38"/>
  <c r="AS261" i="38"/>
  <c r="AR261" i="38"/>
  <c r="AQ261" i="38"/>
  <c r="AP261" i="38"/>
  <c r="AO261" i="38"/>
  <c r="A261" i="38"/>
  <c r="BD260" i="38"/>
  <c r="BC260" i="38"/>
  <c r="BA260" i="38"/>
  <c r="AY260" i="38"/>
  <c r="AX260" i="38"/>
  <c r="AW260" i="38"/>
  <c r="AV260" i="38"/>
  <c r="AT260" i="38"/>
  <c r="AS260" i="38"/>
  <c r="AR260" i="38"/>
  <c r="AQ260" i="38"/>
  <c r="AP260" i="38"/>
  <c r="AO260" i="38"/>
  <c r="AG260" i="38"/>
  <c r="AF260" i="38"/>
  <c r="AE260" i="38"/>
  <c r="AD260" i="38"/>
  <c r="AB260" i="38"/>
  <c r="AA260" i="38"/>
  <c r="Z260" i="38"/>
  <c r="Y260" i="38"/>
  <c r="W260" i="38"/>
  <c r="V260" i="38"/>
  <c r="U260" i="38"/>
  <c r="T260" i="38"/>
  <c r="A260" i="38"/>
  <c r="BD259" i="38"/>
  <c r="BC259" i="38"/>
  <c r="BB259" i="38"/>
  <c r="BA259" i="38"/>
  <c r="AY259" i="38"/>
  <c r="AX259" i="38"/>
  <c r="AW259" i="38"/>
  <c r="AV259" i="38"/>
  <c r="AT259" i="38"/>
  <c r="AS259" i="38"/>
  <c r="AR259" i="38"/>
  <c r="AQ259" i="38"/>
  <c r="AP259" i="38"/>
  <c r="AO259" i="38"/>
  <c r="A259" i="38"/>
  <c r="BD258" i="38"/>
  <c r="BC258" i="38"/>
  <c r="BA258" i="38"/>
  <c r="AY258" i="38"/>
  <c r="AX258" i="38"/>
  <c r="AW258" i="38"/>
  <c r="AV258" i="38"/>
  <c r="AT258" i="38"/>
  <c r="AS258" i="38"/>
  <c r="AR258" i="38"/>
  <c r="AQ258" i="38"/>
  <c r="AP258" i="38"/>
  <c r="AO258" i="38"/>
  <c r="A258" i="38"/>
  <c r="BD257" i="38"/>
  <c r="BC257" i="38"/>
  <c r="BA257" i="38"/>
  <c r="AY257" i="38"/>
  <c r="AX257" i="38"/>
  <c r="AW257" i="38"/>
  <c r="AV257" i="38"/>
  <c r="AT257" i="38"/>
  <c r="AS257" i="38"/>
  <c r="AR257" i="38"/>
  <c r="AQ257" i="38"/>
  <c r="AP257" i="38"/>
  <c r="AO257" i="38"/>
  <c r="A257" i="38"/>
  <c r="BD256" i="38"/>
  <c r="BC256" i="38"/>
  <c r="BA256" i="38"/>
  <c r="AY256" i="38"/>
  <c r="AX256" i="38"/>
  <c r="AW256" i="38"/>
  <c r="AV256" i="38"/>
  <c r="AT256" i="38"/>
  <c r="AS256" i="38"/>
  <c r="AR256" i="38"/>
  <c r="AQ256" i="38"/>
  <c r="AP256" i="38"/>
  <c r="AO256" i="38"/>
  <c r="AG256" i="38"/>
  <c r="AF256" i="38"/>
  <c r="AE256" i="38"/>
  <c r="AB256" i="38"/>
  <c r="AA256" i="38"/>
  <c r="Z256" i="38"/>
  <c r="W256" i="38"/>
  <c r="V256" i="38"/>
  <c r="U256" i="38"/>
  <c r="A256" i="38"/>
  <c r="BD255" i="38"/>
  <c r="BC255" i="38"/>
  <c r="BA255" i="38"/>
  <c r="AY255" i="38"/>
  <c r="AX255" i="38"/>
  <c r="AW255" i="38"/>
  <c r="AV255" i="38"/>
  <c r="AT255" i="38"/>
  <c r="AS255" i="38"/>
  <c r="AR255" i="38"/>
  <c r="AQ255" i="38"/>
  <c r="AP255" i="38"/>
  <c r="AO255" i="38"/>
  <c r="A255" i="38"/>
  <c r="CA254" i="38"/>
  <c r="BZ254" i="38"/>
  <c r="BY254" i="38"/>
  <c r="BX254" i="38"/>
  <c r="BV254" i="38"/>
  <c r="BU254" i="38"/>
  <c r="BT254" i="38"/>
  <c r="BS254" i="38"/>
  <c r="BQ254" i="38"/>
  <c r="BP254" i="38"/>
  <c r="BO254" i="38"/>
  <c r="BN254" i="38"/>
  <c r="BD254" i="38"/>
  <c r="BC254" i="38"/>
  <c r="BA254" i="38"/>
  <c r="AY254" i="38"/>
  <c r="AX254" i="38"/>
  <c r="AW254" i="38"/>
  <c r="AV254" i="38"/>
  <c r="AT254" i="38"/>
  <c r="AS254" i="38"/>
  <c r="AR254" i="38"/>
  <c r="AQ254" i="38"/>
  <c r="AP254" i="38"/>
  <c r="AO254" i="38"/>
  <c r="A254" i="38"/>
  <c r="CA253" i="38"/>
  <c r="BZ253" i="38"/>
  <c r="BY253" i="38"/>
  <c r="BV253" i="38"/>
  <c r="BU253" i="38"/>
  <c r="BT253" i="38"/>
  <c r="BS253" i="38"/>
  <c r="BQ253" i="38"/>
  <c r="BP253" i="38"/>
  <c r="BO253" i="38"/>
  <c r="BN253" i="38"/>
  <c r="BD253" i="38"/>
  <c r="BC253" i="38"/>
  <c r="BA253" i="38"/>
  <c r="AY253" i="38"/>
  <c r="AX253" i="38"/>
  <c r="AW253" i="38"/>
  <c r="AV253" i="38"/>
  <c r="AT253" i="38"/>
  <c r="AS253" i="38"/>
  <c r="AR253" i="38"/>
  <c r="AQ253" i="38"/>
  <c r="AP253" i="38"/>
  <c r="AO253" i="38"/>
  <c r="A253" i="38"/>
  <c r="BD252" i="38"/>
  <c r="BC252" i="38"/>
  <c r="BA252" i="38"/>
  <c r="AY252" i="38"/>
  <c r="AX252" i="38"/>
  <c r="AW252" i="38"/>
  <c r="AV252" i="38"/>
  <c r="AT252" i="38"/>
  <c r="AS252" i="38"/>
  <c r="AR252" i="38"/>
  <c r="AQ252" i="38"/>
  <c r="AP252" i="38"/>
  <c r="AO252" i="38"/>
  <c r="A252" i="38"/>
  <c r="CA251" i="38"/>
  <c r="BZ251" i="38"/>
  <c r="BY251" i="38"/>
  <c r="BV251" i="38"/>
  <c r="BU251" i="38"/>
  <c r="BT251" i="38"/>
  <c r="BS251" i="38"/>
  <c r="BQ251" i="38"/>
  <c r="BP251" i="38"/>
  <c r="BO251" i="38"/>
  <c r="BN251" i="38"/>
  <c r="BD251" i="38"/>
  <c r="BC251" i="38"/>
  <c r="BA251" i="38"/>
  <c r="AY251" i="38"/>
  <c r="AX251" i="38"/>
  <c r="AW251" i="38"/>
  <c r="AV251" i="38"/>
  <c r="AT251" i="38"/>
  <c r="AS251" i="38"/>
  <c r="AR251" i="38"/>
  <c r="AQ251" i="38"/>
  <c r="AP251" i="38"/>
  <c r="AO251" i="38"/>
  <c r="AG251" i="38"/>
  <c r="AF251" i="38"/>
  <c r="AE251" i="38"/>
  <c r="AB251" i="38"/>
  <c r="AA251" i="38"/>
  <c r="Z251" i="38"/>
  <c r="W251" i="38"/>
  <c r="V251" i="38"/>
  <c r="U251" i="38"/>
  <c r="A251" i="38"/>
  <c r="BD250" i="38"/>
  <c r="BC250" i="38"/>
  <c r="BA250" i="38"/>
  <c r="AY250" i="38"/>
  <c r="AX250" i="38"/>
  <c r="AW250" i="38"/>
  <c r="AV250" i="38"/>
  <c r="AT250" i="38"/>
  <c r="AS250" i="38"/>
  <c r="AR250" i="38"/>
  <c r="AQ250" i="38"/>
  <c r="AP250" i="38"/>
  <c r="AO250" i="38"/>
  <c r="A250" i="38"/>
  <c r="CA249" i="38"/>
  <c r="BZ249" i="38"/>
  <c r="BY249" i="38"/>
  <c r="BV249" i="38"/>
  <c r="BU249" i="38"/>
  <c r="BT249" i="38"/>
  <c r="BS249" i="38"/>
  <c r="BQ249" i="38"/>
  <c r="BP249" i="38"/>
  <c r="BO249" i="38"/>
  <c r="BN249" i="38"/>
  <c r="BD249" i="38"/>
  <c r="BC249" i="38"/>
  <c r="BA249" i="38"/>
  <c r="AY249" i="38"/>
  <c r="AX249" i="38"/>
  <c r="AW249" i="38"/>
  <c r="AV249" i="38"/>
  <c r="AT249" i="38"/>
  <c r="AS249" i="38"/>
  <c r="AR249" i="38"/>
  <c r="AQ249" i="38"/>
  <c r="AP249" i="38"/>
  <c r="AO249" i="38"/>
  <c r="A249" i="38"/>
  <c r="BD248" i="38"/>
  <c r="BC248" i="38"/>
  <c r="BA248" i="38"/>
  <c r="AY248" i="38"/>
  <c r="AX248" i="38"/>
  <c r="AW248" i="38"/>
  <c r="AV248" i="38"/>
  <c r="AT248" i="38"/>
  <c r="AS248" i="38"/>
  <c r="AR248" i="38"/>
  <c r="AQ248" i="38"/>
  <c r="AP248" i="38"/>
  <c r="AO248" i="38"/>
  <c r="Y248" i="38"/>
  <c r="T248" i="38"/>
  <c r="A248" i="38"/>
  <c r="BD247" i="38"/>
  <c r="BC247" i="38"/>
  <c r="BB247" i="38"/>
  <c r="BA247" i="38"/>
  <c r="AY247" i="38"/>
  <c r="AX247" i="38"/>
  <c r="AW247" i="38"/>
  <c r="AV247" i="38"/>
  <c r="AT247" i="38"/>
  <c r="AS247" i="38"/>
  <c r="AR247" i="38"/>
  <c r="AQ247" i="38"/>
  <c r="AP247" i="38"/>
  <c r="AO247" i="38"/>
  <c r="A247" i="38"/>
  <c r="CA246" i="38"/>
  <c r="BZ246" i="38"/>
  <c r="BY246" i="38"/>
  <c r="BV246" i="38"/>
  <c r="BU246" i="38"/>
  <c r="BT246" i="38"/>
  <c r="BS246" i="38"/>
  <c r="BQ246" i="38"/>
  <c r="BP246" i="38"/>
  <c r="BO246" i="38"/>
  <c r="BN246" i="38"/>
  <c r="BD246" i="38"/>
  <c r="BC246" i="38"/>
  <c r="BA246" i="38"/>
  <c r="AY246" i="38"/>
  <c r="AX246" i="38"/>
  <c r="AW246" i="38"/>
  <c r="AV246" i="38"/>
  <c r="AT246" i="38"/>
  <c r="AS246" i="38"/>
  <c r="AR246" i="38"/>
  <c r="AQ246" i="38"/>
  <c r="AP246" i="38"/>
  <c r="AO246" i="38"/>
  <c r="A246" i="38"/>
  <c r="CA245" i="38"/>
  <c r="BZ245" i="38"/>
  <c r="BY245" i="38"/>
  <c r="BV245" i="38"/>
  <c r="BU245" i="38"/>
  <c r="BT245" i="38"/>
  <c r="BS245" i="38"/>
  <c r="BQ245" i="38"/>
  <c r="BP245" i="38"/>
  <c r="BO245" i="38"/>
  <c r="BN245" i="38"/>
  <c r="BD245" i="38"/>
  <c r="BC245" i="38"/>
  <c r="BA245" i="38"/>
  <c r="AY245" i="38"/>
  <c r="AX245" i="38"/>
  <c r="AW245" i="38"/>
  <c r="AV245" i="38"/>
  <c r="AT245" i="38"/>
  <c r="AS245" i="38"/>
  <c r="AR245" i="38"/>
  <c r="AQ245" i="38"/>
  <c r="AP245" i="38"/>
  <c r="AO245" i="38"/>
  <c r="A245" i="38"/>
  <c r="CA244" i="38"/>
  <c r="BZ244" i="38"/>
  <c r="BY244" i="38"/>
  <c r="BV244" i="38"/>
  <c r="BU244" i="38"/>
  <c r="BT244" i="38"/>
  <c r="BS244" i="38"/>
  <c r="BQ244" i="38"/>
  <c r="BP244" i="38"/>
  <c r="BO244" i="38"/>
  <c r="BN244" i="38"/>
  <c r="BD244" i="38"/>
  <c r="BC244" i="38"/>
  <c r="BA244" i="38"/>
  <c r="AY244" i="38"/>
  <c r="AX244" i="38"/>
  <c r="AW244" i="38"/>
  <c r="AV244" i="38"/>
  <c r="AT244" i="38"/>
  <c r="AS244" i="38"/>
  <c r="AR244" i="38"/>
  <c r="AQ244" i="38"/>
  <c r="AP244" i="38"/>
  <c r="AO244" i="38"/>
  <c r="A244" i="38"/>
  <c r="BD243" i="38"/>
  <c r="BC243" i="38"/>
  <c r="BB243" i="38"/>
  <c r="BA243" i="38"/>
  <c r="AY243" i="38"/>
  <c r="AX243" i="38"/>
  <c r="AW243" i="38"/>
  <c r="AV243" i="38"/>
  <c r="AT243" i="38"/>
  <c r="AS243" i="38"/>
  <c r="AR243" i="38"/>
  <c r="AQ243" i="38"/>
  <c r="AP243" i="38"/>
  <c r="AO243" i="38"/>
  <c r="AG243" i="38"/>
  <c r="A243" i="38"/>
  <c r="BD242" i="38"/>
  <c r="BC242" i="38"/>
  <c r="BA242" i="38"/>
  <c r="AY242" i="38"/>
  <c r="AX242" i="38"/>
  <c r="AW242" i="38"/>
  <c r="AV242" i="38"/>
  <c r="AT242" i="38"/>
  <c r="AS242" i="38"/>
  <c r="AR242" i="38"/>
  <c r="AQ242" i="38"/>
  <c r="AP242" i="38"/>
  <c r="AO242" i="38"/>
  <c r="A242" i="38"/>
  <c r="BD241" i="38"/>
  <c r="BC241" i="38"/>
  <c r="BA241" i="38"/>
  <c r="AY241" i="38"/>
  <c r="AX241" i="38"/>
  <c r="AW241" i="38"/>
  <c r="AV241" i="38"/>
  <c r="AT241" i="38"/>
  <c r="AS241" i="38"/>
  <c r="AR241" i="38"/>
  <c r="AQ241" i="38"/>
  <c r="AP241" i="38"/>
  <c r="AO241" i="38"/>
  <c r="A241" i="38"/>
  <c r="BD240" i="38"/>
  <c r="BC240" i="38"/>
  <c r="BA240" i="38"/>
  <c r="AY240" i="38"/>
  <c r="AX240" i="38"/>
  <c r="AW240" i="38"/>
  <c r="AV240" i="38"/>
  <c r="AT240" i="38"/>
  <c r="AS240" i="38"/>
  <c r="AR240" i="38"/>
  <c r="AQ240" i="38"/>
  <c r="AP240" i="38"/>
  <c r="AO240" i="38"/>
  <c r="AG240" i="38"/>
  <c r="AF240" i="38"/>
  <c r="AE240" i="38"/>
  <c r="AB240" i="38"/>
  <c r="AA240" i="38"/>
  <c r="Z240" i="38"/>
  <c r="W240" i="38"/>
  <c r="V240" i="38"/>
  <c r="U240" i="38"/>
  <c r="A240" i="38"/>
  <c r="BD239" i="38"/>
  <c r="BC239" i="38"/>
  <c r="BB239" i="38"/>
  <c r="BA239" i="38"/>
  <c r="AY239" i="38"/>
  <c r="AX239" i="38"/>
  <c r="AW239" i="38"/>
  <c r="AV239" i="38"/>
  <c r="AT239" i="38"/>
  <c r="AS239" i="38"/>
  <c r="AR239" i="38"/>
  <c r="AQ239" i="38"/>
  <c r="AP239" i="38"/>
  <c r="AO239" i="38"/>
  <c r="A239" i="38"/>
  <c r="CA238" i="38"/>
  <c r="BZ238" i="38"/>
  <c r="BY238" i="38"/>
  <c r="BX238" i="38"/>
  <c r="BV238" i="38"/>
  <c r="BU238" i="38"/>
  <c r="BT238" i="38"/>
  <c r="BS238" i="38"/>
  <c r="BQ238" i="38"/>
  <c r="BP238" i="38"/>
  <c r="BO238" i="38"/>
  <c r="BN238" i="38"/>
  <c r="BD238" i="38"/>
  <c r="BC238" i="38"/>
  <c r="BA238" i="38"/>
  <c r="AY238" i="38"/>
  <c r="AX238" i="38"/>
  <c r="AW238" i="38"/>
  <c r="AV238" i="38"/>
  <c r="AT238" i="38"/>
  <c r="AS238" i="38"/>
  <c r="AR238" i="38"/>
  <c r="AQ238" i="38"/>
  <c r="AP238" i="38"/>
  <c r="AO238" i="38"/>
  <c r="A238" i="38"/>
  <c r="CA237" i="38"/>
  <c r="BZ237" i="38"/>
  <c r="BY237" i="38"/>
  <c r="BV237" i="38"/>
  <c r="BU237" i="38"/>
  <c r="BT237" i="38"/>
  <c r="BS237" i="38"/>
  <c r="BQ237" i="38"/>
  <c r="BP237" i="38"/>
  <c r="BO237" i="38"/>
  <c r="BN237" i="38"/>
  <c r="BD237" i="38"/>
  <c r="BC237" i="38"/>
  <c r="BA237" i="38"/>
  <c r="AY237" i="38"/>
  <c r="AX237" i="38"/>
  <c r="AW237" i="38"/>
  <c r="AV237" i="38"/>
  <c r="AT237" i="38"/>
  <c r="AS237" i="38"/>
  <c r="AR237" i="38"/>
  <c r="AQ237" i="38"/>
  <c r="AP237" i="38"/>
  <c r="AO237" i="38"/>
  <c r="A237" i="38"/>
  <c r="BD236" i="38"/>
  <c r="BC236" i="38"/>
  <c r="BA236" i="38"/>
  <c r="AY236" i="38"/>
  <c r="AX236" i="38"/>
  <c r="AW236" i="38"/>
  <c r="AV236" i="38"/>
  <c r="AT236" i="38"/>
  <c r="AS236" i="38"/>
  <c r="AR236" i="38"/>
  <c r="AQ236" i="38"/>
  <c r="AP236" i="38"/>
  <c r="AO236" i="38"/>
  <c r="A236" i="38"/>
  <c r="CA235" i="38"/>
  <c r="BZ235" i="38"/>
  <c r="BY235" i="38"/>
  <c r="BV235" i="38"/>
  <c r="BU235" i="38"/>
  <c r="BT235" i="38"/>
  <c r="BS235" i="38"/>
  <c r="BQ235" i="38"/>
  <c r="BP235" i="38"/>
  <c r="BO235" i="38"/>
  <c r="BN235" i="38"/>
  <c r="BD235" i="38"/>
  <c r="BC235" i="38"/>
  <c r="BB235" i="38"/>
  <c r="BA235" i="38"/>
  <c r="AY235" i="38"/>
  <c r="AX235" i="38"/>
  <c r="AW235" i="38"/>
  <c r="AV235" i="38"/>
  <c r="AT235" i="38"/>
  <c r="AS235" i="38"/>
  <c r="AR235" i="38"/>
  <c r="AQ235" i="38"/>
  <c r="AP235" i="38"/>
  <c r="AO235" i="38"/>
  <c r="AG235" i="38"/>
  <c r="AF235" i="38"/>
  <c r="AE235" i="38"/>
  <c r="AB235" i="38"/>
  <c r="AA235" i="38"/>
  <c r="Z235" i="38"/>
  <c r="W235" i="38"/>
  <c r="V235" i="38"/>
  <c r="U235" i="38"/>
  <c r="A235" i="38"/>
  <c r="BD234" i="38"/>
  <c r="BC234" i="38"/>
  <c r="BA234" i="38"/>
  <c r="AY234" i="38"/>
  <c r="AX234" i="38"/>
  <c r="AW234" i="38"/>
  <c r="AV234" i="38"/>
  <c r="AT234" i="38"/>
  <c r="AS234" i="38"/>
  <c r="AR234" i="38"/>
  <c r="AQ234" i="38"/>
  <c r="AP234" i="38"/>
  <c r="AO234" i="38"/>
  <c r="A234" i="38"/>
  <c r="BD233" i="38"/>
  <c r="BC233" i="38"/>
  <c r="BB233" i="38"/>
  <c r="BA233" i="38"/>
  <c r="AY233" i="38"/>
  <c r="AX233" i="38"/>
  <c r="AW233" i="38"/>
  <c r="AV233" i="38"/>
  <c r="AT233" i="38"/>
  <c r="AS233" i="38"/>
  <c r="AR233" i="38"/>
  <c r="AQ233" i="38"/>
  <c r="AP233" i="38"/>
  <c r="AO233" i="38"/>
  <c r="A233" i="38"/>
  <c r="BD232" i="38"/>
  <c r="BC232" i="38"/>
  <c r="BB232" i="38"/>
  <c r="BA232" i="38"/>
  <c r="AY232" i="38"/>
  <c r="AX232" i="38"/>
  <c r="AW232" i="38"/>
  <c r="AV232" i="38"/>
  <c r="AT232" i="38"/>
  <c r="AS232" i="38"/>
  <c r="AR232" i="38"/>
  <c r="AQ232" i="38"/>
  <c r="AP232" i="38"/>
  <c r="AO232" i="38"/>
  <c r="A232" i="38"/>
  <c r="BD231" i="38"/>
  <c r="BC231" i="38"/>
  <c r="BB231" i="38"/>
  <c r="BA231" i="38"/>
  <c r="AY231" i="38"/>
  <c r="AX231" i="38"/>
  <c r="AW231" i="38"/>
  <c r="AV231" i="38"/>
  <c r="AT231" i="38"/>
  <c r="AS231" i="38"/>
  <c r="AR231" i="38"/>
  <c r="AQ231" i="38"/>
  <c r="AP231" i="38"/>
  <c r="AO231" i="38"/>
  <c r="A231" i="38"/>
  <c r="CA230" i="38"/>
  <c r="BZ230" i="38"/>
  <c r="BY230" i="38"/>
  <c r="BX230" i="38"/>
  <c r="BV230" i="38"/>
  <c r="BU230" i="38"/>
  <c r="BT230" i="38"/>
  <c r="BS230" i="38"/>
  <c r="BQ230" i="38"/>
  <c r="BP230" i="38"/>
  <c r="BO230" i="38"/>
  <c r="BN230" i="38"/>
  <c r="BD230" i="38"/>
  <c r="BC230" i="38"/>
  <c r="BA230" i="38"/>
  <c r="AY230" i="38"/>
  <c r="AX230" i="38"/>
  <c r="AW230" i="38"/>
  <c r="AV230" i="38"/>
  <c r="AT230" i="38"/>
  <c r="AS230" i="38"/>
  <c r="AR230" i="38"/>
  <c r="AQ230" i="38"/>
  <c r="AP230" i="38"/>
  <c r="AO230" i="38"/>
  <c r="A230" i="38"/>
  <c r="BD229" i="38"/>
  <c r="BC229" i="38"/>
  <c r="BB229" i="38"/>
  <c r="BA229" i="38"/>
  <c r="AY229" i="38"/>
  <c r="AX229" i="38"/>
  <c r="AW229" i="38"/>
  <c r="AV229" i="38"/>
  <c r="AT229" i="38"/>
  <c r="AS229" i="38"/>
  <c r="AR229" i="38"/>
  <c r="AQ229" i="38"/>
  <c r="AP229" i="38"/>
  <c r="AO229" i="38"/>
  <c r="A229" i="38"/>
  <c r="BD228" i="38"/>
  <c r="BC228" i="38"/>
  <c r="BB228" i="38"/>
  <c r="BA228" i="38"/>
  <c r="AY228" i="38"/>
  <c r="AX228" i="38"/>
  <c r="AW228" i="38"/>
  <c r="AV228" i="38"/>
  <c r="AT228" i="38"/>
  <c r="AS228" i="38"/>
  <c r="AR228" i="38"/>
  <c r="AQ228" i="38"/>
  <c r="AP228" i="38"/>
  <c r="AO228" i="38"/>
  <c r="A228" i="38"/>
  <c r="BD227" i="38"/>
  <c r="BC227" i="38"/>
  <c r="BB227" i="38"/>
  <c r="BA227" i="38"/>
  <c r="AY227" i="38"/>
  <c r="AX227" i="38"/>
  <c r="AW227" i="38"/>
  <c r="AV227" i="38"/>
  <c r="AT227" i="38"/>
  <c r="AS227" i="38"/>
  <c r="AR227" i="38"/>
  <c r="AQ227" i="38"/>
  <c r="AP227" i="38"/>
  <c r="AO227" i="38"/>
  <c r="A227" i="38"/>
  <c r="BD226" i="38"/>
  <c r="BC226" i="38"/>
  <c r="BA226" i="38"/>
  <c r="AY226" i="38"/>
  <c r="AX226" i="38"/>
  <c r="AW226" i="38"/>
  <c r="AV226" i="38"/>
  <c r="AT226" i="38"/>
  <c r="AS226" i="38"/>
  <c r="AR226" i="38"/>
  <c r="AQ226" i="38"/>
  <c r="AP226" i="38"/>
  <c r="AO226" i="38"/>
  <c r="A226" i="38"/>
  <c r="CA225" i="38"/>
  <c r="BZ225" i="38"/>
  <c r="BY225" i="38"/>
  <c r="BV225" i="38"/>
  <c r="BU225" i="38"/>
  <c r="BT225" i="38"/>
  <c r="BS225" i="38"/>
  <c r="BQ225" i="38"/>
  <c r="BP225" i="38"/>
  <c r="BO225" i="38"/>
  <c r="BN225" i="38"/>
  <c r="BD225" i="38"/>
  <c r="BC225" i="38"/>
  <c r="BB225" i="38"/>
  <c r="BA225" i="38"/>
  <c r="AY225" i="38"/>
  <c r="AX225" i="38"/>
  <c r="AW225" i="38"/>
  <c r="AV225" i="38"/>
  <c r="AT225" i="38"/>
  <c r="AS225" i="38"/>
  <c r="AR225" i="38"/>
  <c r="AQ225" i="38"/>
  <c r="AP225" i="38"/>
  <c r="AO225" i="38"/>
  <c r="A225" i="38"/>
  <c r="CA224" i="38"/>
  <c r="BZ224" i="38"/>
  <c r="BY224" i="38"/>
  <c r="BX224" i="38"/>
  <c r="BV224" i="38"/>
  <c r="BU224" i="38"/>
  <c r="BT224" i="38"/>
  <c r="BS224" i="38"/>
  <c r="BQ224" i="38"/>
  <c r="BP224" i="38"/>
  <c r="BO224" i="38"/>
  <c r="BN224" i="38"/>
  <c r="BD224" i="38"/>
  <c r="BC224" i="38"/>
  <c r="BB224" i="38"/>
  <c r="BA224" i="38"/>
  <c r="AY224" i="38"/>
  <c r="AX224" i="38"/>
  <c r="AW224" i="38"/>
  <c r="AV224" i="38"/>
  <c r="AT224" i="38"/>
  <c r="AS224" i="38"/>
  <c r="AR224" i="38"/>
  <c r="AQ224" i="38"/>
  <c r="AP224" i="38"/>
  <c r="AO224" i="38"/>
  <c r="AG224" i="38"/>
  <c r="AF224" i="38"/>
  <c r="AD224" i="38"/>
  <c r="AB224" i="38"/>
  <c r="AA224" i="38"/>
  <c r="Y224" i="38"/>
  <c r="W224" i="38"/>
  <c r="V224" i="38"/>
  <c r="T224" i="38"/>
  <c r="A224" i="38"/>
  <c r="BD223" i="38"/>
  <c r="BC223" i="38"/>
  <c r="BB223" i="38"/>
  <c r="BA223" i="38"/>
  <c r="AY223" i="38"/>
  <c r="AX223" i="38"/>
  <c r="AW223" i="38"/>
  <c r="AV223" i="38"/>
  <c r="AT223" i="38"/>
  <c r="AS223" i="38"/>
  <c r="AR223" i="38"/>
  <c r="AQ223" i="38"/>
  <c r="AP223" i="38"/>
  <c r="AO223" i="38"/>
  <c r="AG223" i="38"/>
  <c r="AF223" i="38"/>
  <c r="AE223" i="38"/>
  <c r="AB223" i="38"/>
  <c r="AA223" i="38"/>
  <c r="Z223" i="38"/>
  <c r="W223" i="38"/>
  <c r="V223" i="38"/>
  <c r="U223" i="38"/>
  <c r="A223" i="38"/>
  <c r="BD222" i="38"/>
  <c r="BC222" i="38"/>
  <c r="BA222" i="38"/>
  <c r="AY222" i="38"/>
  <c r="AX222" i="38"/>
  <c r="AW222" i="38"/>
  <c r="AV222" i="38"/>
  <c r="AT222" i="38"/>
  <c r="AS222" i="38"/>
  <c r="AR222" i="38"/>
  <c r="AQ222" i="38"/>
  <c r="AP222" i="38"/>
  <c r="AO222" i="38"/>
  <c r="A222" i="38"/>
  <c r="BD221" i="38"/>
  <c r="BC221" i="38"/>
  <c r="BB221" i="38"/>
  <c r="BA221" i="38"/>
  <c r="AY221" i="38"/>
  <c r="AX221" i="38"/>
  <c r="AW221" i="38"/>
  <c r="AV221" i="38"/>
  <c r="AT221" i="38"/>
  <c r="AS221" i="38"/>
  <c r="AR221" i="38"/>
  <c r="AQ221" i="38"/>
  <c r="AP221" i="38"/>
  <c r="AO221" i="38"/>
  <c r="A221" i="38"/>
  <c r="BD220" i="38"/>
  <c r="BC220" i="38"/>
  <c r="BB220" i="38"/>
  <c r="BA220" i="38"/>
  <c r="AY220" i="38"/>
  <c r="AX220" i="38"/>
  <c r="AW220" i="38"/>
  <c r="AV220" i="38"/>
  <c r="AT220" i="38"/>
  <c r="AS220" i="38"/>
  <c r="AR220" i="38"/>
  <c r="AQ220" i="38"/>
  <c r="AP220" i="38"/>
  <c r="AO220" i="38"/>
  <c r="A220" i="38"/>
  <c r="BD219" i="38"/>
  <c r="BC219" i="38"/>
  <c r="BB219" i="38"/>
  <c r="BA219" i="38"/>
  <c r="AY219" i="38"/>
  <c r="AX219" i="38"/>
  <c r="AW219" i="38"/>
  <c r="AV219" i="38"/>
  <c r="AT219" i="38"/>
  <c r="AS219" i="38"/>
  <c r="AR219" i="38"/>
  <c r="AQ219" i="38"/>
  <c r="AP219" i="38"/>
  <c r="AO219" i="38"/>
  <c r="A219" i="38"/>
  <c r="BD218" i="38"/>
  <c r="BC218" i="38"/>
  <c r="BA218" i="38"/>
  <c r="AY218" i="38"/>
  <c r="AX218" i="38"/>
  <c r="AW218" i="38"/>
  <c r="AV218" i="38"/>
  <c r="AT218" i="38"/>
  <c r="AS218" i="38"/>
  <c r="AR218" i="38"/>
  <c r="AQ218" i="38"/>
  <c r="AP218" i="38"/>
  <c r="AO218" i="38"/>
  <c r="A218" i="38"/>
  <c r="BD217" i="38"/>
  <c r="BC217" i="38"/>
  <c r="BB217" i="38"/>
  <c r="BA217" i="38"/>
  <c r="AY217" i="38"/>
  <c r="AX217" i="38"/>
  <c r="AW217" i="38"/>
  <c r="AV217" i="38"/>
  <c r="AT217" i="38"/>
  <c r="AS217" i="38"/>
  <c r="AR217" i="38"/>
  <c r="AQ217" i="38"/>
  <c r="AP217" i="38"/>
  <c r="AO217" i="38"/>
  <c r="A217" i="38"/>
  <c r="BD216" i="38"/>
  <c r="BC216" i="38"/>
  <c r="BB216" i="38"/>
  <c r="BA216" i="38"/>
  <c r="AY216" i="38"/>
  <c r="AX216" i="38"/>
  <c r="AW216" i="38"/>
  <c r="AV216" i="38"/>
  <c r="AT216" i="38"/>
  <c r="AS216" i="38"/>
  <c r="AR216" i="38"/>
  <c r="AQ216" i="38"/>
  <c r="AP216" i="38"/>
  <c r="AO216" i="38"/>
  <c r="A216" i="38"/>
  <c r="CA215" i="38"/>
  <c r="BZ215" i="38"/>
  <c r="BY215" i="38"/>
  <c r="BX215" i="38"/>
  <c r="BV215" i="38"/>
  <c r="BU215" i="38"/>
  <c r="BT215" i="38"/>
  <c r="BS215" i="38"/>
  <c r="BQ215" i="38"/>
  <c r="BP215" i="38"/>
  <c r="BO215" i="38"/>
  <c r="BN215" i="38"/>
  <c r="BD215" i="38"/>
  <c r="BC215" i="38"/>
  <c r="BB215" i="38"/>
  <c r="BA215" i="38"/>
  <c r="AY215" i="38"/>
  <c r="AX215" i="38"/>
  <c r="AW215" i="38"/>
  <c r="AV215" i="38"/>
  <c r="AT215" i="38"/>
  <c r="AS215" i="38"/>
  <c r="AR215" i="38"/>
  <c r="AQ215" i="38"/>
  <c r="AP215" i="38"/>
  <c r="AO215" i="38"/>
  <c r="A215" i="38"/>
  <c r="CA214" i="38"/>
  <c r="BZ214" i="38"/>
  <c r="BY214" i="38"/>
  <c r="BX214" i="38"/>
  <c r="BV214" i="38"/>
  <c r="BU214" i="38"/>
  <c r="BT214" i="38"/>
  <c r="BS214" i="38"/>
  <c r="BQ214" i="38"/>
  <c r="BP214" i="38"/>
  <c r="BO214" i="38"/>
  <c r="BN214" i="38"/>
  <c r="BD214" i="38"/>
  <c r="BC214" i="38"/>
  <c r="BA214" i="38"/>
  <c r="AY214" i="38"/>
  <c r="AX214" i="38"/>
  <c r="AW214" i="38"/>
  <c r="AV214" i="38"/>
  <c r="AT214" i="38"/>
  <c r="AS214" i="38"/>
  <c r="AR214" i="38"/>
  <c r="AQ214" i="38"/>
  <c r="AP214" i="38"/>
  <c r="AO214" i="38"/>
  <c r="A214" i="38"/>
  <c r="BD213" i="38"/>
  <c r="BC213" i="38"/>
  <c r="BB213" i="38"/>
  <c r="BA213" i="38"/>
  <c r="AY213" i="38"/>
  <c r="AX213" i="38"/>
  <c r="AW213" i="38"/>
  <c r="AV213" i="38"/>
  <c r="AT213" i="38"/>
  <c r="AS213" i="38"/>
  <c r="AR213" i="38"/>
  <c r="AQ213" i="38"/>
  <c r="AP213" i="38"/>
  <c r="AO213" i="38"/>
  <c r="A213" i="38"/>
  <c r="BD212" i="38"/>
  <c r="BC212" i="38"/>
  <c r="BB212" i="38"/>
  <c r="BA212" i="38"/>
  <c r="AY212" i="38"/>
  <c r="AX212" i="38"/>
  <c r="AW212" i="38"/>
  <c r="AV212" i="38"/>
  <c r="AT212" i="38"/>
  <c r="AS212" i="38"/>
  <c r="AR212" i="38"/>
  <c r="AQ212" i="38"/>
  <c r="AP212" i="38"/>
  <c r="AO212" i="38"/>
  <c r="A212" i="38"/>
  <c r="CA211" i="38"/>
  <c r="BZ211" i="38"/>
  <c r="BY211" i="38"/>
  <c r="BX211" i="38"/>
  <c r="BV211" i="38"/>
  <c r="BU211" i="38"/>
  <c r="BT211" i="38"/>
  <c r="BS211" i="38"/>
  <c r="BQ211" i="38"/>
  <c r="BP211" i="38"/>
  <c r="BO211" i="38"/>
  <c r="BN211" i="38"/>
  <c r="BD211" i="38"/>
  <c r="BC211" i="38"/>
  <c r="BB211" i="38"/>
  <c r="BA211" i="38"/>
  <c r="AY211" i="38"/>
  <c r="AX211" i="38"/>
  <c r="AW211" i="38"/>
  <c r="AV211" i="38"/>
  <c r="AT211" i="38"/>
  <c r="AS211" i="38"/>
  <c r="AR211" i="38"/>
  <c r="AQ211" i="38"/>
  <c r="AP211" i="38"/>
  <c r="AO211" i="38"/>
  <c r="A211" i="38"/>
  <c r="BD210" i="38"/>
  <c r="BC210" i="38"/>
  <c r="BB210" i="38"/>
  <c r="BA210" i="38"/>
  <c r="AY210" i="38"/>
  <c r="AX210" i="38"/>
  <c r="AW210" i="38"/>
  <c r="AV210" i="38"/>
  <c r="AT210" i="38"/>
  <c r="AS210" i="38"/>
  <c r="AR210" i="38"/>
  <c r="AQ210" i="38"/>
  <c r="AP210" i="38"/>
  <c r="AO210" i="38"/>
  <c r="A210" i="38"/>
  <c r="BD209" i="38"/>
  <c r="BC209" i="38"/>
  <c r="BB209" i="38"/>
  <c r="BA209" i="38"/>
  <c r="AY209" i="38"/>
  <c r="AX209" i="38"/>
  <c r="AW209" i="38"/>
  <c r="AV209" i="38"/>
  <c r="AT209" i="38"/>
  <c r="AS209" i="38"/>
  <c r="AR209" i="38"/>
  <c r="AQ209" i="38"/>
  <c r="AP209" i="38"/>
  <c r="AO209" i="38"/>
  <c r="A209" i="38"/>
  <c r="BD208" i="38"/>
  <c r="BC208" i="38"/>
  <c r="BB208" i="38"/>
  <c r="BA208" i="38"/>
  <c r="AY208" i="38"/>
  <c r="AX208" i="38"/>
  <c r="AW208" i="38"/>
  <c r="AV208" i="38"/>
  <c r="AT208" i="38"/>
  <c r="AS208" i="38"/>
  <c r="AR208" i="38"/>
  <c r="AQ208" i="38"/>
  <c r="AP208" i="38"/>
  <c r="AO208" i="38"/>
  <c r="A208" i="38"/>
  <c r="BD207" i="38"/>
  <c r="BC207" i="38"/>
  <c r="BB207" i="38"/>
  <c r="BA207" i="38"/>
  <c r="AY207" i="38"/>
  <c r="AX207" i="38"/>
  <c r="AW207" i="38"/>
  <c r="AV207" i="38"/>
  <c r="AT207" i="38"/>
  <c r="AS207" i="38"/>
  <c r="AR207" i="38"/>
  <c r="AQ207" i="38"/>
  <c r="AP207" i="38"/>
  <c r="AO207" i="38"/>
  <c r="A207" i="38"/>
  <c r="BD206" i="38"/>
  <c r="BC206" i="38"/>
  <c r="BB206" i="38"/>
  <c r="BA206" i="38"/>
  <c r="AY206" i="38"/>
  <c r="AX206" i="38"/>
  <c r="AW206" i="38"/>
  <c r="AV206" i="38"/>
  <c r="AT206" i="38"/>
  <c r="AS206" i="38"/>
  <c r="AR206" i="38"/>
  <c r="AQ206" i="38"/>
  <c r="AP206" i="38"/>
  <c r="AO206" i="38"/>
  <c r="A206" i="38"/>
  <c r="BD205" i="38"/>
  <c r="BC205" i="38"/>
  <c r="BB205" i="38"/>
  <c r="BA205" i="38"/>
  <c r="AY205" i="38"/>
  <c r="AX205" i="38"/>
  <c r="AW205" i="38"/>
  <c r="AV205" i="38"/>
  <c r="AT205" i="38"/>
  <c r="AS205" i="38"/>
  <c r="AR205" i="38"/>
  <c r="AQ205" i="38"/>
  <c r="AP205" i="38"/>
  <c r="AO205" i="38"/>
  <c r="A205" i="38"/>
  <c r="BD204" i="38"/>
  <c r="BC204" i="38"/>
  <c r="BB204" i="38"/>
  <c r="BA204" i="38"/>
  <c r="AY204" i="38"/>
  <c r="AX204" i="38"/>
  <c r="AW204" i="38"/>
  <c r="AV204" i="38"/>
  <c r="AT204" i="38"/>
  <c r="AS204" i="38"/>
  <c r="AR204" i="38"/>
  <c r="AQ204" i="38"/>
  <c r="AP204" i="38"/>
  <c r="AO204" i="38"/>
  <c r="A204" i="38"/>
  <c r="CA203" i="38"/>
  <c r="BZ203" i="38"/>
  <c r="BY203" i="38"/>
  <c r="BX203" i="38"/>
  <c r="BV203" i="38"/>
  <c r="BU203" i="38"/>
  <c r="BT203" i="38"/>
  <c r="BS203" i="38"/>
  <c r="BQ203" i="38"/>
  <c r="BP203" i="38"/>
  <c r="BO203" i="38"/>
  <c r="BN203" i="38"/>
  <c r="BD203" i="38"/>
  <c r="BC203" i="38"/>
  <c r="BB203" i="38"/>
  <c r="BA203" i="38"/>
  <c r="AY203" i="38"/>
  <c r="AX203" i="38"/>
  <c r="AW203" i="38"/>
  <c r="AV203" i="38"/>
  <c r="AT203" i="38"/>
  <c r="AS203" i="38"/>
  <c r="AR203" i="38"/>
  <c r="AQ203" i="38"/>
  <c r="AP203" i="38"/>
  <c r="AO203" i="38"/>
  <c r="A203" i="38"/>
  <c r="BD202" i="38"/>
  <c r="BC202" i="38"/>
  <c r="BB202" i="38"/>
  <c r="BA202" i="38"/>
  <c r="AY202" i="38"/>
  <c r="AX202" i="38"/>
  <c r="AW202" i="38"/>
  <c r="AV202" i="38"/>
  <c r="AT202" i="38"/>
  <c r="AS202" i="38"/>
  <c r="AR202" i="38"/>
  <c r="AQ202" i="38"/>
  <c r="AP202" i="38"/>
  <c r="AO202" i="38"/>
  <c r="A202" i="38"/>
  <c r="BD201" i="38"/>
  <c r="BC201" i="38"/>
  <c r="BB201" i="38"/>
  <c r="BA201" i="38"/>
  <c r="AY201" i="38"/>
  <c r="AX201" i="38"/>
  <c r="AW201" i="38"/>
  <c r="AV201" i="38"/>
  <c r="AT201" i="38"/>
  <c r="AS201" i="38"/>
  <c r="AR201" i="38"/>
  <c r="AQ201" i="38"/>
  <c r="AP201" i="38"/>
  <c r="AO201" i="38"/>
  <c r="A201" i="38"/>
  <c r="BD200" i="38"/>
  <c r="BC200" i="38"/>
  <c r="BB200" i="38"/>
  <c r="BA200" i="38"/>
  <c r="AY200" i="38"/>
  <c r="AX200" i="38"/>
  <c r="AW200" i="38"/>
  <c r="AV200" i="38"/>
  <c r="AT200" i="38"/>
  <c r="AS200" i="38"/>
  <c r="AR200" i="38"/>
  <c r="AQ200" i="38"/>
  <c r="AP200" i="38"/>
  <c r="AO200" i="38"/>
  <c r="A200" i="38"/>
  <c r="CA199" i="38"/>
  <c r="BZ199" i="38"/>
  <c r="BY199" i="38"/>
  <c r="BX199" i="38"/>
  <c r="BV199" i="38"/>
  <c r="BU199" i="38"/>
  <c r="BT199" i="38"/>
  <c r="BS199" i="38"/>
  <c r="BQ199" i="38"/>
  <c r="BP199" i="38"/>
  <c r="BO199" i="38"/>
  <c r="BN199" i="38"/>
  <c r="BD199" i="38"/>
  <c r="BC199" i="38"/>
  <c r="BB199" i="38"/>
  <c r="BA199" i="38"/>
  <c r="AY199" i="38"/>
  <c r="AX199" i="38"/>
  <c r="AW199" i="38"/>
  <c r="AV199" i="38"/>
  <c r="AT199" i="38"/>
  <c r="AS199" i="38"/>
  <c r="AR199" i="38"/>
  <c r="AQ199" i="38"/>
  <c r="AP199" i="38"/>
  <c r="AO199" i="38"/>
  <c r="A199" i="38"/>
  <c r="CA198" i="38"/>
  <c r="BZ198" i="38"/>
  <c r="BY198" i="38"/>
  <c r="BX198" i="38"/>
  <c r="BV198" i="38"/>
  <c r="BU198" i="38"/>
  <c r="BT198" i="38"/>
  <c r="BS198" i="38"/>
  <c r="BQ198" i="38"/>
  <c r="BP198" i="38"/>
  <c r="BO198" i="38"/>
  <c r="BN198" i="38"/>
  <c r="BD198" i="38"/>
  <c r="BC198" i="38"/>
  <c r="BB198" i="38"/>
  <c r="BA198" i="38"/>
  <c r="AY198" i="38"/>
  <c r="AX198" i="38"/>
  <c r="AW198" i="38"/>
  <c r="AV198" i="38"/>
  <c r="AT198" i="38"/>
  <c r="AS198" i="38"/>
  <c r="AR198" i="38"/>
  <c r="AQ198" i="38"/>
  <c r="AP198" i="38"/>
  <c r="AO198" i="38"/>
  <c r="A198" i="38"/>
  <c r="CA197" i="38"/>
  <c r="BZ197" i="38"/>
  <c r="BY197" i="38"/>
  <c r="BX197" i="38"/>
  <c r="BV197" i="38"/>
  <c r="BU197" i="38"/>
  <c r="BT197" i="38"/>
  <c r="BS197" i="38"/>
  <c r="BQ197" i="38"/>
  <c r="BP197" i="38"/>
  <c r="BO197" i="38"/>
  <c r="BN197" i="38"/>
  <c r="BD197" i="38"/>
  <c r="BC197" i="38"/>
  <c r="BB197" i="38"/>
  <c r="BA197" i="38"/>
  <c r="AY197" i="38"/>
  <c r="AX197" i="38"/>
  <c r="AW197" i="38"/>
  <c r="AV197" i="38"/>
  <c r="AT197" i="38"/>
  <c r="AS197" i="38"/>
  <c r="AR197" i="38"/>
  <c r="AQ197" i="38"/>
  <c r="AP197" i="38"/>
  <c r="AO197" i="38"/>
  <c r="A197" i="38"/>
  <c r="BD196" i="38"/>
  <c r="BC196" i="38"/>
  <c r="BB196" i="38"/>
  <c r="BA196" i="38"/>
  <c r="AY196" i="38"/>
  <c r="AX196" i="38"/>
  <c r="AW196" i="38"/>
  <c r="AV196" i="38"/>
  <c r="AT196" i="38"/>
  <c r="AS196" i="38"/>
  <c r="AR196" i="38"/>
  <c r="AQ196" i="38"/>
  <c r="AP196" i="38"/>
  <c r="AO196" i="38"/>
  <c r="A196" i="38"/>
  <c r="BD195" i="38"/>
  <c r="BC195" i="38"/>
  <c r="BB195" i="38"/>
  <c r="BA195" i="38"/>
  <c r="AY195" i="38"/>
  <c r="AX195" i="38"/>
  <c r="AW195" i="38"/>
  <c r="AV195" i="38"/>
  <c r="AT195" i="38"/>
  <c r="AS195" i="38"/>
  <c r="AR195" i="38"/>
  <c r="AQ195" i="38"/>
  <c r="AP195" i="38"/>
  <c r="AO195" i="38"/>
  <c r="AG195" i="38"/>
  <c r="AF195" i="38"/>
  <c r="AE195" i="38"/>
  <c r="AD195" i="38"/>
  <c r="AB195" i="38"/>
  <c r="AA195" i="38"/>
  <c r="Z195" i="38"/>
  <c r="Y195" i="38"/>
  <c r="W195" i="38"/>
  <c r="V195" i="38"/>
  <c r="U195" i="38"/>
  <c r="T195" i="38"/>
  <c r="A195" i="38"/>
  <c r="BD194" i="38"/>
  <c r="BC194" i="38"/>
  <c r="BB194" i="38"/>
  <c r="BA194" i="38"/>
  <c r="AY194" i="38"/>
  <c r="AX194" i="38"/>
  <c r="AW194" i="38"/>
  <c r="AV194" i="38"/>
  <c r="AT194" i="38"/>
  <c r="AS194" i="38"/>
  <c r="AR194" i="38"/>
  <c r="AQ194" i="38"/>
  <c r="AP194" i="38"/>
  <c r="AO194" i="38"/>
  <c r="A194" i="38"/>
  <c r="BD193" i="38"/>
  <c r="BC193" i="38"/>
  <c r="BB193" i="38"/>
  <c r="BA193" i="38"/>
  <c r="AY193" i="38"/>
  <c r="AX193" i="38"/>
  <c r="AW193" i="38"/>
  <c r="AV193" i="38"/>
  <c r="AT193" i="38"/>
  <c r="AS193" i="38"/>
  <c r="AR193" i="38"/>
  <c r="AQ193" i="38"/>
  <c r="AP193" i="38"/>
  <c r="AO193" i="38"/>
  <c r="A193" i="38"/>
  <c r="BD192" i="38"/>
  <c r="BC192" i="38"/>
  <c r="BB192" i="38"/>
  <c r="BA192" i="38"/>
  <c r="AY192" i="38"/>
  <c r="AX192" i="38"/>
  <c r="AW192" i="38"/>
  <c r="AV192" i="38"/>
  <c r="AT192" i="38"/>
  <c r="AS192" i="38"/>
  <c r="AR192" i="38"/>
  <c r="AQ192" i="38"/>
  <c r="AP192" i="38"/>
  <c r="AO192" i="38"/>
  <c r="A192" i="38"/>
  <c r="BD191" i="38"/>
  <c r="BC191" i="38"/>
  <c r="BB191" i="38"/>
  <c r="BA191" i="38"/>
  <c r="AY191" i="38"/>
  <c r="AX191" i="38"/>
  <c r="AW191" i="38"/>
  <c r="AV191" i="38"/>
  <c r="AT191" i="38"/>
  <c r="AS191" i="38"/>
  <c r="AR191" i="38"/>
  <c r="AQ191" i="38"/>
  <c r="AP191" i="38"/>
  <c r="AO191" i="38"/>
  <c r="A191" i="38"/>
  <c r="BD190" i="38"/>
  <c r="BC190" i="38"/>
  <c r="BB190" i="38"/>
  <c r="BA190" i="38"/>
  <c r="AY190" i="38"/>
  <c r="AX190" i="38"/>
  <c r="AW190" i="38"/>
  <c r="AV190" i="38"/>
  <c r="AT190" i="38"/>
  <c r="AS190" i="38"/>
  <c r="AR190" i="38"/>
  <c r="AQ190" i="38"/>
  <c r="AP190" i="38"/>
  <c r="AO190" i="38"/>
  <c r="A190" i="38"/>
  <c r="BD189" i="38"/>
  <c r="BC189" i="38"/>
  <c r="BB189" i="38"/>
  <c r="BA189" i="38"/>
  <c r="AY189" i="38"/>
  <c r="AX189" i="38"/>
  <c r="AW189" i="38"/>
  <c r="AV189" i="38"/>
  <c r="AT189" i="38"/>
  <c r="AS189" i="38"/>
  <c r="AR189" i="38"/>
  <c r="AQ189" i="38"/>
  <c r="AP189" i="38"/>
  <c r="AO189" i="38"/>
  <c r="A189" i="38"/>
  <c r="BD188" i="38"/>
  <c r="BC188" i="38"/>
  <c r="BB188" i="38"/>
  <c r="BA188" i="38"/>
  <c r="AY188" i="38"/>
  <c r="AX188" i="38"/>
  <c r="AW188" i="38"/>
  <c r="AV188" i="38"/>
  <c r="AT188" i="38"/>
  <c r="AS188" i="38"/>
  <c r="AR188" i="38"/>
  <c r="AQ188" i="38"/>
  <c r="AP188" i="38"/>
  <c r="AO188" i="38"/>
  <c r="A188" i="38"/>
  <c r="BD187" i="38"/>
  <c r="BC187" i="38"/>
  <c r="BB187" i="38"/>
  <c r="BA187" i="38"/>
  <c r="AY187" i="38"/>
  <c r="AX187" i="38"/>
  <c r="AW187" i="38"/>
  <c r="AV187" i="38"/>
  <c r="AT187" i="38"/>
  <c r="AS187" i="38"/>
  <c r="AR187" i="38"/>
  <c r="AQ187" i="38"/>
  <c r="AP187" i="38"/>
  <c r="AO187" i="38"/>
  <c r="A187" i="38"/>
  <c r="BD186" i="38"/>
  <c r="BC186" i="38"/>
  <c r="BB186" i="38"/>
  <c r="BA186" i="38"/>
  <c r="AY186" i="38"/>
  <c r="AX186" i="38"/>
  <c r="AW186" i="38"/>
  <c r="AV186" i="38"/>
  <c r="AT186" i="38"/>
  <c r="AS186" i="38"/>
  <c r="AR186" i="38"/>
  <c r="AQ186" i="38"/>
  <c r="AP186" i="38"/>
  <c r="AO186" i="38"/>
  <c r="A186" i="38"/>
  <c r="BD185" i="38"/>
  <c r="BC185" i="38"/>
  <c r="BB185" i="38"/>
  <c r="BA185" i="38"/>
  <c r="AY185" i="38"/>
  <c r="AX185" i="38"/>
  <c r="AW185" i="38"/>
  <c r="AV185" i="38"/>
  <c r="AT185" i="38"/>
  <c r="AS185" i="38"/>
  <c r="AR185" i="38"/>
  <c r="AQ185" i="38"/>
  <c r="AP185" i="38"/>
  <c r="AO185" i="38"/>
  <c r="A185" i="38"/>
  <c r="BD184" i="38"/>
  <c r="BC184" i="38"/>
  <c r="BB184" i="38"/>
  <c r="BA184" i="38"/>
  <c r="AY184" i="38"/>
  <c r="AX184" i="38"/>
  <c r="AW184" i="38"/>
  <c r="AV184" i="38"/>
  <c r="AT184" i="38"/>
  <c r="AS184" i="38"/>
  <c r="AR184" i="38"/>
  <c r="AQ184" i="38"/>
  <c r="AP184" i="38"/>
  <c r="AO184" i="38"/>
  <c r="AG184" i="38"/>
  <c r="AF184" i="38"/>
  <c r="AE184" i="38"/>
  <c r="AD184" i="38"/>
  <c r="AB184" i="38"/>
  <c r="AA184" i="38"/>
  <c r="Z184" i="38"/>
  <c r="Y184" i="38"/>
  <c r="W184" i="38"/>
  <c r="V184" i="38"/>
  <c r="U184" i="38"/>
  <c r="T184" i="38"/>
  <c r="A184" i="38"/>
  <c r="BD183" i="38"/>
  <c r="BC183" i="38"/>
  <c r="BB183" i="38"/>
  <c r="BA183" i="38"/>
  <c r="AY183" i="38"/>
  <c r="AX183" i="38"/>
  <c r="AW183" i="38"/>
  <c r="AV183" i="38"/>
  <c r="AT183" i="38"/>
  <c r="AS183" i="38"/>
  <c r="AR183" i="38"/>
  <c r="AQ183" i="38"/>
  <c r="AP183" i="38"/>
  <c r="AO183" i="38"/>
  <c r="A183" i="38"/>
  <c r="CA182" i="38"/>
  <c r="BZ182" i="38"/>
  <c r="BY182" i="38"/>
  <c r="BX182" i="38"/>
  <c r="BV182" i="38"/>
  <c r="BU182" i="38"/>
  <c r="BT182" i="38"/>
  <c r="BS182" i="38"/>
  <c r="BQ182" i="38"/>
  <c r="BP182" i="38"/>
  <c r="BO182" i="38"/>
  <c r="BN182" i="38"/>
  <c r="BD182" i="38"/>
  <c r="BC182" i="38"/>
  <c r="BB182" i="38"/>
  <c r="BA182" i="38"/>
  <c r="AY182" i="38"/>
  <c r="AX182" i="38"/>
  <c r="AW182" i="38"/>
  <c r="AV182" i="38"/>
  <c r="AT182" i="38"/>
  <c r="AS182" i="38"/>
  <c r="AR182" i="38"/>
  <c r="AQ182" i="38"/>
  <c r="AP182" i="38"/>
  <c r="AO182" i="38"/>
  <c r="A182" i="38"/>
  <c r="BD181" i="38"/>
  <c r="BC181" i="38"/>
  <c r="BB181" i="38"/>
  <c r="BA181" i="38"/>
  <c r="AY181" i="38"/>
  <c r="AX181" i="38"/>
  <c r="AW181" i="38"/>
  <c r="AV181" i="38"/>
  <c r="AT181" i="38"/>
  <c r="AS181" i="38"/>
  <c r="AR181" i="38"/>
  <c r="AQ181" i="38"/>
  <c r="AP181" i="38"/>
  <c r="AO181" i="38"/>
  <c r="A181" i="38"/>
  <c r="CA180" i="38"/>
  <c r="BZ180" i="38"/>
  <c r="BY180" i="38"/>
  <c r="BX180" i="38"/>
  <c r="BV180" i="38"/>
  <c r="BU180" i="38"/>
  <c r="BT180" i="38"/>
  <c r="BS180" i="38"/>
  <c r="BQ180" i="38"/>
  <c r="BP180" i="38"/>
  <c r="BO180" i="38"/>
  <c r="BN180" i="38"/>
  <c r="BD180" i="38"/>
  <c r="BC180" i="38"/>
  <c r="BB180" i="38"/>
  <c r="BA180" i="38"/>
  <c r="AY180" i="38"/>
  <c r="AX180" i="38"/>
  <c r="AW180" i="38"/>
  <c r="AV180" i="38"/>
  <c r="AT180" i="38"/>
  <c r="AS180" i="38"/>
  <c r="AR180" i="38"/>
  <c r="AQ180" i="38"/>
  <c r="AP180" i="38"/>
  <c r="AO180" i="38"/>
  <c r="A180" i="38"/>
  <c r="BD179" i="38"/>
  <c r="BC179" i="38"/>
  <c r="BB179" i="38"/>
  <c r="BA179" i="38"/>
  <c r="AY179" i="38"/>
  <c r="AX179" i="38"/>
  <c r="AW179" i="38"/>
  <c r="AV179" i="38"/>
  <c r="AT179" i="38"/>
  <c r="AS179" i="38"/>
  <c r="AR179" i="38"/>
  <c r="AQ179" i="38"/>
  <c r="AP179" i="38"/>
  <c r="AO179" i="38"/>
  <c r="A179" i="38"/>
  <c r="BD178" i="38"/>
  <c r="BC178" i="38"/>
  <c r="BB178" i="38"/>
  <c r="BA178" i="38"/>
  <c r="AY178" i="38"/>
  <c r="AX178" i="38"/>
  <c r="AW178" i="38"/>
  <c r="AV178" i="38"/>
  <c r="AT178" i="38"/>
  <c r="AS178" i="38"/>
  <c r="AR178" i="38"/>
  <c r="AQ178" i="38"/>
  <c r="AP178" i="38"/>
  <c r="AO178" i="38"/>
  <c r="A178" i="38"/>
  <c r="BD177" i="38"/>
  <c r="BC177" i="38"/>
  <c r="BB177" i="38"/>
  <c r="BA177" i="38"/>
  <c r="AY177" i="38"/>
  <c r="AX177" i="38"/>
  <c r="AW177" i="38"/>
  <c r="AV177" i="38"/>
  <c r="AT177" i="38"/>
  <c r="AS177" i="38"/>
  <c r="AR177" i="38"/>
  <c r="AQ177" i="38"/>
  <c r="AP177" i="38"/>
  <c r="AO177" i="38"/>
  <c r="A177" i="38"/>
  <c r="BD176" i="38"/>
  <c r="BC176" i="38"/>
  <c r="BB176" i="38"/>
  <c r="BA176" i="38"/>
  <c r="AY176" i="38"/>
  <c r="AX176" i="38"/>
  <c r="AW176" i="38"/>
  <c r="AV176" i="38"/>
  <c r="AT176" i="38"/>
  <c r="AS176" i="38"/>
  <c r="AR176" i="38"/>
  <c r="AQ176" i="38"/>
  <c r="AP176" i="38"/>
  <c r="AO176" i="38"/>
  <c r="AG176" i="38"/>
  <c r="AF176" i="38"/>
  <c r="AE176" i="38"/>
  <c r="AD176" i="38"/>
  <c r="AB176" i="38"/>
  <c r="AA176" i="38"/>
  <c r="Z176" i="38"/>
  <c r="Y176" i="38"/>
  <c r="W176" i="38"/>
  <c r="V176" i="38"/>
  <c r="U176" i="38"/>
  <c r="T176" i="38"/>
  <c r="A176" i="38"/>
  <c r="BD175" i="38"/>
  <c r="BC175" i="38"/>
  <c r="BB175" i="38"/>
  <c r="BA175" i="38"/>
  <c r="AY175" i="38"/>
  <c r="AX175" i="38"/>
  <c r="AW175" i="38"/>
  <c r="AV175" i="38"/>
  <c r="AT175" i="38"/>
  <c r="AS175" i="38"/>
  <c r="AR175" i="38"/>
  <c r="AQ175" i="38"/>
  <c r="AP175" i="38"/>
  <c r="AO175" i="38"/>
  <c r="A175" i="38"/>
  <c r="BD174" i="38"/>
  <c r="BC174" i="38"/>
  <c r="BB174" i="38"/>
  <c r="BA174" i="38"/>
  <c r="AY174" i="38"/>
  <c r="AX174" i="38"/>
  <c r="AW174" i="38"/>
  <c r="AV174" i="38"/>
  <c r="AT174" i="38"/>
  <c r="AS174" i="38"/>
  <c r="AR174" i="38"/>
  <c r="AQ174" i="38"/>
  <c r="AP174" i="38"/>
  <c r="AO174" i="38"/>
  <c r="A174" i="38"/>
  <c r="BD173" i="38"/>
  <c r="BC173" i="38"/>
  <c r="BB173" i="38"/>
  <c r="BA173" i="38"/>
  <c r="AY173" i="38"/>
  <c r="AX173" i="38"/>
  <c r="AW173" i="38"/>
  <c r="AV173" i="38"/>
  <c r="AT173" i="38"/>
  <c r="AS173" i="38"/>
  <c r="AR173" i="38"/>
  <c r="AQ173" i="38"/>
  <c r="AP173" i="38"/>
  <c r="AO173" i="38"/>
  <c r="A173" i="38"/>
  <c r="CA172" i="38"/>
  <c r="BZ172" i="38"/>
  <c r="BY172" i="38"/>
  <c r="BX172" i="38"/>
  <c r="BV172" i="38"/>
  <c r="BU172" i="38"/>
  <c r="BT172" i="38"/>
  <c r="BS172" i="38"/>
  <c r="BQ172" i="38"/>
  <c r="BP172" i="38"/>
  <c r="BO172" i="38"/>
  <c r="BN172" i="38"/>
  <c r="BD172" i="38"/>
  <c r="BC172" i="38"/>
  <c r="BB172" i="38"/>
  <c r="BA172" i="38"/>
  <c r="AY172" i="38"/>
  <c r="AX172" i="38"/>
  <c r="AW172" i="38"/>
  <c r="AV172" i="38"/>
  <c r="AT172" i="38"/>
  <c r="AS172" i="38"/>
  <c r="AR172" i="38"/>
  <c r="AQ172" i="38"/>
  <c r="AP172" i="38"/>
  <c r="AO172" i="38"/>
  <c r="A172" i="38"/>
  <c r="BD171" i="38"/>
  <c r="BC171" i="38"/>
  <c r="BB171" i="38"/>
  <c r="BA171" i="38"/>
  <c r="AY171" i="38"/>
  <c r="AX171" i="38"/>
  <c r="AW171" i="38"/>
  <c r="AV171" i="38"/>
  <c r="AT171" i="38"/>
  <c r="AS171" i="38"/>
  <c r="AR171" i="38"/>
  <c r="AQ171" i="38"/>
  <c r="AP171" i="38"/>
  <c r="AO171" i="38"/>
  <c r="A171" i="38"/>
  <c r="BD170" i="38"/>
  <c r="BC170" i="38"/>
  <c r="BB170" i="38"/>
  <c r="BA170" i="38"/>
  <c r="AY170" i="38"/>
  <c r="AX170" i="38"/>
  <c r="AW170" i="38"/>
  <c r="AV170" i="38"/>
  <c r="AT170" i="38"/>
  <c r="AS170" i="38"/>
  <c r="AR170" i="38"/>
  <c r="AQ170" i="38"/>
  <c r="AP170" i="38"/>
  <c r="AO170" i="38"/>
  <c r="A170" i="38"/>
  <c r="BD169" i="38"/>
  <c r="BC169" i="38"/>
  <c r="BB169" i="38"/>
  <c r="BA169" i="38"/>
  <c r="AY169" i="38"/>
  <c r="AX169" i="38"/>
  <c r="AW169" i="38"/>
  <c r="AV169" i="38"/>
  <c r="AT169" i="38"/>
  <c r="AS169" i="38"/>
  <c r="AR169" i="38"/>
  <c r="AQ169" i="38"/>
  <c r="AP169" i="38"/>
  <c r="AO169" i="38"/>
  <c r="A169" i="38"/>
  <c r="BD168" i="38"/>
  <c r="BC168" i="38"/>
  <c r="BB168" i="38"/>
  <c r="BA168" i="38"/>
  <c r="AY168" i="38"/>
  <c r="AX168" i="38"/>
  <c r="AW168" i="38"/>
  <c r="AV168" i="38"/>
  <c r="AT168" i="38"/>
  <c r="AS168" i="38"/>
  <c r="AR168" i="38"/>
  <c r="AQ168" i="38"/>
  <c r="AP168" i="38"/>
  <c r="AO168" i="38"/>
  <c r="AG168" i="38"/>
  <c r="AF168" i="38"/>
  <c r="AE168" i="38"/>
  <c r="AD168" i="38"/>
  <c r="AB168" i="38"/>
  <c r="AA168" i="38"/>
  <c r="Z168" i="38"/>
  <c r="Y168" i="38"/>
  <c r="W168" i="38"/>
  <c r="V168" i="38"/>
  <c r="U168" i="38"/>
  <c r="T168" i="38"/>
  <c r="A168" i="38"/>
  <c r="BD167" i="38"/>
  <c r="BC167" i="38"/>
  <c r="BB167" i="38"/>
  <c r="BA167" i="38"/>
  <c r="AY167" i="38"/>
  <c r="AX167" i="38"/>
  <c r="AW167" i="38"/>
  <c r="AV167" i="38"/>
  <c r="AT167" i="38"/>
  <c r="AS167" i="38"/>
  <c r="AR167" i="38"/>
  <c r="AQ167" i="38"/>
  <c r="AP167" i="38"/>
  <c r="AO167" i="38"/>
  <c r="A167" i="38"/>
  <c r="CA166" i="38"/>
  <c r="BZ166" i="38"/>
  <c r="BY166" i="38"/>
  <c r="BX166" i="38"/>
  <c r="BV166" i="38"/>
  <c r="BU166" i="38"/>
  <c r="BT166" i="38"/>
  <c r="BS166" i="38"/>
  <c r="BQ166" i="38"/>
  <c r="BP166" i="38"/>
  <c r="BO166" i="38"/>
  <c r="BN166" i="38"/>
  <c r="BD166" i="38"/>
  <c r="BC166" i="38"/>
  <c r="BB166" i="38"/>
  <c r="BA166" i="38"/>
  <c r="AY166" i="38"/>
  <c r="AX166" i="38"/>
  <c r="AW166" i="38"/>
  <c r="AV166" i="38"/>
  <c r="AT166" i="38"/>
  <c r="AS166" i="38"/>
  <c r="AR166" i="38"/>
  <c r="AQ166" i="38"/>
  <c r="AP166" i="38"/>
  <c r="AO166" i="38"/>
  <c r="A166" i="38"/>
  <c r="BD165" i="38"/>
  <c r="BC165" i="38"/>
  <c r="BB165" i="38"/>
  <c r="BA165" i="38"/>
  <c r="AY165" i="38"/>
  <c r="AX165" i="38"/>
  <c r="AW165" i="38"/>
  <c r="AV165" i="38"/>
  <c r="AT165" i="38"/>
  <c r="AS165" i="38"/>
  <c r="AR165" i="38"/>
  <c r="AQ165" i="38"/>
  <c r="AP165" i="38"/>
  <c r="AO165" i="38"/>
  <c r="A165" i="38"/>
  <c r="BD164" i="38"/>
  <c r="BC164" i="38"/>
  <c r="BB164" i="38"/>
  <c r="BA164" i="38"/>
  <c r="AY164" i="38"/>
  <c r="AX164" i="38"/>
  <c r="AW164" i="38"/>
  <c r="AV164" i="38"/>
  <c r="AT164" i="38"/>
  <c r="AS164" i="38"/>
  <c r="AR164" i="38"/>
  <c r="AQ164" i="38"/>
  <c r="AP164" i="38"/>
  <c r="AO164" i="38"/>
  <c r="A164" i="38"/>
  <c r="BD163" i="38"/>
  <c r="BC163" i="38"/>
  <c r="BB163" i="38"/>
  <c r="BA163" i="38"/>
  <c r="AY163" i="38"/>
  <c r="AX163" i="38"/>
  <c r="AW163" i="38"/>
  <c r="AV163" i="38"/>
  <c r="AT163" i="38"/>
  <c r="AS163" i="38"/>
  <c r="AR163" i="38"/>
  <c r="AQ163" i="38"/>
  <c r="AP163" i="38"/>
  <c r="AO163" i="38"/>
  <c r="AG163" i="38"/>
  <c r="AF163" i="38"/>
  <c r="AE163" i="38"/>
  <c r="AD163" i="38"/>
  <c r="AB163" i="38"/>
  <c r="AA163" i="38"/>
  <c r="Z163" i="38"/>
  <c r="Y163" i="38"/>
  <c r="W163" i="38"/>
  <c r="V163" i="38"/>
  <c r="U163" i="38"/>
  <c r="T163" i="38"/>
  <c r="A163" i="38"/>
  <c r="BD162" i="38"/>
  <c r="BC162" i="38"/>
  <c r="BB162" i="38"/>
  <c r="BA162" i="38"/>
  <c r="AY162" i="38"/>
  <c r="AX162" i="38"/>
  <c r="AW162" i="38"/>
  <c r="AV162" i="38"/>
  <c r="AT162" i="38"/>
  <c r="AS162" i="38"/>
  <c r="AR162" i="38"/>
  <c r="AQ162" i="38"/>
  <c r="AP162" i="38"/>
  <c r="AO162" i="38"/>
  <c r="A162" i="38"/>
  <c r="BD161" i="38"/>
  <c r="BC161" i="38"/>
  <c r="BB161" i="38"/>
  <c r="BA161" i="38"/>
  <c r="AY161" i="38"/>
  <c r="AX161" i="38"/>
  <c r="AW161" i="38"/>
  <c r="AV161" i="38"/>
  <c r="AT161" i="38"/>
  <c r="AS161" i="38"/>
  <c r="AR161" i="38"/>
  <c r="AQ161" i="38"/>
  <c r="AP161" i="38"/>
  <c r="AO161" i="38"/>
  <c r="A161" i="38"/>
  <c r="BD160" i="38"/>
  <c r="BC160" i="38"/>
  <c r="BB160" i="38"/>
  <c r="BA160" i="38"/>
  <c r="AY160" i="38"/>
  <c r="AX160" i="38"/>
  <c r="AW160" i="38"/>
  <c r="AV160" i="38"/>
  <c r="AT160" i="38"/>
  <c r="AS160" i="38"/>
  <c r="AR160" i="38"/>
  <c r="AQ160" i="38"/>
  <c r="AP160" i="38"/>
  <c r="AO160" i="38"/>
  <c r="A160" i="38"/>
  <c r="BD159" i="38"/>
  <c r="BC159" i="38"/>
  <c r="BB159" i="38"/>
  <c r="BA159" i="38"/>
  <c r="AY159" i="38"/>
  <c r="AX159" i="38"/>
  <c r="AW159" i="38"/>
  <c r="AV159" i="38"/>
  <c r="AT159" i="38"/>
  <c r="AS159" i="38"/>
  <c r="AR159" i="38"/>
  <c r="AQ159" i="38"/>
  <c r="AP159" i="38"/>
  <c r="AO159" i="38"/>
  <c r="AG159" i="38"/>
  <c r="AF159" i="38"/>
  <c r="AE159" i="38"/>
  <c r="AD159" i="38"/>
  <c r="AB159" i="38"/>
  <c r="AA159" i="38"/>
  <c r="Z159" i="38"/>
  <c r="Y159" i="38"/>
  <c r="W159" i="38"/>
  <c r="V159" i="38"/>
  <c r="U159" i="38"/>
  <c r="T159" i="38"/>
  <c r="A159" i="38"/>
  <c r="BD158" i="38"/>
  <c r="BC158" i="38"/>
  <c r="BB158" i="38"/>
  <c r="BA158" i="38"/>
  <c r="AY158" i="38"/>
  <c r="AX158" i="38"/>
  <c r="AW158" i="38"/>
  <c r="AV158" i="38"/>
  <c r="AT158" i="38"/>
  <c r="AS158" i="38"/>
  <c r="AR158" i="38"/>
  <c r="AQ158" i="38"/>
  <c r="AP158" i="38"/>
  <c r="AO158" i="38"/>
  <c r="A158" i="38"/>
  <c r="BD157" i="38"/>
  <c r="BC157" i="38"/>
  <c r="BB157" i="38"/>
  <c r="BA157" i="38"/>
  <c r="AY157" i="38"/>
  <c r="AX157" i="38"/>
  <c r="AW157" i="38"/>
  <c r="AV157" i="38"/>
  <c r="AT157" i="38"/>
  <c r="AS157" i="38"/>
  <c r="AR157" i="38"/>
  <c r="AQ157" i="38"/>
  <c r="AP157" i="38"/>
  <c r="AO157" i="38"/>
  <c r="A157" i="38"/>
  <c r="BD156" i="38"/>
  <c r="BC156" i="38"/>
  <c r="BB156" i="38"/>
  <c r="BA156" i="38"/>
  <c r="AY156" i="38"/>
  <c r="AX156" i="38"/>
  <c r="AW156" i="38"/>
  <c r="AV156" i="38"/>
  <c r="AT156" i="38"/>
  <c r="AS156" i="38"/>
  <c r="AR156" i="38"/>
  <c r="AQ156" i="38"/>
  <c r="AP156" i="38"/>
  <c r="AO156" i="38"/>
  <c r="AG156" i="38"/>
  <c r="AF156" i="38"/>
  <c r="AE156" i="38"/>
  <c r="AD156" i="38"/>
  <c r="AB156" i="38"/>
  <c r="AA156" i="38"/>
  <c r="Z156" i="38"/>
  <c r="Y156" i="38"/>
  <c r="W156" i="38"/>
  <c r="V156" i="38"/>
  <c r="U156" i="38"/>
  <c r="T156" i="38"/>
  <c r="A156" i="38"/>
  <c r="BD155" i="38"/>
  <c r="BC155" i="38"/>
  <c r="BB155" i="38"/>
  <c r="BA155" i="38"/>
  <c r="AY155" i="38"/>
  <c r="AX155" i="38"/>
  <c r="AW155" i="38"/>
  <c r="AV155" i="38"/>
  <c r="AT155" i="38"/>
  <c r="AS155" i="38"/>
  <c r="AR155" i="38"/>
  <c r="AQ155" i="38"/>
  <c r="AP155" i="38"/>
  <c r="AO155" i="38"/>
  <c r="A155" i="38"/>
  <c r="BD154" i="38"/>
  <c r="BC154" i="38"/>
  <c r="BB154" i="38"/>
  <c r="BA154" i="38"/>
  <c r="AY154" i="38"/>
  <c r="AX154" i="38"/>
  <c r="AW154" i="38"/>
  <c r="AV154" i="38"/>
  <c r="AT154" i="38"/>
  <c r="AS154" i="38"/>
  <c r="AR154" i="38"/>
  <c r="AQ154" i="38"/>
  <c r="AP154" i="38"/>
  <c r="AO154" i="38"/>
  <c r="A154" i="38"/>
  <c r="BD153" i="38"/>
  <c r="BC153" i="38"/>
  <c r="BB153" i="38"/>
  <c r="BA153" i="38"/>
  <c r="AY153" i="38"/>
  <c r="AX153" i="38"/>
  <c r="AW153" i="38"/>
  <c r="AV153" i="38"/>
  <c r="AT153" i="38"/>
  <c r="AS153" i="38"/>
  <c r="AR153" i="38"/>
  <c r="AQ153" i="38"/>
  <c r="AP153" i="38"/>
  <c r="AO153" i="38"/>
  <c r="A153" i="38"/>
  <c r="BD152" i="38"/>
  <c r="BC152" i="38"/>
  <c r="BB152" i="38"/>
  <c r="BA152" i="38"/>
  <c r="AY152" i="38"/>
  <c r="AX152" i="38"/>
  <c r="AW152" i="38"/>
  <c r="AV152" i="38"/>
  <c r="AT152" i="38"/>
  <c r="AS152" i="38"/>
  <c r="AR152" i="38"/>
  <c r="AQ152" i="38"/>
  <c r="AP152" i="38"/>
  <c r="AO152" i="38"/>
  <c r="A152" i="38"/>
  <c r="Y363" i="39"/>
  <c r="X363" i="39"/>
  <c r="W363" i="39"/>
  <c r="V363" i="39"/>
  <c r="U3" i="39"/>
  <c r="U359" i="39"/>
  <c r="U363" i="39"/>
  <c r="R363" i="39"/>
  <c r="Q363" i="39"/>
  <c r="P363" i="39"/>
  <c r="O363" i="39"/>
  <c r="N363" i="39"/>
  <c r="K363" i="39"/>
  <c r="J363" i="39"/>
  <c r="I363" i="39"/>
  <c r="H363" i="39"/>
  <c r="G363" i="39"/>
  <c r="E363" i="39"/>
  <c r="A363" i="39"/>
  <c r="Y362" i="39"/>
  <c r="X362" i="39"/>
  <c r="W362" i="39"/>
  <c r="V362" i="39"/>
  <c r="R362" i="39"/>
  <c r="Q362" i="39"/>
  <c r="P362" i="39"/>
  <c r="O362" i="39"/>
  <c r="N362" i="39"/>
  <c r="K362" i="39"/>
  <c r="J362" i="39"/>
  <c r="I362" i="39"/>
  <c r="H362" i="39"/>
  <c r="G362" i="39"/>
  <c r="E362" i="39"/>
  <c r="A362" i="39"/>
  <c r="Y361" i="39"/>
  <c r="X361" i="39"/>
  <c r="W361" i="39"/>
  <c r="V361" i="39"/>
  <c r="R361" i="39"/>
  <c r="Q361" i="39"/>
  <c r="P361" i="39"/>
  <c r="O361" i="39"/>
  <c r="N361" i="39"/>
  <c r="K361" i="39"/>
  <c r="J361" i="39"/>
  <c r="I361" i="39"/>
  <c r="H361" i="39"/>
  <c r="G361" i="39"/>
  <c r="E361" i="39"/>
  <c r="A361" i="39"/>
  <c r="Y360" i="39"/>
  <c r="X360" i="39"/>
  <c r="W360" i="39"/>
  <c r="V360" i="39"/>
  <c r="R360" i="39"/>
  <c r="Q360" i="39"/>
  <c r="P360" i="39"/>
  <c r="O360" i="39"/>
  <c r="N360" i="39"/>
  <c r="K360" i="39"/>
  <c r="J360" i="39"/>
  <c r="I360" i="39"/>
  <c r="H360" i="39"/>
  <c r="G360" i="39"/>
  <c r="E360" i="39"/>
  <c r="A360" i="39"/>
  <c r="Y359" i="39"/>
  <c r="X359" i="39"/>
  <c r="W359" i="39"/>
  <c r="V359" i="39"/>
  <c r="R359" i="39"/>
  <c r="Q359" i="39"/>
  <c r="P359" i="39"/>
  <c r="O359" i="39"/>
  <c r="N359" i="39"/>
  <c r="K359" i="39"/>
  <c r="J359" i="39"/>
  <c r="I359" i="39"/>
  <c r="H359" i="39"/>
  <c r="G359" i="39"/>
  <c r="E359" i="39"/>
  <c r="A359" i="39"/>
  <c r="Y358" i="39"/>
  <c r="X358" i="39"/>
  <c r="W358" i="39"/>
  <c r="V358" i="39"/>
  <c r="U358" i="39"/>
  <c r="R358" i="39"/>
  <c r="Q358" i="39"/>
  <c r="P358" i="39"/>
  <c r="O358" i="39"/>
  <c r="N358" i="39"/>
  <c r="K358" i="39"/>
  <c r="J358" i="39"/>
  <c r="I358" i="39"/>
  <c r="H358" i="39"/>
  <c r="G358" i="39"/>
  <c r="E358" i="39"/>
  <c r="A358" i="39"/>
  <c r="Y357" i="39"/>
  <c r="X357" i="39"/>
  <c r="W357" i="39"/>
  <c r="V357" i="39"/>
  <c r="U357" i="39"/>
  <c r="R357" i="39"/>
  <c r="Q357" i="39"/>
  <c r="P357" i="39"/>
  <c r="O357" i="39"/>
  <c r="N357" i="39"/>
  <c r="K357" i="39"/>
  <c r="J357" i="39"/>
  <c r="I357" i="39"/>
  <c r="H357" i="39"/>
  <c r="G357" i="39"/>
  <c r="E357" i="39"/>
  <c r="A357" i="39"/>
  <c r="Y356" i="39"/>
  <c r="X356" i="39"/>
  <c r="W356" i="39"/>
  <c r="V356" i="39"/>
  <c r="R356" i="39"/>
  <c r="Q356" i="39"/>
  <c r="P356" i="39"/>
  <c r="O356" i="39"/>
  <c r="N356" i="39"/>
  <c r="K356" i="39"/>
  <c r="J356" i="39"/>
  <c r="I356" i="39"/>
  <c r="H356" i="39"/>
  <c r="G356" i="39"/>
  <c r="E356" i="39"/>
  <c r="A356" i="39"/>
  <c r="Y355" i="39"/>
  <c r="X355" i="39"/>
  <c r="W355" i="39"/>
  <c r="V355" i="39"/>
  <c r="R355" i="39"/>
  <c r="Q355" i="39"/>
  <c r="P355" i="39"/>
  <c r="O355" i="39"/>
  <c r="N355" i="39"/>
  <c r="K355" i="39"/>
  <c r="J355" i="39"/>
  <c r="I355" i="39"/>
  <c r="H355" i="39"/>
  <c r="G355" i="39"/>
  <c r="E355" i="39"/>
  <c r="A355" i="39"/>
  <c r="Y354" i="39"/>
  <c r="X354" i="39"/>
  <c r="W354" i="39"/>
  <c r="V354" i="39"/>
  <c r="U354" i="39"/>
  <c r="R354" i="39"/>
  <c r="Q354" i="39"/>
  <c r="P354" i="39"/>
  <c r="O354" i="39"/>
  <c r="N354" i="39"/>
  <c r="K354" i="39"/>
  <c r="J354" i="39"/>
  <c r="I354" i="39"/>
  <c r="H354" i="39"/>
  <c r="G354" i="39"/>
  <c r="E354" i="39"/>
  <c r="A354" i="39"/>
  <c r="Y353" i="39"/>
  <c r="X353" i="39"/>
  <c r="W353" i="39"/>
  <c r="V353" i="39"/>
  <c r="U353" i="39"/>
  <c r="R353" i="39"/>
  <c r="Q353" i="39"/>
  <c r="P353" i="39"/>
  <c r="O353" i="39"/>
  <c r="N353" i="39"/>
  <c r="K353" i="39"/>
  <c r="J353" i="39"/>
  <c r="I353" i="39"/>
  <c r="H353" i="39"/>
  <c r="G353" i="39"/>
  <c r="E353" i="39"/>
  <c r="A353" i="39"/>
  <c r="Y352" i="39"/>
  <c r="X352" i="39"/>
  <c r="W352" i="39"/>
  <c r="V352" i="39"/>
  <c r="R352" i="39"/>
  <c r="Q352" i="39"/>
  <c r="P352" i="39"/>
  <c r="O352" i="39"/>
  <c r="N352" i="39"/>
  <c r="K352" i="39"/>
  <c r="J352" i="39"/>
  <c r="I352" i="39"/>
  <c r="H352" i="39"/>
  <c r="G352" i="39"/>
  <c r="E352" i="39"/>
  <c r="A352" i="39"/>
  <c r="Y351" i="39"/>
  <c r="X351" i="39"/>
  <c r="W351" i="39"/>
  <c r="V351" i="39"/>
  <c r="R351" i="39"/>
  <c r="Q351" i="39"/>
  <c r="P351" i="39"/>
  <c r="O351" i="39"/>
  <c r="K351" i="39"/>
  <c r="J351" i="39"/>
  <c r="I351" i="39"/>
  <c r="H351" i="39"/>
  <c r="E351" i="39"/>
  <c r="A351" i="39"/>
  <c r="Y350" i="39"/>
  <c r="X350" i="39"/>
  <c r="W350" i="39"/>
  <c r="V350" i="39"/>
  <c r="U350" i="39"/>
  <c r="R350" i="39"/>
  <c r="Q350" i="39"/>
  <c r="P350" i="39"/>
  <c r="O350" i="39"/>
  <c r="N350" i="39"/>
  <c r="K350" i="39"/>
  <c r="J350" i="39"/>
  <c r="I350" i="39"/>
  <c r="H350" i="39"/>
  <c r="G350" i="39"/>
  <c r="E350" i="39"/>
  <c r="A350" i="39"/>
  <c r="Y349" i="39"/>
  <c r="X349" i="39"/>
  <c r="W349" i="39"/>
  <c r="V349" i="39"/>
  <c r="U349" i="39"/>
  <c r="R349" i="39"/>
  <c r="Q349" i="39"/>
  <c r="P349" i="39"/>
  <c r="O349" i="39"/>
  <c r="N349" i="39"/>
  <c r="K349" i="39"/>
  <c r="J349" i="39"/>
  <c r="I349" i="39"/>
  <c r="H349" i="39"/>
  <c r="G349" i="39"/>
  <c r="E349" i="39"/>
  <c r="A349" i="39"/>
  <c r="Y348" i="39"/>
  <c r="X348" i="39"/>
  <c r="W348" i="39"/>
  <c r="V348" i="39"/>
  <c r="R348" i="39"/>
  <c r="Q348" i="39"/>
  <c r="P348" i="39"/>
  <c r="O348" i="39"/>
  <c r="N348" i="39"/>
  <c r="K348" i="39"/>
  <c r="J348" i="39"/>
  <c r="I348" i="39"/>
  <c r="H348" i="39"/>
  <c r="G348" i="39"/>
  <c r="E348" i="39"/>
  <c r="A348" i="39"/>
  <c r="Y347" i="39"/>
  <c r="X347" i="39"/>
  <c r="W347" i="39"/>
  <c r="V347" i="39"/>
  <c r="R347" i="39"/>
  <c r="Q347" i="39"/>
  <c r="P347" i="39"/>
  <c r="O347" i="39"/>
  <c r="N347" i="39"/>
  <c r="K347" i="39"/>
  <c r="J347" i="39"/>
  <c r="I347" i="39"/>
  <c r="H347" i="39"/>
  <c r="G347" i="39"/>
  <c r="E347" i="39"/>
  <c r="A347" i="39"/>
  <c r="Y346" i="39"/>
  <c r="X346" i="39"/>
  <c r="W346" i="39"/>
  <c r="V346" i="39"/>
  <c r="U346" i="39"/>
  <c r="R346" i="39"/>
  <c r="Q346" i="39"/>
  <c r="P346" i="39"/>
  <c r="O346" i="39"/>
  <c r="N346" i="39"/>
  <c r="K346" i="39"/>
  <c r="J346" i="39"/>
  <c r="I346" i="39"/>
  <c r="H346" i="39"/>
  <c r="G346" i="39"/>
  <c r="E346" i="39"/>
  <c r="A346" i="39"/>
  <c r="Y345" i="39"/>
  <c r="X345" i="39"/>
  <c r="W345" i="39"/>
  <c r="V345" i="39"/>
  <c r="U345" i="39"/>
  <c r="R345" i="39"/>
  <c r="Q345" i="39"/>
  <c r="P345" i="39"/>
  <c r="O345" i="39"/>
  <c r="N345" i="39"/>
  <c r="K345" i="39"/>
  <c r="J345" i="39"/>
  <c r="I345" i="39"/>
  <c r="H345" i="39"/>
  <c r="G345" i="39"/>
  <c r="E345" i="39"/>
  <c r="A345" i="39"/>
  <c r="Y344" i="39"/>
  <c r="X344" i="39"/>
  <c r="W344" i="39"/>
  <c r="V344" i="39"/>
  <c r="R344" i="39"/>
  <c r="Q344" i="39"/>
  <c r="P344" i="39"/>
  <c r="O344" i="39"/>
  <c r="N344" i="39"/>
  <c r="K344" i="39"/>
  <c r="J344" i="39"/>
  <c r="I344" i="39"/>
  <c r="H344" i="39"/>
  <c r="G344" i="39"/>
  <c r="E344" i="39"/>
  <c r="A344" i="39"/>
  <c r="Y343" i="39"/>
  <c r="X343" i="39"/>
  <c r="W343" i="39"/>
  <c r="V343" i="39"/>
  <c r="R343" i="39"/>
  <c r="Q343" i="39"/>
  <c r="P343" i="39"/>
  <c r="O343" i="39"/>
  <c r="N343" i="39"/>
  <c r="K343" i="39"/>
  <c r="J343" i="39"/>
  <c r="I343" i="39"/>
  <c r="H343" i="39"/>
  <c r="G343" i="39"/>
  <c r="E343" i="39"/>
  <c r="A343" i="39"/>
  <c r="Y342" i="39"/>
  <c r="X342" i="39"/>
  <c r="W342" i="39"/>
  <c r="V342" i="39"/>
  <c r="U342" i="39"/>
  <c r="R342" i="39"/>
  <c r="Q342" i="39"/>
  <c r="P342" i="39"/>
  <c r="O342" i="39"/>
  <c r="N342" i="39"/>
  <c r="K342" i="39"/>
  <c r="J342" i="39"/>
  <c r="I342" i="39"/>
  <c r="H342" i="39"/>
  <c r="G342" i="39"/>
  <c r="E342" i="39"/>
  <c r="A342" i="39"/>
  <c r="Y341" i="39"/>
  <c r="X341" i="39"/>
  <c r="W341" i="39"/>
  <c r="V341" i="39"/>
  <c r="U341" i="39"/>
  <c r="R341" i="39"/>
  <c r="Q341" i="39"/>
  <c r="P341" i="39"/>
  <c r="O341" i="39"/>
  <c r="N341" i="39"/>
  <c r="K341" i="39"/>
  <c r="J341" i="39"/>
  <c r="I341" i="39"/>
  <c r="H341" i="39"/>
  <c r="G341" i="39"/>
  <c r="E341" i="39"/>
  <c r="A341" i="39"/>
  <c r="Y340" i="39"/>
  <c r="X340" i="39"/>
  <c r="W340" i="39"/>
  <c r="V340" i="39"/>
  <c r="R340" i="39"/>
  <c r="Q340" i="39"/>
  <c r="P340" i="39"/>
  <c r="O340" i="39"/>
  <c r="N340" i="39"/>
  <c r="K340" i="39"/>
  <c r="J340" i="39"/>
  <c r="I340" i="39"/>
  <c r="H340" i="39"/>
  <c r="G340" i="39"/>
  <c r="E340" i="39"/>
  <c r="A340" i="39"/>
  <c r="Y339" i="39"/>
  <c r="X339" i="39"/>
  <c r="W339" i="39"/>
  <c r="V339" i="39"/>
  <c r="R339" i="39"/>
  <c r="Q339" i="39"/>
  <c r="P339" i="39"/>
  <c r="O339" i="39"/>
  <c r="N339" i="39"/>
  <c r="K339" i="39"/>
  <c r="J339" i="39"/>
  <c r="I339" i="39"/>
  <c r="H339" i="39"/>
  <c r="G339" i="39"/>
  <c r="E339" i="39"/>
  <c r="A339" i="39"/>
  <c r="Y338" i="39"/>
  <c r="X338" i="39"/>
  <c r="W338" i="39"/>
  <c r="V338" i="39"/>
  <c r="U338" i="39"/>
  <c r="R338" i="39"/>
  <c r="Q338" i="39"/>
  <c r="P338" i="39"/>
  <c r="O338" i="39"/>
  <c r="N338" i="39"/>
  <c r="K338" i="39"/>
  <c r="J338" i="39"/>
  <c r="I338" i="39"/>
  <c r="H338" i="39"/>
  <c r="G338" i="39"/>
  <c r="E338" i="39"/>
  <c r="A338" i="39"/>
  <c r="Y337" i="39"/>
  <c r="X337" i="39"/>
  <c r="W337" i="39"/>
  <c r="V337" i="39"/>
  <c r="U337" i="39"/>
  <c r="R337" i="39"/>
  <c r="Q337" i="39"/>
  <c r="P337" i="39"/>
  <c r="O337" i="39"/>
  <c r="N337" i="39"/>
  <c r="K337" i="39"/>
  <c r="J337" i="39"/>
  <c r="I337" i="39"/>
  <c r="H337" i="39"/>
  <c r="G337" i="39"/>
  <c r="E337" i="39"/>
  <c r="A337" i="39"/>
  <c r="Y336" i="39"/>
  <c r="X336" i="39"/>
  <c r="W336" i="39"/>
  <c r="V336" i="39"/>
  <c r="R336" i="39"/>
  <c r="Q336" i="39"/>
  <c r="P336" i="39"/>
  <c r="O336" i="39"/>
  <c r="K336" i="39"/>
  <c r="J336" i="39"/>
  <c r="I336" i="39"/>
  <c r="H336" i="39"/>
  <c r="E336" i="39"/>
  <c r="A336" i="39"/>
  <c r="Y335" i="39"/>
  <c r="X335" i="39"/>
  <c r="W335" i="39"/>
  <c r="V335" i="39"/>
  <c r="R335" i="39"/>
  <c r="Q335" i="39"/>
  <c r="P335" i="39"/>
  <c r="O335" i="39"/>
  <c r="N335" i="39"/>
  <c r="K335" i="39"/>
  <c r="J335" i="39"/>
  <c r="I335" i="39"/>
  <c r="H335" i="39"/>
  <c r="G335" i="39"/>
  <c r="E335" i="39"/>
  <c r="A335" i="39"/>
  <c r="Y334" i="39"/>
  <c r="X334" i="39"/>
  <c r="W334" i="39"/>
  <c r="V334" i="39"/>
  <c r="U334" i="39"/>
  <c r="R334" i="39"/>
  <c r="Q334" i="39"/>
  <c r="P334" i="39"/>
  <c r="O334" i="39"/>
  <c r="N334" i="39"/>
  <c r="K334" i="39"/>
  <c r="J334" i="39"/>
  <c r="I334" i="39"/>
  <c r="H334" i="39"/>
  <c r="G334" i="39"/>
  <c r="E334" i="39"/>
  <c r="A334" i="39"/>
  <c r="Y333" i="39"/>
  <c r="X333" i="39"/>
  <c r="W333" i="39"/>
  <c r="V333" i="39"/>
  <c r="U333" i="39"/>
  <c r="R333" i="39"/>
  <c r="Q333" i="39"/>
  <c r="P333" i="39"/>
  <c r="O333" i="39"/>
  <c r="N333" i="39"/>
  <c r="K333" i="39"/>
  <c r="J333" i="39"/>
  <c r="I333" i="39"/>
  <c r="H333" i="39"/>
  <c r="G333" i="39"/>
  <c r="E333" i="39"/>
  <c r="A333" i="39"/>
  <c r="Y332" i="39"/>
  <c r="X332" i="39"/>
  <c r="W332" i="39"/>
  <c r="V332" i="39"/>
  <c r="R332" i="39"/>
  <c r="Q332" i="39"/>
  <c r="P332" i="39"/>
  <c r="O332" i="39"/>
  <c r="N332" i="39"/>
  <c r="K332" i="39"/>
  <c r="J332" i="39"/>
  <c r="I332" i="39"/>
  <c r="H332" i="39"/>
  <c r="G332" i="39"/>
  <c r="E332" i="39"/>
  <c r="A332" i="39"/>
  <c r="Y331" i="39"/>
  <c r="X331" i="39"/>
  <c r="W331" i="39"/>
  <c r="V331" i="39"/>
  <c r="R331" i="39"/>
  <c r="Q331" i="39"/>
  <c r="P331" i="39"/>
  <c r="O331" i="39"/>
  <c r="N331" i="39"/>
  <c r="K331" i="39"/>
  <c r="J331" i="39"/>
  <c r="I331" i="39"/>
  <c r="H331" i="39"/>
  <c r="G331" i="39"/>
  <c r="E331" i="39"/>
  <c r="A331" i="39"/>
  <c r="Y330" i="39"/>
  <c r="X330" i="39"/>
  <c r="W330" i="39"/>
  <c r="V330" i="39"/>
  <c r="U330" i="39"/>
  <c r="R330" i="39"/>
  <c r="Q330" i="39"/>
  <c r="P330" i="39"/>
  <c r="O330" i="39"/>
  <c r="N330" i="39"/>
  <c r="K330" i="39"/>
  <c r="J330" i="39"/>
  <c r="I330" i="39"/>
  <c r="H330" i="39"/>
  <c r="G330" i="39"/>
  <c r="E330" i="39"/>
  <c r="A330" i="39"/>
  <c r="Y329" i="39"/>
  <c r="X329" i="39"/>
  <c r="W329" i="39"/>
  <c r="V329" i="39"/>
  <c r="U329" i="39"/>
  <c r="R329" i="39"/>
  <c r="Q329" i="39"/>
  <c r="P329" i="39"/>
  <c r="O329" i="39"/>
  <c r="N329" i="39"/>
  <c r="K329" i="39"/>
  <c r="J329" i="39"/>
  <c r="I329" i="39"/>
  <c r="H329" i="39"/>
  <c r="G329" i="39"/>
  <c r="E329" i="39"/>
  <c r="A329" i="39"/>
  <c r="Y328" i="39"/>
  <c r="X328" i="39"/>
  <c r="W328" i="39"/>
  <c r="V328" i="39"/>
  <c r="R328" i="39"/>
  <c r="Q328" i="39"/>
  <c r="P328" i="39"/>
  <c r="O328" i="39"/>
  <c r="N328" i="39"/>
  <c r="K328" i="39"/>
  <c r="J328" i="39"/>
  <c r="I328" i="39"/>
  <c r="H328" i="39"/>
  <c r="G328" i="39"/>
  <c r="E328" i="39"/>
  <c r="A328" i="39"/>
  <c r="Y327" i="39"/>
  <c r="X327" i="39"/>
  <c r="W327" i="39"/>
  <c r="V327" i="39"/>
  <c r="R327" i="39"/>
  <c r="Q327" i="39"/>
  <c r="P327" i="39"/>
  <c r="O327" i="39"/>
  <c r="N327" i="39"/>
  <c r="K327" i="39"/>
  <c r="J327" i="39"/>
  <c r="I327" i="39"/>
  <c r="H327" i="39"/>
  <c r="G327" i="39"/>
  <c r="E327" i="39"/>
  <c r="A327" i="39"/>
  <c r="Y326" i="39"/>
  <c r="X326" i="39"/>
  <c r="W326" i="39"/>
  <c r="V326" i="39"/>
  <c r="U326" i="39"/>
  <c r="R326" i="39"/>
  <c r="Q326" i="39"/>
  <c r="P326" i="39"/>
  <c r="O326" i="39"/>
  <c r="N326" i="39"/>
  <c r="K326" i="39"/>
  <c r="J326" i="39"/>
  <c r="I326" i="39"/>
  <c r="H326" i="39"/>
  <c r="G326" i="39"/>
  <c r="E326" i="39"/>
  <c r="A326" i="39"/>
  <c r="Y325" i="39"/>
  <c r="X325" i="39"/>
  <c r="W325" i="39"/>
  <c r="V325" i="39"/>
  <c r="U325" i="39"/>
  <c r="R325" i="39"/>
  <c r="Q325" i="39"/>
  <c r="P325" i="39"/>
  <c r="O325" i="39"/>
  <c r="N325" i="39"/>
  <c r="K325" i="39"/>
  <c r="J325" i="39"/>
  <c r="I325" i="39"/>
  <c r="H325" i="39"/>
  <c r="G325" i="39"/>
  <c r="E325" i="39"/>
  <c r="A325" i="39"/>
  <c r="Y324" i="39"/>
  <c r="X324" i="39"/>
  <c r="W324" i="39"/>
  <c r="V324" i="39"/>
  <c r="R324" i="39"/>
  <c r="Q324" i="39"/>
  <c r="P324" i="39"/>
  <c r="O324" i="39"/>
  <c r="N324" i="39"/>
  <c r="K324" i="39"/>
  <c r="J324" i="39"/>
  <c r="I324" i="39"/>
  <c r="H324" i="39"/>
  <c r="G324" i="39"/>
  <c r="E324" i="39"/>
  <c r="A324" i="39"/>
  <c r="Y323" i="39"/>
  <c r="X323" i="39"/>
  <c r="W323" i="39"/>
  <c r="V323" i="39"/>
  <c r="R323" i="39"/>
  <c r="Q323" i="39"/>
  <c r="P323" i="39"/>
  <c r="O323" i="39"/>
  <c r="N323" i="39"/>
  <c r="K323" i="39"/>
  <c r="J323" i="39"/>
  <c r="I323" i="39"/>
  <c r="H323" i="39"/>
  <c r="G323" i="39"/>
  <c r="E323" i="39"/>
  <c r="A323" i="39"/>
  <c r="Y322" i="39"/>
  <c r="X322" i="39"/>
  <c r="W322" i="39"/>
  <c r="V322" i="39"/>
  <c r="U322" i="39"/>
  <c r="R322" i="39"/>
  <c r="Q322" i="39"/>
  <c r="P322" i="39"/>
  <c r="O322" i="39"/>
  <c r="N322" i="39"/>
  <c r="K322" i="39"/>
  <c r="J322" i="39"/>
  <c r="I322" i="39"/>
  <c r="H322" i="39"/>
  <c r="G322" i="39"/>
  <c r="E322" i="39"/>
  <c r="A322" i="39"/>
  <c r="Y321" i="39"/>
  <c r="X321" i="39"/>
  <c r="W321" i="39"/>
  <c r="V321" i="39"/>
  <c r="U321" i="39"/>
  <c r="R321" i="39"/>
  <c r="Q321" i="39"/>
  <c r="P321" i="39"/>
  <c r="O321" i="39"/>
  <c r="N321" i="39"/>
  <c r="K321" i="39"/>
  <c r="J321" i="39"/>
  <c r="I321" i="39"/>
  <c r="H321" i="39"/>
  <c r="G321" i="39"/>
  <c r="E321" i="39"/>
  <c r="A321" i="39"/>
  <c r="Y320" i="39"/>
  <c r="X320" i="39"/>
  <c r="W320" i="39"/>
  <c r="V320" i="39"/>
  <c r="R320" i="39"/>
  <c r="Q320" i="39"/>
  <c r="P320" i="39"/>
  <c r="O320" i="39"/>
  <c r="N320" i="39"/>
  <c r="K320" i="39"/>
  <c r="J320" i="39"/>
  <c r="I320" i="39"/>
  <c r="H320" i="39"/>
  <c r="G320" i="39"/>
  <c r="E320" i="39"/>
  <c r="A320" i="39"/>
  <c r="Y319" i="39"/>
  <c r="X319" i="39"/>
  <c r="W319" i="39"/>
  <c r="V319" i="39"/>
  <c r="R319" i="39"/>
  <c r="Q319" i="39"/>
  <c r="P319" i="39"/>
  <c r="O319" i="39"/>
  <c r="N319" i="39"/>
  <c r="K319" i="39"/>
  <c r="J319" i="39"/>
  <c r="I319" i="39"/>
  <c r="H319" i="39"/>
  <c r="G319" i="39"/>
  <c r="E319" i="39"/>
  <c r="A319" i="39"/>
  <c r="Y318" i="39"/>
  <c r="X318" i="39"/>
  <c r="W318" i="39"/>
  <c r="V318" i="39"/>
  <c r="R318" i="39"/>
  <c r="Q318" i="39"/>
  <c r="P318" i="39"/>
  <c r="O318" i="39"/>
  <c r="K318" i="39"/>
  <c r="J318" i="39"/>
  <c r="I318" i="39"/>
  <c r="H318" i="39"/>
  <c r="E318" i="39"/>
  <c r="A318" i="39"/>
  <c r="Y317" i="39"/>
  <c r="X317" i="39"/>
  <c r="W317" i="39"/>
  <c r="V317" i="39"/>
  <c r="U317" i="39"/>
  <c r="R317" i="39"/>
  <c r="Q317" i="39"/>
  <c r="P317" i="39"/>
  <c r="O317" i="39"/>
  <c r="N317" i="39"/>
  <c r="K317" i="39"/>
  <c r="J317" i="39"/>
  <c r="I317" i="39"/>
  <c r="H317" i="39"/>
  <c r="G317" i="39"/>
  <c r="E317" i="39"/>
  <c r="A317" i="39"/>
  <c r="Y316" i="39"/>
  <c r="X316" i="39"/>
  <c r="W316" i="39"/>
  <c r="V316" i="39"/>
  <c r="R316" i="39"/>
  <c r="Q316" i="39"/>
  <c r="P316" i="39"/>
  <c r="O316" i="39"/>
  <c r="N316" i="39"/>
  <c r="K316" i="39"/>
  <c r="J316" i="39"/>
  <c r="I316" i="39"/>
  <c r="H316" i="39"/>
  <c r="G316" i="39"/>
  <c r="E316" i="39"/>
  <c r="A316" i="39"/>
  <c r="Y315" i="39"/>
  <c r="X315" i="39"/>
  <c r="W315" i="39"/>
  <c r="V315" i="39"/>
  <c r="R315" i="39"/>
  <c r="Q315" i="39"/>
  <c r="P315" i="39"/>
  <c r="O315" i="39"/>
  <c r="N315" i="39"/>
  <c r="K315" i="39"/>
  <c r="J315" i="39"/>
  <c r="I315" i="39"/>
  <c r="H315" i="39"/>
  <c r="G315" i="39"/>
  <c r="E315" i="39"/>
  <c r="A315" i="39"/>
  <c r="Y314" i="39"/>
  <c r="X314" i="39"/>
  <c r="W314" i="39"/>
  <c r="V314" i="39"/>
  <c r="R314" i="39"/>
  <c r="Q314" i="39"/>
  <c r="P314" i="39"/>
  <c r="O314" i="39"/>
  <c r="K314" i="39"/>
  <c r="J314" i="39"/>
  <c r="I314" i="39"/>
  <c r="H314" i="39"/>
  <c r="E314" i="39"/>
  <c r="A314" i="39"/>
  <c r="Y313" i="39"/>
  <c r="X313" i="39"/>
  <c r="W313" i="39"/>
  <c r="V313" i="39"/>
  <c r="U313" i="39"/>
  <c r="R313" i="39"/>
  <c r="Q313" i="39"/>
  <c r="P313" i="39"/>
  <c r="O313" i="39"/>
  <c r="N313" i="39"/>
  <c r="K313" i="39"/>
  <c r="J313" i="39"/>
  <c r="I313" i="39"/>
  <c r="H313" i="39"/>
  <c r="G313" i="39"/>
  <c r="E313" i="39"/>
  <c r="A313" i="39"/>
  <c r="Y312" i="39"/>
  <c r="X312" i="39"/>
  <c r="W312" i="39"/>
  <c r="V312" i="39"/>
  <c r="U312" i="39"/>
  <c r="R312" i="39"/>
  <c r="Q312" i="39"/>
  <c r="P312" i="39"/>
  <c r="O312" i="39"/>
  <c r="N312" i="39"/>
  <c r="K312" i="39"/>
  <c r="J312" i="39"/>
  <c r="I312" i="39"/>
  <c r="H312" i="39"/>
  <c r="G312" i="39"/>
  <c r="E312" i="39"/>
  <c r="A312" i="39"/>
  <c r="Y311" i="39"/>
  <c r="X311" i="39"/>
  <c r="W311" i="39"/>
  <c r="V311" i="39"/>
  <c r="R311" i="39"/>
  <c r="Q311" i="39"/>
  <c r="P311" i="39"/>
  <c r="O311" i="39"/>
  <c r="K311" i="39"/>
  <c r="J311" i="39"/>
  <c r="I311" i="39"/>
  <c r="H311" i="39"/>
  <c r="E311" i="39"/>
  <c r="A311" i="39"/>
  <c r="Y310" i="39"/>
  <c r="X310" i="39"/>
  <c r="W310" i="39"/>
  <c r="V310" i="39"/>
  <c r="U310" i="39"/>
  <c r="R310" i="39"/>
  <c r="Q310" i="39"/>
  <c r="P310" i="39"/>
  <c r="O310" i="39"/>
  <c r="N310" i="39"/>
  <c r="K310" i="39"/>
  <c r="J310" i="39"/>
  <c r="I310" i="39"/>
  <c r="H310" i="39"/>
  <c r="G310" i="39"/>
  <c r="E310" i="39"/>
  <c r="A310" i="39"/>
  <c r="Y309" i="39"/>
  <c r="X309" i="39"/>
  <c r="W309" i="39"/>
  <c r="V309" i="39"/>
  <c r="U309" i="39"/>
  <c r="R309" i="39"/>
  <c r="Q309" i="39"/>
  <c r="P309" i="39"/>
  <c r="O309" i="39"/>
  <c r="N309" i="39"/>
  <c r="K309" i="39"/>
  <c r="J309" i="39"/>
  <c r="I309" i="39"/>
  <c r="H309" i="39"/>
  <c r="G309" i="39"/>
  <c r="E309" i="39"/>
  <c r="A309" i="39"/>
  <c r="Y308" i="39"/>
  <c r="X308" i="39"/>
  <c r="W308" i="39"/>
  <c r="V308" i="39"/>
  <c r="U308" i="39"/>
  <c r="R308" i="39"/>
  <c r="Q308" i="39"/>
  <c r="P308" i="39"/>
  <c r="O308" i="39"/>
  <c r="N308" i="39"/>
  <c r="K308" i="39"/>
  <c r="J308" i="39"/>
  <c r="I308" i="39"/>
  <c r="H308" i="39"/>
  <c r="G308" i="39"/>
  <c r="E308" i="39"/>
  <c r="A308" i="39"/>
  <c r="Y307" i="39"/>
  <c r="X307" i="39"/>
  <c r="W307" i="39"/>
  <c r="V307" i="39"/>
  <c r="U307" i="39"/>
  <c r="R307" i="39"/>
  <c r="Q307" i="39"/>
  <c r="P307" i="39"/>
  <c r="O307" i="39"/>
  <c r="N307" i="39"/>
  <c r="K307" i="39"/>
  <c r="J307" i="39"/>
  <c r="I307" i="39"/>
  <c r="H307" i="39"/>
  <c r="G307" i="39"/>
  <c r="E307" i="39"/>
  <c r="A307" i="39"/>
  <c r="Y306" i="39"/>
  <c r="X306" i="39"/>
  <c r="W306" i="39"/>
  <c r="V306" i="39"/>
  <c r="U306" i="39"/>
  <c r="R306" i="39"/>
  <c r="Q306" i="39"/>
  <c r="P306" i="39"/>
  <c r="O306" i="39"/>
  <c r="N306" i="39"/>
  <c r="K306" i="39"/>
  <c r="J306" i="39"/>
  <c r="I306" i="39"/>
  <c r="H306" i="39"/>
  <c r="G306" i="39"/>
  <c r="E306" i="39"/>
  <c r="A306" i="39"/>
  <c r="Y305" i="39"/>
  <c r="X305" i="39"/>
  <c r="W305" i="39"/>
  <c r="V305" i="39"/>
  <c r="R305" i="39"/>
  <c r="Q305" i="39"/>
  <c r="P305" i="39"/>
  <c r="O305" i="39"/>
  <c r="K305" i="39"/>
  <c r="J305" i="39"/>
  <c r="I305" i="39"/>
  <c r="H305" i="39"/>
  <c r="E305" i="39"/>
  <c r="A305" i="39"/>
  <c r="Y304" i="39"/>
  <c r="X304" i="39"/>
  <c r="W304" i="39"/>
  <c r="V304" i="39"/>
  <c r="U304" i="39"/>
  <c r="R304" i="39"/>
  <c r="Q304" i="39"/>
  <c r="P304" i="39"/>
  <c r="O304" i="39"/>
  <c r="N304" i="39"/>
  <c r="K304" i="39"/>
  <c r="J304" i="39"/>
  <c r="I304" i="39"/>
  <c r="H304" i="39"/>
  <c r="G304" i="39"/>
  <c r="E304" i="39"/>
  <c r="A304" i="39"/>
  <c r="Y303" i="39"/>
  <c r="X303" i="39"/>
  <c r="W303" i="39"/>
  <c r="V303" i="39"/>
  <c r="U303" i="39"/>
  <c r="R303" i="39"/>
  <c r="Q303" i="39"/>
  <c r="P303" i="39"/>
  <c r="O303" i="39"/>
  <c r="N303" i="39"/>
  <c r="K303" i="39"/>
  <c r="J303" i="39"/>
  <c r="I303" i="39"/>
  <c r="H303" i="39"/>
  <c r="G303" i="39"/>
  <c r="E303" i="39"/>
  <c r="A303" i="39"/>
  <c r="Y302" i="39"/>
  <c r="X302" i="39"/>
  <c r="W302" i="39"/>
  <c r="V302" i="39"/>
  <c r="U302" i="39"/>
  <c r="R302" i="39"/>
  <c r="Q302" i="39"/>
  <c r="P302" i="39"/>
  <c r="O302" i="39"/>
  <c r="N302" i="39"/>
  <c r="K302" i="39"/>
  <c r="J302" i="39"/>
  <c r="I302" i="39"/>
  <c r="H302" i="39"/>
  <c r="G302" i="39"/>
  <c r="E302" i="39"/>
  <c r="A302" i="39"/>
  <c r="Y301" i="39"/>
  <c r="X301" i="39"/>
  <c r="W301" i="39"/>
  <c r="V301" i="39"/>
  <c r="U301" i="39"/>
  <c r="R301" i="39"/>
  <c r="Q301" i="39"/>
  <c r="P301" i="39"/>
  <c r="O301" i="39"/>
  <c r="N301" i="39"/>
  <c r="K301" i="39"/>
  <c r="J301" i="39"/>
  <c r="I301" i="39"/>
  <c r="H301" i="39"/>
  <c r="G301" i="39"/>
  <c r="E301" i="39"/>
  <c r="A301" i="39"/>
  <c r="Y300" i="39"/>
  <c r="X300" i="39"/>
  <c r="W300" i="39"/>
  <c r="V300" i="39"/>
  <c r="U300" i="39"/>
  <c r="R300" i="39"/>
  <c r="Q300" i="39"/>
  <c r="P300" i="39"/>
  <c r="O300" i="39"/>
  <c r="N300" i="39"/>
  <c r="K300" i="39"/>
  <c r="J300" i="39"/>
  <c r="I300" i="39"/>
  <c r="H300" i="39"/>
  <c r="G300" i="39"/>
  <c r="E300" i="39"/>
  <c r="A300" i="39"/>
  <c r="Y299" i="39"/>
  <c r="X299" i="39"/>
  <c r="W299" i="39"/>
  <c r="V299" i="39"/>
  <c r="U299" i="39"/>
  <c r="R299" i="39"/>
  <c r="Q299" i="39"/>
  <c r="P299" i="39"/>
  <c r="O299" i="39"/>
  <c r="N299" i="39"/>
  <c r="K299" i="39"/>
  <c r="J299" i="39"/>
  <c r="I299" i="39"/>
  <c r="H299" i="39"/>
  <c r="G299" i="39"/>
  <c r="E299" i="39"/>
  <c r="A299" i="39"/>
  <c r="Y298" i="39"/>
  <c r="X298" i="39"/>
  <c r="W298" i="39"/>
  <c r="V298" i="39"/>
  <c r="U298" i="39"/>
  <c r="R298" i="39"/>
  <c r="Q298" i="39"/>
  <c r="P298" i="39"/>
  <c r="O298" i="39"/>
  <c r="N298" i="39"/>
  <c r="K298" i="39"/>
  <c r="J298" i="39"/>
  <c r="I298" i="39"/>
  <c r="H298" i="39"/>
  <c r="G298" i="39"/>
  <c r="E298" i="39"/>
  <c r="A298" i="39"/>
  <c r="Y297" i="39"/>
  <c r="X297" i="39"/>
  <c r="W297" i="39"/>
  <c r="V297" i="39"/>
  <c r="U297" i="39"/>
  <c r="R297" i="39"/>
  <c r="Q297" i="39"/>
  <c r="P297" i="39"/>
  <c r="O297" i="39"/>
  <c r="N297" i="39"/>
  <c r="K297" i="39"/>
  <c r="J297" i="39"/>
  <c r="I297" i="39"/>
  <c r="H297" i="39"/>
  <c r="G297" i="39"/>
  <c r="E297" i="39"/>
  <c r="A297" i="39"/>
  <c r="Y296" i="39"/>
  <c r="X296" i="39"/>
  <c r="W296" i="39"/>
  <c r="V296" i="39"/>
  <c r="U296" i="39"/>
  <c r="R296" i="39"/>
  <c r="Q296" i="39"/>
  <c r="P296" i="39"/>
  <c r="O296" i="39"/>
  <c r="N296" i="39"/>
  <c r="K296" i="39"/>
  <c r="J296" i="39"/>
  <c r="I296" i="39"/>
  <c r="H296" i="39"/>
  <c r="G296" i="39"/>
  <c r="E296" i="39"/>
  <c r="A296" i="39"/>
  <c r="Y295" i="39"/>
  <c r="X295" i="39"/>
  <c r="W295" i="39"/>
  <c r="V295" i="39"/>
  <c r="U295" i="39"/>
  <c r="R295" i="39"/>
  <c r="Q295" i="39"/>
  <c r="P295" i="39"/>
  <c r="O295" i="39"/>
  <c r="N295" i="39"/>
  <c r="K295" i="39"/>
  <c r="J295" i="39"/>
  <c r="I295" i="39"/>
  <c r="H295" i="39"/>
  <c r="G295" i="39"/>
  <c r="E295" i="39"/>
  <c r="A295" i="39"/>
  <c r="Y294" i="39"/>
  <c r="X294" i="39"/>
  <c r="W294" i="39"/>
  <c r="V294" i="39"/>
  <c r="R294" i="39"/>
  <c r="Q294" i="39"/>
  <c r="P294" i="39"/>
  <c r="O294" i="39"/>
  <c r="K294" i="39"/>
  <c r="J294" i="39"/>
  <c r="I294" i="39"/>
  <c r="H294" i="39"/>
  <c r="E294" i="39"/>
  <c r="A294" i="39"/>
  <c r="Y293" i="39"/>
  <c r="X293" i="39"/>
  <c r="W293" i="39"/>
  <c r="V293" i="39"/>
  <c r="U293" i="39"/>
  <c r="R293" i="39"/>
  <c r="Q293" i="39"/>
  <c r="P293" i="39"/>
  <c r="O293" i="39"/>
  <c r="N293" i="39"/>
  <c r="K293" i="39"/>
  <c r="J293" i="39"/>
  <c r="I293" i="39"/>
  <c r="H293" i="39"/>
  <c r="G293" i="39"/>
  <c r="E293" i="39"/>
  <c r="A293" i="39"/>
  <c r="Y292" i="39"/>
  <c r="X292" i="39"/>
  <c r="W292" i="39"/>
  <c r="V292" i="39"/>
  <c r="U292" i="39"/>
  <c r="R292" i="39"/>
  <c r="Q292" i="39"/>
  <c r="P292" i="39"/>
  <c r="O292" i="39"/>
  <c r="N292" i="39"/>
  <c r="K292" i="39"/>
  <c r="J292" i="39"/>
  <c r="I292" i="39"/>
  <c r="H292" i="39"/>
  <c r="G292" i="39"/>
  <c r="E292" i="39"/>
  <c r="A292" i="39"/>
  <c r="Y291" i="39"/>
  <c r="X291" i="39"/>
  <c r="W291" i="39"/>
  <c r="V291" i="39"/>
  <c r="U291" i="39"/>
  <c r="R291" i="39"/>
  <c r="Q291" i="39"/>
  <c r="P291" i="39"/>
  <c r="O291" i="39"/>
  <c r="N291" i="39"/>
  <c r="K291" i="39"/>
  <c r="J291" i="39"/>
  <c r="I291" i="39"/>
  <c r="H291" i="39"/>
  <c r="G291" i="39"/>
  <c r="E291" i="39"/>
  <c r="A291" i="39"/>
  <c r="Y290" i="39"/>
  <c r="X290" i="39"/>
  <c r="W290" i="39"/>
  <c r="V290" i="39"/>
  <c r="U290" i="39"/>
  <c r="R290" i="39"/>
  <c r="Q290" i="39"/>
  <c r="P290" i="39"/>
  <c r="O290" i="39"/>
  <c r="N290" i="39"/>
  <c r="K290" i="39"/>
  <c r="J290" i="39"/>
  <c r="I290" i="39"/>
  <c r="H290" i="39"/>
  <c r="G290" i="39"/>
  <c r="E290" i="39"/>
  <c r="A290" i="39"/>
  <c r="Y289" i="39"/>
  <c r="X289" i="39"/>
  <c r="W289" i="39"/>
  <c r="V289" i="39"/>
  <c r="U289" i="39"/>
  <c r="R289" i="39"/>
  <c r="Q289" i="39"/>
  <c r="P289" i="39"/>
  <c r="O289" i="39"/>
  <c r="N289" i="39"/>
  <c r="K289" i="39"/>
  <c r="J289" i="39"/>
  <c r="I289" i="39"/>
  <c r="H289" i="39"/>
  <c r="G289" i="39"/>
  <c r="E289" i="39"/>
  <c r="A289" i="39"/>
  <c r="Y288" i="39"/>
  <c r="X288" i="39"/>
  <c r="W288" i="39"/>
  <c r="V288" i="39"/>
  <c r="U288" i="39"/>
  <c r="R288" i="39"/>
  <c r="Q288" i="39"/>
  <c r="P288" i="39"/>
  <c r="O288" i="39"/>
  <c r="N288" i="39"/>
  <c r="K288" i="39"/>
  <c r="J288" i="39"/>
  <c r="I288" i="39"/>
  <c r="H288" i="39"/>
  <c r="G288" i="39"/>
  <c r="E288" i="39"/>
  <c r="A288" i="39"/>
  <c r="Y287" i="39"/>
  <c r="X287" i="39"/>
  <c r="W287" i="39"/>
  <c r="V287" i="39"/>
  <c r="U287" i="39"/>
  <c r="R287" i="39"/>
  <c r="Q287" i="39"/>
  <c r="P287" i="39"/>
  <c r="O287" i="39"/>
  <c r="N287" i="39"/>
  <c r="K287" i="39"/>
  <c r="J287" i="39"/>
  <c r="I287" i="39"/>
  <c r="H287" i="39"/>
  <c r="G287" i="39"/>
  <c r="E287" i="39"/>
  <c r="A287" i="39"/>
  <c r="Y286" i="39"/>
  <c r="X286" i="39"/>
  <c r="W286" i="39"/>
  <c r="V286" i="39"/>
  <c r="U286" i="39"/>
  <c r="R286" i="39"/>
  <c r="Q286" i="39"/>
  <c r="P286" i="39"/>
  <c r="O286" i="39"/>
  <c r="N286" i="39"/>
  <c r="K286" i="39"/>
  <c r="J286" i="39"/>
  <c r="I286" i="39"/>
  <c r="H286" i="39"/>
  <c r="G286" i="39"/>
  <c r="E286" i="39"/>
  <c r="A286" i="39"/>
  <c r="Y285" i="39"/>
  <c r="X285" i="39"/>
  <c r="W285" i="39"/>
  <c r="V285" i="39"/>
  <c r="R285" i="39"/>
  <c r="Q285" i="39"/>
  <c r="P285" i="39"/>
  <c r="O285" i="39"/>
  <c r="K285" i="39"/>
  <c r="J285" i="39"/>
  <c r="I285" i="39"/>
  <c r="H285" i="39"/>
  <c r="E285" i="39"/>
  <c r="A285" i="39"/>
  <c r="Y284" i="39"/>
  <c r="X284" i="39"/>
  <c r="W284" i="39"/>
  <c r="V284" i="39"/>
  <c r="U284" i="39"/>
  <c r="R284" i="39"/>
  <c r="Q284" i="39"/>
  <c r="P284" i="39"/>
  <c r="O284" i="39"/>
  <c r="N284" i="39"/>
  <c r="K284" i="39"/>
  <c r="J284" i="39"/>
  <c r="I284" i="39"/>
  <c r="H284" i="39"/>
  <c r="G284" i="39"/>
  <c r="E284" i="39"/>
  <c r="A284" i="39"/>
  <c r="Y283" i="39"/>
  <c r="X283" i="39"/>
  <c r="W283" i="39"/>
  <c r="V283" i="39"/>
  <c r="U283" i="39"/>
  <c r="R283" i="39"/>
  <c r="Q283" i="39"/>
  <c r="P283" i="39"/>
  <c r="O283" i="39"/>
  <c r="N283" i="39"/>
  <c r="K283" i="39"/>
  <c r="J283" i="39"/>
  <c r="I283" i="39"/>
  <c r="H283" i="39"/>
  <c r="G283" i="39"/>
  <c r="E283" i="39"/>
  <c r="A283" i="39"/>
  <c r="Y282" i="39"/>
  <c r="X282" i="39"/>
  <c r="W282" i="39"/>
  <c r="V282" i="39"/>
  <c r="R282" i="39"/>
  <c r="Q282" i="39"/>
  <c r="P282" i="39"/>
  <c r="O282" i="39"/>
  <c r="K282" i="39"/>
  <c r="J282" i="39"/>
  <c r="I282" i="39"/>
  <c r="H282" i="39"/>
  <c r="E282" i="39"/>
  <c r="A282" i="39"/>
  <c r="Y281" i="39"/>
  <c r="X281" i="39"/>
  <c r="W281" i="39"/>
  <c r="V281" i="39"/>
  <c r="U281" i="39"/>
  <c r="R281" i="39"/>
  <c r="Q281" i="39"/>
  <c r="P281" i="39"/>
  <c r="O281" i="39"/>
  <c r="N281" i="39"/>
  <c r="K281" i="39"/>
  <c r="J281" i="39"/>
  <c r="I281" i="39"/>
  <c r="H281" i="39"/>
  <c r="G281" i="39"/>
  <c r="E281" i="39"/>
  <c r="A281" i="39"/>
  <c r="Y280" i="39"/>
  <c r="X280" i="39"/>
  <c r="W280" i="39"/>
  <c r="V280" i="39"/>
  <c r="R280" i="39"/>
  <c r="Q280" i="39"/>
  <c r="P280" i="39"/>
  <c r="O280" i="39"/>
  <c r="K280" i="39"/>
  <c r="J280" i="39"/>
  <c r="I280" i="39"/>
  <c r="H280" i="39"/>
  <c r="E280" i="39"/>
  <c r="A280" i="39"/>
  <c r="Y279" i="39"/>
  <c r="X279" i="39"/>
  <c r="W279" i="39"/>
  <c r="V279" i="39"/>
  <c r="U279" i="39"/>
  <c r="R279" i="39"/>
  <c r="Q279" i="39"/>
  <c r="P279" i="39"/>
  <c r="O279" i="39"/>
  <c r="N279" i="39"/>
  <c r="K279" i="39"/>
  <c r="J279" i="39"/>
  <c r="I279" i="39"/>
  <c r="H279" i="39"/>
  <c r="G279" i="39"/>
  <c r="E279" i="39"/>
  <c r="A279" i="39"/>
  <c r="Y278" i="39"/>
  <c r="X278" i="39"/>
  <c r="W278" i="39"/>
  <c r="V278" i="39"/>
  <c r="U278" i="39"/>
  <c r="R278" i="39"/>
  <c r="Q278" i="39"/>
  <c r="P278" i="39"/>
  <c r="O278" i="39"/>
  <c r="N278" i="39"/>
  <c r="K278" i="39"/>
  <c r="J278" i="39"/>
  <c r="I278" i="39"/>
  <c r="H278" i="39"/>
  <c r="G278" i="39"/>
  <c r="E278" i="39"/>
  <c r="A278" i="39"/>
  <c r="Y277" i="39"/>
  <c r="X277" i="39"/>
  <c r="W277" i="39"/>
  <c r="V277" i="39"/>
  <c r="U277" i="39"/>
  <c r="R277" i="39"/>
  <c r="Q277" i="39"/>
  <c r="P277" i="39"/>
  <c r="O277" i="39"/>
  <c r="N277" i="39"/>
  <c r="K277" i="39"/>
  <c r="J277" i="39"/>
  <c r="I277" i="39"/>
  <c r="H277" i="39"/>
  <c r="G277" i="39"/>
  <c r="E277" i="39"/>
  <c r="A277" i="39"/>
  <c r="Y276" i="39"/>
  <c r="X276" i="39"/>
  <c r="W276" i="39"/>
  <c r="V276" i="39"/>
  <c r="U276" i="39"/>
  <c r="R276" i="39"/>
  <c r="Q276" i="39"/>
  <c r="P276" i="39"/>
  <c r="O276" i="39"/>
  <c r="N276" i="39"/>
  <c r="K276" i="39"/>
  <c r="J276" i="39"/>
  <c r="I276" i="39"/>
  <c r="H276" i="39"/>
  <c r="G276" i="39"/>
  <c r="E276" i="39"/>
  <c r="A276" i="39"/>
  <c r="Y275" i="39"/>
  <c r="X275" i="39"/>
  <c r="W275" i="39"/>
  <c r="V275" i="39"/>
  <c r="U275" i="39"/>
  <c r="R275" i="39"/>
  <c r="Q275" i="39"/>
  <c r="P275" i="39"/>
  <c r="O275" i="39"/>
  <c r="N275" i="39"/>
  <c r="K275" i="39"/>
  <c r="J275" i="39"/>
  <c r="I275" i="39"/>
  <c r="H275" i="39"/>
  <c r="G275" i="39"/>
  <c r="E275" i="39"/>
  <c r="A275" i="39"/>
  <c r="Y274" i="39"/>
  <c r="X274" i="39"/>
  <c r="W274" i="39"/>
  <c r="V274" i="39"/>
  <c r="U274" i="39"/>
  <c r="R274" i="39"/>
  <c r="Q274" i="39"/>
  <c r="P274" i="39"/>
  <c r="O274" i="39"/>
  <c r="N274" i="39"/>
  <c r="K274" i="39"/>
  <c r="J274" i="39"/>
  <c r="I274" i="39"/>
  <c r="H274" i="39"/>
  <c r="G274" i="39"/>
  <c r="E274" i="39"/>
  <c r="A274" i="39"/>
  <c r="Y273" i="39"/>
  <c r="X273" i="39"/>
  <c r="W273" i="39"/>
  <c r="V273" i="39"/>
  <c r="U273" i="39"/>
  <c r="R273" i="39"/>
  <c r="Q273" i="39"/>
  <c r="P273" i="39"/>
  <c r="O273" i="39"/>
  <c r="N273" i="39"/>
  <c r="K273" i="39"/>
  <c r="J273" i="39"/>
  <c r="I273" i="39"/>
  <c r="H273" i="39"/>
  <c r="G273" i="39"/>
  <c r="E273" i="39"/>
  <c r="A273" i="39"/>
  <c r="Y272" i="39"/>
  <c r="X272" i="39"/>
  <c r="W272" i="39"/>
  <c r="V272" i="39"/>
  <c r="U272" i="39"/>
  <c r="R272" i="39"/>
  <c r="Q272" i="39"/>
  <c r="P272" i="39"/>
  <c r="O272" i="39"/>
  <c r="N272" i="39"/>
  <c r="K272" i="39"/>
  <c r="J272" i="39"/>
  <c r="I272" i="39"/>
  <c r="H272" i="39"/>
  <c r="G272" i="39"/>
  <c r="E272" i="39"/>
  <c r="A272" i="39"/>
  <c r="Y271" i="39"/>
  <c r="X271" i="39"/>
  <c r="W271" i="39"/>
  <c r="V271" i="39"/>
  <c r="U271" i="39"/>
  <c r="R271" i="39"/>
  <c r="Q271" i="39"/>
  <c r="P271" i="39"/>
  <c r="O271" i="39"/>
  <c r="N271" i="39"/>
  <c r="K271" i="39"/>
  <c r="J271" i="39"/>
  <c r="I271" i="39"/>
  <c r="H271" i="39"/>
  <c r="G271" i="39"/>
  <c r="E271" i="39"/>
  <c r="A271" i="39"/>
  <c r="Y270" i="39"/>
  <c r="X270" i="39"/>
  <c r="W270" i="39"/>
  <c r="V270" i="39"/>
  <c r="U270" i="39"/>
  <c r="R270" i="39"/>
  <c r="Q270" i="39"/>
  <c r="P270" i="39"/>
  <c r="O270" i="39"/>
  <c r="N270" i="39"/>
  <c r="K270" i="39"/>
  <c r="J270" i="39"/>
  <c r="I270" i="39"/>
  <c r="H270" i="39"/>
  <c r="G270" i="39"/>
  <c r="E270" i="39"/>
  <c r="A270" i="39"/>
  <c r="Y269" i="39"/>
  <c r="X269" i="39"/>
  <c r="W269" i="39"/>
  <c r="V269" i="39"/>
  <c r="U269" i="39"/>
  <c r="R269" i="39"/>
  <c r="Q269" i="39"/>
  <c r="P269" i="39"/>
  <c r="O269" i="39"/>
  <c r="N269" i="39"/>
  <c r="K269" i="39"/>
  <c r="J269" i="39"/>
  <c r="I269" i="39"/>
  <c r="H269" i="39"/>
  <c r="G269" i="39"/>
  <c r="E269" i="39"/>
  <c r="A269" i="39"/>
  <c r="Y268" i="39"/>
  <c r="X268" i="39"/>
  <c r="W268" i="39"/>
  <c r="V268" i="39"/>
  <c r="U268" i="39"/>
  <c r="R268" i="39"/>
  <c r="Q268" i="39"/>
  <c r="P268" i="39"/>
  <c r="O268" i="39"/>
  <c r="N268" i="39"/>
  <c r="K268" i="39"/>
  <c r="J268" i="39"/>
  <c r="I268" i="39"/>
  <c r="H268" i="39"/>
  <c r="G268" i="39"/>
  <c r="E268" i="39"/>
  <c r="A268" i="39"/>
  <c r="Y267" i="39"/>
  <c r="X267" i="39"/>
  <c r="W267" i="39"/>
  <c r="V267" i="39"/>
  <c r="U267" i="39"/>
  <c r="R267" i="39"/>
  <c r="Q267" i="39"/>
  <c r="P267" i="39"/>
  <c r="O267" i="39"/>
  <c r="N267" i="39"/>
  <c r="K267" i="39"/>
  <c r="J267" i="39"/>
  <c r="I267" i="39"/>
  <c r="H267" i="39"/>
  <c r="G267" i="39"/>
  <c r="E267" i="39"/>
  <c r="A267" i="39"/>
  <c r="Y266" i="39"/>
  <c r="X266" i="39"/>
  <c r="W266" i="39"/>
  <c r="V266" i="39"/>
  <c r="U266" i="39"/>
  <c r="R266" i="39"/>
  <c r="Q266" i="39"/>
  <c r="P266" i="39"/>
  <c r="O266" i="39"/>
  <c r="N266" i="39"/>
  <c r="K266" i="39"/>
  <c r="J266" i="39"/>
  <c r="I266" i="39"/>
  <c r="H266" i="39"/>
  <c r="G266" i="39"/>
  <c r="E266" i="39"/>
  <c r="A266" i="39"/>
  <c r="Y265" i="39"/>
  <c r="X265" i="39"/>
  <c r="W265" i="39"/>
  <c r="V265" i="39"/>
  <c r="U265" i="39"/>
  <c r="R265" i="39"/>
  <c r="Q265" i="39"/>
  <c r="P265" i="39"/>
  <c r="O265" i="39"/>
  <c r="N265" i="39"/>
  <c r="K265" i="39"/>
  <c r="J265" i="39"/>
  <c r="I265" i="39"/>
  <c r="H265" i="39"/>
  <c r="G265" i="39"/>
  <c r="E265" i="39"/>
  <c r="A265" i="39"/>
  <c r="Y264" i="39"/>
  <c r="X264" i="39"/>
  <c r="W264" i="39"/>
  <c r="V264" i="39"/>
  <c r="U264" i="39"/>
  <c r="R264" i="39"/>
  <c r="Q264" i="39"/>
  <c r="P264" i="39"/>
  <c r="O264" i="39"/>
  <c r="N264" i="39"/>
  <c r="K264" i="39"/>
  <c r="J264" i="39"/>
  <c r="I264" i="39"/>
  <c r="H264" i="39"/>
  <c r="G264" i="39"/>
  <c r="E264" i="39"/>
  <c r="A264" i="39"/>
  <c r="Y263" i="39"/>
  <c r="X263" i="39"/>
  <c r="W263" i="39"/>
  <c r="V263" i="39"/>
  <c r="U263" i="39"/>
  <c r="R263" i="39"/>
  <c r="Q263" i="39"/>
  <c r="P263" i="39"/>
  <c r="O263" i="39"/>
  <c r="N263" i="39"/>
  <c r="K263" i="39"/>
  <c r="J263" i="39"/>
  <c r="I263" i="39"/>
  <c r="H263" i="39"/>
  <c r="G263" i="39"/>
  <c r="E263" i="39"/>
  <c r="A263" i="39"/>
  <c r="Y262" i="39"/>
  <c r="X262" i="39"/>
  <c r="W262" i="39"/>
  <c r="V262" i="39"/>
  <c r="R262" i="39"/>
  <c r="Q262" i="39"/>
  <c r="P262" i="39"/>
  <c r="O262" i="39"/>
  <c r="K262" i="39"/>
  <c r="J262" i="39"/>
  <c r="I262" i="39"/>
  <c r="H262" i="39"/>
  <c r="E262" i="39"/>
  <c r="A262" i="39"/>
  <c r="Y261" i="39"/>
  <c r="X261" i="39"/>
  <c r="W261" i="39"/>
  <c r="V261" i="39"/>
  <c r="U261" i="39"/>
  <c r="R261" i="39"/>
  <c r="Q261" i="39"/>
  <c r="P261" i="39"/>
  <c r="O261" i="39"/>
  <c r="N261" i="39"/>
  <c r="K261" i="39"/>
  <c r="J261" i="39"/>
  <c r="I261" i="39"/>
  <c r="H261" i="39"/>
  <c r="G261" i="39"/>
  <c r="E261" i="39"/>
  <c r="A261" i="39"/>
  <c r="Y260" i="39"/>
  <c r="X260" i="39"/>
  <c r="W260" i="39"/>
  <c r="V260" i="39"/>
  <c r="R260" i="39"/>
  <c r="Q260" i="39"/>
  <c r="P260" i="39"/>
  <c r="O260" i="39"/>
  <c r="K260" i="39"/>
  <c r="J260" i="39"/>
  <c r="I260" i="39"/>
  <c r="H260" i="39"/>
  <c r="E260" i="39"/>
  <c r="A260" i="39"/>
  <c r="Y259" i="39"/>
  <c r="X259" i="39"/>
  <c r="W259" i="39"/>
  <c r="V259" i="39"/>
  <c r="R259" i="39"/>
  <c r="Q259" i="39"/>
  <c r="P259" i="39"/>
  <c r="O259" i="39"/>
  <c r="K259" i="39"/>
  <c r="J259" i="39"/>
  <c r="I259" i="39"/>
  <c r="H259" i="39"/>
  <c r="E259" i="39"/>
  <c r="A259" i="39"/>
  <c r="Y258" i="39"/>
  <c r="X258" i="39"/>
  <c r="W258" i="39"/>
  <c r="V258" i="39"/>
  <c r="U258" i="39"/>
  <c r="R258" i="39"/>
  <c r="Q258" i="39"/>
  <c r="P258" i="39"/>
  <c r="O258" i="39"/>
  <c r="N258" i="39"/>
  <c r="K258" i="39"/>
  <c r="J258" i="39"/>
  <c r="I258" i="39"/>
  <c r="H258" i="39"/>
  <c r="G258" i="39"/>
  <c r="E258" i="39"/>
  <c r="A258" i="39"/>
  <c r="Y257" i="39"/>
  <c r="X257" i="39"/>
  <c r="W257" i="39"/>
  <c r="V257" i="39"/>
  <c r="R257" i="39"/>
  <c r="Q257" i="39"/>
  <c r="P257" i="39"/>
  <c r="O257" i="39"/>
  <c r="K257" i="39"/>
  <c r="J257" i="39"/>
  <c r="I257" i="39"/>
  <c r="H257" i="39"/>
  <c r="E257" i="39"/>
  <c r="A257" i="39"/>
  <c r="Y256" i="39"/>
  <c r="X256" i="39"/>
  <c r="W256" i="39"/>
  <c r="V256" i="39"/>
  <c r="U256" i="39"/>
  <c r="R256" i="39"/>
  <c r="Q256" i="39"/>
  <c r="P256" i="39"/>
  <c r="O256" i="39"/>
  <c r="N256" i="39"/>
  <c r="K256" i="39"/>
  <c r="J256" i="39"/>
  <c r="I256" i="39"/>
  <c r="H256" i="39"/>
  <c r="G256" i="39"/>
  <c r="E256" i="39"/>
  <c r="A256" i="39"/>
  <c r="Y255" i="39"/>
  <c r="X255" i="39"/>
  <c r="W255" i="39"/>
  <c r="V255" i="39"/>
  <c r="U255" i="39"/>
  <c r="R255" i="39"/>
  <c r="Q255" i="39"/>
  <c r="P255" i="39"/>
  <c r="O255" i="39"/>
  <c r="N255" i="39"/>
  <c r="K255" i="39"/>
  <c r="J255" i="39"/>
  <c r="I255" i="39"/>
  <c r="H255" i="39"/>
  <c r="G255" i="39"/>
  <c r="E255" i="39"/>
  <c r="A255" i="39"/>
  <c r="Y254" i="39"/>
  <c r="X254" i="39"/>
  <c r="W254" i="39"/>
  <c r="V254" i="39"/>
  <c r="U254" i="39"/>
  <c r="R254" i="39"/>
  <c r="Q254" i="39"/>
  <c r="P254" i="39"/>
  <c r="O254" i="39"/>
  <c r="N254" i="39"/>
  <c r="K254" i="39"/>
  <c r="J254" i="39"/>
  <c r="I254" i="39"/>
  <c r="H254" i="39"/>
  <c r="G254" i="39"/>
  <c r="E254" i="39"/>
  <c r="A254" i="39"/>
  <c r="Y253" i="39"/>
  <c r="X253" i="39"/>
  <c r="W253" i="39"/>
  <c r="V253" i="39"/>
  <c r="U253" i="39"/>
  <c r="R253" i="39"/>
  <c r="Q253" i="39"/>
  <c r="P253" i="39"/>
  <c r="O253" i="39"/>
  <c r="N253" i="39"/>
  <c r="K253" i="39"/>
  <c r="J253" i="39"/>
  <c r="I253" i="39"/>
  <c r="H253" i="39"/>
  <c r="G253" i="39"/>
  <c r="A253" i="39"/>
  <c r="Y252" i="39"/>
  <c r="X252" i="39"/>
  <c r="W252" i="39"/>
  <c r="V252" i="39"/>
  <c r="U252" i="39"/>
  <c r="R252" i="39"/>
  <c r="Q252" i="39"/>
  <c r="P252" i="39"/>
  <c r="O252" i="39"/>
  <c r="N252" i="39"/>
  <c r="K252" i="39"/>
  <c r="J252" i="39"/>
  <c r="I252" i="39"/>
  <c r="H252" i="39"/>
  <c r="G252" i="39"/>
  <c r="A252" i="39"/>
  <c r="Y251" i="39"/>
  <c r="X251" i="39"/>
  <c r="W251" i="39"/>
  <c r="V251" i="39"/>
  <c r="U251" i="39"/>
  <c r="R251" i="39"/>
  <c r="Q251" i="39"/>
  <c r="P251" i="39"/>
  <c r="O251" i="39"/>
  <c r="N251" i="39"/>
  <c r="K251" i="39"/>
  <c r="J251" i="39"/>
  <c r="I251" i="39"/>
  <c r="H251" i="39"/>
  <c r="G251" i="39"/>
  <c r="A251" i="39"/>
  <c r="Y250" i="39"/>
  <c r="X250" i="39"/>
  <c r="W250" i="39"/>
  <c r="V250" i="39"/>
  <c r="U250" i="39"/>
  <c r="R250" i="39"/>
  <c r="Q250" i="39"/>
  <c r="P250" i="39"/>
  <c r="O250" i="39"/>
  <c r="N250" i="39"/>
  <c r="K250" i="39"/>
  <c r="J250" i="39"/>
  <c r="I250" i="39"/>
  <c r="H250" i="39"/>
  <c r="G250" i="39"/>
  <c r="A250" i="39"/>
  <c r="Y249" i="39"/>
  <c r="X249" i="39"/>
  <c r="W249" i="39"/>
  <c r="V249" i="39"/>
  <c r="U249" i="39"/>
  <c r="R249" i="39"/>
  <c r="Q249" i="39"/>
  <c r="P249" i="39"/>
  <c r="O249" i="39"/>
  <c r="N249" i="39"/>
  <c r="K249" i="39"/>
  <c r="J249" i="39"/>
  <c r="I249" i="39"/>
  <c r="H249" i="39"/>
  <c r="G249" i="39"/>
  <c r="A249" i="39"/>
  <c r="Y248" i="39"/>
  <c r="X248" i="39"/>
  <c r="W248" i="39"/>
  <c r="V248" i="39"/>
  <c r="U248" i="39"/>
  <c r="R248" i="39"/>
  <c r="Q248" i="39"/>
  <c r="P248" i="39"/>
  <c r="O248" i="39"/>
  <c r="N248" i="39"/>
  <c r="K248" i="39"/>
  <c r="J248" i="39"/>
  <c r="I248" i="39"/>
  <c r="H248" i="39"/>
  <c r="G248" i="39"/>
  <c r="A248" i="39"/>
  <c r="Y247" i="39"/>
  <c r="X247" i="39"/>
  <c r="W247" i="39"/>
  <c r="V247" i="39"/>
  <c r="U247" i="39"/>
  <c r="R247" i="39"/>
  <c r="Q247" i="39"/>
  <c r="P247" i="39"/>
  <c r="O247" i="39"/>
  <c r="N247" i="39"/>
  <c r="K247" i="39"/>
  <c r="J247" i="39"/>
  <c r="I247" i="39"/>
  <c r="H247" i="39"/>
  <c r="G247" i="39"/>
  <c r="A247" i="39"/>
  <c r="Y246" i="39"/>
  <c r="X246" i="39"/>
  <c r="W246" i="39"/>
  <c r="V246" i="39"/>
  <c r="U246" i="39"/>
  <c r="R246" i="39"/>
  <c r="Q246" i="39"/>
  <c r="P246" i="39"/>
  <c r="O246" i="39"/>
  <c r="N246" i="39"/>
  <c r="K246" i="39"/>
  <c r="J246" i="39"/>
  <c r="I246" i="39"/>
  <c r="H246" i="39"/>
  <c r="G246" i="39"/>
  <c r="A246" i="39"/>
  <c r="Y245" i="39"/>
  <c r="X245" i="39"/>
  <c r="W245" i="39"/>
  <c r="V245" i="39"/>
  <c r="U245" i="39"/>
  <c r="R245" i="39"/>
  <c r="Q245" i="39"/>
  <c r="P245" i="39"/>
  <c r="O245" i="39"/>
  <c r="N245" i="39"/>
  <c r="K245" i="39"/>
  <c r="J245" i="39"/>
  <c r="I245" i="39"/>
  <c r="H245" i="39"/>
  <c r="G245" i="39"/>
  <c r="A245" i="39"/>
  <c r="Y244" i="39"/>
  <c r="X244" i="39"/>
  <c r="W244" i="39"/>
  <c r="V244" i="39"/>
  <c r="U244" i="39"/>
  <c r="R244" i="39"/>
  <c r="Q244" i="39"/>
  <c r="P244" i="39"/>
  <c r="O244" i="39"/>
  <c r="N244" i="39"/>
  <c r="K244" i="39"/>
  <c r="J244" i="39"/>
  <c r="I244" i="39"/>
  <c r="H244" i="39"/>
  <c r="G244" i="39"/>
  <c r="A244" i="39"/>
  <c r="Y243" i="39"/>
  <c r="X243" i="39"/>
  <c r="W243" i="39"/>
  <c r="V243" i="39"/>
  <c r="U243" i="39"/>
  <c r="R243" i="39"/>
  <c r="Q243" i="39"/>
  <c r="P243" i="39"/>
  <c r="O243" i="39"/>
  <c r="N243" i="39"/>
  <c r="K243" i="39"/>
  <c r="J243" i="39"/>
  <c r="I243" i="39"/>
  <c r="H243" i="39"/>
  <c r="G243" i="39"/>
  <c r="A243" i="39"/>
  <c r="Y242" i="39"/>
  <c r="X242" i="39"/>
  <c r="W242" i="39"/>
  <c r="V242" i="39"/>
  <c r="U242" i="39"/>
  <c r="R242" i="39"/>
  <c r="Q242" i="39"/>
  <c r="P242" i="39"/>
  <c r="O242" i="39"/>
  <c r="N242" i="39"/>
  <c r="K242" i="39"/>
  <c r="J242" i="39"/>
  <c r="I242" i="39"/>
  <c r="H242" i="39"/>
  <c r="G242" i="39"/>
  <c r="A242" i="39"/>
  <c r="Y241" i="39"/>
  <c r="X241" i="39"/>
  <c r="W241" i="39"/>
  <c r="V241" i="39"/>
  <c r="U241" i="39"/>
  <c r="R241" i="39"/>
  <c r="Q241" i="39"/>
  <c r="P241" i="39"/>
  <c r="O241" i="39"/>
  <c r="N241" i="39"/>
  <c r="K241" i="39"/>
  <c r="J241" i="39"/>
  <c r="I241" i="39"/>
  <c r="H241" i="39"/>
  <c r="G241" i="39"/>
  <c r="A241" i="39"/>
  <c r="Y240" i="39"/>
  <c r="X240" i="39"/>
  <c r="W240" i="39"/>
  <c r="V240" i="39"/>
  <c r="U240" i="39"/>
  <c r="R240" i="39"/>
  <c r="Q240" i="39"/>
  <c r="P240" i="39"/>
  <c r="O240" i="39"/>
  <c r="N240" i="39"/>
  <c r="K240" i="39"/>
  <c r="J240" i="39"/>
  <c r="I240" i="39"/>
  <c r="H240" i="39"/>
  <c r="G240" i="39"/>
  <c r="A240" i="39"/>
  <c r="Y239" i="39"/>
  <c r="X239" i="39"/>
  <c r="W239" i="39"/>
  <c r="V239" i="39"/>
  <c r="U239" i="39"/>
  <c r="R239" i="39"/>
  <c r="Q239" i="39"/>
  <c r="P239" i="39"/>
  <c r="O239" i="39"/>
  <c r="N239" i="39"/>
  <c r="K239" i="39"/>
  <c r="J239" i="39"/>
  <c r="I239" i="39"/>
  <c r="H239" i="39"/>
  <c r="G239" i="39"/>
  <c r="A239" i="39"/>
  <c r="Y238" i="39"/>
  <c r="X238" i="39"/>
  <c r="W238" i="39"/>
  <c r="V238" i="39"/>
  <c r="U238" i="39"/>
  <c r="R238" i="39"/>
  <c r="Q238" i="39"/>
  <c r="P238" i="39"/>
  <c r="O238" i="39"/>
  <c r="N238" i="39"/>
  <c r="K238" i="39"/>
  <c r="J238" i="39"/>
  <c r="I238" i="39"/>
  <c r="H238" i="39"/>
  <c r="G238" i="39"/>
  <c r="A238" i="39"/>
  <c r="Y237" i="39"/>
  <c r="X237" i="39"/>
  <c r="W237" i="39"/>
  <c r="V237" i="39"/>
  <c r="U237" i="39"/>
  <c r="R237" i="39"/>
  <c r="Q237" i="39"/>
  <c r="P237" i="39"/>
  <c r="O237" i="39"/>
  <c r="N237" i="39"/>
  <c r="K237" i="39"/>
  <c r="J237" i="39"/>
  <c r="I237" i="39"/>
  <c r="H237" i="39"/>
  <c r="G237" i="39"/>
  <c r="A237" i="39"/>
  <c r="Y236" i="39"/>
  <c r="X236" i="39"/>
  <c r="W236" i="39"/>
  <c r="V236" i="39"/>
  <c r="U236" i="39"/>
  <c r="R236" i="39"/>
  <c r="Q236" i="39"/>
  <c r="P236" i="39"/>
  <c r="O236" i="39"/>
  <c r="N236" i="39"/>
  <c r="K236" i="39"/>
  <c r="J236" i="39"/>
  <c r="I236" i="39"/>
  <c r="H236" i="39"/>
  <c r="G236" i="39"/>
  <c r="A236" i="39"/>
  <c r="Y235" i="39"/>
  <c r="X235" i="39"/>
  <c r="W235" i="39"/>
  <c r="V235" i="39"/>
  <c r="U235" i="39"/>
  <c r="R235" i="39"/>
  <c r="Q235" i="39"/>
  <c r="P235" i="39"/>
  <c r="O235" i="39"/>
  <c r="N235" i="39"/>
  <c r="K235" i="39"/>
  <c r="J235" i="39"/>
  <c r="I235" i="39"/>
  <c r="H235" i="39"/>
  <c r="G235" i="39"/>
  <c r="A235" i="39"/>
  <c r="Y234" i="39"/>
  <c r="X234" i="39"/>
  <c r="W234" i="39"/>
  <c r="V234" i="39"/>
  <c r="U234" i="39"/>
  <c r="R234" i="39"/>
  <c r="Q234" i="39"/>
  <c r="P234" i="39"/>
  <c r="O234" i="39"/>
  <c r="N234" i="39"/>
  <c r="K234" i="39"/>
  <c r="J234" i="39"/>
  <c r="I234" i="39"/>
  <c r="H234" i="39"/>
  <c r="G234" i="39"/>
  <c r="A234" i="39"/>
  <c r="Y233" i="39"/>
  <c r="X233" i="39"/>
  <c r="W233" i="39"/>
  <c r="V233" i="39"/>
  <c r="U233" i="39"/>
  <c r="R233" i="39"/>
  <c r="Q233" i="39"/>
  <c r="P233" i="39"/>
  <c r="O233" i="39"/>
  <c r="N233" i="39"/>
  <c r="K233" i="39"/>
  <c r="J233" i="39"/>
  <c r="I233" i="39"/>
  <c r="H233" i="39"/>
  <c r="G233" i="39"/>
  <c r="A233" i="39"/>
  <c r="Y232" i="39"/>
  <c r="X232" i="39"/>
  <c r="W232" i="39"/>
  <c r="V232" i="39"/>
  <c r="U232" i="39"/>
  <c r="R232" i="39"/>
  <c r="Q232" i="39"/>
  <c r="P232" i="39"/>
  <c r="O232" i="39"/>
  <c r="N232" i="39"/>
  <c r="K232" i="39"/>
  <c r="J232" i="39"/>
  <c r="I232" i="39"/>
  <c r="H232" i="39"/>
  <c r="G232" i="39"/>
  <c r="A232" i="39"/>
  <c r="Y231" i="39"/>
  <c r="X231" i="39"/>
  <c r="W231" i="39"/>
  <c r="V231" i="39"/>
  <c r="U231" i="39"/>
  <c r="R231" i="39"/>
  <c r="Q231" i="39"/>
  <c r="P231" i="39"/>
  <c r="O231" i="39"/>
  <c r="N231" i="39"/>
  <c r="K231" i="39"/>
  <c r="J231" i="39"/>
  <c r="I231" i="39"/>
  <c r="H231" i="39"/>
  <c r="G231" i="39"/>
  <c r="A231" i="39"/>
  <c r="Y230" i="39"/>
  <c r="X230" i="39"/>
  <c r="W230" i="39"/>
  <c r="V230" i="39"/>
  <c r="U230" i="39"/>
  <c r="R230" i="39"/>
  <c r="Q230" i="39"/>
  <c r="P230" i="39"/>
  <c r="O230" i="39"/>
  <c r="N230" i="39"/>
  <c r="K230" i="39"/>
  <c r="J230" i="39"/>
  <c r="I230" i="39"/>
  <c r="H230" i="39"/>
  <c r="G230" i="39"/>
  <c r="A230" i="39"/>
  <c r="Y229" i="39"/>
  <c r="X229" i="39"/>
  <c r="W229" i="39"/>
  <c r="V229" i="39"/>
  <c r="U229" i="39"/>
  <c r="R229" i="39"/>
  <c r="Q229" i="39"/>
  <c r="P229" i="39"/>
  <c r="O229" i="39"/>
  <c r="N229" i="39"/>
  <c r="K229" i="39"/>
  <c r="J229" i="39"/>
  <c r="I229" i="39"/>
  <c r="H229" i="39"/>
  <c r="G229" i="39"/>
  <c r="A229" i="39"/>
  <c r="Y228" i="39"/>
  <c r="X228" i="39"/>
  <c r="W228" i="39"/>
  <c r="V228" i="39"/>
  <c r="U228" i="39"/>
  <c r="R228" i="39"/>
  <c r="Q228" i="39"/>
  <c r="P228" i="39"/>
  <c r="O228" i="39"/>
  <c r="N228" i="39"/>
  <c r="K228" i="39"/>
  <c r="J228" i="39"/>
  <c r="I228" i="39"/>
  <c r="H228" i="39"/>
  <c r="G228" i="39"/>
  <c r="A228" i="39"/>
  <c r="Y227" i="39"/>
  <c r="X227" i="39"/>
  <c r="W227" i="39"/>
  <c r="V227" i="39"/>
  <c r="U227" i="39"/>
  <c r="R227" i="39"/>
  <c r="Q227" i="39"/>
  <c r="P227" i="39"/>
  <c r="O227" i="39"/>
  <c r="N227" i="39"/>
  <c r="K227" i="39"/>
  <c r="J227" i="39"/>
  <c r="I227" i="39"/>
  <c r="H227" i="39"/>
  <c r="G227" i="39"/>
  <c r="A227" i="39"/>
  <c r="Y226" i="39"/>
  <c r="X226" i="39"/>
  <c r="W226" i="39"/>
  <c r="V226" i="39"/>
  <c r="U226" i="39"/>
  <c r="R226" i="39"/>
  <c r="Q226" i="39"/>
  <c r="P226" i="39"/>
  <c r="O226" i="39"/>
  <c r="N226" i="39"/>
  <c r="K226" i="39"/>
  <c r="J226" i="39"/>
  <c r="I226" i="39"/>
  <c r="H226" i="39"/>
  <c r="G226" i="39"/>
  <c r="A226" i="39"/>
  <c r="Y225" i="39"/>
  <c r="X225" i="39"/>
  <c r="W225" i="39"/>
  <c r="V225" i="39"/>
  <c r="U225" i="39"/>
  <c r="R225" i="39"/>
  <c r="Q225" i="39"/>
  <c r="P225" i="39"/>
  <c r="O225" i="39"/>
  <c r="N225" i="39"/>
  <c r="K225" i="39"/>
  <c r="J225" i="39"/>
  <c r="I225" i="39"/>
  <c r="H225" i="39"/>
  <c r="G225" i="39"/>
  <c r="A225" i="39"/>
  <c r="Y224" i="39"/>
  <c r="X224" i="39"/>
  <c r="W224" i="39"/>
  <c r="V224" i="39"/>
  <c r="U224" i="39"/>
  <c r="R224" i="39"/>
  <c r="Q224" i="39"/>
  <c r="P224" i="39"/>
  <c r="O224" i="39"/>
  <c r="N224" i="39"/>
  <c r="K224" i="39"/>
  <c r="J224" i="39"/>
  <c r="I224" i="39"/>
  <c r="H224" i="39"/>
  <c r="G224" i="39"/>
  <c r="A224" i="39"/>
  <c r="Y223" i="39"/>
  <c r="X223" i="39"/>
  <c r="W223" i="39"/>
  <c r="V223" i="39"/>
  <c r="U223" i="39"/>
  <c r="R223" i="39"/>
  <c r="Q223" i="39"/>
  <c r="P223" i="39"/>
  <c r="O223" i="39"/>
  <c r="N223" i="39"/>
  <c r="K223" i="39"/>
  <c r="J223" i="39"/>
  <c r="I223" i="39"/>
  <c r="H223" i="39"/>
  <c r="G223" i="39"/>
  <c r="A223" i="39"/>
  <c r="Y222" i="39"/>
  <c r="X222" i="39"/>
  <c r="W222" i="39"/>
  <c r="V222" i="39"/>
  <c r="U222" i="39"/>
  <c r="R222" i="39"/>
  <c r="Q222" i="39"/>
  <c r="P222" i="39"/>
  <c r="O222" i="39"/>
  <c r="N222" i="39"/>
  <c r="K222" i="39"/>
  <c r="J222" i="39"/>
  <c r="I222" i="39"/>
  <c r="H222" i="39"/>
  <c r="G222" i="39"/>
  <c r="A222" i="39"/>
  <c r="Y221" i="39"/>
  <c r="X221" i="39"/>
  <c r="W221" i="39"/>
  <c r="V221" i="39"/>
  <c r="U221" i="39"/>
  <c r="R221" i="39"/>
  <c r="Q221" i="39"/>
  <c r="P221" i="39"/>
  <c r="O221" i="39"/>
  <c r="N221" i="39"/>
  <c r="K221" i="39"/>
  <c r="J221" i="39"/>
  <c r="I221" i="39"/>
  <c r="H221" i="39"/>
  <c r="G221" i="39"/>
  <c r="A221" i="39"/>
  <c r="Y220" i="39"/>
  <c r="X220" i="39"/>
  <c r="W220" i="39"/>
  <c r="V220" i="39"/>
  <c r="U220" i="39"/>
  <c r="R220" i="39"/>
  <c r="Q220" i="39"/>
  <c r="P220" i="39"/>
  <c r="O220" i="39"/>
  <c r="N220" i="39"/>
  <c r="K220" i="39"/>
  <c r="J220" i="39"/>
  <c r="I220" i="39"/>
  <c r="H220" i="39"/>
  <c r="G220" i="39"/>
  <c r="A220" i="39"/>
  <c r="Y219" i="39"/>
  <c r="X219" i="39"/>
  <c r="W219" i="39"/>
  <c r="V219" i="39"/>
  <c r="U219" i="39"/>
  <c r="R219" i="39"/>
  <c r="Q219" i="39"/>
  <c r="P219" i="39"/>
  <c r="O219" i="39"/>
  <c r="N219" i="39"/>
  <c r="K219" i="39"/>
  <c r="J219" i="39"/>
  <c r="I219" i="39"/>
  <c r="H219" i="39"/>
  <c r="G219" i="39"/>
  <c r="A219" i="39"/>
  <c r="Y218" i="39"/>
  <c r="X218" i="39"/>
  <c r="W218" i="39"/>
  <c r="V218" i="39"/>
  <c r="U218" i="39"/>
  <c r="R218" i="39"/>
  <c r="Q218" i="39"/>
  <c r="P218" i="39"/>
  <c r="O218" i="39"/>
  <c r="N218" i="39"/>
  <c r="K218" i="39"/>
  <c r="J218" i="39"/>
  <c r="I218" i="39"/>
  <c r="H218" i="39"/>
  <c r="G218" i="39"/>
  <c r="A218" i="39"/>
  <c r="Y217" i="39"/>
  <c r="X217" i="39"/>
  <c r="W217" i="39"/>
  <c r="V217" i="39"/>
  <c r="U217" i="39"/>
  <c r="R217" i="39"/>
  <c r="Q217" i="39"/>
  <c r="P217" i="39"/>
  <c r="O217" i="39"/>
  <c r="N217" i="39"/>
  <c r="K217" i="39"/>
  <c r="J217" i="39"/>
  <c r="I217" i="39"/>
  <c r="H217" i="39"/>
  <c r="G217" i="39"/>
  <c r="A217" i="39"/>
  <c r="Y216" i="39"/>
  <c r="X216" i="39"/>
  <c r="W216" i="39"/>
  <c r="V216" i="39"/>
  <c r="U216" i="39"/>
  <c r="R216" i="39"/>
  <c r="Q216" i="39"/>
  <c r="P216" i="39"/>
  <c r="O216" i="39"/>
  <c r="N216" i="39"/>
  <c r="K216" i="39"/>
  <c r="J216" i="39"/>
  <c r="I216" i="39"/>
  <c r="H216" i="39"/>
  <c r="G216" i="39"/>
  <c r="A216" i="39"/>
  <c r="Y215" i="39"/>
  <c r="X215" i="39"/>
  <c r="W215" i="39"/>
  <c r="V215" i="39"/>
  <c r="U215" i="39"/>
  <c r="R215" i="39"/>
  <c r="Q215" i="39"/>
  <c r="P215" i="39"/>
  <c r="O215" i="39"/>
  <c r="N215" i="39"/>
  <c r="K215" i="39"/>
  <c r="J215" i="39"/>
  <c r="I215" i="39"/>
  <c r="H215" i="39"/>
  <c r="G215" i="39"/>
  <c r="A215" i="39"/>
  <c r="Y214" i="39"/>
  <c r="X214" i="39"/>
  <c r="W214" i="39"/>
  <c r="V214" i="39"/>
  <c r="U214" i="39"/>
  <c r="R214" i="39"/>
  <c r="Q214" i="39"/>
  <c r="P214" i="39"/>
  <c r="O214" i="39"/>
  <c r="N214" i="39"/>
  <c r="K214" i="39"/>
  <c r="J214" i="39"/>
  <c r="I214" i="39"/>
  <c r="H214" i="39"/>
  <c r="G214" i="39"/>
  <c r="A214" i="39"/>
  <c r="Y213" i="39"/>
  <c r="X213" i="39"/>
  <c r="W213" i="39"/>
  <c r="V213" i="39"/>
  <c r="U213" i="39"/>
  <c r="R213" i="39"/>
  <c r="Q213" i="39"/>
  <c r="P213" i="39"/>
  <c r="O213" i="39"/>
  <c r="N213" i="39"/>
  <c r="K213" i="39"/>
  <c r="J213" i="39"/>
  <c r="I213" i="39"/>
  <c r="H213" i="39"/>
  <c r="G213" i="39"/>
  <c r="A213" i="39"/>
  <c r="Y212" i="39"/>
  <c r="X212" i="39"/>
  <c r="W212" i="39"/>
  <c r="V212" i="39"/>
  <c r="U212" i="39"/>
  <c r="R212" i="39"/>
  <c r="Q212" i="39"/>
  <c r="P212" i="39"/>
  <c r="O212" i="39"/>
  <c r="N212" i="39"/>
  <c r="K212" i="39"/>
  <c r="J212" i="39"/>
  <c r="I212" i="39"/>
  <c r="H212" i="39"/>
  <c r="G212" i="39"/>
  <c r="A212" i="39"/>
  <c r="Y211" i="39"/>
  <c r="X211" i="39"/>
  <c r="W211" i="39"/>
  <c r="V211" i="39"/>
  <c r="U211" i="39"/>
  <c r="R211" i="39"/>
  <c r="Q211" i="39"/>
  <c r="P211" i="39"/>
  <c r="O211" i="39"/>
  <c r="N211" i="39"/>
  <c r="K211" i="39"/>
  <c r="J211" i="39"/>
  <c r="I211" i="39"/>
  <c r="H211" i="39"/>
  <c r="G211" i="39"/>
  <c r="A211" i="39"/>
  <c r="Y210" i="39"/>
  <c r="X210" i="39"/>
  <c r="W210" i="39"/>
  <c r="V210" i="39"/>
  <c r="U210" i="39"/>
  <c r="R210" i="39"/>
  <c r="Q210" i="39"/>
  <c r="P210" i="39"/>
  <c r="O210" i="39"/>
  <c r="N210" i="39"/>
  <c r="K210" i="39"/>
  <c r="J210" i="39"/>
  <c r="I210" i="39"/>
  <c r="H210" i="39"/>
  <c r="G210" i="39"/>
  <c r="A210" i="39"/>
  <c r="Y209" i="39"/>
  <c r="X209" i="39"/>
  <c r="W209" i="39"/>
  <c r="V209" i="39"/>
  <c r="U209" i="39"/>
  <c r="R209" i="39"/>
  <c r="Q209" i="39"/>
  <c r="P209" i="39"/>
  <c r="O209" i="39"/>
  <c r="N209" i="39"/>
  <c r="K209" i="39"/>
  <c r="J209" i="39"/>
  <c r="I209" i="39"/>
  <c r="H209" i="39"/>
  <c r="G209" i="39"/>
  <c r="A209" i="39"/>
  <c r="Y208" i="39"/>
  <c r="X208" i="39"/>
  <c r="W208" i="39"/>
  <c r="V208" i="39"/>
  <c r="U208" i="39"/>
  <c r="R208" i="39"/>
  <c r="Q208" i="39"/>
  <c r="P208" i="39"/>
  <c r="O208" i="39"/>
  <c r="N208" i="39"/>
  <c r="K208" i="39"/>
  <c r="J208" i="39"/>
  <c r="I208" i="39"/>
  <c r="H208" i="39"/>
  <c r="G208" i="39"/>
  <c r="A208" i="39"/>
  <c r="Y207" i="39"/>
  <c r="X207" i="39"/>
  <c r="W207" i="39"/>
  <c r="V207" i="39"/>
  <c r="U207" i="39"/>
  <c r="R207" i="39"/>
  <c r="Q207" i="39"/>
  <c r="P207" i="39"/>
  <c r="O207" i="39"/>
  <c r="N207" i="39"/>
  <c r="K207" i="39"/>
  <c r="J207" i="39"/>
  <c r="I207" i="39"/>
  <c r="H207" i="39"/>
  <c r="G207" i="39"/>
  <c r="A207" i="39"/>
  <c r="Y206" i="39"/>
  <c r="X206" i="39"/>
  <c r="W206" i="39"/>
  <c r="V206" i="39"/>
  <c r="U206" i="39"/>
  <c r="R206" i="39"/>
  <c r="Q206" i="39"/>
  <c r="P206" i="39"/>
  <c r="O206" i="39"/>
  <c r="N206" i="39"/>
  <c r="K206" i="39"/>
  <c r="J206" i="39"/>
  <c r="I206" i="39"/>
  <c r="H206" i="39"/>
  <c r="G206" i="39"/>
  <c r="A206" i="39"/>
  <c r="Y205" i="39"/>
  <c r="X205" i="39"/>
  <c r="W205" i="39"/>
  <c r="V205" i="39"/>
  <c r="U205" i="39"/>
  <c r="R205" i="39"/>
  <c r="Q205" i="39"/>
  <c r="P205" i="39"/>
  <c r="O205" i="39"/>
  <c r="N205" i="39"/>
  <c r="K205" i="39"/>
  <c r="J205" i="39"/>
  <c r="I205" i="39"/>
  <c r="H205" i="39"/>
  <c r="G205" i="39"/>
  <c r="A205" i="39"/>
  <c r="Y204" i="39"/>
  <c r="X204" i="39"/>
  <c r="W204" i="39"/>
  <c r="V204" i="39"/>
  <c r="U204" i="39"/>
  <c r="R204" i="39"/>
  <c r="Q204" i="39"/>
  <c r="P204" i="39"/>
  <c r="O204" i="39"/>
  <c r="N204" i="39"/>
  <c r="K204" i="39"/>
  <c r="J204" i="39"/>
  <c r="I204" i="39"/>
  <c r="H204" i="39"/>
  <c r="G204" i="39"/>
  <c r="A204" i="39"/>
  <c r="Y203" i="39"/>
  <c r="X203" i="39"/>
  <c r="W203" i="39"/>
  <c r="V203" i="39"/>
  <c r="U203" i="39"/>
  <c r="R203" i="39"/>
  <c r="Q203" i="39"/>
  <c r="P203" i="39"/>
  <c r="O203" i="39"/>
  <c r="N203" i="39"/>
  <c r="K203" i="39"/>
  <c r="J203" i="39"/>
  <c r="I203" i="39"/>
  <c r="H203" i="39"/>
  <c r="G203" i="39"/>
  <c r="A203" i="39"/>
  <c r="Y202" i="39"/>
  <c r="X202" i="39"/>
  <c r="W202" i="39"/>
  <c r="V202" i="39"/>
  <c r="U202" i="39"/>
  <c r="R202" i="39"/>
  <c r="Q202" i="39"/>
  <c r="P202" i="39"/>
  <c r="O202" i="39"/>
  <c r="N202" i="39"/>
  <c r="K202" i="39"/>
  <c r="J202" i="39"/>
  <c r="I202" i="39"/>
  <c r="H202" i="39"/>
  <c r="G202" i="39"/>
  <c r="A202" i="39"/>
  <c r="Y201" i="39"/>
  <c r="X201" i="39"/>
  <c r="W201" i="39"/>
  <c r="V201" i="39"/>
  <c r="U201" i="39"/>
  <c r="R201" i="39"/>
  <c r="Q201" i="39"/>
  <c r="P201" i="39"/>
  <c r="O201" i="39"/>
  <c r="N201" i="39"/>
  <c r="K201" i="39"/>
  <c r="J201" i="39"/>
  <c r="I201" i="39"/>
  <c r="H201" i="39"/>
  <c r="G201" i="39"/>
  <c r="A201" i="39"/>
  <c r="Y200" i="39"/>
  <c r="X200" i="39"/>
  <c r="W200" i="39"/>
  <c r="V200" i="39"/>
  <c r="U200" i="39"/>
  <c r="R200" i="39"/>
  <c r="Q200" i="39"/>
  <c r="P200" i="39"/>
  <c r="O200" i="39"/>
  <c r="N200" i="39"/>
  <c r="K200" i="39"/>
  <c r="J200" i="39"/>
  <c r="I200" i="39"/>
  <c r="H200" i="39"/>
  <c r="G200" i="39"/>
  <c r="A200" i="39"/>
  <c r="Y199" i="39"/>
  <c r="X199" i="39"/>
  <c r="W199" i="39"/>
  <c r="V199" i="39"/>
  <c r="U199" i="39"/>
  <c r="R199" i="39"/>
  <c r="Q199" i="39"/>
  <c r="P199" i="39"/>
  <c r="O199" i="39"/>
  <c r="N199" i="39"/>
  <c r="K199" i="39"/>
  <c r="J199" i="39"/>
  <c r="I199" i="39"/>
  <c r="H199" i="39"/>
  <c r="G199" i="39"/>
  <c r="A199" i="39"/>
  <c r="Y198" i="39"/>
  <c r="X198" i="39"/>
  <c r="W198" i="39"/>
  <c r="V198" i="39"/>
  <c r="U198" i="39"/>
  <c r="R198" i="39"/>
  <c r="Q198" i="39"/>
  <c r="P198" i="39"/>
  <c r="O198" i="39"/>
  <c r="N198" i="39"/>
  <c r="K198" i="39"/>
  <c r="J198" i="39"/>
  <c r="I198" i="39"/>
  <c r="H198" i="39"/>
  <c r="G198" i="39"/>
  <c r="A198" i="39"/>
  <c r="Y197" i="39"/>
  <c r="X197" i="39"/>
  <c r="W197" i="39"/>
  <c r="V197" i="39"/>
  <c r="U197" i="39"/>
  <c r="R197" i="39"/>
  <c r="Q197" i="39"/>
  <c r="P197" i="39"/>
  <c r="O197" i="39"/>
  <c r="N197" i="39"/>
  <c r="K197" i="39"/>
  <c r="J197" i="39"/>
  <c r="I197" i="39"/>
  <c r="H197" i="39"/>
  <c r="G197" i="39"/>
  <c r="A197" i="39"/>
  <c r="Y196" i="39"/>
  <c r="X196" i="39"/>
  <c r="W196" i="39"/>
  <c r="V196" i="39"/>
  <c r="U196" i="39"/>
  <c r="R196" i="39"/>
  <c r="Q196" i="39"/>
  <c r="P196" i="39"/>
  <c r="O196" i="39"/>
  <c r="N196" i="39"/>
  <c r="K196" i="39"/>
  <c r="J196" i="39"/>
  <c r="I196" i="39"/>
  <c r="H196" i="39"/>
  <c r="G196" i="39"/>
  <c r="A196" i="39"/>
  <c r="Y195" i="39"/>
  <c r="X195" i="39"/>
  <c r="W195" i="39"/>
  <c r="V195" i="39"/>
  <c r="U195" i="39"/>
  <c r="R195" i="39"/>
  <c r="Q195" i="39"/>
  <c r="P195" i="39"/>
  <c r="O195" i="39"/>
  <c r="N195" i="39"/>
  <c r="K195" i="39"/>
  <c r="J195" i="39"/>
  <c r="I195" i="39"/>
  <c r="H195" i="39"/>
  <c r="G195" i="39"/>
  <c r="A195" i="39"/>
  <c r="Y194" i="39"/>
  <c r="X194" i="39"/>
  <c r="W194" i="39"/>
  <c r="V194" i="39"/>
  <c r="U194" i="39"/>
  <c r="R194" i="39"/>
  <c r="Q194" i="39"/>
  <c r="P194" i="39"/>
  <c r="O194" i="39"/>
  <c r="N194" i="39"/>
  <c r="K194" i="39"/>
  <c r="J194" i="39"/>
  <c r="I194" i="39"/>
  <c r="H194" i="39"/>
  <c r="G194" i="39"/>
  <c r="A194" i="39"/>
  <c r="Y193" i="39"/>
  <c r="X193" i="39"/>
  <c r="W193" i="39"/>
  <c r="V193" i="39"/>
  <c r="U193" i="39"/>
  <c r="R193" i="39"/>
  <c r="Q193" i="39"/>
  <c r="P193" i="39"/>
  <c r="O193" i="39"/>
  <c r="N193" i="39"/>
  <c r="K193" i="39"/>
  <c r="J193" i="39"/>
  <c r="I193" i="39"/>
  <c r="H193" i="39"/>
  <c r="G193" i="39"/>
  <c r="A193" i="39"/>
  <c r="Y192" i="39"/>
  <c r="X192" i="39"/>
  <c r="W192" i="39"/>
  <c r="V192" i="39"/>
  <c r="U192" i="39"/>
  <c r="R192" i="39"/>
  <c r="Q192" i="39"/>
  <c r="P192" i="39"/>
  <c r="O192" i="39"/>
  <c r="N192" i="39"/>
  <c r="K192" i="39"/>
  <c r="J192" i="39"/>
  <c r="I192" i="39"/>
  <c r="H192" i="39"/>
  <c r="G192" i="39"/>
  <c r="A192" i="39"/>
  <c r="Y191" i="39"/>
  <c r="X191" i="39"/>
  <c r="W191" i="39"/>
  <c r="V191" i="39"/>
  <c r="U191" i="39"/>
  <c r="R191" i="39"/>
  <c r="Q191" i="39"/>
  <c r="P191" i="39"/>
  <c r="O191" i="39"/>
  <c r="N191" i="39"/>
  <c r="K191" i="39"/>
  <c r="J191" i="39"/>
  <c r="I191" i="39"/>
  <c r="H191" i="39"/>
  <c r="G191" i="39"/>
  <c r="A191" i="39"/>
  <c r="Y190" i="39"/>
  <c r="X190" i="39"/>
  <c r="W190" i="39"/>
  <c r="V190" i="39"/>
  <c r="U190" i="39"/>
  <c r="R190" i="39"/>
  <c r="Q190" i="39"/>
  <c r="P190" i="39"/>
  <c r="O190" i="39"/>
  <c r="N190" i="39"/>
  <c r="K190" i="39"/>
  <c r="J190" i="39"/>
  <c r="I190" i="39"/>
  <c r="H190" i="39"/>
  <c r="G190" i="39"/>
  <c r="A190" i="39"/>
  <c r="Y189" i="39"/>
  <c r="X189" i="39"/>
  <c r="W189" i="39"/>
  <c r="V189" i="39"/>
  <c r="U189" i="39"/>
  <c r="R189" i="39"/>
  <c r="Q189" i="39"/>
  <c r="P189" i="39"/>
  <c r="O189" i="39"/>
  <c r="N189" i="39"/>
  <c r="K189" i="39"/>
  <c r="J189" i="39"/>
  <c r="I189" i="39"/>
  <c r="H189" i="39"/>
  <c r="G189" i="39"/>
  <c r="A189" i="39"/>
  <c r="Y188" i="39"/>
  <c r="X188" i="39"/>
  <c r="W188" i="39"/>
  <c r="V188" i="39"/>
  <c r="U188" i="39"/>
  <c r="R188" i="39"/>
  <c r="Q188" i="39"/>
  <c r="P188" i="39"/>
  <c r="O188" i="39"/>
  <c r="N188" i="39"/>
  <c r="K188" i="39"/>
  <c r="J188" i="39"/>
  <c r="I188" i="39"/>
  <c r="H188" i="39"/>
  <c r="G188" i="39"/>
  <c r="A188" i="39"/>
  <c r="Y187" i="39"/>
  <c r="X187" i="39"/>
  <c r="W187" i="39"/>
  <c r="V187" i="39"/>
  <c r="U187" i="39"/>
  <c r="R187" i="39"/>
  <c r="Q187" i="39"/>
  <c r="P187" i="39"/>
  <c r="O187" i="39"/>
  <c r="N187" i="39"/>
  <c r="K187" i="39"/>
  <c r="J187" i="39"/>
  <c r="I187" i="39"/>
  <c r="H187" i="39"/>
  <c r="G187" i="39"/>
  <c r="A187" i="39"/>
  <c r="Y186" i="39"/>
  <c r="X186" i="39"/>
  <c r="W186" i="39"/>
  <c r="V186" i="39"/>
  <c r="U186" i="39"/>
  <c r="R186" i="39"/>
  <c r="Q186" i="39"/>
  <c r="P186" i="39"/>
  <c r="O186" i="39"/>
  <c r="N186" i="39"/>
  <c r="K186" i="39"/>
  <c r="J186" i="39"/>
  <c r="I186" i="39"/>
  <c r="H186" i="39"/>
  <c r="G186" i="39"/>
  <c r="A186" i="39"/>
  <c r="Y185" i="39"/>
  <c r="X185" i="39"/>
  <c r="W185" i="39"/>
  <c r="V185" i="39"/>
  <c r="U185" i="39"/>
  <c r="R185" i="39"/>
  <c r="Q185" i="39"/>
  <c r="P185" i="39"/>
  <c r="O185" i="39"/>
  <c r="N185" i="39"/>
  <c r="K185" i="39"/>
  <c r="J185" i="39"/>
  <c r="I185" i="39"/>
  <c r="H185" i="39"/>
  <c r="G185" i="39"/>
  <c r="A185" i="39"/>
  <c r="Y184" i="39"/>
  <c r="X184" i="39"/>
  <c r="W184" i="39"/>
  <c r="V184" i="39"/>
  <c r="U184" i="39"/>
  <c r="R184" i="39"/>
  <c r="Q184" i="39"/>
  <c r="P184" i="39"/>
  <c r="O184" i="39"/>
  <c r="N184" i="39"/>
  <c r="K184" i="39"/>
  <c r="J184" i="39"/>
  <c r="I184" i="39"/>
  <c r="H184" i="39"/>
  <c r="G184" i="39"/>
  <c r="A184" i="39"/>
  <c r="Y183" i="39"/>
  <c r="X183" i="39"/>
  <c r="W183" i="39"/>
  <c r="V183" i="39"/>
  <c r="U183" i="39"/>
  <c r="R183" i="39"/>
  <c r="Q183" i="39"/>
  <c r="P183" i="39"/>
  <c r="O183" i="39"/>
  <c r="N183" i="39"/>
  <c r="K183" i="39"/>
  <c r="J183" i="39"/>
  <c r="I183" i="39"/>
  <c r="H183" i="39"/>
  <c r="G183" i="39"/>
  <c r="A183" i="39"/>
  <c r="Y182" i="39"/>
  <c r="X182" i="39"/>
  <c r="W182" i="39"/>
  <c r="V182" i="39"/>
  <c r="U182" i="39"/>
  <c r="R182" i="39"/>
  <c r="Q182" i="39"/>
  <c r="P182" i="39"/>
  <c r="O182" i="39"/>
  <c r="N182" i="39"/>
  <c r="K182" i="39"/>
  <c r="J182" i="39"/>
  <c r="I182" i="39"/>
  <c r="H182" i="39"/>
  <c r="G182" i="39"/>
  <c r="A182" i="39"/>
  <c r="Y181" i="39"/>
  <c r="X181" i="39"/>
  <c r="W181" i="39"/>
  <c r="V181" i="39"/>
  <c r="U181" i="39"/>
  <c r="R181" i="39"/>
  <c r="Q181" i="39"/>
  <c r="P181" i="39"/>
  <c r="O181" i="39"/>
  <c r="N181" i="39"/>
  <c r="K181" i="39"/>
  <c r="J181" i="39"/>
  <c r="I181" i="39"/>
  <c r="H181" i="39"/>
  <c r="G181" i="39"/>
  <c r="A181" i="39"/>
  <c r="Y180" i="39"/>
  <c r="X180" i="39"/>
  <c r="W180" i="39"/>
  <c r="V180" i="39"/>
  <c r="U180" i="39"/>
  <c r="R180" i="39"/>
  <c r="Q180" i="39"/>
  <c r="P180" i="39"/>
  <c r="O180" i="39"/>
  <c r="N180" i="39"/>
  <c r="K180" i="39"/>
  <c r="J180" i="39"/>
  <c r="I180" i="39"/>
  <c r="H180" i="39"/>
  <c r="G180" i="39"/>
  <c r="A180" i="39"/>
  <c r="Y179" i="39"/>
  <c r="X179" i="39"/>
  <c r="W179" i="39"/>
  <c r="V179" i="39"/>
  <c r="U179" i="39"/>
  <c r="R179" i="39"/>
  <c r="Q179" i="39"/>
  <c r="P179" i="39"/>
  <c r="O179" i="39"/>
  <c r="N179" i="39"/>
  <c r="K179" i="39"/>
  <c r="J179" i="39"/>
  <c r="I179" i="39"/>
  <c r="H179" i="39"/>
  <c r="G179" i="39"/>
  <c r="A179" i="39"/>
  <c r="Y178" i="39"/>
  <c r="X178" i="39"/>
  <c r="W178" i="39"/>
  <c r="V178" i="39"/>
  <c r="U178" i="39"/>
  <c r="R178" i="39"/>
  <c r="Q178" i="39"/>
  <c r="P178" i="39"/>
  <c r="O178" i="39"/>
  <c r="N178" i="39"/>
  <c r="K178" i="39"/>
  <c r="J178" i="39"/>
  <c r="I178" i="39"/>
  <c r="H178" i="39"/>
  <c r="G178" i="39"/>
  <c r="A178" i="39"/>
  <c r="Y177" i="39"/>
  <c r="X177" i="39"/>
  <c r="W177" i="39"/>
  <c r="V177" i="39"/>
  <c r="U177" i="39"/>
  <c r="R177" i="39"/>
  <c r="Q177" i="39"/>
  <c r="P177" i="39"/>
  <c r="O177" i="39"/>
  <c r="N177" i="39"/>
  <c r="K177" i="39"/>
  <c r="J177" i="39"/>
  <c r="I177" i="39"/>
  <c r="H177" i="39"/>
  <c r="G177" i="39"/>
  <c r="A177" i="39"/>
  <c r="Y176" i="39"/>
  <c r="X176" i="39"/>
  <c r="W176" i="39"/>
  <c r="V176" i="39"/>
  <c r="U176" i="39"/>
  <c r="R176" i="39"/>
  <c r="Q176" i="39"/>
  <c r="P176" i="39"/>
  <c r="O176" i="39"/>
  <c r="N176" i="39"/>
  <c r="K176" i="39"/>
  <c r="J176" i="39"/>
  <c r="I176" i="39"/>
  <c r="H176" i="39"/>
  <c r="G176" i="39"/>
  <c r="A176" i="39"/>
  <c r="Y175" i="39"/>
  <c r="X175" i="39"/>
  <c r="W175" i="39"/>
  <c r="V175" i="39"/>
  <c r="U175" i="39"/>
  <c r="R175" i="39"/>
  <c r="Q175" i="39"/>
  <c r="P175" i="39"/>
  <c r="O175" i="39"/>
  <c r="N175" i="39"/>
  <c r="K175" i="39"/>
  <c r="J175" i="39"/>
  <c r="I175" i="39"/>
  <c r="H175" i="39"/>
  <c r="G175" i="39"/>
  <c r="A175" i="39"/>
  <c r="Y174" i="39"/>
  <c r="X174" i="39"/>
  <c r="W174" i="39"/>
  <c r="V174" i="39"/>
  <c r="U174" i="39"/>
  <c r="R174" i="39"/>
  <c r="Q174" i="39"/>
  <c r="P174" i="39"/>
  <c r="O174" i="39"/>
  <c r="N174" i="39"/>
  <c r="K174" i="39"/>
  <c r="J174" i="39"/>
  <c r="I174" i="39"/>
  <c r="H174" i="39"/>
  <c r="G174" i="39"/>
  <c r="A174" i="39"/>
  <c r="Y173" i="39"/>
  <c r="X173" i="39"/>
  <c r="W173" i="39"/>
  <c r="V173" i="39"/>
  <c r="U173" i="39"/>
  <c r="R173" i="39"/>
  <c r="Q173" i="39"/>
  <c r="P173" i="39"/>
  <c r="O173" i="39"/>
  <c r="N173" i="39"/>
  <c r="K173" i="39"/>
  <c r="J173" i="39"/>
  <c r="I173" i="39"/>
  <c r="H173" i="39"/>
  <c r="G173" i="39"/>
  <c r="A173" i="39"/>
  <c r="Y172" i="39"/>
  <c r="X172" i="39"/>
  <c r="W172" i="39"/>
  <c r="V172" i="39"/>
  <c r="U172" i="39"/>
  <c r="R172" i="39"/>
  <c r="Q172" i="39"/>
  <c r="P172" i="39"/>
  <c r="O172" i="39"/>
  <c r="N172" i="39"/>
  <c r="K172" i="39"/>
  <c r="J172" i="39"/>
  <c r="I172" i="39"/>
  <c r="H172" i="39"/>
  <c r="G172" i="39"/>
  <c r="A172" i="39"/>
  <c r="Y171" i="39"/>
  <c r="X171" i="39"/>
  <c r="W171" i="39"/>
  <c r="V171" i="39"/>
  <c r="U171" i="39"/>
  <c r="R171" i="39"/>
  <c r="Q171" i="39"/>
  <c r="P171" i="39"/>
  <c r="O171" i="39"/>
  <c r="N171" i="39"/>
  <c r="K171" i="39"/>
  <c r="J171" i="39"/>
  <c r="I171" i="39"/>
  <c r="H171" i="39"/>
  <c r="G171" i="39"/>
  <c r="A171" i="39"/>
  <c r="Y170" i="39"/>
  <c r="X170" i="39"/>
  <c r="W170" i="39"/>
  <c r="V170" i="39"/>
  <c r="U170" i="39"/>
  <c r="R170" i="39"/>
  <c r="Q170" i="39"/>
  <c r="P170" i="39"/>
  <c r="O170" i="39"/>
  <c r="N170" i="39"/>
  <c r="K170" i="39"/>
  <c r="J170" i="39"/>
  <c r="I170" i="39"/>
  <c r="H170" i="39"/>
  <c r="G170" i="39"/>
  <c r="A170" i="39"/>
  <c r="Y169" i="39"/>
  <c r="X169" i="39"/>
  <c r="W169" i="39"/>
  <c r="V169" i="39"/>
  <c r="U169" i="39"/>
  <c r="R169" i="39"/>
  <c r="Q169" i="39"/>
  <c r="P169" i="39"/>
  <c r="O169" i="39"/>
  <c r="N169" i="39"/>
  <c r="K169" i="39"/>
  <c r="J169" i="39"/>
  <c r="I169" i="39"/>
  <c r="H169" i="39"/>
  <c r="G169" i="39"/>
  <c r="A169" i="39"/>
  <c r="Y168" i="39"/>
  <c r="X168" i="39"/>
  <c r="W168" i="39"/>
  <c r="V168" i="39"/>
  <c r="U168" i="39"/>
  <c r="R168" i="39"/>
  <c r="Q168" i="39"/>
  <c r="P168" i="39"/>
  <c r="O168" i="39"/>
  <c r="N168" i="39"/>
  <c r="K168" i="39"/>
  <c r="J168" i="39"/>
  <c r="I168" i="39"/>
  <c r="H168" i="39"/>
  <c r="G168" i="39"/>
  <c r="A168" i="39"/>
  <c r="Y167" i="39"/>
  <c r="X167" i="39"/>
  <c r="W167" i="39"/>
  <c r="V167" i="39"/>
  <c r="U167" i="39"/>
  <c r="R167" i="39"/>
  <c r="Q167" i="39"/>
  <c r="P167" i="39"/>
  <c r="O167" i="39"/>
  <c r="N167" i="39"/>
  <c r="K167" i="39"/>
  <c r="J167" i="39"/>
  <c r="I167" i="39"/>
  <c r="H167" i="39"/>
  <c r="G167" i="39"/>
  <c r="A167" i="39"/>
  <c r="Y166" i="39"/>
  <c r="X166" i="39"/>
  <c r="W166" i="39"/>
  <c r="V166" i="39"/>
  <c r="U166" i="39"/>
  <c r="R166" i="39"/>
  <c r="Q166" i="39"/>
  <c r="P166" i="39"/>
  <c r="O166" i="39"/>
  <c r="N166" i="39"/>
  <c r="K166" i="39"/>
  <c r="J166" i="39"/>
  <c r="I166" i="39"/>
  <c r="H166" i="39"/>
  <c r="G166" i="39"/>
  <c r="A166" i="39"/>
  <c r="Y165" i="39"/>
  <c r="X165" i="39"/>
  <c r="W165" i="39"/>
  <c r="V165" i="39"/>
  <c r="U165" i="39"/>
  <c r="R165" i="39"/>
  <c r="Q165" i="39"/>
  <c r="P165" i="39"/>
  <c r="O165" i="39"/>
  <c r="N165" i="39"/>
  <c r="K165" i="39"/>
  <c r="J165" i="39"/>
  <c r="I165" i="39"/>
  <c r="H165" i="39"/>
  <c r="G165" i="39"/>
  <c r="A165" i="39"/>
  <c r="Y164" i="39"/>
  <c r="X164" i="39"/>
  <c r="W164" i="39"/>
  <c r="V164" i="39"/>
  <c r="U164" i="39"/>
  <c r="R164" i="39"/>
  <c r="Q164" i="39"/>
  <c r="P164" i="39"/>
  <c r="O164" i="39"/>
  <c r="N164" i="39"/>
  <c r="K164" i="39"/>
  <c r="J164" i="39"/>
  <c r="I164" i="39"/>
  <c r="H164" i="39"/>
  <c r="G164" i="39"/>
  <c r="A164" i="39"/>
  <c r="Y163" i="39"/>
  <c r="X163" i="39"/>
  <c r="W163" i="39"/>
  <c r="V163" i="39"/>
  <c r="U163" i="39"/>
  <c r="R163" i="39"/>
  <c r="Q163" i="39"/>
  <c r="P163" i="39"/>
  <c r="O163" i="39"/>
  <c r="N163" i="39"/>
  <c r="K163" i="39"/>
  <c r="J163" i="39"/>
  <c r="I163" i="39"/>
  <c r="H163" i="39"/>
  <c r="G163" i="39"/>
  <c r="A163" i="39"/>
  <c r="Y162" i="39"/>
  <c r="X162" i="39"/>
  <c r="W162" i="39"/>
  <c r="V162" i="39"/>
  <c r="U162" i="39"/>
  <c r="R162" i="39"/>
  <c r="Q162" i="39"/>
  <c r="P162" i="39"/>
  <c r="O162" i="39"/>
  <c r="N162" i="39"/>
  <c r="K162" i="39"/>
  <c r="J162" i="39"/>
  <c r="I162" i="39"/>
  <c r="H162" i="39"/>
  <c r="G162" i="39"/>
  <c r="A162" i="39"/>
  <c r="Y161" i="39"/>
  <c r="X161" i="39"/>
  <c r="W161" i="39"/>
  <c r="V161" i="39"/>
  <c r="U161" i="39"/>
  <c r="R161" i="39"/>
  <c r="Q161" i="39"/>
  <c r="P161" i="39"/>
  <c r="O161" i="39"/>
  <c r="N161" i="39"/>
  <c r="K161" i="39"/>
  <c r="J161" i="39"/>
  <c r="I161" i="39"/>
  <c r="H161" i="39"/>
  <c r="G161" i="39"/>
  <c r="A161" i="39"/>
  <c r="Y160" i="39"/>
  <c r="X160" i="39"/>
  <c r="W160" i="39"/>
  <c r="V160" i="39"/>
  <c r="U160" i="39"/>
  <c r="R160" i="39"/>
  <c r="Q160" i="39"/>
  <c r="P160" i="39"/>
  <c r="O160" i="39"/>
  <c r="N160" i="39"/>
  <c r="K160" i="39"/>
  <c r="J160" i="39"/>
  <c r="I160" i="39"/>
  <c r="H160" i="39"/>
  <c r="G160" i="39"/>
  <c r="A160" i="39"/>
  <c r="Y159" i="39"/>
  <c r="X159" i="39"/>
  <c r="W159" i="39"/>
  <c r="V159" i="39"/>
  <c r="U159" i="39"/>
  <c r="R159" i="39"/>
  <c r="Q159" i="39"/>
  <c r="P159" i="39"/>
  <c r="O159" i="39"/>
  <c r="N159" i="39"/>
  <c r="K159" i="39"/>
  <c r="J159" i="39"/>
  <c r="I159" i="39"/>
  <c r="H159" i="39"/>
  <c r="G159" i="39"/>
  <c r="A159" i="39"/>
  <c r="Y158" i="39"/>
  <c r="X158" i="39"/>
  <c r="W158" i="39"/>
  <c r="V158" i="39"/>
  <c r="U158" i="39"/>
  <c r="R158" i="39"/>
  <c r="Q158" i="39"/>
  <c r="P158" i="39"/>
  <c r="O158" i="39"/>
  <c r="N158" i="39"/>
  <c r="K158" i="39"/>
  <c r="J158" i="39"/>
  <c r="I158" i="39"/>
  <c r="H158" i="39"/>
  <c r="G158" i="39"/>
  <c r="A158" i="39"/>
  <c r="Y157" i="39"/>
  <c r="X157" i="39"/>
  <c r="W157" i="39"/>
  <c r="V157" i="39"/>
  <c r="U157" i="39"/>
  <c r="R157" i="39"/>
  <c r="Q157" i="39"/>
  <c r="P157" i="39"/>
  <c r="O157" i="39"/>
  <c r="N157" i="39"/>
  <c r="K157" i="39"/>
  <c r="J157" i="39"/>
  <c r="I157" i="39"/>
  <c r="H157" i="39"/>
  <c r="G157" i="39"/>
  <c r="A157" i="39"/>
  <c r="Y156" i="39"/>
  <c r="X156" i="39"/>
  <c r="W156" i="39"/>
  <c r="V156" i="39"/>
  <c r="U156" i="39"/>
  <c r="R156" i="39"/>
  <c r="Q156" i="39"/>
  <c r="P156" i="39"/>
  <c r="O156" i="39"/>
  <c r="N156" i="39"/>
  <c r="K156" i="39"/>
  <c r="J156" i="39"/>
  <c r="I156" i="39"/>
  <c r="H156" i="39"/>
  <c r="G156" i="39"/>
  <c r="A156" i="39"/>
  <c r="Y155" i="39"/>
  <c r="X155" i="39"/>
  <c r="W155" i="39"/>
  <c r="V155" i="39"/>
  <c r="U155" i="39"/>
  <c r="R155" i="39"/>
  <c r="Q155" i="39"/>
  <c r="P155" i="39"/>
  <c r="O155" i="39"/>
  <c r="N155" i="39"/>
  <c r="K155" i="39"/>
  <c r="J155" i="39"/>
  <c r="I155" i="39"/>
  <c r="H155" i="39"/>
  <c r="G155" i="39"/>
  <c r="A155" i="39"/>
  <c r="Y154" i="39"/>
  <c r="X154" i="39"/>
  <c r="W154" i="39"/>
  <c r="V154" i="39"/>
  <c r="U154" i="39"/>
  <c r="R154" i="39"/>
  <c r="Q154" i="39"/>
  <c r="P154" i="39"/>
  <c r="O154" i="39"/>
  <c r="N154" i="39"/>
  <c r="K154" i="39"/>
  <c r="J154" i="39"/>
  <c r="I154" i="39"/>
  <c r="H154" i="39"/>
  <c r="G154" i="39"/>
  <c r="A154" i="39"/>
  <c r="Y153" i="39"/>
  <c r="X153" i="39"/>
  <c r="W153" i="39"/>
  <c r="V153" i="39"/>
  <c r="U153" i="39"/>
  <c r="R153" i="39"/>
  <c r="Q153" i="39"/>
  <c r="P153" i="39"/>
  <c r="O153" i="39"/>
  <c r="N153" i="39"/>
  <c r="K153" i="39"/>
  <c r="J153" i="39"/>
  <c r="I153" i="39"/>
  <c r="H153" i="39"/>
  <c r="G153" i="39"/>
  <c r="A153" i="39"/>
  <c r="Y152" i="39"/>
  <c r="X152" i="39"/>
  <c r="W152" i="39"/>
  <c r="V152" i="39"/>
  <c r="U152" i="39"/>
  <c r="R152" i="39"/>
  <c r="Q152" i="39"/>
  <c r="P152" i="39"/>
  <c r="O152" i="39"/>
  <c r="N152" i="39"/>
  <c r="K152" i="39"/>
  <c r="J152" i="39"/>
  <c r="I152" i="39"/>
  <c r="H152" i="39"/>
  <c r="G152" i="39"/>
  <c r="A152" i="39"/>
  <c r="A151" i="39"/>
  <c r="A150" i="39"/>
  <c r="A149" i="39"/>
  <c r="A148" i="39"/>
  <c r="A147" i="39"/>
  <c r="A146" i="39"/>
  <c r="A145" i="39"/>
  <c r="A144" i="39"/>
  <c r="A143" i="39"/>
  <c r="A142" i="39"/>
  <c r="A141" i="39"/>
  <c r="A140" i="39"/>
  <c r="A139" i="39"/>
  <c r="A138" i="39"/>
  <c r="A137" i="39"/>
  <c r="A136" i="39"/>
  <c r="A135" i="39"/>
  <c r="A134" i="39"/>
  <c r="A133" i="39"/>
  <c r="A132" i="39"/>
  <c r="A131" i="39"/>
  <c r="A130" i="39"/>
  <c r="A129" i="39"/>
  <c r="A128" i="39"/>
  <c r="A127" i="39"/>
  <c r="A126" i="39"/>
  <c r="A125" i="39"/>
  <c r="A124" i="39"/>
  <c r="A123" i="39"/>
  <c r="A122" i="39"/>
  <c r="A121" i="39"/>
  <c r="A120" i="39"/>
  <c r="A119" i="39"/>
  <c r="A118" i="39"/>
  <c r="A117" i="39"/>
  <c r="A116" i="39"/>
  <c r="A115" i="39"/>
  <c r="A114" i="39"/>
  <c r="A113" i="39"/>
  <c r="A112" i="39"/>
  <c r="A111" i="39"/>
  <c r="A110" i="39"/>
  <c r="A109" i="39"/>
  <c r="A108" i="39"/>
  <c r="A107" i="39"/>
  <c r="A106" i="39"/>
  <c r="A105" i="39"/>
  <c r="A104" i="39"/>
  <c r="A103" i="39"/>
  <c r="A102" i="39"/>
  <c r="A101" i="39"/>
  <c r="A100" i="39"/>
  <c r="A99" i="39"/>
  <c r="A98" i="39"/>
  <c r="A97" i="39"/>
  <c r="A96" i="39"/>
  <c r="A95" i="39"/>
  <c r="A94" i="39"/>
  <c r="A93" i="39"/>
  <c r="A92" i="39"/>
  <c r="A91" i="39"/>
  <c r="A90" i="39"/>
  <c r="A89" i="39"/>
  <c r="A88" i="39"/>
  <c r="A87" i="39"/>
  <c r="A86" i="39"/>
  <c r="A85" i="39"/>
  <c r="A84" i="39"/>
  <c r="A83" i="39"/>
  <c r="A82" i="39"/>
  <c r="A81" i="39"/>
  <c r="A80" i="39"/>
  <c r="A79" i="39"/>
  <c r="A78" i="39"/>
  <c r="A77" i="39"/>
  <c r="A76" i="39"/>
  <c r="A75" i="39"/>
  <c r="A74" i="39"/>
  <c r="A73" i="39"/>
  <c r="FR253" i="3"/>
  <c r="M253" i="3"/>
  <c r="T253" i="3"/>
  <c r="FQ253" i="3"/>
  <c r="CB253" i="3"/>
  <c r="BY253" i="3"/>
  <c r="BZ253" i="3"/>
  <c r="CC253" i="3"/>
  <c r="BR5" i="3"/>
  <c r="BR253" i="3"/>
  <c r="BO253" i="3"/>
  <c r="BP253" i="3"/>
  <c r="AE12" i="3"/>
  <c r="DL253" i="3"/>
  <c r="EF253" i="3"/>
  <c r="C253" i="3"/>
  <c r="L253" i="3"/>
  <c r="S253" i="3"/>
  <c r="Q253" i="3"/>
  <c r="D253" i="3"/>
  <c r="B253" i="3"/>
  <c r="A253" i="3"/>
  <c r="FR252" i="3"/>
  <c r="M252" i="3"/>
  <c r="T252" i="3"/>
  <c r="FQ252" i="3"/>
  <c r="GS252" i="3"/>
  <c r="CB252" i="3"/>
  <c r="BY252" i="3"/>
  <c r="BZ252" i="3"/>
  <c r="CC252" i="3"/>
  <c r="BR252" i="3"/>
  <c r="BO252" i="3"/>
  <c r="BP252" i="3"/>
  <c r="BS252" i="3"/>
  <c r="DL252" i="3"/>
  <c r="EF252" i="3"/>
  <c r="C252" i="3"/>
  <c r="CG252" i="3"/>
  <c r="L252" i="3"/>
  <c r="S252" i="3"/>
  <c r="D252" i="3"/>
  <c r="B252" i="3"/>
  <c r="A252" i="3"/>
  <c r="FR251" i="3"/>
  <c r="M251" i="3"/>
  <c r="T251" i="3"/>
  <c r="V251" i="3"/>
  <c r="FQ251" i="3"/>
  <c r="CB251" i="3"/>
  <c r="BY251" i="3"/>
  <c r="BZ251" i="3"/>
  <c r="CC251" i="3"/>
  <c r="BR251" i="3"/>
  <c r="BO251" i="3"/>
  <c r="BP251" i="3"/>
  <c r="DL251" i="3"/>
  <c r="DM251" i="3"/>
  <c r="EF251" i="3"/>
  <c r="C251" i="3"/>
  <c r="L251" i="3"/>
  <c r="D251" i="3"/>
  <c r="B251" i="3"/>
  <c r="A251" i="3"/>
  <c r="FR250" i="3"/>
  <c r="M250" i="3"/>
  <c r="FQ250" i="3"/>
  <c r="GS250" i="3"/>
  <c r="CB250" i="3"/>
  <c r="BY250" i="3"/>
  <c r="BZ250" i="3"/>
  <c r="CC250" i="3"/>
  <c r="BR250" i="3"/>
  <c r="BO250" i="3"/>
  <c r="BP250" i="3"/>
  <c r="BS250" i="3"/>
  <c r="DL250" i="3"/>
  <c r="DM250" i="3"/>
  <c r="EF250" i="3"/>
  <c r="DN250" i="3"/>
  <c r="DO250" i="3"/>
  <c r="C250" i="3"/>
  <c r="CG250" i="3"/>
  <c r="D250" i="3"/>
  <c r="B250" i="3"/>
  <c r="A250" i="3"/>
  <c r="FR249" i="3"/>
  <c r="M249" i="3"/>
  <c r="T249" i="3"/>
  <c r="V249" i="3"/>
  <c r="FQ249" i="3"/>
  <c r="CB249" i="3"/>
  <c r="BY249" i="3"/>
  <c r="BZ249" i="3"/>
  <c r="CC249" i="3"/>
  <c r="BR249" i="3"/>
  <c r="BO249" i="3"/>
  <c r="BP249" i="3"/>
  <c r="DL249" i="3"/>
  <c r="DM249" i="3"/>
  <c r="EF249" i="3"/>
  <c r="C249" i="3"/>
  <c r="L249" i="3"/>
  <c r="Q249" i="3"/>
  <c r="D249" i="3"/>
  <c r="B249" i="3"/>
  <c r="A249" i="3"/>
  <c r="FR248" i="3"/>
  <c r="M248" i="3"/>
  <c r="FQ248" i="3"/>
  <c r="GS248" i="3"/>
  <c r="CB248" i="3"/>
  <c r="BY248" i="3"/>
  <c r="BZ248" i="3"/>
  <c r="CC248" i="3"/>
  <c r="BR248" i="3"/>
  <c r="BO248" i="3"/>
  <c r="BP248" i="3"/>
  <c r="DL248" i="3"/>
  <c r="DM248" i="3"/>
  <c r="FY248" i="3"/>
  <c r="GK248" i="3"/>
  <c r="EF248" i="3"/>
  <c r="DN248" i="3"/>
  <c r="DO248" i="3"/>
  <c r="C248" i="3"/>
  <c r="CG248" i="3"/>
  <c r="Q248" i="3"/>
  <c r="D248" i="3"/>
  <c r="B248" i="3"/>
  <c r="A248" i="3"/>
  <c r="FR247" i="3"/>
  <c r="M247" i="3"/>
  <c r="T247" i="3"/>
  <c r="V247" i="3"/>
  <c r="FQ247" i="3"/>
  <c r="CB247" i="3"/>
  <c r="BY247" i="3"/>
  <c r="BZ247" i="3"/>
  <c r="CC247" i="3"/>
  <c r="BR247" i="3"/>
  <c r="BO247" i="3"/>
  <c r="BP247" i="3"/>
  <c r="DL247" i="3"/>
  <c r="DM247" i="3"/>
  <c r="EF247" i="3"/>
  <c r="C247" i="3"/>
  <c r="L247" i="3"/>
  <c r="S247" i="3"/>
  <c r="D247" i="3"/>
  <c r="B247" i="3"/>
  <c r="A247" i="3"/>
  <c r="FR246" i="3"/>
  <c r="M246" i="3"/>
  <c r="T246" i="3"/>
  <c r="W246" i="3"/>
  <c r="FQ246" i="3"/>
  <c r="GS246" i="3"/>
  <c r="CB246" i="3"/>
  <c r="BY246" i="3"/>
  <c r="BZ246" i="3"/>
  <c r="CC246" i="3"/>
  <c r="BR246" i="3"/>
  <c r="BO246" i="3"/>
  <c r="BP246" i="3"/>
  <c r="BS246" i="3"/>
  <c r="DL246" i="3"/>
  <c r="FY246" i="3"/>
  <c r="GK246" i="3"/>
  <c r="EF246" i="3"/>
  <c r="C246" i="3"/>
  <c r="CG246" i="3"/>
  <c r="L246" i="3"/>
  <c r="Q246" i="3"/>
  <c r="D246" i="3"/>
  <c r="B246" i="3"/>
  <c r="A246" i="3"/>
  <c r="FR245" i="3"/>
  <c r="M245" i="3"/>
  <c r="T245" i="3"/>
  <c r="FQ245" i="3"/>
  <c r="CB245" i="3"/>
  <c r="BY245" i="3"/>
  <c r="BZ245" i="3"/>
  <c r="CC245" i="3"/>
  <c r="BR245" i="3"/>
  <c r="BO245" i="3"/>
  <c r="BP245" i="3"/>
  <c r="DL245" i="3"/>
  <c r="DN245" i="3"/>
  <c r="DO245" i="3"/>
  <c r="EF245" i="3"/>
  <c r="C245" i="3"/>
  <c r="L245" i="3"/>
  <c r="D245" i="3"/>
  <c r="B245" i="3"/>
  <c r="A245" i="3"/>
  <c r="FR244" i="3"/>
  <c r="M244" i="3"/>
  <c r="T244" i="3"/>
  <c r="W244" i="3"/>
  <c r="FQ244" i="3"/>
  <c r="GS244" i="3"/>
  <c r="CB244" i="3"/>
  <c r="BY244" i="3"/>
  <c r="BZ244" i="3"/>
  <c r="CC244" i="3"/>
  <c r="BR244" i="3"/>
  <c r="BO244" i="3"/>
  <c r="BP244" i="3"/>
  <c r="DL244" i="3"/>
  <c r="EF244" i="3"/>
  <c r="C244" i="3"/>
  <c r="CG244" i="3"/>
  <c r="L244" i="3"/>
  <c r="Q244" i="3"/>
  <c r="D244" i="3"/>
  <c r="B244" i="3"/>
  <c r="A244" i="3"/>
  <c r="FR243" i="3"/>
  <c r="M243" i="3"/>
  <c r="T243" i="3"/>
  <c r="FQ243" i="3"/>
  <c r="CB243" i="3"/>
  <c r="BY243" i="3"/>
  <c r="BZ243" i="3"/>
  <c r="CC243" i="3"/>
  <c r="BR243" i="3"/>
  <c r="BO243" i="3"/>
  <c r="BP243" i="3"/>
  <c r="DL243" i="3"/>
  <c r="DM243" i="3"/>
  <c r="EF243" i="3"/>
  <c r="C243" i="3"/>
  <c r="L243" i="3"/>
  <c r="D243" i="3"/>
  <c r="B243" i="3"/>
  <c r="A243" i="3"/>
  <c r="FR242" i="3"/>
  <c r="M242" i="3"/>
  <c r="T242" i="3"/>
  <c r="V242" i="3"/>
  <c r="FQ242" i="3"/>
  <c r="GS242" i="3"/>
  <c r="CB242" i="3"/>
  <c r="BY242" i="3"/>
  <c r="BZ242" i="3"/>
  <c r="CC242" i="3"/>
  <c r="BR242" i="3"/>
  <c r="BO242" i="3"/>
  <c r="BP242" i="3"/>
  <c r="DL242" i="3"/>
  <c r="EF242" i="3"/>
  <c r="C242" i="3"/>
  <c r="CG242" i="3"/>
  <c r="L242" i="3"/>
  <c r="S242" i="3"/>
  <c r="D242" i="3"/>
  <c r="B242" i="3"/>
  <c r="A242" i="3"/>
  <c r="FR241" i="3"/>
  <c r="M241" i="3"/>
  <c r="T241" i="3"/>
  <c r="FQ241" i="3"/>
  <c r="CB241" i="3"/>
  <c r="BY241" i="3"/>
  <c r="BZ241" i="3"/>
  <c r="CC241" i="3"/>
  <c r="BR241" i="3"/>
  <c r="BO241" i="3"/>
  <c r="BP241" i="3"/>
  <c r="DL241" i="3"/>
  <c r="DM241" i="3"/>
  <c r="EF241" i="3"/>
  <c r="C241" i="3"/>
  <c r="L241" i="3"/>
  <c r="Q241" i="3"/>
  <c r="D241" i="3"/>
  <c r="B241" i="3"/>
  <c r="A241" i="3"/>
  <c r="FR240" i="3"/>
  <c r="M240" i="3"/>
  <c r="T240" i="3"/>
  <c r="V240" i="3"/>
  <c r="FQ240" i="3"/>
  <c r="GS240" i="3"/>
  <c r="CB240" i="3"/>
  <c r="BY240" i="3"/>
  <c r="BZ240" i="3"/>
  <c r="CC240" i="3"/>
  <c r="BR240" i="3"/>
  <c r="BO240" i="3"/>
  <c r="BP240" i="3"/>
  <c r="DL240" i="3"/>
  <c r="EF240" i="3"/>
  <c r="C240" i="3"/>
  <c r="CG240" i="3"/>
  <c r="L240" i="3"/>
  <c r="Q240" i="3"/>
  <c r="D240" i="3"/>
  <c r="B240" i="3"/>
  <c r="A240" i="3"/>
  <c r="FR239" i="3"/>
  <c r="M239" i="3"/>
  <c r="T239" i="3"/>
  <c r="FQ239" i="3"/>
  <c r="CB239" i="3"/>
  <c r="BY239" i="3"/>
  <c r="BZ239" i="3"/>
  <c r="CC239" i="3"/>
  <c r="BR239" i="3"/>
  <c r="BO239" i="3"/>
  <c r="BP239" i="3"/>
  <c r="DL239" i="3"/>
  <c r="DM239" i="3"/>
  <c r="EF239" i="3"/>
  <c r="C239" i="3"/>
  <c r="L239" i="3"/>
  <c r="Q239" i="3"/>
  <c r="D239" i="3"/>
  <c r="B239" i="3"/>
  <c r="A239" i="3"/>
  <c r="FR238" i="3"/>
  <c r="M238" i="3"/>
  <c r="FQ238" i="3"/>
  <c r="GS238" i="3"/>
  <c r="CB238" i="3"/>
  <c r="BY238" i="3"/>
  <c r="BZ238" i="3"/>
  <c r="CC238" i="3"/>
  <c r="BR238" i="3"/>
  <c r="BO238" i="3"/>
  <c r="BP238" i="3"/>
  <c r="BS238" i="3"/>
  <c r="DL238" i="3"/>
  <c r="EF238" i="3"/>
  <c r="C238" i="3"/>
  <c r="D238" i="3"/>
  <c r="B238" i="3"/>
  <c r="A238" i="3"/>
  <c r="FR237" i="3"/>
  <c r="M237" i="3"/>
  <c r="T237" i="3"/>
  <c r="FQ237" i="3"/>
  <c r="CB237" i="3"/>
  <c r="BY237" i="3"/>
  <c r="BZ237" i="3"/>
  <c r="CC237" i="3"/>
  <c r="BR237" i="3"/>
  <c r="BO237" i="3"/>
  <c r="BP237" i="3"/>
  <c r="DL237" i="3"/>
  <c r="DM237" i="3"/>
  <c r="EF237" i="3"/>
  <c r="C237" i="3"/>
  <c r="L237" i="3"/>
  <c r="Q237" i="3"/>
  <c r="D237" i="3"/>
  <c r="B237" i="3"/>
  <c r="A237" i="3"/>
  <c r="FR236" i="3"/>
  <c r="M236" i="3"/>
  <c r="T236" i="3"/>
  <c r="V236" i="3"/>
  <c r="FQ236" i="3"/>
  <c r="GS236" i="3"/>
  <c r="CB236" i="3"/>
  <c r="BY236" i="3"/>
  <c r="BZ236" i="3"/>
  <c r="CC236" i="3"/>
  <c r="BR236" i="3"/>
  <c r="BO236" i="3"/>
  <c r="BP236" i="3"/>
  <c r="DL236" i="3"/>
  <c r="EF236" i="3"/>
  <c r="C236" i="3"/>
  <c r="CG236" i="3"/>
  <c r="L236" i="3"/>
  <c r="D236" i="3"/>
  <c r="B236" i="3"/>
  <c r="A236" i="3"/>
  <c r="FR235" i="3"/>
  <c r="M235" i="3"/>
  <c r="T235" i="3"/>
  <c r="FQ235" i="3"/>
  <c r="CB235" i="3"/>
  <c r="BY235" i="3"/>
  <c r="BZ235" i="3"/>
  <c r="CC235" i="3"/>
  <c r="BR235" i="3"/>
  <c r="BO235" i="3"/>
  <c r="BP235" i="3"/>
  <c r="DL235" i="3"/>
  <c r="DM235" i="3"/>
  <c r="EF235" i="3"/>
  <c r="C235" i="3"/>
  <c r="L235" i="3"/>
  <c r="D235" i="3"/>
  <c r="B235" i="3"/>
  <c r="A235" i="3"/>
  <c r="FR234" i="3"/>
  <c r="M234" i="3"/>
  <c r="FQ234" i="3"/>
  <c r="GS234" i="3"/>
  <c r="CB234" i="3"/>
  <c r="BY234" i="3"/>
  <c r="BZ234" i="3"/>
  <c r="CC234" i="3"/>
  <c r="BR234" i="3"/>
  <c r="BO234" i="3"/>
  <c r="BP234" i="3"/>
  <c r="DL234" i="3"/>
  <c r="EF234" i="3"/>
  <c r="C234" i="3"/>
  <c r="D234" i="3"/>
  <c r="B234" i="3"/>
  <c r="A234" i="3"/>
  <c r="FR233" i="3"/>
  <c r="M233" i="3"/>
  <c r="T233" i="3"/>
  <c r="FQ233" i="3"/>
  <c r="CB233" i="3"/>
  <c r="BY233" i="3"/>
  <c r="BZ233" i="3"/>
  <c r="CC233" i="3"/>
  <c r="BR233" i="3"/>
  <c r="BO233" i="3"/>
  <c r="BP233" i="3"/>
  <c r="DL233" i="3"/>
  <c r="DM233" i="3"/>
  <c r="EF233" i="3"/>
  <c r="C233" i="3"/>
  <c r="L233" i="3"/>
  <c r="Q233" i="3"/>
  <c r="D233" i="3"/>
  <c r="B233" i="3"/>
  <c r="A233" i="3"/>
  <c r="FR232" i="3"/>
  <c r="M232" i="3"/>
  <c r="T232" i="3"/>
  <c r="V232" i="3"/>
  <c r="FQ232" i="3"/>
  <c r="GS232" i="3"/>
  <c r="CB232" i="3"/>
  <c r="BY232" i="3"/>
  <c r="BZ232" i="3"/>
  <c r="CC232" i="3"/>
  <c r="BR232" i="3"/>
  <c r="BO232" i="3"/>
  <c r="BP232" i="3"/>
  <c r="DL232" i="3"/>
  <c r="DN232" i="3"/>
  <c r="DO232" i="3"/>
  <c r="EF232" i="3"/>
  <c r="C232" i="3"/>
  <c r="CG232" i="3"/>
  <c r="L232" i="3"/>
  <c r="D232" i="3"/>
  <c r="B232" i="3"/>
  <c r="A232" i="3"/>
  <c r="FR231" i="3"/>
  <c r="M231" i="3"/>
  <c r="T231" i="3"/>
  <c r="FQ231" i="3"/>
  <c r="CB231" i="3"/>
  <c r="BY231" i="3"/>
  <c r="BZ231" i="3"/>
  <c r="CC231" i="3"/>
  <c r="BR231" i="3"/>
  <c r="BO231" i="3"/>
  <c r="BP231" i="3"/>
  <c r="DL231" i="3"/>
  <c r="DM231" i="3"/>
  <c r="EF231" i="3"/>
  <c r="C231" i="3"/>
  <c r="L231" i="3"/>
  <c r="Q231" i="3"/>
  <c r="D231" i="3"/>
  <c r="B231" i="3"/>
  <c r="A231" i="3"/>
  <c r="FR230" i="3"/>
  <c r="M230" i="3"/>
  <c r="T230" i="3"/>
  <c r="V230" i="3"/>
  <c r="FQ230" i="3"/>
  <c r="GS230" i="3"/>
  <c r="CB230" i="3"/>
  <c r="BY230" i="3"/>
  <c r="BZ230" i="3"/>
  <c r="CC230" i="3"/>
  <c r="BR230" i="3"/>
  <c r="BO230" i="3"/>
  <c r="BP230" i="3"/>
  <c r="DL230" i="3"/>
  <c r="DN230" i="3"/>
  <c r="DO230" i="3"/>
  <c r="EF230" i="3"/>
  <c r="C230" i="3"/>
  <c r="CG230" i="3"/>
  <c r="L230" i="3"/>
  <c r="S230" i="3"/>
  <c r="D230" i="3"/>
  <c r="B230" i="3"/>
  <c r="A230" i="3"/>
  <c r="FR229" i="3"/>
  <c r="M229" i="3"/>
  <c r="T229" i="3"/>
  <c r="FQ229" i="3"/>
  <c r="CB229" i="3"/>
  <c r="BY229" i="3"/>
  <c r="BZ229" i="3"/>
  <c r="CC229" i="3"/>
  <c r="BR229" i="3"/>
  <c r="BO229" i="3"/>
  <c r="BP229" i="3"/>
  <c r="DL229" i="3"/>
  <c r="DM229" i="3"/>
  <c r="EF229" i="3"/>
  <c r="C229" i="3"/>
  <c r="L229" i="3"/>
  <c r="D229" i="3"/>
  <c r="B229" i="3"/>
  <c r="A229" i="3"/>
  <c r="FR228" i="3"/>
  <c r="M228" i="3"/>
  <c r="T228" i="3"/>
  <c r="V228" i="3"/>
  <c r="FQ228" i="3"/>
  <c r="GS228" i="3"/>
  <c r="CB228" i="3"/>
  <c r="BY228" i="3"/>
  <c r="BZ228" i="3"/>
  <c r="CC228" i="3"/>
  <c r="BR228" i="3"/>
  <c r="BO228" i="3"/>
  <c r="BP228" i="3"/>
  <c r="DL228" i="3"/>
  <c r="DN228" i="3"/>
  <c r="DO228" i="3"/>
  <c r="EF228" i="3"/>
  <c r="C228" i="3"/>
  <c r="L228" i="3"/>
  <c r="S228" i="3"/>
  <c r="Q228" i="3"/>
  <c r="D228" i="3"/>
  <c r="B228" i="3"/>
  <c r="A228" i="3"/>
  <c r="FR227" i="3"/>
  <c r="M227" i="3"/>
  <c r="T227" i="3"/>
  <c r="FQ227" i="3"/>
  <c r="CB227" i="3"/>
  <c r="BY227" i="3"/>
  <c r="BZ227" i="3"/>
  <c r="CC227" i="3"/>
  <c r="BR227" i="3"/>
  <c r="BO227" i="3"/>
  <c r="BP227" i="3"/>
  <c r="DL227" i="3"/>
  <c r="DM227" i="3"/>
  <c r="EF227" i="3"/>
  <c r="C227" i="3"/>
  <c r="L227" i="3"/>
  <c r="Q227" i="3"/>
  <c r="D227" i="3"/>
  <c r="B227" i="3"/>
  <c r="A227" i="3"/>
  <c r="FR226" i="3"/>
  <c r="M226" i="3"/>
  <c r="T226" i="3"/>
  <c r="V226" i="3"/>
  <c r="FQ226" i="3"/>
  <c r="GS226" i="3"/>
  <c r="CB226" i="3"/>
  <c r="BY226" i="3"/>
  <c r="BZ226" i="3"/>
  <c r="CC226" i="3"/>
  <c r="BR226" i="3"/>
  <c r="BO226" i="3"/>
  <c r="BP226" i="3"/>
  <c r="BS226" i="3"/>
  <c r="DL226" i="3"/>
  <c r="EF226" i="3"/>
  <c r="DN226" i="3"/>
  <c r="DO226" i="3"/>
  <c r="C226" i="3"/>
  <c r="CG226" i="3"/>
  <c r="L226" i="3"/>
  <c r="Q226" i="3"/>
  <c r="D226" i="3"/>
  <c r="B226" i="3"/>
  <c r="A226" i="3"/>
  <c r="FR225" i="3"/>
  <c r="M225" i="3"/>
  <c r="T225" i="3"/>
  <c r="FQ225" i="3"/>
  <c r="CB225" i="3"/>
  <c r="BY225" i="3"/>
  <c r="BZ225" i="3"/>
  <c r="CC225" i="3"/>
  <c r="BR225" i="3"/>
  <c r="BO225" i="3"/>
  <c r="BP225" i="3"/>
  <c r="DL225" i="3"/>
  <c r="DM225" i="3"/>
  <c r="EF225" i="3"/>
  <c r="C225" i="3"/>
  <c r="L225" i="3"/>
  <c r="Q225" i="3"/>
  <c r="D225" i="3"/>
  <c r="B225" i="3"/>
  <c r="A225" i="3"/>
  <c r="FR224" i="3"/>
  <c r="M224" i="3"/>
  <c r="T224" i="3"/>
  <c r="V224" i="3"/>
  <c r="FQ224" i="3"/>
  <c r="GS224" i="3"/>
  <c r="CB224" i="3"/>
  <c r="BY224" i="3"/>
  <c r="BZ224" i="3"/>
  <c r="CC224" i="3"/>
  <c r="BR224" i="3"/>
  <c r="BO224" i="3"/>
  <c r="BP224" i="3"/>
  <c r="BS224" i="3"/>
  <c r="DL224" i="3"/>
  <c r="DN224" i="3"/>
  <c r="DO224" i="3"/>
  <c r="EF224" i="3"/>
  <c r="C224" i="3"/>
  <c r="CG224" i="3"/>
  <c r="L224" i="3"/>
  <c r="Q224" i="3"/>
  <c r="D224" i="3"/>
  <c r="B224" i="3"/>
  <c r="A224" i="3"/>
  <c r="FR223" i="3"/>
  <c r="M223" i="3"/>
  <c r="T223" i="3"/>
  <c r="FQ223" i="3"/>
  <c r="CB223" i="3"/>
  <c r="BY223" i="3"/>
  <c r="BZ223" i="3"/>
  <c r="CC223" i="3"/>
  <c r="BR223" i="3"/>
  <c r="BO223" i="3"/>
  <c r="BP223" i="3"/>
  <c r="BS223" i="3"/>
  <c r="DL223" i="3"/>
  <c r="DM223" i="3"/>
  <c r="EF223" i="3"/>
  <c r="C223" i="3"/>
  <c r="L223" i="3"/>
  <c r="Q223" i="3"/>
  <c r="D223" i="3"/>
  <c r="B223" i="3"/>
  <c r="A223" i="3"/>
  <c r="FR222" i="3"/>
  <c r="M222" i="3"/>
  <c r="T222" i="3"/>
  <c r="V222" i="3"/>
  <c r="FQ222" i="3"/>
  <c r="GS222" i="3"/>
  <c r="CB222" i="3"/>
  <c r="BY222" i="3"/>
  <c r="BZ222" i="3"/>
  <c r="CC222" i="3"/>
  <c r="BR222" i="3"/>
  <c r="BO222" i="3"/>
  <c r="BP222" i="3"/>
  <c r="DL222" i="3"/>
  <c r="EF222" i="3"/>
  <c r="DN222" i="3"/>
  <c r="DO222" i="3"/>
  <c r="C222" i="3"/>
  <c r="L222" i="3"/>
  <c r="S222" i="3"/>
  <c r="Q222" i="3"/>
  <c r="D222" i="3"/>
  <c r="B222" i="3"/>
  <c r="A222" i="3"/>
  <c r="FR221" i="3"/>
  <c r="M221" i="3"/>
  <c r="T221" i="3"/>
  <c r="FQ221" i="3"/>
  <c r="CB221" i="3"/>
  <c r="BY221" i="3"/>
  <c r="BZ221" i="3"/>
  <c r="CC221" i="3"/>
  <c r="BR221" i="3"/>
  <c r="BO221" i="3"/>
  <c r="BP221" i="3"/>
  <c r="DL221" i="3"/>
  <c r="DM221" i="3"/>
  <c r="EF221" i="3"/>
  <c r="C221" i="3"/>
  <c r="L221" i="3"/>
  <c r="D221" i="3"/>
  <c r="B221" i="3"/>
  <c r="A221" i="3"/>
  <c r="FR220" i="3"/>
  <c r="M220" i="3"/>
  <c r="T220" i="3"/>
  <c r="V220" i="3"/>
  <c r="FQ220" i="3"/>
  <c r="GS220" i="3"/>
  <c r="CB220" i="3"/>
  <c r="BY220" i="3"/>
  <c r="BZ220" i="3"/>
  <c r="CC220" i="3"/>
  <c r="BR220" i="3"/>
  <c r="BO220" i="3"/>
  <c r="BP220" i="3"/>
  <c r="DL220" i="3"/>
  <c r="EF220" i="3"/>
  <c r="C220" i="3"/>
  <c r="L220" i="3"/>
  <c r="D220" i="3"/>
  <c r="B220" i="3"/>
  <c r="A220" i="3"/>
  <c r="FR219" i="3"/>
  <c r="M219" i="3"/>
  <c r="T219" i="3"/>
  <c r="FQ219" i="3"/>
  <c r="CB219" i="3"/>
  <c r="BY219" i="3"/>
  <c r="BZ219" i="3"/>
  <c r="CC219" i="3"/>
  <c r="BR219" i="3"/>
  <c r="BO219" i="3"/>
  <c r="BP219" i="3"/>
  <c r="DL219" i="3"/>
  <c r="DM219" i="3"/>
  <c r="EF219" i="3"/>
  <c r="C219" i="3"/>
  <c r="L219" i="3"/>
  <c r="Q219" i="3"/>
  <c r="D219" i="3"/>
  <c r="B219" i="3"/>
  <c r="A219" i="3"/>
  <c r="FR218" i="3"/>
  <c r="M218" i="3"/>
  <c r="T218" i="3"/>
  <c r="V218" i="3"/>
  <c r="FQ218" i="3"/>
  <c r="GS218" i="3"/>
  <c r="CB218" i="3"/>
  <c r="BY218" i="3"/>
  <c r="BZ218" i="3"/>
  <c r="CC218" i="3"/>
  <c r="BR218" i="3"/>
  <c r="BO218" i="3"/>
  <c r="BP218" i="3"/>
  <c r="DL218" i="3"/>
  <c r="DM218" i="3"/>
  <c r="EF218" i="3"/>
  <c r="C218" i="3"/>
  <c r="CG218" i="3"/>
  <c r="L218" i="3"/>
  <c r="D218" i="3"/>
  <c r="B218" i="3"/>
  <c r="A218" i="3"/>
  <c r="FR217" i="3"/>
  <c r="M217" i="3"/>
  <c r="T217" i="3"/>
  <c r="FQ217" i="3"/>
  <c r="CB217" i="3"/>
  <c r="BY217" i="3"/>
  <c r="BZ217" i="3"/>
  <c r="CC217" i="3"/>
  <c r="BR217" i="3"/>
  <c r="BO217" i="3"/>
  <c r="BP217" i="3"/>
  <c r="BS217" i="3"/>
  <c r="DL217" i="3"/>
  <c r="DM217" i="3"/>
  <c r="EF217" i="3"/>
  <c r="C217" i="3"/>
  <c r="L217" i="3"/>
  <c r="Q217" i="3"/>
  <c r="D217" i="3"/>
  <c r="B217" i="3"/>
  <c r="A217" i="3"/>
  <c r="FR216" i="3"/>
  <c r="M216" i="3"/>
  <c r="T216" i="3"/>
  <c r="V216" i="3"/>
  <c r="FQ216" i="3"/>
  <c r="GS216" i="3"/>
  <c r="CB216" i="3"/>
  <c r="BY216" i="3"/>
  <c r="BZ216" i="3"/>
  <c r="CC216" i="3"/>
  <c r="BR216" i="3"/>
  <c r="BO216" i="3"/>
  <c r="BP216" i="3"/>
  <c r="DL216" i="3"/>
  <c r="EF216" i="3"/>
  <c r="C216" i="3"/>
  <c r="CG216" i="3"/>
  <c r="L216" i="3"/>
  <c r="S216" i="3"/>
  <c r="D216" i="3"/>
  <c r="B216" i="3"/>
  <c r="A216" i="3"/>
  <c r="FR215" i="3"/>
  <c r="M215" i="3"/>
  <c r="T215" i="3"/>
  <c r="FQ215" i="3"/>
  <c r="CB215" i="3"/>
  <c r="BY215" i="3"/>
  <c r="BZ215" i="3"/>
  <c r="CC215" i="3"/>
  <c r="BR215" i="3"/>
  <c r="BO215" i="3"/>
  <c r="BP215" i="3"/>
  <c r="DL215" i="3"/>
  <c r="DM215" i="3"/>
  <c r="EF215" i="3"/>
  <c r="C215" i="3"/>
  <c r="L215" i="3"/>
  <c r="D215" i="3"/>
  <c r="B215" i="3"/>
  <c r="A215" i="3"/>
  <c r="FR214" i="3"/>
  <c r="M214" i="3"/>
  <c r="T214" i="3"/>
  <c r="V214" i="3"/>
  <c r="FQ214" i="3"/>
  <c r="GS214" i="3"/>
  <c r="CB214" i="3"/>
  <c r="BY214" i="3"/>
  <c r="BZ214" i="3"/>
  <c r="CC214" i="3"/>
  <c r="BR214" i="3"/>
  <c r="BO214" i="3"/>
  <c r="BP214" i="3"/>
  <c r="BS214" i="3"/>
  <c r="DL214" i="3"/>
  <c r="DN214" i="3"/>
  <c r="DO214" i="3"/>
  <c r="EF214" i="3"/>
  <c r="C214" i="3"/>
  <c r="CG214" i="3"/>
  <c r="L214" i="3"/>
  <c r="D214" i="3"/>
  <c r="B214" i="3"/>
  <c r="A214" i="3"/>
  <c r="FR213" i="3"/>
  <c r="M213" i="3"/>
  <c r="T213" i="3"/>
  <c r="FQ213" i="3"/>
  <c r="CB213" i="3"/>
  <c r="BY213" i="3"/>
  <c r="BZ213" i="3"/>
  <c r="CC213" i="3"/>
  <c r="BR213" i="3"/>
  <c r="BO213" i="3"/>
  <c r="BP213" i="3"/>
  <c r="DL213" i="3"/>
  <c r="DM213" i="3"/>
  <c r="EF213" i="3"/>
  <c r="C213" i="3"/>
  <c r="L213" i="3"/>
  <c r="Q213" i="3"/>
  <c r="D213" i="3"/>
  <c r="B213" i="3"/>
  <c r="A213" i="3"/>
  <c r="FR212" i="3"/>
  <c r="M212" i="3"/>
  <c r="FQ212" i="3"/>
  <c r="GS212" i="3"/>
  <c r="CB212" i="3"/>
  <c r="BY212" i="3"/>
  <c r="BZ212" i="3"/>
  <c r="CC212" i="3"/>
  <c r="BR212" i="3"/>
  <c r="BO212" i="3"/>
  <c r="BP212" i="3"/>
  <c r="BS212" i="3"/>
  <c r="DL212" i="3"/>
  <c r="FY212" i="3"/>
  <c r="EF212" i="3"/>
  <c r="C212" i="3"/>
  <c r="CG212" i="3"/>
  <c r="L212" i="3"/>
  <c r="Q212" i="3"/>
  <c r="D212" i="3"/>
  <c r="B212" i="3"/>
  <c r="A212" i="3"/>
  <c r="FR211" i="3"/>
  <c r="M211" i="3"/>
  <c r="FQ211" i="3"/>
  <c r="CB211" i="3"/>
  <c r="BY211" i="3"/>
  <c r="BZ211" i="3"/>
  <c r="CC211" i="3"/>
  <c r="BR211" i="3"/>
  <c r="BO211" i="3"/>
  <c r="BP211" i="3"/>
  <c r="DL211" i="3"/>
  <c r="DM211" i="3"/>
  <c r="EF211" i="3"/>
  <c r="C211" i="3"/>
  <c r="L211" i="3"/>
  <c r="D211" i="3"/>
  <c r="B211" i="3"/>
  <c r="A211" i="3"/>
  <c r="FR210" i="3"/>
  <c r="M210" i="3"/>
  <c r="T210" i="3"/>
  <c r="V210" i="3"/>
  <c r="FQ210" i="3"/>
  <c r="GS210" i="3"/>
  <c r="CB210" i="3"/>
  <c r="BY210" i="3"/>
  <c r="BZ210" i="3"/>
  <c r="CC210" i="3"/>
  <c r="BR210" i="3"/>
  <c r="BO210" i="3"/>
  <c r="BP210" i="3"/>
  <c r="DL210" i="3"/>
  <c r="FY210" i="3"/>
  <c r="DM210" i="3"/>
  <c r="EF210" i="3"/>
  <c r="DN210" i="3"/>
  <c r="DO210" i="3"/>
  <c r="C210" i="3"/>
  <c r="L210" i="3"/>
  <c r="Q210" i="3"/>
  <c r="D210" i="3"/>
  <c r="B210" i="3"/>
  <c r="A210" i="3"/>
  <c r="FR209" i="3"/>
  <c r="M209" i="3"/>
  <c r="FQ209" i="3"/>
  <c r="CB209" i="3"/>
  <c r="BY209" i="3"/>
  <c r="BZ209" i="3"/>
  <c r="CC209" i="3"/>
  <c r="BR209" i="3"/>
  <c r="BO209" i="3"/>
  <c r="BP209" i="3"/>
  <c r="DL209" i="3"/>
  <c r="DM209" i="3"/>
  <c r="EF209" i="3"/>
  <c r="C209" i="3"/>
  <c r="L209" i="3"/>
  <c r="Q209" i="3"/>
  <c r="D209" i="3"/>
  <c r="B209" i="3"/>
  <c r="A209" i="3"/>
  <c r="FR208" i="3"/>
  <c r="M208" i="3"/>
  <c r="T208" i="3"/>
  <c r="FQ208" i="3"/>
  <c r="GS208" i="3"/>
  <c r="CB208" i="3"/>
  <c r="BY208" i="3"/>
  <c r="BZ208" i="3"/>
  <c r="CC208" i="3"/>
  <c r="BR208" i="3"/>
  <c r="BO208" i="3"/>
  <c r="BP208" i="3"/>
  <c r="DL208" i="3"/>
  <c r="DM208" i="3"/>
  <c r="EF208" i="3"/>
  <c r="DN208" i="3"/>
  <c r="DO208" i="3"/>
  <c r="C208" i="3"/>
  <c r="L208" i="3"/>
  <c r="D208" i="3"/>
  <c r="B208" i="3"/>
  <c r="A208" i="3"/>
  <c r="FR207" i="3"/>
  <c r="M207" i="3"/>
  <c r="FQ207" i="3"/>
  <c r="CB207" i="3"/>
  <c r="BY207" i="3"/>
  <c r="BZ207" i="3"/>
  <c r="CC207" i="3"/>
  <c r="BR207" i="3"/>
  <c r="BO207" i="3"/>
  <c r="BP207" i="3"/>
  <c r="BS207" i="3"/>
  <c r="DL207" i="3"/>
  <c r="DM207" i="3"/>
  <c r="EF207" i="3"/>
  <c r="C207" i="3"/>
  <c r="L207" i="3"/>
  <c r="D207" i="3"/>
  <c r="B207" i="3"/>
  <c r="A207" i="3"/>
  <c r="FR206" i="3"/>
  <c r="M206" i="3"/>
  <c r="FQ206" i="3"/>
  <c r="GS206" i="3"/>
  <c r="CB206" i="3"/>
  <c r="BY206" i="3"/>
  <c r="BZ206" i="3"/>
  <c r="CC206" i="3"/>
  <c r="BR206" i="3"/>
  <c r="BO206" i="3"/>
  <c r="BP206" i="3"/>
  <c r="BS206" i="3"/>
  <c r="DL206" i="3"/>
  <c r="DM206" i="3"/>
  <c r="EF206" i="3"/>
  <c r="C206" i="3"/>
  <c r="CG206" i="3"/>
  <c r="L206" i="3"/>
  <c r="D206" i="3"/>
  <c r="B206" i="3"/>
  <c r="A206" i="3"/>
  <c r="FR205" i="3"/>
  <c r="M205" i="3"/>
  <c r="FQ205" i="3"/>
  <c r="CB205" i="3"/>
  <c r="BY205" i="3"/>
  <c r="BZ205" i="3"/>
  <c r="CC205" i="3"/>
  <c r="BR205" i="3"/>
  <c r="BO205" i="3"/>
  <c r="BP205" i="3"/>
  <c r="DL205" i="3"/>
  <c r="DM205" i="3"/>
  <c r="EF205" i="3"/>
  <c r="C205" i="3"/>
  <c r="Q205" i="3"/>
  <c r="D205" i="3"/>
  <c r="B205" i="3"/>
  <c r="A205" i="3"/>
  <c r="FR204" i="3"/>
  <c r="M204" i="3"/>
  <c r="FQ204" i="3"/>
  <c r="GS204" i="3"/>
  <c r="CB204" i="3"/>
  <c r="BY204" i="3"/>
  <c r="BZ204" i="3"/>
  <c r="CC204" i="3"/>
  <c r="BR204" i="3"/>
  <c r="BO204" i="3"/>
  <c r="BP204" i="3"/>
  <c r="BS204" i="3"/>
  <c r="DL204" i="3"/>
  <c r="DM204" i="3"/>
  <c r="EF204" i="3"/>
  <c r="DN204" i="3"/>
  <c r="DO204" i="3"/>
  <c r="C204" i="3"/>
  <c r="CG204" i="3"/>
  <c r="D204" i="3"/>
  <c r="B204" i="3"/>
  <c r="A204" i="3"/>
  <c r="FR203" i="3"/>
  <c r="M203" i="3"/>
  <c r="FQ203" i="3"/>
  <c r="CB203" i="3"/>
  <c r="BY203" i="3"/>
  <c r="BZ203" i="3"/>
  <c r="CC203" i="3"/>
  <c r="BR203" i="3"/>
  <c r="BO203" i="3"/>
  <c r="BP203" i="3"/>
  <c r="BS203" i="3"/>
  <c r="DL203" i="3"/>
  <c r="DM203" i="3"/>
  <c r="EF203" i="3"/>
  <c r="C203" i="3"/>
  <c r="L203" i="3"/>
  <c r="D203" i="3"/>
  <c r="B203" i="3"/>
  <c r="A203" i="3"/>
  <c r="FR202" i="3"/>
  <c r="M202" i="3"/>
  <c r="T202" i="3"/>
  <c r="FQ202" i="3"/>
  <c r="GS202" i="3"/>
  <c r="CB202" i="3"/>
  <c r="BY202" i="3"/>
  <c r="BZ202" i="3"/>
  <c r="CC202" i="3"/>
  <c r="BR202" i="3"/>
  <c r="BO202" i="3"/>
  <c r="BP202" i="3"/>
  <c r="DL202" i="3"/>
  <c r="DM202" i="3"/>
  <c r="EF202" i="3"/>
  <c r="C202" i="3"/>
  <c r="L202" i="3"/>
  <c r="D202" i="3"/>
  <c r="B202" i="3"/>
  <c r="A202" i="3"/>
  <c r="FR201" i="3"/>
  <c r="M201" i="3"/>
  <c r="FQ201" i="3"/>
  <c r="CB201" i="3"/>
  <c r="BY201" i="3"/>
  <c r="BZ201" i="3"/>
  <c r="CC201" i="3"/>
  <c r="BR201" i="3"/>
  <c r="BO201" i="3"/>
  <c r="BP201" i="3"/>
  <c r="DL201" i="3"/>
  <c r="DM201" i="3"/>
  <c r="EF201" i="3"/>
  <c r="C201" i="3"/>
  <c r="L201" i="3"/>
  <c r="Q201" i="3"/>
  <c r="D201" i="3"/>
  <c r="B201" i="3"/>
  <c r="A201" i="3"/>
  <c r="FR200" i="3"/>
  <c r="M200" i="3"/>
  <c r="FQ200" i="3"/>
  <c r="GS200" i="3"/>
  <c r="CB200" i="3"/>
  <c r="BY200" i="3"/>
  <c r="BZ200" i="3"/>
  <c r="CC200" i="3"/>
  <c r="BR200" i="3"/>
  <c r="BO200" i="3"/>
  <c r="BP200" i="3"/>
  <c r="BS200" i="3"/>
  <c r="DL200" i="3"/>
  <c r="FY200" i="3"/>
  <c r="EF200" i="3"/>
  <c r="C200" i="3"/>
  <c r="CG200" i="3"/>
  <c r="L200" i="3"/>
  <c r="Q200" i="3"/>
  <c r="D200" i="3"/>
  <c r="B200" i="3"/>
  <c r="A200" i="3"/>
  <c r="FR199" i="3"/>
  <c r="M199" i="3"/>
  <c r="FQ199" i="3"/>
  <c r="CB199" i="3"/>
  <c r="BY199" i="3"/>
  <c r="BZ199" i="3"/>
  <c r="CC199" i="3"/>
  <c r="BR199" i="3"/>
  <c r="BO199" i="3"/>
  <c r="BP199" i="3"/>
  <c r="DL199" i="3"/>
  <c r="DM199" i="3"/>
  <c r="EF199" i="3"/>
  <c r="C199" i="3"/>
  <c r="L199" i="3"/>
  <c r="Q199" i="3"/>
  <c r="D199" i="3"/>
  <c r="B199" i="3"/>
  <c r="A199" i="3"/>
  <c r="FR198" i="3"/>
  <c r="M198" i="3"/>
  <c r="T198" i="3"/>
  <c r="FQ198" i="3"/>
  <c r="GS198" i="3"/>
  <c r="CB198" i="3"/>
  <c r="BY198" i="3"/>
  <c r="BZ198" i="3"/>
  <c r="CC198" i="3"/>
  <c r="BR198" i="3"/>
  <c r="BO198" i="3"/>
  <c r="BP198" i="3"/>
  <c r="DL198" i="3"/>
  <c r="FY198" i="3"/>
  <c r="DM198" i="3"/>
  <c r="EF198" i="3"/>
  <c r="DN198" i="3"/>
  <c r="DO198" i="3"/>
  <c r="C198" i="3"/>
  <c r="CG198" i="3"/>
  <c r="L198" i="3"/>
  <c r="Q198" i="3"/>
  <c r="D198" i="3"/>
  <c r="B198" i="3"/>
  <c r="A198" i="3"/>
  <c r="FR197" i="3"/>
  <c r="M197" i="3"/>
  <c r="FQ197" i="3"/>
  <c r="CB197" i="3"/>
  <c r="BY197" i="3"/>
  <c r="BZ197" i="3"/>
  <c r="CC197" i="3"/>
  <c r="BR197" i="3"/>
  <c r="BO197" i="3"/>
  <c r="BP197" i="3"/>
  <c r="DL197" i="3"/>
  <c r="DM197" i="3"/>
  <c r="EF197" i="3"/>
  <c r="C197" i="3"/>
  <c r="L197" i="3"/>
  <c r="D197" i="3"/>
  <c r="B197" i="3"/>
  <c r="A197" i="3"/>
  <c r="FR196" i="3"/>
  <c r="M196" i="3"/>
  <c r="T196" i="3"/>
  <c r="FQ196" i="3"/>
  <c r="GS196" i="3"/>
  <c r="CB196" i="3"/>
  <c r="BY196" i="3"/>
  <c r="BZ196" i="3"/>
  <c r="CC196" i="3"/>
  <c r="BR196" i="3"/>
  <c r="BO196" i="3"/>
  <c r="BP196" i="3"/>
  <c r="DL196" i="3"/>
  <c r="DM196" i="3"/>
  <c r="EF196" i="3"/>
  <c r="DN196" i="3"/>
  <c r="DO196" i="3"/>
  <c r="C196" i="3"/>
  <c r="L196" i="3"/>
  <c r="Q196" i="3"/>
  <c r="D196" i="3"/>
  <c r="B196" i="3"/>
  <c r="A196" i="3"/>
  <c r="FR195" i="3"/>
  <c r="M195" i="3"/>
  <c r="FQ195" i="3"/>
  <c r="CB195" i="3"/>
  <c r="BY195" i="3"/>
  <c r="BZ195" i="3"/>
  <c r="CC195" i="3"/>
  <c r="BR195" i="3"/>
  <c r="BO195" i="3"/>
  <c r="BP195" i="3"/>
  <c r="DL195" i="3"/>
  <c r="DM195" i="3"/>
  <c r="EF195" i="3"/>
  <c r="C195" i="3"/>
  <c r="L195" i="3"/>
  <c r="D195" i="3"/>
  <c r="B195" i="3"/>
  <c r="A195" i="3"/>
  <c r="FR194" i="3"/>
  <c r="M194" i="3"/>
  <c r="FQ194" i="3"/>
  <c r="GS194" i="3"/>
  <c r="CB194" i="3"/>
  <c r="BY194" i="3"/>
  <c r="BZ194" i="3"/>
  <c r="CC194" i="3"/>
  <c r="BR194" i="3"/>
  <c r="BO194" i="3"/>
  <c r="BP194" i="3"/>
  <c r="DL194" i="3"/>
  <c r="DM194" i="3"/>
  <c r="EF194" i="3"/>
  <c r="C194" i="3"/>
  <c r="CG194" i="3"/>
  <c r="L194" i="3"/>
  <c r="D194" i="3"/>
  <c r="B194" i="3"/>
  <c r="A194" i="3"/>
  <c r="FR193" i="3"/>
  <c r="M193" i="3"/>
  <c r="FQ193" i="3"/>
  <c r="CB193" i="3"/>
  <c r="BY193" i="3"/>
  <c r="BZ193" i="3"/>
  <c r="CC193" i="3"/>
  <c r="BR193" i="3"/>
  <c r="BO193" i="3"/>
  <c r="BP193" i="3"/>
  <c r="BS193" i="3"/>
  <c r="DL193" i="3"/>
  <c r="DM193" i="3"/>
  <c r="EF193" i="3"/>
  <c r="C193" i="3"/>
  <c r="L193" i="3"/>
  <c r="Q193" i="3"/>
  <c r="D193" i="3"/>
  <c r="B193" i="3"/>
  <c r="A193" i="3"/>
  <c r="FR192" i="3"/>
  <c r="M192" i="3"/>
  <c r="T192" i="3"/>
  <c r="FQ192" i="3"/>
  <c r="GS192" i="3"/>
  <c r="CB192" i="3"/>
  <c r="BY192" i="3"/>
  <c r="BZ192" i="3"/>
  <c r="CC192" i="3"/>
  <c r="BR192" i="3"/>
  <c r="BO192" i="3"/>
  <c r="BP192" i="3"/>
  <c r="BS192" i="3"/>
  <c r="DL192" i="3"/>
  <c r="FY192" i="3"/>
  <c r="DM192" i="3"/>
  <c r="EF192" i="3"/>
  <c r="DN192" i="3"/>
  <c r="DO192" i="3"/>
  <c r="C192" i="3"/>
  <c r="CG192" i="3"/>
  <c r="L192" i="3"/>
  <c r="Q192" i="3"/>
  <c r="D192" i="3"/>
  <c r="B192" i="3"/>
  <c r="A192" i="3"/>
  <c r="FR191" i="3"/>
  <c r="M191" i="3"/>
  <c r="FQ191" i="3"/>
  <c r="CB191" i="3"/>
  <c r="BY191" i="3"/>
  <c r="BZ191" i="3"/>
  <c r="CC191" i="3"/>
  <c r="BR191" i="3"/>
  <c r="BO191" i="3"/>
  <c r="BP191" i="3"/>
  <c r="DL191" i="3"/>
  <c r="DM191" i="3"/>
  <c r="EF191" i="3"/>
  <c r="C191" i="3"/>
  <c r="L191" i="3"/>
  <c r="Q191" i="3"/>
  <c r="D191" i="3"/>
  <c r="B191" i="3"/>
  <c r="A191" i="3"/>
  <c r="FR190" i="3"/>
  <c r="M190" i="3"/>
  <c r="FQ190" i="3"/>
  <c r="GS190" i="3"/>
  <c r="CB190" i="3"/>
  <c r="BY190" i="3"/>
  <c r="BZ190" i="3"/>
  <c r="CC190" i="3"/>
  <c r="BR190" i="3"/>
  <c r="BO190" i="3"/>
  <c r="BP190" i="3"/>
  <c r="BS190" i="3"/>
  <c r="DL190" i="3"/>
  <c r="FY190" i="3"/>
  <c r="DM190" i="3"/>
  <c r="EF190" i="3"/>
  <c r="DN190" i="3"/>
  <c r="DO190" i="3"/>
  <c r="C190" i="3"/>
  <c r="CG190" i="3"/>
  <c r="L190" i="3"/>
  <c r="Q190" i="3"/>
  <c r="D190" i="3"/>
  <c r="B190" i="3"/>
  <c r="A190" i="3"/>
  <c r="FR189" i="3"/>
  <c r="M189" i="3"/>
  <c r="FQ189" i="3"/>
  <c r="CB189" i="3"/>
  <c r="BY189" i="3"/>
  <c r="BZ189" i="3"/>
  <c r="CC189" i="3"/>
  <c r="BR189" i="3"/>
  <c r="BO189" i="3"/>
  <c r="BP189" i="3"/>
  <c r="DL189" i="3"/>
  <c r="DM189" i="3"/>
  <c r="EF189" i="3"/>
  <c r="C189" i="3"/>
  <c r="L189" i="3"/>
  <c r="Q189" i="3"/>
  <c r="D189" i="3"/>
  <c r="B189" i="3"/>
  <c r="A189" i="3"/>
  <c r="FR188" i="3"/>
  <c r="M188" i="3"/>
  <c r="T188" i="3"/>
  <c r="FQ188" i="3"/>
  <c r="GS188" i="3"/>
  <c r="CB188" i="3"/>
  <c r="BY188" i="3"/>
  <c r="BZ188" i="3"/>
  <c r="CC188" i="3"/>
  <c r="BR188" i="3"/>
  <c r="BO188" i="3"/>
  <c r="BP188" i="3"/>
  <c r="BS188" i="3"/>
  <c r="DL188" i="3"/>
  <c r="DM188" i="3"/>
  <c r="EF188" i="3"/>
  <c r="C188" i="3"/>
  <c r="CG188" i="3"/>
  <c r="L188" i="3"/>
  <c r="D188" i="3"/>
  <c r="B188" i="3"/>
  <c r="A188" i="3"/>
  <c r="FR187" i="3"/>
  <c r="M187" i="3"/>
  <c r="FQ187" i="3"/>
  <c r="CB187" i="3"/>
  <c r="BY187" i="3"/>
  <c r="BZ187" i="3"/>
  <c r="CC187" i="3"/>
  <c r="BR187" i="3"/>
  <c r="BO187" i="3"/>
  <c r="BP187" i="3"/>
  <c r="DL187" i="3"/>
  <c r="DM187" i="3"/>
  <c r="EF187" i="3"/>
  <c r="C187" i="3"/>
  <c r="L187" i="3"/>
  <c r="D187" i="3"/>
  <c r="B187" i="3"/>
  <c r="A187" i="3"/>
  <c r="FR186" i="3"/>
  <c r="M186" i="3"/>
  <c r="FQ186" i="3"/>
  <c r="GS186" i="3"/>
  <c r="CB186" i="3"/>
  <c r="BY186" i="3"/>
  <c r="BZ186" i="3"/>
  <c r="CC186" i="3"/>
  <c r="BR186" i="3"/>
  <c r="BO186" i="3"/>
  <c r="BP186" i="3"/>
  <c r="DL186" i="3"/>
  <c r="EF186" i="3"/>
  <c r="C186" i="3"/>
  <c r="L186" i="3"/>
  <c r="D186" i="3"/>
  <c r="B186" i="3"/>
  <c r="A186" i="3"/>
  <c r="FR185" i="3"/>
  <c r="M185" i="3"/>
  <c r="T185" i="3"/>
  <c r="FQ185" i="3"/>
  <c r="GS185" i="3"/>
  <c r="CB185" i="3"/>
  <c r="BY185" i="3"/>
  <c r="BZ185" i="3"/>
  <c r="CC185" i="3"/>
  <c r="BR185" i="3"/>
  <c r="BO185" i="3"/>
  <c r="BP185" i="3"/>
  <c r="DL185" i="3"/>
  <c r="DM185" i="3"/>
  <c r="EF185" i="3"/>
  <c r="C185" i="3"/>
  <c r="L185" i="3"/>
  <c r="Q185" i="3"/>
  <c r="D185" i="3"/>
  <c r="B185" i="3"/>
  <c r="A185" i="3"/>
  <c r="FR184" i="3"/>
  <c r="M184" i="3"/>
  <c r="T184" i="3"/>
  <c r="FQ184" i="3"/>
  <c r="CB184" i="3"/>
  <c r="BY184" i="3"/>
  <c r="BZ184" i="3"/>
  <c r="CC184" i="3"/>
  <c r="BR184" i="3"/>
  <c r="BO184" i="3"/>
  <c r="BP184" i="3"/>
  <c r="DL184" i="3"/>
  <c r="DM184" i="3"/>
  <c r="EF184" i="3"/>
  <c r="C184" i="3"/>
  <c r="L184" i="3"/>
  <c r="D184" i="3"/>
  <c r="B184" i="3"/>
  <c r="A184" i="3"/>
  <c r="FR183" i="3"/>
  <c r="M183" i="3"/>
  <c r="T183" i="3"/>
  <c r="FQ183" i="3"/>
  <c r="GS183" i="3"/>
  <c r="CB183" i="3"/>
  <c r="BY183" i="3"/>
  <c r="BZ183" i="3"/>
  <c r="CC183" i="3"/>
  <c r="BR183" i="3"/>
  <c r="BO183" i="3"/>
  <c r="BP183" i="3"/>
  <c r="DL183" i="3"/>
  <c r="EF183" i="3"/>
  <c r="C183" i="3"/>
  <c r="L183" i="3"/>
  <c r="Q183" i="3"/>
  <c r="D183" i="3"/>
  <c r="B183" i="3"/>
  <c r="A183" i="3"/>
  <c r="FR182" i="3"/>
  <c r="M182" i="3"/>
  <c r="T182" i="3"/>
  <c r="FQ182" i="3"/>
  <c r="CB182" i="3"/>
  <c r="BY182" i="3"/>
  <c r="BZ182" i="3"/>
  <c r="CC182" i="3"/>
  <c r="BR182" i="3"/>
  <c r="BO182" i="3"/>
  <c r="BP182" i="3"/>
  <c r="BS182" i="3"/>
  <c r="DL182" i="3"/>
  <c r="DM182" i="3"/>
  <c r="EF182" i="3"/>
  <c r="C182" i="3"/>
  <c r="L182" i="3"/>
  <c r="D182" i="3"/>
  <c r="B182" i="3"/>
  <c r="A182" i="3"/>
  <c r="FR181" i="3"/>
  <c r="M181" i="3"/>
  <c r="T181" i="3"/>
  <c r="FQ181" i="3"/>
  <c r="GS181" i="3"/>
  <c r="CB181" i="3"/>
  <c r="BY181" i="3"/>
  <c r="BZ181" i="3"/>
  <c r="CC181" i="3"/>
  <c r="BR181" i="3"/>
  <c r="BO181" i="3"/>
  <c r="BP181" i="3"/>
  <c r="DL181" i="3"/>
  <c r="EF181" i="3"/>
  <c r="C181" i="3"/>
  <c r="L181" i="3"/>
  <c r="D181" i="3"/>
  <c r="B181" i="3"/>
  <c r="A181" i="3"/>
  <c r="FR180" i="3"/>
  <c r="M180" i="3"/>
  <c r="T180" i="3"/>
  <c r="FQ180" i="3"/>
  <c r="CB180" i="3"/>
  <c r="BY180" i="3"/>
  <c r="BZ180" i="3"/>
  <c r="CC180" i="3"/>
  <c r="BR180" i="3"/>
  <c r="BO180" i="3"/>
  <c r="BP180" i="3"/>
  <c r="DL180" i="3"/>
  <c r="DM180" i="3"/>
  <c r="EF180" i="3"/>
  <c r="C180" i="3"/>
  <c r="L180" i="3"/>
  <c r="Q180" i="3"/>
  <c r="D180" i="3"/>
  <c r="B180" i="3"/>
  <c r="A180" i="3"/>
  <c r="FR179" i="3"/>
  <c r="M179" i="3"/>
  <c r="T179" i="3"/>
  <c r="FQ179" i="3"/>
  <c r="CB179" i="3"/>
  <c r="BY179" i="3"/>
  <c r="BZ179" i="3"/>
  <c r="CC179" i="3"/>
  <c r="BR179" i="3"/>
  <c r="BO179" i="3"/>
  <c r="BP179" i="3"/>
  <c r="DL179" i="3"/>
  <c r="DM179" i="3"/>
  <c r="EF179" i="3"/>
  <c r="C179" i="3"/>
  <c r="L179" i="3"/>
  <c r="D179" i="3"/>
  <c r="B179" i="3"/>
  <c r="A179" i="3"/>
  <c r="FR178" i="3"/>
  <c r="M178" i="3"/>
  <c r="T178" i="3"/>
  <c r="FQ178" i="3"/>
  <c r="CB178" i="3"/>
  <c r="BY178" i="3"/>
  <c r="BZ178" i="3"/>
  <c r="CC178" i="3"/>
  <c r="BR178" i="3"/>
  <c r="BO178" i="3"/>
  <c r="BP178" i="3"/>
  <c r="BS178" i="3"/>
  <c r="DL178" i="3"/>
  <c r="DM178" i="3"/>
  <c r="EF178" i="3"/>
  <c r="C178" i="3"/>
  <c r="L178" i="3"/>
  <c r="D178" i="3"/>
  <c r="B178" i="3"/>
  <c r="A178" i="3"/>
  <c r="FR177" i="3"/>
  <c r="M177" i="3"/>
  <c r="T177" i="3"/>
  <c r="FQ177" i="3"/>
  <c r="CB177" i="3"/>
  <c r="BY177" i="3"/>
  <c r="BZ177" i="3"/>
  <c r="CC177" i="3"/>
  <c r="BR177" i="3"/>
  <c r="BO177" i="3"/>
  <c r="BP177" i="3"/>
  <c r="DL177" i="3"/>
  <c r="DM177" i="3"/>
  <c r="EF177" i="3"/>
  <c r="C177" i="3"/>
  <c r="L177" i="3"/>
  <c r="Q177" i="3"/>
  <c r="D177" i="3"/>
  <c r="B177" i="3"/>
  <c r="A177" i="3"/>
  <c r="FR176" i="3"/>
  <c r="M176" i="3"/>
  <c r="T176" i="3"/>
  <c r="FQ176" i="3"/>
  <c r="CB176" i="3"/>
  <c r="BY176" i="3"/>
  <c r="BZ176" i="3"/>
  <c r="CC176" i="3"/>
  <c r="BR176" i="3"/>
  <c r="BO176" i="3"/>
  <c r="BP176" i="3"/>
  <c r="DL176" i="3"/>
  <c r="DM176" i="3"/>
  <c r="EF176" i="3"/>
  <c r="C176" i="3"/>
  <c r="L176" i="3"/>
  <c r="Q176" i="3"/>
  <c r="D176" i="3"/>
  <c r="B176" i="3"/>
  <c r="A176" i="3"/>
  <c r="FR175" i="3"/>
  <c r="M175" i="3"/>
  <c r="T175" i="3"/>
  <c r="FQ175" i="3"/>
  <c r="CB175" i="3"/>
  <c r="BY175" i="3"/>
  <c r="BZ175" i="3"/>
  <c r="CC175" i="3"/>
  <c r="BR175" i="3"/>
  <c r="BO175" i="3"/>
  <c r="BP175" i="3"/>
  <c r="DL175" i="3"/>
  <c r="DM175" i="3"/>
  <c r="EF175" i="3"/>
  <c r="C175" i="3"/>
  <c r="L175" i="3"/>
  <c r="Q175" i="3"/>
  <c r="D175" i="3"/>
  <c r="B175" i="3"/>
  <c r="A175" i="3"/>
  <c r="FR174" i="3"/>
  <c r="M174" i="3"/>
  <c r="T174" i="3"/>
  <c r="FQ174" i="3"/>
  <c r="CB174" i="3"/>
  <c r="BY174" i="3"/>
  <c r="BZ174" i="3"/>
  <c r="CC174" i="3"/>
  <c r="BR174" i="3"/>
  <c r="BO174" i="3"/>
  <c r="BP174" i="3"/>
  <c r="BS174" i="3"/>
  <c r="DL174" i="3"/>
  <c r="DM174" i="3"/>
  <c r="EF174" i="3"/>
  <c r="C174" i="3"/>
  <c r="L174" i="3"/>
  <c r="Q174" i="3"/>
  <c r="D174" i="3"/>
  <c r="B174" i="3"/>
  <c r="A174" i="3"/>
  <c r="FR173" i="3"/>
  <c r="M173" i="3"/>
  <c r="T173" i="3"/>
  <c r="FQ173" i="3"/>
  <c r="CB173" i="3"/>
  <c r="BY173" i="3"/>
  <c r="BZ173" i="3"/>
  <c r="CC173" i="3"/>
  <c r="BR173" i="3"/>
  <c r="BO173" i="3"/>
  <c r="BP173" i="3"/>
  <c r="DL173" i="3"/>
  <c r="DM173" i="3"/>
  <c r="EF173" i="3"/>
  <c r="C173" i="3"/>
  <c r="L173" i="3"/>
  <c r="Q173" i="3"/>
  <c r="D173" i="3"/>
  <c r="B173" i="3"/>
  <c r="A173" i="3"/>
  <c r="FR172" i="3"/>
  <c r="M172" i="3"/>
  <c r="T172" i="3"/>
  <c r="FQ172" i="3"/>
  <c r="CB172" i="3"/>
  <c r="BY172" i="3"/>
  <c r="BZ172" i="3"/>
  <c r="CC172" i="3"/>
  <c r="BR172" i="3"/>
  <c r="BO172" i="3"/>
  <c r="BP172" i="3"/>
  <c r="DL172" i="3"/>
  <c r="DM172" i="3"/>
  <c r="EF172" i="3"/>
  <c r="C172" i="3"/>
  <c r="L172" i="3"/>
  <c r="Q172" i="3"/>
  <c r="D172" i="3"/>
  <c r="B172" i="3"/>
  <c r="A172" i="3"/>
  <c r="FR171" i="3"/>
  <c r="M171" i="3"/>
  <c r="T171" i="3"/>
  <c r="FQ171" i="3"/>
  <c r="CB171" i="3"/>
  <c r="BY171" i="3"/>
  <c r="BZ171" i="3"/>
  <c r="CC171" i="3"/>
  <c r="BR171" i="3"/>
  <c r="BO171" i="3"/>
  <c r="BP171" i="3"/>
  <c r="DL171" i="3"/>
  <c r="DM171" i="3"/>
  <c r="EF171" i="3"/>
  <c r="C171" i="3"/>
  <c r="L171" i="3"/>
  <c r="D171" i="3"/>
  <c r="B171" i="3"/>
  <c r="A171" i="3"/>
  <c r="FR170" i="3"/>
  <c r="M170" i="3"/>
  <c r="T170" i="3"/>
  <c r="FQ170" i="3"/>
  <c r="CB170" i="3"/>
  <c r="BY170" i="3"/>
  <c r="BZ170" i="3"/>
  <c r="CC170" i="3"/>
  <c r="BR170" i="3"/>
  <c r="BO170" i="3"/>
  <c r="BP170" i="3"/>
  <c r="BS170" i="3"/>
  <c r="DL170" i="3"/>
  <c r="DM170" i="3"/>
  <c r="EF170" i="3"/>
  <c r="C170" i="3"/>
  <c r="L170" i="3"/>
  <c r="D170" i="3"/>
  <c r="B170" i="3"/>
  <c r="A170" i="3"/>
  <c r="FR169" i="3"/>
  <c r="M169" i="3"/>
  <c r="T169" i="3"/>
  <c r="FQ169" i="3"/>
  <c r="CB169" i="3"/>
  <c r="BY169" i="3"/>
  <c r="BZ169" i="3"/>
  <c r="CC169" i="3"/>
  <c r="BR169" i="3"/>
  <c r="BO169" i="3"/>
  <c r="BP169" i="3"/>
  <c r="BS169" i="3"/>
  <c r="DL169" i="3"/>
  <c r="DM169" i="3"/>
  <c r="EF169" i="3"/>
  <c r="C169" i="3"/>
  <c r="L169" i="3"/>
  <c r="D169" i="3"/>
  <c r="B169" i="3"/>
  <c r="A169" i="3"/>
  <c r="FR168" i="3"/>
  <c r="M168" i="3"/>
  <c r="T168" i="3"/>
  <c r="FQ168" i="3"/>
  <c r="CB168" i="3"/>
  <c r="BY168" i="3"/>
  <c r="BZ168" i="3"/>
  <c r="CC168" i="3"/>
  <c r="BR168" i="3"/>
  <c r="BO168" i="3"/>
  <c r="BP168" i="3"/>
  <c r="DL168" i="3"/>
  <c r="DM168" i="3"/>
  <c r="EF168" i="3"/>
  <c r="C168" i="3"/>
  <c r="L168" i="3"/>
  <c r="Q168" i="3"/>
  <c r="D168" i="3"/>
  <c r="B168" i="3"/>
  <c r="A168" i="3"/>
  <c r="FR167" i="3"/>
  <c r="M167" i="3"/>
  <c r="T167" i="3"/>
  <c r="FQ167" i="3"/>
  <c r="CB167" i="3"/>
  <c r="BY167" i="3"/>
  <c r="BZ167" i="3"/>
  <c r="CC167" i="3"/>
  <c r="BR167" i="3"/>
  <c r="BO167" i="3"/>
  <c r="BP167" i="3"/>
  <c r="DL167" i="3"/>
  <c r="DM167" i="3"/>
  <c r="EF167" i="3"/>
  <c r="C167" i="3"/>
  <c r="L167" i="3"/>
  <c r="Q167" i="3"/>
  <c r="D167" i="3"/>
  <c r="B167" i="3"/>
  <c r="A167" i="3"/>
  <c r="FR166" i="3"/>
  <c r="M166" i="3"/>
  <c r="T166" i="3"/>
  <c r="FQ166" i="3"/>
  <c r="CB166" i="3"/>
  <c r="BY166" i="3"/>
  <c r="BZ166" i="3"/>
  <c r="CC166" i="3"/>
  <c r="BR166" i="3"/>
  <c r="BO166" i="3"/>
  <c r="BP166" i="3"/>
  <c r="BS166" i="3"/>
  <c r="DL166" i="3"/>
  <c r="DM166" i="3"/>
  <c r="EF166" i="3"/>
  <c r="C166" i="3"/>
  <c r="L166" i="3"/>
  <c r="D166" i="3"/>
  <c r="B166" i="3"/>
  <c r="A166" i="3"/>
  <c r="FR165" i="3"/>
  <c r="M165" i="3"/>
  <c r="T165" i="3"/>
  <c r="FQ165" i="3"/>
  <c r="CB165" i="3"/>
  <c r="BY165" i="3"/>
  <c r="BZ165" i="3"/>
  <c r="CC165" i="3"/>
  <c r="BR165" i="3"/>
  <c r="BO165" i="3"/>
  <c r="BP165" i="3"/>
  <c r="DL165" i="3"/>
  <c r="DM165" i="3"/>
  <c r="EF165" i="3"/>
  <c r="C165" i="3"/>
  <c r="L165" i="3"/>
  <c r="Q165" i="3"/>
  <c r="D165" i="3"/>
  <c r="B165" i="3"/>
  <c r="A165" i="3"/>
  <c r="FR164" i="3"/>
  <c r="M164" i="3"/>
  <c r="T164" i="3"/>
  <c r="FQ164" i="3"/>
  <c r="CB164" i="3"/>
  <c r="BY164" i="3"/>
  <c r="BZ164" i="3"/>
  <c r="CC164" i="3"/>
  <c r="BR164" i="3"/>
  <c r="BO164" i="3"/>
  <c r="BP164" i="3"/>
  <c r="DL164" i="3"/>
  <c r="DM164" i="3"/>
  <c r="EF164" i="3"/>
  <c r="C164" i="3"/>
  <c r="L164" i="3"/>
  <c r="Q164" i="3"/>
  <c r="D164" i="3"/>
  <c r="B164" i="3"/>
  <c r="A164" i="3"/>
  <c r="FR163" i="3"/>
  <c r="M163" i="3"/>
  <c r="T163" i="3"/>
  <c r="FQ163" i="3"/>
  <c r="CB163" i="3"/>
  <c r="BY163" i="3"/>
  <c r="BZ163" i="3"/>
  <c r="CC163" i="3"/>
  <c r="BR163" i="3"/>
  <c r="BO163" i="3"/>
  <c r="BP163" i="3"/>
  <c r="BS163" i="3"/>
  <c r="DL163" i="3"/>
  <c r="DM163" i="3"/>
  <c r="EF163" i="3"/>
  <c r="C163" i="3"/>
  <c r="L163" i="3"/>
  <c r="D163" i="3"/>
  <c r="B163" i="3"/>
  <c r="A163" i="3"/>
  <c r="FR162" i="3"/>
  <c r="M162" i="3"/>
  <c r="T162" i="3"/>
  <c r="FQ162" i="3"/>
  <c r="CB162" i="3"/>
  <c r="BY162" i="3"/>
  <c r="BZ162" i="3"/>
  <c r="CC162" i="3"/>
  <c r="BR162" i="3"/>
  <c r="BO162" i="3"/>
  <c r="BP162" i="3"/>
  <c r="BS162" i="3"/>
  <c r="DL162" i="3"/>
  <c r="DM162" i="3"/>
  <c r="EF162" i="3"/>
  <c r="C162" i="3"/>
  <c r="CG162" i="3"/>
  <c r="L162" i="3"/>
  <c r="D162" i="3"/>
  <c r="B162" i="3"/>
  <c r="A162" i="3"/>
  <c r="FR161" i="3"/>
  <c r="M161" i="3"/>
  <c r="T161" i="3"/>
  <c r="FQ161" i="3"/>
  <c r="CB161" i="3"/>
  <c r="BY161" i="3"/>
  <c r="BZ161" i="3"/>
  <c r="CC161" i="3"/>
  <c r="BR161" i="3"/>
  <c r="BO161" i="3"/>
  <c r="BP161" i="3"/>
  <c r="DL161" i="3"/>
  <c r="DM161" i="3"/>
  <c r="EF161" i="3"/>
  <c r="C161" i="3"/>
  <c r="CG161" i="3"/>
  <c r="L161" i="3"/>
  <c r="D161" i="3"/>
  <c r="B161" i="3"/>
  <c r="A161" i="3"/>
  <c r="FR160" i="3"/>
  <c r="M160" i="3"/>
  <c r="FQ160" i="3"/>
  <c r="CB160" i="3"/>
  <c r="BY160" i="3"/>
  <c r="BZ160" i="3"/>
  <c r="CC160" i="3"/>
  <c r="BR160" i="3"/>
  <c r="BO160" i="3"/>
  <c r="BP160" i="3"/>
  <c r="DL160" i="3"/>
  <c r="DM160" i="3"/>
  <c r="EF160" i="3"/>
  <c r="C160" i="3"/>
  <c r="D160" i="3"/>
  <c r="B160" i="3"/>
  <c r="A160" i="3"/>
  <c r="FR159" i="3"/>
  <c r="M159" i="3"/>
  <c r="T159" i="3"/>
  <c r="FQ159" i="3"/>
  <c r="CB159" i="3"/>
  <c r="BY159" i="3"/>
  <c r="BZ159" i="3"/>
  <c r="CC159" i="3"/>
  <c r="BR159" i="3"/>
  <c r="BO159" i="3"/>
  <c r="BP159" i="3"/>
  <c r="DL159" i="3"/>
  <c r="DM159" i="3"/>
  <c r="EF159" i="3"/>
  <c r="C159" i="3"/>
  <c r="CG159" i="3"/>
  <c r="L159" i="3"/>
  <c r="D159" i="3"/>
  <c r="B159" i="3"/>
  <c r="A159" i="3"/>
  <c r="FR158" i="3"/>
  <c r="M158" i="3"/>
  <c r="FQ158" i="3"/>
  <c r="CB158" i="3"/>
  <c r="BY158" i="3"/>
  <c r="BZ158" i="3"/>
  <c r="CC158" i="3"/>
  <c r="BR158" i="3"/>
  <c r="BO158" i="3"/>
  <c r="BP158" i="3"/>
  <c r="DL158" i="3"/>
  <c r="DM158" i="3"/>
  <c r="EF158" i="3"/>
  <c r="C158" i="3"/>
  <c r="CG158" i="3"/>
  <c r="Q158" i="3"/>
  <c r="D158" i="3"/>
  <c r="B158" i="3"/>
  <c r="A158" i="3"/>
  <c r="FR157" i="3"/>
  <c r="M157" i="3"/>
  <c r="T157" i="3"/>
  <c r="FQ157" i="3"/>
  <c r="CB157" i="3"/>
  <c r="BY157" i="3"/>
  <c r="BZ157" i="3"/>
  <c r="CC157" i="3"/>
  <c r="BR157" i="3"/>
  <c r="BO157" i="3"/>
  <c r="BP157" i="3"/>
  <c r="DL157" i="3"/>
  <c r="DM157" i="3"/>
  <c r="EF157" i="3"/>
  <c r="C157" i="3"/>
  <c r="CG157" i="3"/>
  <c r="L157" i="3"/>
  <c r="D157" i="3"/>
  <c r="B157" i="3"/>
  <c r="A157" i="3"/>
  <c r="FR156" i="3"/>
  <c r="M156" i="3"/>
  <c r="T156" i="3"/>
  <c r="FQ156" i="3"/>
  <c r="CB156" i="3"/>
  <c r="BY156" i="3"/>
  <c r="BZ156" i="3"/>
  <c r="CC156" i="3"/>
  <c r="BR156" i="3"/>
  <c r="BO156" i="3"/>
  <c r="BP156" i="3"/>
  <c r="DL156" i="3"/>
  <c r="DM156" i="3"/>
  <c r="EF156" i="3"/>
  <c r="C156" i="3"/>
  <c r="L156" i="3"/>
  <c r="D156" i="3"/>
  <c r="B156" i="3"/>
  <c r="A156" i="3"/>
  <c r="FR155" i="3"/>
  <c r="M155" i="3"/>
  <c r="T155" i="3"/>
  <c r="FQ155" i="3"/>
  <c r="CB155" i="3"/>
  <c r="BY155" i="3"/>
  <c r="BZ155" i="3"/>
  <c r="CC155" i="3"/>
  <c r="BR155" i="3"/>
  <c r="BO155" i="3"/>
  <c r="BP155" i="3"/>
  <c r="DL155" i="3"/>
  <c r="DM155" i="3"/>
  <c r="EF155" i="3"/>
  <c r="C155" i="3"/>
  <c r="CG155" i="3"/>
  <c r="L155" i="3"/>
  <c r="Q155" i="3"/>
  <c r="D155" i="3"/>
  <c r="B155" i="3"/>
  <c r="A155" i="3"/>
  <c r="FR154" i="3"/>
  <c r="M154" i="3"/>
  <c r="FQ154" i="3"/>
  <c r="CB154" i="3"/>
  <c r="BY154" i="3"/>
  <c r="BZ154" i="3"/>
  <c r="CC154" i="3"/>
  <c r="BR154" i="3"/>
  <c r="BO154" i="3"/>
  <c r="BP154" i="3"/>
  <c r="DL154" i="3"/>
  <c r="DM154" i="3"/>
  <c r="EF154" i="3"/>
  <c r="C154" i="3"/>
  <c r="CG154" i="3"/>
  <c r="Q154" i="3"/>
  <c r="D154" i="3"/>
  <c r="B154" i="3"/>
  <c r="A154" i="3"/>
  <c r="FR153" i="3"/>
  <c r="M153" i="3"/>
  <c r="FQ153" i="3"/>
  <c r="CB153" i="3"/>
  <c r="BY153" i="3"/>
  <c r="BZ153" i="3"/>
  <c r="CC153" i="3"/>
  <c r="BR153" i="3"/>
  <c r="BO153" i="3"/>
  <c r="BP153" i="3"/>
  <c r="DL153" i="3"/>
  <c r="DM153" i="3"/>
  <c r="EF153" i="3"/>
  <c r="C153" i="3"/>
  <c r="CG153" i="3"/>
  <c r="Q153" i="3"/>
  <c r="D153" i="3"/>
  <c r="B153" i="3"/>
  <c r="A153" i="3"/>
  <c r="FR152" i="3"/>
  <c r="M152" i="3"/>
  <c r="FQ152" i="3"/>
  <c r="CB152" i="3"/>
  <c r="BY152" i="3"/>
  <c r="BZ152" i="3"/>
  <c r="CC152" i="3"/>
  <c r="BR152" i="3"/>
  <c r="BO152" i="3"/>
  <c r="BP152" i="3"/>
  <c r="DL152" i="3"/>
  <c r="DM152" i="3"/>
  <c r="EF152" i="3"/>
  <c r="C152" i="3"/>
  <c r="D152" i="3"/>
  <c r="B152" i="3"/>
  <c r="A152" i="3"/>
  <c r="DL151" i="3"/>
  <c r="DM151" i="3"/>
  <c r="BR151" i="3"/>
  <c r="BO151" i="3"/>
  <c r="BP151" i="3"/>
  <c r="CB151" i="3"/>
  <c r="BY151" i="3"/>
  <c r="BZ151" i="3"/>
  <c r="CC151" i="3"/>
  <c r="M151" i="3"/>
  <c r="L151" i="3"/>
  <c r="S151" i="3"/>
  <c r="W151" i="3"/>
  <c r="EF151" i="3"/>
  <c r="DN151" i="3"/>
  <c r="DO151" i="3"/>
  <c r="C151" i="3"/>
  <c r="D151" i="3"/>
  <c r="B151" i="3"/>
  <c r="A151" i="3"/>
  <c r="DL150" i="3"/>
  <c r="DN150" i="3"/>
  <c r="DO150" i="3"/>
  <c r="BR150" i="3"/>
  <c r="BO150" i="3"/>
  <c r="BP150" i="3"/>
  <c r="CB150" i="3"/>
  <c r="BY150" i="3"/>
  <c r="BZ150" i="3"/>
  <c r="CC150" i="3"/>
  <c r="M150" i="3"/>
  <c r="T150" i="3"/>
  <c r="L150" i="3"/>
  <c r="EF150" i="3"/>
  <c r="C150" i="3"/>
  <c r="D150" i="3"/>
  <c r="B150" i="3"/>
  <c r="A150" i="3"/>
  <c r="DL149" i="3"/>
  <c r="DM149" i="3"/>
  <c r="BR149" i="3"/>
  <c r="BO149" i="3"/>
  <c r="BP149" i="3"/>
  <c r="CB149" i="3"/>
  <c r="BY149" i="3"/>
  <c r="BZ149" i="3"/>
  <c r="CC149" i="3"/>
  <c r="M149" i="3"/>
  <c r="L149" i="3"/>
  <c r="S149" i="3"/>
  <c r="W149" i="3"/>
  <c r="EF149" i="3"/>
  <c r="C149" i="3"/>
  <c r="D149" i="3"/>
  <c r="B149" i="3"/>
  <c r="A149" i="3"/>
  <c r="DL148" i="3"/>
  <c r="DM148" i="3"/>
  <c r="BR148" i="3"/>
  <c r="BO148" i="3"/>
  <c r="BP148" i="3"/>
  <c r="CB148" i="3"/>
  <c r="BY148" i="3"/>
  <c r="BZ148" i="3"/>
  <c r="CC148" i="3"/>
  <c r="M148" i="3"/>
  <c r="L148" i="3"/>
  <c r="EF148" i="3"/>
  <c r="DN148" i="3"/>
  <c r="DO148" i="3"/>
  <c r="C148" i="3"/>
  <c r="T148" i="3"/>
  <c r="D148" i="3"/>
  <c r="B148" i="3"/>
  <c r="A148" i="3"/>
  <c r="DL147" i="3"/>
  <c r="DM147" i="3"/>
  <c r="BR147" i="3"/>
  <c r="BO147" i="3"/>
  <c r="BP147" i="3"/>
  <c r="CB147" i="3"/>
  <c r="BY147" i="3"/>
  <c r="BZ147" i="3"/>
  <c r="CC147" i="3"/>
  <c r="M147" i="3"/>
  <c r="L147" i="3"/>
  <c r="S147" i="3"/>
  <c r="W147" i="3"/>
  <c r="V147" i="3"/>
  <c r="EF147" i="3"/>
  <c r="C147" i="3"/>
  <c r="D147" i="3"/>
  <c r="B147" i="3"/>
  <c r="A147" i="3"/>
  <c r="DL146" i="3"/>
  <c r="DN146" i="3"/>
  <c r="DO146" i="3"/>
  <c r="DM146" i="3"/>
  <c r="BR146" i="3"/>
  <c r="BO146" i="3"/>
  <c r="BP146" i="3"/>
  <c r="CB146" i="3"/>
  <c r="BY146" i="3"/>
  <c r="BZ146" i="3"/>
  <c r="CC146" i="3"/>
  <c r="M146" i="3"/>
  <c r="EF146" i="3"/>
  <c r="C146" i="3"/>
  <c r="D146" i="3"/>
  <c r="B146" i="3"/>
  <c r="A146" i="3"/>
  <c r="DL145" i="3"/>
  <c r="DM145" i="3"/>
  <c r="BR145" i="3"/>
  <c r="BO145" i="3"/>
  <c r="BP145" i="3"/>
  <c r="CB145" i="3"/>
  <c r="BY145" i="3"/>
  <c r="BZ145" i="3"/>
  <c r="CC145" i="3"/>
  <c r="M145" i="3"/>
  <c r="L145" i="3"/>
  <c r="EF145" i="3"/>
  <c r="DN145" i="3"/>
  <c r="DO145" i="3"/>
  <c r="C145" i="3"/>
  <c r="D145" i="3"/>
  <c r="B145" i="3"/>
  <c r="A145" i="3"/>
  <c r="DL144" i="3"/>
  <c r="DM144" i="3"/>
  <c r="BR144" i="3"/>
  <c r="BO144" i="3"/>
  <c r="BP144" i="3"/>
  <c r="CB144" i="3"/>
  <c r="BY144" i="3"/>
  <c r="BZ144" i="3"/>
  <c r="CC144" i="3"/>
  <c r="M144" i="3"/>
  <c r="L144" i="3"/>
  <c r="EF144" i="3"/>
  <c r="DN144" i="3"/>
  <c r="DO144" i="3"/>
  <c r="C144" i="3"/>
  <c r="D144" i="3"/>
  <c r="B144" i="3"/>
  <c r="A144" i="3"/>
  <c r="DL143" i="3"/>
  <c r="DM143" i="3"/>
  <c r="BR143" i="3"/>
  <c r="BO143" i="3"/>
  <c r="BP143" i="3"/>
  <c r="CB143" i="3"/>
  <c r="BY143" i="3"/>
  <c r="BZ143" i="3"/>
  <c r="CC143" i="3"/>
  <c r="M143" i="3"/>
  <c r="L143" i="3"/>
  <c r="S143" i="3"/>
  <c r="W143" i="3"/>
  <c r="EF143" i="3"/>
  <c r="C143" i="3"/>
  <c r="D143" i="3"/>
  <c r="B143" i="3"/>
  <c r="A143" i="3"/>
  <c r="DL142" i="3"/>
  <c r="DM142" i="3"/>
  <c r="BR142" i="3"/>
  <c r="BO142" i="3"/>
  <c r="BP142" i="3"/>
  <c r="CB142" i="3"/>
  <c r="BY142" i="3"/>
  <c r="BZ142" i="3"/>
  <c r="CC142" i="3"/>
  <c r="M142" i="3"/>
  <c r="EF142" i="3"/>
  <c r="C142" i="3"/>
  <c r="D142" i="3"/>
  <c r="B142" i="3"/>
  <c r="A142" i="3"/>
  <c r="DL141" i="3"/>
  <c r="DN141" i="3"/>
  <c r="DO141" i="3"/>
  <c r="BR141" i="3"/>
  <c r="BO141" i="3"/>
  <c r="BP141" i="3"/>
  <c r="CB141" i="3"/>
  <c r="BY141" i="3"/>
  <c r="BZ141" i="3"/>
  <c r="CC141" i="3"/>
  <c r="M141" i="3"/>
  <c r="L141" i="3"/>
  <c r="EF141" i="3"/>
  <c r="C141" i="3"/>
  <c r="D141" i="3"/>
  <c r="B141" i="3"/>
  <c r="A141" i="3"/>
  <c r="DL140" i="3"/>
  <c r="DM140" i="3"/>
  <c r="BR140" i="3"/>
  <c r="BO140" i="3"/>
  <c r="BP140" i="3"/>
  <c r="CB140" i="3"/>
  <c r="BY140" i="3"/>
  <c r="BZ140" i="3"/>
  <c r="CC140" i="3"/>
  <c r="M140" i="3"/>
  <c r="L140" i="3"/>
  <c r="EF140" i="3"/>
  <c r="C140" i="3"/>
  <c r="D140" i="3"/>
  <c r="B140" i="3"/>
  <c r="A140" i="3"/>
  <c r="DL139" i="3"/>
  <c r="BR139" i="3"/>
  <c r="BO139" i="3"/>
  <c r="BP139" i="3"/>
  <c r="CB139" i="3"/>
  <c r="BY139" i="3"/>
  <c r="BZ139" i="3"/>
  <c r="CC139" i="3"/>
  <c r="M139" i="3"/>
  <c r="L139" i="3"/>
  <c r="S139" i="3"/>
  <c r="W139" i="3"/>
  <c r="EF139" i="3"/>
  <c r="C139" i="3"/>
  <c r="D139" i="3"/>
  <c r="B139" i="3"/>
  <c r="A139" i="3"/>
  <c r="DL138" i="3"/>
  <c r="BR138" i="3"/>
  <c r="BO138" i="3"/>
  <c r="BP138" i="3"/>
  <c r="CB138" i="3"/>
  <c r="BY138" i="3"/>
  <c r="BZ138" i="3"/>
  <c r="CC138" i="3"/>
  <c r="M138" i="3"/>
  <c r="EF138" i="3"/>
  <c r="C138" i="3"/>
  <c r="D138" i="3"/>
  <c r="B138" i="3"/>
  <c r="A138" i="3"/>
  <c r="DL137" i="3"/>
  <c r="DM137" i="3"/>
  <c r="BR137" i="3"/>
  <c r="BO137" i="3"/>
  <c r="BP137" i="3"/>
  <c r="CB137" i="3"/>
  <c r="BY137" i="3"/>
  <c r="BZ137" i="3"/>
  <c r="CC137" i="3"/>
  <c r="M137" i="3"/>
  <c r="L137" i="3"/>
  <c r="EF137" i="3"/>
  <c r="DN137" i="3"/>
  <c r="DO137" i="3"/>
  <c r="C137" i="3"/>
  <c r="D137" i="3"/>
  <c r="B137" i="3"/>
  <c r="A137" i="3"/>
  <c r="DL136" i="3"/>
  <c r="DM136" i="3"/>
  <c r="BR136" i="3"/>
  <c r="BO136" i="3"/>
  <c r="BP136" i="3"/>
  <c r="CB136" i="3"/>
  <c r="BY136" i="3"/>
  <c r="BZ136" i="3"/>
  <c r="CC136" i="3"/>
  <c r="M136" i="3"/>
  <c r="L136" i="3"/>
  <c r="EF136" i="3"/>
  <c r="DN136" i="3"/>
  <c r="DO136" i="3"/>
  <c r="C136" i="3"/>
  <c r="D136" i="3"/>
  <c r="B136" i="3"/>
  <c r="A136" i="3"/>
  <c r="DL135" i="3"/>
  <c r="DM135" i="3"/>
  <c r="BR135" i="3"/>
  <c r="BO135" i="3"/>
  <c r="BP135" i="3"/>
  <c r="CB135" i="3"/>
  <c r="BY135" i="3"/>
  <c r="BZ135" i="3"/>
  <c r="CC135" i="3"/>
  <c r="M135" i="3"/>
  <c r="L135" i="3"/>
  <c r="S135" i="3"/>
  <c r="W135" i="3"/>
  <c r="EF135" i="3"/>
  <c r="C135" i="3"/>
  <c r="D135" i="3"/>
  <c r="B135" i="3"/>
  <c r="A135" i="3"/>
  <c r="DL134" i="3"/>
  <c r="DM134" i="3"/>
  <c r="BR134" i="3"/>
  <c r="BO134" i="3"/>
  <c r="BP134" i="3"/>
  <c r="CB134" i="3"/>
  <c r="BY134" i="3"/>
  <c r="BZ134" i="3"/>
  <c r="CC134" i="3"/>
  <c r="M134" i="3"/>
  <c r="EF134" i="3"/>
  <c r="C134" i="3"/>
  <c r="CG134" i="3"/>
  <c r="D134" i="3"/>
  <c r="B134" i="3"/>
  <c r="A134" i="3"/>
  <c r="DL133" i="3"/>
  <c r="DN133" i="3"/>
  <c r="DO133" i="3"/>
  <c r="DM133" i="3"/>
  <c r="BR133" i="3"/>
  <c r="BO133" i="3"/>
  <c r="BP133" i="3"/>
  <c r="CB133" i="3"/>
  <c r="BY133" i="3"/>
  <c r="BZ133" i="3"/>
  <c r="CC133" i="3"/>
  <c r="M133" i="3"/>
  <c r="EF133" i="3"/>
  <c r="C133" i="3"/>
  <c r="CG133" i="3"/>
  <c r="D133" i="3"/>
  <c r="B133" i="3"/>
  <c r="A133" i="3"/>
  <c r="DL132" i="3"/>
  <c r="DM132" i="3"/>
  <c r="BR132" i="3"/>
  <c r="BO132" i="3"/>
  <c r="BP132" i="3"/>
  <c r="CB132" i="3"/>
  <c r="BY132" i="3"/>
  <c r="BZ132" i="3"/>
  <c r="CC132" i="3"/>
  <c r="M132" i="3"/>
  <c r="EF132" i="3"/>
  <c r="C132" i="3"/>
  <c r="CG132" i="3"/>
  <c r="D132" i="3"/>
  <c r="B132" i="3"/>
  <c r="A132" i="3"/>
  <c r="DL131" i="3"/>
  <c r="BR131" i="3"/>
  <c r="BO131" i="3"/>
  <c r="BP131" i="3"/>
  <c r="BS131" i="3"/>
  <c r="CB131" i="3"/>
  <c r="BY131" i="3"/>
  <c r="BZ131" i="3"/>
  <c r="CC131" i="3"/>
  <c r="M131" i="3"/>
  <c r="L131" i="3"/>
  <c r="EF131" i="3"/>
  <c r="C131" i="3"/>
  <c r="CG131" i="3"/>
  <c r="D131" i="3"/>
  <c r="B131" i="3"/>
  <c r="A131" i="3"/>
  <c r="DL130" i="3"/>
  <c r="DM130" i="3"/>
  <c r="BR130" i="3"/>
  <c r="BO130" i="3"/>
  <c r="BP130" i="3"/>
  <c r="CB130" i="3"/>
  <c r="BY130" i="3"/>
  <c r="BZ130" i="3"/>
  <c r="CC130" i="3"/>
  <c r="M130" i="3"/>
  <c r="L130" i="3"/>
  <c r="S130" i="3"/>
  <c r="EF130" i="3"/>
  <c r="C130" i="3"/>
  <c r="CG130" i="3"/>
  <c r="D130" i="3"/>
  <c r="B130" i="3"/>
  <c r="A130" i="3"/>
  <c r="DL129" i="3"/>
  <c r="DM129" i="3"/>
  <c r="BR129" i="3"/>
  <c r="BO129" i="3"/>
  <c r="BP129" i="3"/>
  <c r="CB129" i="3"/>
  <c r="BY129" i="3"/>
  <c r="BZ129" i="3"/>
  <c r="CC129" i="3"/>
  <c r="M129" i="3"/>
  <c r="L129" i="3"/>
  <c r="S129" i="3"/>
  <c r="V129" i="3"/>
  <c r="EF129" i="3"/>
  <c r="DN129" i="3"/>
  <c r="DO129" i="3"/>
  <c r="C129" i="3"/>
  <c r="D129" i="3"/>
  <c r="B129" i="3"/>
  <c r="A129" i="3"/>
  <c r="DL128" i="3"/>
  <c r="DM128" i="3"/>
  <c r="BR128" i="3"/>
  <c r="BO128" i="3"/>
  <c r="BP128" i="3"/>
  <c r="CB128" i="3"/>
  <c r="BY128" i="3"/>
  <c r="BZ128" i="3"/>
  <c r="CC128" i="3"/>
  <c r="M128" i="3"/>
  <c r="EF128" i="3"/>
  <c r="C128" i="3"/>
  <c r="CG128" i="3"/>
  <c r="D128" i="3"/>
  <c r="B128" i="3"/>
  <c r="A128" i="3"/>
  <c r="DL127" i="3"/>
  <c r="DM127" i="3"/>
  <c r="BR127" i="3"/>
  <c r="BO127" i="3"/>
  <c r="BP127" i="3"/>
  <c r="CB127" i="3"/>
  <c r="BY127" i="3"/>
  <c r="BZ127" i="3"/>
  <c r="CC127" i="3"/>
  <c r="M127" i="3"/>
  <c r="L127" i="3"/>
  <c r="EF127" i="3"/>
  <c r="DN127" i="3"/>
  <c r="DO127" i="3"/>
  <c r="C127" i="3"/>
  <c r="D127" i="3"/>
  <c r="B127" i="3"/>
  <c r="A127" i="3"/>
  <c r="DL126" i="3"/>
  <c r="DM126" i="3"/>
  <c r="BR126" i="3"/>
  <c r="BO126" i="3"/>
  <c r="BP126" i="3"/>
  <c r="CB126" i="3"/>
  <c r="BY126" i="3"/>
  <c r="BZ126" i="3"/>
  <c r="CC126" i="3"/>
  <c r="M126" i="3"/>
  <c r="L126" i="3"/>
  <c r="EF126" i="3"/>
  <c r="DN126" i="3"/>
  <c r="DO126" i="3"/>
  <c r="C126" i="3"/>
  <c r="CG126" i="3"/>
  <c r="D126" i="3"/>
  <c r="B126" i="3"/>
  <c r="A126" i="3"/>
  <c r="DL125" i="3"/>
  <c r="DM125" i="3"/>
  <c r="BR125" i="3"/>
  <c r="BO125" i="3"/>
  <c r="BP125" i="3"/>
  <c r="CB125" i="3"/>
  <c r="BY125" i="3"/>
  <c r="BZ125" i="3"/>
  <c r="CC125" i="3"/>
  <c r="M125" i="3"/>
  <c r="L125" i="3"/>
  <c r="EF125" i="3"/>
  <c r="DN125" i="3"/>
  <c r="DO125" i="3"/>
  <c r="C125" i="3"/>
  <c r="CG125" i="3"/>
  <c r="D125" i="3"/>
  <c r="B125" i="3"/>
  <c r="A125" i="3"/>
  <c r="DL124" i="3"/>
  <c r="DM124" i="3"/>
  <c r="BR124" i="3"/>
  <c r="BO124" i="3"/>
  <c r="BP124" i="3"/>
  <c r="CB124" i="3"/>
  <c r="BY124" i="3"/>
  <c r="BZ124" i="3"/>
  <c r="CC124" i="3"/>
  <c r="M124" i="3"/>
  <c r="EF124" i="3"/>
  <c r="C124" i="3"/>
  <c r="D124" i="3"/>
  <c r="B124" i="3"/>
  <c r="A124" i="3"/>
  <c r="DL123" i="3"/>
  <c r="DM123" i="3"/>
  <c r="BR123" i="3"/>
  <c r="BO123" i="3"/>
  <c r="BP123" i="3"/>
  <c r="BS123" i="3"/>
  <c r="CB123" i="3"/>
  <c r="BY123" i="3"/>
  <c r="BZ123" i="3"/>
  <c r="CC123" i="3"/>
  <c r="M123" i="3"/>
  <c r="L123" i="3"/>
  <c r="EF123" i="3"/>
  <c r="C123" i="3"/>
  <c r="T123" i="3"/>
  <c r="D123" i="3"/>
  <c r="B123" i="3"/>
  <c r="A123" i="3"/>
  <c r="DL122" i="3"/>
  <c r="DM122" i="3"/>
  <c r="BR122" i="3"/>
  <c r="BO122" i="3"/>
  <c r="BP122" i="3"/>
  <c r="BS122" i="3"/>
  <c r="CB122" i="3"/>
  <c r="BY122" i="3"/>
  <c r="BZ122" i="3"/>
  <c r="CC122" i="3"/>
  <c r="M122" i="3"/>
  <c r="L122" i="3"/>
  <c r="EF122" i="3"/>
  <c r="C122" i="3"/>
  <c r="T122" i="3"/>
  <c r="D122" i="3"/>
  <c r="B122" i="3"/>
  <c r="A122" i="3"/>
  <c r="DL121" i="3"/>
  <c r="BR121" i="3"/>
  <c r="BO121" i="3"/>
  <c r="BP121" i="3"/>
  <c r="BS121" i="3"/>
  <c r="CB121" i="3"/>
  <c r="BY121" i="3"/>
  <c r="BZ121" i="3"/>
  <c r="CC121" i="3"/>
  <c r="M121" i="3"/>
  <c r="L121" i="3"/>
  <c r="S121" i="3"/>
  <c r="EF121" i="3"/>
  <c r="C121" i="3"/>
  <c r="D121" i="3"/>
  <c r="B121" i="3"/>
  <c r="A121" i="3"/>
  <c r="DL120" i="3"/>
  <c r="DM120" i="3"/>
  <c r="BR120" i="3"/>
  <c r="BO120" i="3"/>
  <c r="BP120" i="3"/>
  <c r="CB120" i="3"/>
  <c r="BY120" i="3"/>
  <c r="BZ120" i="3"/>
  <c r="CC120" i="3"/>
  <c r="M120" i="3"/>
  <c r="EF120" i="3"/>
  <c r="C120" i="3"/>
  <c r="D120" i="3"/>
  <c r="B120" i="3"/>
  <c r="A120" i="3"/>
  <c r="DL119" i="3"/>
  <c r="DM119" i="3"/>
  <c r="BR119" i="3"/>
  <c r="BO119" i="3"/>
  <c r="BP119" i="3"/>
  <c r="BS119" i="3"/>
  <c r="CB119" i="3"/>
  <c r="BY119" i="3"/>
  <c r="BZ119" i="3"/>
  <c r="CC119" i="3"/>
  <c r="M119" i="3"/>
  <c r="L119" i="3"/>
  <c r="EF119" i="3"/>
  <c r="C119" i="3"/>
  <c r="CG119" i="3"/>
  <c r="D119" i="3"/>
  <c r="B119" i="3"/>
  <c r="A119" i="3"/>
  <c r="DL118" i="3"/>
  <c r="BR118" i="3"/>
  <c r="BO118" i="3"/>
  <c r="BP118" i="3"/>
  <c r="CB118" i="3"/>
  <c r="BY118" i="3"/>
  <c r="BZ118" i="3"/>
  <c r="CC118" i="3"/>
  <c r="M118" i="3"/>
  <c r="L118" i="3"/>
  <c r="S118" i="3"/>
  <c r="V118" i="3"/>
  <c r="EF118" i="3"/>
  <c r="C118" i="3"/>
  <c r="CG118" i="3"/>
  <c r="T118" i="3"/>
  <c r="D118" i="3"/>
  <c r="B118" i="3"/>
  <c r="A118" i="3"/>
  <c r="DL117" i="3"/>
  <c r="DM117" i="3"/>
  <c r="BR117" i="3"/>
  <c r="BO117" i="3"/>
  <c r="BP117" i="3"/>
  <c r="CB117" i="3"/>
  <c r="BY117" i="3"/>
  <c r="BZ117" i="3"/>
  <c r="CC117" i="3"/>
  <c r="M117" i="3"/>
  <c r="L117" i="3"/>
  <c r="EF117" i="3"/>
  <c r="C117" i="3"/>
  <c r="CG117" i="3"/>
  <c r="T117" i="3"/>
  <c r="D117" i="3"/>
  <c r="B117" i="3"/>
  <c r="A117" i="3"/>
  <c r="DL116" i="3"/>
  <c r="DM116" i="3"/>
  <c r="BR116" i="3"/>
  <c r="BO116" i="3"/>
  <c r="BP116" i="3"/>
  <c r="CB116" i="3"/>
  <c r="BY116" i="3"/>
  <c r="BZ116" i="3"/>
  <c r="CC116" i="3"/>
  <c r="M116" i="3"/>
  <c r="L116" i="3"/>
  <c r="EF116" i="3"/>
  <c r="C116" i="3"/>
  <c r="D116" i="3"/>
  <c r="B116" i="3"/>
  <c r="A116" i="3"/>
  <c r="DL115" i="3"/>
  <c r="BR115" i="3"/>
  <c r="BO115" i="3"/>
  <c r="BP115" i="3"/>
  <c r="CB115" i="3"/>
  <c r="BY115" i="3"/>
  <c r="BZ115" i="3"/>
  <c r="CC115" i="3"/>
  <c r="M115" i="3"/>
  <c r="L115" i="3"/>
  <c r="EF115" i="3"/>
  <c r="C115" i="3"/>
  <c r="CG115" i="3"/>
  <c r="T115" i="3"/>
  <c r="D115" i="3"/>
  <c r="B115" i="3"/>
  <c r="A115" i="3"/>
  <c r="DL114" i="3"/>
  <c r="DM114" i="3"/>
  <c r="BR114" i="3"/>
  <c r="BO114" i="3"/>
  <c r="BP114" i="3"/>
  <c r="BS114" i="3"/>
  <c r="CB114" i="3"/>
  <c r="BY114" i="3"/>
  <c r="BZ114" i="3"/>
  <c r="CC114" i="3"/>
  <c r="M114" i="3"/>
  <c r="L114" i="3"/>
  <c r="S114" i="3"/>
  <c r="EF114" i="3"/>
  <c r="C114" i="3"/>
  <c r="T114" i="3"/>
  <c r="D114" i="3"/>
  <c r="B114" i="3"/>
  <c r="A114" i="3"/>
  <c r="DL113" i="3"/>
  <c r="DM113" i="3"/>
  <c r="BR113" i="3"/>
  <c r="BO113" i="3"/>
  <c r="BP113" i="3"/>
  <c r="CB113" i="3"/>
  <c r="BY113" i="3"/>
  <c r="BZ113" i="3"/>
  <c r="CC113" i="3"/>
  <c r="M113" i="3"/>
  <c r="L113" i="3"/>
  <c r="EF113" i="3"/>
  <c r="C113" i="3"/>
  <c r="CG113" i="3"/>
  <c r="T113" i="3"/>
  <c r="D113" i="3"/>
  <c r="B113" i="3"/>
  <c r="A113" i="3"/>
  <c r="DL112" i="3"/>
  <c r="DM112" i="3"/>
  <c r="BR112" i="3"/>
  <c r="BO112" i="3"/>
  <c r="BP112" i="3"/>
  <c r="CB112" i="3"/>
  <c r="BY112" i="3"/>
  <c r="BZ112" i="3"/>
  <c r="CC112" i="3"/>
  <c r="M112" i="3"/>
  <c r="EF112" i="3"/>
  <c r="C112" i="3"/>
  <c r="D112" i="3"/>
  <c r="B112" i="3"/>
  <c r="A112" i="3"/>
  <c r="DL111" i="3"/>
  <c r="DM111" i="3"/>
  <c r="BR111" i="3"/>
  <c r="BO111" i="3"/>
  <c r="BP111" i="3"/>
  <c r="BS111" i="3"/>
  <c r="CB111" i="3"/>
  <c r="BY111" i="3"/>
  <c r="BZ111" i="3"/>
  <c r="CC111" i="3"/>
  <c r="M111" i="3"/>
  <c r="L111" i="3"/>
  <c r="EF111" i="3"/>
  <c r="C111" i="3"/>
  <c r="CG111" i="3"/>
  <c r="D111" i="3"/>
  <c r="B111" i="3"/>
  <c r="A111" i="3"/>
  <c r="DL110" i="3"/>
  <c r="BR110" i="3"/>
  <c r="BO110" i="3"/>
  <c r="BP110" i="3"/>
  <c r="BS110" i="3"/>
  <c r="CB110" i="3"/>
  <c r="BY110" i="3"/>
  <c r="BZ110" i="3"/>
  <c r="CC110" i="3"/>
  <c r="M110" i="3"/>
  <c r="EF110" i="3"/>
  <c r="C110" i="3"/>
  <c r="CG110" i="3"/>
  <c r="D110" i="3"/>
  <c r="B110" i="3"/>
  <c r="A110" i="3"/>
  <c r="DL109" i="3"/>
  <c r="DM109" i="3"/>
  <c r="BR109" i="3"/>
  <c r="BO109" i="3"/>
  <c r="BP109" i="3"/>
  <c r="CB109" i="3"/>
  <c r="BY109" i="3"/>
  <c r="BZ109" i="3"/>
  <c r="CC109" i="3"/>
  <c r="M109" i="3"/>
  <c r="T109" i="3"/>
  <c r="L109" i="3"/>
  <c r="EF109" i="3"/>
  <c r="C109" i="3"/>
  <c r="CG109" i="3"/>
  <c r="D109" i="3"/>
  <c r="B109" i="3"/>
  <c r="A109" i="3"/>
  <c r="V154" i="1"/>
  <c r="S154" i="1"/>
  <c r="V153" i="1"/>
  <c r="V152" i="1"/>
  <c r="S152" i="1"/>
  <c r="V151" i="1"/>
  <c r="V150" i="1"/>
  <c r="V149" i="1"/>
  <c r="V148" i="1"/>
  <c r="V147" i="1"/>
  <c r="S147" i="1"/>
  <c r="V146" i="1"/>
  <c r="S146" i="1"/>
  <c r="V145" i="1"/>
  <c r="V144" i="1"/>
  <c r="S144" i="1"/>
  <c r="V143" i="1"/>
  <c r="V142" i="1"/>
  <c r="V141" i="1"/>
  <c r="V140" i="1"/>
  <c r="V139" i="1"/>
  <c r="S139" i="1"/>
  <c r="V138" i="1"/>
  <c r="S138" i="1"/>
  <c r="V137" i="1"/>
  <c r="V136" i="1"/>
  <c r="V135" i="1"/>
  <c r="V134" i="1"/>
  <c r="V133" i="1"/>
  <c r="V132" i="1"/>
  <c r="V131" i="1"/>
  <c r="V130" i="1"/>
  <c r="S130" i="1"/>
  <c r="V129" i="1"/>
  <c r="V128" i="1"/>
  <c r="S128" i="1"/>
  <c r="V127" i="1"/>
  <c r="V126" i="1"/>
  <c r="V125" i="1"/>
  <c r="V124" i="1"/>
  <c r="V123" i="1"/>
  <c r="V122" i="1"/>
  <c r="S122" i="1"/>
  <c r="V121" i="1"/>
  <c r="V120" i="1"/>
  <c r="S120" i="1"/>
  <c r="V119" i="1"/>
  <c r="V118" i="1"/>
  <c r="V117" i="1"/>
  <c r="V116" i="1"/>
  <c r="V115" i="1"/>
  <c r="V114" i="1"/>
  <c r="V113" i="1"/>
  <c r="V112" i="1"/>
  <c r="S112" i="1"/>
  <c r="V111" i="1"/>
  <c r="M108" i="3"/>
  <c r="V110" i="1"/>
  <c r="M107" i="3"/>
  <c r="L107" i="3"/>
  <c r="S107" i="3"/>
  <c r="V107" i="3"/>
  <c r="V109" i="1"/>
  <c r="M106" i="3"/>
  <c r="L106" i="3"/>
  <c r="S109" i="1"/>
  <c r="V108" i="1"/>
  <c r="M105" i="3"/>
  <c r="L105" i="3"/>
  <c r="S105" i="3"/>
  <c r="V105" i="3"/>
  <c r="V107" i="1"/>
  <c r="M104" i="3"/>
  <c r="L104" i="3"/>
  <c r="S107" i="1"/>
  <c r="V106" i="1"/>
  <c r="M103" i="3"/>
  <c r="V105" i="1"/>
  <c r="M102" i="3"/>
  <c r="L102" i="3"/>
  <c r="V104" i="1"/>
  <c r="M101" i="3"/>
  <c r="L101" i="3"/>
  <c r="S101" i="3"/>
  <c r="V101" i="3"/>
  <c r="S104" i="1"/>
  <c r="V103" i="1"/>
  <c r="M100" i="3"/>
  <c r="L100" i="3"/>
  <c r="S100" i="3"/>
  <c r="V100" i="3"/>
  <c r="V102" i="1"/>
  <c r="M99" i="3"/>
  <c r="L99" i="3"/>
  <c r="V101" i="1"/>
  <c r="M98" i="3"/>
  <c r="L98" i="3"/>
  <c r="V100" i="1"/>
  <c r="M97" i="3"/>
  <c r="L97" i="3"/>
  <c r="S97" i="3"/>
  <c r="V97" i="3"/>
  <c r="V99" i="1"/>
  <c r="M96" i="3"/>
  <c r="V98" i="1"/>
  <c r="M95" i="3"/>
  <c r="L95" i="3"/>
  <c r="S95" i="3"/>
  <c r="V95" i="3"/>
  <c r="V97" i="1"/>
  <c r="M94" i="3"/>
  <c r="V96" i="1"/>
  <c r="M93" i="3"/>
  <c r="L93" i="3"/>
  <c r="S96" i="1"/>
  <c r="V95" i="1"/>
  <c r="M92" i="3"/>
  <c r="L92" i="3"/>
  <c r="V94" i="1"/>
  <c r="M91" i="3"/>
  <c r="L91" i="3"/>
  <c r="S91" i="3"/>
  <c r="V91" i="3"/>
  <c r="V93" i="1"/>
  <c r="M90" i="3"/>
  <c r="L90" i="3"/>
  <c r="V92" i="1"/>
  <c r="M89" i="3"/>
  <c r="L89" i="3"/>
  <c r="S89" i="3"/>
  <c r="V89" i="3"/>
  <c r="V91" i="1"/>
  <c r="M88" i="3"/>
  <c r="L88" i="3"/>
  <c r="S91" i="1"/>
  <c r="V90" i="1"/>
  <c r="M87" i="3"/>
  <c r="L87" i="3"/>
  <c r="S87" i="3"/>
  <c r="V87" i="3"/>
  <c r="V89" i="1"/>
  <c r="M86" i="3"/>
  <c r="L86" i="3"/>
  <c r="V88" i="1"/>
  <c r="M85" i="3"/>
  <c r="L85" i="3"/>
  <c r="S85" i="3"/>
  <c r="V85" i="3"/>
  <c r="V87" i="1"/>
  <c r="M84" i="3"/>
  <c r="V86" i="1"/>
  <c r="M83" i="3"/>
  <c r="L83" i="3"/>
  <c r="V85" i="1"/>
  <c r="M82" i="3"/>
  <c r="V84" i="1"/>
  <c r="M81" i="3"/>
  <c r="L81" i="3"/>
  <c r="V83" i="1"/>
  <c r="M80" i="3"/>
  <c r="L80" i="3"/>
  <c r="S80" i="3"/>
  <c r="M79" i="3"/>
  <c r="M77" i="3"/>
  <c r="L75" i="3"/>
  <c r="M74" i="3"/>
  <c r="M73" i="3"/>
  <c r="L73" i="3"/>
  <c r="M72" i="3"/>
  <c r="L72" i="3"/>
  <c r="M71" i="3"/>
  <c r="M69" i="3"/>
  <c r="T69" i="3"/>
  <c r="L69" i="3"/>
  <c r="M68" i="3"/>
  <c r="M67" i="3"/>
  <c r="M66" i="3"/>
  <c r="M64" i="3"/>
  <c r="T64" i="3"/>
  <c r="L64" i="3"/>
  <c r="M63" i="3"/>
  <c r="M62" i="3"/>
  <c r="M61" i="3"/>
  <c r="M59" i="3"/>
  <c r="T59" i="3"/>
  <c r="L59" i="3"/>
  <c r="M58" i="3"/>
  <c r="M57" i="3"/>
  <c r="M56" i="3"/>
  <c r="M55" i="3"/>
  <c r="M54" i="3"/>
  <c r="M53" i="3"/>
  <c r="M52" i="3"/>
  <c r="M51" i="3"/>
  <c r="M50" i="3"/>
  <c r="M46" i="3"/>
  <c r="CB108" i="3"/>
  <c r="BY108" i="3"/>
  <c r="BZ108" i="3"/>
  <c r="CC108" i="3"/>
  <c r="BR108" i="3"/>
  <c r="BO108" i="3"/>
  <c r="BP108" i="3"/>
  <c r="DL108" i="3"/>
  <c r="DM108" i="3"/>
  <c r="CB107" i="3"/>
  <c r="BY107" i="3"/>
  <c r="BZ107" i="3"/>
  <c r="CC107" i="3"/>
  <c r="BR107" i="3"/>
  <c r="BO107" i="3"/>
  <c r="BP107" i="3"/>
  <c r="DL107" i="3"/>
  <c r="DM107" i="3"/>
  <c r="CB106" i="3"/>
  <c r="BY106" i="3"/>
  <c r="BZ106" i="3"/>
  <c r="CC106" i="3"/>
  <c r="BR106" i="3"/>
  <c r="BO106" i="3"/>
  <c r="BP106" i="3"/>
  <c r="DL106" i="3"/>
  <c r="DM106" i="3"/>
  <c r="CB105" i="3"/>
  <c r="BY105" i="3"/>
  <c r="BZ105" i="3"/>
  <c r="CC105" i="3"/>
  <c r="BR105" i="3"/>
  <c r="BO105" i="3"/>
  <c r="BP105" i="3"/>
  <c r="BS105" i="3"/>
  <c r="DL105" i="3"/>
  <c r="DM105" i="3"/>
  <c r="CB104" i="3"/>
  <c r="BY104" i="3"/>
  <c r="BZ104" i="3"/>
  <c r="CC104" i="3"/>
  <c r="BR104" i="3"/>
  <c r="BO104" i="3"/>
  <c r="BP104" i="3"/>
  <c r="BS104" i="3"/>
  <c r="DL104" i="3"/>
  <c r="DM104" i="3"/>
  <c r="CB103" i="3"/>
  <c r="BY103" i="3"/>
  <c r="BZ103" i="3"/>
  <c r="CC103" i="3"/>
  <c r="BR103" i="3"/>
  <c r="BO103" i="3"/>
  <c r="BP103" i="3"/>
  <c r="BS103" i="3"/>
  <c r="DL103" i="3"/>
  <c r="DM103" i="3"/>
  <c r="CB102" i="3"/>
  <c r="BY102" i="3"/>
  <c r="BZ102" i="3"/>
  <c r="CC102" i="3"/>
  <c r="BR102" i="3"/>
  <c r="BO102" i="3"/>
  <c r="BP102" i="3"/>
  <c r="BS102" i="3"/>
  <c r="DL102" i="3"/>
  <c r="DM102" i="3"/>
  <c r="CB101" i="3"/>
  <c r="BY101" i="3"/>
  <c r="BZ101" i="3"/>
  <c r="CC101" i="3"/>
  <c r="BR101" i="3"/>
  <c r="BO101" i="3"/>
  <c r="BP101" i="3"/>
  <c r="DL101" i="3"/>
  <c r="DM101" i="3"/>
  <c r="CB100" i="3"/>
  <c r="BY100" i="3"/>
  <c r="BZ100" i="3"/>
  <c r="CC100" i="3"/>
  <c r="BR100" i="3"/>
  <c r="BO100" i="3"/>
  <c r="BP100" i="3"/>
  <c r="BS100" i="3"/>
  <c r="DL100" i="3"/>
  <c r="DM100" i="3"/>
  <c r="CB99" i="3"/>
  <c r="BY99" i="3"/>
  <c r="BZ99" i="3"/>
  <c r="CC99" i="3"/>
  <c r="BR99" i="3"/>
  <c r="BO99" i="3"/>
  <c r="BP99" i="3"/>
  <c r="BS99" i="3"/>
  <c r="DL99" i="3"/>
  <c r="DM99" i="3"/>
  <c r="CB98" i="3"/>
  <c r="BY98" i="3"/>
  <c r="BZ98" i="3"/>
  <c r="CC98" i="3"/>
  <c r="BR98" i="3"/>
  <c r="BO98" i="3"/>
  <c r="BP98" i="3"/>
  <c r="BS98" i="3"/>
  <c r="DL98" i="3"/>
  <c r="DM98" i="3"/>
  <c r="CB97" i="3"/>
  <c r="BY97" i="3"/>
  <c r="BZ97" i="3"/>
  <c r="CC97" i="3"/>
  <c r="BR97" i="3"/>
  <c r="BO97" i="3"/>
  <c r="BP97" i="3"/>
  <c r="DL97" i="3"/>
  <c r="DM97" i="3"/>
  <c r="CB96" i="3"/>
  <c r="BY96" i="3"/>
  <c r="BZ96" i="3"/>
  <c r="CC96" i="3"/>
  <c r="BR96" i="3"/>
  <c r="BO96" i="3"/>
  <c r="BP96" i="3"/>
  <c r="DL96" i="3"/>
  <c r="CB95" i="3"/>
  <c r="BY95" i="3"/>
  <c r="BZ95" i="3"/>
  <c r="CC95" i="3"/>
  <c r="BR95" i="3"/>
  <c r="BO95" i="3"/>
  <c r="BP95" i="3"/>
  <c r="BS95" i="3"/>
  <c r="DL95" i="3"/>
  <c r="DM95" i="3"/>
  <c r="CB94" i="3"/>
  <c r="BY94" i="3"/>
  <c r="BZ94" i="3"/>
  <c r="CC94" i="3"/>
  <c r="BR94" i="3"/>
  <c r="BO94" i="3"/>
  <c r="BP94" i="3"/>
  <c r="BS94" i="3"/>
  <c r="DL94" i="3"/>
  <c r="DM94" i="3"/>
  <c r="CB93" i="3"/>
  <c r="BY93" i="3"/>
  <c r="BZ93" i="3"/>
  <c r="CC93" i="3"/>
  <c r="BR93" i="3"/>
  <c r="BO93" i="3"/>
  <c r="BP93" i="3"/>
  <c r="DL93" i="3"/>
  <c r="CB92" i="3"/>
  <c r="BY92" i="3"/>
  <c r="BZ92" i="3"/>
  <c r="CC92" i="3"/>
  <c r="BR92" i="3"/>
  <c r="BO92" i="3"/>
  <c r="BP92" i="3"/>
  <c r="DL92" i="3"/>
  <c r="DM92" i="3"/>
  <c r="CB91" i="3"/>
  <c r="BY91" i="3"/>
  <c r="BZ91" i="3"/>
  <c r="CC91" i="3"/>
  <c r="BR91" i="3"/>
  <c r="BO91" i="3"/>
  <c r="BP91" i="3"/>
  <c r="DL91" i="3"/>
  <c r="DM91" i="3"/>
  <c r="CB90" i="3"/>
  <c r="BY90" i="3"/>
  <c r="BZ90" i="3"/>
  <c r="CC90" i="3"/>
  <c r="BR90" i="3"/>
  <c r="BO90" i="3"/>
  <c r="BP90" i="3"/>
  <c r="BS90" i="3"/>
  <c r="DL90" i="3"/>
  <c r="DM90" i="3"/>
  <c r="CB89" i="3"/>
  <c r="BY89" i="3"/>
  <c r="BZ89" i="3"/>
  <c r="CC89" i="3"/>
  <c r="BR89" i="3"/>
  <c r="BO89" i="3"/>
  <c r="BP89" i="3"/>
  <c r="DL89" i="3"/>
  <c r="CB88" i="3"/>
  <c r="BY88" i="3"/>
  <c r="BZ88" i="3"/>
  <c r="CC88" i="3"/>
  <c r="BR88" i="3"/>
  <c r="BO88" i="3"/>
  <c r="BP88" i="3"/>
  <c r="DL88" i="3"/>
  <c r="CB87" i="3"/>
  <c r="BY87" i="3"/>
  <c r="BZ87" i="3"/>
  <c r="CC87" i="3"/>
  <c r="BR87" i="3"/>
  <c r="BO87" i="3"/>
  <c r="BP87" i="3"/>
  <c r="BS87" i="3"/>
  <c r="DL87" i="3"/>
  <c r="DM87" i="3"/>
  <c r="CB86" i="3"/>
  <c r="BY86" i="3"/>
  <c r="BZ86" i="3"/>
  <c r="CC86" i="3"/>
  <c r="BR86" i="3"/>
  <c r="BO86" i="3"/>
  <c r="BP86" i="3"/>
  <c r="BS86" i="3"/>
  <c r="DL86" i="3"/>
  <c r="DM86" i="3"/>
  <c r="CB85" i="3"/>
  <c r="BY85" i="3"/>
  <c r="BZ85" i="3"/>
  <c r="CC85" i="3"/>
  <c r="BR85" i="3"/>
  <c r="BO85" i="3"/>
  <c r="BP85" i="3"/>
  <c r="DL85" i="3"/>
  <c r="DM85" i="3"/>
  <c r="CB84" i="3"/>
  <c r="BY84" i="3"/>
  <c r="BZ84" i="3"/>
  <c r="CC84" i="3"/>
  <c r="BR84" i="3"/>
  <c r="BO84" i="3"/>
  <c r="BP84" i="3"/>
  <c r="DL84" i="3"/>
  <c r="DM84" i="3"/>
  <c r="CB83" i="3"/>
  <c r="BY83" i="3"/>
  <c r="BZ83" i="3"/>
  <c r="CC83" i="3"/>
  <c r="BR83" i="3"/>
  <c r="BO83" i="3"/>
  <c r="BP83" i="3"/>
  <c r="DL83" i="3"/>
  <c r="DM83" i="3"/>
  <c r="CB82" i="3"/>
  <c r="BY82" i="3"/>
  <c r="BZ82" i="3"/>
  <c r="CC82" i="3"/>
  <c r="BR82" i="3"/>
  <c r="BO82" i="3"/>
  <c r="BP82" i="3"/>
  <c r="DL82" i="3"/>
  <c r="DM82" i="3"/>
  <c r="CB81" i="3"/>
  <c r="BY81" i="3"/>
  <c r="BZ81" i="3"/>
  <c r="CC81" i="3"/>
  <c r="BR81" i="3"/>
  <c r="BO81" i="3"/>
  <c r="BP81" i="3"/>
  <c r="DL81" i="3"/>
  <c r="DM81" i="3"/>
  <c r="CB80" i="3"/>
  <c r="BY80" i="3"/>
  <c r="BZ80" i="3"/>
  <c r="CC80" i="3"/>
  <c r="BR80" i="3"/>
  <c r="BO80" i="3"/>
  <c r="BP80" i="3"/>
  <c r="DL80" i="3"/>
  <c r="DM80" i="3"/>
  <c r="CB79" i="3"/>
  <c r="BY79" i="3"/>
  <c r="BZ79" i="3"/>
  <c r="CC79" i="3"/>
  <c r="BR79" i="3"/>
  <c r="BO79" i="3"/>
  <c r="BP79" i="3"/>
  <c r="DL79" i="3"/>
  <c r="DM79" i="3"/>
  <c r="CB78" i="3"/>
  <c r="BY78" i="3"/>
  <c r="BZ78" i="3"/>
  <c r="CC78" i="3"/>
  <c r="BR78" i="3"/>
  <c r="BO78" i="3"/>
  <c r="BP78" i="3"/>
  <c r="BS78" i="3"/>
  <c r="DL78" i="3"/>
  <c r="DM78" i="3"/>
  <c r="CB77" i="3"/>
  <c r="BY77" i="3"/>
  <c r="BZ77" i="3"/>
  <c r="CC77" i="3"/>
  <c r="BR77" i="3"/>
  <c r="BO77" i="3"/>
  <c r="BP77" i="3"/>
  <c r="DL77" i="3"/>
  <c r="DM77" i="3"/>
  <c r="CB76" i="3"/>
  <c r="BY76" i="3"/>
  <c r="BZ76" i="3"/>
  <c r="CC76" i="3"/>
  <c r="BR76" i="3"/>
  <c r="BO76" i="3"/>
  <c r="BP76" i="3"/>
  <c r="DL76" i="3"/>
  <c r="DM76" i="3"/>
  <c r="CB75" i="3"/>
  <c r="BY75" i="3"/>
  <c r="BZ75" i="3"/>
  <c r="CC75" i="3"/>
  <c r="BR75" i="3"/>
  <c r="BO75" i="3"/>
  <c r="BP75" i="3"/>
  <c r="DL75" i="3"/>
  <c r="DM75" i="3"/>
  <c r="CB74" i="3"/>
  <c r="BY74" i="3"/>
  <c r="BZ74" i="3"/>
  <c r="CC74" i="3"/>
  <c r="BR74" i="3"/>
  <c r="BO74" i="3"/>
  <c r="BP74" i="3"/>
  <c r="BS74" i="3"/>
  <c r="DL74" i="3"/>
  <c r="DM74" i="3"/>
  <c r="CB73" i="3"/>
  <c r="BY73" i="3"/>
  <c r="BZ73" i="3"/>
  <c r="CC73" i="3"/>
  <c r="BR73" i="3"/>
  <c r="BO73" i="3"/>
  <c r="BP73" i="3"/>
  <c r="DL73" i="3"/>
  <c r="DM73" i="3"/>
  <c r="CB72" i="3"/>
  <c r="BY72" i="3"/>
  <c r="BZ72" i="3"/>
  <c r="CC72" i="3"/>
  <c r="AI72" i="3"/>
  <c r="BW72" i="3"/>
  <c r="AJ72" i="3"/>
  <c r="CA72" i="3"/>
  <c r="BX72" i="3"/>
  <c r="CD72" i="3"/>
  <c r="BR72" i="3"/>
  <c r="BO72" i="3"/>
  <c r="BP72" i="3"/>
  <c r="DL72" i="3"/>
  <c r="DM72" i="3"/>
  <c r="CB71" i="3"/>
  <c r="BY71" i="3"/>
  <c r="BZ71" i="3"/>
  <c r="CC71" i="3"/>
  <c r="BR71" i="3"/>
  <c r="BO71" i="3"/>
  <c r="BP71" i="3"/>
  <c r="DL71" i="3"/>
  <c r="DM71" i="3"/>
  <c r="CB70" i="3"/>
  <c r="BY70" i="3"/>
  <c r="BZ70" i="3"/>
  <c r="CC70" i="3"/>
  <c r="AI70" i="3"/>
  <c r="BW70" i="3"/>
  <c r="AJ70" i="3"/>
  <c r="CA70" i="3"/>
  <c r="BX70" i="3"/>
  <c r="CD70" i="3"/>
  <c r="BR70" i="3"/>
  <c r="BO70" i="3"/>
  <c r="BP70" i="3"/>
  <c r="BS70" i="3"/>
  <c r="AG70" i="3"/>
  <c r="BM70" i="3"/>
  <c r="AH70" i="3"/>
  <c r="BQ70" i="3"/>
  <c r="BN70" i="3"/>
  <c r="BT70" i="3"/>
  <c r="DL70" i="3"/>
  <c r="DM70" i="3"/>
  <c r="CB69" i="3"/>
  <c r="BY69" i="3"/>
  <c r="BZ69" i="3"/>
  <c r="CC69" i="3"/>
  <c r="AI69" i="3"/>
  <c r="BW69" i="3"/>
  <c r="AJ69" i="3"/>
  <c r="CA69" i="3"/>
  <c r="BX69" i="3"/>
  <c r="CD69" i="3"/>
  <c r="BR69" i="3"/>
  <c r="BO69" i="3"/>
  <c r="BP69" i="3"/>
  <c r="DL69" i="3"/>
  <c r="CB68" i="3"/>
  <c r="BY68" i="3"/>
  <c r="BZ68" i="3"/>
  <c r="CC68" i="3"/>
  <c r="AI68" i="3"/>
  <c r="BW68" i="3"/>
  <c r="AJ68" i="3"/>
  <c r="CA68" i="3"/>
  <c r="BX68" i="3"/>
  <c r="CD68" i="3"/>
  <c r="BR68" i="3"/>
  <c r="BO68" i="3"/>
  <c r="BP68" i="3"/>
  <c r="DL68" i="3"/>
  <c r="DM68" i="3"/>
  <c r="CB67" i="3"/>
  <c r="BY67" i="3"/>
  <c r="BZ67" i="3"/>
  <c r="CC67" i="3"/>
  <c r="BR67" i="3"/>
  <c r="BO67" i="3"/>
  <c r="BP67" i="3"/>
  <c r="DL67" i="3"/>
  <c r="DM67" i="3"/>
  <c r="CB66" i="3"/>
  <c r="BY66" i="3"/>
  <c r="BZ66" i="3"/>
  <c r="CC66" i="3"/>
  <c r="AI66" i="3"/>
  <c r="BW66" i="3"/>
  <c r="AJ66" i="3"/>
  <c r="CA66" i="3"/>
  <c r="BX66" i="3"/>
  <c r="CD66" i="3"/>
  <c r="BR66" i="3"/>
  <c r="BO66" i="3"/>
  <c r="BP66" i="3"/>
  <c r="DL66" i="3"/>
  <c r="DM66" i="3"/>
  <c r="CB65" i="3"/>
  <c r="BY65" i="3"/>
  <c r="BZ65" i="3"/>
  <c r="CC65" i="3"/>
  <c r="AI65" i="3"/>
  <c r="BW65" i="3"/>
  <c r="AJ65" i="3"/>
  <c r="CA65" i="3"/>
  <c r="BX65" i="3"/>
  <c r="CD65" i="3"/>
  <c r="BR65" i="3"/>
  <c r="BO65" i="3"/>
  <c r="BP65" i="3"/>
  <c r="BS65" i="3"/>
  <c r="DL65" i="3"/>
  <c r="DM65" i="3"/>
  <c r="CB64" i="3"/>
  <c r="BY64" i="3"/>
  <c r="BZ64" i="3"/>
  <c r="CC64" i="3"/>
  <c r="BR64" i="3"/>
  <c r="BO64" i="3"/>
  <c r="BP64" i="3"/>
  <c r="DL64" i="3"/>
  <c r="DM64" i="3"/>
  <c r="CB63" i="3"/>
  <c r="BY63" i="3"/>
  <c r="BZ63" i="3"/>
  <c r="CC63" i="3"/>
  <c r="AI63" i="3"/>
  <c r="BW63" i="3"/>
  <c r="AJ63" i="3"/>
  <c r="CA63" i="3"/>
  <c r="BX63" i="3"/>
  <c r="CD63" i="3"/>
  <c r="BR63" i="3"/>
  <c r="BO63" i="3"/>
  <c r="BP63" i="3"/>
  <c r="BS63" i="3"/>
  <c r="AG63" i="3"/>
  <c r="BM63" i="3"/>
  <c r="AH63" i="3"/>
  <c r="BQ63" i="3"/>
  <c r="BN63" i="3"/>
  <c r="BT63" i="3"/>
  <c r="DL63" i="3"/>
  <c r="DM63" i="3"/>
  <c r="CB62" i="3"/>
  <c r="BY62" i="3"/>
  <c r="BZ62" i="3"/>
  <c r="CC62" i="3"/>
  <c r="AI62" i="3"/>
  <c r="BW62" i="3"/>
  <c r="AJ62" i="3"/>
  <c r="CA62" i="3"/>
  <c r="BX62" i="3"/>
  <c r="CD62" i="3"/>
  <c r="BR62" i="3"/>
  <c r="BO62" i="3"/>
  <c r="BP62" i="3"/>
  <c r="BS62" i="3"/>
  <c r="AG62" i="3"/>
  <c r="BM62" i="3"/>
  <c r="AH62" i="3"/>
  <c r="BQ62" i="3"/>
  <c r="BN62" i="3"/>
  <c r="BT62" i="3"/>
  <c r="DL62" i="3"/>
  <c r="DM62" i="3"/>
  <c r="CB61" i="3"/>
  <c r="BY61" i="3"/>
  <c r="BZ61" i="3"/>
  <c r="CC61" i="3"/>
  <c r="AI61" i="3"/>
  <c r="BW61" i="3"/>
  <c r="AJ61" i="3"/>
  <c r="CA61" i="3"/>
  <c r="BX61" i="3"/>
  <c r="CD61" i="3"/>
  <c r="BR61" i="3"/>
  <c r="BO61" i="3"/>
  <c r="BP61" i="3"/>
  <c r="DL61" i="3"/>
  <c r="CB60" i="3"/>
  <c r="BY60" i="3"/>
  <c r="BZ60" i="3"/>
  <c r="CC60" i="3"/>
  <c r="AI60" i="3"/>
  <c r="BW60" i="3"/>
  <c r="AJ60" i="3"/>
  <c r="CA60" i="3"/>
  <c r="BX60" i="3"/>
  <c r="CD60" i="3"/>
  <c r="BR60" i="3"/>
  <c r="BO60" i="3"/>
  <c r="BP60" i="3"/>
  <c r="DL60" i="3"/>
  <c r="DM60" i="3"/>
  <c r="CB59" i="3"/>
  <c r="BY59" i="3"/>
  <c r="BZ59" i="3"/>
  <c r="CC59" i="3"/>
  <c r="BR59" i="3"/>
  <c r="BO59" i="3"/>
  <c r="BP59" i="3"/>
  <c r="DL59" i="3"/>
  <c r="DM59" i="3"/>
  <c r="CB58" i="3"/>
  <c r="BY58" i="3"/>
  <c r="BZ58" i="3"/>
  <c r="CC58" i="3"/>
  <c r="BR58" i="3"/>
  <c r="BO58" i="3"/>
  <c r="BP58" i="3"/>
  <c r="BS58" i="3"/>
  <c r="AG58" i="3"/>
  <c r="BM58" i="3"/>
  <c r="AH58" i="3"/>
  <c r="BQ58" i="3"/>
  <c r="BN58" i="3"/>
  <c r="BT58" i="3"/>
  <c r="DL58" i="3"/>
  <c r="DM58" i="3"/>
  <c r="CB57" i="3"/>
  <c r="BY57" i="3"/>
  <c r="BZ57" i="3"/>
  <c r="CC57" i="3"/>
  <c r="AI57" i="3"/>
  <c r="BW57" i="3"/>
  <c r="AJ57" i="3"/>
  <c r="CA57" i="3"/>
  <c r="BX57" i="3"/>
  <c r="CD57" i="3"/>
  <c r="BR57" i="3"/>
  <c r="BO57" i="3"/>
  <c r="BP57" i="3"/>
  <c r="DL57" i="3"/>
  <c r="CB56" i="3"/>
  <c r="BY56" i="3"/>
  <c r="BZ56" i="3"/>
  <c r="CC56" i="3"/>
  <c r="AI56" i="3"/>
  <c r="BW56" i="3"/>
  <c r="AJ56" i="3"/>
  <c r="CA56" i="3"/>
  <c r="BX56" i="3"/>
  <c r="CD56" i="3"/>
  <c r="BR56" i="3"/>
  <c r="BO56" i="3"/>
  <c r="BP56" i="3"/>
  <c r="DL56" i="3"/>
  <c r="DM56" i="3"/>
  <c r="CB55" i="3"/>
  <c r="BY55" i="3"/>
  <c r="BZ55" i="3"/>
  <c r="CC55" i="3"/>
  <c r="BR55" i="3"/>
  <c r="BO55" i="3"/>
  <c r="BP55" i="3"/>
  <c r="DL55" i="3"/>
  <c r="DM55" i="3"/>
  <c r="CB54" i="3"/>
  <c r="BY54" i="3"/>
  <c r="BZ54" i="3"/>
  <c r="CC54" i="3"/>
  <c r="AI54" i="3"/>
  <c r="BW54" i="3"/>
  <c r="AJ54" i="3"/>
  <c r="CA54" i="3"/>
  <c r="BX54" i="3"/>
  <c r="CD54" i="3"/>
  <c r="BR54" i="3"/>
  <c r="BO54" i="3"/>
  <c r="BP54" i="3"/>
  <c r="BS54" i="3"/>
  <c r="AG54" i="3"/>
  <c r="BM54" i="3"/>
  <c r="AH54" i="3"/>
  <c r="BQ54" i="3"/>
  <c r="BN54" i="3"/>
  <c r="BT54" i="3"/>
  <c r="DL54" i="3"/>
  <c r="DM54" i="3"/>
  <c r="CB53" i="3"/>
  <c r="BY53" i="3"/>
  <c r="BZ53" i="3"/>
  <c r="CC53" i="3"/>
  <c r="AI53" i="3"/>
  <c r="BW53" i="3"/>
  <c r="AJ53" i="3"/>
  <c r="CA53" i="3"/>
  <c r="BX53" i="3"/>
  <c r="CD53" i="3"/>
  <c r="BR53" i="3"/>
  <c r="BO53" i="3"/>
  <c r="BP53" i="3"/>
  <c r="DL53" i="3"/>
  <c r="DM53" i="3"/>
  <c r="CB52" i="3"/>
  <c r="BY52" i="3"/>
  <c r="BZ52" i="3"/>
  <c r="CC52" i="3"/>
  <c r="BR52" i="3"/>
  <c r="BO52" i="3"/>
  <c r="BP52" i="3"/>
  <c r="DL52" i="3"/>
  <c r="DM52" i="3"/>
  <c r="CB51" i="3"/>
  <c r="BY51" i="3"/>
  <c r="BZ51" i="3"/>
  <c r="CC51" i="3"/>
  <c r="AI51" i="3"/>
  <c r="BW51" i="3"/>
  <c r="AJ51" i="3"/>
  <c r="CA51" i="3"/>
  <c r="BX51" i="3"/>
  <c r="CD51" i="3"/>
  <c r="BR51" i="3"/>
  <c r="BO51" i="3"/>
  <c r="BP51" i="3"/>
  <c r="DL51" i="3"/>
  <c r="DM51" i="3"/>
  <c r="CB50" i="3"/>
  <c r="BY50" i="3"/>
  <c r="BZ50" i="3"/>
  <c r="CC50" i="3"/>
  <c r="AI50" i="3"/>
  <c r="BW50" i="3"/>
  <c r="AJ50" i="3"/>
  <c r="CA50" i="3"/>
  <c r="BX50" i="3"/>
  <c r="CD50" i="3"/>
  <c r="BR50" i="3"/>
  <c r="BO50" i="3"/>
  <c r="BP50" i="3"/>
  <c r="BS50" i="3"/>
  <c r="AG50" i="3"/>
  <c r="BM50" i="3"/>
  <c r="AH50" i="3"/>
  <c r="BQ50" i="3"/>
  <c r="BN50" i="3"/>
  <c r="BT50" i="3"/>
  <c r="DL50" i="3"/>
  <c r="DM50" i="3"/>
  <c r="CB49" i="3"/>
  <c r="BY49" i="3"/>
  <c r="BZ49" i="3"/>
  <c r="CC49" i="3"/>
  <c r="BR49" i="3"/>
  <c r="BO49" i="3"/>
  <c r="BP49" i="3"/>
  <c r="DL49" i="3"/>
  <c r="DM49" i="3"/>
  <c r="CB48" i="3"/>
  <c r="BY48" i="3"/>
  <c r="BZ48" i="3"/>
  <c r="CC48" i="3"/>
  <c r="BR48" i="3"/>
  <c r="BO48" i="3"/>
  <c r="BP48" i="3"/>
  <c r="DL48" i="3"/>
  <c r="DM48" i="3"/>
  <c r="CB47" i="3"/>
  <c r="BY47" i="3"/>
  <c r="BZ47" i="3"/>
  <c r="CC47" i="3"/>
  <c r="BR47" i="3"/>
  <c r="BO47" i="3"/>
  <c r="BP47" i="3"/>
  <c r="DL47" i="3"/>
  <c r="DM47" i="3"/>
  <c r="CB46" i="3"/>
  <c r="BY46" i="3"/>
  <c r="BZ46" i="3"/>
  <c r="CC46" i="3"/>
  <c r="AI46" i="3"/>
  <c r="BW46" i="3"/>
  <c r="AJ46" i="3"/>
  <c r="CA46" i="3"/>
  <c r="BX46" i="3"/>
  <c r="CD46" i="3"/>
  <c r="BR46" i="3"/>
  <c r="BO46" i="3"/>
  <c r="BP46" i="3"/>
  <c r="DL46" i="3"/>
  <c r="DM46" i="3"/>
  <c r="CB45" i="3"/>
  <c r="BY45" i="3"/>
  <c r="BZ45" i="3"/>
  <c r="CC45" i="3"/>
  <c r="BR45" i="3"/>
  <c r="BO45" i="3"/>
  <c r="BP45" i="3"/>
  <c r="BS45" i="3"/>
  <c r="DL45" i="3"/>
  <c r="CA151" i="38"/>
  <c r="BZ151" i="38"/>
  <c r="BY151" i="38"/>
  <c r="BX151" i="38"/>
  <c r="BV151" i="38"/>
  <c r="BU151" i="38"/>
  <c r="BT151" i="38"/>
  <c r="BS151" i="38"/>
  <c r="BQ151" i="38"/>
  <c r="BP151" i="38"/>
  <c r="BO151" i="38"/>
  <c r="BN151" i="38"/>
  <c r="BD151" i="38"/>
  <c r="BC151" i="38"/>
  <c r="BB151" i="38"/>
  <c r="BA151" i="38"/>
  <c r="AY151" i="38"/>
  <c r="AX151" i="38"/>
  <c r="AW151" i="38"/>
  <c r="AV151" i="38"/>
  <c r="AT151" i="38"/>
  <c r="AS151" i="38"/>
  <c r="AR151" i="38"/>
  <c r="AQ151" i="38"/>
  <c r="AP151" i="38"/>
  <c r="AO151" i="38"/>
  <c r="A151" i="38"/>
  <c r="CA150" i="38"/>
  <c r="BZ150" i="38"/>
  <c r="BY150" i="38"/>
  <c r="BX150" i="38"/>
  <c r="BV150" i="38"/>
  <c r="BU150" i="38"/>
  <c r="BT150" i="38"/>
  <c r="BS150" i="38"/>
  <c r="BQ150" i="38"/>
  <c r="BP150" i="38"/>
  <c r="BO150" i="38"/>
  <c r="BN150" i="38"/>
  <c r="BD150" i="38"/>
  <c r="BC150" i="38"/>
  <c r="BB150" i="38"/>
  <c r="BA150" i="38"/>
  <c r="AY150" i="38"/>
  <c r="AX150" i="38"/>
  <c r="AW150" i="38"/>
  <c r="AV150" i="38"/>
  <c r="AT150" i="38"/>
  <c r="AS150" i="38"/>
  <c r="AR150" i="38"/>
  <c r="AQ150" i="38"/>
  <c r="AP150" i="38"/>
  <c r="AO150" i="38"/>
  <c r="A150" i="38"/>
  <c r="BD149" i="38"/>
  <c r="BC149" i="38"/>
  <c r="BB149" i="38"/>
  <c r="BA149" i="38"/>
  <c r="AY149" i="38"/>
  <c r="AX149" i="38"/>
  <c r="AW149" i="38"/>
  <c r="AV149" i="38"/>
  <c r="AT149" i="38"/>
  <c r="AS149" i="38"/>
  <c r="AR149" i="38"/>
  <c r="AQ149" i="38"/>
  <c r="AP149" i="38"/>
  <c r="AO149" i="38"/>
  <c r="A149" i="38"/>
  <c r="BD148" i="38"/>
  <c r="BC148" i="38"/>
  <c r="BB148" i="38"/>
  <c r="BA148" i="38"/>
  <c r="AY148" i="38"/>
  <c r="AX148" i="38"/>
  <c r="AW148" i="38"/>
  <c r="AV148" i="38"/>
  <c r="AT148" i="38"/>
  <c r="AS148" i="38"/>
  <c r="AR148" i="38"/>
  <c r="AQ148" i="38"/>
  <c r="AP148" i="38"/>
  <c r="AO148" i="38"/>
  <c r="A148" i="38"/>
  <c r="CA147" i="38"/>
  <c r="BZ147" i="38"/>
  <c r="BY147" i="38"/>
  <c r="BX147" i="38"/>
  <c r="BV147" i="38"/>
  <c r="BU147" i="38"/>
  <c r="BT147" i="38"/>
  <c r="BS147" i="38"/>
  <c r="BQ147" i="38"/>
  <c r="BP147" i="38"/>
  <c r="BO147" i="38"/>
  <c r="BN147" i="38"/>
  <c r="BD147" i="38"/>
  <c r="BC147" i="38"/>
  <c r="BB147" i="38"/>
  <c r="BA147" i="38"/>
  <c r="AY147" i="38"/>
  <c r="AX147" i="38"/>
  <c r="AW147" i="38"/>
  <c r="AV147" i="38"/>
  <c r="AT147" i="38"/>
  <c r="AS147" i="38"/>
  <c r="AR147" i="38"/>
  <c r="AQ147" i="38"/>
  <c r="AP147" i="38"/>
  <c r="AO147" i="38"/>
  <c r="AG147" i="38"/>
  <c r="AF147" i="38"/>
  <c r="AE147" i="38"/>
  <c r="AD147" i="38"/>
  <c r="AB147" i="38"/>
  <c r="AA147" i="38"/>
  <c r="Z147" i="38"/>
  <c r="Y147" i="38"/>
  <c r="W147" i="38"/>
  <c r="V147" i="38"/>
  <c r="U147" i="38"/>
  <c r="T147" i="38"/>
  <c r="A147" i="38"/>
  <c r="CA146" i="38"/>
  <c r="BZ146" i="38"/>
  <c r="BY146" i="38"/>
  <c r="BX146" i="38"/>
  <c r="BV146" i="38"/>
  <c r="BU146" i="38"/>
  <c r="BT146" i="38"/>
  <c r="BS146" i="38"/>
  <c r="BQ146" i="38"/>
  <c r="BP146" i="38"/>
  <c r="BO146" i="38"/>
  <c r="BN146" i="38"/>
  <c r="BD146" i="38"/>
  <c r="BC146" i="38"/>
  <c r="BB146" i="38"/>
  <c r="BA146" i="38"/>
  <c r="AY146" i="38"/>
  <c r="AX146" i="38"/>
  <c r="AW146" i="38"/>
  <c r="AV146" i="38"/>
  <c r="AT146" i="38"/>
  <c r="AS146" i="38"/>
  <c r="AR146" i="38"/>
  <c r="AQ146" i="38"/>
  <c r="AP146" i="38"/>
  <c r="AO146" i="38"/>
  <c r="A146" i="38"/>
  <c r="BD145" i="38"/>
  <c r="BC145" i="38"/>
  <c r="BB145" i="38"/>
  <c r="BA145" i="38"/>
  <c r="AY145" i="38"/>
  <c r="AX145" i="38"/>
  <c r="AW145" i="38"/>
  <c r="AV145" i="38"/>
  <c r="AT145" i="38"/>
  <c r="AS145" i="38"/>
  <c r="AR145" i="38"/>
  <c r="AQ145" i="38"/>
  <c r="AP145" i="38"/>
  <c r="AO145" i="38"/>
  <c r="A145" i="38"/>
  <c r="BD144" i="38"/>
  <c r="BC144" i="38"/>
  <c r="BB144" i="38"/>
  <c r="BA144" i="38"/>
  <c r="AY144" i="38"/>
  <c r="AX144" i="38"/>
  <c r="AW144" i="38"/>
  <c r="AV144" i="38"/>
  <c r="AT144" i="38"/>
  <c r="AS144" i="38"/>
  <c r="AR144" i="38"/>
  <c r="AQ144" i="38"/>
  <c r="AP144" i="38"/>
  <c r="AO144" i="38"/>
  <c r="AF144" i="38"/>
  <c r="AA144" i="38"/>
  <c r="V144" i="38"/>
  <c r="A144" i="38"/>
  <c r="BD143" i="38"/>
  <c r="BC143" i="38"/>
  <c r="BB143" i="38"/>
  <c r="BA143" i="38"/>
  <c r="AY143" i="38"/>
  <c r="AX143" i="38"/>
  <c r="AW143" i="38"/>
  <c r="AV143" i="38"/>
  <c r="AT143" i="38"/>
  <c r="AS143" i="38"/>
  <c r="AR143" i="38"/>
  <c r="AQ143" i="38"/>
  <c r="AP143" i="38"/>
  <c r="AO143" i="38"/>
  <c r="A143" i="38"/>
  <c r="CA142" i="38"/>
  <c r="BZ142" i="38"/>
  <c r="BY142" i="38"/>
  <c r="BX142" i="38"/>
  <c r="BV142" i="38"/>
  <c r="BU142" i="38"/>
  <c r="BT142" i="38"/>
  <c r="BS142" i="38"/>
  <c r="BQ142" i="38"/>
  <c r="BP142" i="38"/>
  <c r="BO142" i="38"/>
  <c r="BN142" i="38"/>
  <c r="BD142" i="38"/>
  <c r="BC142" i="38"/>
  <c r="BB142" i="38"/>
  <c r="BA142" i="38"/>
  <c r="AY142" i="38"/>
  <c r="AX142" i="38"/>
  <c r="AW142" i="38"/>
  <c r="AV142" i="38"/>
  <c r="AT142" i="38"/>
  <c r="AS142" i="38"/>
  <c r="AR142" i="38"/>
  <c r="AQ142" i="38"/>
  <c r="AP142" i="38"/>
  <c r="AO142" i="38"/>
  <c r="A142" i="38"/>
  <c r="CA141" i="38"/>
  <c r="BZ141" i="38"/>
  <c r="BY141" i="38"/>
  <c r="BX141" i="38"/>
  <c r="BV141" i="38"/>
  <c r="BU141" i="38"/>
  <c r="BT141" i="38"/>
  <c r="BS141" i="38"/>
  <c r="BQ141" i="38"/>
  <c r="BP141" i="38"/>
  <c r="BO141" i="38"/>
  <c r="BN141" i="38"/>
  <c r="BD141" i="38"/>
  <c r="BC141" i="38"/>
  <c r="BB141" i="38"/>
  <c r="BA141" i="38"/>
  <c r="AY141" i="38"/>
  <c r="AX141" i="38"/>
  <c r="AW141" i="38"/>
  <c r="AV141" i="38"/>
  <c r="AT141" i="38"/>
  <c r="AS141" i="38"/>
  <c r="AR141" i="38"/>
  <c r="AQ141" i="38"/>
  <c r="AP141" i="38"/>
  <c r="AO141" i="38"/>
  <c r="A141" i="38"/>
  <c r="BD140" i="38"/>
  <c r="BC140" i="38"/>
  <c r="BB140" i="38"/>
  <c r="BA140" i="38"/>
  <c r="AY140" i="38"/>
  <c r="AX140" i="38"/>
  <c r="AW140" i="38"/>
  <c r="AV140" i="38"/>
  <c r="AT140" i="38"/>
  <c r="AS140" i="38"/>
  <c r="AR140" i="38"/>
  <c r="AQ140" i="38"/>
  <c r="AP140" i="38"/>
  <c r="AO140" i="38"/>
  <c r="A140" i="38"/>
  <c r="CA139" i="38"/>
  <c r="BZ139" i="38"/>
  <c r="BY139" i="38"/>
  <c r="BX139" i="38"/>
  <c r="BV139" i="38"/>
  <c r="BU139" i="38"/>
  <c r="BT139" i="38"/>
  <c r="BS139" i="38"/>
  <c r="BQ139" i="38"/>
  <c r="BP139" i="38"/>
  <c r="BO139" i="38"/>
  <c r="BN139" i="38"/>
  <c r="BD139" i="38"/>
  <c r="BC139" i="38"/>
  <c r="BB139" i="38"/>
  <c r="BA139" i="38"/>
  <c r="AY139" i="38"/>
  <c r="AX139" i="38"/>
  <c r="AW139" i="38"/>
  <c r="AV139" i="38"/>
  <c r="AT139" i="38"/>
  <c r="AS139" i="38"/>
  <c r="AR139" i="38"/>
  <c r="AQ139" i="38"/>
  <c r="AP139" i="38"/>
  <c r="AO139" i="38"/>
  <c r="A139" i="38"/>
  <c r="CA138" i="38"/>
  <c r="BZ138" i="38"/>
  <c r="BY138" i="38"/>
  <c r="BX138" i="38"/>
  <c r="BV138" i="38"/>
  <c r="BU138" i="38"/>
  <c r="BT138" i="38"/>
  <c r="BS138" i="38"/>
  <c r="BQ138" i="38"/>
  <c r="BP138" i="38"/>
  <c r="BO138" i="38"/>
  <c r="BN138" i="38"/>
  <c r="BD138" i="38"/>
  <c r="BC138" i="38"/>
  <c r="BB138" i="38"/>
  <c r="BA138" i="38"/>
  <c r="AY138" i="38"/>
  <c r="AX138" i="38"/>
  <c r="AW138" i="38"/>
  <c r="AV138" i="38"/>
  <c r="AT138" i="38"/>
  <c r="AS138" i="38"/>
  <c r="AR138" i="38"/>
  <c r="AQ138" i="38"/>
  <c r="AP138" i="38"/>
  <c r="AO138" i="38"/>
  <c r="A138" i="38"/>
  <c r="BD137" i="38"/>
  <c r="BC137" i="38"/>
  <c r="BB137" i="38"/>
  <c r="BA137" i="38"/>
  <c r="AY137" i="38"/>
  <c r="AX137" i="38"/>
  <c r="AW137" i="38"/>
  <c r="AV137" i="38"/>
  <c r="AT137" i="38"/>
  <c r="AS137" i="38"/>
  <c r="AR137" i="38"/>
  <c r="AQ137" i="38"/>
  <c r="AP137" i="38"/>
  <c r="AO137" i="38"/>
  <c r="A137" i="38"/>
  <c r="BD136" i="38"/>
  <c r="BC136" i="38"/>
  <c r="BB136" i="38"/>
  <c r="BA136" i="38"/>
  <c r="AY136" i="38"/>
  <c r="AX136" i="38"/>
  <c r="AW136" i="38"/>
  <c r="AV136" i="38"/>
  <c r="AT136" i="38"/>
  <c r="AS136" i="38"/>
  <c r="AR136" i="38"/>
  <c r="AQ136" i="38"/>
  <c r="AP136" i="38"/>
  <c r="AO136" i="38"/>
  <c r="A136" i="38"/>
  <c r="BD135" i="38"/>
  <c r="BC135" i="38"/>
  <c r="BB135" i="38"/>
  <c r="BA135" i="38"/>
  <c r="AY135" i="38"/>
  <c r="AX135" i="38"/>
  <c r="AW135" i="38"/>
  <c r="AV135" i="38"/>
  <c r="AT135" i="38"/>
  <c r="AS135" i="38"/>
  <c r="AR135" i="38"/>
  <c r="AQ135" i="38"/>
  <c r="AP135" i="38"/>
  <c r="AO135" i="38"/>
  <c r="A135" i="38"/>
  <c r="CA134" i="38"/>
  <c r="BZ134" i="38"/>
  <c r="BY134" i="38"/>
  <c r="BX134" i="38"/>
  <c r="BV134" i="38"/>
  <c r="BU134" i="38"/>
  <c r="BT134" i="38"/>
  <c r="BS134" i="38"/>
  <c r="BQ134" i="38"/>
  <c r="BP134" i="38"/>
  <c r="BO134" i="38"/>
  <c r="BN134" i="38"/>
  <c r="BD134" i="38"/>
  <c r="BC134" i="38"/>
  <c r="BB134" i="38"/>
  <c r="BA134" i="38"/>
  <c r="AY134" i="38"/>
  <c r="AX134" i="38"/>
  <c r="AW134" i="38"/>
  <c r="AV134" i="38"/>
  <c r="AT134" i="38"/>
  <c r="AS134" i="38"/>
  <c r="AR134" i="38"/>
  <c r="AQ134" i="38"/>
  <c r="AP134" i="38"/>
  <c r="AO134" i="38"/>
  <c r="A134" i="38"/>
  <c r="CA133" i="38"/>
  <c r="BZ133" i="38"/>
  <c r="BY133" i="38"/>
  <c r="BX133" i="38"/>
  <c r="BV133" i="38"/>
  <c r="BU133" i="38"/>
  <c r="BT133" i="38"/>
  <c r="BS133" i="38"/>
  <c r="BQ133" i="38"/>
  <c r="BP133" i="38"/>
  <c r="BO133" i="38"/>
  <c r="BN133" i="38"/>
  <c r="BD133" i="38"/>
  <c r="BC133" i="38"/>
  <c r="BB133" i="38"/>
  <c r="BA133" i="38"/>
  <c r="AY133" i="38"/>
  <c r="AX133" i="38"/>
  <c r="AW133" i="38"/>
  <c r="AV133" i="38"/>
  <c r="AT133" i="38"/>
  <c r="AS133" i="38"/>
  <c r="AR133" i="38"/>
  <c r="AQ133" i="38"/>
  <c r="AP133" i="38"/>
  <c r="AO133" i="38"/>
  <c r="A133" i="38"/>
  <c r="BD132" i="38"/>
  <c r="BC132" i="38"/>
  <c r="BB132" i="38"/>
  <c r="BA132" i="38"/>
  <c r="AY132" i="38"/>
  <c r="AX132" i="38"/>
  <c r="AW132" i="38"/>
  <c r="AV132" i="38"/>
  <c r="AT132" i="38"/>
  <c r="AS132" i="38"/>
  <c r="AR132" i="38"/>
  <c r="AQ132" i="38"/>
  <c r="AP132" i="38"/>
  <c r="AO132" i="38"/>
  <c r="A132" i="38"/>
  <c r="CA131" i="38"/>
  <c r="BZ131" i="38"/>
  <c r="BY131" i="38"/>
  <c r="BX131" i="38"/>
  <c r="BV131" i="38"/>
  <c r="BU131" i="38"/>
  <c r="BT131" i="38"/>
  <c r="BS131" i="38"/>
  <c r="BQ131" i="38"/>
  <c r="BP131" i="38"/>
  <c r="BO131" i="38"/>
  <c r="BN131" i="38"/>
  <c r="BD131" i="38"/>
  <c r="BC131" i="38"/>
  <c r="BB131" i="38"/>
  <c r="BA131" i="38"/>
  <c r="AY131" i="38"/>
  <c r="AX131" i="38"/>
  <c r="AW131" i="38"/>
  <c r="AV131" i="38"/>
  <c r="AT131" i="38"/>
  <c r="AS131" i="38"/>
  <c r="AR131" i="38"/>
  <c r="AQ131" i="38"/>
  <c r="AP131" i="38"/>
  <c r="AO131" i="38"/>
  <c r="A131" i="38"/>
  <c r="CA130" i="38"/>
  <c r="BZ130" i="38"/>
  <c r="BY130" i="38"/>
  <c r="BX130" i="38"/>
  <c r="BV130" i="38"/>
  <c r="BU130" i="38"/>
  <c r="BT130" i="38"/>
  <c r="BS130" i="38"/>
  <c r="BQ130" i="38"/>
  <c r="BP130" i="38"/>
  <c r="BO130" i="38"/>
  <c r="BN130" i="38"/>
  <c r="BD130" i="38"/>
  <c r="BC130" i="38"/>
  <c r="BB130" i="38"/>
  <c r="BA130" i="38"/>
  <c r="AY130" i="38"/>
  <c r="AX130" i="38"/>
  <c r="AW130" i="38"/>
  <c r="AV130" i="38"/>
  <c r="AT130" i="38"/>
  <c r="AS130" i="38"/>
  <c r="AR130" i="38"/>
  <c r="AQ130" i="38"/>
  <c r="AP130" i="38"/>
  <c r="AO130" i="38"/>
  <c r="A130" i="38"/>
  <c r="BD129" i="38"/>
  <c r="BC129" i="38"/>
  <c r="BB129" i="38"/>
  <c r="BA129" i="38"/>
  <c r="AY129" i="38"/>
  <c r="AX129" i="38"/>
  <c r="AW129" i="38"/>
  <c r="AV129" i="38"/>
  <c r="AT129" i="38"/>
  <c r="AS129" i="38"/>
  <c r="AR129" i="38"/>
  <c r="AQ129" i="38"/>
  <c r="AP129" i="38"/>
  <c r="AO129" i="38"/>
  <c r="A129" i="38"/>
  <c r="BD128" i="38"/>
  <c r="BC128" i="38"/>
  <c r="BB128" i="38"/>
  <c r="BA128" i="38"/>
  <c r="AY128" i="38"/>
  <c r="AX128" i="38"/>
  <c r="AW128" i="38"/>
  <c r="AV128" i="38"/>
  <c r="AT128" i="38"/>
  <c r="AS128" i="38"/>
  <c r="AR128" i="38"/>
  <c r="AQ128" i="38"/>
  <c r="AP128" i="38"/>
  <c r="AO128" i="38"/>
  <c r="A128" i="38"/>
  <c r="BD127" i="38"/>
  <c r="BC127" i="38"/>
  <c r="BB127" i="38"/>
  <c r="BA127" i="38"/>
  <c r="AY127" i="38"/>
  <c r="AX127" i="38"/>
  <c r="AW127" i="38"/>
  <c r="AV127" i="38"/>
  <c r="AT127" i="38"/>
  <c r="AS127" i="38"/>
  <c r="AR127" i="38"/>
  <c r="AQ127" i="38"/>
  <c r="AP127" i="38"/>
  <c r="AO127" i="38"/>
  <c r="A127" i="38"/>
  <c r="CA126" i="38"/>
  <c r="BZ126" i="38"/>
  <c r="BY126" i="38"/>
  <c r="BX126" i="38"/>
  <c r="BV126" i="38"/>
  <c r="BU126" i="38"/>
  <c r="BT126" i="38"/>
  <c r="BS126" i="38"/>
  <c r="BQ126" i="38"/>
  <c r="BP126" i="38"/>
  <c r="BO126" i="38"/>
  <c r="BN126" i="38"/>
  <c r="BD126" i="38"/>
  <c r="BC126" i="38"/>
  <c r="BB126" i="38"/>
  <c r="BA126" i="38"/>
  <c r="AY126" i="38"/>
  <c r="AX126" i="38"/>
  <c r="AW126" i="38"/>
  <c r="AV126" i="38"/>
  <c r="AT126" i="38"/>
  <c r="AS126" i="38"/>
  <c r="AR126" i="38"/>
  <c r="AQ126" i="38"/>
  <c r="AP126" i="38"/>
  <c r="AO126" i="38"/>
  <c r="A126" i="38"/>
  <c r="CA125" i="38"/>
  <c r="BZ125" i="38"/>
  <c r="BY125" i="38"/>
  <c r="BX125" i="38"/>
  <c r="BV125" i="38"/>
  <c r="BU125" i="38"/>
  <c r="BT125" i="38"/>
  <c r="BS125" i="38"/>
  <c r="BQ125" i="38"/>
  <c r="BP125" i="38"/>
  <c r="BO125" i="38"/>
  <c r="BN125" i="38"/>
  <c r="BD125" i="38"/>
  <c r="BC125" i="38"/>
  <c r="BB125" i="38"/>
  <c r="BA125" i="38"/>
  <c r="AY125" i="38"/>
  <c r="AX125" i="38"/>
  <c r="AW125" i="38"/>
  <c r="AV125" i="38"/>
  <c r="AT125" i="38"/>
  <c r="AS125" i="38"/>
  <c r="AR125" i="38"/>
  <c r="AQ125" i="38"/>
  <c r="AP125" i="38"/>
  <c r="AO125" i="38"/>
  <c r="A125" i="38"/>
  <c r="BD124" i="38"/>
  <c r="BC124" i="38"/>
  <c r="BB124" i="38"/>
  <c r="BA124" i="38"/>
  <c r="AY124" i="38"/>
  <c r="AX124" i="38"/>
  <c r="AW124" i="38"/>
  <c r="AV124" i="38"/>
  <c r="AT124" i="38"/>
  <c r="AS124" i="38"/>
  <c r="AR124" i="38"/>
  <c r="AQ124" i="38"/>
  <c r="AP124" i="38"/>
  <c r="AO124" i="38"/>
  <c r="AG124" i="38"/>
  <c r="AF124" i="38"/>
  <c r="AE124" i="38"/>
  <c r="AD124" i="38"/>
  <c r="AB124" i="38"/>
  <c r="AA124" i="38"/>
  <c r="Z124" i="38"/>
  <c r="Y124" i="38"/>
  <c r="W124" i="38"/>
  <c r="V124" i="38"/>
  <c r="U124" i="38"/>
  <c r="T124" i="38"/>
  <c r="A124" i="38"/>
  <c r="CA123" i="38"/>
  <c r="BZ123" i="38"/>
  <c r="BY123" i="38"/>
  <c r="BX123" i="38"/>
  <c r="BV123" i="38"/>
  <c r="BU123" i="38"/>
  <c r="BT123" i="38"/>
  <c r="BS123" i="38"/>
  <c r="BQ123" i="38"/>
  <c r="BP123" i="38"/>
  <c r="BO123" i="38"/>
  <c r="BN123" i="38"/>
  <c r="BD123" i="38"/>
  <c r="BC123" i="38"/>
  <c r="BB123" i="38"/>
  <c r="BA123" i="38"/>
  <c r="AY123" i="38"/>
  <c r="AX123" i="38"/>
  <c r="AW123" i="38"/>
  <c r="AV123" i="38"/>
  <c r="AT123" i="38"/>
  <c r="AS123" i="38"/>
  <c r="AR123" i="38"/>
  <c r="AQ123" i="38"/>
  <c r="AP123" i="38"/>
  <c r="AO123" i="38"/>
  <c r="A123" i="38"/>
  <c r="BD122" i="38"/>
  <c r="BC122" i="38"/>
  <c r="BB122" i="38"/>
  <c r="BA122" i="38"/>
  <c r="AY122" i="38"/>
  <c r="AX122" i="38"/>
  <c r="AW122" i="38"/>
  <c r="AV122" i="38"/>
  <c r="AT122" i="38"/>
  <c r="AS122" i="38"/>
  <c r="AR122" i="38"/>
  <c r="AQ122" i="38"/>
  <c r="AP122" i="38"/>
  <c r="AO122" i="38"/>
  <c r="A122" i="38"/>
  <c r="BD121" i="38"/>
  <c r="BC121" i="38"/>
  <c r="BB121" i="38"/>
  <c r="BA121" i="38"/>
  <c r="AY121" i="38"/>
  <c r="AX121" i="38"/>
  <c r="AW121" i="38"/>
  <c r="AV121" i="38"/>
  <c r="AT121" i="38"/>
  <c r="AS121" i="38"/>
  <c r="AR121" i="38"/>
  <c r="AQ121" i="38"/>
  <c r="AP121" i="38"/>
  <c r="AO121" i="38"/>
  <c r="A121" i="38"/>
  <c r="BD120" i="38"/>
  <c r="BC120" i="38"/>
  <c r="BB120" i="38"/>
  <c r="BA120" i="38"/>
  <c r="AY120" i="38"/>
  <c r="AX120" i="38"/>
  <c r="AW120" i="38"/>
  <c r="AV120" i="38"/>
  <c r="AT120" i="38"/>
  <c r="AS120" i="38"/>
  <c r="AR120" i="38"/>
  <c r="AQ120" i="38"/>
  <c r="AP120" i="38"/>
  <c r="AO120" i="38"/>
  <c r="A120" i="38"/>
  <c r="CA119" i="38"/>
  <c r="BZ119" i="38"/>
  <c r="BY119" i="38"/>
  <c r="BX119" i="38"/>
  <c r="BV119" i="38"/>
  <c r="BU119" i="38"/>
  <c r="BT119" i="38"/>
  <c r="BS119" i="38"/>
  <c r="BQ119" i="38"/>
  <c r="BP119" i="38"/>
  <c r="BO119" i="38"/>
  <c r="BN119" i="38"/>
  <c r="BD119" i="38"/>
  <c r="BC119" i="38"/>
  <c r="BB119" i="38"/>
  <c r="BA119" i="38"/>
  <c r="AY119" i="38"/>
  <c r="AX119" i="38"/>
  <c r="AW119" i="38"/>
  <c r="AV119" i="38"/>
  <c r="AT119" i="38"/>
  <c r="AS119" i="38"/>
  <c r="AR119" i="38"/>
  <c r="AQ119" i="38"/>
  <c r="AP119" i="38"/>
  <c r="AO119" i="38"/>
  <c r="A119" i="38"/>
  <c r="BD118" i="38"/>
  <c r="BC118" i="38"/>
  <c r="BB118" i="38"/>
  <c r="BA118" i="38"/>
  <c r="AY118" i="38"/>
  <c r="AX118" i="38"/>
  <c r="AW118" i="38"/>
  <c r="AV118" i="38"/>
  <c r="AT118" i="38"/>
  <c r="AS118" i="38"/>
  <c r="AR118" i="38"/>
  <c r="AQ118" i="38"/>
  <c r="AP118" i="38"/>
  <c r="AO118" i="38"/>
  <c r="A118" i="38"/>
  <c r="CA117" i="38"/>
  <c r="BZ117" i="38"/>
  <c r="BY117" i="38"/>
  <c r="BX117" i="38"/>
  <c r="BV117" i="38"/>
  <c r="BU117" i="38"/>
  <c r="BT117" i="38"/>
  <c r="BS117" i="38"/>
  <c r="BQ117" i="38"/>
  <c r="BP117" i="38"/>
  <c r="BO117" i="38"/>
  <c r="BN117" i="38"/>
  <c r="BD117" i="38"/>
  <c r="BC117" i="38"/>
  <c r="BB117" i="38"/>
  <c r="BA117" i="38"/>
  <c r="AY117" i="38"/>
  <c r="AX117" i="38"/>
  <c r="AW117" i="38"/>
  <c r="AV117" i="38"/>
  <c r="AT117" i="38"/>
  <c r="AS117" i="38"/>
  <c r="AR117" i="38"/>
  <c r="AQ117" i="38"/>
  <c r="AP117" i="38"/>
  <c r="AO117" i="38"/>
  <c r="A117" i="38"/>
  <c r="BD116" i="38"/>
  <c r="BC116" i="38"/>
  <c r="BB116" i="38"/>
  <c r="BA116" i="38"/>
  <c r="AY116" i="38"/>
  <c r="AX116" i="38"/>
  <c r="AW116" i="38"/>
  <c r="AV116" i="38"/>
  <c r="AT116" i="38"/>
  <c r="AS116" i="38"/>
  <c r="AR116" i="38"/>
  <c r="AQ116" i="38"/>
  <c r="AP116" i="38"/>
  <c r="AO116" i="38"/>
  <c r="A116" i="38"/>
  <c r="CA115" i="38"/>
  <c r="BZ115" i="38"/>
  <c r="BY115" i="38"/>
  <c r="BX115" i="38"/>
  <c r="BV115" i="38"/>
  <c r="BU115" i="38"/>
  <c r="BT115" i="38"/>
  <c r="BS115" i="38"/>
  <c r="BQ115" i="38"/>
  <c r="BP115" i="38"/>
  <c r="BO115" i="38"/>
  <c r="BN115" i="38"/>
  <c r="BD115" i="38"/>
  <c r="BC115" i="38"/>
  <c r="BB115" i="38"/>
  <c r="BA115" i="38"/>
  <c r="AY115" i="38"/>
  <c r="AX115" i="38"/>
  <c r="AW115" i="38"/>
  <c r="AV115" i="38"/>
  <c r="AT115" i="38"/>
  <c r="AS115" i="38"/>
  <c r="AR115" i="38"/>
  <c r="AQ115" i="38"/>
  <c r="AP115" i="38"/>
  <c r="AO115" i="38"/>
  <c r="A115" i="38"/>
  <c r="CA114" i="38"/>
  <c r="BZ114" i="38"/>
  <c r="BY114" i="38"/>
  <c r="BX114" i="38"/>
  <c r="BV114" i="38"/>
  <c r="BU114" i="38"/>
  <c r="BT114" i="38"/>
  <c r="BS114" i="38"/>
  <c r="BQ114" i="38"/>
  <c r="BP114" i="38"/>
  <c r="BO114" i="38"/>
  <c r="BN114" i="38"/>
  <c r="BD114" i="38"/>
  <c r="BC114" i="38"/>
  <c r="BB114" i="38"/>
  <c r="BA114" i="38"/>
  <c r="AY114" i="38"/>
  <c r="AX114" i="38"/>
  <c r="AW114" i="38"/>
  <c r="AV114" i="38"/>
  <c r="AT114" i="38"/>
  <c r="AS114" i="38"/>
  <c r="AR114" i="38"/>
  <c r="AQ114" i="38"/>
  <c r="AP114" i="38"/>
  <c r="AO114" i="38"/>
  <c r="A114" i="38"/>
  <c r="BD113" i="38"/>
  <c r="BC113" i="38"/>
  <c r="BB113" i="38"/>
  <c r="BA113" i="38"/>
  <c r="AY113" i="38"/>
  <c r="AX113" i="38"/>
  <c r="AW113" i="38"/>
  <c r="AV113" i="38"/>
  <c r="AT113" i="38"/>
  <c r="AS113" i="38"/>
  <c r="AR113" i="38"/>
  <c r="AQ113" i="38"/>
  <c r="AP113" i="38"/>
  <c r="AO113" i="38"/>
  <c r="A113" i="38"/>
  <c r="BD112" i="38"/>
  <c r="BC112" i="38"/>
  <c r="BB112" i="38"/>
  <c r="BA112" i="38"/>
  <c r="AY112" i="38"/>
  <c r="AX112" i="38"/>
  <c r="AW112" i="38"/>
  <c r="AV112" i="38"/>
  <c r="AT112" i="38"/>
  <c r="AS112" i="38"/>
  <c r="AR112" i="38"/>
  <c r="AQ112" i="38"/>
  <c r="AP112" i="38"/>
  <c r="AO112" i="38"/>
  <c r="A112" i="38"/>
  <c r="CA111" i="38"/>
  <c r="BZ111" i="38"/>
  <c r="BY111" i="38"/>
  <c r="BX111" i="38"/>
  <c r="BV111" i="38"/>
  <c r="BU111" i="38"/>
  <c r="BT111" i="38"/>
  <c r="BS111" i="38"/>
  <c r="BQ111" i="38"/>
  <c r="BP111" i="38"/>
  <c r="BO111" i="38"/>
  <c r="BN111" i="38"/>
  <c r="BD111" i="38"/>
  <c r="BC111" i="38"/>
  <c r="BB111" i="38"/>
  <c r="BA111" i="38"/>
  <c r="AY111" i="38"/>
  <c r="AX111" i="38"/>
  <c r="AW111" i="38"/>
  <c r="AV111" i="38"/>
  <c r="AT111" i="38"/>
  <c r="AS111" i="38"/>
  <c r="AR111" i="38"/>
  <c r="AQ111" i="38"/>
  <c r="AP111" i="38"/>
  <c r="AO111" i="38"/>
  <c r="A111" i="38"/>
  <c r="BD110" i="38"/>
  <c r="BC110" i="38"/>
  <c r="BB110" i="38"/>
  <c r="BA110" i="38"/>
  <c r="AY110" i="38"/>
  <c r="AX110" i="38"/>
  <c r="AW110" i="38"/>
  <c r="AV110" i="38"/>
  <c r="AT110" i="38"/>
  <c r="AS110" i="38"/>
  <c r="AR110" i="38"/>
  <c r="AQ110" i="38"/>
  <c r="AP110" i="38"/>
  <c r="AO110" i="38"/>
  <c r="A110" i="38"/>
  <c r="CA109" i="38"/>
  <c r="BZ109" i="38"/>
  <c r="BY109" i="38"/>
  <c r="BX109" i="38"/>
  <c r="BV109" i="38"/>
  <c r="BU109" i="38"/>
  <c r="BT109" i="38"/>
  <c r="BS109" i="38"/>
  <c r="BQ109" i="38"/>
  <c r="BP109" i="38"/>
  <c r="BO109" i="38"/>
  <c r="BN109" i="38"/>
  <c r="BD109" i="38"/>
  <c r="BC109" i="38"/>
  <c r="BB109" i="38"/>
  <c r="BA109" i="38"/>
  <c r="AY109" i="38"/>
  <c r="AX109" i="38"/>
  <c r="AW109" i="38"/>
  <c r="AV109" i="38"/>
  <c r="AT109" i="38"/>
  <c r="AS109" i="38"/>
  <c r="AR109" i="38"/>
  <c r="AQ109" i="38"/>
  <c r="AP109" i="38"/>
  <c r="AO109" i="38"/>
  <c r="A109" i="38"/>
  <c r="CA108" i="38"/>
  <c r="BZ108" i="38"/>
  <c r="BY108" i="38"/>
  <c r="BX108" i="38"/>
  <c r="BV108" i="38"/>
  <c r="BU108" i="38"/>
  <c r="BT108" i="38"/>
  <c r="BS108" i="38"/>
  <c r="BQ108" i="38"/>
  <c r="BP108" i="38"/>
  <c r="BO108" i="38"/>
  <c r="BN108" i="38"/>
  <c r="BD108" i="38"/>
  <c r="BC108" i="38"/>
  <c r="BB108" i="38"/>
  <c r="BA108" i="38"/>
  <c r="AY108" i="38"/>
  <c r="AX108" i="38"/>
  <c r="AW108" i="38"/>
  <c r="AV108" i="38"/>
  <c r="AT108" i="38"/>
  <c r="AS108" i="38"/>
  <c r="AR108" i="38"/>
  <c r="AQ108" i="38"/>
  <c r="AP108" i="38"/>
  <c r="AO108" i="38"/>
  <c r="A108" i="38"/>
  <c r="BD107" i="38"/>
  <c r="BC107" i="38"/>
  <c r="BB107" i="38"/>
  <c r="BA107" i="38"/>
  <c r="AY107" i="38"/>
  <c r="AX107" i="38"/>
  <c r="AW107" i="38"/>
  <c r="AV107" i="38"/>
  <c r="AT107" i="38"/>
  <c r="AS107" i="38"/>
  <c r="AR107" i="38"/>
  <c r="AQ107" i="38"/>
  <c r="AP107" i="38"/>
  <c r="AO107" i="38"/>
  <c r="A107" i="38"/>
  <c r="CA106" i="38"/>
  <c r="BZ106" i="38"/>
  <c r="BY106" i="38"/>
  <c r="BX106" i="38"/>
  <c r="BV106" i="38"/>
  <c r="BU106" i="38"/>
  <c r="BT106" i="38"/>
  <c r="BS106" i="38"/>
  <c r="BQ106" i="38"/>
  <c r="BP106" i="38"/>
  <c r="BO106" i="38"/>
  <c r="BN106" i="38"/>
  <c r="BD106" i="38"/>
  <c r="BC106" i="38"/>
  <c r="BB106" i="38"/>
  <c r="BA106" i="38"/>
  <c r="AY106" i="38"/>
  <c r="AX106" i="38"/>
  <c r="AW106" i="38"/>
  <c r="AV106" i="38"/>
  <c r="AT106" i="38"/>
  <c r="AS106" i="38"/>
  <c r="AR106" i="38"/>
  <c r="AQ106" i="38"/>
  <c r="AP106" i="38"/>
  <c r="AO106" i="38"/>
  <c r="A106" i="38"/>
  <c r="BD105" i="38"/>
  <c r="BC105" i="38"/>
  <c r="BB105" i="38"/>
  <c r="BA105" i="38"/>
  <c r="AY105" i="38"/>
  <c r="AX105" i="38"/>
  <c r="AW105" i="38"/>
  <c r="AV105" i="38"/>
  <c r="AT105" i="38"/>
  <c r="AS105" i="38"/>
  <c r="AR105" i="38"/>
  <c r="AQ105" i="38"/>
  <c r="AP105" i="38"/>
  <c r="AO105" i="38"/>
  <c r="A105" i="38"/>
  <c r="BD104" i="38"/>
  <c r="BC104" i="38"/>
  <c r="BB104" i="38"/>
  <c r="BA104" i="38"/>
  <c r="AY104" i="38"/>
  <c r="AX104" i="38"/>
  <c r="AW104" i="38"/>
  <c r="AV104" i="38"/>
  <c r="AT104" i="38"/>
  <c r="AS104" i="38"/>
  <c r="AR104" i="38"/>
  <c r="AQ104" i="38"/>
  <c r="AP104" i="38"/>
  <c r="AO104" i="38"/>
  <c r="A104" i="38"/>
  <c r="CA103" i="38"/>
  <c r="BZ103" i="38"/>
  <c r="BY103" i="38"/>
  <c r="BX103" i="38"/>
  <c r="BV103" i="38"/>
  <c r="BU103" i="38"/>
  <c r="BT103" i="38"/>
  <c r="BS103" i="38"/>
  <c r="BQ103" i="38"/>
  <c r="BP103" i="38"/>
  <c r="BO103" i="38"/>
  <c r="BN103" i="38"/>
  <c r="BD103" i="38"/>
  <c r="BC103" i="38"/>
  <c r="BB103" i="38"/>
  <c r="BA103" i="38"/>
  <c r="AY103" i="38"/>
  <c r="AX103" i="38"/>
  <c r="AW103" i="38"/>
  <c r="AV103" i="38"/>
  <c r="AT103" i="38"/>
  <c r="AS103" i="38"/>
  <c r="AR103" i="38"/>
  <c r="AQ103" i="38"/>
  <c r="AP103" i="38"/>
  <c r="AO103" i="38"/>
  <c r="A103" i="38"/>
  <c r="BD102" i="38"/>
  <c r="BC102" i="38"/>
  <c r="BB102" i="38"/>
  <c r="BA102" i="38"/>
  <c r="AY102" i="38"/>
  <c r="AX102" i="38"/>
  <c r="AW102" i="38"/>
  <c r="AV102" i="38"/>
  <c r="AT102" i="38"/>
  <c r="AS102" i="38"/>
  <c r="AR102" i="38"/>
  <c r="AQ102" i="38"/>
  <c r="AP102" i="38"/>
  <c r="AO102" i="38"/>
  <c r="A102" i="38"/>
  <c r="CA101" i="38"/>
  <c r="BZ101" i="38"/>
  <c r="BY101" i="38"/>
  <c r="BX101" i="38"/>
  <c r="BV101" i="38"/>
  <c r="BU101" i="38"/>
  <c r="BT101" i="38"/>
  <c r="BS101" i="38"/>
  <c r="BQ101" i="38"/>
  <c r="BP101" i="38"/>
  <c r="BO101" i="38"/>
  <c r="BN101" i="38"/>
  <c r="BD101" i="38"/>
  <c r="BC101" i="38"/>
  <c r="BB101" i="38"/>
  <c r="BA101" i="38"/>
  <c r="AY101" i="38"/>
  <c r="AX101" i="38"/>
  <c r="AW101" i="38"/>
  <c r="AV101" i="38"/>
  <c r="AT101" i="38"/>
  <c r="AS101" i="38"/>
  <c r="AR101" i="38"/>
  <c r="AQ101" i="38"/>
  <c r="AP101" i="38"/>
  <c r="AO101" i="38"/>
  <c r="A101" i="38"/>
  <c r="CA100" i="38"/>
  <c r="BZ100" i="38"/>
  <c r="BY100" i="38"/>
  <c r="BX100" i="38"/>
  <c r="BV100" i="38"/>
  <c r="BU100" i="38"/>
  <c r="BT100" i="38"/>
  <c r="BS100" i="38"/>
  <c r="BQ100" i="38"/>
  <c r="BP100" i="38"/>
  <c r="BO100" i="38"/>
  <c r="BN100" i="38"/>
  <c r="BD100" i="38"/>
  <c r="BC100" i="38"/>
  <c r="BB100" i="38"/>
  <c r="BA100" i="38"/>
  <c r="AY100" i="38"/>
  <c r="AX100" i="38"/>
  <c r="AW100" i="38"/>
  <c r="AV100" i="38"/>
  <c r="AT100" i="38"/>
  <c r="AS100" i="38"/>
  <c r="AR100" i="38"/>
  <c r="AQ100" i="38"/>
  <c r="AP100" i="38"/>
  <c r="AO100" i="38"/>
  <c r="AG100" i="38"/>
  <c r="AF100" i="38"/>
  <c r="AE100" i="38"/>
  <c r="AD100" i="38"/>
  <c r="AB100" i="38"/>
  <c r="AA100" i="38"/>
  <c r="Z100" i="38"/>
  <c r="Y100" i="38"/>
  <c r="W100" i="38"/>
  <c r="V100" i="38"/>
  <c r="U100" i="38"/>
  <c r="T100" i="38"/>
  <c r="A100" i="38"/>
  <c r="CA99" i="38"/>
  <c r="BZ99" i="38"/>
  <c r="BY99" i="38"/>
  <c r="BX99" i="38"/>
  <c r="BV99" i="38"/>
  <c r="BU99" i="38"/>
  <c r="BT99" i="38"/>
  <c r="BS99" i="38"/>
  <c r="BQ99" i="38"/>
  <c r="BP99" i="38"/>
  <c r="BO99" i="38"/>
  <c r="BN99" i="38"/>
  <c r="BD99" i="38"/>
  <c r="BC99" i="38"/>
  <c r="BB99" i="38"/>
  <c r="BA99" i="38"/>
  <c r="AY99" i="38"/>
  <c r="AX99" i="38"/>
  <c r="AW99" i="38"/>
  <c r="AV99" i="38"/>
  <c r="AT99" i="38"/>
  <c r="AS99" i="38"/>
  <c r="AR99" i="38"/>
  <c r="AQ99" i="38"/>
  <c r="AP99" i="38"/>
  <c r="AO99" i="38"/>
  <c r="A99" i="38"/>
  <c r="CA98" i="38"/>
  <c r="BZ98" i="38"/>
  <c r="BY98" i="38"/>
  <c r="BX98" i="38"/>
  <c r="BV98" i="38"/>
  <c r="BU98" i="38"/>
  <c r="BT98" i="38"/>
  <c r="BS98" i="38"/>
  <c r="BQ98" i="38"/>
  <c r="BP98" i="38"/>
  <c r="BO98" i="38"/>
  <c r="BN98" i="38"/>
  <c r="BD98" i="38"/>
  <c r="BC98" i="38"/>
  <c r="BB98" i="38"/>
  <c r="BA98" i="38"/>
  <c r="AY98" i="38"/>
  <c r="AX98" i="38"/>
  <c r="AW98" i="38"/>
  <c r="AV98" i="38"/>
  <c r="AT98" i="38"/>
  <c r="AS98" i="38"/>
  <c r="AR98" i="38"/>
  <c r="AQ98" i="38"/>
  <c r="AP98" i="38"/>
  <c r="AO98" i="38"/>
  <c r="A98" i="38"/>
  <c r="BD97" i="38"/>
  <c r="BC97" i="38"/>
  <c r="BB97" i="38"/>
  <c r="BA97" i="38"/>
  <c r="AY97" i="38"/>
  <c r="AX97" i="38"/>
  <c r="AW97" i="38"/>
  <c r="AV97" i="38"/>
  <c r="AT97" i="38"/>
  <c r="AS97" i="38"/>
  <c r="AR97" i="38"/>
  <c r="AQ97" i="38"/>
  <c r="AP97" i="38"/>
  <c r="AO97" i="38"/>
  <c r="A97" i="38"/>
  <c r="BD96" i="38"/>
  <c r="BC96" i="38"/>
  <c r="BB96" i="38"/>
  <c r="BA96" i="38"/>
  <c r="AY96" i="38"/>
  <c r="AX96" i="38"/>
  <c r="AW96" i="38"/>
  <c r="AV96" i="38"/>
  <c r="AT96" i="38"/>
  <c r="AS96" i="38"/>
  <c r="AR96" i="38"/>
  <c r="AQ96" i="38"/>
  <c r="AP96" i="38"/>
  <c r="AO96" i="38"/>
  <c r="A96" i="38"/>
  <c r="CA95" i="38"/>
  <c r="BZ95" i="38"/>
  <c r="BY95" i="38"/>
  <c r="BX95" i="38"/>
  <c r="BV95" i="38"/>
  <c r="BU95" i="38"/>
  <c r="BT95" i="38"/>
  <c r="BS95" i="38"/>
  <c r="BQ95" i="38"/>
  <c r="BP95" i="38"/>
  <c r="BO95" i="38"/>
  <c r="BN95" i="38"/>
  <c r="BD95" i="38"/>
  <c r="BC95" i="38"/>
  <c r="BB95" i="38"/>
  <c r="BA95" i="38"/>
  <c r="AY95" i="38"/>
  <c r="AX95" i="38"/>
  <c r="AW95" i="38"/>
  <c r="AV95" i="38"/>
  <c r="AT95" i="38"/>
  <c r="AS95" i="38"/>
  <c r="AR95" i="38"/>
  <c r="AQ95" i="38"/>
  <c r="AP95" i="38"/>
  <c r="AO95" i="38"/>
  <c r="AG95" i="38"/>
  <c r="AF95" i="38"/>
  <c r="AE95" i="38"/>
  <c r="AD95" i="38"/>
  <c r="AB95" i="38"/>
  <c r="AA95" i="38"/>
  <c r="Z95" i="38"/>
  <c r="Y95" i="38"/>
  <c r="W95" i="38"/>
  <c r="V95" i="38"/>
  <c r="U95" i="38"/>
  <c r="T95" i="38"/>
  <c r="A95" i="38"/>
  <c r="BD94" i="38"/>
  <c r="BC94" i="38"/>
  <c r="BB94" i="38"/>
  <c r="BA94" i="38"/>
  <c r="AY94" i="38"/>
  <c r="AX94" i="38"/>
  <c r="AW94" i="38"/>
  <c r="AV94" i="38"/>
  <c r="AT94" i="38"/>
  <c r="AS94" i="38"/>
  <c r="AR94" i="38"/>
  <c r="AQ94" i="38"/>
  <c r="AP94" i="38"/>
  <c r="AO94" i="38"/>
  <c r="A94" i="38"/>
  <c r="BD93" i="38"/>
  <c r="BC93" i="38"/>
  <c r="BB93" i="38"/>
  <c r="BA93" i="38"/>
  <c r="AY93" i="38"/>
  <c r="AX93" i="38"/>
  <c r="AW93" i="38"/>
  <c r="AV93" i="38"/>
  <c r="AT93" i="38"/>
  <c r="AS93" i="38"/>
  <c r="AR93" i="38"/>
  <c r="AQ93" i="38"/>
  <c r="AP93" i="38"/>
  <c r="AO93" i="38"/>
  <c r="A93" i="38"/>
  <c r="BD92" i="38"/>
  <c r="BC92" i="38"/>
  <c r="BB92" i="38"/>
  <c r="BA92" i="38"/>
  <c r="AY92" i="38"/>
  <c r="AX92" i="38"/>
  <c r="AW92" i="38"/>
  <c r="AV92" i="38"/>
  <c r="AT92" i="38"/>
  <c r="AS92" i="38"/>
  <c r="AR92" i="38"/>
  <c r="AQ92" i="38"/>
  <c r="AP92" i="38"/>
  <c r="AO92" i="38"/>
  <c r="A92" i="38"/>
  <c r="CA91" i="38"/>
  <c r="BZ91" i="38"/>
  <c r="BY91" i="38"/>
  <c r="BX91" i="38"/>
  <c r="BV91" i="38"/>
  <c r="BU91" i="38"/>
  <c r="BT91" i="38"/>
  <c r="BS91" i="38"/>
  <c r="BQ91" i="38"/>
  <c r="BP91" i="38"/>
  <c r="BO91" i="38"/>
  <c r="BN91" i="38"/>
  <c r="BD91" i="38"/>
  <c r="BC91" i="38"/>
  <c r="BB91" i="38"/>
  <c r="BA91" i="38"/>
  <c r="AY91" i="38"/>
  <c r="AX91" i="38"/>
  <c r="AW91" i="38"/>
  <c r="AV91" i="38"/>
  <c r="AT91" i="38"/>
  <c r="AS91" i="38"/>
  <c r="AR91" i="38"/>
  <c r="AQ91" i="38"/>
  <c r="AP91" i="38"/>
  <c r="AO91" i="38"/>
  <c r="AG91" i="38"/>
  <c r="AF91" i="38"/>
  <c r="AE91" i="38"/>
  <c r="AD91" i="38"/>
  <c r="AB91" i="38"/>
  <c r="AA91" i="38"/>
  <c r="Z91" i="38"/>
  <c r="Y91" i="38"/>
  <c r="W91" i="38"/>
  <c r="V91" i="38"/>
  <c r="U91" i="38"/>
  <c r="T91" i="38"/>
  <c r="A91" i="38"/>
  <c r="BD90" i="38"/>
  <c r="BC90" i="38"/>
  <c r="BB90" i="38"/>
  <c r="BA90" i="38"/>
  <c r="AY90" i="38"/>
  <c r="AX90" i="38"/>
  <c r="AW90" i="38"/>
  <c r="AV90" i="38"/>
  <c r="AT90" i="38"/>
  <c r="AS90" i="38"/>
  <c r="AR90" i="38"/>
  <c r="AQ90" i="38"/>
  <c r="AP90" i="38"/>
  <c r="AO90" i="38"/>
  <c r="A90" i="38"/>
  <c r="BD89" i="38"/>
  <c r="BC89" i="38"/>
  <c r="BB89" i="38"/>
  <c r="BA89" i="38"/>
  <c r="AY89" i="38"/>
  <c r="AX89" i="38"/>
  <c r="AW89" i="38"/>
  <c r="AV89" i="38"/>
  <c r="AT89" i="38"/>
  <c r="AS89" i="38"/>
  <c r="AR89" i="38"/>
  <c r="AQ89" i="38"/>
  <c r="AP89" i="38"/>
  <c r="AO89" i="38"/>
  <c r="A89" i="38"/>
  <c r="BD88" i="38"/>
  <c r="BC88" i="38"/>
  <c r="BB88" i="38"/>
  <c r="BA88" i="38"/>
  <c r="AY88" i="38"/>
  <c r="AX88" i="38"/>
  <c r="AW88" i="38"/>
  <c r="AV88" i="38"/>
  <c r="AT88" i="38"/>
  <c r="AS88" i="38"/>
  <c r="AR88" i="38"/>
  <c r="AQ88" i="38"/>
  <c r="AP88" i="38"/>
  <c r="AO88" i="38"/>
  <c r="A88" i="38"/>
  <c r="CA87" i="38"/>
  <c r="BZ87" i="38"/>
  <c r="BY87" i="38"/>
  <c r="BX87" i="38"/>
  <c r="BV87" i="38"/>
  <c r="BU87" i="38"/>
  <c r="BT87" i="38"/>
  <c r="BS87" i="38"/>
  <c r="BQ87" i="38"/>
  <c r="BP87" i="38"/>
  <c r="BO87" i="38"/>
  <c r="BN87" i="38"/>
  <c r="BD87" i="38"/>
  <c r="BC87" i="38"/>
  <c r="BB87" i="38"/>
  <c r="BA87" i="38"/>
  <c r="AY87" i="38"/>
  <c r="AX87" i="38"/>
  <c r="AW87" i="38"/>
  <c r="AV87" i="38"/>
  <c r="AT87" i="38"/>
  <c r="AS87" i="38"/>
  <c r="AR87" i="38"/>
  <c r="AQ87" i="38"/>
  <c r="AP87" i="38"/>
  <c r="AO87" i="38"/>
  <c r="A87" i="38"/>
  <c r="CA86" i="38"/>
  <c r="BZ86" i="38"/>
  <c r="BY86" i="38"/>
  <c r="BX86" i="38"/>
  <c r="BV86" i="38"/>
  <c r="BU86" i="38"/>
  <c r="BT86" i="38"/>
  <c r="BS86" i="38"/>
  <c r="BQ86" i="38"/>
  <c r="BP86" i="38"/>
  <c r="BO86" i="38"/>
  <c r="BN86" i="38"/>
  <c r="BD86" i="38"/>
  <c r="BC86" i="38"/>
  <c r="BB86" i="38"/>
  <c r="BA86" i="38"/>
  <c r="AY86" i="38"/>
  <c r="AX86" i="38"/>
  <c r="AW86" i="38"/>
  <c r="AV86" i="38"/>
  <c r="AT86" i="38"/>
  <c r="AS86" i="38"/>
  <c r="AR86" i="38"/>
  <c r="AQ86" i="38"/>
  <c r="AP86" i="38"/>
  <c r="AO86" i="38"/>
  <c r="A86" i="38"/>
  <c r="CA85" i="38"/>
  <c r="BZ85" i="38"/>
  <c r="BY85" i="38"/>
  <c r="BX85" i="38"/>
  <c r="BV85" i="38"/>
  <c r="BU85" i="38"/>
  <c r="BT85" i="38"/>
  <c r="BS85" i="38"/>
  <c r="BQ85" i="38"/>
  <c r="BP85" i="38"/>
  <c r="BO85" i="38"/>
  <c r="BN85" i="38"/>
  <c r="BD85" i="38"/>
  <c r="BC85" i="38"/>
  <c r="BB85" i="38"/>
  <c r="BA85" i="38"/>
  <c r="AY85" i="38"/>
  <c r="AX85" i="38"/>
  <c r="AW85" i="38"/>
  <c r="AV85" i="38"/>
  <c r="AT85" i="38"/>
  <c r="AS85" i="38"/>
  <c r="AR85" i="38"/>
  <c r="AQ85" i="38"/>
  <c r="AP85" i="38"/>
  <c r="AO85" i="38"/>
  <c r="A85" i="38"/>
  <c r="BD84" i="38"/>
  <c r="BC84" i="38"/>
  <c r="BB84" i="38"/>
  <c r="BA84" i="38"/>
  <c r="AY84" i="38"/>
  <c r="AX84" i="38"/>
  <c r="AW84" i="38"/>
  <c r="AV84" i="38"/>
  <c r="AT84" i="38"/>
  <c r="AS84" i="38"/>
  <c r="AR84" i="38"/>
  <c r="AQ84" i="38"/>
  <c r="AP84" i="38"/>
  <c r="AO84" i="38"/>
  <c r="AG84" i="38"/>
  <c r="AF84" i="38"/>
  <c r="AE84" i="38"/>
  <c r="AD84" i="38"/>
  <c r="AB84" i="38"/>
  <c r="AA84" i="38"/>
  <c r="Z84" i="38"/>
  <c r="Y84" i="38"/>
  <c r="W84" i="38"/>
  <c r="V84" i="38"/>
  <c r="U84" i="38"/>
  <c r="T84" i="38"/>
  <c r="A84" i="38"/>
  <c r="CA83" i="38"/>
  <c r="BZ83" i="38"/>
  <c r="BY83" i="38"/>
  <c r="BX83" i="38"/>
  <c r="BV83" i="38"/>
  <c r="BU83" i="38"/>
  <c r="BT83" i="38"/>
  <c r="BS83" i="38"/>
  <c r="BQ83" i="38"/>
  <c r="BP83" i="38"/>
  <c r="BO83" i="38"/>
  <c r="BN83" i="38"/>
  <c r="BD83" i="38"/>
  <c r="BC83" i="38"/>
  <c r="BB83" i="38"/>
  <c r="BA83" i="38"/>
  <c r="AY83" i="38"/>
  <c r="AX83" i="38"/>
  <c r="AW83" i="38"/>
  <c r="AV83" i="38"/>
  <c r="AT83" i="38"/>
  <c r="AS83" i="38"/>
  <c r="AR83" i="38"/>
  <c r="AQ83" i="38"/>
  <c r="AP83" i="38"/>
  <c r="AO83" i="38"/>
  <c r="AG83" i="38"/>
  <c r="AE83" i="38"/>
  <c r="AB83" i="38"/>
  <c r="Z83" i="38"/>
  <c r="W83" i="38"/>
  <c r="U83" i="38"/>
  <c r="A83" i="38"/>
  <c r="CA82" i="38"/>
  <c r="BZ82" i="38"/>
  <c r="BY82" i="38"/>
  <c r="BX82" i="38"/>
  <c r="BV82" i="38"/>
  <c r="BU82" i="38"/>
  <c r="BT82" i="38"/>
  <c r="BS82" i="38"/>
  <c r="BQ82" i="38"/>
  <c r="BP82" i="38"/>
  <c r="BO82" i="38"/>
  <c r="BN82" i="38"/>
  <c r="BD82" i="38"/>
  <c r="BC82" i="38"/>
  <c r="BB82" i="38"/>
  <c r="BA82" i="38"/>
  <c r="AY82" i="38"/>
  <c r="AX82" i="38"/>
  <c r="AW82" i="38"/>
  <c r="AV82" i="38"/>
  <c r="AT82" i="38"/>
  <c r="AS82" i="38"/>
  <c r="AR82" i="38"/>
  <c r="AQ82" i="38"/>
  <c r="AP82" i="38"/>
  <c r="AO82" i="38"/>
  <c r="A82" i="38"/>
  <c r="BD81" i="38"/>
  <c r="BC81" i="38"/>
  <c r="BB81" i="38"/>
  <c r="BA81" i="38"/>
  <c r="AY81" i="38"/>
  <c r="AX81" i="38"/>
  <c r="AW81" i="38"/>
  <c r="AV81" i="38"/>
  <c r="AT81" i="38"/>
  <c r="AS81" i="38"/>
  <c r="AR81" i="38"/>
  <c r="AQ81" i="38"/>
  <c r="AP81" i="38"/>
  <c r="AO81" i="38"/>
  <c r="A81" i="38"/>
  <c r="BD80" i="38"/>
  <c r="BC80" i="38"/>
  <c r="BB80" i="38"/>
  <c r="BA80" i="38"/>
  <c r="AY80" i="38"/>
  <c r="AX80" i="38"/>
  <c r="AW80" i="38"/>
  <c r="AV80" i="38"/>
  <c r="AT80" i="38"/>
  <c r="AS80" i="38"/>
  <c r="AR80" i="38"/>
  <c r="AQ80" i="38"/>
  <c r="AP80" i="38"/>
  <c r="AO80" i="38"/>
  <c r="A80" i="38"/>
  <c r="BD79" i="38"/>
  <c r="BC79" i="38"/>
  <c r="BB79" i="38"/>
  <c r="BA79" i="38"/>
  <c r="AY79" i="38"/>
  <c r="AX79" i="38"/>
  <c r="AW79" i="38"/>
  <c r="AV79" i="38"/>
  <c r="AT79" i="38"/>
  <c r="AS79" i="38"/>
  <c r="AR79" i="38"/>
  <c r="AQ79" i="38"/>
  <c r="AP79" i="38"/>
  <c r="AO79" i="38"/>
  <c r="A79" i="38"/>
  <c r="BD78" i="38"/>
  <c r="BC78" i="38"/>
  <c r="BB78" i="38"/>
  <c r="BA78" i="38"/>
  <c r="AY78" i="38"/>
  <c r="AX78" i="38"/>
  <c r="AW78" i="38"/>
  <c r="AV78" i="38"/>
  <c r="AT78" i="38"/>
  <c r="AS78" i="38"/>
  <c r="AR78" i="38"/>
  <c r="AQ78" i="38"/>
  <c r="AP78" i="38"/>
  <c r="AO78" i="38"/>
  <c r="A78" i="38"/>
  <c r="BA77" i="38"/>
  <c r="AV77" i="38"/>
  <c r="AQ77" i="38"/>
  <c r="A77" i="38"/>
  <c r="A76" i="38"/>
  <c r="BC75" i="38"/>
  <c r="AX75" i="38"/>
  <c r="AS75" i="38"/>
  <c r="AO75" i="38"/>
  <c r="A75" i="38"/>
  <c r="A74" i="38"/>
  <c r="BD73" i="38"/>
  <c r="BC73" i="38"/>
  <c r="BB73" i="38"/>
  <c r="BA73" i="38"/>
  <c r="AY73" i="38"/>
  <c r="AX73" i="38"/>
  <c r="AW73" i="38"/>
  <c r="AV73" i="38"/>
  <c r="AT73" i="38"/>
  <c r="AS73" i="38"/>
  <c r="AR73" i="38"/>
  <c r="AQ73" i="38"/>
  <c r="AP73" i="38"/>
  <c r="AO73" i="38"/>
  <c r="A73" i="38"/>
  <c r="AO72" i="38"/>
  <c r="AO71" i="38"/>
  <c r="AO70" i="38"/>
  <c r="AO68" i="38"/>
  <c r="AO67" i="38"/>
  <c r="AO66" i="38"/>
  <c r="AO65" i="38"/>
  <c r="AO63" i="38"/>
  <c r="AO62" i="38"/>
  <c r="AO61" i="38"/>
  <c r="AO59" i="38"/>
  <c r="AO58" i="38"/>
  <c r="AO57" i="38"/>
  <c r="AO56" i="38"/>
  <c r="AO55" i="38"/>
  <c r="AO54" i="38"/>
  <c r="AO53" i="38"/>
  <c r="AO52" i="38"/>
  <c r="AO51" i="38"/>
  <c r="AO50" i="38"/>
  <c r="AO49" i="38"/>
  <c r="AO43" i="38"/>
  <c r="AO41" i="38"/>
  <c r="AO40" i="38"/>
  <c r="AO39" i="38"/>
  <c r="AO38" i="38"/>
  <c r="AO37" i="38"/>
  <c r="AO36" i="38"/>
  <c r="AO35" i="38"/>
  <c r="AO34" i="38"/>
  <c r="AO33" i="38"/>
  <c r="AO32" i="38"/>
  <c r="AO31" i="38"/>
  <c r="AO30" i="38"/>
  <c r="AO29" i="38"/>
  <c r="AO28" i="38"/>
  <c r="AO27" i="38"/>
  <c r="AO26" i="38"/>
  <c r="AO25" i="38"/>
  <c r="AO24" i="38"/>
  <c r="AO23" i="38"/>
  <c r="AO22" i="38"/>
  <c r="AO21" i="38"/>
  <c r="AO19" i="38"/>
  <c r="AO18" i="38"/>
  <c r="AO17" i="38"/>
  <c r="AO16" i="38"/>
  <c r="AO15" i="38"/>
  <c r="AO14" i="38"/>
  <c r="AO13" i="38"/>
  <c r="AO10" i="38"/>
  <c r="AO9" i="38"/>
  <c r="AO8" i="38"/>
  <c r="AO7" i="38"/>
  <c r="AO5" i="38"/>
  <c r="AB2" i="3"/>
  <c r="AC2" i="3"/>
  <c r="AD2" i="3"/>
  <c r="AE2" i="3"/>
  <c r="AF2" i="3"/>
  <c r="AG2" i="3"/>
  <c r="AH2" i="3"/>
  <c r="AI2" i="3"/>
  <c r="AJ2" i="3"/>
  <c r="AK2" i="3"/>
  <c r="AL2" i="3"/>
  <c r="AM2" i="3"/>
  <c r="AN2" i="3"/>
  <c r="AO2" i="3"/>
  <c r="AP2" i="3"/>
  <c r="AQ2" i="3"/>
  <c r="AR2" i="3"/>
  <c r="AS2" i="3"/>
  <c r="AT2" i="3"/>
  <c r="AU2" i="3"/>
  <c r="AV2" i="3"/>
  <c r="AW2" i="3"/>
  <c r="AX2" i="3"/>
  <c r="AY2" i="3"/>
  <c r="AZ2" i="3"/>
  <c r="BA2" i="3"/>
  <c r="BB2" i="3"/>
  <c r="BC2" i="3"/>
  <c r="BD2" i="3"/>
  <c r="BE2" i="3"/>
  <c r="BF2" i="3"/>
  <c r="BG2" i="3"/>
  <c r="BH2" i="3"/>
  <c r="BI2" i="3"/>
  <c r="BJ2" i="3"/>
  <c r="BK2" i="3"/>
  <c r="BL2" i="3"/>
  <c r="BM2" i="3"/>
  <c r="BN2" i="3"/>
  <c r="BO2" i="3"/>
  <c r="BP2" i="3"/>
  <c r="BQ2" i="3"/>
  <c r="BR2" i="3"/>
  <c r="BS2" i="3"/>
  <c r="BT2" i="3"/>
  <c r="BU2" i="3"/>
  <c r="BV2" i="3"/>
  <c r="BW2" i="3"/>
  <c r="BX2" i="3"/>
  <c r="BY2" i="3"/>
  <c r="BZ2" i="3"/>
  <c r="CA2" i="3"/>
  <c r="CB2" i="3"/>
  <c r="CC2" i="3"/>
  <c r="CD2" i="3"/>
  <c r="CE2" i="3"/>
  <c r="CF2" i="3"/>
  <c r="CG2" i="3"/>
  <c r="CH2" i="3"/>
  <c r="CI2" i="3"/>
  <c r="CJ2" i="3"/>
  <c r="CK2" i="3"/>
  <c r="CL2" i="3"/>
  <c r="CM2" i="3"/>
  <c r="CN2" i="3"/>
  <c r="CO2" i="3"/>
  <c r="CP2" i="3"/>
  <c r="CQ2" i="3"/>
  <c r="CR2" i="3"/>
  <c r="CS2" i="3"/>
  <c r="CT2" i="3"/>
  <c r="CU2" i="3"/>
  <c r="CV2" i="3"/>
  <c r="CW2" i="3"/>
  <c r="CX2" i="3"/>
  <c r="CY2" i="3"/>
  <c r="CZ2" i="3"/>
  <c r="DA2" i="3"/>
  <c r="DB2" i="3"/>
  <c r="DC2" i="3"/>
  <c r="DD2" i="3"/>
  <c r="DE2" i="3"/>
  <c r="DF2" i="3"/>
  <c r="DG2" i="3"/>
  <c r="DH2" i="3"/>
  <c r="DI2" i="3"/>
  <c r="DJ2" i="3"/>
  <c r="DK2" i="3"/>
  <c r="DL2" i="3"/>
  <c r="DM2" i="3"/>
  <c r="DN2" i="3"/>
  <c r="DO2" i="3"/>
  <c r="DP2" i="3"/>
  <c r="DQ2" i="3"/>
  <c r="DT2" i="3"/>
  <c r="DU2" i="3"/>
  <c r="DV2" i="3"/>
  <c r="DW2" i="3"/>
  <c r="DX2" i="3"/>
  <c r="DY2" i="3"/>
  <c r="DZ2" i="3"/>
  <c r="EA2" i="3"/>
  <c r="EB2" i="3"/>
  <c r="EC2" i="3"/>
  <c r="ED2" i="3"/>
  <c r="EE2" i="3"/>
  <c r="EF2" i="3"/>
  <c r="EG2" i="3"/>
  <c r="EJ2" i="3"/>
  <c r="EK2" i="3"/>
  <c r="EL2" i="3"/>
  <c r="EM2" i="3"/>
  <c r="EN2" i="3"/>
  <c r="EO2" i="3"/>
  <c r="EP2" i="3"/>
  <c r="EQ2" i="3"/>
  <c r="ER2" i="3"/>
  <c r="ES2" i="3"/>
  <c r="ET2" i="3"/>
  <c r="EU2" i="3"/>
  <c r="EV2" i="3"/>
  <c r="EW2" i="3"/>
  <c r="EX2" i="3"/>
  <c r="EY2" i="3"/>
  <c r="EZ2" i="3"/>
  <c r="FA2" i="3"/>
  <c r="FB2" i="3"/>
  <c r="T105" i="3"/>
  <c r="T102" i="3"/>
  <c r="T101" i="3"/>
  <c r="T100" i="3"/>
  <c r="T99" i="3"/>
  <c r="T97" i="3"/>
  <c r="T95" i="3"/>
  <c r="T93" i="3"/>
  <c r="T92" i="3"/>
  <c r="T91" i="3"/>
  <c r="T87" i="3"/>
  <c r="T86" i="3"/>
  <c r="T85" i="3"/>
  <c r="T83" i="3"/>
  <c r="T81" i="3"/>
  <c r="T73" i="3"/>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I9" i="8"/>
  <c r="I8" i="8"/>
  <c r="I7" i="8"/>
  <c r="I6" i="8"/>
  <c r="I5" i="8"/>
  <c r="I4" i="8"/>
  <c r="B42" i="8"/>
  <c r="AM42" i="8"/>
  <c r="W42" i="8"/>
  <c r="V42" i="8"/>
  <c r="G42" i="8"/>
  <c r="F42" i="8"/>
  <c r="E42" i="8"/>
  <c r="D42" i="8"/>
  <c r="C42" i="8"/>
  <c r="A42" i="8"/>
  <c r="H42" i="8"/>
  <c r="B41" i="8"/>
  <c r="AM41" i="8"/>
  <c r="W41" i="8"/>
  <c r="V41" i="8"/>
  <c r="G41" i="8"/>
  <c r="F41" i="8"/>
  <c r="E41" i="8"/>
  <c r="D41" i="8"/>
  <c r="C41" i="8"/>
  <c r="A41" i="8"/>
  <c r="H41" i="8"/>
  <c r="B40" i="8"/>
  <c r="AM40" i="8"/>
  <c r="W40" i="8"/>
  <c r="V40" i="8"/>
  <c r="G40" i="8"/>
  <c r="F40" i="8"/>
  <c r="E40" i="8"/>
  <c r="D40" i="8"/>
  <c r="C40" i="8"/>
  <c r="A40" i="8"/>
  <c r="H40" i="8"/>
  <c r="B39" i="8"/>
  <c r="AM39" i="8"/>
  <c r="W39" i="8"/>
  <c r="V39" i="8"/>
  <c r="G39" i="8"/>
  <c r="F39" i="8"/>
  <c r="E39" i="8"/>
  <c r="D39" i="8"/>
  <c r="C39" i="8"/>
  <c r="A39" i="8"/>
  <c r="H39" i="8"/>
  <c r="B38" i="8"/>
  <c r="AM38" i="8"/>
  <c r="W38" i="8"/>
  <c r="V38" i="8"/>
  <c r="G38" i="8"/>
  <c r="F38" i="8"/>
  <c r="E38" i="8"/>
  <c r="D38" i="8"/>
  <c r="C38" i="8"/>
  <c r="A38" i="8"/>
  <c r="H38" i="8"/>
  <c r="B37" i="8"/>
  <c r="AM37" i="8"/>
  <c r="W37" i="8"/>
  <c r="V37" i="8"/>
  <c r="G37" i="8"/>
  <c r="F37" i="8"/>
  <c r="E37" i="8"/>
  <c r="D37" i="8"/>
  <c r="C37" i="8"/>
  <c r="A37" i="8"/>
  <c r="H37" i="8"/>
  <c r="B36" i="8"/>
  <c r="AM36" i="8"/>
  <c r="W36" i="8"/>
  <c r="V36" i="8"/>
  <c r="G36" i="8"/>
  <c r="F36" i="8"/>
  <c r="E36" i="8"/>
  <c r="D36" i="8"/>
  <c r="C36" i="8"/>
  <c r="A36" i="8"/>
  <c r="H36" i="8"/>
  <c r="B35" i="8"/>
  <c r="AM35" i="8"/>
  <c r="W35" i="8"/>
  <c r="V35" i="8"/>
  <c r="G35" i="8"/>
  <c r="F35" i="8"/>
  <c r="E35" i="8"/>
  <c r="D35" i="8"/>
  <c r="C35" i="8"/>
  <c r="A35" i="8"/>
  <c r="H35" i="8"/>
  <c r="B34" i="8"/>
  <c r="AM34" i="8"/>
  <c r="W34" i="8"/>
  <c r="V34" i="8"/>
  <c r="G34" i="8"/>
  <c r="F34" i="8"/>
  <c r="E34" i="8"/>
  <c r="D34" i="8"/>
  <c r="C34" i="8"/>
  <c r="A34" i="8"/>
  <c r="H34" i="8"/>
  <c r="B33" i="8"/>
  <c r="AM33" i="8"/>
  <c r="W33" i="8"/>
  <c r="V33" i="8"/>
  <c r="G33" i="8"/>
  <c r="F33" i="8"/>
  <c r="E33" i="8"/>
  <c r="D33" i="8"/>
  <c r="C33" i="8"/>
  <c r="A33" i="8"/>
  <c r="H33" i="8"/>
  <c r="B32" i="8"/>
  <c r="AM32" i="8"/>
  <c r="W32" i="8"/>
  <c r="V32" i="8"/>
  <c r="G32" i="8"/>
  <c r="F32" i="8"/>
  <c r="E32" i="8"/>
  <c r="D32" i="8"/>
  <c r="C32" i="8"/>
  <c r="A32" i="8"/>
  <c r="H32" i="8"/>
  <c r="B31" i="8"/>
  <c r="AM31" i="8"/>
  <c r="W31" i="8"/>
  <c r="V31" i="8"/>
  <c r="G31" i="8"/>
  <c r="F31" i="8"/>
  <c r="E31" i="8"/>
  <c r="D31" i="8"/>
  <c r="C31" i="8"/>
  <c r="A31" i="8"/>
  <c r="H31" i="8"/>
  <c r="B30" i="8"/>
  <c r="AM30" i="8"/>
  <c r="W30" i="8"/>
  <c r="V30" i="8"/>
  <c r="G30" i="8"/>
  <c r="F30" i="8"/>
  <c r="E30" i="8"/>
  <c r="D30" i="8"/>
  <c r="C30" i="8"/>
  <c r="A30" i="8"/>
  <c r="H30" i="8"/>
  <c r="B29" i="8"/>
  <c r="AM29" i="8"/>
  <c r="W29" i="8"/>
  <c r="V29" i="8"/>
  <c r="G29" i="8"/>
  <c r="F29" i="8"/>
  <c r="E29" i="8"/>
  <c r="D29" i="8"/>
  <c r="C29" i="8"/>
  <c r="A29" i="8"/>
  <c r="H29" i="8"/>
  <c r="B28" i="8"/>
  <c r="AM28" i="8"/>
  <c r="W28" i="8"/>
  <c r="V28" i="8"/>
  <c r="G28" i="8"/>
  <c r="F28" i="8"/>
  <c r="E28" i="8"/>
  <c r="D28" i="8"/>
  <c r="C28" i="8"/>
  <c r="A28" i="8"/>
  <c r="H28" i="8"/>
  <c r="T26" i="34"/>
  <c r="AD35" i="3"/>
  <c r="AD31" i="3"/>
  <c r="AD30" i="3"/>
  <c r="AD29" i="3"/>
  <c r="EF108" i="3"/>
  <c r="EF107" i="3"/>
  <c r="EF106" i="3"/>
  <c r="EF105" i="3"/>
  <c r="EF104" i="3"/>
  <c r="EF103" i="3"/>
  <c r="EF102" i="3"/>
  <c r="EF101" i="3"/>
  <c r="EF100" i="3"/>
  <c r="EF99" i="3"/>
  <c r="EF98" i="3"/>
  <c r="EF97" i="3"/>
  <c r="EF96" i="3"/>
  <c r="EF95" i="3"/>
  <c r="EF94" i="3"/>
  <c r="EF93" i="3"/>
  <c r="EF92" i="3"/>
  <c r="EF91" i="3"/>
  <c r="EF90" i="3"/>
  <c r="EF89" i="3"/>
  <c r="EF88" i="3"/>
  <c r="EF87" i="3"/>
  <c r="EF86" i="3"/>
  <c r="EF85" i="3"/>
  <c r="EF84" i="3"/>
  <c r="EF83" i="3"/>
  <c r="EF82" i="3"/>
  <c r="EF81" i="3"/>
  <c r="EF80" i="3"/>
  <c r="EF79" i="3"/>
  <c r="EF78" i="3"/>
  <c r="EF77" i="3"/>
  <c r="EF76" i="3"/>
  <c r="EF75" i="3"/>
  <c r="EF74" i="3"/>
  <c r="EF73" i="3"/>
  <c r="EF72" i="3"/>
  <c r="EF71" i="3"/>
  <c r="EF70" i="3"/>
  <c r="EF69" i="3"/>
  <c r="EF68" i="3"/>
  <c r="EF67" i="3"/>
  <c r="EF66" i="3"/>
  <c r="EF65" i="3"/>
  <c r="EF64" i="3"/>
  <c r="EF63" i="3"/>
  <c r="EF62" i="3"/>
  <c r="EF61" i="3"/>
  <c r="EF60" i="3"/>
  <c r="EF59" i="3"/>
  <c r="EF58" i="3"/>
  <c r="EF57" i="3"/>
  <c r="EF56" i="3"/>
  <c r="EF55" i="3"/>
  <c r="EF54" i="3"/>
  <c r="EF53" i="3"/>
  <c r="EF52" i="3"/>
  <c r="EF51" i="3"/>
  <c r="EF50" i="3"/>
  <c r="EF48" i="3"/>
  <c r="EF47" i="3"/>
  <c r="EF46" i="3"/>
  <c r="EF45" i="3"/>
  <c r="EF44" i="3"/>
  <c r="EF43" i="3"/>
  <c r="EF42" i="3"/>
  <c r="EF41" i="3"/>
  <c r="EF40" i="3"/>
  <c r="EF39" i="3"/>
  <c r="EF38" i="3"/>
  <c r="EF37" i="3"/>
  <c r="EF36" i="3"/>
  <c r="EF35" i="3"/>
  <c r="EF34" i="3"/>
  <c r="EF33" i="3"/>
  <c r="EF32" i="3"/>
  <c r="EF31" i="3"/>
  <c r="EF30" i="3"/>
  <c r="EF29" i="3"/>
  <c r="EF28" i="3"/>
  <c r="EF27" i="3"/>
  <c r="EF26" i="3"/>
  <c r="EF25" i="3"/>
  <c r="EF24" i="3"/>
  <c r="EF23" i="3"/>
  <c r="EF22" i="3"/>
  <c r="EF21" i="3"/>
  <c r="EF20" i="3"/>
  <c r="EF19" i="3"/>
  <c r="EF18" i="3"/>
  <c r="EF17" i="3"/>
  <c r="EF16" i="3"/>
  <c r="EF15" i="3"/>
  <c r="EF14" i="3"/>
  <c r="EF13" i="3"/>
  <c r="EF12" i="3"/>
  <c r="EF11" i="3"/>
  <c r="EF10" i="3"/>
  <c r="EF9" i="3"/>
  <c r="EF8" i="3"/>
  <c r="EF7" i="3"/>
  <c r="EF6" i="3"/>
  <c r="DN108" i="3"/>
  <c r="DO108" i="3"/>
  <c r="C108" i="3"/>
  <c r="DN107" i="3"/>
  <c r="DO107" i="3"/>
  <c r="C107" i="3"/>
  <c r="DN106" i="3"/>
  <c r="DO106" i="3"/>
  <c r="C106" i="3"/>
  <c r="DN105" i="3"/>
  <c r="DO105" i="3"/>
  <c r="C105" i="3"/>
  <c r="CG105" i="3"/>
  <c r="DN104" i="3"/>
  <c r="DO104" i="3"/>
  <c r="C104" i="3"/>
  <c r="DN103" i="3"/>
  <c r="DO103" i="3"/>
  <c r="C103" i="3"/>
  <c r="DN102" i="3"/>
  <c r="DO102" i="3"/>
  <c r="C102" i="3"/>
  <c r="CG102" i="3"/>
  <c r="DN101" i="3"/>
  <c r="DO101" i="3"/>
  <c r="C101" i="3"/>
  <c r="CG101" i="3"/>
  <c r="DN100" i="3"/>
  <c r="DO100" i="3"/>
  <c r="C100" i="3"/>
  <c r="DN99" i="3"/>
  <c r="DO99" i="3"/>
  <c r="C99" i="3"/>
  <c r="DN98" i="3"/>
  <c r="DO98" i="3"/>
  <c r="C98" i="3"/>
  <c r="C97" i="3"/>
  <c r="CG97" i="3"/>
  <c r="C96" i="3"/>
  <c r="DN95" i="3"/>
  <c r="DO95" i="3"/>
  <c r="C95" i="3"/>
  <c r="DN94" i="3"/>
  <c r="DO94" i="3"/>
  <c r="C94" i="3"/>
  <c r="CG94" i="3"/>
  <c r="C93" i="3"/>
  <c r="DN92" i="3"/>
  <c r="DO92" i="3"/>
  <c r="C92" i="3"/>
  <c r="C91" i="3"/>
  <c r="DN90" i="3"/>
  <c r="DO90" i="3"/>
  <c r="C90" i="3"/>
  <c r="C89" i="3"/>
  <c r="CG89" i="3"/>
  <c r="C88" i="3"/>
  <c r="DN87" i="3"/>
  <c r="DO87" i="3"/>
  <c r="C87" i="3"/>
  <c r="DN86" i="3"/>
  <c r="DO86" i="3"/>
  <c r="C86" i="3"/>
  <c r="CG86" i="3"/>
  <c r="DN85" i="3"/>
  <c r="DO85" i="3"/>
  <c r="C85" i="3"/>
  <c r="DN84" i="3"/>
  <c r="DO84" i="3"/>
  <c r="C84" i="3"/>
  <c r="DN83" i="3"/>
  <c r="DO83" i="3"/>
  <c r="C83" i="3"/>
  <c r="DN82" i="3"/>
  <c r="DO82" i="3"/>
  <c r="C82" i="3"/>
  <c r="DN81" i="3"/>
  <c r="DO81" i="3"/>
  <c r="C81" i="3"/>
  <c r="CG81" i="3"/>
  <c r="DN80" i="3"/>
  <c r="DO80" i="3"/>
  <c r="C80" i="3"/>
  <c r="DN79" i="3"/>
  <c r="DO79" i="3"/>
  <c r="C79" i="3"/>
  <c r="DN78" i="3"/>
  <c r="DO78" i="3"/>
  <c r="C78" i="3"/>
  <c r="DN77" i="3"/>
  <c r="DO77" i="3"/>
  <c r="C77" i="3"/>
  <c r="DN76" i="3"/>
  <c r="DO76" i="3"/>
  <c r="C76" i="3"/>
  <c r="DN75" i="3"/>
  <c r="DO75" i="3"/>
  <c r="C75" i="3"/>
  <c r="DN74" i="3"/>
  <c r="DO74" i="3"/>
  <c r="C74" i="3"/>
  <c r="DN73" i="3"/>
  <c r="DO73" i="3"/>
  <c r="C73" i="3"/>
  <c r="CG73" i="3"/>
  <c r="DN72" i="3"/>
  <c r="DO72" i="3"/>
  <c r="C72" i="3"/>
  <c r="C71" i="3"/>
  <c r="DN70" i="3"/>
  <c r="DO70" i="3"/>
  <c r="C70" i="3"/>
  <c r="CG70" i="3"/>
  <c r="C69" i="3"/>
  <c r="DN68" i="3"/>
  <c r="DO68" i="3"/>
  <c r="C68" i="3"/>
  <c r="C67" i="3"/>
  <c r="C66" i="3"/>
  <c r="DN65" i="3"/>
  <c r="DO65" i="3"/>
  <c r="C65" i="3"/>
  <c r="C64" i="3"/>
  <c r="DN63" i="3"/>
  <c r="DO63" i="3"/>
  <c r="C63" i="3"/>
  <c r="DN62" i="3"/>
  <c r="DO62" i="3"/>
  <c r="C62" i="3"/>
  <c r="C61" i="3"/>
  <c r="DN60" i="3"/>
  <c r="DO60" i="3"/>
  <c r="C60" i="3"/>
  <c r="C59" i="3"/>
  <c r="DN58" i="3"/>
  <c r="DO58" i="3"/>
  <c r="C58" i="3"/>
  <c r="C57" i="3"/>
  <c r="DN56" i="3"/>
  <c r="DO56" i="3"/>
  <c r="C56" i="3"/>
  <c r="DN55" i="3"/>
  <c r="DO55" i="3"/>
  <c r="C55" i="3"/>
  <c r="DN54" i="3"/>
  <c r="DO54" i="3"/>
  <c r="C54" i="3"/>
  <c r="C53" i="3"/>
  <c r="CG53" i="3"/>
  <c r="DN52" i="3"/>
  <c r="DO52" i="3"/>
  <c r="C52" i="3"/>
  <c r="C51" i="3"/>
  <c r="DN50" i="3"/>
  <c r="DO50" i="3"/>
  <c r="C50" i="3"/>
  <c r="C49" i="3"/>
  <c r="C48" i="3"/>
  <c r="DN47" i="3"/>
  <c r="DO47" i="3"/>
  <c r="C47" i="3"/>
  <c r="CG47" i="3"/>
  <c r="DN46" i="3"/>
  <c r="DO46" i="3"/>
  <c r="C46" i="3"/>
  <c r="CG46" i="3"/>
  <c r="DN45" i="3"/>
  <c r="DO45" i="3"/>
  <c r="C45" i="3"/>
  <c r="DN44" i="3"/>
  <c r="DO44" i="3"/>
  <c r="C44" i="3"/>
  <c r="DN43" i="3"/>
  <c r="DO43" i="3"/>
  <c r="C43" i="3"/>
  <c r="DN42" i="3"/>
  <c r="DO42" i="3"/>
  <c r="C42" i="3"/>
  <c r="DN41" i="3"/>
  <c r="DO41" i="3"/>
  <c r="C41" i="3"/>
  <c r="DN40" i="3"/>
  <c r="DO40" i="3"/>
  <c r="C40" i="3"/>
  <c r="DN39" i="3"/>
  <c r="DO39" i="3"/>
  <c r="C39" i="3"/>
  <c r="DN38" i="3"/>
  <c r="DO38" i="3"/>
  <c r="C38" i="3"/>
  <c r="DN37" i="3"/>
  <c r="DO37" i="3"/>
  <c r="C37" i="3"/>
  <c r="DN36" i="3"/>
  <c r="DO36" i="3"/>
  <c r="C36" i="3"/>
  <c r="DN35" i="3"/>
  <c r="DO35" i="3"/>
  <c r="C35" i="3"/>
  <c r="DN34" i="3"/>
  <c r="DO34" i="3"/>
  <c r="C34" i="3"/>
  <c r="DN33" i="3"/>
  <c r="DO33" i="3"/>
  <c r="C33" i="3"/>
  <c r="DN32" i="3"/>
  <c r="DO32" i="3"/>
  <c r="C32" i="3"/>
  <c r="DN31" i="3"/>
  <c r="DO31" i="3"/>
  <c r="C31" i="3"/>
  <c r="DN30" i="3"/>
  <c r="DO30" i="3"/>
  <c r="C30" i="3"/>
  <c r="DN29" i="3"/>
  <c r="DO29" i="3"/>
  <c r="C29" i="3"/>
  <c r="DN28" i="3"/>
  <c r="DO28" i="3"/>
  <c r="C28" i="3"/>
  <c r="DN27" i="3"/>
  <c r="DO27" i="3"/>
  <c r="C27" i="3"/>
  <c r="DN26" i="3"/>
  <c r="DO26" i="3"/>
  <c r="C26" i="3"/>
  <c r="DN25" i="3"/>
  <c r="DO25" i="3"/>
  <c r="C25" i="3"/>
  <c r="DN24" i="3"/>
  <c r="DO24" i="3"/>
  <c r="C24" i="3"/>
  <c r="DN23" i="3"/>
  <c r="DO23" i="3"/>
  <c r="C23" i="3"/>
  <c r="DN22" i="3"/>
  <c r="DO22" i="3"/>
  <c r="C22" i="3"/>
  <c r="DN21" i="3"/>
  <c r="DO21" i="3"/>
  <c r="C21" i="3"/>
  <c r="DN20" i="3"/>
  <c r="DO20" i="3"/>
  <c r="C20" i="3"/>
  <c r="DN19" i="3"/>
  <c r="DO19" i="3"/>
  <c r="C19" i="3"/>
  <c r="DN18" i="3"/>
  <c r="DO18" i="3"/>
  <c r="C18" i="3"/>
  <c r="DN17" i="3"/>
  <c r="DO17" i="3"/>
  <c r="C17" i="3"/>
  <c r="DN16" i="3"/>
  <c r="DO16" i="3"/>
  <c r="C16" i="3"/>
  <c r="DN15" i="3"/>
  <c r="DO15" i="3"/>
  <c r="C15" i="3"/>
  <c r="DN14" i="3"/>
  <c r="DO14" i="3"/>
  <c r="C14" i="3"/>
  <c r="DN13" i="3"/>
  <c r="DO13" i="3"/>
  <c r="C13" i="3"/>
  <c r="DN12" i="3"/>
  <c r="DO12" i="3"/>
  <c r="C12" i="3"/>
  <c r="DN11" i="3"/>
  <c r="DO11" i="3"/>
  <c r="C11" i="3"/>
  <c r="DN10" i="3"/>
  <c r="DO10" i="3"/>
  <c r="C10" i="3"/>
  <c r="DN9" i="3"/>
  <c r="DO9" i="3"/>
  <c r="C9" i="3"/>
  <c r="DN8" i="3"/>
  <c r="DO8" i="3"/>
  <c r="C8" i="3"/>
  <c r="DN7" i="3"/>
  <c r="DO7" i="3"/>
  <c r="C7" i="3"/>
  <c r="DN6" i="3"/>
  <c r="DO6" i="3"/>
  <c r="C6" i="3"/>
  <c r="D108" i="3"/>
  <c r="B108" i="3"/>
  <c r="A108" i="3"/>
  <c r="D107" i="3"/>
  <c r="B107" i="3"/>
  <c r="A107" i="3"/>
  <c r="D106" i="3"/>
  <c r="B106" i="3"/>
  <c r="A106" i="3"/>
  <c r="D105" i="3"/>
  <c r="B105" i="3"/>
  <c r="A105" i="3"/>
  <c r="D104" i="3"/>
  <c r="B104" i="3"/>
  <c r="A104" i="3"/>
  <c r="D103" i="3"/>
  <c r="B103" i="3"/>
  <c r="A103" i="3"/>
  <c r="D102" i="3"/>
  <c r="B102" i="3"/>
  <c r="A102" i="3"/>
  <c r="D101" i="3"/>
  <c r="B101" i="3"/>
  <c r="A101" i="3"/>
  <c r="D100" i="3"/>
  <c r="B100" i="3"/>
  <c r="A100" i="3"/>
  <c r="D99" i="3"/>
  <c r="B99" i="3"/>
  <c r="A99" i="3"/>
  <c r="D98" i="3"/>
  <c r="B98" i="3"/>
  <c r="A98" i="3"/>
  <c r="D97" i="3"/>
  <c r="B97" i="3"/>
  <c r="A97" i="3"/>
  <c r="D96" i="3"/>
  <c r="B96" i="3"/>
  <c r="A96" i="3"/>
  <c r="D95" i="3"/>
  <c r="B95" i="3"/>
  <c r="A95" i="3"/>
  <c r="D94" i="3"/>
  <c r="B94" i="3"/>
  <c r="A94" i="3"/>
  <c r="D93" i="3"/>
  <c r="B93" i="3"/>
  <c r="A93" i="3"/>
  <c r="D92" i="3"/>
  <c r="B92" i="3"/>
  <c r="A92" i="3"/>
  <c r="D91" i="3"/>
  <c r="B91" i="3"/>
  <c r="A91" i="3"/>
  <c r="D90" i="3"/>
  <c r="B90" i="3"/>
  <c r="A90" i="3"/>
  <c r="D89" i="3"/>
  <c r="B89" i="3"/>
  <c r="A89" i="3"/>
  <c r="D88" i="3"/>
  <c r="B88" i="3"/>
  <c r="A88" i="3"/>
  <c r="D87" i="3"/>
  <c r="B87" i="3"/>
  <c r="A87" i="3"/>
  <c r="D86" i="3"/>
  <c r="B86" i="3"/>
  <c r="A86" i="3"/>
  <c r="D85" i="3"/>
  <c r="B85" i="3"/>
  <c r="A85" i="3"/>
  <c r="D84" i="3"/>
  <c r="B84" i="3"/>
  <c r="A84" i="3"/>
  <c r="D83" i="3"/>
  <c r="B83" i="3"/>
  <c r="A83" i="3"/>
  <c r="D82" i="3"/>
  <c r="B82" i="3"/>
  <c r="A82" i="3"/>
  <c r="D81" i="3"/>
  <c r="B81" i="3"/>
  <c r="A81" i="3"/>
  <c r="D80" i="3"/>
  <c r="B80" i="3"/>
  <c r="A80" i="3"/>
  <c r="D79" i="3"/>
  <c r="B79" i="3"/>
  <c r="A79" i="3"/>
  <c r="D78" i="3"/>
  <c r="B78" i="3"/>
  <c r="A78" i="3"/>
  <c r="D77" i="3"/>
  <c r="B77" i="3"/>
  <c r="A77" i="3"/>
  <c r="D76" i="3"/>
  <c r="B76" i="3"/>
  <c r="A76" i="3"/>
  <c r="D75" i="3"/>
  <c r="B75" i="3"/>
  <c r="A75" i="3"/>
  <c r="D74" i="3"/>
  <c r="B74" i="3"/>
  <c r="A74" i="3"/>
  <c r="D73" i="3"/>
  <c r="B73" i="3"/>
  <c r="A73" i="3"/>
  <c r="D72" i="3"/>
  <c r="B72" i="3"/>
  <c r="A72" i="3"/>
  <c r="D71" i="3"/>
  <c r="B71" i="3"/>
  <c r="A71" i="3"/>
  <c r="D70" i="3"/>
  <c r="B70" i="3"/>
  <c r="A70" i="3"/>
  <c r="D69" i="3"/>
  <c r="B69" i="3"/>
  <c r="A69" i="3"/>
  <c r="D68" i="3"/>
  <c r="B68" i="3"/>
  <c r="A68" i="3"/>
  <c r="D67" i="3"/>
  <c r="B67" i="3"/>
  <c r="A67" i="3"/>
  <c r="D66" i="3"/>
  <c r="B66" i="3"/>
  <c r="A66" i="3"/>
  <c r="D65" i="3"/>
  <c r="B65" i="3"/>
  <c r="A65" i="3"/>
  <c r="D64" i="3"/>
  <c r="B64" i="3"/>
  <c r="A64" i="3"/>
  <c r="D63" i="3"/>
  <c r="B63" i="3"/>
  <c r="A63" i="3"/>
  <c r="D62" i="3"/>
  <c r="B62" i="3"/>
  <c r="A62" i="3"/>
  <c r="D61" i="3"/>
  <c r="B61" i="3"/>
  <c r="A61" i="3"/>
  <c r="D60" i="3"/>
  <c r="B60" i="3"/>
  <c r="A60" i="3"/>
  <c r="D59" i="3"/>
  <c r="B59" i="3"/>
  <c r="A59" i="3"/>
  <c r="D58" i="3"/>
  <c r="B58" i="3"/>
  <c r="A58" i="3"/>
  <c r="D57" i="3"/>
  <c r="B57" i="3"/>
  <c r="A57" i="3"/>
  <c r="D56" i="3"/>
  <c r="B56" i="3"/>
  <c r="A56" i="3"/>
  <c r="D55" i="3"/>
  <c r="B55" i="3"/>
  <c r="A55" i="3"/>
  <c r="D54" i="3"/>
  <c r="B54" i="3"/>
  <c r="A54" i="3"/>
  <c r="D53" i="3"/>
  <c r="B53" i="3"/>
  <c r="A53" i="3"/>
  <c r="D52" i="3"/>
  <c r="B52" i="3"/>
  <c r="A52" i="3"/>
  <c r="D51" i="3"/>
  <c r="B51" i="3"/>
  <c r="A51" i="3"/>
  <c r="D50" i="3"/>
  <c r="B50" i="3"/>
  <c r="A50" i="3"/>
  <c r="D49" i="3"/>
  <c r="B49" i="3"/>
  <c r="A49" i="3"/>
  <c r="D48" i="3"/>
  <c r="B48" i="3"/>
  <c r="A48" i="3"/>
  <c r="D47" i="3"/>
  <c r="B47" i="3"/>
  <c r="A47" i="3"/>
  <c r="D46" i="3"/>
  <c r="B46" i="3"/>
  <c r="A46" i="3"/>
  <c r="D45" i="3"/>
  <c r="B45" i="3"/>
  <c r="A45" i="3"/>
  <c r="D44" i="3"/>
  <c r="B44" i="3"/>
  <c r="A44" i="3"/>
  <c r="D43" i="3"/>
  <c r="B43" i="3"/>
  <c r="A43" i="3"/>
  <c r="D42" i="3"/>
  <c r="B42" i="3"/>
  <c r="A42" i="3"/>
  <c r="D41" i="3"/>
  <c r="B41" i="3"/>
  <c r="A41" i="3"/>
  <c r="D40" i="3"/>
  <c r="B40" i="3"/>
  <c r="A40" i="3"/>
  <c r="D39" i="3"/>
  <c r="B39" i="3"/>
  <c r="A39" i="3"/>
  <c r="D38" i="3"/>
  <c r="B38" i="3"/>
  <c r="A38" i="3"/>
  <c r="D37" i="3"/>
  <c r="B37" i="3"/>
  <c r="A37" i="3"/>
  <c r="D36" i="3"/>
  <c r="B36" i="3"/>
  <c r="A36" i="3"/>
  <c r="D35" i="3"/>
  <c r="B35" i="3"/>
  <c r="A35" i="3"/>
  <c r="D34" i="3"/>
  <c r="B34" i="3"/>
  <c r="A34" i="3"/>
  <c r="D33" i="3"/>
  <c r="B33" i="3"/>
  <c r="A33" i="3"/>
  <c r="D32" i="3"/>
  <c r="B32" i="3"/>
  <c r="A32" i="3"/>
  <c r="D31" i="3"/>
  <c r="B31" i="3"/>
  <c r="A31" i="3"/>
  <c r="D30" i="3"/>
  <c r="B30" i="3"/>
  <c r="A30" i="3"/>
  <c r="D29" i="3"/>
  <c r="B29" i="3"/>
  <c r="A29" i="3"/>
  <c r="D28" i="3"/>
  <c r="B28" i="3"/>
  <c r="A28" i="3"/>
  <c r="D27" i="3"/>
  <c r="B27" i="3"/>
  <c r="A27" i="3"/>
  <c r="D26" i="3"/>
  <c r="B26" i="3"/>
  <c r="A26" i="3"/>
  <c r="D25" i="3"/>
  <c r="B25" i="3"/>
  <c r="A25" i="3"/>
  <c r="D24" i="3"/>
  <c r="B24" i="3"/>
  <c r="A24" i="3"/>
  <c r="D23" i="3"/>
  <c r="B23" i="3"/>
  <c r="A23" i="3"/>
  <c r="D22" i="3"/>
  <c r="B22" i="3"/>
  <c r="A22" i="3"/>
  <c r="D21" i="3"/>
  <c r="B21" i="3"/>
  <c r="A21" i="3"/>
  <c r="D20" i="3"/>
  <c r="B20" i="3"/>
  <c r="A20" i="3"/>
  <c r="D19" i="3"/>
  <c r="B19" i="3"/>
  <c r="A19" i="3"/>
  <c r="D18" i="3"/>
  <c r="B18" i="3"/>
  <c r="A18" i="3"/>
  <c r="D17" i="3"/>
  <c r="B17" i="3"/>
  <c r="A17" i="3"/>
  <c r="D16" i="3"/>
  <c r="B16" i="3"/>
  <c r="A16" i="3"/>
  <c r="D15" i="3"/>
  <c r="B15" i="3"/>
  <c r="A15" i="3"/>
  <c r="D14" i="3"/>
  <c r="B14" i="3"/>
  <c r="A14" i="3"/>
  <c r="D13" i="3"/>
  <c r="B13" i="3"/>
  <c r="A13" i="3"/>
  <c r="D12" i="3"/>
  <c r="B12" i="3"/>
  <c r="A12" i="3"/>
  <c r="D11" i="3"/>
  <c r="B11" i="3"/>
  <c r="A11" i="3"/>
  <c r="D10" i="3"/>
  <c r="B10" i="3"/>
  <c r="A10" i="3"/>
  <c r="D9" i="3"/>
  <c r="B9" i="3"/>
  <c r="A9" i="3"/>
  <c r="D8" i="3"/>
  <c r="B8" i="3"/>
  <c r="A8" i="3"/>
  <c r="D7" i="3"/>
  <c r="B7" i="3"/>
  <c r="A7" i="3"/>
  <c r="D6" i="3"/>
  <c r="B6" i="3"/>
  <c r="A6" i="3"/>
  <c r="C5" i="3"/>
  <c r="Y3" i="39"/>
  <c r="X3" i="39"/>
  <c r="W3" i="39"/>
  <c r="V3" i="39"/>
  <c r="R3" i="39"/>
  <c r="Q3" i="39"/>
  <c r="P3" i="39"/>
  <c r="O3" i="39"/>
  <c r="K3" i="39"/>
  <c r="J3" i="39"/>
  <c r="I3" i="39"/>
  <c r="H3" i="39"/>
  <c r="A72" i="39"/>
  <c r="A71" i="39"/>
  <c r="A70" i="39"/>
  <c r="A69" i="39"/>
  <c r="A68" i="39"/>
  <c r="A67" i="39"/>
  <c r="A66" i="39"/>
  <c r="A65" i="39"/>
  <c r="A64" i="39"/>
  <c r="A63" i="39"/>
  <c r="A62" i="39"/>
  <c r="A61" i="39"/>
  <c r="A60" i="39"/>
  <c r="A59" i="39"/>
  <c r="A58" i="39"/>
  <c r="A57" i="39"/>
  <c r="A56" i="39"/>
  <c r="A55" i="39"/>
  <c r="A54" i="39"/>
  <c r="A53" i="39"/>
  <c r="A52" i="39"/>
  <c r="A51" i="39"/>
  <c r="A50" i="39"/>
  <c r="A49" i="39"/>
  <c r="A48" i="39"/>
  <c r="A47" i="39"/>
  <c r="A46" i="39"/>
  <c r="A45" i="39"/>
  <c r="A44" i="39"/>
  <c r="A43" i="39"/>
  <c r="A42" i="39"/>
  <c r="A41" i="39"/>
  <c r="A40" i="39"/>
  <c r="A39" i="39"/>
  <c r="A38" i="39"/>
  <c r="A37" i="39"/>
  <c r="A36" i="39"/>
  <c r="A35" i="39"/>
  <c r="A34" i="39"/>
  <c r="A33" i="39"/>
  <c r="A32" i="39"/>
  <c r="A31" i="39"/>
  <c r="A30" i="39"/>
  <c r="A29" i="39"/>
  <c r="A28" i="39"/>
  <c r="A27" i="39"/>
  <c r="A26" i="39"/>
  <c r="A25" i="39"/>
  <c r="A24" i="39"/>
  <c r="A23" i="39"/>
  <c r="A22" i="39"/>
  <c r="A21" i="39"/>
  <c r="A20" i="39"/>
  <c r="A19" i="39"/>
  <c r="A18" i="39"/>
  <c r="A17" i="39"/>
  <c r="A16" i="39"/>
  <c r="A15" i="39"/>
  <c r="A14" i="39"/>
  <c r="A13" i="39"/>
  <c r="A12" i="39"/>
  <c r="A11" i="39"/>
  <c r="A10" i="39"/>
  <c r="A9" i="39"/>
  <c r="A8" i="39"/>
  <c r="A7" i="39"/>
  <c r="A6" i="39"/>
  <c r="A5" i="39"/>
  <c r="EF5" i="3"/>
  <c r="BD72" i="38"/>
  <c r="BC72" i="38"/>
  <c r="BB72" i="38"/>
  <c r="BA72" i="38"/>
  <c r="BD71" i="38"/>
  <c r="BC71" i="38"/>
  <c r="BB71" i="38"/>
  <c r="BA71" i="38"/>
  <c r="BD70" i="38"/>
  <c r="BC70" i="38"/>
  <c r="BB70" i="38"/>
  <c r="BA70" i="38"/>
  <c r="BD68" i="38"/>
  <c r="BC68" i="38"/>
  <c r="BB68" i="38"/>
  <c r="BA68" i="38"/>
  <c r="BD67" i="38"/>
  <c r="BC67" i="38"/>
  <c r="BB67" i="38"/>
  <c r="BA67" i="38"/>
  <c r="BD66" i="38"/>
  <c r="BC66" i="38"/>
  <c r="BB66" i="38"/>
  <c r="BA66" i="38"/>
  <c r="BD65" i="38"/>
  <c r="BD63" i="38"/>
  <c r="BC63" i="38"/>
  <c r="BB63" i="38"/>
  <c r="BA63" i="38"/>
  <c r="BD62" i="38"/>
  <c r="BC62" i="38"/>
  <c r="BB62" i="38"/>
  <c r="BA62" i="38"/>
  <c r="BD61" i="38"/>
  <c r="BC61" i="38"/>
  <c r="BB61" i="38"/>
  <c r="BA61" i="38"/>
  <c r="BD60" i="38"/>
  <c r="BD59" i="38"/>
  <c r="BC59" i="38"/>
  <c r="BB59" i="38"/>
  <c r="BA59" i="38"/>
  <c r="BD58" i="38"/>
  <c r="BC58" i="38"/>
  <c r="BB58" i="38"/>
  <c r="BA58" i="38"/>
  <c r="BD57" i="38"/>
  <c r="BC57" i="38"/>
  <c r="BB57" i="38"/>
  <c r="BA57" i="38"/>
  <c r="BD56" i="38"/>
  <c r="BC56" i="38"/>
  <c r="BB56" i="38"/>
  <c r="BA56" i="38"/>
  <c r="BD55" i="38"/>
  <c r="BC55" i="38"/>
  <c r="BB55" i="38"/>
  <c r="BA55" i="38"/>
  <c r="BD54" i="38"/>
  <c r="BC54" i="38"/>
  <c r="BB54" i="38"/>
  <c r="BA54" i="38"/>
  <c r="BD53" i="38"/>
  <c r="BC53" i="38"/>
  <c r="BB53" i="38"/>
  <c r="BA53" i="38"/>
  <c r="BD52" i="38"/>
  <c r="BC52" i="38"/>
  <c r="BB52" i="38"/>
  <c r="BA52" i="38"/>
  <c r="BD51" i="38"/>
  <c r="BC51" i="38"/>
  <c r="BB51" i="38"/>
  <c r="BA51" i="38"/>
  <c r="BD50" i="38"/>
  <c r="BC50" i="38"/>
  <c r="BB50" i="38"/>
  <c r="BA50" i="38"/>
  <c r="BD49" i="38"/>
  <c r="BC49" i="38"/>
  <c r="BB49" i="38"/>
  <c r="BA49" i="38"/>
  <c r="BD47" i="38"/>
  <c r="BD46" i="38"/>
  <c r="BD44" i="38"/>
  <c r="BD43" i="38"/>
  <c r="BC43" i="38"/>
  <c r="BB43" i="38"/>
  <c r="BA43" i="38"/>
  <c r="BD42" i="38"/>
  <c r="BD41" i="38"/>
  <c r="BC41" i="38"/>
  <c r="BB41" i="38"/>
  <c r="BA41" i="38"/>
  <c r="BD40" i="38"/>
  <c r="BC40" i="38"/>
  <c r="BB40" i="38"/>
  <c r="BA40" i="38"/>
  <c r="BD39" i="38"/>
  <c r="BC39" i="38"/>
  <c r="BB39" i="38"/>
  <c r="BA39" i="38"/>
  <c r="BD38" i="38"/>
  <c r="BC38" i="38"/>
  <c r="BB38" i="38"/>
  <c r="BA38" i="38"/>
  <c r="BD37" i="38"/>
  <c r="BC37" i="38"/>
  <c r="BB37" i="38"/>
  <c r="BA37" i="38"/>
  <c r="BD36" i="38"/>
  <c r="BC36" i="38"/>
  <c r="BB36" i="38"/>
  <c r="BA36" i="38"/>
  <c r="BD35" i="38"/>
  <c r="BC35" i="38"/>
  <c r="BB35" i="38"/>
  <c r="BA35" i="38"/>
  <c r="BD34" i="38"/>
  <c r="BC34" i="38"/>
  <c r="BB34" i="38"/>
  <c r="BA34" i="38"/>
  <c r="BD33" i="38"/>
  <c r="BC33" i="38"/>
  <c r="BB33" i="38"/>
  <c r="BA33" i="38"/>
  <c r="BD32" i="38"/>
  <c r="BC32" i="38"/>
  <c r="BB32" i="38"/>
  <c r="BA32" i="38"/>
  <c r="BD31" i="38"/>
  <c r="BC31" i="38"/>
  <c r="BB31" i="38"/>
  <c r="BA31" i="38"/>
  <c r="BD30" i="38"/>
  <c r="BC30" i="38"/>
  <c r="BB30" i="38"/>
  <c r="BA30" i="38"/>
  <c r="BD29" i="38"/>
  <c r="BC29" i="38"/>
  <c r="BB29" i="38"/>
  <c r="BA29" i="38"/>
  <c r="BD28" i="38"/>
  <c r="BC28" i="38"/>
  <c r="BB28" i="38"/>
  <c r="BA28" i="38"/>
  <c r="BD27" i="38"/>
  <c r="BC27" i="38"/>
  <c r="BB27" i="38"/>
  <c r="BA27" i="38"/>
  <c r="BD26" i="38"/>
  <c r="BC26" i="38"/>
  <c r="BB26" i="38"/>
  <c r="BA26" i="38"/>
  <c r="BD25" i="38"/>
  <c r="BC25" i="38"/>
  <c r="BB25" i="38"/>
  <c r="BA25" i="38"/>
  <c r="BD24" i="38"/>
  <c r="BC24" i="38"/>
  <c r="BB24" i="38"/>
  <c r="BA24" i="38"/>
  <c r="BD23" i="38"/>
  <c r="BC23" i="38"/>
  <c r="BB23" i="38"/>
  <c r="BA23" i="38"/>
  <c r="BD22" i="38"/>
  <c r="BC22" i="38"/>
  <c r="BB22" i="38"/>
  <c r="BA22" i="38"/>
  <c r="BD21" i="38"/>
  <c r="BC21" i="38"/>
  <c r="BB21" i="38"/>
  <c r="BA21" i="38"/>
  <c r="BD20" i="38"/>
  <c r="BD19" i="38"/>
  <c r="BD18" i="38"/>
  <c r="BC18" i="38"/>
  <c r="BB18" i="38"/>
  <c r="BA18" i="38"/>
  <c r="BD17" i="38"/>
  <c r="BC17" i="38"/>
  <c r="BB17" i="38"/>
  <c r="BA17" i="38"/>
  <c r="BD16" i="38"/>
  <c r="BC16" i="38"/>
  <c r="BB16" i="38"/>
  <c r="BA16" i="38"/>
  <c r="BD15" i="38"/>
  <c r="BC15" i="38"/>
  <c r="BB15" i="38"/>
  <c r="BA15" i="38"/>
  <c r="BD14" i="38"/>
  <c r="BC14" i="38"/>
  <c r="BB14" i="38"/>
  <c r="BA14" i="38"/>
  <c r="BD13" i="38"/>
  <c r="BC13" i="38"/>
  <c r="BB13" i="38"/>
  <c r="BA13" i="38"/>
  <c r="BD12" i="38"/>
  <c r="BD10" i="38"/>
  <c r="BC10" i="38"/>
  <c r="BB10" i="38"/>
  <c r="BA10" i="38"/>
  <c r="BD9" i="38"/>
  <c r="BC9" i="38"/>
  <c r="BB9" i="38"/>
  <c r="BA9" i="38"/>
  <c r="BD8" i="38"/>
  <c r="BC8" i="38"/>
  <c r="BB8" i="38"/>
  <c r="BA8" i="38"/>
  <c r="BD7" i="38"/>
  <c r="BC7" i="38"/>
  <c r="BB7" i="38"/>
  <c r="BA7" i="38"/>
  <c r="BD6" i="38"/>
  <c r="BD5" i="38"/>
  <c r="BC5" i="38"/>
  <c r="BB5" i="38"/>
  <c r="BA5" i="38"/>
  <c r="AY72" i="38"/>
  <c r="AX72" i="38"/>
  <c r="AW72" i="38"/>
  <c r="AV72" i="38"/>
  <c r="AT72" i="38"/>
  <c r="AS72" i="38"/>
  <c r="AR72" i="38"/>
  <c r="AQ72" i="38"/>
  <c r="AP72" i="38"/>
  <c r="AY71" i="38"/>
  <c r="AX71" i="38"/>
  <c r="AW71" i="38"/>
  <c r="AV71" i="38"/>
  <c r="AT71" i="38"/>
  <c r="AS71" i="38"/>
  <c r="AR71" i="38"/>
  <c r="AQ71" i="38"/>
  <c r="AP71" i="38"/>
  <c r="AY70" i="38"/>
  <c r="AX70" i="38"/>
  <c r="AW70" i="38"/>
  <c r="AV70" i="38"/>
  <c r="AT70" i="38"/>
  <c r="AS70" i="38"/>
  <c r="AR70" i="38"/>
  <c r="AQ70" i="38"/>
  <c r="AP70" i="38"/>
  <c r="AY68" i="38"/>
  <c r="AX68" i="38"/>
  <c r="AW68" i="38"/>
  <c r="AV68" i="38"/>
  <c r="AT68" i="38"/>
  <c r="AS68" i="38"/>
  <c r="AR68" i="38"/>
  <c r="AQ68" i="38"/>
  <c r="AP68" i="38"/>
  <c r="AY67" i="38"/>
  <c r="AX67" i="38"/>
  <c r="AW67" i="38"/>
  <c r="AV67" i="38"/>
  <c r="AT67" i="38"/>
  <c r="AS67" i="38"/>
  <c r="AR67" i="38"/>
  <c r="AQ67" i="38"/>
  <c r="AP67" i="38"/>
  <c r="AY66" i="38"/>
  <c r="AX66" i="38"/>
  <c r="AW66" i="38"/>
  <c r="AV66" i="38"/>
  <c r="AT66" i="38"/>
  <c r="AS66" i="38"/>
  <c r="AR66" i="38"/>
  <c r="AQ66" i="38"/>
  <c r="AP66" i="38"/>
  <c r="AY65" i="38"/>
  <c r="AT65" i="38"/>
  <c r="AP65" i="38"/>
  <c r="AY63" i="38"/>
  <c r="AX63" i="38"/>
  <c r="AW63" i="38"/>
  <c r="AV63" i="38"/>
  <c r="AT63" i="38"/>
  <c r="AS63" i="38"/>
  <c r="AR63" i="38"/>
  <c r="AQ63" i="38"/>
  <c r="AP63" i="38"/>
  <c r="AY62" i="38"/>
  <c r="AX62" i="38"/>
  <c r="AW62" i="38"/>
  <c r="AV62" i="38"/>
  <c r="AT62" i="38"/>
  <c r="AS62" i="38"/>
  <c r="AR62" i="38"/>
  <c r="AQ62" i="38"/>
  <c r="AP62" i="38"/>
  <c r="AY61" i="38"/>
  <c r="AX61" i="38"/>
  <c r="AW61" i="38"/>
  <c r="AV61" i="38"/>
  <c r="AT61" i="38"/>
  <c r="AS61" i="38"/>
  <c r="AR61" i="38"/>
  <c r="AQ61" i="38"/>
  <c r="AP61" i="38"/>
  <c r="AV60" i="38"/>
  <c r="AY59" i="38"/>
  <c r="AX59" i="38"/>
  <c r="AW59" i="38"/>
  <c r="AV59" i="38"/>
  <c r="AT59" i="38"/>
  <c r="AS59" i="38"/>
  <c r="AR59" i="38"/>
  <c r="AQ59" i="38"/>
  <c r="AP59" i="38"/>
  <c r="AY58" i="38"/>
  <c r="AX58" i="38"/>
  <c r="AW58" i="38"/>
  <c r="AV58" i="38"/>
  <c r="AT58" i="38"/>
  <c r="AS58" i="38"/>
  <c r="AR58" i="38"/>
  <c r="AQ58" i="38"/>
  <c r="AP58" i="38"/>
  <c r="AY57" i="38"/>
  <c r="AX57" i="38"/>
  <c r="AW57" i="38"/>
  <c r="AV57" i="38"/>
  <c r="AT57" i="38"/>
  <c r="AS57" i="38"/>
  <c r="AR57" i="38"/>
  <c r="AQ57" i="38"/>
  <c r="AP57" i="38"/>
  <c r="AY56" i="38"/>
  <c r="AX56" i="38"/>
  <c r="AW56" i="38"/>
  <c r="AV56" i="38"/>
  <c r="AT56" i="38"/>
  <c r="AS56" i="38"/>
  <c r="AR56" i="38"/>
  <c r="AQ56" i="38"/>
  <c r="AP56" i="38"/>
  <c r="AY55" i="38"/>
  <c r="AX55" i="38"/>
  <c r="AW55" i="38"/>
  <c r="AV55" i="38"/>
  <c r="AT55" i="38"/>
  <c r="AS55" i="38"/>
  <c r="AR55" i="38"/>
  <c r="AQ55" i="38"/>
  <c r="AP55" i="38"/>
  <c r="AY54" i="38"/>
  <c r="AX54" i="38"/>
  <c r="AW54" i="38"/>
  <c r="AV54" i="38"/>
  <c r="AT54" i="38"/>
  <c r="AS54" i="38"/>
  <c r="AR54" i="38"/>
  <c r="AQ54" i="38"/>
  <c r="AP54" i="38"/>
  <c r="AY53" i="38"/>
  <c r="AX53" i="38"/>
  <c r="AW53" i="38"/>
  <c r="AV53" i="38"/>
  <c r="AT53" i="38"/>
  <c r="AS53" i="38"/>
  <c r="AR53" i="38"/>
  <c r="AQ53" i="38"/>
  <c r="AP53" i="38"/>
  <c r="AY52" i="38"/>
  <c r="AX52" i="38"/>
  <c r="AW52" i="38"/>
  <c r="AV52" i="38"/>
  <c r="AT52" i="38"/>
  <c r="AS52" i="38"/>
  <c r="AR52" i="38"/>
  <c r="AQ52" i="38"/>
  <c r="AP52" i="38"/>
  <c r="AY51" i="38"/>
  <c r="AX51" i="38"/>
  <c r="AW51" i="38"/>
  <c r="AV51" i="38"/>
  <c r="AT51" i="38"/>
  <c r="AS51" i="38"/>
  <c r="AR51" i="38"/>
  <c r="AQ51" i="38"/>
  <c r="AP51" i="38"/>
  <c r="AY50" i="38"/>
  <c r="AX50" i="38"/>
  <c r="AW50" i="38"/>
  <c r="AV50" i="38"/>
  <c r="AT50" i="38"/>
  <c r="AS50" i="38"/>
  <c r="AR50" i="38"/>
  <c r="AQ50" i="38"/>
  <c r="AP50" i="38"/>
  <c r="AY49" i="38"/>
  <c r="AX49" i="38"/>
  <c r="AW49" i="38"/>
  <c r="AV49" i="38"/>
  <c r="AT49" i="38"/>
  <c r="AS49" i="38"/>
  <c r="AR49" i="38"/>
  <c r="AQ49" i="38"/>
  <c r="AP49" i="38"/>
  <c r="AW47" i="38"/>
  <c r="AR47" i="38"/>
  <c r="AX46" i="38"/>
  <c r="AS46" i="38"/>
  <c r="AY44" i="38"/>
  <c r="AT44" i="38"/>
  <c r="AP44" i="38"/>
  <c r="AY43" i="38"/>
  <c r="AX43" i="38"/>
  <c r="AW43" i="38"/>
  <c r="AV43" i="38"/>
  <c r="AT43" i="38"/>
  <c r="AS43" i="38"/>
  <c r="AR43" i="38"/>
  <c r="AQ43" i="38"/>
  <c r="AP43" i="38"/>
  <c r="AW42" i="38"/>
  <c r="AR42" i="38"/>
  <c r="AY41" i="38"/>
  <c r="AX41" i="38"/>
  <c r="AW41" i="38"/>
  <c r="AV41" i="38"/>
  <c r="AT41" i="38"/>
  <c r="AS41" i="38"/>
  <c r="AR41" i="38"/>
  <c r="AQ41" i="38"/>
  <c r="AP41" i="38"/>
  <c r="AY40" i="38"/>
  <c r="AX40" i="38"/>
  <c r="AW40" i="38"/>
  <c r="AV40" i="38"/>
  <c r="AT40" i="38"/>
  <c r="AS40" i="38"/>
  <c r="AR40" i="38"/>
  <c r="AQ40" i="38"/>
  <c r="AP40" i="38"/>
  <c r="AY39" i="38"/>
  <c r="AX39" i="38"/>
  <c r="AW39" i="38"/>
  <c r="AV39" i="38"/>
  <c r="AT39" i="38"/>
  <c r="AS39" i="38"/>
  <c r="AR39" i="38"/>
  <c r="AQ39" i="38"/>
  <c r="AP39" i="38"/>
  <c r="AY38" i="38"/>
  <c r="AX38" i="38"/>
  <c r="AW38" i="38"/>
  <c r="AV38" i="38"/>
  <c r="AT38" i="38"/>
  <c r="AS38" i="38"/>
  <c r="AR38" i="38"/>
  <c r="AQ38" i="38"/>
  <c r="AP38" i="38"/>
  <c r="AY37" i="38"/>
  <c r="AX37" i="38"/>
  <c r="AW37" i="38"/>
  <c r="AV37" i="38"/>
  <c r="AT37" i="38"/>
  <c r="AS37" i="38"/>
  <c r="AR37" i="38"/>
  <c r="AQ37" i="38"/>
  <c r="AP37" i="38"/>
  <c r="AY36" i="38"/>
  <c r="AX36" i="38"/>
  <c r="AW36" i="38"/>
  <c r="AV36" i="38"/>
  <c r="AT36" i="38"/>
  <c r="AS36" i="38"/>
  <c r="AR36" i="38"/>
  <c r="AQ36" i="38"/>
  <c r="AP36" i="38"/>
  <c r="AY35" i="38"/>
  <c r="AX35" i="38"/>
  <c r="AW35" i="38"/>
  <c r="AV35" i="38"/>
  <c r="AT35" i="38"/>
  <c r="AS35" i="38"/>
  <c r="AR35" i="38"/>
  <c r="AQ35" i="38"/>
  <c r="AP35" i="38"/>
  <c r="AY34" i="38"/>
  <c r="AX34" i="38"/>
  <c r="AW34" i="38"/>
  <c r="AV34" i="38"/>
  <c r="AT34" i="38"/>
  <c r="AS34" i="38"/>
  <c r="AR34" i="38"/>
  <c r="AQ34" i="38"/>
  <c r="AP34" i="38"/>
  <c r="AY33" i="38"/>
  <c r="AX33" i="38"/>
  <c r="AW33" i="38"/>
  <c r="AV33" i="38"/>
  <c r="AT33" i="38"/>
  <c r="AS33" i="38"/>
  <c r="AR33" i="38"/>
  <c r="AQ33" i="38"/>
  <c r="AP33" i="38"/>
  <c r="AY32" i="38"/>
  <c r="AX32" i="38"/>
  <c r="AW32" i="38"/>
  <c r="AV32" i="38"/>
  <c r="AT32" i="38"/>
  <c r="AS32" i="38"/>
  <c r="AR32" i="38"/>
  <c r="AQ32" i="38"/>
  <c r="AP32" i="38"/>
  <c r="AY31" i="38"/>
  <c r="AX31" i="38"/>
  <c r="AW31" i="38"/>
  <c r="AV31" i="38"/>
  <c r="AT31" i="38"/>
  <c r="AS31" i="38"/>
  <c r="AR31" i="38"/>
  <c r="AQ31" i="38"/>
  <c r="AP31" i="38"/>
  <c r="AY30" i="38"/>
  <c r="AX30" i="38"/>
  <c r="AW30" i="38"/>
  <c r="AV30" i="38"/>
  <c r="AT30" i="38"/>
  <c r="AS30" i="38"/>
  <c r="AR30" i="38"/>
  <c r="AQ30" i="38"/>
  <c r="AP30" i="38"/>
  <c r="AY29" i="38"/>
  <c r="AX29" i="38"/>
  <c r="AW29" i="38"/>
  <c r="AV29" i="38"/>
  <c r="AT29" i="38"/>
  <c r="AS29" i="38"/>
  <c r="AR29" i="38"/>
  <c r="AQ29" i="38"/>
  <c r="AP29" i="38"/>
  <c r="AY28" i="38"/>
  <c r="AX28" i="38"/>
  <c r="AW28" i="38"/>
  <c r="AV28" i="38"/>
  <c r="AT28" i="38"/>
  <c r="AS28" i="38"/>
  <c r="AR28" i="38"/>
  <c r="AQ28" i="38"/>
  <c r="AP28" i="38"/>
  <c r="AY27" i="38"/>
  <c r="AX27" i="38"/>
  <c r="AW27" i="38"/>
  <c r="AV27" i="38"/>
  <c r="AT27" i="38"/>
  <c r="AS27" i="38"/>
  <c r="AR27" i="38"/>
  <c r="AQ27" i="38"/>
  <c r="AP27" i="38"/>
  <c r="AY26" i="38"/>
  <c r="AX26" i="38"/>
  <c r="AW26" i="38"/>
  <c r="AV26" i="38"/>
  <c r="AT26" i="38"/>
  <c r="AS26" i="38"/>
  <c r="AR26" i="38"/>
  <c r="AQ26" i="38"/>
  <c r="AP26" i="38"/>
  <c r="AY25" i="38"/>
  <c r="AX25" i="38"/>
  <c r="AW25" i="38"/>
  <c r="AV25" i="38"/>
  <c r="AT25" i="38"/>
  <c r="AS25" i="38"/>
  <c r="AR25" i="38"/>
  <c r="AQ25" i="38"/>
  <c r="AP25" i="38"/>
  <c r="AY24" i="38"/>
  <c r="AX24" i="38"/>
  <c r="AW24" i="38"/>
  <c r="AV24" i="38"/>
  <c r="AT24" i="38"/>
  <c r="AS24" i="38"/>
  <c r="AR24" i="38"/>
  <c r="AQ24" i="38"/>
  <c r="AP24" i="38"/>
  <c r="AY23" i="38"/>
  <c r="AX23" i="38"/>
  <c r="AW23" i="38"/>
  <c r="AV23" i="38"/>
  <c r="AT23" i="38"/>
  <c r="AS23" i="38"/>
  <c r="AR23" i="38"/>
  <c r="AQ23" i="38"/>
  <c r="AP23" i="38"/>
  <c r="AY22" i="38"/>
  <c r="AX22" i="38"/>
  <c r="AW22" i="38"/>
  <c r="AV22" i="38"/>
  <c r="AT22" i="38"/>
  <c r="AS22" i="38"/>
  <c r="AR22" i="38"/>
  <c r="AQ22" i="38"/>
  <c r="AP22" i="38"/>
  <c r="AY21" i="38"/>
  <c r="AX21" i="38"/>
  <c r="AW21" i="38"/>
  <c r="AV21" i="38"/>
  <c r="AT21" i="38"/>
  <c r="AS21" i="38"/>
  <c r="AR21" i="38"/>
  <c r="AQ21" i="38"/>
  <c r="AP21" i="38"/>
  <c r="AX20" i="38"/>
  <c r="AS20" i="38"/>
  <c r="AY19" i="38"/>
  <c r="AT19" i="38"/>
  <c r="AP19" i="38"/>
  <c r="AY18" i="38"/>
  <c r="AX18" i="38"/>
  <c r="AW18" i="38"/>
  <c r="AV18" i="38"/>
  <c r="AT18" i="38"/>
  <c r="AS18" i="38"/>
  <c r="AR18" i="38"/>
  <c r="AQ18" i="38"/>
  <c r="AP18" i="38"/>
  <c r="AY17" i="38"/>
  <c r="AX17" i="38"/>
  <c r="AW17" i="38"/>
  <c r="AV17" i="38"/>
  <c r="AT17" i="38"/>
  <c r="AS17" i="38"/>
  <c r="AR17" i="38"/>
  <c r="AQ17" i="38"/>
  <c r="AP17" i="38"/>
  <c r="AY16" i="38"/>
  <c r="AX16" i="38"/>
  <c r="AW16" i="38"/>
  <c r="AV16" i="38"/>
  <c r="AT16" i="38"/>
  <c r="AS16" i="38"/>
  <c r="AR16" i="38"/>
  <c r="AQ16" i="38"/>
  <c r="AP16" i="38"/>
  <c r="AY15" i="38"/>
  <c r="AX15" i="38"/>
  <c r="AW15" i="38"/>
  <c r="AV15" i="38"/>
  <c r="AT15" i="38"/>
  <c r="AS15" i="38"/>
  <c r="AR15" i="38"/>
  <c r="AQ15" i="38"/>
  <c r="AP15" i="38"/>
  <c r="AY14" i="38"/>
  <c r="AX14" i="38"/>
  <c r="AW14" i="38"/>
  <c r="AV14" i="38"/>
  <c r="AT14" i="38"/>
  <c r="AS14" i="38"/>
  <c r="AR14" i="38"/>
  <c r="AQ14" i="38"/>
  <c r="AP14" i="38"/>
  <c r="AY13" i="38"/>
  <c r="AX13" i="38"/>
  <c r="AW13" i="38"/>
  <c r="AV13" i="38"/>
  <c r="AT13" i="38"/>
  <c r="AS13" i="38"/>
  <c r="AR13" i="38"/>
  <c r="AQ13" i="38"/>
  <c r="AP13" i="38"/>
  <c r="AW12" i="38"/>
  <c r="AR12" i="38"/>
  <c r="AW11" i="38"/>
  <c r="AY10" i="38"/>
  <c r="AX10" i="38"/>
  <c r="AW10" i="38"/>
  <c r="AV10" i="38"/>
  <c r="AT10" i="38"/>
  <c r="AS10" i="38"/>
  <c r="AR10" i="38"/>
  <c r="AQ10" i="38"/>
  <c r="AP10" i="38"/>
  <c r="AY9" i="38"/>
  <c r="AX9" i="38"/>
  <c r="AW9" i="38"/>
  <c r="AV9" i="38"/>
  <c r="AT9" i="38"/>
  <c r="AS9" i="38"/>
  <c r="AR9" i="38"/>
  <c r="AQ9" i="38"/>
  <c r="AP9" i="38"/>
  <c r="AY8" i="38"/>
  <c r="AX8" i="38"/>
  <c r="AW8" i="38"/>
  <c r="AV8" i="38"/>
  <c r="AT8" i="38"/>
  <c r="AS8" i="38"/>
  <c r="AR8" i="38"/>
  <c r="AQ8" i="38"/>
  <c r="AP8" i="38"/>
  <c r="AY7" i="38"/>
  <c r="AX7" i="38"/>
  <c r="AW7" i="38"/>
  <c r="AV7" i="38"/>
  <c r="AT7" i="38"/>
  <c r="AS7" i="38"/>
  <c r="AR7" i="38"/>
  <c r="AQ7" i="38"/>
  <c r="AP7" i="38"/>
  <c r="AY6" i="38"/>
  <c r="AT6" i="38"/>
  <c r="AP6" i="38"/>
  <c r="AY5" i="38"/>
  <c r="AX5" i="38"/>
  <c r="AW5" i="38"/>
  <c r="AV5" i="38"/>
  <c r="AT5" i="38"/>
  <c r="AS5" i="38"/>
  <c r="AR5" i="38"/>
  <c r="AQ5" i="38"/>
  <c r="AP5" i="38"/>
  <c r="A72" i="38"/>
  <c r="A71" i="38"/>
  <c r="A70" i="38"/>
  <c r="A69" i="38"/>
  <c r="A68" i="38"/>
  <c r="A67" i="38"/>
  <c r="A66" i="38"/>
  <c r="A65" i="38"/>
  <c r="A64" i="38"/>
  <c r="A63" i="38"/>
  <c r="A62" i="38"/>
  <c r="A61" i="38"/>
  <c r="A60" i="38"/>
  <c r="A59" i="38"/>
  <c r="A58" i="38"/>
  <c r="A57" i="38"/>
  <c r="A56" i="38"/>
  <c r="A55" i="38"/>
  <c r="A54" i="38"/>
  <c r="A53" i="38"/>
  <c r="A52" i="38"/>
  <c r="A51" i="38"/>
  <c r="A50" i="38"/>
  <c r="A49" i="38"/>
  <c r="A48" i="38"/>
  <c r="A47" i="38"/>
  <c r="A46" i="38"/>
  <c r="A45" i="38"/>
  <c r="A44" i="38"/>
  <c r="A43" i="38"/>
  <c r="A42" i="38"/>
  <c r="A41" i="38"/>
  <c r="A40" i="38"/>
  <c r="A39" i="38"/>
  <c r="A38" i="38"/>
  <c r="A37" i="38"/>
  <c r="A36" i="38"/>
  <c r="A35" i="38"/>
  <c r="A34" i="38"/>
  <c r="A33" i="38"/>
  <c r="A32" i="38"/>
  <c r="A31" i="38"/>
  <c r="A30" i="38"/>
  <c r="A29" i="38"/>
  <c r="A28" i="38"/>
  <c r="A27" i="38"/>
  <c r="A26" i="38"/>
  <c r="A25" i="38"/>
  <c r="A24" i="38"/>
  <c r="A23" i="38"/>
  <c r="A22" i="38"/>
  <c r="A21" i="38"/>
  <c r="A20" i="38"/>
  <c r="A19" i="38"/>
  <c r="A18" i="38"/>
  <c r="A17" i="38"/>
  <c r="A16" i="38"/>
  <c r="A15" i="38"/>
  <c r="A14" i="38"/>
  <c r="A13" i="38"/>
  <c r="A12" i="38"/>
  <c r="A11" i="38"/>
  <c r="A10" i="38"/>
  <c r="A9" i="38"/>
  <c r="A8" i="38"/>
  <c r="A7" i="38"/>
  <c r="A6" i="38"/>
  <c r="A5" i="38"/>
  <c r="B10" i="8"/>
  <c r="AM10" i="8"/>
  <c r="W10" i="8"/>
  <c r="V10" i="8"/>
  <c r="G10" i="8"/>
  <c r="F10" i="8"/>
  <c r="E10" i="8"/>
  <c r="D10" i="8"/>
  <c r="C10" i="8"/>
  <c r="A10" i="8"/>
  <c r="H10" i="8"/>
  <c r="B9" i="8"/>
  <c r="AM9" i="8"/>
  <c r="W9" i="8"/>
  <c r="V9" i="8"/>
  <c r="G9" i="8"/>
  <c r="F9" i="8"/>
  <c r="E9" i="8"/>
  <c r="D9" i="8"/>
  <c r="C9" i="8"/>
  <c r="A9" i="8"/>
  <c r="H9" i="8"/>
  <c r="DN5" i="3"/>
  <c r="DO5" i="3"/>
  <c r="V25" i="33"/>
  <c r="V24" i="33"/>
  <c r="T25" i="33"/>
  <c r="AD22" i="3"/>
  <c r="T24" i="33"/>
  <c r="R25" i="33"/>
  <c r="S25" i="33"/>
  <c r="P25" i="33"/>
  <c r="N25" i="33"/>
  <c r="N24" i="33"/>
  <c r="L25" i="33"/>
  <c r="L24" i="33"/>
  <c r="J25" i="33"/>
  <c r="J24" i="33"/>
  <c r="H25" i="33"/>
  <c r="H24" i="33"/>
  <c r="F25" i="33"/>
  <c r="F24" i="33"/>
  <c r="D25" i="33"/>
  <c r="D24" i="33"/>
  <c r="V26" i="34"/>
  <c r="V25" i="34"/>
  <c r="S26" i="34"/>
  <c r="N26" i="34"/>
  <c r="N25" i="34"/>
  <c r="L26" i="34"/>
  <c r="L25" i="34"/>
  <c r="J26" i="34"/>
  <c r="J25" i="34"/>
  <c r="H26" i="34"/>
  <c r="H25" i="34"/>
  <c r="F26" i="34"/>
  <c r="F25" i="34"/>
  <c r="D26" i="34"/>
  <c r="D25" i="34"/>
  <c r="V26" i="32"/>
  <c r="V25" i="32"/>
  <c r="U26" i="32"/>
  <c r="S26" i="32"/>
  <c r="Q26" i="32"/>
  <c r="BL193" i="36"/>
  <c r="BK193" i="36"/>
  <c r="BJ193" i="36"/>
  <c r="BI193" i="36"/>
  <c r="BH193" i="36"/>
  <c r="BG193" i="36"/>
  <c r="BF193" i="36"/>
  <c r="BE193" i="36"/>
  <c r="BD193" i="36"/>
  <c r="BC193" i="36"/>
  <c r="BB193" i="36"/>
  <c r="BA193" i="36"/>
  <c r="AZ193" i="36"/>
  <c r="AY193" i="36"/>
  <c r="AX193" i="36"/>
  <c r="AW193" i="36"/>
  <c r="AV193" i="36"/>
  <c r="AU193" i="36"/>
  <c r="AT193" i="36"/>
  <c r="AS193" i="36"/>
  <c r="AR193" i="36"/>
  <c r="AQ193" i="36"/>
  <c r="AP193" i="36"/>
  <c r="BL192" i="36"/>
  <c r="BK192" i="36"/>
  <c r="BJ192" i="36"/>
  <c r="BI192" i="36"/>
  <c r="BH192" i="36"/>
  <c r="BG192" i="36"/>
  <c r="BF192" i="36"/>
  <c r="BE192" i="36"/>
  <c r="BD192" i="36"/>
  <c r="BC192" i="36"/>
  <c r="BB192" i="36"/>
  <c r="BA192" i="36"/>
  <c r="AZ192" i="36"/>
  <c r="AY192" i="36"/>
  <c r="AX192" i="36"/>
  <c r="AW192" i="36"/>
  <c r="AV192" i="36"/>
  <c r="AU192" i="36"/>
  <c r="AT192" i="36"/>
  <c r="AS192" i="36"/>
  <c r="AR192" i="36"/>
  <c r="AQ192" i="36"/>
  <c r="AP192" i="36"/>
  <c r="BL191" i="36"/>
  <c r="BK191" i="36"/>
  <c r="BJ191" i="36"/>
  <c r="BI191" i="36"/>
  <c r="BH191" i="36"/>
  <c r="BG191" i="36"/>
  <c r="BF191" i="36"/>
  <c r="BE191" i="36"/>
  <c r="BD191" i="36"/>
  <c r="BC191" i="36"/>
  <c r="BB191" i="36"/>
  <c r="BA191" i="36"/>
  <c r="AZ191" i="36"/>
  <c r="AY191" i="36"/>
  <c r="AX191" i="36"/>
  <c r="AW191" i="36"/>
  <c r="AV191" i="36"/>
  <c r="AU191" i="36"/>
  <c r="AT191" i="36"/>
  <c r="AS191" i="36"/>
  <c r="AR191" i="36"/>
  <c r="AQ191" i="36"/>
  <c r="AP191" i="36"/>
  <c r="BL190" i="36"/>
  <c r="BK190" i="36"/>
  <c r="BJ190" i="36"/>
  <c r="BI190" i="36"/>
  <c r="BH190" i="36"/>
  <c r="BG190" i="36"/>
  <c r="BF190" i="36"/>
  <c r="BE190" i="36"/>
  <c r="BD190" i="36"/>
  <c r="BC190" i="36"/>
  <c r="BB190" i="36"/>
  <c r="BA190" i="36"/>
  <c r="AZ190" i="36"/>
  <c r="AY190" i="36"/>
  <c r="AX190" i="36"/>
  <c r="AW190" i="36"/>
  <c r="AV190" i="36"/>
  <c r="AU190" i="36"/>
  <c r="AT190" i="36"/>
  <c r="AS190" i="36"/>
  <c r="AR190" i="36"/>
  <c r="AQ190" i="36"/>
  <c r="AP190" i="36"/>
  <c r="BL189" i="36"/>
  <c r="BK189" i="36"/>
  <c r="BJ189" i="36"/>
  <c r="BI189" i="36"/>
  <c r="BH189" i="36"/>
  <c r="BG189" i="36"/>
  <c r="BF189" i="36"/>
  <c r="BE189" i="36"/>
  <c r="BD189" i="36"/>
  <c r="BC189" i="36"/>
  <c r="BB189" i="36"/>
  <c r="BA189" i="36"/>
  <c r="AZ189" i="36"/>
  <c r="AY189" i="36"/>
  <c r="AX189" i="36"/>
  <c r="AW189" i="36"/>
  <c r="AV189" i="36"/>
  <c r="AU189" i="36"/>
  <c r="AT189" i="36"/>
  <c r="AS189" i="36"/>
  <c r="AR189" i="36"/>
  <c r="AQ189" i="36"/>
  <c r="AP189" i="36"/>
  <c r="BL188" i="36"/>
  <c r="BK188" i="36"/>
  <c r="BJ188" i="36"/>
  <c r="BI188" i="36"/>
  <c r="BH188" i="36"/>
  <c r="BG188" i="36"/>
  <c r="BF188" i="36"/>
  <c r="BE188" i="36"/>
  <c r="BD188" i="36"/>
  <c r="BC188" i="36"/>
  <c r="BB188" i="36"/>
  <c r="BA188" i="36"/>
  <c r="AZ188" i="36"/>
  <c r="AY188" i="36"/>
  <c r="AX188" i="36"/>
  <c r="AW188" i="36"/>
  <c r="AV188" i="36"/>
  <c r="AU188" i="36"/>
  <c r="AT188" i="36"/>
  <c r="AS188" i="36"/>
  <c r="AR188" i="36"/>
  <c r="AQ188" i="36"/>
  <c r="AP188" i="36"/>
  <c r="BL187" i="36"/>
  <c r="BK187" i="36"/>
  <c r="BJ187" i="36"/>
  <c r="BI187" i="36"/>
  <c r="BH187" i="36"/>
  <c r="BG187" i="36"/>
  <c r="BF187" i="36"/>
  <c r="BE187" i="36"/>
  <c r="BD187" i="36"/>
  <c r="BC187" i="36"/>
  <c r="BB187" i="36"/>
  <c r="BA187" i="36"/>
  <c r="AZ187" i="36"/>
  <c r="AY187" i="36"/>
  <c r="AX187" i="36"/>
  <c r="AW187" i="36"/>
  <c r="AV187" i="36"/>
  <c r="AU187" i="36"/>
  <c r="AT187" i="36"/>
  <c r="AS187" i="36"/>
  <c r="AR187" i="36"/>
  <c r="AQ187" i="36"/>
  <c r="AP187" i="36"/>
  <c r="BL186" i="36"/>
  <c r="BK186" i="36"/>
  <c r="BJ186" i="36"/>
  <c r="BI186" i="36"/>
  <c r="BH186" i="36"/>
  <c r="BG186" i="36"/>
  <c r="BF186" i="36"/>
  <c r="BE186" i="36"/>
  <c r="BD186" i="36"/>
  <c r="BC186" i="36"/>
  <c r="BB186" i="36"/>
  <c r="BA186" i="36"/>
  <c r="AZ186" i="36"/>
  <c r="AY186" i="36"/>
  <c r="AX186" i="36"/>
  <c r="AW186" i="36"/>
  <c r="AV186" i="36"/>
  <c r="AU186" i="36"/>
  <c r="AT186" i="36"/>
  <c r="AS186" i="36"/>
  <c r="AR186" i="36"/>
  <c r="AQ186" i="36"/>
  <c r="AP186" i="36"/>
  <c r="BL185" i="36"/>
  <c r="BK185" i="36"/>
  <c r="BJ185" i="36"/>
  <c r="BI185" i="36"/>
  <c r="BH185" i="36"/>
  <c r="BG185" i="36"/>
  <c r="BF185" i="36"/>
  <c r="BE185" i="36"/>
  <c r="BD185" i="36"/>
  <c r="BC185" i="36"/>
  <c r="BB185" i="36"/>
  <c r="BA185" i="36"/>
  <c r="AZ185" i="36"/>
  <c r="AY185" i="36"/>
  <c r="AX185" i="36"/>
  <c r="AW185" i="36"/>
  <c r="AV185" i="36"/>
  <c r="AU185" i="36"/>
  <c r="AT185" i="36"/>
  <c r="AS185" i="36"/>
  <c r="AR185" i="36"/>
  <c r="AQ185" i="36"/>
  <c r="AP185" i="36"/>
  <c r="BL184" i="36"/>
  <c r="BK184" i="36"/>
  <c r="BJ184" i="36"/>
  <c r="BI184" i="36"/>
  <c r="BH184" i="36"/>
  <c r="BG184" i="36"/>
  <c r="BF184" i="36"/>
  <c r="BE184" i="36"/>
  <c r="BD184" i="36"/>
  <c r="BC184" i="36"/>
  <c r="BB184" i="36"/>
  <c r="BA184" i="36"/>
  <c r="AZ184" i="36"/>
  <c r="AY184" i="36"/>
  <c r="AX184" i="36"/>
  <c r="AW184" i="36"/>
  <c r="AV184" i="36"/>
  <c r="AU184" i="36"/>
  <c r="AT184" i="36"/>
  <c r="AS184" i="36"/>
  <c r="AR184" i="36"/>
  <c r="AQ184" i="36"/>
  <c r="AP184" i="36"/>
  <c r="BL183" i="36"/>
  <c r="BK183" i="36"/>
  <c r="BJ183" i="36"/>
  <c r="BI183" i="36"/>
  <c r="BH183" i="36"/>
  <c r="BG183" i="36"/>
  <c r="BF183" i="36"/>
  <c r="BE183" i="36"/>
  <c r="BD183" i="36"/>
  <c r="BC183" i="36"/>
  <c r="BB183" i="36"/>
  <c r="BA183" i="36"/>
  <c r="AZ183" i="36"/>
  <c r="AY183" i="36"/>
  <c r="AX183" i="36"/>
  <c r="AW183" i="36"/>
  <c r="AV183" i="36"/>
  <c r="AU183" i="36"/>
  <c r="AT183" i="36"/>
  <c r="AS183" i="36"/>
  <c r="AR183" i="36"/>
  <c r="AQ183" i="36"/>
  <c r="AP183" i="36"/>
  <c r="BL182" i="36"/>
  <c r="BK182" i="36"/>
  <c r="BJ182" i="36"/>
  <c r="BI182" i="36"/>
  <c r="BH182" i="36"/>
  <c r="BG182" i="36"/>
  <c r="BF182" i="36"/>
  <c r="BE182" i="36"/>
  <c r="BD182" i="36"/>
  <c r="BC182" i="36"/>
  <c r="BB182" i="36"/>
  <c r="BA182" i="36"/>
  <c r="AZ182" i="36"/>
  <c r="AY182" i="36"/>
  <c r="AX182" i="36"/>
  <c r="AW182" i="36"/>
  <c r="AV182" i="36"/>
  <c r="AU182" i="36"/>
  <c r="AT182" i="36"/>
  <c r="AS182" i="36"/>
  <c r="AR182" i="36"/>
  <c r="AQ182" i="36"/>
  <c r="AP182" i="36"/>
  <c r="BL181" i="36"/>
  <c r="BK181" i="36"/>
  <c r="BJ181" i="36"/>
  <c r="BI181" i="36"/>
  <c r="BH181" i="36"/>
  <c r="BG181" i="36"/>
  <c r="BF181" i="36"/>
  <c r="BE181" i="36"/>
  <c r="BD181" i="36"/>
  <c r="BC181" i="36"/>
  <c r="BB181" i="36"/>
  <c r="BA181" i="36"/>
  <c r="AZ181" i="36"/>
  <c r="AY181" i="36"/>
  <c r="AX181" i="36"/>
  <c r="AW181" i="36"/>
  <c r="AV181" i="36"/>
  <c r="AU181" i="36"/>
  <c r="AT181" i="36"/>
  <c r="AS181" i="36"/>
  <c r="AR181" i="36"/>
  <c r="AQ181" i="36"/>
  <c r="AP181" i="36"/>
  <c r="BL180" i="36"/>
  <c r="BK180" i="36"/>
  <c r="BJ180" i="36"/>
  <c r="BI180" i="36"/>
  <c r="BH180" i="36"/>
  <c r="BG180" i="36"/>
  <c r="BF180" i="36"/>
  <c r="BE180" i="36"/>
  <c r="BD180" i="36"/>
  <c r="BC180" i="36"/>
  <c r="BB180" i="36"/>
  <c r="BA180" i="36"/>
  <c r="AZ180" i="36"/>
  <c r="AY180" i="36"/>
  <c r="AX180" i="36"/>
  <c r="AW180" i="36"/>
  <c r="AV180" i="36"/>
  <c r="AU180" i="36"/>
  <c r="AT180" i="36"/>
  <c r="AS180" i="36"/>
  <c r="AR180" i="36"/>
  <c r="AQ180" i="36"/>
  <c r="AP180" i="36"/>
  <c r="BL179" i="36"/>
  <c r="BK179" i="36"/>
  <c r="BJ179" i="36"/>
  <c r="BI179" i="36"/>
  <c r="BH179" i="36"/>
  <c r="BG179" i="36"/>
  <c r="BF179" i="36"/>
  <c r="BE179" i="36"/>
  <c r="BD179" i="36"/>
  <c r="BC179" i="36"/>
  <c r="BB179" i="36"/>
  <c r="BA179" i="36"/>
  <c r="AZ179" i="36"/>
  <c r="AY179" i="36"/>
  <c r="AX179" i="36"/>
  <c r="AW179" i="36"/>
  <c r="AV179" i="36"/>
  <c r="AU179" i="36"/>
  <c r="AT179" i="36"/>
  <c r="AS179" i="36"/>
  <c r="AR179" i="36"/>
  <c r="AQ179" i="36"/>
  <c r="AP179" i="36"/>
  <c r="BL178" i="36"/>
  <c r="BK178" i="36"/>
  <c r="BJ178" i="36"/>
  <c r="BI178" i="36"/>
  <c r="BH178" i="36"/>
  <c r="BG178" i="36"/>
  <c r="BF178" i="36"/>
  <c r="BE178" i="36"/>
  <c r="BD178" i="36"/>
  <c r="BC178" i="36"/>
  <c r="BB178" i="36"/>
  <c r="BA178" i="36"/>
  <c r="AZ178" i="36"/>
  <c r="AY178" i="36"/>
  <c r="AX178" i="36"/>
  <c r="AW178" i="36"/>
  <c r="AV178" i="36"/>
  <c r="AU178" i="36"/>
  <c r="AT178" i="36"/>
  <c r="AS178" i="36"/>
  <c r="AR178" i="36"/>
  <c r="AQ178" i="36"/>
  <c r="AP178" i="36"/>
  <c r="BL177" i="36"/>
  <c r="BK177" i="36"/>
  <c r="BJ177" i="36"/>
  <c r="BI177" i="36"/>
  <c r="BH177" i="36"/>
  <c r="BG177" i="36"/>
  <c r="BF177" i="36"/>
  <c r="BE177" i="36"/>
  <c r="BD177" i="36"/>
  <c r="BC177" i="36"/>
  <c r="BB177" i="36"/>
  <c r="BA177" i="36"/>
  <c r="AZ177" i="36"/>
  <c r="AY177" i="36"/>
  <c r="AX177" i="36"/>
  <c r="AW177" i="36"/>
  <c r="AV177" i="36"/>
  <c r="AU177" i="36"/>
  <c r="AT177" i="36"/>
  <c r="AS177" i="36"/>
  <c r="AR177" i="36"/>
  <c r="AQ177" i="36"/>
  <c r="AP177" i="36"/>
  <c r="BL176" i="36"/>
  <c r="BK176" i="36"/>
  <c r="BJ176" i="36"/>
  <c r="BI176" i="36"/>
  <c r="BH176" i="36"/>
  <c r="BG176" i="36"/>
  <c r="BF176" i="36"/>
  <c r="BE176" i="36"/>
  <c r="BD176" i="36"/>
  <c r="BC176" i="36"/>
  <c r="BB176" i="36"/>
  <c r="BA176" i="36"/>
  <c r="AZ176" i="36"/>
  <c r="AY176" i="36"/>
  <c r="AX176" i="36"/>
  <c r="AW176" i="36"/>
  <c r="AV176" i="36"/>
  <c r="AU176" i="36"/>
  <c r="AT176" i="36"/>
  <c r="AS176" i="36"/>
  <c r="AR176" i="36"/>
  <c r="AQ176" i="36"/>
  <c r="AP176" i="36"/>
  <c r="BL175" i="36"/>
  <c r="BK175" i="36"/>
  <c r="BJ175" i="36"/>
  <c r="BI175" i="36"/>
  <c r="BH175" i="36"/>
  <c r="BG175" i="36"/>
  <c r="BF175" i="36"/>
  <c r="BE175" i="36"/>
  <c r="BD175" i="36"/>
  <c r="BC175" i="36"/>
  <c r="BB175" i="36"/>
  <c r="BA175" i="36"/>
  <c r="AZ175" i="36"/>
  <c r="AY175" i="36"/>
  <c r="AX175" i="36"/>
  <c r="AW175" i="36"/>
  <c r="AV175" i="36"/>
  <c r="AU175" i="36"/>
  <c r="AT175" i="36"/>
  <c r="AS175" i="36"/>
  <c r="AR175" i="36"/>
  <c r="AQ175" i="36"/>
  <c r="AP175" i="36"/>
  <c r="BL174" i="36"/>
  <c r="BK174" i="36"/>
  <c r="BJ174" i="36"/>
  <c r="BI174" i="36"/>
  <c r="BH174" i="36"/>
  <c r="BG174" i="36"/>
  <c r="BF174" i="36"/>
  <c r="BE174" i="36"/>
  <c r="BD174" i="36"/>
  <c r="BC174" i="36"/>
  <c r="BB174" i="36"/>
  <c r="BA174" i="36"/>
  <c r="AZ174" i="36"/>
  <c r="AY174" i="36"/>
  <c r="AX174" i="36"/>
  <c r="AW174" i="36"/>
  <c r="AV174" i="36"/>
  <c r="AU174" i="36"/>
  <c r="AT174" i="36"/>
  <c r="AS174" i="36"/>
  <c r="AR174" i="36"/>
  <c r="AQ174" i="36"/>
  <c r="AP174" i="36"/>
  <c r="BL173" i="36"/>
  <c r="BK173" i="36"/>
  <c r="BJ173" i="36"/>
  <c r="BI173" i="36"/>
  <c r="BH173" i="36"/>
  <c r="BG173" i="36"/>
  <c r="BF173" i="36"/>
  <c r="BE173" i="36"/>
  <c r="BD173" i="36"/>
  <c r="BC173" i="36"/>
  <c r="BB173" i="36"/>
  <c r="BA173" i="36"/>
  <c r="AZ173" i="36"/>
  <c r="AY173" i="36"/>
  <c r="AX173" i="36"/>
  <c r="AW173" i="36"/>
  <c r="AV173" i="36"/>
  <c r="AU173" i="36"/>
  <c r="AT173" i="36"/>
  <c r="AS173" i="36"/>
  <c r="AR173" i="36"/>
  <c r="AQ173" i="36"/>
  <c r="AP173" i="36"/>
  <c r="BL172" i="36"/>
  <c r="BK172" i="36"/>
  <c r="BJ172" i="36"/>
  <c r="BI172" i="36"/>
  <c r="BH172" i="36"/>
  <c r="BG172" i="36"/>
  <c r="BF172" i="36"/>
  <c r="BE172" i="36"/>
  <c r="BD172" i="36"/>
  <c r="BC172" i="36"/>
  <c r="BB172" i="36"/>
  <c r="BA172" i="36"/>
  <c r="AZ172" i="36"/>
  <c r="AY172" i="36"/>
  <c r="AX172" i="36"/>
  <c r="AW172" i="36"/>
  <c r="AV172" i="36"/>
  <c r="AU172" i="36"/>
  <c r="AT172" i="36"/>
  <c r="AS172" i="36"/>
  <c r="AR172" i="36"/>
  <c r="AQ172" i="36"/>
  <c r="AP172" i="36"/>
  <c r="BL171" i="36"/>
  <c r="BK171" i="36"/>
  <c r="BJ171" i="36"/>
  <c r="BI171" i="36"/>
  <c r="BH171" i="36"/>
  <c r="BG171" i="36"/>
  <c r="BF171" i="36"/>
  <c r="BE171" i="36"/>
  <c r="BD171" i="36"/>
  <c r="BC171" i="36"/>
  <c r="BB171" i="36"/>
  <c r="BA171" i="36"/>
  <c r="AZ171" i="36"/>
  <c r="AY171" i="36"/>
  <c r="AX171" i="36"/>
  <c r="AW171" i="36"/>
  <c r="AV171" i="36"/>
  <c r="AU171" i="36"/>
  <c r="AT171" i="36"/>
  <c r="AS171" i="36"/>
  <c r="AR171" i="36"/>
  <c r="AQ171" i="36"/>
  <c r="AP171" i="36"/>
  <c r="BL170" i="36"/>
  <c r="BK170" i="36"/>
  <c r="BJ170" i="36"/>
  <c r="BI170" i="36"/>
  <c r="BH170" i="36"/>
  <c r="BG170" i="36"/>
  <c r="BF170" i="36"/>
  <c r="BE170" i="36"/>
  <c r="BD170" i="36"/>
  <c r="BC170" i="36"/>
  <c r="BB170" i="36"/>
  <c r="BA170" i="36"/>
  <c r="AZ170" i="36"/>
  <c r="AY170" i="36"/>
  <c r="AX170" i="36"/>
  <c r="AW170" i="36"/>
  <c r="AV170" i="36"/>
  <c r="AU170" i="36"/>
  <c r="AT170" i="36"/>
  <c r="AS170" i="36"/>
  <c r="AR170" i="36"/>
  <c r="AQ170" i="36"/>
  <c r="AP170" i="36"/>
  <c r="BL169" i="36"/>
  <c r="BK169" i="36"/>
  <c r="BJ169" i="36"/>
  <c r="BI169" i="36"/>
  <c r="BH169" i="36"/>
  <c r="BG169" i="36"/>
  <c r="BF169" i="36"/>
  <c r="BE169" i="36"/>
  <c r="BD169" i="36"/>
  <c r="BC169" i="36"/>
  <c r="BB169" i="36"/>
  <c r="BA169" i="36"/>
  <c r="AZ169" i="36"/>
  <c r="AY169" i="36"/>
  <c r="AX169" i="36"/>
  <c r="AW169" i="36"/>
  <c r="AV169" i="36"/>
  <c r="AU169" i="36"/>
  <c r="AT169" i="36"/>
  <c r="AS169" i="36"/>
  <c r="AR169" i="36"/>
  <c r="AQ169" i="36"/>
  <c r="AP169" i="36"/>
  <c r="BL168" i="36"/>
  <c r="BK168" i="36"/>
  <c r="BJ168" i="36"/>
  <c r="BI168" i="36"/>
  <c r="BH168" i="36"/>
  <c r="BG168" i="36"/>
  <c r="BF168" i="36"/>
  <c r="BE168" i="36"/>
  <c r="BD168" i="36"/>
  <c r="BC168" i="36"/>
  <c r="BB168" i="36"/>
  <c r="BA168" i="36"/>
  <c r="AZ168" i="36"/>
  <c r="AY168" i="36"/>
  <c r="AX168" i="36"/>
  <c r="AW168" i="36"/>
  <c r="AV168" i="36"/>
  <c r="AU168" i="36"/>
  <c r="AT168" i="36"/>
  <c r="AS168" i="36"/>
  <c r="AR168" i="36"/>
  <c r="AQ168" i="36"/>
  <c r="AP168" i="36"/>
  <c r="BL167" i="36"/>
  <c r="BK167" i="36"/>
  <c r="BJ167" i="36"/>
  <c r="BI167" i="36"/>
  <c r="BH167" i="36"/>
  <c r="BG167" i="36"/>
  <c r="BF167" i="36"/>
  <c r="BE167" i="36"/>
  <c r="BD167" i="36"/>
  <c r="BC167" i="36"/>
  <c r="BB167" i="36"/>
  <c r="BA167" i="36"/>
  <c r="AZ167" i="36"/>
  <c r="AY167" i="36"/>
  <c r="AX167" i="36"/>
  <c r="AW167" i="36"/>
  <c r="AV167" i="36"/>
  <c r="AU167" i="36"/>
  <c r="AT167" i="36"/>
  <c r="AS167" i="36"/>
  <c r="AR167" i="36"/>
  <c r="AQ167" i="36"/>
  <c r="AP167" i="36"/>
  <c r="BL166" i="36"/>
  <c r="BK166" i="36"/>
  <c r="BJ166" i="36"/>
  <c r="BI166" i="36"/>
  <c r="BH166" i="36"/>
  <c r="BG166" i="36"/>
  <c r="BF166" i="36"/>
  <c r="BE166" i="36"/>
  <c r="BD166" i="36"/>
  <c r="BC166" i="36"/>
  <c r="BB166" i="36"/>
  <c r="BA166" i="36"/>
  <c r="AZ166" i="36"/>
  <c r="AY166" i="36"/>
  <c r="AX166" i="36"/>
  <c r="AW166" i="36"/>
  <c r="AV166" i="36"/>
  <c r="AU166" i="36"/>
  <c r="AT166" i="36"/>
  <c r="AS166" i="36"/>
  <c r="AR166" i="36"/>
  <c r="AQ166" i="36"/>
  <c r="AP166" i="36"/>
  <c r="BL165" i="36"/>
  <c r="BK165" i="36"/>
  <c r="BJ165" i="36"/>
  <c r="BI165" i="36"/>
  <c r="BH165" i="36"/>
  <c r="BG165" i="36"/>
  <c r="BF165" i="36"/>
  <c r="BE165" i="36"/>
  <c r="BD165" i="36"/>
  <c r="BC165" i="36"/>
  <c r="BB165" i="36"/>
  <c r="BA165" i="36"/>
  <c r="AZ165" i="36"/>
  <c r="AY165" i="36"/>
  <c r="AX165" i="36"/>
  <c r="AW165" i="36"/>
  <c r="AV165" i="36"/>
  <c r="AU165" i="36"/>
  <c r="AT165" i="36"/>
  <c r="AS165" i="36"/>
  <c r="AR165" i="36"/>
  <c r="AQ165" i="36"/>
  <c r="AP165" i="36"/>
  <c r="BL164" i="36"/>
  <c r="BK164" i="36"/>
  <c r="BJ164" i="36"/>
  <c r="BI164" i="36"/>
  <c r="BH164" i="36"/>
  <c r="BG164" i="36"/>
  <c r="BF164" i="36"/>
  <c r="BE164" i="36"/>
  <c r="BD164" i="36"/>
  <c r="BC164" i="36"/>
  <c r="BB164" i="36"/>
  <c r="BA164" i="36"/>
  <c r="AZ164" i="36"/>
  <c r="AY164" i="36"/>
  <c r="AX164" i="36"/>
  <c r="AW164" i="36"/>
  <c r="AV164" i="36"/>
  <c r="AU164" i="36"/>
  <c r="AT164" i="36"/>
  <c r="AS164" i="36"/>
  <c r="AR164" i="36"/>
  <c r="AQ164" i="36"/>
  <c r="AP164" i="36"/>
  <c r="BL163" i="36"/>
  <c r="BK163" i="36"/>
  <c r="BJ163" i="36"/>
  <c r="BI163" i="36"/>
  <c r="BH163" i="36"/>
  <c r="BG163" i="36"/>
  <c r="BF163" i="36"/>
  <c r="BE163" i="36"/>
  <c r="BD163" i="36"/>
  <c r="BC163" i="36"/>
  <c r="BB163" i="36"/>
  <c r="BA163" i="36"/>
  <c r="AZ163" i="36"/>
  <c r="AY163" i="36"/>
  <c r="AX163" i="36"/>
  <c r="AW163" i="36"/>
  <c r="AV163" i="36"/>
  <c r="AU163" i="36"/>
  <c r="AT163" i="36"/>
  <c r="AS163" i="36"/>
  <c r="AR163" i="36"/>
  <c r="AQ163" i="36"/>
  <c r="AP163" i="36"/>
  <c r="BL162" i="36"/>
  <c r="BK162" i="36"/>
  <c r="BJ162" i="36"/>
  <c r="BI162" i="36"/>
  <c r="BH162" i="36"/>
  <c r="BG162" i="36"/>
  <c r="BF162" i="36"/>
  <c r="BE162" i="36"/>
  <c r="BD162" i="36"/>
  <c r="BC162" i="36"/>
  <c r="BB162" i="36"/>
  <c r="BA162" i="36"/>
  <c r="AZ162" i="36"/>
  <c r="AY162" i="36"/>
  <c r="AX162" i="36"/>
  <c r="AW162" i="36"/>
  <c r="AV162" i="36"/>
  <c r="AU162" i="36"/>
  <c r="AT162" i="36"/>
  <c r="AS162" i="36"/>
  <c r="AR162" i="36"/>
  <c r="AQ162" i="36"/>
  <c r="AP162" i="36"/>
  <c r="BL161" i="36"/>
  <c r="BK161" i="36"/>
  <c r="BJ161" i="36"/>
  <c r="BI161" i="36"/>
  <c r="BH161" i="36"/>
  <c r="BG161" i="36"/>
  <c r="BF161" i="36"/>
  <c r="BE161" i="36"/>
  <c r="BD161" i="36"/>
  <c r="BC161" i="36"/>
  <c r="BB161" i="36"/>
  <c r="BA161" i="36"/>
  <c r="AZ161" i="36"/>
  <c r="AY161" i="36"/>
  <c r="AX161" i="36"/>
  <c r="AW161" i="36"/>
  <c r="AV161" i="36"/>
  <c r="AU161" i="36"/>
  <c r="AT161" i="36"/>
  <c r="AS161" i="36"/>
  <c r="AR161" i="36"/>
  <c r="AQ161" i="36"/>
  <c r="AP161" i="36"/>
  <c r="BL160" i="36"/>
  <c r="BK160" i="36"/>
  <c r="BJ160" i="36"/>
  <c r="BI160" i="36"/>
  <c r="BH160" i="36"/>
  <c r="BG160" i="36"/>
  <c r="BF160" i="36"/>
  <c r="BE160" i="36"/>
  <c r="BD160" i="36"/>
  <c r="BC160" i="36"/>
  <c r="BB160" i="36"/>
  <c r="BA160" i="36"/>
  <c r="AZ160" i="36"/>
  <c r="AY160" i="36"/>
  <c r="AX160" i="36"/>
  <c r="AW160" i="36"/>
  <c r="AV160" i="36"/>
  <c r="AU160" i="36"/>
  <c r="AT160" i="36"/>
  <c r="AS160" i="36"/>
  <c r="AR160" i="36"/>
  <c r="AQ160" i="36"/>
  <c r="AP160" i="36"/>
  <c r="BL159" i="36"/>
  <c r="BK159" i="36"/>
  <c r="BJ159" i="36"/>
  <c r="BI159" i="36"/>
  <c r="BH159" i="36"/>
  <c r="BG159" i="36"/>
  <c r="BF159" i="36"/>
  <c r="BE159" i="36"/>
  <c r="BD159" i="36"/>
  <c r="BC159" i="36"/>
  <c r="BB159" i="36"/>
  <c r="BA159" i="36"/>
  <c r="AZ159" i="36"/>
  <c r="AY159" i="36"/>
  <c r="AX159" i="36"/>
  <c r="AW159" i="36"/>
  <c r="AV159" i="36"/>
  <c r="AU159" i="36"/>
  <c r="AT159" i="36"/>
  <c r="AS159" i="36"/>
  <c r="AR159" i="36"/>
  <c r="AQ159" i="36"/>
  <c r="AP159" i="36"/>
  <c r="BL158" i="36"/>
  <c r="BK158" i="36"/>
  <c r="BJ158" i="36"/>
  <c r="BI158" i="36"/>
  <c r="BH158" i="36"/>
  <c r="BG158" i="36"/>
  <c r="BF158" i="36"/>
  <c r="BE158" i="36"/>
  <c r="BD158" i="36"/>
  <c r="BC158" i="36"/>
  <c r="BB158" i="36"/>
  <c r="BA158" i="36"/>
  <c r="AZ158" i="36"/>
  <c r="AY158" i="36"/>
  <c r="AX158" i="36"/>
  <c r="AW158" i="36"/>
  <c r="AV158" i="36"/>
  <c r="AU158" i="36"/>
  <c r="AT158" i="36"/>
  <c r="AS158" i="36"/>
  <c r="AR158" i="36"/>
  <c r="AQ158" i="36"/>
  <c r="AP158" i="36"/>
  <c r="BL157" i="36"/>
  <c r="BK157" i="36"/>
  <c r="BJ157" i="36"/>
  <c r="BI157" i="36"/>
  <c r="BH157" i="36"/>
  <c r="BG157" i="36"/>
  <c r="BF157" i="36"/>
  <c r="BE157" i="36"/>
  <c r="BD157" i="36"/>
  <c r="BC157" i="36"/>
  <c r="BB157" i="36"/>
  <c r="BA157" i="36"/>
  <c r="AZ157" i="36"/>
  <c r="AY157" i="36"/>
  <c r="AX157" i="36"/>
  <c r="AW157" i="36"/>
  <c r="AV157" i="36"/>
  <c r="AU157" i="36"/>
  <c r="AT157" i="36"/>
  <c r="AS157" i="36"/>
  <c r="AR157" i="36"/>
  <c r="AQ157" i="36"/>
  <c r="AP157" i="36"/>
  <c r="BL156" i="36"/>
  <c r="BK156" i="36"/>
  <c r="BJ156" i="36"/>
  <c r="BI156" i="36"/>
  <c r="BH156" i="36"/>
  <c r="BG156" i="36"/>
  <c r="BF156" i="36"/>
  <c r="BE156" i="36"/>
  <c r="BD156" i="36"/>
  <c r="BC156" i="36"/>
  <c r="BB156" i="36"/>
  <c r="BA156" i="36"/>
  <c r="AZ156" i="36"/>
  <c r="AY156" i="36"/>
  <c r="AX156" i="36"/>
  <c r="AW156" i="36"/>
  <c r="AV156" i="36"/>
  <c r="AU156" i="36"/>
  <c r="AT156" i="36"/>
  <c r="AS156" i="36"/>
  <c r="AR156" i="36"/>
  <c r="AQ156" i="36"/>
  <c r="AP156" i="36"/>
  <c r="BL155" i="36"/>
  <c r="BK155" i="36"/>
  <c r="BJ155" i="36"/>
  <c r="BI155" i="36"/>
  <c r="BH155" i="36"/>
  <c r="BG155" i="36"/>
  <c r="BF155" i="36"/>
  <c r="BE155" i="36"/>
  <c r="BD155" i="36"/>
  <c r="BC155" i="36"/>
  <c r="BB155" i="36"/>
  <c r="BA155" i="36"/>
  <c r="AZ155" i="36"/>
  <c r="AY155" i="36"/>
  <c r="AX155" i="36"/>
  <c r="AW155" i="36"/>
  <c r="AV155" i="36"/>
  <c r="AU155" i="36"/>
  <c r="AT155" i="36"/>
  <c r="AS155" i="36"/>
  <c r="AR155" i="36"/>
  <c r="AQ155" i="36"/>
  <c r="AP155" i="36"/>
  <c r="BL154" i="36"/>
  <c r="BK154" i="36"/>
  <c r="BJ154" i="36"/>
  <c r="BI154" i="36"/>
  <c r="BH154" i="36"/>
  <c r="BG154" i="36"/>
  <c r="BF154" i="36"/>
  <c r="BE154" i="36"/>
  <c r="BD154" i="36"/>
  <c r="BC154" i="36"/>
  <c r="BB154" i="36"/>
  <c r="BA154" i="36"/>
  <c r="AZ154" i="36"/>
  <c r="AY154" i="36"/>
  <c r="AX154" i="36"/>
  <c r="AW154" i="36"/>
  <c r="AV154" i="36"/>
  <c r="AU154" i="36"/>
  <c r="AT154" i="36"/>
  <c r="AS154" i="36"/>
  <c r="AR154" i="36"/>
  <c r="AQ154" i="36"/>
  <c r="AP154" i="36"/>
  <c r="BL153" i="36"/>
  <c r="BK153" i="36"/>
  <c r="BJ153" i="36"/>
  <c r="BI153" i="36"/>
  <c r="BH153" i="36"/>
  <c r="BG153" i="36"/>
  <c r="BF153" i="36"/>
  <c r="BE153" i="36"/>
  <c r="BD153" i="36"/>
  <c r="BC153" i="36"/>
  <c r="BB153" i="36"/>
  <c r="BA153" i="36"/>
  <c r="AZ153" i="36"/>
  <c r="AY153" i="36"/>
  <c r="AX153" i="36"/>
  <c r="AW153" i="36"/>
  <c r="AV153" i="36"/>
  <c r="AU153" i="36"/>
  <c r="AT153" i="36"/>
  <c r="AS153" i="36"/>
  <c r="AR153" i="36"/>
  <c r="AQ153" i="36"/>
  <c r="AP153" i="36"/>
  <c r="BL152" i="36"/>
  <c r="BK152" i="36"/>
  <c r="BJ152" i="36"/>
  <c r="BI152" i="36"/>
  <c r="BH152" i="36"/>
  <c r="BG152" i="36"/>
  <c r="BF152" i="36"/>
  <c r="BE152" i="36"/>
  <c r="BD152" i="36"/>
  <c r="BC152" i="36"/>
  <c r="BB152" i="36"/>
  <c r="BA152" i="36"/>
  <c r="AZ152" i="36"/>
  <c r="AY152" i="36"/>
  <c r="AX152" i="36"/>
  <c r="AW152" i="36"/>
  <c r="AV152" i="36"/>
  <c r="AU152" i="36"/>
  <c r="AT152" i="36"/>
  <c r="AS152" i="36"/>
  <c r="AR152" i="36"/>
  <c r="AQ152" i="36"/>
  <c r="AP152" i="36"/>
  <c r="BL151" i="36"/>
  <c r="BK151" i="36"/>
  <c r="BJ151" i="36"/>
  <c r="BI151" i="36"/>
  <c r="BH151" i="36"/>
  <c r="BG151" i="36"/>
  <c r="BF151" i="36"/>
  <c r="BE151" i="36"/>
  <c r="BD151" i="36"/>
  <c r="BC151" i="36"/>
  <c r="BB151" i="36"/>
  <c r="BA151" i="36"/>
  <c r="AZ151" i="36"/>
  <c r="AY151" i="36"/>
  <c r="AX151" i="36"/>
  <c r="AW151" i="36"/>
  <c r="AV151" i="36"/>
  <c r="AU151" i="36"/>
  <c r="AT151" i="36"/>
  <c r="AS151" i="36"/>
  <c r="AR151" i="36"/>
  <c r="AQ151" i="36"/>
  <c r="AP151" i="36"/>
  <c r="BL150" i="36"/>
  <c r="BK150" i="36"/>
  <c r="BJ150" i="36"/>
  <c r="BI150" i="36"/>
  <c r="BH150" i="36"/>
  <c r="BG150" i="36"/>
  <c r="BF150" i="36"/>
  <c r="BE150" i="36"/>
  <c r="BD150" i="36"/>
  <c r="BC150" i="36"/>
  <c r="BB150" i="36"/>
  <c r="BA150" i="36"/>
  <c r="AZ150" i="36"/>
  <c r="AY150" i="36"/>
  <c r="AX150" i="36"/>
  <c r="AW150" i="36"/>
  <c r="AV150" i="36"/>
  <c r="AU150" i="36"/>
  <c r="AT150" i="36"/>
  <c r="AS150" i="36"/>
  <c r="AR150" i="36"/>
  <c r="AQ150" i="36"/>
  <c r="AP150" i="36"/>
  <c r="BL149" i="36"/>
  <c r="BK149" i="36"/>
  <c r="BJ149" i="36"/>
  <c r="BI149" i="36"/>
  <c r="BH149" i="36"/>
  <c r="BG149" i="36"/>
  <c r="BF149" i="36"/>
  <c r="BE149" i="36"/>
  <c r="BD149" i="36"/>
  <c r="BC149" i="36"/>
  <c r="BB149" i="36"/>
  <c r="BA149" i="36"/>
  <c r="AZ149" i="36"/>
  <c r="AY149" i="36"/>
  <c r="AX149" i="36"/>
  <c r="AW149" i="36"/>
  <c r="AV149" i="36"/>
  <c r="AU149" i="36"/>
  <c r="AT149" i="36"/>
  <c r="AS149" i="36"/>
  <c r="AR149" i="36"/>
  <c r="AQ149" i="36"/>
  <c r="AP149" i="36"/>
  <c r="BL148" i="36"/>
  <c r="BK148" i="36"/>
  <c r="BJ148" i="36"/>
  <c r="BI148" i="36"/>
  <c r="BH148" i="36"/>
  <c r="BG148" i="36"/>
  <c r="BF148" i="36"/>
  <c r="BE148" i="36"/>
  <c r="BD148" i="36"/>
  <c r="BC148" i="36"/>
  <c r="BB148" i="36"/>
  <c r="BA148" i="36"/>
  <c r="AZ148" i="36"/>
  <c r="AY148" i="36"/>
  <c r="AX148" i="36"/>
  <c r="AW148" i="36"/>
  <c r="AV148" i="36"/>
  <c r="AU148" i="36"/>
  <c r="AT148" i="36"/>
  <c r="AS148" i="36"/>
  <c r="AR148" i="36"/>
  <c r="AQ148" i="36"/>
  <c r="AP148" i="36"/>
  <c r="BL147" i="36"/>
  <c r="BK147" i="36"/>
  <c r="BJ147" i="36"/>
  <c r="BI147" i="36"/>
  <c r="BH147" i="36"/>
  <c r="BG147" i="36"/>
  <c r="BF147" i="36"/>
  <c r="BE147" i="36"/>
  <c r="BD147" i="36"/>
  <c r="BC147" i="36"/>
  <c r="BB147" i="36"/>
  <c r="BA147" i="36"/>
  <c r="AZ147" i="36"/>
  <c r="AY147" i="36"/>
  <c r="AX147" i="36"/>
  <c r="AW147" i="36"/>
  <c r="AV147" i="36"/>
  <c r="AU147" i="36"/>
  <c r="AT147" i="36"/>
  <c r="AS147" i="36"/>
  <c r="AR147" i="36"/>
  <c r="AQ147" i="36"/>
  <c r="AP147" i="36"/>
  <c r="BL146" i="36"/>
  <c r="BK146" i="36"/>
  <c r="BJ146" i="36"/>
  <c r="BI146" i="36"/>
  <c r="BH146" i="36"/>
  <c r="BG146" i="36"/>
  <c r="BF146" i="36"/>
  <c r="BE146" i="36"/>
  <c r="BD146" i="36"/>
  <c r="BC146" i="36"/>
  <c r="BB146" i="36"/>
  <c r="BA146" i="36"/>
  <c r="AZ146" i="36"/>
  <c r="AY146" i="36"/>
  <c r="AX146" i="36"/>
  <c r="AW146" i="36"/>
  <c r="AV146" i="36"/>
  <c r="AU146" i="36"/>
  <c r="AT146" i="36"/>
  <c r="AS146" i="36"/>
  <c r="AR146" i="36"/>
  <c r="AQ146" i="36"/>
  <c r="AP146" i="36"/>
  <c r="BL145" i="36"/>
  <c r="BK145" i="36"/>
  <c r="BJ145" i="36"/>
  <c r="BI145" i="36"/>
  <c r="BH145" i="36"/>
  <c r="BG145" i="36"/>
  <c r="BF145" i="36"/>
  <c r="BE145" i="36"/>
  <c r="BD145" i="36"/>
  <c r="BC145" i="36"/>
  <c r="BB145" i="36"/>
  <c r="BA145" i="36"/>
  <c r="AZ145" i="36"/>
  <c r="AY145" i="36"/>
  <c r="AX145" i="36"/>
  <c r="AW145" i="36"/>
  <c r="AV145" i="36"/>
  <c r="AU145" i="36"/>
  <c r="AT145" i="36"/>
  <c r="AS145" i="36"/>
  <c r="AR145" i="36"/>
  <c r="AQ145" i="36"/>
  <c r="AP145" i="36"/>
  <c r="BL144" i="36"/>
  <c r="BK144" i="36"/>
  <c r="BJ144" i="36"/>
  <c r="BI144" i="36"/>
  <c r="BH144" i="36"/>
  <c r="BG144" i="36"/>
  <c r="BF144" i="36"/>
  <c r="BE144" i="36"/>
  <c r="BD144" i="36"/>
  <c r="BC144" i="36"/>
  <c r="BB144" i="36"/>
  <c r="BA144" i="36"/>
  <c r="AZ144" i="36"/>
  <c r="AY144" i="36"/>
  <c r="AX144" i="36"/>
  <c r="AW144" i="36"/>
  <c r="AV144" i="36"/>
  <c r="AU144" i="36"/>
  <c r="AT144" i="36"/>
  <c r="AS144" i="36"/>
  <c r="AR144" i="36"/>
  <c r="AQ144" i="36"/>
  <c r="AP144" i="36"/>
  <c r="BL143" i="36"/>
  <c r="BK143" i="36"/>
  <c r="BJ143" i="36"/>
  <c r="BI143" i="36"/>
  <c r="BH143" i="36"/>
  <c r="BG143" i="36"/>
  <c r="BF143" i="36"/>
  <c r="BE143" i="36"/>
  <c r="BD143" i="36"/>
  <c r="BC143" i="36"/>
  <c r="BB143" i="36"/>
  <c r="BA143" i="36"/>
  <c r="AZ143" i="36"/>
  <c r="AY143" i="36"/>
  <c r="AX143" i="36"/>
  <c r="AW143" i="36"/>
  <c r="AV143" i="36"/>
  <c r="AU143" i="36"/>
  <c r="AT143" i="36"/>
  <c r="AS143" i="36"/>
  <c r="AR143" i="36"/>
  <c r="AQ143" i="36"/>
  <c r="AP143" i="36"/>
  <c r="BL142" i="36"/>
  <c r="BK142" i="36"/>
  <c r="BJ142" i="36"/>
  <c r="BI142" i="36"/>
  <c r="BH142" i="36"/>
  <c r="BG142" i="36"/>
  <c r="BF142" i="36"/>
  <c r="BE142" i="36"/>
  <c r="BD142" i="36"/>
  <c r="BC142" i="36"/>
  <c r="BB142" i="36"/>
  <c r="BA142" i="36"/>
  <c r="AZ142" i="36"/>
  <c r="AY142" i="36"/>
  <c r="AX142" i="36"/>
  <c r="AW142" i="36"/>
  <c r="AV142" i="36"/>
  <c r="AU142" i="36"/>
  <c r="AT142" i="36"/>
  <c r="AS142" i="36"/>
  <c r="AR142" i="36"/>
  <c r="AQ142" i="36"/>
  <c r="AP142" i="36"/>
  <c r="BL141" i="36"/>
  <c r="BK141" i="36"/>
  <c r="BJ141" i="36"/>
  <c r="BI141" i="36"/>
  <c r="BH141" i="36"/>
  <c r="BG141" i="36"/>
  <c r="BF141" i="36"/>
  <c r="BE141" i="36"/>
  <c r="BD141" i="36"/>
  <c r="BC141" i="36"/>
  <c r="BB141" i="36"/>
  <c r="BA141" i="36"/>
  <c r="AZ141" i="36"/>
  <c r="AY141" i="36"/>
  <c r="AX141" i="36"/>
  <c r="AW141" i="36"/>
  <c r="AV141" i="36"/>
  <c r="AU141" i="36"/>
  <c r="AT141" i="36"/>
  <c r="AS141" i="36"/>
  <c r="AR141" i="36"/>
  <c r="AQ141" i="36"/>
  <c r="AP141" i="36"/>
  <c r="BL140" i="36"/>
  <c r="BK140" i="36"/>
  <c r="BJ140" i="36"/>
  <c r="BI140" i="36"/>
  <c r="BH140" i="36"/>
  <c r="BG140" i="36"/>
  <c r="BF140" i="36"/>
  <c r="BE140" i="36"/>
  <c r="BD140" i="36"/>
  <c r="BC140" i="36"/>
  <c r="BB140" i="36"/>
  <c r="BA140" i="36"/>
  <c r="AZ140" i="36"/>
  <c r="AY140" i="36"/>
  <c r="AX140" i="36"/>
  <c r="AW140" i="36"/>
  <c r="AV140" i="36"/>
  <c r="AU140" i="36"/>
  <c r="AT140" i="36"/>
  <c r="AS140" i="36"/>
  <c r="AR140" i="36"/>
  <c r="AQ140" i="36"/>
  <c r="AP140" i="36"/>
  <c r="BL139" i="36"/>
  <c r="BK139" i="36"/>
  <c r="BJ139" i="36"/>
  <c r="BI139" i="36"/>
  <c r="BH139" i="36"/>
  <c r="BG139" i="36"/>
  <c r="BF139" i="36"/>
  <c r="BE139" i="36"/>
  <c r="BD139" i="36"/>
  <c r="BC139" i="36"/>
  <c r="BB139" i="36"/>
  <c r="BA139" i="36"/>
  <c r="AZ139" i="36"/>
  <c r="AY139" i="36"/>
  <c r="AX139" i="36"/>
  <c r="AW139" i="36"/>
  <c r="AV139" i="36"/>
  <c r="AU139" i="36"/>
  <c r="AT139" i="36"/>
  <c r="AS139" i="36"/>
  <c r="AR139" i="36"/>
  <c r="AQ139" i="36"/>
  <c r="AP139" i="36"/>
  <c r="BL138" i="36"/>
  <c r="BK138" i="36"/>
  <c r="BJ138" i="36"/>
  <c r="BI138" i="36"/>
  <c r="BH138" i="36"/>
  <c r="BG138" i="36"/>
  <c r="BF138" i="36"/>
  <c r="BE138" i="36"/>
  <c r="BD138" i="36"/>
  <c r="BC138" i="36"/>
  <c r="BB138" i="36"/>
  <c r="BA138" i="36"/>
  <c r="AZ138" i="36"/>
  <c r="AY138" i="36"/>
  <c r="AX138" i="36"/>
  <c r="AW138" i="36"/>
  <c r="AV138" i="36"/>
  <c r="AU138" i="36"/>
  <c r="AT138" i="36"/>
  <c r="AS138" i="36"/>
  <c r="AR138" i="36"/>
  <c r="AQ138" i="36"/>
  <c r="AP138" i="36"/>
  <c r="BL137" i="36"/>
  <c r="BK137" i="36"/>
  <c r="BJ137" i="36"/>
  <c r="BI137" i="36"/>
  <c r="BH137" i="36"/>
  <c r="BG137" i="36"/>
  <c r="BF137" i="36"/>
  <c r="BE137" i="36"/>
  <c r="BD137" i="36"/>
  <c r="BC137" i="36"/>
  <c r="BB137" i="36"/>
  <c r="BA137" i="36"/>
  <c r="AZ137" i="36"/>
  <c r="AY137" i="36"/>
  <c r="AX137" i="36"/>
  <c r="AW137" i="36"/>
  <c r="AV137" i="36"/>
  <c r="AU137" i="36"/>
  <c r="AT137" i="36"/>
  <c r="AS137" i="36"/>
  <c r="AR137" i="36"/>
  <c r="AQ137" i="36"/>
  <c r="AP137" i="36"/>
  <c r="BL136" i="36"/>
  <c r="BK136" i="36"/>
  <c r="BJ136" i="36"/>
  <c r="BI136" i="36"/>
  <c r="BH136" i="36"/>
  <c r="BG136" i="36"/>
  <c r="BF136" i="36"/>
  <c r="BE136" i="36"/>
  <c r="BD136" i="36"/>
  <c r="BC136" i="36"/>
  <c r="BB136" i="36"/>
  <c r="BA136" i="36"/>
  <c r="AZ136" i="36"/>
  <c r="AY136" i="36"/>
  <c r="AX136" i="36"/>
  <c r="AW136" i="36"/>
  <c r="AV136" i="36"/>
  <c r="AU136" i="36"/>
  <c r="AT136" i="36"/>
  <c r="AS136" i="36"/>
  <c r="AR136" i="36"/>
  <c r="AQ136" i="36"/>
  <c r="AP136" i="36"/>
  <c r="BL135" i="36"/>
  <c r="BK135" i="36"/>
  <c r="BJ135" i="36"/>
  <c r="BI135" i="36"/>
  <c r="BH135" i="36"/>
  <c r="BG135" i="36"/>
  <c r="BF135" i="36"/>
  <c r="BE135" i="36"/>
  <c r="BD135" i="36"/>
  <c r="BC135" i="36"/>
  <c r="BB135" i="36"/>
  <c r="BA135" i="36"/>
  <c r="AZ135" i="36"/>
  <c r="AY135" i="36"/>
  <c r="AX135" i="36"/>
  <c r="AW135" i="36"/>
  <c r="AV135" i="36"/>
  <c r="AU135" i="36"/>
  <c r="AT135" i="36"/>
  <c r="AS135" i="36"/>
  <c r="AR135" i="36"/>
  <c r="AQ135" i="36"/>
  <c r="AP135" i="36"/>
  <c r="BL134" i="36"/>
  <c r="BK134" i="36"/>
  <c r="BJ134" i="36"/>
  <c r="BI134" i="36"/>
  <c r="BH134" i="36"/>
  <c r="BG134" i="36"/>
  <c r="BF134" i="36"/>
  <c r="BE134" i="36"/>
  <c r="BD134" i="36"/>
  <c r="BC134" i="36"/>
  <c r="BB134" i="36"/>
  <c r="BA134" i="36"/>
  <c r="AZ134" i="36"/>
  <c r="AY134" i="36"/>
  <c r="AX134" i="36"/>
  <c r="AW134" i="36"/>
  <c r="AV134" i="36"/>
  <c r="AU134" i="36"/>
  <c r="AT134" i="36"/>
  <c r="AS134" i="36"/>
  <c r="AR134" i="36"/>
  <c r="AQ134" i="36"/>
  <c r="AP134" i="36"/>
  <c r="BL133" i="36"/>
  <c r="BK133" i="36"/>
  <c r="BJ133" i="36"/>
  <c r="BI133" i="36"/>
  <c r="BH133" i="36"/>
  <c r="BG133" i="36"/>
  <c r="BF133" i="36"/>
  <c r="BE133" i="36"/>
  <c r="BD133" i="36"/>
  <c r="BC133" i="36"/>
  <c r="BB133" i="36"/>
  <c r="BA133" i="36"/>
  <c r="AZ133" i="36"/>
  <c r="AY133" i="36"/>
  <c r="AX133" i="36"/>
  <c r="AW133" i="36"/>
  <c r="AV133" i="36"/>
  <c r="AU133" i="36"/>
  <c r="AT133" i="36"/>
  <c r="AS133" i="36"/>
  <c r="AR133" i="36"/>
  <c r="AQ133" i="36"/>
  <c r="AP133" i="36"/>
  <c r="BL132" i="36"/>
  <c r="BK132" i="36"/>
  <c r="BJ132" i="36"/>
  <c r="BI132" i="36"/>
  <c r="BH132" i="36"/>
  <c r="BG132" i="36"/>
  <c r="BF132" i="36"/>
  <c r="BE132" i="36"/>
  <c r="BD132" i="36"/>
  <c r="BC132" i="36"/>
  <c r="BB132" i="36"/>
  <c r="BA132" i="36"/>
  <c r="AZ132" i="36"/>
  <c r="AY132" i="36"/>
  <c r="AX132" i="36"/>
  <c r="AW132" i="36"/>
  <c r="AV132" i="36"/>
  <c r="AU132" i="36"/>
  <c r="AT132" i="36"/>
  <c r="AS132" i="36"/>
  <c r="AR132" i="36"/>
  <c r="AQ132" i="36"/>
  <c r="AP132" i="36"/>
  <c r="BL131" i="36"/>
  <c r="BK131" i="36"/>
  <c r="BJ131" i="36"/>
  <c r="BI131" i="36"/>
  <c r="BH131" i="36"/>
  <c r="BG131" i="36"/>
  <c r="BF131" i="36"/>
  <c r="BE131" i="36"/>
  <c r="BD131" i="36"/>
  <c r="BC131" i="36"/>
  <c r="BB131" i="36"/>
  <c r="BA131" i="36"/>
  <c r="AZ131" i="36"/>
  <c r="AY131" i="36"/>
  <c r="AX131" i="36"/>
  <c r="AW131" i="36"/>
  <c r="AV131" i="36"/>
  <c r="AU131" i="36"/>
  <c r="AT131" i="36"/>
  <c r="AS131" i="36"/>
  <c r="AR131" i="36"/>
  <c r="AQ131" i="36"/>
  <c r="AP131" i="36"/>
  <c r="BL130" i="36"/>
  <c r="BK130" i="36"/>
  <c r="BJ130" i="36"/>
  <c r="BI130" i="36"/>
  <c r="BH130" i="36"/>
  <c r="BG130" i="36"/>
  <c r="BF130" i="36"/>
  <c r="BE130" i="36"/>
  <c r="BD130" i="36"/>
  <c r="BC130" i="36"/>
  <c r="BB130" i="36"/>
  <c r="BA130" i="36"/>
  <c r="AZ130" i="36"/>
  <c r="AY130" i="36"/>
  <c r="AX130" i="36"/>
  <c r="AW130" i="36"/>
  <c r="AV130" i="36"/>
  <c r="AU130" i="36"/>
  <c r="AT130" i="36"/>
  <c r="AS130" i="36"/>
  <c r="AR130" i="36"/>
  <c r="AQ130" i="36"/>
  <c r="AP130" i="36"/>
  <c r="BL129" i="36"/>
  <c r="BK129" i="36"/>
  <c r="BJ129" i="36"/>
  <c r="BI129" i="36"/>
  <c r="BH129" i="36"/>
  <c r="BG129" i="36"/>
  <c r="BF129" i="36"/>
  <c r="BE129" i="36"/>
  <c r="BD129" i="36"/>
  <c r="BC129" i="36"/>
  <c r="BB129" i="36"/>
  <c r="BA129" i="36"/>
  <c r="AZ129" i="36"/>
  <c r="AY129" i="36"/>
  <c r="AX129" i="36"/>
  <c r="AW129" i="36"/>
  <c r="AV129" i="36"/>
  <c r="AU129" i="36"/>
  <c r="AT129" i="36"/>
  <c r="AS129" i="36"/>
  <c r="AR129" i="36"/>
  <c r="AQ129" i="36"/>
  <c r="AP129" i="36"/>
  <c r="BL128" i="36"/>
  <c r="BK128" i="36"/>
  <c r="BJ128" i="36"/>
  <c r="BI128" i="36"/>
  <c r="BH128" i="36"/>
  <c r="BG128" i="36"/>
  <c r="BF128" i="36"/>
  <c r="BE128" i="36"/>
  <c r="BD128" i="36"/>
  <c r="BC128" i="36"/>
  <c r="BB128" i="36"/>
  <c r="BA128" i="36"/>
  <c r="AZ128" i="36"/>
  <c r="AY128" i="36"/>
  <c r="AX128" i="36"/>
  <c r="AW128" i="36"/>
  <c r="AV128" i="36"/>
  <c r="AU128" i="36"/>
  <c r="AT128" i="36"/>
  <c r="AS128" i="36"/>
  <c r="AR128" i="36"/>
  <c r="AQ128" i="36"/>
  <c r="AP128" i="36"/>
  <c r="BL127" i="36"/>
  <c r="BK127" i="36"/>
  <c r="BJ127" i="36"/>
  <c r="BI127" i="36"/>
  <c r="BH127" i="36"/>
  <c r="BG127" i="36"/>
  <c r="BF127" i="36"/>
  <c r="BE127" i="36"/>
  <c r="BD127" i="36"/>
  <c r="BC127" i="36"/>
  <c r="BB127" i="36"/>
  <c r="BA127" i="36"/>
  <c r="AZ127" i="36"/>
  <c r="AY127" i="36"/>
  <c r="AX127" i="36"/>
  <c r="AW127" i="36"/>
  <c r="AV127" i="36"/>
  <c r="AU127" i="36"/>
  <c r="AT127" i="36"/>
  <c r="AS127" i="36"/>
  <c r="AR127" i="36"/>
  <c r="AQ127" i="36"/>
  <c r="AP127" i="36"/>
  <c r="BL126" i="36"/>
  <c r="BK126" i="36"/>
  <c r="BJ126" i="36"/>
  <c r="BI126" i="36"/>
  <c r="BH126" i="36"/>
  <c r="BG126" i="36"/>
  <c r="BF126" i="36"/>
  <c r="BE126" i="36"/>
  <c r="BD126" i="36"/>
  <c r="BC126" i="36"/>
  <c r="BB126" i="36"/>
  <c r="BA126" i="36"/>
  <c r="AZ126" i="36"/>
  <c r="AY126" i="36"/>
  <c r="AX126" i="36"/>
  <c r="AW126" i="36"/>
  <c r="AV126" i="36"/>
  <c r="AU126" i="36"/>
  <c r="AT126" i="36"/>
  <c r="AS126" i="36"/>
  <c r="AR126" i="36"/>
  <c r="AQ126" i="36"/>
  <c r="AP126" i="36"/>
  <c r="BL125" i="36"/>
  <c r="BK125" i="36"/>
  <c r="BJ125" i="36"/>
  <c r="BI125" i="36"/>
  <c r="BH125" i="36"/>
  <c r="BG125" i="36"/>
  <c r="BF125" i="36"/>
  <c r="BE125" i="36"/>
  <c r="BD125" i="36"/>
  <c r="BC125" i="36"/>
  <c r="BB125" i="36"/>
  <c r="BA125" i="36"/>
  <c r="AZ125" i="36"/>
  <c r="AY125" i="36"/>
  <c r="AX125" i="36"/>
  <c r="AW125" i="36"/>
  <c r="AV125" i="36"/>
  <c r="AU125" i="36"/>
  <c r="AT125" i="36"/>
  <c r="AS125" i="36"/>
  <c r="AR125" i="36"/>
  <c r="AQ125" i="36"/>
  <c r="AP125" i="36"/>
  <c r="BL124" i="36"/>
  <c r="BK124" i="36"/>
  <c r="BJ124" i="36"/>
  <c r="BI124" i="36"/>
  <c r="BH124" i="36"/>
  <c r="BG124" i="36"/>
  <c r="BF124" i="36"/>
  <c r="BE124" i="36"/>
  <c r="BD124" i="36"/>
  <c r="BC124" i="36"/>
  <c r="BB124" i="36"/>
  <c r="BA124" i="36"/>
  <c r="AZ124" i="36"/>
  <c r="AY124" i="36"/>
  <c r="AX124" i="36"/>
  <c r="AW124" i="36"/>
  <c r="AV124" i="36"/>
  <c r="AU124" i="36"/>
  <c r="AT124" i="36"/>
  <c r="AS124" i="36"/>
  <c r="AR124" i="36"/>
  <c r="AQ124" i="36"/>
  <c r="AP124" i="36"/>
  <c r="BL123" i="36"/>
  <c r="BK123" i="36"/>
  <c r="BJ123" i="36"/>
  <c r="BI123" i="36"/>
  <c r="BH123" i="36"/>
  <c r="BG123" i="36"/>
  <c r="BF123" i="36"/>
  <c r="BE123" i="36"/>
  <c r="BD123" i="36"/>
  <c r="BC123" i="36"/>
  <c r="BB123" i="36"/>
  <c r="BA123" i="36"/>
  <c r="AZ123" i="36"/>
  <c r="AY123" i="36"/>
  <c r="AX123" i="36"/>
  <c r="AW123" i="36"/>
  <c r="AV123" i="36"/>
  <c r="AU123" i="36"/>
  <c r="AT123" i="36"/>
  <c r="AS123" i="36"/>
  <c r="AR123" i="36"/>
  <c r="AQ123" i="36"/>
  <c r="AP123" i="36"/>
  <c r="BL122" i="36"/>
  <c r="BK122" i="36"/>
  <c r="BJ122" i="36"/>
  <c r="BI122" i="36"/>
  <c r="BH122" i="36"/>
  <c r="BG122" i="36"/>
  <c r="BF122" i="36"/>
  <c r="BE122" i="36"/>
  <c r="BD122" i="36"/>
  <c r="BC122" i="36"/>
  <c r="BB122" i="36"/>
  <c r="BA122" i="36"/>
  <c r="AZ122" i="36"/>
  <c r="AY122" i="36"/>
  <c r="AX122" i="36"/>
  <c r="AW122" i="36"/>
  <c r="AV122" i="36"/>
  <c r="AU122" i="36"/>
  <c r="AT122" i="36"/>
  <c r="AS122" i="36"/>
  <c r="AR122" i="36"/>
  <c r="AQ122" i="36"/>
  <c r="AP122" i="36"/>
  <c r="BL121" i="36"/>
  <c r="BK121" i="36"/>
  <c r="BJ121" i="36"/>
  <c r="BI121" i="36"/>
  <c r="BH121" i="36"/>
  <c r="BG121" i="36"/>
  <c r="BF121" i="36"/>
  <c r="BE121" i="36"/>
  <c r="BD121" i="36"/>
  <c r="BC121" i="36"/>
  <c r="BB121" i="36"/>
  <c r="BA121" i="36"/>
  <c r="AZ121" i="36"/>
  <c r="AY121" i="36"/>
  <c r="AX121" i="36"/>
  <c r="AW121" i="36"/>
  <c r="AV121" i="36"/>
  <c r="AU121" i="36"/>
  <c r="AT121" i="36"/>
  <c r="AS121" i="36"/>
  <c r="AR121" i="36"/>
  <c r="AQ121" i="36"/>
  <c r="AP121" i="36"/>
  <c r="BL120" i="36"/>
  <c r="BK120" i="36"/>
  <c r="BJ120" i="36"/>
  <c r="BI120" i="36"/>
  <c r="BH120" i="36"/>
  <c r="BG120" i="36"/>
  <c r="BF120" i="36"/>
  <c r="BE120" i="36"/>
  <c r="BD120" i="36"/>
  <c r="BC120" i="36"/>
  <c r="BB120" i="36"/>
  <c r="BA120" i="36"/>
  <c r="AZ120" i="36"/>
  <c r="AY120" i="36"/>
  <c r="AX120" i="36"/>
  <c r="AW120" i="36"/>
  <c r="AV120" i="36"/>
  <c r="AU120" i="36"/>
  <c r="AT120" i="36"/>
  <c r="AS120" i="36"/>
  <c r="AR120" i="36"/>
  <c r="AQ120" i="36"/>
  <c r="AP120" i="36"/>
  <c r="BL119" i="36"/>
  <c r="BK119" i="36"/>
  <c r="BJ119" i="36"/>
  <c r="BI119" i="36"/>
  <c r="BH119" i="36"/>
  <c r="BG119" i="36"/>
  <c r="BF119" i="36"/>
  <c r="BE119" i="36"/>
  <c r="BD119" i="36"/>
  <c r="BC119" i="36"/>
  <c r="BB119" i="36"/>
  <c r="BA119" i="36"/>
  <c r="AZ119" i="36"/>
  <c r="AY119" i="36"/>
  <c r="AX119" i="36"/>
  <c r="AW119" i="36"/>
  <c r="AV119" i="36"/>
  <c r="AU119" i="36"/>
  <c r="AT119" i="36"/>
  <c r="AS119" i="36"/>
  <c r="AR119" i="36"/>
  <c r="AQ119" i="36"/>
  <c r="AP119" i="36"/>
  <c r="BL118" i="36"/>
  <c r="BK118" i="36"/>
  <c r="BJ118" i="36"/>
  <c r="BI118" i="36"/>
  <c r="BH118" i="36"/>
  <c r="BG118" i="36"/>
  <c r="BF118" i="36"/>
  <c r="BE118" i="36"/>
  <c r="BD118" i="36"/>
  <c r="BC118" i="36"/>
  <c r="BB118" i="36"/>
  <c r="BA118" i="36"/>
  <c r="AZ118" i="36"/>
  <c r="AY118" i="36"/>
  <c r="AX118" i="36"/>
  <c r="AW118" i="36"/>
  <c r="AV118" i="36"/>
  <c r="AU118" i="36"/>
  <c r="AT118" i="36"/>
  <c r="AS118" i="36"/>
  <c r="AR118" i="36"/>
  <c r="AQ118" i="36"/>
  <c r="AP118" i="36"/>
  <c r="BL117" i="36"/>
  <c r="BK117" i="36"/>
  <c r="BJ117" i="36"/>
  <c r="BI117" i="36"/>
  <c r="BH117" i="36"/>
  <c r="BG117" i="36"/>
  <c r="BF117" i="36"/>
  <c r="BE117" i="36"/>
  <c r="BD117" i="36"/>
  <c r="BC117" i="36"/>
  <c r="BB117" i="36"/>
  <c r="BA117" i="36"/>
  <c r="AZ117" i="36"/>
  <c r="AY117" i="36"/>
  <c r="AX117" i="36"/>
  <c r="AW117" i="36"/>
  <c r="AV117" i="36"/>
  <c r="AU117" i="36"/>
  <c r="AT117" i="36"/>
  <c r="AS117" i="36"/>
  <c r="AR117" i="36"/>
  <c r="AQ117" i="36"/>
  <c r="AP117" i="36"/>
  <c r="BL116" i="36"/>
  <c r="BK116" i="36"/>
  <c r="BJ116" i="36"/>
  <c r="BI116" i="36"/>
  <c r="BH116" i="36"/>
  <c r="BG116" i="36"/>
  <c r="BF116" i="36"/>
  <c r="BE116" i="36"/>
  <c r="BD116" i="36"/>
  <c r="BC116" i="36"/>
  <c r="BB116" i="36"/>
  <c r="BA116" i="36"/>
  <c r="AZ116" i="36"/>
  <c r="AY116" i="36"/>
  <c r="AX116" i="36"/>
  <c r="AW116" i="36"/>
  <c r="AV116" i="36"/>
  <c r="AU116" i="36"/>
  <c r="AT116" i="36"/>
  <c r="AS116" i="36"/>
  <c r="AR116" i="36"/>
  <c r="AQ116" i="36"/>
  <c r="AP116" i="36"/>
  <c r="BL115" i="36"/>
  <c r="BK115" i="36"/>
  <c r="BJ115" i="36"/>
  <c r="BI115" i="36"/>
  <c r="BH115" i="36"/>
  <c r="BG115" i="36"/>
  <c r="BF115" i="36"/>
  <c r="BE115" i="36"/>
  <c r="BD115" i="36"/>
  <c r="BC115" i="36"/>
  <c r="BB115" i="36"/>
  <c r="BA115" i="36"/>
  <c r="AZ115" i="36"/>
  <c r="AY115" i="36"/>
  <c r="AX115" i="36"/>
  <c r="AW115" i="36"/>
  <c r="AV115" i="36"/>
  <c r="AU115" i="36"/>
  <c r="AT115" i="36"/>
  <c r="AS115" i="36"/>
  <c r="AR115" i="36"/>
  <c r="AQ115" i="36"/>
  <c r="AP115" i="36"/>
  <c r="BL114" i="36"/>
  <c r="BK114" i="36"/>
  <c r="BJ114" i="36"/>
  <c r="BI114" i="36"/>
  <c r="BH114" i="36"/>
  <c r="BG114" i="36"/>
  <c r="BF114" i="36"/>
  <c r="BE114" i="36"/>
  <c r="BD114" i="36"/>
  <c r="BC114" i="36"/>
  <c r="BB114" i="36"/>
  <c r="BA114" i="36"/>
  <c r="AZ114" i="36"/>
  <c r="AY114" i="36"/>
  <c r="AX114" i="36"/>
  <c r="AW114" i="36"/>
  <c r="AV114" i="36"/>
  <c r="AU114" i="36"/>
  <c r="AT114" i="36"/>
  <c r="AS114" i="36"/>
  <c r="AR114" i="36"/>
  <c r="AQ114" i="36"/>
  <c r="AP114" i="36"/>
  <c r="BL113" i="36"/>
  <c r="BK113" i="36"/>
  <c r="BJ113" i="36"/>
  <c r="BI113" i="36"/>
  <c r="BH113" i="36"/>
  <c r="BG113" i="36"/>
  <c r="BF113" i="36"/>
  <c r="BE113" i="36"/>
  <c r="BD113" i="36"/>
  <c r="BC113" i="36"/>
  <c r="BB113" i="36"/>
  <c r="BA113" i="36"/>
  <c r="AZ113" i="36"/>
  <c r="AY113" i="36"/>
  <c r="AX113" i="36"/>
  <c r="AW113" i="36"/>
  <c r="AV113" i="36"/>
  <c r="AU113" i="36"/>
  <c r="AT113" i="36"/>
  <c r="AS113" i="36"/>
  <c r="AR113" i="36"/>
  <c r="AQ113" i="36"/>
  <c r="AP113" i="36"/>
  <c r="BL112" i="36"/>
  <c r="BK112" i="36"/>
  <c r="BJ112" i="36"/>
  <c r="BI112" i="36"/>
  <c r="BH112" i="36"/>
  <c r="BG112" i="36"/>
  <c r="BF112" i="36"/>
  <c r="BE112" i="36"/>
  <c r="BD112" i="36"/>
  <c r="BC112" i="36"/>
  <c r="BB112" i="36"/>
  <c r="BA112" i="36"/>
  <c r="AZ112" i="36"/>
  <c r="AY112" i="36"/>
  <c r="AX112" i="36"/>
  <c r="AW112" i="36"/>
  <c r="AV112" i="36"/>
  <c r="AU112" i="36"/>
  <c r="AT112" i="36"/>
  <c r="AS112" i="36"/>
  <c r="AR112" i="36"/>
  <c r="AQ112" i="36"/>
  <c r="AP112" i="36"/>
  <c r="BL111" i="36"/>
  <c r="BK111" i="36"/>
  <c r="BJ111" i="36"/>
  <c r="BI111" i="36"/>
  <c r="BH111" i="36"/>
  <c r="BG111" i="36"/>
  <c r="BF111" i="36"/>
  <c r="BE111" i="36"/>
  <c r="BD111" i="36"/>
  <c r="BC111" i="36"/>
  <c r="BB111" i="36"/>
  <c r="BA111" i="36"/>
  <c r="AZ111" i="36"/>
  <c r="AY111" i="36"/>
  <c r="AX111" i="36"/>
  <c r="AW111" i="36"/>
  <c r="AV111" i="36"/>
  <c r="AU111" i="36"/>
  <c r="AT111" i="36"/>
  <c r="AS111" i="36"/>
  <c r="AR111" i="36"/>
  <c r="AQ111" i="36"/>
  <c r="AP111" i="36"/>
  <c r="BL110" i="36"/>
  <c r="BK110" i="36"/>
  <c r="BJ110" i="36"/>
  <c r="BI110" i="36"/>
  <c r="BH110" i="36"/>
  <c r="BG110" i="36"/>
  <c r="BF110" i="36"/>
  <c r="BE110" i="36"/>
  <c r="BD110" i="36"/>
  <c r="BC110" i="36"/>
  <c r="BB110" i="36"/>
  <c r="BA110" i="36"/>
  <c r="AZ110" i="36"/>
  <c r="AY110" i="36"/>
  <c r="AX110" i="36"/>
  <c r="AW110" i="36"/>
  <c r="AV110" i="36"/>
  <c r="AU110" i="36"/>
  <c r="AT110" i="36"/>
  <c r="AS110" i="36"/>
  <c r="AR110" i="36"/>
  <c r="AQ110" i="36"/>
  <c r="AP110" i="36"/>
  <c r="BL109" i="36"/>
  <c r="BK109" i="36"/>
  <c r="BJ109" i="36"/>
  <c r="BI109" i="36"/>
  <c r="BH109" i="36"/>
  <c r="BG109" i="36"/>
  <c r="BF109" i="36"/>
  <c r="BE109" i="36"/>
  <c r="BD109" i="36"/>
  <c r="BC109" i="36"/>
  <c r="BB109" i="36"/>
  <c r="BA109" i="36"/>
  <c r="AZ109" i="36"/>
  <c r="AY109" i="36"/>
  <c r="AX109" i="36"/>
  <c r="AW109" i="36"/>
  <c r="AV109" i="36"/>
  <c r="AU109" i="36"/>
  <c r="AT109" i="36"/>
  <c r="AS109" i="36"/>
  <c r="AR109" i="36"/>
  <c r="AQ109" i="36"/>
  <c r="AP109" i="36"/>
  <c r="BL108" i="36"/>
  <c r="BK108" i="36"/>
  <c r="BJ108" i="36"/>
  <c r="BI108" i="36"/>
  <c r="BH108" i="36"/>
  <c r="BG108" i="36"/>
  <c r="BF108" i="36"/>
  <c r="BE108" i="36"/>
  <c r="BD108" i="36"/>
  <c r="BC108" i="36"/>
  <c r="BB108" i="36"/>
  <c r="BA108" i="36"/>
  <c r="AZ108" i="36"/>
  <c r="AY108" i="36"/>
  <c r="AX108" i="36"/>
  <c r="AW108" i="36"/>
  <c r="AV108" i="36"/>
  <c r="AU108" i="36"/>
  <c r="AT108" i="36"/>
  <c r="AS108" i="36"/>
  <c r="AR108" i="36"/>
  <c r="AQ108" i="36"/>
  <c r="AP108" i="36"/>
  <c r="BL107" i="36"/>
  <c r="BK107" i="36"/>
  <c r="BJ107" i="36"/>
  <c r="BI107" i="36"/>
  <c r="BH107" i="36"/>
  <c r="BG107" i="36"/>
  <c r="BF107" i="36"/>
  <c r="BE107" i="36"/>
  <c r="BD107" i="36"/>
  <c r="BC107" i="36"/>
  <c r="BB107" i="36"/>
  <c r="BA107" i="36"/>
  <c r="AZ107" i="36"/>
  <c r="AY107" i="36"/>
  <c r="AX107" i="36"/>
  <c r="AW107" i="36"/>
  <c r="AV107" i="36"/>
  <c r="AU107" i="36"/>
  <c r="AT107" i="36"/>
  <c r="AS107" i="36"/>
  <c r="AR107" i="36"/>
  <c r="AQ107" i="36"/>
  <c r="AP107" i="36"/>
  <c r="BL106" i="36"/>
  <c r="BK106" i="36"/>
  <c r="BJ106" i="36"/>
  <c r="BI106" i="36"/>
  <c r="BH106" i="36"/>
  <c r="BG106" i="36"/>
  <c r="BF106" i="36"/>
  <c r="BE106" i="36"/>
  <c r="BD106" i="36"/>
  <c r="BC106" i="36"/>
  <c r="BB106" i="36"/>
  <c r="BA106" i="36"/>
  <c r="AZ106" i="36"/>
  <c r="AY106" i="36"/>
  <c r="AX106" i="36"/>
  <c r="AW106" i="36"/>
  <c r="AV106" i="36"/>
  <c r="AU106" i="36"/>
  <c r="AT106" i="36"/>
  <c r="AS106" i="36"/>
  <c r="AR106" i="36"/>
  <c r="AQ106" i="36"/>
  <c r="AP106" i="36"/>
  <c r="BL105" i="36"/>
  <c r="BK105" i="36"/>
  <c r="BJ105" i="36"/>
  <c r="BI105" i="36"/>
  <c r="BH105" i="36"/>
  <c r="BG105" i="36"/>
  <c r="BF105" i="36"/>
  <c r="BE105" i="36"/>
  <c r="BD105" i="36"/>
  <c r="BC105" i="36"/>
  <c r="BB105" i="36"/>
  <c r="BA105" i="36"/>
  <c r="AZ105" i="36"/>
  <c r="AY105" i="36"/>
  <c r="AX105" i="36"/>
  <c r="AW105" i="36"/>
  <c r="AV105" i="36"/>
  <c r="AU105" i="36"/>
  <c r="AT105" i="36"/>
  <c r="AS105" i="36"/>
  <c r="AR105" i="36"/>
  <c r="AQ105" i="36"/>
  <c r="AP105" i="36"/>
  <c r="BL104" i="36"/>
  <c r="BK104" i="36"/>
  <c r="BJ104" i="36"/>
  <c r="BI104" i="36"/>
  <c r="BH104" i="36"/>
  <c r="BG104" i="36"/>
  <c r="BF104" i="36"/>
  <c r="BE104" i="36"/>
  <c r="BD104" i="36"/>
  <c r="BC104" i="36"/>
  <c r="BB104" i="36"/>
  <c r="BA104" i="36"/>
  <c r="AZ104" i="36"/>
  <c r="AY104" i="36"/>
  <c r="AX104" i="36"/>
  <c r="AW104" i="36"/>
  <c r="AV104" i="36"/>
  <c r="AU104" i="36"/>
  <c r="AT104" i="36"/>
  <c r="AS104" i="36"/>
  <c r="AR104" i="36"/>
  <c r="AQ104" i="36"/>
  <c r="AP104" i="36"/>
  <c r="BL103" i="36"/>
  <c r="BK103" i="36"/>
  <c r="BJ103" i="36"/>
  <c r="BI103" i="36"/>
  <c r="BH103" i="36"/>
  <c r="BG103" i="36"/>
  <c r="BF103" i="36"/>
  <c r="BE103" i="36"/>
  <c r="BD103" i="36"/>
  <c r="BC103" i="36"/>
  <c r="BB103" i="36"/>
  <c r="BA103" i="36"/>
  <c r="AZ103" i="36"/>
  <c r="AY103" i="36"/>
  <c r="AX103" i="36"/>
  <c r="AW103" i="36"/>
  <c r="AV103" i="36"/>
  <c r="AU103" i="36"/>
  <c r="AT103" i="36"/>
  <c r="AS103" i="36"/>
  <c r="AR103" i="36"/>
  <c r="AQ103" i="36"/>
  <c r="AP103" i="36"/>
  <c r="BL102" i="36"/>
  <c r="BK102" i="36"/>
  <c r="BJ102" i="36"/>
  <c r="BI102" i="36"/>
  <c r="BH102" i="36"/>
  <c r="BG102" i="36"/>
  <c r="BF102" i="36"/>
  <c r="BE102" i="36"/>
  <c r="BD102" i="36"/>
  <c r="BC102" i="36"/>
  <c r="BB102" i="36"/>
  <c r="BA102" i="36"/>
  <c r="AZ102" i="36"/>
  <c r="AY102" i="36"/>
  <c r="AX102" i="36"/>
  <c r="AW102" i="36"/>
  <c r="AV102" i="36"/>
  <c r="AU102" i="36"/>
  <c r="AT102" i="36"/>
  <c r="AS102" i="36"/>
  <c r="AR102" i="36"/>
  <c r="AQ102" i="36"/>
  <c r="AP102" i="36"/>
  <c r="BL101" i="36"/>
  <c r="BK101" i="36"/>
  <c r="BJ101" i="36"/>
  <c r="BI101" i="36"/>
  <c r="BH101" i="36"/>
  <c r="BG101" i="36"/>
  <c r="BF101" i="36"/>
  <c r="BE101" i="36"/>
  <c r="BD101" i="36"/>
  <c r="BC101" i="36"/>
  <c r="BB101" i="36"/>
  <c r="BA101" i="36"/>
  <c r="AZ101" i="36"/>
  <c r="AY101" i="36"/>
  <c r="AX101" i="36"/>
  <c r="AW101" i="36"/>
  <c r="AV101" i="36"/>
  <c r="AU101" i="36"/>
  <c r="AT101" i="36"/>
  <c r="AS101" i="36"/>
  <c r="AR101" i="36"/>
  <c r="AQ101" i="36"/>
  <c r="AP101" i="36"/>
  <c r="BL100" i="36"/>
  <c r="BK100" i="36"/>
  <c r="BJ100" i="36"/>
  <c r="BI100" i="36"/>
  <c r="BH100" i="36"/>
  <c r="BG100" i="36"/>
  <c r="BF100" i="36"/>
  <c r="BE100" i="36"/>
  <c r="BD100" i="36"/>
  <c r="BC100" i="36"/>
  <c r="BB100" i="36"/>
  <c r="BA100" i="36"/>
  <c r="AZ100" i="36"/>
  <c r="AY100" i="36"/>
  <c r="AX100" i="36"/>
  <c r="AW100" i="36"/>
  <c r="AV100" i="36"/>
  <c r="AU100" i="36"/>
  <c r="AT100" i="36"/>
  <c r="AS100" i="36"/>
  <c r="AR100" i="36"/>
  <c r="AQ100" i="36"/>
  <c r="AP100" i="36"/>
  <c r="BL99" i="36"/>
  <c r="BK99" i="36"/>
  <c r="BJ99" i="36"/>
  <c r="BI99" i="36"/>
  <c r="BH99" i="36"/>
  <c r="BG99" i="36"/>
  <c r="BF99" i="36"/>
  <c r="BE99" i="36"/>
  <c r="BD99" i="36"/>
  <c r="BC99" i="36"/>
  <c r="BB99" i="36"/>
  <c r="BA99" i="36"/>
  <c r="AZ99" i="36"/>
  <c r="AY99" i="36"/>
  <c r="AX99" i="36"/>
  <c r="AW99" i="36"/>
  <c r="AV99" i="36"/>
  <c r="AU99" i="36"/>
  <c r="AT99" i="36"/>
  <c r="AS99" i="36"/>
  <c r="AR99" i="36"/>
  <c r="AQ99" i="36"/>
  <c r="AP99" i="36"/>
  <c r="BL98" i="36"/>
  <c r="BK98" i="36"/>
  <c r="BJ98" i="36"/>
  <c r="BI98" i="36"/>
  <c r="BH98" i="36"/>
  <c r="BG98" i="36"/>
  <c r="BF98" i="36"/>
  <c r="BE98" i="36"/>
  <c r="BD98" i="36"/>
  <c r="BC98" i="36"/>
  <c r="BB98" i="36"/>
  <c r="BA98" i="36"/>
  <c r="AZ98" i="36"/>
  <c r="AY98" i="36"/>
  <c r="AX98" i="36"/>
  <c r="AW98" i="36"/>
  <c r="AV98" i="36"/>
  <c r="AU98" i="36"/>
  <c r="AT98" i="36"/>
  <c r="AS98" i="36"/>
  <c r="AR98" i="36"/>
  <c r="AQ98" i="36"/>
  <c r="AP98" i="36"/>
  <c r="BL97" i="36"/>
  <c r="BK97" i="36"/>
  <c r="BJ97" i="36"/>
  <c r="BI97" i="36"/>
  <c r="BH97" i="36"/>
  <c r="BG97" i="36"/>
  <c r="BF97" i="36"/>
  <c r="BE97" i="36"/>
  <c r="BD97" i="36"/>
  <c r="BC97" i="36"/>
  <c r="BB97" i="36"/>
  <c r="BA97" i="36"/>
  <c r="AZ97" i="36"/>
  <c r="AY97" i="36"/>
  <c r="AX97" i="36"/>
  <c r="AW97" i="36"/>
  <c r="AV97" i="36"/>
  <c r="AU97" i="36"/>
  <c r="AT97" i="36"/>
  <c r="AS97" i="36"/>
  <c r="AR97" i="36"/>
  <c r="AQ97" i="36"/>
  <c r="AP97" i="36"/>
  <c r="BL96" i="36"/>
  <c r="BK96" i="36"/>
  <c r="BJ96" i="36"/>
  <c r="BI96" i="36"/>
  <c r="BH96" i="36"/>
  <c r="BG96" i="36"/>
  <c r="BF96" i="36"/>
  <c r="BE96" i="36"/>
  <c r="BD96" i="36"/>
  <c r="BC96" i="36"/>
  <c r="BB96" i="36"/>
  <c r="BA96" i="36"/>
  <c r="AZ96" i="36"/>
  <c r="AY96" i="36"/>
  <c r="AX96" i="36"/>
  <c r="AW96" i="36"/>
  <c r="AV96" i="36"/>
  <c r="AU96" i="36"/>
  <c r="AT96" i="36"/>
  <c r="AS96" i="36"/>
  <c r="AR96" i="36"/>
  <c r="AQ96" i="36"/>
  <c r="AP96" i="36"/>
  <c r="BL95" i="36"/>
  <c r="BK95" i="36"/>
  <c r="BJ95" i="36"/>
  <c r="BI95" i="36"/>
  <c r="BH95" i="36"/>
  <c r="BG95" i="36"/>
  <c r="BF95" i="36"/>
  <c r="BE95" i="36"/>
  <c r="BD95" i="36"/>
  <c r="BC95" i="36"/>
  <c r="BB95" i="36"/>
  <c r="BA95" i="36"/>
  <c r="AZ95" i="36"/>
  <c r="AY95" i="36"/>
  <c r="AX95" i="36"/>
  <c r="AW95" i="36"/>
  <c r="AV95" i="36"/>
  <c r="AU95" i="36"/>
  <c r="AT95" i="36"/>
  <c r="AS95" i="36"/>
  <c r="AR95" i="36"/>
  <c r="AQ95" i="36"/>
  <c r="AP95" i="36"/>
  <c r="BL94" i="36"/>
  <c r="BK94" i="36"/>
  <c r="BJ94" i="36"/>
  <c r="BI94" i="36"/>
  <c r="BH94" i="36"/>
  <c r="BG94" i="36"/>
  <c r="BF94" i="36"/>
  <c r="BE94" i="36"/>
  <c r="BD94" i="36"/>
  <c r="BC94" i="36"/>
  <c r="BB94" i="36"/>
  <c r="BA94" i="36"/>
  <c r="AZ94" i="36"/>
  <c r="AY94" i="36"/>
  <c r="AX94" i="36"/>
  <c r="AW94" i="36"/>
  <c r="AV94" i="36"/>
  <c r="AU94" i="36"/>
  <c r="AT94" i="36"/>
  <c r="AS94" i="36"/>
  <c r="AR94" i="36"/>
  <c r="AQ94" i="36"/>
  <c r="AP94" i="36"/>
  <c r="BL93" i="36"/>
  <c r="BK93" i="36"/>
  <c r="BJ93" i="36"/>
  <c r="BI93" i="36"/>
  <c r="BH93" i="36"/>
  <c r="BG93" i="36"/>
  <c r="BF93" i="36"/>
  <c r="BE93" i="36"/>
  <c r="BD93" i="36"/>
  <c r="BC93" i="36"/>
  <c r="BB93" i="36"/>
  <c r="BA93" i="36"/>
  <c r="AZ93" i="36"/>
  <c r="AY93" i="36"/>
  <c r="AX93" i="36"/>
  <c r="AW93" i="36"/>
  <c r="AV93" i="36"/>
  <c r="AU93" i="36"/>
  <c r="AT93" i="36"/>
  <c r="AS93" i="36"/>
  <c r="AR93" i="36"/>
  <c r="AQ93" i="36"/>
  <c r="AP93" i="36"/>
  <c r="BL92" i="36"/>
  <c r="BK92" i="36"/>
  <c r="BJ92" i="36"/>
  <c r="BI92" i="36"/>
  <c r="BH92" i="36"/>
  <c r="BG92" i="36"/>
  <c r="BF92" i="36"/>
  <c r="BE92" i="36"/>
  <c r="BD92" i="36"/>
  <c r="BC92" i="36"/>
  <c r="BB92" i="36"/>
  <c r="BA92" i="36"/>
  <c r="AZ92" i="36"/>
  <c r="AY92" i="36"/>
  <c r="AX92" i="36"/>
  <c r="AW92" i="36"/>
  <c r="AV92" i="36"/>
  <c r="AU92" i="36"/>
  <c r="AT92" i="36"/>
  <c r="AS92" i="36"/>
  <c r="AR92" i="36"/>
  <c r="AQ92" i="36"/>
  <c r="AP92" i="36"/>
  <c r="BL91" i="36"/>
  <c r="BK91" i="36"/>
  <c r="BJ91" i="36"/>
  <c r="BI91" i="36"/>
  <c r="BH91" i="36"/>
  <c r="BG91" i="36"/>
  <c r="BF91" i="36"/>
  <c r="BE91" i="36"/>
  <c r="BD91" i="36"/>
  <c r="BC91" i="36"/>
  <c r="BB91" i="36"/>
  <c r="BA91" i="36"/>
  <c r="AZ91" i="36"/>
  <c r="AY91" i="36"/>
  <c r="AX91" i="36"/>
  <c r="AW91" i="36"/>
  <c r="AV91" i="36"/>
  <c r="AU91" i="36"/>
  <c r="AT91" i="36"/>
  <c r="AS91" i="36"/>
  <c r="AR91" i="36"/>
  <c r="AQ91" i="36"/>
  <c r="AP91" i="36"/>
  <c r="BL90" i="36"/>
  <c r="BK90" i="36"/>
  <c r="BJ90" i="36"/>
  <c r="BI90" i="36"/>
  <c r="BH90" i="36"/>
  <c r="BG90" i="36"/>
  <c r="BF90" i="36"/>
  <c r="BE90" i="36"/>
  <c r="BD90" i="36"/>
  <c r="BC90" i="36"/>
  <c r="BB90" i="36"/>
  <c r="BA90" i="36"/>
  <c r="AZ90" i="36"/>
  <c r="AY90" i="36"/>
  <c r="AX90" i="36"/>
  <c r="AW90" i="36"/>
  <c r="AV90" i="36"/>
  <c r="AU90" i="36"/>
  <c r="AT90" i="36"/>
  <c r="AS90" i="36"/>
  <c r="AR90" i="36"/>
  <c r="AQ90" i="36"/>
  <c r="AP90" i="36"/>
  <c r="BL89" i="36"/>
  <c r="BK89" i="36"/>
  <c r="BJ89" i="36"/>
  <c r="BI89" i="36"/>
  <c r="BH89" i="36"/>
  <c r="BG89" i="36"/>
  <c r="BF89" i="36"/>
  <c r="BE89" i="36"/>
  <c r="BD89" i="36"/>
  <c r="BC89" i="36"/>
  <c r="BB89" i="36"/>
  <c r="BA89" i="36"/>
  <c r="AZ89" i="36"/>
  <c r="AY89" i="36"/>
  <c r="AX89" i="36"/>
  <c r="AW89" i="36"/>
  <c r="AV89" i="36"/>
  <c r="AU89" i="36"/>
  <c r="AT89" i="36"/>
  <c r="AS89" i="36"/>
  <c r="AR89" i="36"/>
  <c r="AQ89" i="36"/>
  <c r="AP89" i="36"/>
  <c r="BL88" i="36"/>
  <c r="BK88" i="36"/>
  <c r="BJ88" i="36"/>
  <c r="BI88" i="36"/>
  <c r="BH88" i="36"/>
  <c r="BG88" i="36"/>
  <c r="BF88" i="36"/>
  <c r="BE88" i="36"/>
  <c r="BD88" i="36"/>
  <c r="BC88" i="36"/>
  <c r="BB88" i="36"/>
  <c r="BA88" i="36"/>
  <c r="AZ88" i="36"/>
  <c r="AY88" i="36"/>
  <c r="AX88" i="36"/>
  <c r="AW88" i="36"/>
  <c r="AV88" i="36"/>
  <c r="AU88" i="36"/>
  <c r="AT88" i="36"/>
  <c r="AS88" i="36"/>
  <c r="AR88" i="36"/>
  <c r="AQ88" i="36"/>
  <c r="AP88" i="36"/>
  <c r="BL87" i="36"/>
  <c r="BK87" i="36"/>
  <c r="BJ87" i="36"/>
  <c r="BI87" i="36"/>
  <c r="BH87" i="36"/>
  <c r="BG87" i="36"/>
  <c r="BF87" i="36"/>
  <c r="BE87" i="36"/>
  <c r="BD87" i="36"/>
  <c r="BC87" i="36"/>
  <c r="BB87" i="36"/>
  <c r="BA87" i="36"/>
  <c r="AZ87" i="36"/>
  <c r="AY87" i="36"/>
  <c r="AX87" i="36"/>
  <c r="AW87" i="36"/>
  <c r="AV87" i="36"/>
  <c r="AU87" i="36"/>
  <c r="AT87" i="36"/>
  <c r="AS87" i="36"/>
  <c r="AR87" i="36"/>
  <c r="AQ87" i="36"/>
  <c r="AP87" i="36"/>
  <c r="BL86" i="36"/>
  <c r="BK86" i="36"/>
  <c r="BJ86" i="36"/>
  <c r="BI86" i="36"/>
  <c r="BH86" i="36"/>
  <c r="BG86" i="36"/>
  <c r="BF86" i="36"/>
  <c r="BE86" i="36"/>
  <c r="BD86" i="36"/>
  <c r="BC86" i="36"/>
  <c r="BB86" i="36"/>
  <c r="BA86" i="36"/>
  <c r="AZ86" i="36"/>
  <c r="AY86" i="36"/>
  <c r="AX86" i="36"/>
  <c r="AW86" i="36"/>
  <c r="AV86" i="36"/>
  <c r="AU86" i="36"/>
  <c r="AT86" i="36"/>
  <c r="AS86" i="36"/>
  <c r="AR86" i="36"/>
  <c r="AQ86" i="36"/>
  <c r="AP86" i="36"/>
  <c r="BL85" i="36"/>
  <c r="BK85" i="36"/>
  <c r="BJ85" i="36"/>
  <c r="BI85" i="36"/>
  <c r="BH85" i="36"/>
  <c r="BG85" i="36"/>
  <c r="BF85" i="36"/>
  <c r="BE85" i="36"/>
  <c r="BD85" i="36"/>
  <c r="BC85" i="36"/>
  <c r="BB85" i="36"/>
  <c r="BA85" i="36"/>
  <c r="AZ85" i="36"/>
  <c r="AY85" i="36"/>
  <c r="AX85" i="36"/>
  <c r="AW85" i="36"/>
  <c r="AV85" i="36"/>
  <c r="AU85" i="36"/>
  <c r="AT85" i="36"/>
  <c r="AS85" i="36"/>
  <c r="AR85" i="36"/>
  <c r="AQ85" i="36"/>
  <c r="AP85" i="36"/>
  <c r="BL84" i="36"/>
  <c r="BK84" i="36"/>
  <c r="BJ84" i="36"/>
  <c r="BI84" i="36"/>
  <c r="BH84" i="36"/>
  <c r="BG84" i="36"/>
  <c r="BF84" i="36"/>
  <c r="BE84" i="36"/>
  <c r="BD84" i="36"/>
  <c r="BC84" i="36"/>
  <c r="BB84" i="36"/>
  <c r="BA84" i="36"/>
  <c r="AZ84" i="36"/>
  <c r="AY84" i="36"/>
  <c r="AX84" i="36"/>
  <c r="AW84" i="36"/>
  <c r="AV84" i="36"/>
  <c r="AU84" i="36"/>
  <c r="AT84" i="36"/>
  <c r="AS84" i="36"/>
  <c r="AR84" i="36"/>
  <c r="AQ84" i="36"/>
  <c r="AP84" i="36"/>
  <c r="BL83" i="36"/>
  <c r="BK83" i="36"/>
  <c r="BJ83" i="36"/>
  <c r="BI83" i="36"/>
  <c r="BH83" i="36"/>
  <c r="BG83" i="36"/>
  <c r="BF83" i="36"/>
  <c r="BE83" i="36"/>
  <c r="BD83" i="36"/>
  <c r="BC83" i="36"/>
  <c r="BB83" i="36"/>
  <c r="BA83" i="36"/>
  <c r="AZ83" i="36"/>
  <c r="AY83" i="36"/>
  <c r="AX83" i="36"/>
  <c r="AW83" i="36"/>
  <c r="AV83" i="36"/>
  <c r="AU83" i="36"/>
  <c r="AT83" i="36"/>
  <c r="AS83" i="36"/>
  <c r="AR83" i="36"/>
  <c r="AQ83" i="36"/>
  <c r="AP83" i="36"/>
  <c r="BL82" i="36"/>
  <c r="BK82" i="36"/>
  <c r="BJ82" i="36"/>
  <c r="BI82" i="36"/>
  <c r="BH82" i="36"/>
  <c r="BG82" i="36"/>
  <c r="BF82" i="36"/>
  <c r="BE82" i="36"/>
  <c r="BD82" i="36"/>
  <c r="BC82" i="36"/>
  <c r="BB82" i="36"/>
  <c r="BA82" i="36"/>
  <c r="AZ82" i="36"/>
  <c r="AY82" i="36"/>
  <c r="AX82" i="36"/>
  <c r="AW82" i="36"/>
  <c r="AV82" i="36"/>
  <c r="AU82" i="36"/>
  <c r="AT82" i="36"/>
  <c r="AS82" i="36"/>
  <c r="AR82" i="36"/>
  <c r="AQ82" i="36"/>
  <c r="AP82" i="36"/>
  <c r="BL81" i="36"/>
  <c r="BK81" i="36"/>
  <c r="BJ81" i="36"/>
  <c r="BI81" i="36"/>
  <c r="BH81" i="36"/>
  <c r="BG81" i="36"/>
  <c r="BF81" i="36"/>
  <c r="BE81" i="36"/>
  <c r="BD81" i="36"/>
  <c r="BC81" i="36"/>
  <c r="BB81" i="36"/>
  <c r="BA81" i="36"/>
  <c r="AZ81" i="36"/>
  <c r="AY81" i="36"/>
  <c r="AX81" i="36"/>
  <c r="AW81" i="36"/>
  <c r="AV81" i="36"/>
  <c r="AU81" i="36"/>
  <c r="AT81" i="36"/>
  <c r="AS81" i="36"/>
  <c r="AR81" i="36"/>
  <c r="AQ81" i="36"/>
  <c r="AP81" i="36"/>
  <c r="BL80" i="36"/>
  <c r="BK80" i="36"/>
  <c r="BJ80" i="36"/>
  <c r="BI80" i="36"/>
  <c r="BH80" i="36"/>
  <c r="BG80" i="36"/>
  <c r="BF80" i="36"/>
  <c r="BE80" i="36"/>
  <c r="BD80" i="36"/>
  <c r="BC80" i="36"/>
  <c r="BB80" i="36"/>
  <c r="BA80" i="36"/>
  <c r="AZ80" i="36"/>
  <c r="AY80" i="36"/>
  <c r="AX80" i="36"/>
  <c r="AW80" i="36"/>
  <c r="AV80" i="36"/>
  <c r="AU80" i="36"/>
  <c r="AT80" i="36"/>
  <c r="AS80" i="36"/>
  <c r="AR80" i="36"/>
  <c r="AQ80" i="36"/>
  <c r="AP80" i="36"/>
  <c r="BL79" i="36"/>
  <c r="BK79" i="36"/>
  <c r="BJ79" i="36"/>
  <c r="BI79" i="36"/>
  <c r="BH79" i="36"/>
  <c r="BG79" i="36"/>
  <c r="BF79" i="36"/>
  <c r="BE79" i="36"/>
  <c r="BD79" i="36"/>
  <c r="BC79" i="36"/>
  <c r="BB79" i="36"/>
  <c r="BA79" i="36"/>
  <c r="AZ79" i="36"/>
  <c r="AY79" i="36"/>
  <c r="AX79" i="36"/>
  <c r="AW79" i="36"/>
  <c r="AV79" i="36"/>
  <c r="AU79" i="36"/>
  <c r="AT79" i="36"/>
  <c r="AS79" i="36"/>
  <c r="AR79" i="36"/>
  <c r="AQ79" i="36"/>
  <c r="AP79" i="36"/>
  <c r="BL78" i="36"/>
  <c r="BK78" i="36"/>
  <c r="BJ78" i="36"/>
  <c r="BI78" i="36"/>
  <c r="BH78" i="36"/>
  <c r="BG78" i="36"/>
  <c r="BF78" i="36"/>
  <c r="BE78" i="36"/>
  <c r="BD78" i="36"/>
  <c r="BC78" i="36"/>
  <c r="BB78" i="36"/>
  <c r="BA78" i="36"/>
  <c r="AZ78" i="36"/>
  <c r="AY78" i="36"/>
  <c r="AX78" i="36"/>
  <c r="AW78" i="36"/>
  <c r="AV78" i="36"/>
  <c r="AU78" i="36"/>
  <c r="AT78" i="36"/>
  <c r="AS78" i="36"/>
  <c r="AR78" i="36"/>
  <c r="AQ78" i="36"/>
  <c r="AP78" i="36"/>
  <c r="BL77" i="36"/>
  <c r="BK77" i="36"/>
  <c r="BJ77" i="36"/>
  <c r="BI77" i="36"/>
  <c r="BH77" i="36"/>
  <c r="BG77" i="36"/>
  <c r="BF77" i="36"/>
  <c r="BE77" i="36"/>
  <c r="BD77" i="36"/>
  <c r="BC77" i="36"/>
  <c r="BB77" i="36"/>
  <c r="BA77" i="36"/>
  <c r="AZ77" i="36"/>
  <c r="AY77" i="36"/>
  <c r="AX77" i="36"/>
  <c r="AW77" i="36"/>
  <c r="AV77" i="36"/>
  <c r="AU77" i="36"/>
  <c r="AT77" i="36"/>
  <c r="AS77" i="36"/>
  <c r="AR77" i="36"/>
  <c r="AQ77" i="36"/>
  <c r="AP77" i="36"/>
  <c r="BL76" i="36"/>
  <c r="BK76" i="36"/>
  <c r="BJ76" i="36"/>
  <c r="BI76" i="36"/>
  <c r="BH76" i="36"/>
  <c r="BG76" i="36"/>
  <c r="BF76" i="36"/>
  <c r="BE76" i="36"/>
  <c r="BD76" i="36"/>
  <c r="BC76" i="36"/>
  <c r="BB76" i="36"/>
  <c r="BA76" i="36"/>
  <c r="AZ76" i="36"/>
  <c r="AY76" i="36"/>
  <c r="AX76" i="36"/>
  <c r="AW76" i="36"/>
  <c r="AV76" i="36"/>
  <c r="AU76" i="36"/>
  <c r="AT76" i="36"/>
  <c r="AS76" i="36"/>
  <c r="AR76" i="36"/>
  <c r="AQ76" i="36"/>
  <c r="AP76" i="36"/>
  <c r="BL75" i="36"/>
  <c r="BK75" i="36"/>
  <c r="BJ75" i="36"/>
  <c r="BI75" i="36"/>
  <c r="BH75" i="36"/>
  <c r="BG75" i="36"/>
  <c r="BF75" i="36"/>
  <c r="BE75" i="36"/>
  <c r="BD75" i="36"/>
  <c r="BC75" i="36"/>
  <c r="BB75" i="36"/>
  <c r="BA75" i="36"/>
  <c r="AZ75" i="36"/>
  <c r="AY75" i="36"/>
  <c r="AX75" i="36"/>
  <c r="AW75" i="36"/>
  <c r="AV75" i="36"/>
  <c r="AU75" i="36"/>
  <c r="AT75" i="36"/>
  <c r="AS75" i="36"/>
  <c r="AR75" i="36"/>
  <c r="AQ75" i="36"/>
  <c r="AP75" i="36"/>
  <c r="BL74" i="36"/>
  <c r="BK74" i="36"/>
  <c r="BJ74" i="36"/>
  <c r="BI74" i="36"/>
  <c r="BH74" i="36"/>
  <c r="BG74" i="36"/>
  <c r="BF74" i="36"/>
  <c r="BE74" i="36"/>
  <c r="BD74" i="36"/>
  <c r="BC74" i="36"/>
  <c r="BB74" i="36"/>
  <c r="BA74" i="36"/>
  <c r="AZ74" i="36"/>
  <c r="AY74" i="36"/>
  <c r="AX74" i="36"/>
  <c r="AW74" i="36"/>
  <c r="AV74" i="36"/>
  <c r="AU74" i="36"/>
  <c r="AT74" i="36"/>
  <c r="AS74" i="36"/>
  <c r="AR74" i="36"/>
  <c r="AQ74" i="36"/>
  <c r="AP74" i="36"/>
  <c r="BL73" i="36"/>
  <c r="BK73" i="36"/>
  <c r="BJ73" i="36"/>
  <c r="BI73" i="36"/>
  <c r="BH73" i="36"/>
  <c r="BG73" i="36"/>
  <c r="BF73" i="36"/>
  <c r="BE73" i="36"/>
  <c r="BD73" i="36"/>
  <c r="BC73" i="36"/>
  <c r="BB73" i="36"/>
  <c r="BA73" i="36"/>
  <c r="AZ73" i="36"/>
  <c r="AY73" i="36"/>
  <c r="AX73" i="36"/>
  <c r="AW73" i="36"/>
  <c r="AV73" i="36"/>
  <c r="AU73" i="36"/>
  <c r="AT73" i="36"/>
  <c r="AS73" i="36"/>
  <c r="AR73" i="36"/>
  <c r="AQ73" i="36"/>
  <c r="AP73" i="36"/>
  <c r="BL72" i="36"/>
  <c r="BK72" i="36"/>
  <c r="BJ72" i="36"/>
  <c r="BI72" i="36"/>
  <c r="BH72" i="36"/>
  <c r="BG72" i="36"/>
  <c r="BF72" i="36"/>
  <c r="BE72" i="36"/>
  <c r="BD72" i="36"/>
  <c r="BC72" i="36"/>
  <c r="BB72" i="36"/>
  <c r="BA72" i="36"/>
  <c r="AZ72" i="36"/>
  <c r="AY72" i="36"/>
  <c r="AX72" i="36"/>
  <c r="AW72" i="36"/>
  <c r="AV72" i="36"/>
  <c r="AU72" i="36"/>
  <c r="AT72" i="36"/>
  <c r="AS72" i="36"/>
  <c r="AR72" i="36"/>
  <c r="AQ72" i="36"/>
  <c r="AP72" i="36"/>
  <c r="BL71" i="36"/>
  <c r="BK71" i="36"/>
  <c r="BJ71" i="36"/>
  <c r="BI71" i="36"/>
  <c r="BH71" i="36"/>
  <c r="BG71" i="36"/>
  <c r="BF71" i="36"/>
  <c r="BE71" i="36"/>
  <c r="BD71" i="36"/>
  <c r="BC71" i="36"/>
  <c r="BB71" i="36"/>
  <c r="BA71" i="36"/>
  <c r="AZ71" i="36"/>
  <c r="AY71" i="36"/>
  <c r="AX71" i="36"/>
  <c r="AW71" i="36"/>
  <c r="AV71" i="36"/>
  <c r="AU71" i="36"/>
  <c r="AT71" i="36"/>
  <c r="AS71" i="36"/>
  <c r="AR71" i="36"/>
  <c r="AQ71" i="36"/>
  <c r="AP71" i="36"/>
  <c r="BL70" i="36"/>
  <c r="BK70" i="36"/>
  <c r="BJ70" i="36"/>
  <c r="BI70" i="36"/>
  <c r="BH70" i="36"/>
  <c r="BG70" i="36"/>
  <c r="BF70" i="36"/>
  <c r="BE70" i="36"/>
  <c r="BD70" i="36"/>
  <c r="BC70" i="36"/>
  <c r="BB70" i="36"/>
  <c r="BA70" i="36"/>
  <c r="AZ70" i="36"/>
  <c r="AY70" i="36"/>
  <c r="AX70" i="36"/>
  <c r="AW70" i="36"/>
  <c r="AV70" i="36"/>
  <c r="AU70" i="36"/>
  <c r="AT70" i="36"/>
  <c r="AS70" i="36"/>
  <c r="AR70" i="36"/>
  <c r="AQ70" i="36"/>
  <c r="AP70" i="36"/>
  <c r="BL69" i="36"/>
  <c r="BK69" i="36"/>
  <c r="BJ69" i="36"/>
  <c r="BI69" i="36"/>
  <c r="BH69" i="36"/>
  <c r="BG69" i="36"/>
  <c r="BF69" i="36"/>
  <c r="BE69" i="36"/>
  <c r="BD69" i="36"/>
  <c r="BC69" i="36"/>
  <c r="BB69" i="36"/>
  <c r="BA69" i="36"/>
  <c r="AZ69" i="36"/>
  <c r="AY69" i="36"/>
  <c r="AX69" i="36"/>
  <c r="AW69" i="36"/>
  <c r="AV69" i="36"/>
  <c r="AU69" i="36"/>
  <c r="AT69" i="36"/>
  <c r="AS69" i="36"/>
  <c r="AR69" i="36"/>
  <c r="AQ69" i="36"/>
  <c r="AP69" i="36"/>
  <c r="BL68" i="36"/>
  <c r="BK68" i="36"/>
  <c r="BJ68" i="36"/>
  <c r="BI68" i="36"/>
  <c r="BH68" i="36"/>
  <c r="BG68" i="36"/>
  <c r="BF68" i="36"/>
  <c r="BE68" i="36"/>
  <c r="BD68" i="36"/>
  <c r="BC68" i="36"/>
  <c r="BB68" i="36"/>
  <c r="BA68" i="36"/>
  <c r="AZ68" i="36"/>
  <c r="AY68" i="36"/>
  <c r="AX68" i="36"/>
  <c r="AW68" i="36"/>
  <c r="AV68" i="36"/>
  <c r="AU68" i="36"/>
  <c r="AT68" i="36"/>
  <c r="AS68" i="36"/>
  <c r="AR68" i="36"/>
  <c r="AQ68" i="36"/>
  <c r="AP68" i="36"/>
  <c r="BL67" i="36"/>
  <c r="BK67" i="36"/>
  <c r="BJ67" i="36"/>
  <c r="BI67" i="36"/>
  <c r="BH67" i="36"/>
  <c r="BG67" i="36"/>
  <c r="BF67" i="36"/>
  <c r="BE67" i="36"/>
  <c r="BD67" i="36"/>
  <c r="BC67" i="36"/>
  <c r="BB67" i="36"/>
  <c r="BA67" i="36"/>
  <c r="AZ67" i="36"/>
  <c r="AY67" i="36"/>
  <c r="AX67" i="36"/>
  <c r="AW67" i="36"/>
  <c r="AV67" i="36"/>
  <c r="AU67" i="36"/>
  <c r="AT67" i="36"/>
  <c r="AS67" i="36"/>
  <c r="AR67" i="36"/>
  <c r="AQ67" i="36"/>
  <c r="AP67" i="36"/>
  <c r="BL66" i="36"/>
  <c r="BK66" i="36"/>
  <c r="BJ66" i="36"/>
  <c r="BI66" i="36"/>
  <c r="BH66" i="36"/>
  <c r="BG66" i="36"/>
  <c r="BF66" i="36"/>
  <c r="BE66" i="36"/>
  <c r="BD66" i="36"/>
  <c r="BC66" i="36"/>
  <c r="BB66" i="36"/>
  <c r="BA66" i="36"/>
  <c r="AZ66" i="36"/>
  <c r="AY66" i="36"/>
  <c r="AX66" i="36"/>
  <c r="AW66" i="36"/>
  <c r="AV66" i="36"/>
  <c r="AU66" i="36"/>
  <c r="AT66" i="36"/>
  <c r="AS66" i="36"/>
  <c r="AR66" i="36"/>
  <c r="AQ66" i="36"/>
  <c r="AP66" i="36"/>
  <c r="BL65" i="36"/>
  <c r="BK65" i="36"/>
  <c r="BJ65" i="36"/>
  <c r="BI65" i="36"/>
  <c r="BH65" i="36"/>
  <c r="BG65" i="36"/>
  <c r="BF65" i="36"/>
  <c r="BE65" i="36"/>
  <c r="BD65" i="36"/>
  <c r="BC65" i="36"/>
  <c r="BB65" i="36"/>
  <c r="BA65" i="36"/>
  <c r="AZ65" i="36"/>
  <c r="AY65" i="36"/>
  <c r="AX65" i="36"/>
  <c r="AW65" i="36"/>
  <c r="AV65" i="36"/>
  <c r="AU65" i="36"/>
  <c r="AT65" i="36"/>
  <c r="AS65" i="36"/>
  <c r="AR65" i="36"/>
  <c r="AQ65" i="36"/>
  <c r="AP65" i="36"/>
  <c r="BL64" i="36"/>
  <c r="BK64" i="36"/>
  <c r="BJ64" i="36"/>
  <c r="BI64" i="36"/>
  <c r="BH64" i="36"/>
  <c r="BG64" i="36"/>
  <c r="BF64" i="36"/>
  <c r="BE64" i="36"/>
  <c r="BD64" i="36"/>
  <c r="BC64" i="36"/>
  <c r="BB64" i="36"/>
  <c r="BA64" i="36"/>
  <c r="AZ64" i="36"/>
  <c r="AY64" i="36"/>
  <c r="AX64" i="36"/>
  <c r="AW64" i="36"/>
  <c r="AV64" i="36"/>
  <c r="AU64" i="36"/>
  <c r="AT64" i="36"/>
  <c r="AS64" i="36"/>
  <c r="AR64" i="36"/>
  <c r="AQ64" i="36"/>
  <c r="AP64" i="36"/>
  <c r="BL63" i="36"/>
  <c r="BK63" i="36"/>
  <c r="BJ63" i="36"/>
  <c r="BI63" i="36"/>
  <c r="BH63" i="36"/>
  <c r="BG63" i="36"/>
  <c r="BF63" i="36"/>
  <c r="BE63" i="36"/>
  <c r="BD63" i="36"/>
  <c r="BC63" i="36"/>
  <c r="BB63" i="36"/>
  <c r="BA63" i="36"/>
  <c r="AZ63" i="36"/>
  <c r="AY63" i="36"/>
  <c r="AX63" i="36"/>
  <c r="AW63" i="36"/>
  <c r="AV63" i="36"/>
  <c r="AU63" i="36"/>
  <c r="AT63" i="36"/>
  <c r="AS63" i="36"/>
  <c r="AR63" i="36"/>
  <c r="AQ63" i="36"/>
  <c r="AP63" i="36"/>
  <c r="BL62" i="36"/>
  <c r="BK62" i="36"/>
  <c r="BJ62" i="36"/>
  <c r="BI62" i="36"/>
  <c r="BH62" i="36"/>
  <c r="BG62" i="36"/>
  <c r="BF62" i="36"/>
  <c r="BE62" i="36"/>
  <c r="BD62" i="36"/>
  <c r="BC62" i="36"/>
  <c r="BB62" i="36"/>
  <c r="BA62" i="36"/>
  <c r="AZ62" i="36"/>
  <c r="AY62" i="36"/>
  <c r="AX62" i="36"/>
  <c r="AW62" i="36"/>
  <c r="AV62" i="36"/>
  <c r="AU62" i="36"/>
  <c r="AT62" i="36"/>
  <c r="AS62" i="36"/>
  <c r="AR62" i="36"/>
  <c r="AQ62" i="36"/>
  <c r="AP62" i="36"/>
  <c r="BL61" i="36"/>
  <c r="BK61" i="36"/>
  <c r="BJ61" i="36"/>
  <c r="BI61" i="36"/>
  <c r="BH61" i="36"/>
  <c r="BG61" i="36"/>
  <c r="BF61" i="36"/>
  <c r="BE61" i="36"/>
  <c r="BD61" i="36"/>
  <c r="BC61" i="36"/>
  <c r="BB61" i="36"/>
  <c r="BA61" i="36"/>
  <c r="AZ61" i="36"/>
  <c r="AY61" i="36"/>
  <c r="AX61" i="36"/>
  <c r="AW61" i="36"/>
  <c r="AV61" i="36"/>
  <c r="AU61" i="36"/>
  <c r="AT61" i="36"/>
  <c r="AS61" i="36"/>
  <c r="AR61" i="36"/>
  <c r="AQ61" i="36"/>
  <c r="AP61" i="36"/>
  <c r="BL60" i="36"/>
  <c r="BK60" i="36"/>
  <c r="BJ60" i="36"/>
  <c r="BI60" i="36"/>
  <c r="BH60" i="36"/>
  <c r="BG60" i="36"/>
  <c r="BF60" i="36"/>
  <c r="BE60" i="36"/>
  <c r="BD60" i="36"/>
  <c r="BC60" i="36"/>
  <c r="BB60" i="36"/>
  <c r="BA60" i="36"/>
  <c r="AZ60" i="36"/>
  <c r="AY60" i="36"/>
  <c r="AX60" i="36"/>
  <c r="AW60" i="36"/>
  <c r="AV60" i="36"/>
  <c r="AU60" i="36"/>
  <c r="AT60" i="36"/>
  <c r="AS60" i="36"/>
  <c r="AR60" i="36"/>
  <c r="AQ60" i="36"/>
  <c r="AP60" i="36"/>
  <c r="BL59" i="36"/>
  <c r="BK59" i="36"/>
  <c r="BJ59" i="36"/>
  <c r="BI59" i="36"/>
  <c r="BH59" i="36"/>
  <c r="BG59" i="36"/>
  <c r="BF59" i="36"/>
  <c r="BE59" i="36"/>
  <c r="BD59" i="36"/>
  <c r="BC59" i="36"/>
  <c r="BB59" i="36"/>
  <c r="BA59" i="36"/>
  <c r="AZ59" i="36"/>
  <c r="AY59" i="36"/>
  <c r="AX59" i="36"/>
  <c r="AW59" i="36"/>
  <c r="AV59" i="36"/>
  <c r="AU59" i="36"/>
  <c r="AT59" i="36"/>
  <c r="AS59" i="36"/>
  <c r="AR59" i="36"/>
  <c r="AQ59" i="36"/>
  <c r="AP59" i="36"/>
  <c r="BL58" i="36"/>
  <c r="BK58" i="36"/>
  <c r="BJ58" i="36"/>
  <c r="BI58" i="36"/>
  <c r="BH58" i="36"/>
  <c r="BG58" i="36"/>
  <c r="BF58" i="36"/>
  <c r="BE58" i="36"/>
  <c r="BD58" i="36"/>
  <c r="BC58" i="36"/>
  <c r="BB58" i="36"/>
  <c r="BA58" i="36"/>
  <c r="AZ58" i="36"/>
  <c r="AY58" i="36"/>
  <c r="AX58" i="36"/>
  <c r="AW58" i="36"/>
  <c r="AV58" i="36"/>
  <c r="AU58" i="36"/>
  <c r="AT58" i="36"/>
  <c r="AS58" i="36"/>
  <c r="AR58" i="36"/>
  <c r="AQ58" i="36"/>
  <c r="AP58" i="36"/>
  <c r="BL57" i="36"/>
  <c r="BK57" i="36"/>
  <c r="BJ57" i="36"/>
  <c r="BI57" i="36"/>
  <c r="BH57" i="36"/>
  <c r="BG57" i="36"/>
  <c r="BF57" i="36"/>
  <c r="BE57" i="36"/>
  <c r="BD57" i="36"/>
  <c r="BC57" i="36"/>
  <c r="BB57" i="36"/>
  <c r="BA57" i="36"/>
  <c r="AZ57" i="36"/>
  <c r="AY57" i="36"/>
  <c r="AX57" i="36"/>
  <c r="AW57" i="36"/>
  <c r="AV57" i="36"/>
  <c r="AU57" i="36"/>
  <c r="AT57" i="36"/>
  <c r="AS57" i="36"/>
  <c r="AR57" i="36"/>
  <c r="AQ57" i="36"/>
  <c r="AP57" i="36"/>
  <c r="BL56" i="36"/>
  <c r="BK56" i="36"/>
  <c r="BJ56" i="36"/>
  <c r="BI56" i="36"/>
  <c r="BH56" i="36"/>
  <c r="BG56" i="36"/>
  <c r="BF56" i="36"/>
  <c r="BE56" i="36"/>
  <c r="BD56" i="36"/>
  <c r="BC56" i="36"/>
  <c r="BB56" i="36"/>
  <c r="BA56" i="36"/>
  <c r="AZ56" i="36"/>
  <c r="AY56" i="36"/>
  <c r="AX56" i="36"/>
  <c r="AW56" i="36"/>
  <c r="AV56" i="36"/>
  <c r="AU56" i="36"/>
  <c r="AT56" i="36"/>
  <c r="AS56" i="36"/>
  <c r="AR56" i="36"/>
  <c r="AQ56" i="36"/>
  <c r="AP56" i="36"/>
  <c r="BL55" i="36"/>
  <c r="BK55" i="36"/>
  <c r="BJ55" i="36"/>
  <c r="BI55" i="36"/>
  <c r="BH55" i="36"/>
  <c r="BG55" i="36"/>
  <c r="BF55" i="36"/>
  <c r="BE55" i="36"/>
  <c r="BD55" i="36"/>
  <c r="BC55" i="36"/>
  <c r="BB55" i="36"/>
  <c r="BA55" i="36"/>
  <c r="AZ55" i="36"/>
  <c r="AY55" i="36"/>
  <c r="AX55" i="36"/>
  <c r="AW55" i="36"/>
  <c r="AV55" i="36"/>
  <c r="AU55" i="36"/>
  <c r="AT55" i="36"/>
  <c r="AS55" i="36"/>
  <c r="AR55" i="36"/>
  <c r="AQ55" i="36"/>
  <c r="AP55" i="36"/>
  <c r="BL54" i="36"/>
  <c r="BK54" i="36"/>
  <c r="BJ54" i="36"/>
  <c r="BI54" i="36"/>
  <c r="BH54" i="36"/>
  <c r="BG54" i="36"/>
  <c r="BF54" i="36"/>
  <c r="BE54" i="36"/>
  <c r="BD54" i="36"/>
  <c r="BC54" i="36"/>
  <c r="BB54" i="36"/>
  <c r="BA54" i="36"/>
  <c r="AZ54" i="36"/>
  <c r="AY54" i="36"/>
  <c r="AX54" i="36"/>
  <c r="AW54" i="36"/>
  <c r="AV54" i="36"/>
  <c r="AU54" i="36"/>
  <c r="AT54" i="36"/>
  <c r="AS54" i="36"/>
  <c r="AR54" i="36"/>
  <c r="AQ54" i="36"/>
  <c r="AP54" i="36"/>
  <c r="BL53" i="36"/>
  <c r="BK53" i="36"/>
  <c r="BJ53" i="36"/>
  <c r="BI53" i="36"/>
  <c r="BH53" i="36"/>
  <c r="BG53" i="36"/>
  <c r="BF53" i="36"/>
  <c r="BE53" i="36"/>
  <c r="BD53" i="36"/>
  <c r="BC53" i="36"/>
  <c r="BB53" i="36"/>
  <c r="BA53" i="36"/>
  <c r="AZ53" i="36"/>
  <c r="AY53" i="36"/>
  <c r="AX53" i="36"/>
  <c r="AW53" i="36"/>
  <c r="AV53" i="36"/>
  <c r="AU53" i="36"/>
  <c r="AT53" i="36"/>
  <c r="AS53" i="36"/>
  <c r="AR53" i="36"/>
  <c r="AQ53" i="36"/>
  <c r="AP53" i="36"/>
  <c r="BL52" i="36"/>
  <c r="BK52" i="36"/>
  <c r="BJ52" i="36"/>
  <c r="BI52" i="36"/>
  <c r="BH52" i="36"/>
  <c r="BG52" i="36"/>
  <c r="BF52" i="36"/>
  <c r="BE52" i="36"/>
  <c r="BD52" i="36"/>
  <c r="BC52" i="36"/>
  <c r="BB52" i="36"/>
  <c r="BA52" i="36"/>
  <c r="AZ52" i="36"/>
  <c r="AY52" i="36"/>
  <c r="AX52" i="36"/>
  <c r="AW52" i="36"/>
  <c r="AV52" i="36"/>
  <c r="AU52" i="36"/>
  <c r="AT52" i="36"/>
  <c r="AS52" i="36"/>
  <c r="AR52" i="36"/>
  <c r="AQ52" i="36"/>
  <c r="AP52" i="36"/>
  <c r="BL51" i="36"/>
  <c r="BK51" i="36"/>
  <c r="BJ51" i="36"/>
  <c r="BI51" i="36"/>
  <c r="BH51" i="36"/>
  <c r="BG51" i="36"/>
  <c r="BF51" i="36"/>
  <c r="BE51" i="36"/>
  <c r="BD51" i="36"/>
  <c r="BC51" i="36"/>
  <c r="BB51" i="36"/>
  <c r="BA51" i="36"/>
  <c r="AZ51" i="36"/>
  <c r="AY51" i="36"/>
  <c r="AX51" i="36"/>
  <c r="AW51" i="36"/>
  <c r="AV51" i="36"/>
  <c r="AU51" i="36"/>
  <c r="AT51" i="36"/>
  <c r="AS51" i="36"/>
  <c r="AR51" i="36"/>
  <c r="AQ51" i="36"/>
  <c r="AP51" i="36"/>
  <c r="BL50" i="36"/>
  <c r="BK50" i="36"/>
  <c r="BJ50" i="36"/>
  <c r="BI50" i="36"/>
  <c r="BH50" i="36"/>
  <c r="BG50" i="36"/>
  <c r="BF50" i="36"/>
  <c r="BE50" i="36"/>
  <c r="BD50" i="36"/>
  <c r="BC50" i="36"/>
  <c r="BB50" i="36"/>
  <c r="BA50" i="36"/>
  <c r="AZ50" i="36"/>
  <c r="AY50" i="36"/>
  <c r="AX50" i="36"/>
  <c r="AW50" i="36"/>
  <c r="AV50" i="36"/>
  <c r="AU50" i="36"/>
  <c r="AT50" i="36"/>
  <c r="AS50" i="36"/>
  <c r="AR50" i="36"/>
  <c r="AQ50" i="36"/>
  <c r="AP50" i="36"/>
  <c r="BL49" i="36"/>
  <c r="BK49" i="36"/>
  <c r="BJ49" i="36"/>
  <c r="BI49" i="36"/>
  <c r="BH49" i="36"/>
  <c r="BG49" i="36"/>
  <c r="BF49" i="36"/>
  <c r="BE49" i="36"/>
  <c r="BD49" i="36"/>
  <c r="BC49" i="36"/>
  <c r="BB49" i="36"/>
  <c r="BA49" i="36"/>
  <c r="AZ49" i="36"/>
  <c r="AY49" i="36"/>
  <c r="AX49" i="36"/>
  <c r="AW49" i="36"/>
  <c r="AV49" i="36"/>
  <c r="AU49" i="36"/>
  <c r="AT49" i="36"/>
  <c r="AS49" i="36"/>
  <c r="AR49" i="36"/>
  <c r="AQ49" i="36"/>
  <c r="AP49" i="36"/>
  <c r="BL48" i="36"/>
  <c r="BK48" i="36"/>
  <c r="BJ48" i="36"/>
  <c r="BI48" i="36"/>
  <c r="BH48" i="36"/>
  <c r="BG48" i="36"/>
  <c r="BF48" i="36"/>
  <c r="BE48" i="36"/>
  <c r="BD48" i="36"/>
  <c r="BC48" i="36"/>
  <c r="BB48" i="36"/>
  <c r="BA48" i="36"/>
  <c r="AZ48" i="36"/>
  <c r="AY48" i="36"/>
  <c r="AX48" i="36"/>
  <c r="AW48" i="36"/>
  <c r="AV48" i="36"/>
  <c r="AU48" i="36"/>
  <c r="AT48" i="36"/>
  <c r="AS48" i="36"/>
  <c r="AR48" i="36"/>
  <c r="AQ48" i="36"/>
  <c r="AP48" i="36"/>
  <c r="BL47" i="36"/>
  <c r="BK47" i="36"/>
  <c r="BJ47" i="36"/>
  <c r="BI47" i="36"/>
  <c r="BH47" i="36"/>
  <c r="BG47" i="36"/>
  <c r="BF47" i="36"/>
  <c r="BE47" i="36"/>
  <c r="BD47" i="36"/>
  <c r="BC47" i="36"/>
  <c r="BB47" i="36"/>
  <c r="BA47" i="36"/>
  <c r="AZ47" i="36"/>
  <c r="AY47" i="36"/>
  <c r="AX47" i="36"/>
  <c r="AW47" i="36"/>
  <c r="AV47" i="36"/>
  <c r="AU47" i="36"/>
  <c r="AT47" i="36"/>
  <c r="AS47" i="36"/>
  <c r="AR47" i="36"/>
  <c r="AQ47" i="36"/>
  <c r="AP47" i="36"/>
  <c r="BL46" i="36"/>
  <c r="BK46" i="36"/>
  <c r="BJ46" i="36"/>
  <c r="BI46" i="36"/>
  <c r="BH46" i="36"/>
  <c r="BG46" i="36"/>
  <c r="BF46" i="36"/>
  <c r="BE46" i="36"/>
  <c r="BD46" i="36"/>
  <c r="BC46" i="36"/>
  <c r="BB46" i="36"/>
  <c r="BA46" i="36"/>
  <c r="AZ46" i="36"/>
  <c r="AY46" i="36"/>
  <c r="AX46" i="36"/>
  <c r="AW46" i="36"/>
  <c r="AV46" i="36"/>
  <c r="AU46" i="36"/>
  <c r="AT46" i="36"/>
  <c r="AS46" i="36"/>
  <c r="AR46" i="36"/>
  <c r="AQ46" i="36"/>
  <c r="AP46" i="36"/>
  <c r="BL45" i="36"/>
  <c r="BK45" i="36"/>
  <c r="BJ45" i="36"/>
  <c r="BI45" i="36"/>
  <c r="BH45" i="36"/>
  <c r="BG45" i="36"/>
  <c r="BF45" i="36"/>
  <c r="BE45" i="36"/>
  <c r="BD45" i="36"/>
  <c r="BC45" i="36"/>
  <c r="BB45" i="36"/>
  <c r="BA45" i="36"/>
  <c r="AZ45" i="36"/>
  <c r="AY45" i="36"/>
  <c r="AX45" i="36"/>
  <c r="AW45" i="36"/>
  <c r="AV45" i="36"/>
  <c r="AU45" i="36"/>
  <c r="AT45" i="36"/>
  <c r="AS45" i="36"/>
  <c r="AR45" i="36"/>
  <c r="AQ45" i="36"/>
  <c r="AP45" i="36"/>
  <c r="BL44" i="36"/>
  <c r="BK44" i="36"/>
  <c r="BJ44" i="36"/>
  <c r="BI44" i="36"/>
  <c r="BH44" i="36"/>
  <c r="BG44" i="36"/>
  <c r="BF44" i="36"/>
  <c r="BE44" i="36"/>
  <c r="BD44" i="36"/>
  <c r="BC44" i="36"/>
  <c r="BB44" i="36"/>
  <c r="BA44" i="36"/>
  <c r="AZ44" i="36"/>
  <c r="AY44" i="36"/>
  <c r="AX44" i="36"/>
  <c r="AW44" i="36"/>
  <c r="AV44" i="36"/>
  <c r="AU44" i="36"/>
  <c r="AT44" i="36"/>
  <c r="AS44" i="36"/>
  <c r="AR44" i="36"/>
  <c r="AQ44" i="36"/>
  <c r="AP44" i="36"/>
  <c r="BL43" i="36"/>
  <c r="BK43" i="36"/>
  <c r="BJ43" i="36"/>
  <c r="BI43" i="36"/>
  <c r="BH43" i="36"/>
  <c r="BG43" i="36"/>
  <c r="BF43" i="36"/>
  <c r="BE43" i="36"/>
  <c r="BD43" i="36"/>
  <c r="BC43" i="36"/>
  <c r="BB43" i="36"/>
  <c r="BA43" i="36"/>
  <c r="AZ43" i="36"/>
  <c r="AY43" i="36"/>
  <c r="AX43" i="36"/>
  <c r="AW43" i="36"/>
  <c r="AV43" i="36"/>
  <c r="AU43" i="36"/>
  <c r="AT43" i="36"/>
  <c r="AS43" i="36"/>
  <c r="AR43" i="36"/>
  <c r="AQ43" i="36"/>
  <c r="AP43" i="36"/>
  <c r="BL42" i="36"/>
  <c r="BK42" i="36"/>
  <c r="BJ42" i="36"/>
  <c r="BI42" i="36"/>
  <c r="BH42" i="36"/>
  <c r="BG42" i="36"/>
  <c r="BF42" i="36"/>
  <c r="BE42" i="36"/>
  <c r="BD42" i="36"/>
  <c r="BC42" i="36"/>
  <c r="BB42" i="36"/>
  <c r="BA42" i="36"/>
  <c r="AZ42" i="36"/>
  <c r="AY42" i="36"/>
  <c r="AX42" i="36"/>
  <c r="AW42" i="36"/>
  <c r="AV42" i="36"/>
  <c r="AU42" i="36"/>
  <c r="AT42" i="36"/>
  <c r="AS42" i="36"/>
  <c r="AR42" i="36"/>
  <c r="AQ42" i="36"/>
  <c r="AP42" i="36"/>
  <c r="BL41" i="36"/>
  <c r="BK41" i="36"/>
  <c r="BJ41" i="36"/>
  <c r="BI41" i="36"/>
  <c r="BH41" i="36"/>
  <c r="BG41" i="36"/>
  <c r="BF41" i="36"/>
  <c r="BE41" i="36"/>
  <c r="BD41" i="36"/>
  <c r="BC41" i="36"/>
  <c r="BB41" i="36"/>
  <c r="BA41" i="36"/>
  <c r="AZ41" i="36"/>
  <c r="AY41" i="36"/>
  <c r="AX41" i="36"/>
  <c r="AW41" i="36"/>
  <c r="AV41" i="36"/>
  <c r="AU41" i="36"/>
  <c r="AT41" i="36"/>
  <c r="AS41" i="36"/>
  <c r="AR41" i="36"/>
  <c r="AQ41" i="36"/>
  <c r="AP41" i="36"/>
  <c r="BL40" i="36"/>
  <c r="BK40" i="36"/>
  <c r="BJ40" i="36"/>
  <c r="BI40" i="36"/>
  <c r="BH40" i="36"/>
  <c r="BG40" i="36"/>
  <c r="BF40" i="36"/>
  <c r="BE40" i="36"/>
  <c r="BD40" i="36"/>
  <c r="BC40" i="36"/>
  <c r="BB40" i="36"/>
  <c r="BA40" i="36"/>
  <c r="AZ40" i="36"/>
  <c r="AY40" i="36"/>
  <c r="AX40" i="36"/>
  <c r="AW40" i="36"/>
  <c r="AV40" i="36"/>
  <c r="AU40" i="36"/>
  <c r="AT40" i="36"/>
  <c r="AS40" i="36"/>
  <c r="AR40" i="36"/>
  <c r="AQ40" i="36"/>
  <c r="AP40" i="36"/>
  <c r="BL39" i="36"/>
  <c r="BK39" i="36"/>
  <c r="BJ39" i="36"/>
  <c r="BI39" i="36"/>
  <c r="BH39" i="36"/>
  <c r="BG39" i="36"/>
  <c r="BF39" i="36"/>
  <c r="BE39" i="36"/>
  <c r="BD39" i="36"/>
  <c r="BC39" i="36"/>
  <c r="BB39" i="36"/>
  <c r="BA39" i="36"/>
  <c r="AZ39" i="36"/>
  <c r="AY39" i="36"/>
  <c r="AX39" i="36"/>
  <c r="AW39" i="36"/>
  <c r="AV39" i="36"/>
  <c r="AU39" i="36"/>
  <c r="AT39" i="36"/>
  <c r="AS39" i="36"/>
  <c r="AR39" i="36"/>
  <c r="AQ39" i="36"/>
  <c r="AP39" i="36"/>
  <c r="BL38" i="36"/>
  <c r="BK38" i="36"/>
  <c r="BJ38" i="36"/>
  <c r="BI38" i="36"/>
  <c r="BH38" i="36"/>
  <c r="BG38" i="36"/>
  <c r="BF38" i="36"/>
  <c r="BE38" i="36"/>
  <c r="BD38" i="36"/>
  <c r="BC38" i="36"/>
  <c r="BB38" i="36"/>
  <c r="BA38" i="36"/>
  <c r="AZ38" i="36"/>
  <c r="AY38" i="36"/>
  <c r="AX38" i="36"/>
  <c r="AW38" i="36"/>
  <c r="AV38" i="36"/>
  <c r="AU38" i="36"/>
  <c r="AT38" i="36"/>
  <c r="AS38" i="36"/>
  <c r="AR38" i="36"/>
  <c r="AQ38" i="36"/>
  <c r="AP38" i="36"/>
  <c r="BL37" i="36"/>
  <c r="BK37" i="36"/>
  <c r="BJ37" i="36"/>
  <c r="BI37" i="36"/>
  <c r="BH37" i="36"/>
  <c r="BG37" i="36"/>
  <c r="BF37" i="36"/>
  <c r="BE37" i="36"/>
  <c r="BD37" i="36"/>
  <c r="BC37" i="36"/>
  <c r="BB37" i="36"/>
  <c r="BA37" i="36"/>
  <c r="AZ37" i="36"/>
  <c r="AY37" i="36"/>
  <c r="AX37" i="36"/>
  <c r="AW37" i="36"/>
  <c r="AV37" i="36"/>
  <c r="AU37" i="36"/>
  <c r="AT37" i="36"/>
  <c r="AS37" i="36"/>
  <c r="AR37" i="36"/>
  <c r="AQ37" i="36"/>
  <c r="AP37" i="36"/>
  <c r="BL36" i="36"/>
  <c r="BK36" i="36"/>
  <c r="BJ36" i="36"/>
  <c r="BI36" i="36"/>
  <c r="BH36" i="36"/>
  <c r="BG36" i="36"/>
  <c r="BF36" i="36"/>
  <c r="BE36" i="36"/>
  <c r="BD36" i="36"/>
  <c r="BC36" i="36"/>
  <c r="BB36" i="36"/>
  <c r="BA36" i="36"/>
  <c r="AZ36" i="36"/>
  <c r="AY36" i="36"/>
  <c r="AX36" i="36"/>
  <c r="AW36" i="36"/>
  <c r="AV36" i="36"/>
  <c r="AU36" i="36"/>
  <c r="AT36" i="36"/>
  <c r="AS36" i="36"/>
  <c r="AR36" i="36"/>
  <c r="AQ36" i="36"/>
  <c r="AP36" i="36"/>
  <c r="BL35" i="36"/>
  <c r="BK35" i="36"/>
  <c r="BJ35" i="36"/>
  <c r="BI35" i="36"/>
  <c r="BH35" i="36"/>
  <c r="BG35" i="36"/>
  <c r="BF35" i="36"/>
  <c r="BE35" i="36"/>
  <c r="BD35" i="36"/>
  <c r="BC35" i="36"/>
  <c r="BB35" i="36"/>
  <c r="BA35" i="36"/>
  <c r="AZ35" i="36"/>
  <c r="AY35" i="36"/>
  <c r="AX35" i="36"/>
  <c r="AW35" i="36"/>
  <c r="AV35" i="36"/>
  <c r="AU35" i="36"/>
  <c r="AT35" i="36"/>
  <c r="AS35" i="36"/>
  <c r="AR35" i="36"/>
  <c r="AQ35" i="36"/>
  <c r="AP35" i="36"/>
  <c r="BL34" i="36"/>
  <c r="BK34" i="36"/>
  <c r="BJ34" i="36"/>
  <c r="BI34" i="36"/>
  <c r="BH34" i="36"/>
  <c r="BG34" i="36"/>
  <c r="BF34" i="36"/>
  <c r="BE34" i="36"/>
  <c r="BD34" i="36"/>
  <c r="BC34" i="36"/>
  <c r="BB34" i="36"/>
  <c r="BA34" i="36"/>
  <c r="AZ34" i="36"/>
  <c r="AY34" i="36"/>
  <c r="AX34" i="36"/>
  <c r="AW34" i="36"/>
  <c r="AV34" i="36"/>
  <c r="AU34" i="36"/>
  <c r="AT34" i="36"/>
  <c r="AS34" i="36"/>
  <c r="AR34" i="36"/>
  <c r="AQ34" i="36"/>
  <c r="AP34" i="36"/>
  <c r="BL33" i="36"/>
  <c r="BK33" i="36"/>
  <c r="BJ33" i="36"/>
  <c r="BI33" i="36"/>
  <c r="BH33" i="36"/>
  <c r="BG33" i="36"/>
  <c r="BF33" i="36"/>
  <c r="BE33" i="36"/>
  <c r="BD33" i="36"/>
  <c r="BC33" i="36"/>
  <c r="BB33" i="36"/>
  <c r="BA33" i="36"/>
  <c r="AZ33" i="36"/>
  <c r="AY33" i="36"/>
  <c r="AX33" i="36"/>
  <c r="AW33" i="36"/>
  <c r="AV33" i="36"/>
  <c r="AU33" i="36"/>
  <c r="AT33" i="36"/>
  <c r="AS33" i="36"/>
  <c r="AR33" i="36"/>
  <c r="AQ33" i="36"/>
  <c r="AP33" i="36"/>
  <c r="BL32" i="36"/>
  <c r="BK32" i="36"/>
  <c r="BJ32" i="36"/>
  <c r="BI32" i="36"/>
  <c r="BH32" i="36"/>
  <c r="BG32" i="36"/>
  <c r="BF32" i="36"/>
  <c r="BE32" i="36"/>
  <c r="BD32" i="36"/>
  <c r="BC32" i="36"/>
  <c r="BB32" i="36"/>
  <c r="BA32" i="36"/>
  <c r="AZ32" i="36"/>
  <c r="AY32" i="36"/>
  <c r="AX32" i="36"/>
  <c r="AW32" i="36"/>
  <c r="AV32" i="36"/>
  <c r="AU32" i="36"/>
  <c r="AT32" i="36"/>
  <c r="AS32" i="36"/>
  <c r="AR32" i="36"/>
  <c r="AQ32" i="36"/>
  <c r="AP32" i="36"/>
  <c r="BL31" i="36"/>
  <c r="BK31" i="36"/>
  <c r="BJ31" i="36"/>
  <c r="BI31" i="36"/>
  <c r="BH31" i="36"/>
  <c r="BG31" i="36"/>
  <c r="BF31" i="36"/>
  <c r="BE31" i="36"/>
  <c r="BD31" i="36"/>
  <c r="BC31" i="36"/>
  <c r="BB31" i="36"/>
  <c r="BA31" i="36"/>
  <c r="AZ31" i="36"/>
  <c r="AY31" i="36"/>
  <c r="AX31" i="36"/>
  <c r="AW31" i="36"/>
  <c r="AV31" i="36"/>
  <c r="AU31" i="36"/>
  <c r="AT31" i="36"/>
  <c r="AS31" i="36"/>
  <c r="AR31" i="36"/>
  <c r="AQ31" i="36"/>
  <c r="AP31" i="36"/>
  <c r="B27" i="8"/>
  <c r="AM27" i="8"/>
  <c r="W27" i="8"/>
  <c r="V27" i="8"/>
  <c r="G27" i="8"/>
  <c r="F27" i="8"/>
  <c r="E27" i="8"/>
  <c r="D27" i="8"/>
  <c r="C27" i="8"/>
  <c r="A27" i="8"/>
  <c r="H27" i="8"/>
  <c r="BL30" i="36"/>
  <c r="BK30" i="36"/>
  <c r="BJ30" i="36"/>
  <c r="BI30" i="36"/>
  <c r="BH30" i="36"/>
  <c r="BG30" i="36"/>
  <c r="BF30" i="36"/>
  <c r="BE30" i="36"/>
  <c r="BD30" i="36"/>
  <c r="BC30" i="36"/>
  <c r="BB30" i="36"/>
  <c r="BA30" i="36"/>
  <c r="AZ30" i="36"/>
  <c r="AY30" i="36"/>
  <c r="AX30" i="36"/>
  <c r="AW30" i="36"/>
  <c r="AV30" i="36"/>
  <c r="AU30" i="36"/>
  <c r="AT30" i="36"/>
  <c r="AS30" i="36"/>
  <c r="AR30" i="36"/>
  <c r="AQ30" i="36"/>
  <c r="AP30" i="36"/>
  <c r="B26" i="8"/>
  <c r="AM26" i="8"/>
  <c r="W26" i="8"/>
  <c r="V26" i="8"/>
  <c r="G26" i="8"/>
  <c r="F26" i="8"/>
  <c r="E26" i="8"/>
  <c r="D26" i="8"/>
  <c r="C26" i="8"/>
  <c r="A26" i="8"/>
  <c r="H26" i="8"/>
  <c r="BL29" i="36"/>
  <c r="BK29" i="36"/>
  <c r="BJ29" i="36"/>
  <c r="BI29" i="36"/>
  <c r="BH29" i="36"/>
  <c r="BG29" i="36"/>
  <c r="BF29" i="36"/>
  <c r="BE29" i="36"/>
  <c r="BD29" i="36"/>
  <c r="BC29" i="36"/>
  <c r="BB29" i="36"/>
  <c r="BA29" i="36"/>
  <c r="AZ29" i="36"/>
  <c r="AY29" i="36"/>
  <c r="AX29" i="36"/>
  <c r="AW29" i="36"/>
  <c r="AV29" i="36"/>
  <c r="AU29" i="36"/>
  <c r="AT29" i="36"/>
  <c r="AS29" i="36"/>
  <c r="AR29" i="36"/>
  <c r="AQ29" i="36"/>
  <c r="AP29" i="36"/>
  <c r="B25" i="8"/>
  <c r="AM25" i="8"/>
  <c r="W25" i="8"/>
  <c r="V25" i="8"/>
  <c r="G25" i="8"/>
  <c r="F25" i="8"/>
  <c r="E25" i="8"/>
  <c r="D25" i="8"/>
  <c r="C25" i="8"/>
  <c r="A25" i="8"/>
  <c r="H25" i="8"/>
  <c r="BL28" i="36"/>
  <c r="BK28" i="36"/>
  <c r="BJ28" i="36"/>
  <c r="BI28" i="36"/>
  <c r="BH28" i="36"/>
  <c r="BG28" i="36"/>
  <c r="BF28" i="36"/>
  <c r="BE28" i="36"/>
  <c r="BD28" i="36"/>
  <c r="BC28" i="36"/>
  <c r="BB28" i="36"/>
  <c r="BA28" i="36"/>
  <c r="AZ28" i="36"/>
  <c r="AY28" i="36"/>
  <c r="AX28" i="36"/>
  <c r="AW28" i="36"/>
  <c r="AV28" i="36"/>
  <c r="AU28" i="36"/>
  <c r="AT28" i="36"/>
  <c r="AS28" i="36"/>
  <c r="AR28" i="36"/>
  <c r="AQ28" i="36"/>
  <c r="AP28" i="36"/>
  <c r="B24" i="8"/>
  <c r="AM24" i="8"/>
  <c r="W24" i="8"/>
  <c r="V24" i="8"/>
  <c r="G24" i="8"/>
  <c r="F24" i="8"/>
  <c r="E24" i="8"/>
  <c r="D24" i="8"/>
  <c r="C24" i="8"/>
  <c r="A24" i="8"/>
  <c r="H24" i="8"/>
  <c r="BL27" i="36"/>
  <c r="BK27" i="36"/>
  <c r="BJ27" i="36"/>
  <c r="BI27" i="36"/>
  <c r="BH27" i="36"/>
  <c r="BG27" i="36"/>
  <c r="BF27" i="36"/>
  <c r="BE27" i="36"/>
  <c r="BD27" i="36"/>
  <c r="BC27" i="36"/>
  <c r="BB27" i="36"/>
  <c r="BA27" i="36"/>
  <c r="AZ27" i="36"/>
  <c r="AY27" i="36"/>
  <c r="AX27" i="36"/>
  <c r="AW27" i="36"/>
  <c r="AV27" i="36"/>
  <c r="AU27" i="36"/>
  <c r="AT27" i="36"/>
  <c r="AS27" i="36"/>
  <c r="AR27" i="36"/>
  <c r="AQ27" i="36"/>
  <c r="AP27" i="36"/>
  <c r="B23" i="8"/>
  <c r="AM23" i="8"/>
  <c r="W23" i="8"/>
  <c r="V23" i="8"/>
  <c r="G23" i="8"/>
  <c r="F23" i="8"/>
  <c r="E23" i="8"/>
  <c r="D23" i="8"/>
  <c r="C23" i="8"/>
  <c r="A23" i="8"/>
  <c r="H23" i="8"/>
  <c r="BL26" i="36"/>
  <c r="BK26" i="36"/>
  <c r="BJ26" i="36"/>
  <c r="BI26" i="36"/>
  <c r="BH26" i="36"/>
  <c r="BG26" i="36"/>
  <c r="BF26" i="36"/>
  <c r="BE26" i="36"/>
  <c r="BD26" i="36"/>
  <c r="BC26" i="36"/>
  <c r="BB26" i="36"/>
  <c r="BA26" i="36"/>
  <c r="AZ26" i="36"/>
  <c r="AY26" i="36"/>
  <c r="AX26" i="36"/>
  <c r="AW26" i="36"/>
  <c r="AV26" i="36"/>
  <c r="AU26" i="36"/>
  <c r="AT26" i="36"/>
  <c r="AS26" i="36"/>
  <c r="AR26" i="36"/>
  <c r="AQ26" i="36"/>
  <c r="AP26" i="36"/>
  <c r="B22" i="8"/>
  <c r="AM22" i="8"/>
  <c r="W22" i="8"/>
  <c r="V22" i="8"/>
  <c r="G22" i="8"/>
  <c r="F22" i="8"/>
  <c r="E22" i="8"/>
  <c r="D22" i="8"/>
  <c r="C22" i="8"/>
  <c r="A22" i="8"/>
  <c r="H22" i="8"/>
  <c r="BL25" i="36"/>
  <c r="BK25" i="36"/>
  <c r="BJ25" i="36"/>
  <c r="BI25" i="36"/>
  <c r="BH25" i="36"/>
  <c r="BG25" i="36"/>
  <c r="BF25" i="36"/>
  <c r="BE25" i="36"/>
  <c r="BD25" i="36"/>
  <c r="BC25" i="36"/>
  <c r="BB25" i="36"/>
  <c r="BA25" i="36"/>
  <c r="AZ25" i="36"/>
  <c r="AY25" i="36"/>
  <c r="AX25" i="36"/>
  <c r="AW25" i="36"/>
  <c r="AV25" i="36"/>
  <c r="AU25" i="36"/>
  <c r="AT25" i="36"/>
  <c r="AS25" i="36"/>
  <c r="AR25" i="36"/>
  <c r="AQ25" i="36"/>
  <c r="AP25" i="36"/>
  <c r="B21" i="8"/>
  <c r="AM21" i="8"/>
  <c r="W21" i="8"/>
  <c r="V21" i="8"/>
  <c r="G21" i="8"/>
  <c r="F21" i="8"/>
  <c r="E21" i="8"/>
  <c r="D21" i="8"/>
  <c r="C21" i="8"/>
  <c r="A21" i="8"/>
  <c r="H21" i="8"/>
  <c r="BL24" i="36"/>
  <c r="BK24" i="36"/>
  <c r="BJ24" i="36"/>
  <c r="BI24" i="36"/>
  <c r="BH24" i="36"/>
  <c r="BG24" i="36"/>
  <c r="BF24" i="36"/>
  <c r="BE24" i="36"/>
  <c r="BD24" i="36"/>
  <c r="BC24" i="36"/>
  <c r="BB24" i="36"/>
  <c r="BA24" i="36"/>
  <c r="AZ24" i="36"/>
  <c r="AY24" i="36"/>
  <c r="AX24" i="36"/>
  <c r="AW24" i="36"/>
  <c r="AV24" i="36"/>
  <c r="AU24" i="36"/>
  <c r="AT24" i="36"/>
  <c r="AS24" i="36"/>
  <c r="AR24" i="36"/>
  <c r="AQ24" i="36"/>
  <c r="AP24" i="36"/>
  <c r="B20" i="8"/>
  <c r="AM20" i="8"/>
  <c r="W20" i="8"/>
  <c r="V20" i="8"/>
  <c r="G20" i="8"/>
  <c r="F20" i="8"/>
  <c r="E20" i="8"/>
  <c r="D20" i="8"/>
  <c r="C20" i="8"/>
  <c r="A20" i="8"/>
  <c r="H20" i="8"/>
  <c r="BL23" i="36"/>
  <c r="BK23" i="36"/>
  <c r="BJ23" i="36"/>
  <c r="BI23" i="36"/>
  <c r="BH23" i="36"/>
  <c r="BG23" i="36"/>
  <c r="BF23" i="36"/>
  <c r="BE23" i="36"/>
  <c r="BD23" i="36"/>
  <c r="BC23" i="36"/>
  <c r="BB23" i="36"/>
  <c r="BA23" i="36"/>
  <c r="AZ23" i="36"/>
  <c r="AY23" i="36"/>
  <c r="AX23" i="36"/>
  <c r="AW23" i="36"/>
  <c r="AV23" i="36"/>
  <c r="AU23" i="36"/>
  <c r="AT23" i="36"/>
  <c r="AS23" i="36"/>
  <c r="AR23" i="36"/>
  <c r="AQ23" i="36"/>
  <c r="AP23" i="36"/>
  <c r="B19" i="8"/>
  <c r="AM19" i="8"/>
  <c r="W19" i="8"/>
  <c r="V19" i="8"/>
  <c r="G19" i="8"/>
  <c r="F19" i="8"/>
  <c r="E19" i="8"/>
  <c r="D19" i="8"/>
  <c r="C19" i="8"/>
  <c r="A19" i="8"/>
  <c r="H19" i="8"/>
  <c r="BL22" i="36"/>
  <c r="BK22" i="36"/>
  <c r="BJ22" i="36"/>
  <c r="BI22" i="36"/>
  <c r="BH22" i="36"/>
  <c r="BG22" i="36"/>
  <c r="BF22" i="36"/>
  <c r="BE22" i="36"/>
  <c r="BD22" i="36"/>
  <c r="BC22" i="36"/>
  <c r="BB22" i="36"/>
  <c r="BA22" i="36"/>
  <c r="AZ22" i="36"/>
  <c r="AY22" i="36"/>
  <c r="AX22" i="36"/>
  <c r="AW22" i="36"/>
  <c r="AV22" i="36"/>
  <c r="AU22" i="36"/>
  <c r="AT22" i="36"/>
  <c r="AS22" i="36"/>
  <c r="AR22" i="36"/>
  <c r="AQ22" i="36"/>
  <c r="AP22" i="36"/>
  <c r="B18" i="8"/>
  <c r="AM18" i="8"/>
  <c r="W18" i="8"/>
  <c r="V18" i="8"/>
  <c r="G18" i="8"/>
  <c r="F18" i="8"/>
  <c r="E18" i="8"/>
  <c r="D18" i="8"/>
  <c r="C18" i="8"/>
  <c r="A18" i="8"/>
  <c r="H18" i="8"/>
  <c r="BL21" i="36"/>
  <c r="BK21" i="36"/>
  <c r="BJ21" i="36"/>
  <c r="BI21" i="36"/>
  <c r="BH21" i="36"/>
  <c r="BG21" i="36"/>
  <c r="BF21" i="36"/>
  <c r="BE21" i="36"/>
  <c r="BD21" i="36"/>
  <c r="BC21" i="36"/>
  <c r="BB21" i="36"/>
  <c r="BA21" i="36"/>
  <c r="AZ21" i="36"/>
  <c r="AY21" i="36"/>
  <c r="AX21" i="36"/>
  <c r="AW21" i="36"/>
  <c r="AV21" i="36"/>
  <c r="AU21" i="36"/>
  <c r="AT21" i="36"/>
  <c r="AS21" i="36"/>
  <c r="AR21" i="36"/>
  <c r="AQ21" i="36"/>
  <c r="AP21" i="36"/>
  <c r="B17" i="8"/>
  <c r="AM17" i="8"/>
  <c r="W17" i="8"/>
  <c r="V17" i="8"/>
  <c r="G17" i="8"/>
  <c r="F17" i="8"/>
  <c r="E17" i="8"/>
  <c r="D17" i="8"/>
  <c r="C17" i="8"/>
  <c r="A17" i="8"/>
  <c r="H17" i="8"/>
  <c r="BL20" i="36"/>
  <c r="BK20" i="36"/>
  <c r="BJ20" i="36"/>
  <c r="BI20" i="36"/>
  <c r="BH20" i="36"/>
  <c r="BG20" i="36"/>
  <c r="BF20" i="36"/>
  <c r="BE20" i="36"/>
  <c r="BD20" i="36"/>
  <c r="BC20" i="36"/>
  <c r="BB20" i="36"/>
  <c r="BA20" i="36"/>
  <c r="AZ20" i="36"/>
  <c r="AY20" i="36"/>
  <c r="AX20" i="36"/>
  <c r="AW20" i="36"/>
  <c r="AV20" i="36"/>
  <c r="AU20" i="36"/>
  <c r="AT20" i="36"/>
  <c r="AS20" i="36"/>
  <c r="AR20" i="36"/>
  <c r="AQ20" i="36"/>
  <c r="AP20" i="36"/>
  <c r="B16" i="8"/>
  <c r="AM16" i="8"/>
  <c r="W16" i="8"/>
  <c r="V16" i="8"/>
  <c r="G16" i="8"/>
  <c r="F16" i="8"/>
  <c r="E16" i="8"/>
  <c r="D16" i="8"/>
  <c r="C16" i="8"/>
  <c r="A16" i="8"/>
  <c r="H16" i="8"/>
  <c r="BL19" i="36"/>
  <c r="BK19" i="36"/>
  <c r="BJ19" i="36"/>
  <c r="BI19" i="36"/>
  <c r="BH19" i="36"/>
  <c r="BG19" i="36"/>
  <c r="BF19" i="36"/>
  <c r="BE19" i="36"/>
  <c r="BD19" i="36"/>
  <c r="BC19" i="36"/>
  <c r="BB19" i="36"/>
  <c r="BA19" i="36"/>
  <c r="AZ19" i="36"/>
  <c r="AY19" i="36"/>
  <c r="AX19" i="36"/>
  <c r="AW19" i="36"/>
  <c r="AV19" i="36"/>
  <c r="AU19" i="36"/>
  <c r="AT19" i="36"/>
  <c r="AS19" i="36"/>
  <c r="AR19" i="36"/>
  <c r="AQ19" i="36"/>
  <c r="AP19" i="36"/>
  <c r="B15" i="8"/>
  <c r="AM15" i="8"/>
  <c r="W15" i="8"/>
  <c r="V15" i="8"/>
  <c r="G15" i="8"/>
  <c r="F15" i="8"/>
  <c r="E15" i="8"/>
  <c r="D15" i="8"/>
  <c r="C15" i="8"/>
  <c r="A15" i="8"/>
  <c r="H15" i="8"/>
  <c r="BL18" i="36"/>
  <c r="BK18" i="36"/>
  <c r="BJ18" i="36"/>
  <c r="BI18" i="36"/>
  <c r="BH18" i="36"/>
  <c r="BG18" i="36"/>
  <c r="BF18" i="36"/>
  <c r="BE18" i="36"/>
  <c r="BD18" i="36"/>
  <c r="BC18" i="36"/>
  <c r="BB18" i="36"/>
  <c r="BA18" i="36"/>
  <c r="AZ18" i="36"/>
  <c r="AY18" i="36"/>
  <c r="AX18" i="36"/>
  <c r="AW18" i="36"/>
  <c r="AV18" i="36"/>
  <c r="AU18" i="36"/>
  <c r="AT18" i="36"/>
  <c r="AS18" i="36"/>
  <c r="AR18" i="36"/>
  <c r="AQ18" i="36"/>
  <c r="AP18" i="36"/>
  <c r="B14" i="8"/>
  <c r="AM14" i="8"/>
  <c r="W14" i="8"/>
  <c r="V14" i="8"/>
  <c r="G14" i="8"/>
  <c r="F14" i="8"/>
  <c r="E14" i="8"/>
  <c r="D14" i="8"/>
  <c r="C14" i="8"/>
  <c r="A14" i="8"/>
  <c r="H14" i="8"/>
  <c r="BL17" i="36"/>
  <c r="BK17" i="36"/>
  <c r="BJ17" i="36"/>
  <c r="BI17" i="36"/>
  <c r="BH17" i="36"/>
  <c r="BG17" i="36"/>
  <c r="BF17" i="36"/>
  <c r="BE17" i="36"/>
  <c r="BD17" i="36"/>
  <c r="BC17" i="36"/>
  <c r="BB17" i="36"/>
  <c r="BA17" i="36"/>
  <c r="AZ17" i="36"/>
  <c r="AY17" i="36"/>
  <c r="AX17" i="36"/>
  <c r="AW17" i="36"/>
  <c r="AV17" i="36"/>
  <c r="AU17" i="36"/>
  <c r="AT17" i="36"/>
  <c r="AS17" i="36"/>
  <c r="AR17" i="36"/>
  <c r="AQ17" i="36"/>
  <c r="AP17" i="36"/>
  <c r="B13" i="8"/>
  <c r="AM13" i="8"/>
  <c r="W13" i="8"/>
  <c r="V13" i="8"/>
  <c r="G13" i="8"/>
  <c r="F13" i="8"/>
  <c r="E13" i="8"/>
  <c r="D13" i="8"/>
  <c r="C13" i="8"/>
  <c r="A13" i="8"/>
  <c r="H13" i="8"/>
  <c r="BL16" i="36"/>
  <c r="BK16" i="36"/>
  <c r="BJ16" i="36"/>
  <c r="BI16" i="36"/>
  <c r="BH16" i="36"/>
  <c r="BG16" i="36"/>
  <c r="BF16" i="36"/>
  <c r="BE16" i="36"/>
  <c r="BD16" i="36"/>
  <c r="BC16" i="36"/>
  <c r="BB16" i="36"/>
  <c r="BA16" i="36"/>
  <c r="AZ16" i="36"/>
  <c r="AY16" i="36"/>
  <c r="AX16" i="36"/>
  <c r="AW16" i="36"/>
  <c r="AV16" i="36"/>
  <c r="AU16" i="36"/>
  <c r="AT16" i="36"/>
  <c r="AS16" i="36"/>
  <c r="AR16" i="36"/>
  <c r="AQ16" i="36"/>
  <c r="AP16" i="36"/>
  <c r="B12" i="8"/>
  <c r="AM12" i="8"/>
  <c r="W12" i="8"/>
  <c r="V12" i="8"/>
  <c r="G12" i="8"/>
  <c r="F12" i="8"/>
  <c r="E12" i="8"/>
  <c r="D12" i="8"/>
  <c r="C12" i="8"/>
  <c r="A12" i="8"/>
  <c r="H12" i="8"/>
  <c r="BL15" i="36"/>
  <c r="BK15" i="36"/>
  <c r="BJ15" i="36"/>
  <c r="BI15" i="36"/>
  <c r="BH15" i="36"/>
  <c r="BG15" i="36"/>
  <c r="BF15" i="36"/>
  <c r="BE15" i="36"/>
  <c r="BD15" i="36"/>
  <c r="BC15" i="36"/>
  <c r="BB15" i="36"/>
  <c r="BA15" i="36"/>
  <c r="AZ15" i="36"/>
  <c r="AY15" i="36"/>
  <c r="AX15" i="36"/>
  <c r="AW15" i="36"/>
  <c r="AV15" i="36"/>
  <c r="AU15" i="36"/>
  <c r="AT15" i="36"/>
  <c r="AS15" i="36"/>
  <c r="AR15" i="36"/>
  <c r="AQ15" i="36"/>
  <c r="AP15" i="36"/>
  <c r="B11" i="8"/>
  <c r="AM11" i="8"/>
  <c r="W11" i="8"/>
  <c r="V11" i="8"/>
  <c r="G11" i="8"/>
  <c r="F11" i="8"/>
  <c r="E11" i="8"/>
  <c r="D11" i="8"/>
  <c r="C11" i="8"/>
  <c r="A11" i="8"/>
  <c r="H11" i="8"/>
  <c r="BL14" i="36"/>
  <c r="BK14" i="36"/>
  <c r="BJ14" i="36"/>
  <c r="BI14" i="36"/>
  <c r="BH14" i="36"/>
  <c r="BG14" i="36"/>
  <c r="BF14" i="36"/>
  <c r="BE14" i="36"/>
  <c r="BD14" i="36"/>
  <c r="BC14" i="36"/>
  <c r="BB14" i="36"/>
  <c r="BA14" i="36"/>
  <c r="AZ14" i="36"/>
  <c r="AY14" i="36"/>
  <c r="AX14" i="36"/>
  <c r="AW14" i="36"/>
  <c r="AV14" i="36"/>
  <c r="AU14" i="36"/>
  <c r="AT14" i="36"/>
  <c r="AS14" i="36"/>
  <c r="AR14" i="36"/>
  <c r="AQ14" i="36"/>
  <c r="AP14" i="36"/>
  <c r="BL13" i="36"/>
  <c r="BK13" i="36"/>
  <c r="BJ13" i="36"/>
  <c r="BI13" i="36"/>
  <c r="BH13" i="36"/>
  <c r="BG13" i="36"/>
  <c r="BF13" i="36"/>
  <c r="BE13" i="36"/>
  <c r="BD13" i="36"/>
  <c r="BC13" i="36"/>
  <c r="BB13" i="36"/>
  <c r="BA13" i="36"/>
  <c r="AZ13" i="36"/>
  <c r="AY13" i="36"/>
  <c r="AX13" i="36"/>
  <c r="AW13" i="36"/>
  <c r="AV13" i="36"/>
  <c r="AU13" i="36"/>
  <c r="AT13" i="36"/>
  <c r="AS13" i="36"/>
  <c r="AR13" i="36"/>
  <c r="AQ13" i="36"/>
  <c r="AP13" i="36"/>
  <c r="BL12" i="36"/>
  <c r="BK12" i="36"/>
  <c r="BJ12" i="36"/>
  <c r="BI12" i="36"/>
  <c r="BH12" i="36"/>
  <c r="BG12" i="36"/>
  <c r="BF12" i="36"/>
  <c r="BE12" i="36"/>
  <c r="BD12" i="36"/>
  <c r="BC12" i="36"/>
  <c r="BB12" i="36"/>
  <c r="BA12" i="36"/>
  <c r="AZ12" i="36"/>
  <c r="AY12" i="36"/>
  <c r="AX12" i="36"/>
  <c r="AW12" i="36"/>
  <c r="AV12" i="36"/>
  <c r="AU12" i="36"/>
  <c r="AT12" i="36"/>
  <c r="AS12" i="36"/>
  <c r="AR12" i="36"/>
  <c r="AQ12" i="36"/>
  <c r="AP12" i="36"/>
  <c r="B8" i="8"/>
  <c r="AM8" i="8"/>
  <c r="W8" i="8"/>
  <c r="V8" i="8"/>
  <c r="G8" i="8"/>
  <c r="F8" i="8"/>
  <c r="E8" i="8"/>
  <c r="D8" i="8"/>
  <c r="C8" i="8"/>
  <c r="A8" i="8"/>
  <c r="H8" i="8"/>
  <c r="BL11" i="36"/>
  <c r="BK11" i="36"/>
  <c r="BJ11" i="36"/>
  <c r="BI11" i="36"/>
  <c r="BH11" i="36"/>
  <c r="BG11" i="36"/>
  <c r="BF11" i="36"/>
  <c r="BE11" i="36"/>
  <c r="BD11" i="36"/>
  <c r="BC11" i="36"/>
  <c r="BB11" i="36"/>
  <c r="BA11" i="36"/>
  <c r="AZ11" i="36"/>
  <c r="AY11" i="36"/>
  <c r="AX11" i="36"/>
  <c r="AW11" i="36"/>
  <c r="AV11" i="36"/>
  <c r="AU11" i="36"/>
  <c r="AT11" i="36"/>
  <c r="AS11" i="36"/>
  <c r="AR11" i="36"/>
  <c r="AQ11" i="36"/>
  <c r="AP11" i="36"/>
  <c r="B7" i="8"/>
  <c r="AM7" i="8"/>
  <c r="W7" i="8"/>
  <c r="V7" i="8"/>
  <c r="G7" i="8"/>
  <c r="F7" i="8"/>
  <c r="E7" i="8"/>
  <c r="D7" i="8"/>
  <c r="C7" i="8"/>
  <c r="A7" i="8"/>
  <c r="H7" i="8"/>
  <c r="BL10" i="36"/>
  <c r="BK10" i="36"/>
  <c r="BJ10" i="36"/>
  <c r="BI10" i="36"/>
  <c r="BH10" i="36"/>
  <c r="BG10" i="36"/>
  <c r="BF10" i="36"/>
  <c r="BE10" i="36"/>
  <c r="BD10" i="36"/>
  <c r="BC10" i="36"/>
  <c r="BB10" i="36"/>
  <c r="BA10" i="36"/>
  <c r="AZ10" i="36"/>
  <c r="AY10" i="36"/>
  <c r="AX10" i="36"/>
  <c r="AW10" i="36"/>
  <c r="AV10" i="36"/>
  <c r="AU10" i="36"/>
  <c r="AT10" i="36"/>
  <c r="AS10" i="36"/>
  <c r="AR10" i="36"/>
  <c r="AQ10" i="36"/>
  <c r="AP10" i="36"/>
  <c r="B6" i="8"/>
  <c r="AM6" i="8"/>
  <c r="W6" i="8"/>
  <c r="V6" i="8"/>
  <c r="G6" i="8"/>
  <c r="F6" i="8"/>
  <c r="E6" i="8"/>
  <c r="D6" i="8"/>
  <c r="C6" i="8"/>
  <c r="A6" i="8"/>
  <c r="H6" i="8"/>
  <c r="BL4" i="36"/>
  <c r="BK4" i="36"/>
  <c r="BJ4" i="36"/>
  <c r="BI4" i="36"/>
  <c r="BH4" i="36"/>
  <c r="BG4" i="36"/>
  <c r="BF4" i="36"/>
  <c r="BE4" i="36"/>
  <c r="BD4" i="36"/>
  <c r="BC4" i="36"/>
  <c r="BB4" i="36"/>
  <c r="BA4" i="36"/>
  <c r="AZ4" i="36"/>
  <c r="AY4" i="36"/>
  <c r="AX4" i="36"/>
  <c r="AW4" i="36"/>
  <c r="AV4" i="36"/>
  <c r="AU4" i="36"/>
  <c r="AT4" i="36"/>
  <c r="AS4" i="36"/>
  <c r="AR4" i="36"/>
  <c r="AQ4" i="36"/>
  <c r="AP4" i="36"/>
  <c r="B5" i="8"/>
  <c r="AM5" i="8"/>
  <c r="W5" i="8"/>
  <c r="V5" i="8"/>
  <c r="G5" i="8"/>
  <c r="F5" i="8"/>
  <c r="E5" i="8"/>
  <c r="D5" i="8"/>
  <c r="C5" i="8"/>
  <c r="A5" i="8"/>
  <c r="H5" i="8"/>
  <c r="BL3" i="36"/>
  <c r="BK3" i="36"/>
  <c r="BJ3" i="36"/>
  <c r="BI3" i="36"/>
  <c r="BH3" i="36"/>
  <c r="BG3" i="36"/>
  <c r="BF3" i="36"/>
  <c r="BE3" i="36"/>
  <c r="BD3" i="36"/>
  <c r="BC3" i="36"/>
  <c r="BB3" i="36"/>
  <c r="BA3" i="36"/>
  <c r="AZ3" i="36"/>
  <c r="AY3" i="36"/>
  <c r="AX3" i="36"/>
  <c r="AW3" i="36"/>
  <c r="AV3" i="36"/>
  <c r="AU3" i="36"/>
  <c r="AT3" i="36"/>
  <c r="AS3" i="36"/>
  <c r="AR3" i="36"/>
  <c r="AQ3" i="36"/>
  <c r="AP3" i="36"/>
  <c r="B4" i="8"/>
  <c r="AM4" i="8"/>
  <c r="W4" i="8"/>
  <c r="V4" i="8"/>
  <c r="G4" i="8"/>
  <c r="F4" i="8"/>
  <c r="E4" i="8"/>
  <c r="D4" i="8"/>
  <c r="C4" i="8"/>
  <c r="A4" i="8"/>
  <c r="H4" i="8"/>
  <c r="AQ2" i="36"/>
  <c r="AR2" i="36"/>
  <c r="AS2" i="36"/>
  <c r="AT2" i="36"/>
  <c r="AU2" i="36"/>
  <c r="AV2" i="36"/>
  <c r="AW2" i="36"/>
  <c r="AX2" i="36"/>
  <c r="AY2" i="36"/>
  <c r="AZ2" i="36"/>
  <c r="BA2" i="36"/>
  <c r="BB2" i="36"/>
  <c r="BC2" i="36"/>
  <c r="BD2" i="36"/>
  <c r="BE2" i="36"/>
  <c r="BF2" i="36"/>
  <c r="BG2" i="36"/>
  <c r="BH2" i="36"/>
  <c r="BI2" i="36"/>
  <c r="BJ2" i="36"/>
  <c r="BK2" i="36"/>
  <c r="BL2" i="36"/>
  <c r="AP2" i="36"/>
  <c r="FC2" i="3"/>
  <c r="FD2" i="3"/>
  <c r="FE2" i="3"/>
  <c r="FF2" i="3"/>
  <c r="FG2" i="3"/>
  <c r="FH2" i="3"/>
  <c r="FI2" i="3"/>
  <c r="FJ2" i="3"/>
  <c r="FK2" i="3"/>
  <c r="FL2" i="3"/>
  <c r="FM2" i="3"/>
  <c r="FN2" i="3"/>
  <c r="FO2" i="3"/>
  <c r="FP2" i="3"/>
  <c r="FQ2" i="3"/>
  <c r="FR2" i="3"/>
  <c r="FS2" i="3"/>
  <c r="FT2" i="3"/>
  <c r="FU2" i="3"/>
  <c r="FV2" i="3"/>
  <c r="FW2" i="3"/>
  <c r="FX2" i="3"/>
  <c r="FY2" i="3"/>
  <c r="FZ2" i="3"/>
  <c r="GA2" i="3"/>
  <c r="GB2" i="3"/>
  <c r="GC2" i="3"/>
  <c r="GD2" i="3"/>
  <c r="GE2" i="3"/>
  <c r="GF2" i="3"/>
  <c r="GG2" i="3"/>
  <c r="GJ2" i="3"/>
  <c r="GK2" i="3"/>
  <c r="GL2" i="3"/>
  <c r="GM2" i="3"/>
  <c r="GN2" i="3"/>
  <c r="GO2" i="3"/>
  <c r="GP2" i="3"/>
  <c r="GQ2" i="3"/>
  <c r="GR2" i="3"/>
  <c r="GS2" i="3"/>
  <c r="GT2" i="3"/>
  <c r="GU2" i="3"/>
  <c r="GV2" i="3"/>
  <c r="GW2" i="3"/>
  <c r="GX2" i="3"/>
  <c r="GY2" i="3"/>
  <c r="V28" i="32"/>
  <c r="V27" i="32"/>
  <c r="T28" i="32"/>
  <c r="T27" i="32"/>
  <c r="R28" i="32"/>
  <c r="R27" i="32"/>
  <c r="P28" i="32"/>
  <c r="P27" i="32"/>
  <c r="N28" i="32"/>
  <c r="N27" i="32"/>
  <c r="L28" i="32"/>
  <c r="L27" i="32"/>
  <c r="J28" i="32"/>
  <c r="J27" i="32"/>
  <c r="H28" i="32"/>
  <c r="H27" i="32"/>
  <c r="F28" i="32"/>
  <c r="F27" i="32"/>
  <c r="D28" i="32"/>
  <c r="D27" i="32"/>
  <c r="N26" i="32"/>
  <c r="N25" i="32"/>
  <c r="L26" i="32"/>
  <c r="L25" i="32"/>
  <c r="J26" i="32"/>
  <c r="J25" i="32"/>
  <c r="H26" i="32"/>
  <c r="H25" i="32"/>
  <c r="F26" i="32"/>
  <c r="F25" i="32"/>
  <c r="D26" i="32"/>
  <c r="D25" i="32"/>
  <c r="F27" i="33"/>
  <c r="V28" i="34"/>
  <c r="V27" i="34"/>
  <c r="T28" i="34"/>
  <c r="T27" i="34"/>
  <c r="R28" i="34"/>
  <c r="R27" i="34"/>
  <c r="P28" i="34"/>
  <c r="P27" i="34"/>
  <c r="N28" i="34"/>
  <c r="N27" i="34"/>
  <c r="L28" i="34"/>
  <c r="L27" i="34"/>
  <c r="M28" i="34"/>
  <c r="J28" i="34"/>
  <c r="J27" i="34"/>
  <c r="H28" i="34"/>
  <c r="H27" i="34"/>
  <c r="F28" i="34"/>
  <c r="F27" i="34"/>
  <c r="D28" i="34"/>
  <c r="D27" i="34"/>
  <c r="V27" i="33"/>
  <c r="V26" i="33"/>
  <c r="T27" i="33"/>
  <c r="T26" i="33"/>
  <c r="R27" i="33"/>
  <c r="R26" i="33"/>
  <c r="P27" i="33"/>
  <c r="P26" i="33"/>
  <c r="A3" i="3"/>
  <c r="B3" i="3"/>
  <c r="A5" i="3"/>
  <c r="B5" i="3"/>
  <c r="AD12" i="3"/>
  <c r="F26" i="33"/>
  <c r="D27" i="33"/>
  <c r="D26" i="33"/>
  <c r="GY24" i="3"/>
  <c r="GY23" i="3"/>
  <c r="GY22" i="3"/>
  <c r="GY21" i="3"/>
  <c r="GY20" i="3"/>
  <c r="GY19" i="3"/>
  <c r="GY18" i="3"/>
  <c r="GY17" i="3"/>
  <c r="GY16" i="3"/>
  <c r="GY13" i="3"/>
  <c r="GY12" i="3"/>
  <c r="GY11" i="3"/>
  <c r="GY10" i="3"/>
  <c r="GY9" i="3"/>
  <c r="GY8" i="3"/>
  <c r="GY7" i="3"/>
  <c r="GY6" i="3"/>
  <c r="O16" i="2"/>
  <c r="K16" i="2"/>
  <c r="L16" i="2"/>
  <c r="P16" i="2"/>
  <c r="M16" i="2"/>
  <c r="L17" i="2"/>
  <c r="M17" i="2"/>
  <c r="L18" i="2"/>
  <c r="M18" i="2"/>
  <c r="L19" i="2"/>
  <c r="M19" i="2"/>
  <c r="O17" i="2"/>
  <c r="K17" i="2"/>
  <c r="O18" i="2"/>
  <c r="K18" i="2"/>
  <c r="P18" i="2"/>
  <c r="O19" i="2"/>
  <c r="K19" i="2"/>
  <c r="P19" i="2"/>
  <c r="L7" i="2"/>
  <c r="M7" i="2"/>
  <c r="L8" i="2"/>
  <c r="L9" i="2"/>
  <c r="M9" i="2"/>
  <c r="L10" i="2"/>
  <c r="M10" i="2"/>
  <c r="A181" i="4"/>
  <c r="F181" i="4"/>
  <c r="C181" i="4"/>
  <c r="B181" i="4"/>
  <c r="A180" i="4"/>
  <c r="F180" i="4"/>
  <c r="C180" i="4"/>
  <c r="B180" i="4"/>
  <c r="A179" i="4"/>
  <c r="F179" i="4"/>
  <c r="C179" i="4"/>
  <c r="B179" i="4"/>
  <c r="A178" i="4"/>
  <c r="F178" i="4"/>
  <c r="C178" i="4"/>
  <c r="B178" i="4"/>
  <c r="A177" i="4"/>
  <c r="F177" i="4"/>
  <c r="C177" i="4"/>
  <c r="B177" i="4"/>
  <c r="A176" i="4"/>
  <c r="F176" i="4"/>
  <c r="C176" i="4"/>
  <c r="B176" i="4"/>
  <c r="A175" i="4"/>
  <c r="F175" i="4"/>
  <c r="C175" i="4"/>
  <c r="B175" i="4"/>
  <c r="A174" i="4"/>
  <c r="F174" i="4"/>
  <c r="C174" i="4"/>
  <c r="B174" i="4"/>
  <c r="A173" i="4"/>
  <c r="F173" i="4"/>
  <c r="C173" i="4"/>
  <c r="B173" i="4"/>
  <c r="A172" i="4"/>
  <c r="F172" i="4"/>
  <c r="C172" i="4"/>
  <c r="B172" i="4"/>
  <c r="A171" i="4"/>
  <c r="F171" i="4"/>
  <c r="C171" i="4"/>
  <c r="B171" i="4"/>
  <c r="A170" i="4"/>
  <c r="F170" i="4"/>
  <c r="C170" i="4"/>
  <c r="B170" i="4"/>
  <c r="A169" i="4"/>
  <c r="F169" i="4"/>
  <c r="C169" i="4"/>
  <c r="B169" i="4"/>
  <c r="A168" i="4"/>
  <c r="F168" i="4"/>
  <c r="C168" i="4"/>
  <c r="B168" i="4"/>
  <c r="A167" i="4"/>
  <c r="F167" i="4"/>
  <c r="C167" i="4"/>
  <c r="B167" i="4"/>
  <c r="A166" i="4"/>
  <c r="F166" i="4"/>
  <c r="C166" i="4"/>
  <c r="B166" i="4"/>
  <c r="A165" i="4"/>
  <c r="F165" i="4"/>
  <c r="C165" i="4"/>
  <c r="B165" i="4"/>
  <c r="A164" i="4"/>
  <c r="F164" i="4"/>
  <c r="C164" i="4"/>
  <c r="B164" i="4"/>
  <c r="A163" i="4"/>
  <c r="F163" i="4"/>
  <c r="C163" i="4"/>
  <c r="B163" i="4"/>
  <c r="A162" i="4"/>
  <c r="F162" i="4"/>
  <c r="C162" i="4"/>
  <c r="B162" i="4"/>
  <c r="A161" i="4"/>
  <c r="F161" i="4"/>
  <c r="C161" i="4"/>
  <c r="B161" i="4"/>
  <c r="A160" i="4"/>
  <c r="F160" i="4"/>
  <c r="C160" i="4"/>
  <c r="B160" i="4"/>
  <c r="A159" i="4"/>
  <c r="F159" i="4"/>
  <c r="C159" i="4"/>
  <c r="B159" i="4"/>
  <c r="A158" i="4"/>
  <c r="F158" i="4"/>
  <c r="C158" i="4"/>
  <c r="B158" i="4"/>
  <c r="A157" i="4"/>
  <c r="F157" i="4"/>
  <c r="C157" i="4"/>
  <c r="B157" i="4"/>
  <c r="A156" i="4"/>
  <c r="F156" i="4"/>
  <c r="C156" i="4"/>
  <c r="B156" i="4"/>
  <c r="A155" i="4"/>
  <c r="F155" i="4"/>
  <c r="C155" i="4"/>
  <c r="B155" i="4"/>
  <c r="A154" i="4"/>
  <c r="F154" i="4"/>
  <c r="C154" i="4"/>
  <c r="B154" i="4"/>
  <c r="A153" i="4"/>
  <c r="F153" i="4"/>
  <c r="C153" i="4"/>
  <c r="B153" i="4"/>
  <c r="A152" i="4"/>
  <c r="F152" i="4"/>
  <c r="C152" i="4"/>
  <c r="B152" i="4"/>
  <c r="A151" i="4"/>
  <c r="F151" i="4"/>
  <c r="C151" i="4"/>
  <c r="B151" i="4"/>
  <c r="A150" i="4"/>
  <c r="F150" i="4"/>
  <c r="C150" i="4"/>
  <c r="B150" i="4"/>
  <c r="A149" i="4"/>
  <c r="F149" i="4"/>
  <c r="C149" i="4"/>
  <c r="B149" i="4"/>
  <c r="A148" i="4"/>
  <c r="F148" i="4"/>
  <c r="C148" i="4"/>
  <c r="B148" i="4"/>
  <c r="A147" i="4"/>
  <c r="F147" i="4"/>
  <c r="C147" i="4"/>
  <c r="B147" i="4"/>
  <c r="A146" i="4"/>
  <c r="F146" i="4"/>
  <c r="C146" i="4"/>
  <c r="B146" i="4"/>
  <c r="A145" i="4"/>
  <c r="F145" i="4"/>
  <c r="C145" i="4"/>
  <c r="B145" i="4"/>
  <c r="A144" i="4"/>
  <c r="F144" i="4"/>
  <c r="C144" i="4"/>
  <c r="B144" i="4"/>
  <c r="A143" i="4"/>
  <c r="F143" i="4"/>
  <c r="C143" i="4"/>
  <c r="B143" i="4"/>
  <c r="A142" i="4"/>
  <c r="F142" i="4"/>
  <c r="C142" i="4"/>
  <c r="B142" i="4"/>
  <c r="A141" i="4"/>
  <c r="F141" i="4"/>
  <c r="C141" i="4"/>
  <c r="B141" i="4"/>
  <c r="A140" i="4"/>
  <c r="F140" i="4"/>
  <c r="C140" i="4"/>
  <c r="B140" i="4"/>
  <c r="A139" i="4"/>
  <c r="F139" i="4"/>
  <c r="C139" i="4"/>
  <c r="B139" i="4"/>
  <c r="A138" i="4"/>
  <c r="F138" i="4"/>
  <c r="C138" i="4"/>
  <c r="B138" i="4"/>
  <c r="A137" i="4"/>
  <c r="F137" i="4"/>
  <c r="C137" i="4"/>
  <c r="B137" i="4"/>
  <c r="A136" i="4"/>
  <c r="F136" i="4"/>
  <c r="C136" i="4"/>
  <c r="B136" i="4"/>
  <c r="A135" i="4"/>
  <c r="F135" i="4"/>
  <c r="C135" i="4"/>
  <c r="B135" i="4"/>
  <c r="A134" i="4"/>
  <c r="F134" i="4"/>
  <c r="C134" i="4"/>
  <c r="B134" i="4"/>
  <c r="A133" i="4"/>
  <c r="F133" i="4"/>
  <c r="C133" i="4"/>
  <c r="B133" i="4"/>
  <c r="A132" i="4"/>
  <c r="F132" i="4"/>
  <c r="C132" i="4"/>
  <c r="B132" i="4"/>
  <c r="A131" i="4"/>
  <c r="F131" i="4"/>
  <c r="C131" i="4"/>
  <c r="B131" i="4"/>
  <c r="A130" i="4"/>
  <c r="F130" i="4"/>
  <c r="C130" i="4"/>
  <c r="B130" i="4"/>
  <c r="A129" i="4"/>
  <c r="F129" i="4"/>
  <c r="C129" i="4"/>
  <c r="B129" i="4"/>
  <c r="A128" i="4"/>
  <c r="F128" i="4"/>
  <c r="C128" i="4"/>
  <c r="B128" i="4"/>
  <c r="A127" i="4"/>
  <c r="F127" i="4"/>
  <c r="C127" i="4"/>
  <c r="B127" i="4"/>
  <c r="A126" i="4"/>
  <c r="F126" i="4"/>
  <c r="C126" i="4"/>
  <c r="B126" i="4"/>
  <c r="A125" i="4"/>
  <c r="F125" i="4"/>
  <c r="C125" i="4"/>
  <c r="B125" i="4"/>
  <c r="A124" i="4"/>
  <c r="F124" i="4"/>
  <c r="C124" i="4"/>
  <c r="B124" i="4"/>
  <c r="A123" i="4"/>
  <c r="F123" i="4"/>
  <c r="C123" i="4"/>
  <c r="B123" i="4"/>
  <c r="A122" i="4"/>
  <c r="F122" i="4"/>
  <c r="C122" i="4"/>
  <c r="B122" i="4"/>
  <c r="A121" i="4"/>
  <c r="F121" i="4"/>
  <c r="C121" i="4"/>
  <c r="B121" i="4"/>
  <c r="A120" i="4"/>
  <c r="F120" i="4"/>
  <c r="C120" i="4"/>
  <c r="B120" i="4"/>
  <c r="A119" i="4"/>
  <c r="F119" i="4"/>
  <c r="C119" i="4"/>
  <c r="B119" i="4"/>
  <c r="A118" i="4"/>
  <c r="F118" i="4"/>
  <c r="C118" i="4"/>
  <c r="B118" i="4"/>
  <c r="A117" i="4"/>
  <c r="F117" i="4"/>
  <c r="C117" i="4"/>
  <c r="B117" i="4"/>
  <c r="A116" i="4"/>
  <c r="F116" i="4"/>
  <c r="C116" i="4"/>
  <c r="B116" i="4"/>
  <c r="A115" i="4"/>
  <c r="F115" i="4"/>
  <c r="C115" i="4"/>
  <c r="B115" i="4"/>
  <c r="A114" i="4"/>
  <c r="F114" i="4"/>
  <c r="C114" i="4"/>
  <c r="B114" i="4"/>
  <c r="A113" i="4"/>
  <c r="F113" i="4"/>
  <c r="C113" i="4"/>
  <c r="B113" i="4"/>
  <c r="A112" i="4"/>
  <c r="F112" i="4"/>
  <c r="C112" i="4"/>
  <c r="B112" i="4"/>
  <c r="A111" i="4"/>
  <c r="F111" i="4"/>
  <c r="C111" i="4"/>
  <c r="B111" i="4"/>
  <c r="A110" i="4"/>
  <c r="F110" i="4"/>
  <c r="C110" i="4"/>
  <c r="B110" i="4"/>
  <c r="A109" i="4"/>
  <c r="F109" i="4"/>
  <c r="C109" i="4"/>
  <c r="B109" i="4"/>
  <c r="A108" i="4"/>
  <c r="F108" i="4"/>
  <c r="C108" i="4"/>
  <c r="B108" i="4"/>
  <c r="A107" i="4"/>
  <c r="F107" i="4"/>
  <c r="C107" i="4"/>
  <c r="B107" i="4"/>
  <c r="A106" i="4"/>
  <c r="F106" i="4"/>
  <c r="C106" i="4"/>
  <c r="B106" i="4"/>
  <c r="A105" i="4"/>
  <c r="F105" i="4"/>
  <c r="C105" i="4"/>
  <c r="B105" i="4"/>
  <c r="A104" i="4"/>
  <c r="F104" i="4"/>
  <c r="C104" i="4"/>
  <c r="B104" i="4"/>
  <c r="A103" i="4"/>
  <c r="F103" i="4"/>
  <c r="C103" i="4"/>
  <c r="B103" i="4"/>
  <c r="A102" i="4"/>
  <c r="F102" i="4"/>
  <c r="C102" i="4"/>
  <c r="B102" i="4"/>
  <c r="A101" i="4"/>
  <c r="F101" i="4"/>
  <c r="C101" i="4"/>
  <c r="B101" i="4"/>
  <c r="A100" i="4"/>
  <c r="F100" i="4"/>
  <c r="C100" i="4"/>
  <c r="B100" i="4"/>
  <c r="A99" i="4"/>
  <c r="F99" i="4"/>
  <c r="C99" i="4"/>
  <c r="B99" i="4"/>
  <c r="A98" i="4"/>
  <c r="F98" i="4"/>
  <c r="C98" i="4"/>
  <c r="B98" i="4"/>
  <c r="A97" i="4"/>
  <c r="F97" i="4"/>
  <c r="C97" i="4"/>
  <c r="B97" i="4"/>
  <c r="A96" i="4"/>
  <c r="F96" i="4"/>
  <c r="C96" i="4"/>
  <c r="B96" i="4"/>
  <c r="A95" i="4"/>
  <c r="F95" i="4"/>
  <c r="C95" i="4"/>
  <c r="B95" i="4"/>
  <c r="A94" i="4"/>
  <c r="F94" i="4"/>
  <c r="C94" i="4"/>
  <c r="B94" i="4"/>
  <c r="A93" i="4"/>
  <c r="F93" i="4"/>
  <c r="C93" i="4"/>
  <c r="B93" i="4"/>
  <c r="A92" i="4"/>
  <c r="F92" i="4"/>
  <c r="C92" i="4"/>
  <c r="B92" i="4"/>
  <c r="A91" i="4"/>
  <c r="F91" i="4"/>
  <c r="C91" i="4"/>
  <c r="B91" i="4"/>
  <c r="A90" i="4"/>
  <c r="F90" i="4"/>
  <c r="C90" i="4"/>
  <c r="B90" i="4"/>
  <c r="A89" i="4"/>
  <c r="F89" i="4"/>
  <c r="C89" i="4"/>
  <c r="B89" i="4"/>
  <c r="A88" i="4"/>
  <c r="F88" i="4"/>
  <c r="C88" i="4"/>
  <c r="B88" i="4"/>
  <c r="A87" i="4"/>
  <c r="F87" i="4"/>
  <c r="C87" i="4"/>
  <c r="B87" i="4"/>
  <c r="A86" i="4"/>
  <c r="F86" i="4"/>
  <c r="C86" i="4"/>
  <c r="B86" i="4"/>
  <c r="A85" i="4"/>
  <c r="F85" i="4"/>
  <c r="C85" i="4"/>
  <c r="B85" i="4"/>
  <c r="A84" i="4"/>
  <c r="F84" i="4"/>
  <c r="C84" i="4"/>
  <c r="B84" i="4"/>
  <c r="A83" i="4"/>
  <c r="F83" i="4"/>
  <c r="C83" i="4"/>
  <c r="B83" i="4"/>
  <c r="M182" i="5"/>
  <c r="K182" i="5"/>
  <c r="J182" i="5"/>
  <c r="I182" i="5"/>
  <c r="H182" i="5"/>
  <c r="G182" i="5"/>
  <c r="F182" i="5"/>
  <c r="E182" i="5"/>
  <c r="D182" i="5"/>
  <c r="C182" i="5"/>
  <c r="M181" i="5"/>
  <c r="K181" i="5"/>
  <c r="J181" i="5"/>
  <c r="I181" i="5"/>
  <c r="H181" i="5"/>
  <c r="G181" i="5"/>
  <c r="F181" i="5"/>
  <c r="E181" i="5"/>
  <c r="D181" i="5"/>
  <c r="C181" i="5"/>
  <c r="M180" i="5"/>
  <c r="K180" i="5"/>
  <c r="J180" i="5"/>
  <c r="I180" i="5"/>
  <c r="H180" i="5"/>
  <c r="G180" i="5"/>
  <c r="F180" i="5"/>
  <c r="E180" i="5"/>
  <c r="D180" i="5"/>
  <c r="C180" i="5"/>
  <c r="M179" i="5"/>
  <c r="K179" i="5"/>
  <c r="J179" i="5"/>
  <c r="I179" i="5"/>
  <c r="H179" i="5"/>
  <c r="G179" i="5"/>
  <c r="F179" i="5"/>
  <c r="E179" i="5"/>
  <c r="D179" i="5"/>
  <c r="C179" i="5"/>
  <c r="M178" i="5"/>
  <c r="K178" i="5"/>
  <c r="J178" i="5"/>
  <c r="I178" i="5"/>
  <c r="H178" i="5"/>
  <c r="G178" i="5"/>
  <c r="F178" i="5"/>
  <c r="E178" i="5"/>
  <c r="D178" i="5"/>
  <c r="C178" i="5"/>
  <c r="M177" i="5"/>
  <c r="K177" i="5"/>
  <c r="J177" i="5"/>
  <c r="I177" i="5"/>
  <c r="H177" i="5"/>
  <c r="G177" i="5"/>
  <c r="F177" i="5"/>
  <c r="E177" i="5"/>
  <c r="D177" i="5"/>
  <c r="C177" i="5"/>
  <c r="M176" i="5"/>
  <c r="K176" i="5"/>
  <c r="J176" i="5"/>
  <c r="I176" i="5"/>
  <c r="H176" i="5"/>
  <c r="G176" i="5"/>
  <c r="F176" i="5"/>
  <c r="E176" i="5"/>
  <c r="D176" i="5"/>
  <c r="C176" i="5"/>
  <c r="M175" i="5"/>
  <c r="K175" i="5"/>
  <c r="J175" i="5"/>
  <c r="I175" i="5"/>
  <c r="H175" i="5"/>
  <c r="G175" i="5"/>
  <c r="F175" i="5"/>
  <c r="E175" i="5"/>
  <c r="D175" i="5"/>
  <c r="C175" i="5"/>
  <c r="M174" i="5"/>
  <c r="K174" i="5"/>
  <c r="J174" i="5"/>
  <c r="I174" i="5"/>
  <c r="H174" i="5"/>
  <c r="G174" i="5"/>
  <c r="F174" i="5"/>
  <c r="E174" i="5"/>
  <c r="D174" i="5"/>
  <c r="C174" i="5"/>
  <c r="M173" i="5"/>
  <c r="K173" i="5"/>
  <c r="J173" i="5"/>
  <c r="I173" i="5"/>
  <c r="H173" i="5"/>
  <c r="G173" i="5"/>
  <c r="F173" i="5"/>
  <c r="E173" i="5"/>
  <c r="D173" i="5"/>
  <c r="C173" i="5"/>
  <c r="M172" i="5"/>
  <c r="K172" i="5"/>
  <c r="J172" i="5"/>
  <c r="I172" i="5"/>
  <c r="H172" i="5"/>
  <c r="G172" i="5"/>
  <c r="F172" i="5"/>
  <c r="E172" i="5"/>
  <c r="D172" i="5"/>
  <c r="C172" i="5"/>
  <c r="M171" i="5"/>
  <c r="K171" i="5"/>
  <c r="J171" i="5"/>
  <c r="I171" i="5"/>
  <c r="H171" i="5"/>
  <c r="G171" i="5"/>
  <c r="F171" i="5"/>
  <c r="E171" i="5"/>
  <c r="D171" i="5"/>
  <c r="C171" i="5"/>
  <c r="M170" i="5"/>
  <c r="K170" i="5"/>
  <c r="J170" i="5"/>
  <c r="I170" i="5"/>
  <c r="H170" i="5"/>
  <c r="G170" i="5"/>
  <c r="F170" i="5"/>
  <c r="E170" i="5"/>
  <c r="D170" i="5"/>
  <c r="C170" i="5"/>
  <c r="M169" i="5"/>
  <c r="K169" i="5"/>
  <c r="J169" i="5"/>
  <c r="I169" i="5"/>
  <c r="H169" i="5"/>
  <c r="G169" i="5"/>
  <c r="F169" i="5"/>
  <c r="E169" i="5"/>
  <c r="D169" i="5"/>
  <c r="C169" i="5"/>
  <c r="M168" i="5"/>
  <c r="K168" i="5"/>
  <c r="J168" i="5"/>
  <c r="I168" i="5"/>
  <c r="H168" i="5"/>
  <c r="G168" i="5"/>
  <c r="F168" i="5"/>
  <c r="E168" i="5"/>
  <c r="D168" i="5"/>
  <c r="C168" i="5"/>
  <c r="M167" i="5"/>
  <c r="K167" i="5"/>
  <c r="J167" i="5"/>
  <c r="I167" i="5"/>
  <c r="H167" i="5"/>
  <c r="G167" i="5"/>
  <c r="F167" i="5"/>
  <c r="E167" i="5"/>
  <c r="D167" i="5"/>
  <c r="C167" i="5"/>
  <c r="M166" i="5"/>
  <c r="K166" i="5"/>
  <c r="J166" i="5"/>
  <c r="I166" i="5"/>
  <c r="H166" i="5"/>
  <c r="G166" i="5"/>
  <c r="F166" i="5"/>
  <c r="E166" i="5"/>
  <c r="D166" i="5"/>
  <c r="C166" i="5"/>
  <c r="M165" i="5"/>
  <c r="K165" i="5"/>
  <c r="J165" i="5"/>
  <c r="I165" i="5"/>
  <c r="H165" i="5"/>
  <c r="G165" i="5"/>
  <c r="F165" i="5"/>
  <c r="E165" i="5"/>
  <c r="D165" i="5"/>
  <c r="C165" i="5"/>
  <c r="M164" i="5"/>
  <c r="K164" i="5"/>
  <c r="J164" i="5"/>
  <c r="I164" i="5"/>
  <c r="H164" i="5"/>
  <c r="G164" i="5"/>
  <c r="F164" i="5"/>
  <c r="E164" i="5"/>
  <c r="D164" i="5"/>
  <c r="C164" i="5"/>
  <c r="M163" i="5"/>
  <c r="K163" i="5"/>
  <c r="J163" i="5"/>
  <c r="I163" i="5"/>
  <c r="H163" i="5"/>
  <c r="G163" i="5"/>
  <c r="F163" i="5"/>
  <c r="E163" i="5"/>
  <c r="D163" i="5"/>
  <c r="C163" i="5"/>
  <c r="M162" i="5"/>
  <c r="K162" i="5"/>
  <c r="J162" i="5"/>
  <c r="I162" i="5"/>
  <c r="H162" i="5"/>
  <c r="G162" i="5"/>
  <c r="F162" i="5"/>
  <c r="E162" i="5"/>
  <c r="D162" i="5"/>
  <c r="C162" i="5"/>
  <c r="M161" i="5"/>
  <c r="K161" i="5"/>
  <c r="J161" i="5"/>
  <c r="I161" i="5"/>
  <c r="H161" i="5"/>
  <c r="G161" i="5"/>
  <c r="F161" i="5"/>
  <c r="E161" i="5"/>
  <c r="D161" i="5"/>
  <c r="C161" i="5"/>
  <c r="M160" i="5"/>
  <c r="K160" i="5"/>
  <c r="J160" i="5"/>
  <c r="I160" i="5"/>
  <c r="H160" i="5"/>
  <c r="G160" i="5"/>
  <c r="F160" i="5"/>
  <c r="E160" i="5"/>
  <c r="D160" i="5"/>
  <c r="C160" i="5"/>
  <c r="M159" i="5"/>
  <c r="K159" i="5"/>
  <c r="J159" i="5"/>
  <c r="I159" i="5"/>
  <c r="H159" i="5"/>
  <c r="G159" i="5"/>
  <c r="F159" i="5"/>
  <c r="E159" i="5"/>
  <c r="D159" i="5"/>
  <c r="C159" i="5"/>
  <c r="M158" i="5"/>
  <c r="K158" i="5"/>
  <c r="J158" i="5"/>
  <c r="I158" i="5"/>
  <c r="H158" i="5"/>
  <c r="G158" i="5"/>
  <c r="F158" i="5"/>
  <c r="E158" i="5"/>
  <c r="D158" i="5"/>
  <c r="C158" i="5"/>
  <c r="M157" i="5"/>
  <c r="K157" i="5"/>
  <c r="J157" i="5"/>
  <c r="I157" i="5"/>
  <c r="H157" i="5"/>
  <c r="G157" i="5"/>
  <c r="F157" i="5"/>
  <c r="E157" i="5"/>
  <c r="D157" i="5"/>
  <c r="C157" i="5"/>
  <c r="M156" i="5"/>
  <c r="K156" i="5"/>
  <c r="J156" i="5"/>
  <c r="I156" i="5"/>
  <c r="H156" i="5"/>
  <c r="G156" i="5"/>
  <c r="F156" i="5"/>
  <c r="E156" i="5"/>
  <c r="D156" i="5"/>
  <c r="C156" i="5"/>
  <c r="M155" i="5"/>
  <c r="K155" i="5"/>
  <c r="J155" i="5"/>
  <c r="I155" i="5"/>
  <c r="H155" i="5"/>
  <c r="G155" i="5"/>
  <c r="F155" i="5"/>
  <c r="E155" i="5"/>
  <c r="D155" i="5"/>
  <c r="C155" i="5"/>
  <c r="M154" i="5"/>
  <c r="K154" i="5"/>
  <c r="J154" i="5"/>
  <c r="I154" i="5"/>
  <c r="H154" i="5"/>
  <c r="G154" i="5"/>
  <c r="F154" i="5"/>
  <c r="E154" i="5"/>
  <c r="D154" i="5"/>
  <c r="C154" i="5"/>
  <c r="M153" i="5"/>
  <c r="K153" i="5"/>
  <c r="J153" i="5"/>
  <c r="I153" i="5"/>
  <c r="H153" i="5"/>
  <c r="G153" i="5"/>
  <c r="F153" i="5"/>
  <c r="E153" i="5"/>
  <c r="D153" i="5"/>
  <c r="C153" i="5"/>
  <c r="M152" i="5"/>
  <c r="K152" i="5"/>
  <c r="J152" i="5"/>
  <c r="I152" i="5"/>
  <c r="H152" i="5"/>
  <c r="G152" i="5"/>
  <c r="F152" i="5"/>
  <c r="E152" i="5"/>
  <c r="D152" i="5"/>
  <c r="C152" i="5"/>
  <c r="M151" i="5"/>
  <c r="K151" i="5"/>
  <c r="J151" i="5"/>
  <c r="I151" i="5"/>
  <c r="H151" i="5"/>
  <c r="G151" i="5"/>
  <c r="F151" i="5"/>
  <c r="E151" i="5"/>
  <c r="D151" i="5"/>
  <c r="C151" i="5"/>
  <c r="M150" i="5"/>
  <c r="K150" i="5"/>
  <c r="J150" i="5"/>
  <c r="I150" i="5"/>
  <c r="H150" i="5"/>
  <c r="G150" i="5"/>
  <c r="F150" i="5"/>
  <c r="E150" i="5"/>
  <c r="D150" i="5"/>
  <c r="C150" i="5"/>
  <c r="M149" i="5"/>
  <c r="K149" i="5"/>
  <c r="J149" i="5"/>
  <c r="I149" i="5"/>
  <c r="H149" i="5"/>
  <c r="G149" i="5"/>
  <c r="F149" i="5"/>
  <c r="E149" i="5"/>
  <c r="D149" i="5"/>
  <c r="C149" i="5"/>
  <c r="M148" i="5"/>
  <c r="K148" i="5"/>
  <c r="J148" i="5"/>
  <c r="I148" i="5"/>
  <c r="H148" i="5"/>
  <c r="G148" i="5"/>
  <c r="F148" i="5"/>
  <c r="E148" i="5"/>
  <c r="D148" i="5"/>
  <c r="C148" i="5"/>
  <c r="M147" i="5"/>
  <c r="K147" i="5"/>
  <c r="J147" i="5"/>
  <c r="I147" i="5"/>
  <c r="H147" i="5"/>
  <c r="G147" i="5"/>
  <c r="F147" i="5"/>
  <c r="E147" i="5"/>
  <c r="D147" i="5"/>
  <c r="C147" i="5"/>
  <c r="M146" i="5"/>
  <c r="K146" i="5"/>
  <c r="J146" i="5"/>
  <c r="I146" i="5"/>
  <c r="H146" i="5"/>
  <c r="G146" i="5"/>
  <c r="F146" i="5"/>
  <c r="E146" i="5"/>
  <c r="D146" i="5"/>
  <c r="C146" i="5"/>
  <c r="M145" i="5"/>
  <c r="K145" i="5"/>
  <c r="J145" i="5"/>
  <c r="I145" i="5"/>
  <c r="H145" i="5"/>
  <c r="G145" i="5"/>
  <c r="F145" i="5"/>
  <c r="E145" i="5"/>
  <c r="D145" i="5"/>
  <c r="C145" i="5"/>
  <c r="M144" i="5"/>
  <c r="K144" i="5"/>
  <c r="J144" i="5"/>
  <c r="I144" i="5"/>
  <c r="H144" i="5"/>
  <c r="G144" i="5"/>
  <c r="F144" i="5"/>
  <c r="E144" i="5"/>
  <c r="D144" i="5"/>
  <c r="C144" i="5"/>
  <c r="M143" i="5"/>
  <c r="K143" i="5"/>
  <c r="J143" i="5"/>
  <c r="I143" i="5"/>
  <c r="H143" i="5"/>
  <c r="G143" i="5"/>
  <c r="F143" i="5"/>
  <c r="E143" i="5"/>
  <c r="D143" i="5"/>
  <c r="C143" i="5"/>
  <c r="M142" i="5"/>
  <c r="K142" i="5"/>
  <c r="J142" i="5"/>
  <c r="I142" i="5"/>
  <c r="H142" i="5"/>
  <c r="G142" i="5"/>
  <c r="F142" i="5"/>
  <c r="E142" i="5"/>
  <c r="D142" i="5"/>
  <c r="C142" i="5"/>
  <c r="M141" i="5"/>
  <c r="K141" i="5"/>
  <c r="J141" i="5"/>
  <c r="I141" i="5"/>
  <c r="H141" i="5"/>
  <c r="G141" i="5"/>
  <c r="F141" i="5"/>
  <c r="E141" i="5"/>
  <c r="D141" i="5"/>
  <c r="C141" i="5"/>
  <c r="M140" i="5"/>
  <c r="K140" i="5"/>
  <c r="J140" i="5"/>
  <c r="I140" i="5"/>
  <c r="H140" i="5"/>
  <c r="G140" i="5"/>
  <c r="F140" i="5"/>
  <c r="E140" i="5"/>
  <c r="D140" i="5"/>
  <c r="C140" i="5"/>
  <c r="M139" i="5"/>
  <c r="K139" i="5"/>
  <c r="J139" i="5"/>
  <c r="I139" i="5"/>
  <c r="H139" i="5"/>
  <c r="G139" i="5"/>
  <c r="F139" i="5"/>
  <c r="E139" i="5"/>
  <c r="D139" i="5"/>
  <c r="C139" i="5"/>
  <c r="M138" i="5"/>
  <c r="K138" i="5"/>
  <c r="J138" i="5"/>
  <c r="I138" i="5"/>
  <c r="H138" i="5"/>
  <c r="G138" i="5"/>
  <c r="F138" i="5"/>
  <c r="E138" i="5"/>
  <c r="D138" i="5"/>
  <c r="C138" i="5"/>
  <c r="M137" i="5"/>
  <c r="K137" i="5"/>
  <c r="J137" i="5"/>
  <c r="I137" i="5"/>
  <c r="H137" i="5"/>
  <c r="G137" i="5"/>
  <c r="F137" i="5"/>
  <c r="E137" i="5"/>
  <c r="D137" i="5"/>
  <c r="C137" i="5"/>
  <c r="M136" i="5"/>
  <c r="K136" i="5"/>
  <c r="J136" i="5"/>
  <c r="I136" i="5"/>
  <c r="H136" i="5"/>
  <c r="G136" i="5"/>
  <c r="F136" i="5"/>
  <c r="E136" i="5"/>
  <c r="D136" i="5"/>
  <c r="C136" i="5"/>
  <c r="M135" i="5"/>
  <c r="K135" i="5"/>
  <c r="J135" i="5"/>
  <c r="I135" i="5"/>
  <c r="H135" i="5"/>
  <c r="G135" i="5"/>
  <c r="F135" i="5"/>
  <c r="E135" i="5"/>
  <c r="D135" i="5"/>
  <c r="C135" i="5"/>
  <c r="M134" i="5"/>
  <c r="K134" i="5"/>
  <c r="J134" i="5"/>
  <c r="I134" i="5"/>
  <c r="H134" i="5"/>
  <c r="G134" i="5"/>
  <c r="F134" i="5"/>
  <c r="E134" i="5"/>
  <c r="D134" i="5"/>
  <c r="C134" i="5"/>
  <c r="M133" i="5"/>
  <c r="K133" i="5"/>
  <c r="J133" i="5"/>
  <c r="I133" i="5"/>
  <c r="H133" i="5"/>
  <c r="G133" i="5"/>
  <c r="F133" i="5"/>
  <c r="E133" i="5"/>
  <c r="D133" i="5"/>
  <c r="C133" i="5"/>
  <c r="M132" i="5"/>
  <c r="K132" i="5"/>
  <c r="J132" i="5"/>
  <c r="I132" i="5"/>
  <c r="H132" i="5"/>
  <c r="G132" i="5"/>
  <c r="F132" i="5"/>
  <c r="E132" i="5"/>
  <c r="D132" i="5"/>
  <c r="C132" i="5"/>
  <c r="M131" i="5"/>
  <c r="K131" i="5"/>
  <c r="J131" i="5"/>
  <c r="I131" i="5"/>
  <c r="H131" i="5"/>
  <c r="G131" i="5"/>
  <c r="F131" i="5"/>
  <c r="E131" i="5"/>
  <c r="D131" i="5"/>
  <c r="C131" i="5"/>
  <c r="M130" i="5"/>
  <c r="K130" i="5"/>
  <c r="J130" i="5"/>
  <c r="I130" i="5"/>
  <c r="H130" i="5"/>
  <c r="G130" i="5"/>
  <c r="F130" i="5"/>
  <c r="E130" i="5"/>
  <c r="D130" i="5"/>
  <c r="C130" i="5"/>
  <c r="M129" i="5"/>
  <c r="K129" i="5"/>
  <c r="J129" i="5"/>
  <c r="I129" i="5"/>
  <c r="H129" i="5"/>
  <c r="G129" i="5"/>
  <c r="F129" i="5"/>
  <c r="E129" i="5"/>
  <c r="D129" i="5"/>
  <c r="C129" i="5"/>
  <c r="M128" i="5"/>
  <c r="K128" i="5"/>
  <c r="J128" i="5"/>
  <c r="I128" i="5"/>
  <c r="H128" i="5"/>
  <c r="G128" i="5"/>
  <c r="F128" i="5"/>
  <c r="E128" i="5"/>
  <c r="D128" i="5"/>
  <c r="C128" i="5"/>
  <c r="M127" i="5"/>
  <c r="K127" i="5"/>
  <c r="J127" i="5"/>
  <c r="I127" i="5"/>
  <c r="H127" i="5"/>
  <c r="G127" i="5"/>
  <c r="F127" i="5"/>
  <c r="E127" i="5"/>
  <c r="D127" i="5"/>
  <c r="C127" i="5"/>
  <c r="M126" i="5"/>
  <c r="K126" i="5"/>
  <c r="J126" i="5"/>
  <c r="I126" i="5"/>
  <c r="H126" i="5"/>
  <c r="G126" i="5"/>
  <c r="F126" i="5"/>
  <c r="E126" i="5"/>
  <c r="D126" i="5"/>
  <c r="C126" i="5"/>
  <c r="M125" i="5"/>
  <c r="K125" i="5"/>
  <c r="J125" i="5"/>
  <c r="I125" i="5"/>
  <c r="H125" i="5"/>
  <c r="G125" i="5"/>
  <c r="F125" i="5"/>
  <c r="E125" i="5"/>
  <c r="D125" i="5"/>
  <c r="C125" i="5"/>
  <c r="M124" i="5"/>
  <c r="K124" i="5"/>
  <c r="J124" i="5"/>
  <c r="I124" i="5"/>
  <c r="H124" i="5"/>
  <c r="G124" i="5"/>
  <c r="F124" i="5"/>
  <c r="E124" i="5"/>
  <c r="D124" i="5"/>
  <c r="C124" i="5"/>
  <c r="M123" i="5"/>
  <c r="K123" i="5"/>
  <c r="J123" i="5"/>
  <c r="I123" i="5"/>
  <c r="H123" i="5"/>
  <c r="G123" i="5"/>
  <c r="F123" i="5"/>
  <c r="E123" i="5"/>
  <c r="D123" i="5"/>
  <c r="C123" i="5"/>
  <c r="N27" i="33"/>
  <c r="N26" i="33"/>
  <c r="O27" i="33"/>
  <c r="L27" i="33"/>
  <c r="L26" i="33"/>
  <c r="M27" i="33"/>
  <c r="J27" i="33"/>
  <c r="J26" i="33"/>
  <c r="K27" i="33"/>
  <c r="H27" i="33"/>
  <c r="H26" i="33"/>
  <c r="I381" i="2"/>
  <c r="O376" i="2"/>
  <c r="K376" i="2"/>
  <c r="L376" i="2"/>
  <c r="M376" i="2"/>
  <c r="L377" i="2"/>
  <c r="M377" i="2"/>
  <c r="L378" i="2"/>
  <c r="M378" i="2"/>
  <c r="L379" i="2"/>
  <c r="M379" i="2"/>
  <c r="L380" i="2"/>
  <c r="M380" i="2"/>
  <c r="F377" i="2"/>
  <c r="E377" i="2"/>
  <c r="E378" i="2"/>
  <c r="E379" i="2"/>
  <c r="E380" i="2"/>
  <c r="K377" i="2"/>
  <c r="P377" i="2"/>
  <c r="F378" i="2"/>
  <c r="K378" i="2"/>
  <c r="P378" i="2"/>
  <c r="Q378" i="2"/>
  <c r="K379" i="2"/>
  <c r="K380" i="2"/>
  <c r="P380" i="2"/>
  <c r="Q380" i="2"/>
  <c r="F368" i="2"/>
  <c r="F369" i="2"/>
  <c r="E368" i="2"/>
  <c r="E369" i="2"/>
  <c r="O369" i="2"/>
  <c r="E370" i="2"/>
  <c r="E371" i="2"/>
  <c r="F359" i="2"/>
  <c r="F360" i="2"/>
  <c r="F361" i="2"/>
  <c r="E359" i="2"/>
  <c r="E360" i="2"/>
  <c r="E361" i="2"/>
  <c r="E362" i="2"/>
  <c r="F350" i="2"/>
  <c r="F351" i="2"/>
  <c r="E350" i="2"/>
  <c r="E351" i="2"/>
  <c r="O351" i="2"/>
  <c r="E352" i="2"/>
  <c r="E353" i="2"/>
  <c r="F341" i="2"/>
  <c r="F342" i="2"/>
  <c r="E341" i="2"/>
  <c r="E342" i="2"/>
  <c r="O342" i="2"/>
  <c r="E343" i="2"/>
  <c r="E344" i="2"/>
  <c r="F332" i="2"/>
  <c r="F333" i="2"/>
  <c r="E332" i="2"/>
  <c r="E333" i="2"/>
  <c r="O333" i="2"/>
  <c r="E334" i="2"/>
  <c r="E335" i="2"/>
  <c r="F323" i="2"/>
  <c r="F324" i="2"/>
  <c r="E323" i="2"/>
  <c r="E324" i="2"/>
  <c r="O324" i="2"/>
  <c r="E325" i="2"/>
  <c r="E326" i="2"/>
  <c r="F314" i="2"/>
  <c r="F315" i="2"/>
  <c r="E314" i="2"/>
  <c r="E315" i="2"/>
  <c r="O315" i="2"/>
  <c r="E316" i="2"/>
  <c r="E317" i="2"/>
  <c r="F305" i="2"/>
  <c r="F306" i="2"/>
  <c r="E305" i="2"/>
  <c r="E306" i="2"/>
  <c r="O306" i="2"/>
  <c r="E307" i="2"/>
  <c r="E308" i="2"/>
  <c r="F296" i="2"/>
  <c r="F297" i="2"/>
  <c r="E296" i="2"/>
  <c r="E297" i="2"/>
  <c r="O297" i="2"/>
  <c r="E298" i="2"/>
  <c r="E299" i="2"/>
  <c r="F287" i="2"/>
  <c r="F288" i="2"/>
  <c r="E287" i="2"/>
  <c r="E288" i="2"/>
  <c r="O288" i="2"/>
  <c r="E289" i="2"/>
  <c r="E290" i="2"/>
  <c r="F278" i="2"/>
  <c r="F279" i="2"/>
  <c r="E278" i="2"/>
  <c r="E279" i="2"/>
  <c r="O279" i="2"/>
  <c r="E280" i="2"/>
  <c r="E281" i="2"/>
  <c r="F269" i="2"/>
  <c r="F270" i="2"/>
  <c r="E269" i="2"/>
  <c r="E270" i="2"/>
  <c r="O270" i="2"/>
  <c r="E271" i="2"/>
  <c r="E272" i="2"/>
  <c r="F260" i="2"/>
  <c r="F261" i="2"/>
  <c r="E260" i="2"/>
  <c r="E261" i="2"/>
  <c r="O261" i="2"/>
  <c r="E262" i="2"/>
  <c r="E263" i="2"/>
  <c r="F251" i="2"/>
  <c r="F252" i="2"/>
  <c r="E251" i="2"/>
  <c r="E252" i="2"/>
  <c r="O252" i="2"/>
  <c r="E253" i="2"/>
  <c r="E254" i="2"/>
  <c r="F242" i="2"/>
  <c r="F243" i="2"/>
  <c r="E242" i="2"/>
  <c r="E243" i="2"/>
  <c r="O243" i="2"/>
  <c r="E244" i="2"/>
  <c r="E245" i="2"/>
  <c r="F233" i="2"/>
  <c r="F234" i="2"/>
  <c r="E233" i="2"/>
  <c r="E234" i="2"/>
  <c r="O234" i="2"/>
  <c r="E235" i="2"/>
  <c r="E236" i="2"/>
  <c r="F224" i="2"/>
  <c r="F225" i="2"/>
  <c r="E224" i="2"/>
  <c r="E225" i="2"/>
  <c r="O225" i="2"/>
  <c r="E226" i="2"/>
  <c r="E227" i="2"/>
  <c r="F215" i="2"/>
  <c r="F216" i="2"/>
  <c r="E215" i="2"/>
  <c r="E216" i="2"/>
  <c r="O216" i="2"/>
  <c r="E217" i="2"/>
  <c r="E218" i="2"/>
  <c r="F206" i="2"/>
  <c r="F207" i="2"/>
  <c r="E206" i="2"/>
  <c r="E207" i="2"/>
  <c r="O207" i="2"/>
  <c r="E208" i="2"/>
  <c r="E209" i="2"/>
  <c r="F197" i="2"/>
  <c r="F198" i="2"/>
  <c r="E197" i="2"/>
  <c r="E198" i="2"/>
  <c r="O198" i="2"/>
  <c r="E199" i="2"/>
  <c r="E200" i="2"/>
  <c r="F188" i="2"/>
  <c r="F189" i="2"/>
  <c r="E188" i="2"/>
  <c r="E189" i="2"/>
  <c r="O189" i="2"/>
  <c r="E190" i="2"/>
  <c r="E191" i="2"/>
  <c r="F179" i="2"/>
  <c r="F180" i="2"/>
  <c r="E179" i="2"/>
  <c r="E180" i="2"/>
  <c r="O180" i="2"/>
  <c r="E181" i="2"/>
  <c r="E182" i="2"/>
  <c r="F170" i="2"/>
  <c r="F171" i="2"/>
  <c r="E170" i="2"/>
  <c r="E171" i="2"/>
  <c r="O171" i="2"/>
  <c r="E172" i="2"/>
  <c r="E173" i="2"/>
  <c r="F161" i="2"/>
  <c r="F162" i="2"/>
  <c r="E161" i="2"/>
  <c r="E162" i="2"/>
  <c r="O162" i="2"/>
  <c r="E163" i="2"/>
  <c r="E164" i="2"/>
  <c r="F152" i="2"/>
  <c r="F153" i="2"/>
  <c r="E152" i="2"/>
  <c r="E153" i="2"/>
  <c r="O153" i="2"/>
  <c r="E154" i="2"/>
  <c r="E155" i="2"/>
  <c r="F143" i="2"/>
  <c r="F144" i="2"/>
  <c r="E143" i="2"/>
  <c r="E144" i="2"/>
  <c r="O144" i="2"/>
  <c r="E145" i="2"/>
  <c r="E146" i="2"/>
  <c r="F134" i="2"/>
  <c r="F135" i="2"/>
  <c r="E134" i="2"/>
  <c r="E135" i="2"/>
  <c r="O135" i="2"/>
  <c r="E136" i="2"/>
  <c r="E137" i="2"/>
  <c r="F125" i="2"/>
  <c r="E125" i="2"/>
  <c r="O125" i="2"/>
  <c r="F126" i="2"/>
  <c r="F127" i="2"/>
  <c r="E126" i="2"/>
  <c r="E127" i="2"/>
  <c r="E128" i="2"/>
  <c r="G129" i="2"/>
  <c r="H129" i="2"/>
  <c r="I129" i="2"/>
  <c r="F116" i="2"/>
  <c r="E116" i="2"/>
  <c r="E117" i="2"/>
  <c r="F107" i="2"/>
  <c r="E107" i="2"/>
  <c r="E108" i="2"/>
  <c r="F98" i="2"/>
  <c r="E98" i="2"/>
  <c r="E99" i="2"/>
  <c r="F89" i="2"/>
  <c r="E89" i="2"/>
  <c r="E90" i="2"/>
  <c r="F80" i="2"/>
  <c r="E80" i="2"/>
  <c r="E81" i="2"/>
  <c r="F71" i="2"/>
  <c r="E71" i="2"/>
  <c r="E72" i="2"/>
  <c r="F62" i="2"/>
  <c r="E62" i="2"/>
  <c r="E63" i="2"/>
  <c r="F53" i="2"/>
  <c r="E53" i="2"/>
  <c r="E54" i="2"/>
  <c r="E55" i="2"/>
  <c r="E56" i="2"/>
  <c r="F44" i="2"/>
  <c r="E44" i="2"/>
  <c r="E45" i="2"/>
  <c r="E46" i="2"/>
  <c r="E47" i="2"/>
  <c r="F35" i="2"/>
  <c r="E35" i="2"/>
  <c r="E36" i="2"/>
  <c r="E37" i="2"/>
  <c r="E38" i="2"/>
  <c r="F26" i="2"/>
  <c r="E26" i="2"/>
  <c r="E27" i="2"/>
  <c r="E28" i="2"/>
  <c r="E29" i="2"/>
  <c r="AD13" i="3"/>
  <c r="C3" i="3"/>
  <c r="D3" i="3"/>
  <c r="E3" i="3"/>
  <c r="D5" i="3"/>
  <c r="K7" i="2"/>
  <c r="P7" i="2"/>
  <c r="O7" i="2"/>
  <c r="K8" i="2"/>
  <c r="O8" i="2"/>
  <c r="K9" i="2"/>
  <c r="P9" i="2"/>
  <c r="O9" i="2"/>
  <c r="K10" i="2"/>
  <c r="P10" i="2"/>
  <c r="O10" i="2"/>
  <c r="G12" i="2"/>
  <c r="H12" i="2"/>
  <c r="I12" i="2"/>
  <c r="G21" i="2"/>
  <c r="H21" i="2"/>
  <c r="I21" i="2"/>
  <c r="K25" i="2"/>
  <c r="L25" i="2"/>
  <c r="P25" i="2"/>
  <c r="M25" i="2"/>
  <c r="L26" i="2"/>
  <c r="M26" i="2"/>
  <c r="L27" i="2"/>
  <c r="M27" i="2"/>
  <c r="L28" i="2"/>
  <c r="M28" i="2"/>
  <c r="L29" i="2"/>
  <c r="M29" i="2"/>
  <c r="O25" i="2"/>
  <c r="K26" i="2"/>
  <c r="P26" i="2"/>
  <c r="K27" i="2"/>
  <c r="K28" i="2"/>
  <c r="K29" i="2"/>
  <c r="P29" i="2"/>
  <c r="G30" i="2"/>
  <c r="H30" i="2"/>
  <c r="I30" i="2"/>
  <c r="K34" i="2"/>
  <c r="L34" i="2"/>
  <c r="M34" i="2"/>
  <c r="L35" i="2"/>
  <c r="M35" i="2"/>
  <c r="L36" i="2"/>
  <c r="M36" i="2"/>
  <c r="L37" i="2"/>
  <c r="M37" i="2"/>
  <c r="L38" i="2"/>
  <c r="M38" i="2"/>
  <c r="O34" i="2"/>
  <c r="P34" i="2"/>
  <c r="K35" i="2"/>
  <c r="P35" i="2"/>
  <c r="K36" i="2"/>
  <c r="P36" i="2"/>
  <c r="K37" i="2"/>
  <c r="K38" i="2"/>
  <c r="P38" i="2"/>
  <c r="G39" i="2"/>
  <c r="H39" i="2"/>
  <c r="I39" i="2"/>
  <c r="K43" i="2"/>
  <c r="L43" i="2"/>
  <c r="M43" i="2"/>
  <c r="L44" i="2"/>
  <c r="M44" i="2"/>
  <c r="L45" i="2"/>
  <c r="M45" i="2"/>
  <c r="L46" i="2"/>
  <c r="M46" i="2"/>
  <c r="L47" i="2"/>
  <c r="M47" i="2"/>
  <c r="O43" i="2"/>
  <c r="P43" i="2"/>
  <c r="K44" i="2"/>
  <c r="P44" i="2"/>
  <c r="K45" i="2"/>
  <c r="P45" i="2"/>
  <c r="K46" i="2"/>
  <c r="K47" i="2"/>
  <c r="P47" i="2"/>
  <c r="G48" i="2"/>
  <c r="H48" i="2"/>
  <c r="I48" i="2"/>
  <c r="K52" i="2"/>
  <c r="L52" i="2"/>
  <c r="M52" i="2"/>
  <c r="L53" i="2"/>
  <c r="M53" i="2"/>
  <c r="L54" i="2"/>
  <c r="M54" i="2"/>
  <c r="L55" i="2"/>
  <c r="M55" i="2"/>
  <c r="L56" i="2"/>
  <c r="M56" i="2"/>
  <c r="O52" i="2"/>
  <c r="P52" i="2"/>
  <c r="K53" i="2"/>
  <c r="P53" i="2"/>
  <c r="K54" i="2"/>
  <c r="K55" i="2"/>
  <c r="K56" i="2"/>
  <c r="P56" i="2"/>
  <c r="G57" i="2"/>
  <c r="H57" i="2"/>
  <c r="I57" i="2"/>
  <c r="K61" i="2"/>
  <c r="L61" i="2"/>
  <c r="P61" i="2"/>
  <c r="M61" i="2"/>
  <c r="L62" i="2"/>
  <c r="M62" i="2"/>
  <c r="L63" i="2"/>
  <c r="M63" i="2"/>
  <c r="L64" i="2"/>
  <c r="M64" i="2"/>
  <c r="L65" i="2"/>
  <c r="M65" i="2"/>
  <c r="O61" i="2"/>
  <c r="K62" i="2"/>
  <c r="P62" i="2"/>
  <c r="K63" i="2"/>
  <c r="K64" i="2"/>
  <c r="K65" i="2"/>
  <c r="P65" i="2"/>
  <c r="G66" i="2"/>
  <c r="H66" i="2"/>
  <c r="I66" i="2"/>
  <c r="K70" i="2"/>
  <c r="L70" i="2"/>
  <c r="M70" i="2"/>
  <c r="L71" i="2"/>
  <c r="M71" i="2"/>
  <c r="L72" i="2"/>
  <c r="M72" i="2"/>
  <c r="L73" i="2"/>
  <c r="M73" i="2"/>
  <c r="L74" i="2"/>
  <c r="M74" i="2"/>
  <c r="O70" i="2"/>
  <c r="P70" i="2"/>
  <c r="K71" i="2"/>
  <c r="P71" i="2"/>
  <c r="K72" i="2"/>
  <c r="P72" i="2"/>
  <c r="K73" i="2"/>
  <c r="K74" i="2"/>
  <c r="P74" i="2"/>
  <c r="G75" i="2"/>
  <c r="H75" i="2"/>
  <c r="I75" i="2"/>
  <c r="K79" i="2"/>
  <c r="L79" i="2"/>
  <c r="M79" i="2"/>
  <c r="L80" i="2"/>
  <c r="M80" i="2"/>
  <c r="L81" i="2"/>
  <c r="M81" i="2"/>
  <c r="L82" i="2"/>
  <c r="M82" i="2"/>
  <c r="L83" i="2"/>
  <c r="M83" i="2"/>
  <c r="O79" i="2"/>
  <c r="P79" i="2"/>
  <c r="K80" i="2"/>
  <c r="P80" i="2"/>
  <c r="K81" i="2"/>
  <c r="P81" i="2"/>
  <c r="K82" i="2"/>
  <c r="K83" i="2"/>
  <c r="P83" i="2"/>
  <c r="G84" i="2"/>
  <c r="H84" i="2"/>
  <c r="I84" i="2"/>
  <c r="K88" i="2"/>
  <c r="L88" i="2"/>
  <c r="M88" i="2"/>
  <c r="L89" i="2"/>
  <c r="M89" i="2"/>
  <c r="L90" i="2"/>
  <c r="M90" i="2"/>
  <c r="L91" i="2"/>
  <c r="M91" i="2"/>
  <c r="L92" i="2"/>
  <c r="M92" i="2"/>
  <c r="O88" i="2"/>
  <c r="P88" i="2"/>
  <c r="K89" i="2"/>
  <c r="P89" i="2"/>
  <c r="K90" i="2"/>
  <c r="K91" i="2"/>
  <c r="K92" i="2"/>
  <c r="P92" i="2"/>
  <c r="G93" i="2"/>
  <c r="H93" i="2"/>
  <c r="I93" i="2"/>
  <c r="K97" i="2"/>
  <c r="L97" i="2"/>
  <c r="P97" i="2"/>
  <c r="M97" i="2"/>
  <c r="L98" i="2"/>
  <c r="M98" i="2"/>
  <c r="L99" i="2"/>
  <c r="M99" i="2"/>
  <c r="L100" i="2"/>
  <c r="M100" i="2"/>
  <c r="L101" i="2"/>
  <c r="M101" i="2"/>
  <c r="O97" i="2"/>
  <c r="K98" i="2"/>
  <c r="P98" i="2"/>
  <c r="K99" i="2"/>
  <c r="K100" i="2"/>
  <c r="K101" i="2"/>
  <c r="P101" i="2"/>
  <c r="G102" i="2"/>
  <c r="H102" i="2"/>
  <c r="I102" i="2"/>
  <c r="K106" i="2"/>
  <c r="L106" i="2"/>
  <c r="M106" i="2"/>
  <c r="L107" i="2"/>
  <c r="M107" i="2"/>
  <c r="L108" i="2"/>
  <c r="M108" i="2"/>
  <c r="L109" i="2"/>
  <c r="M109" i="2"/>
  <c r="L110" i="2"/>
  <c r="M110" i="2"/>
  <c r="O106" i="2"/>
  <c r="P106" i="2"/>
  <c r="K107" i="2"/>
  <c r="P107" i="2"/>
  <c r="K108" i="2"/>
  <c r="P108" i="2"/>
  <c r="K109" i="2"/>
  <c r="K110" i="2"/>
  <c r="P110" i="2"/>
  <c r="G111" i="2"/>
  <c r="H111" i="2"/>
  <c r="I111" i="2"/>
  <c r="K115" i="2"/>
  <c r="L115" i="2"/>
  <c r="M115" i="2"/>
  <c r="L116" i="2"/>
  <c r="M116" i="2"/>
  <c r="L117" i="2"/>
  <c r="M117" i="2"/>
  <c r="L118" i="2"/>
  <c r="M118" i="2"/>
  <c r="L119" i="2"/>
  <c r="M119" i="2"/>
  <c r="O115" i="2"/>
  <c r="P115" i="2"/>
  <c r="K116" i="2"/>
  <c r="P116" i="2"/>
  <c r="K117" i="2"/>
  <c r="P117" i="2"/>
  <c r="K118" i="2"/>
  <c r="K119" i="2"/>
  <c r="P119" i="2"/>
  <c r="G120" i="2"/>
  <c r="H120" i="2"/>
  <c r="I120" i="2"/>
  <c r="K124" i="2"/>
  <c r="L124" i="2"/>
  <c r="M124" i="2"/>
  <c r="L125" i="2"/>
  <c r="M125" i="2"/>
  <c r="L126" i="2"/>
  <c r="M126" i="2"/>
  <c r="L127" i="2"/>
  <c r="M127" i="2"/>
  <c r="L128" i="2"/>
  <c r="M128" i="2"/>
  <c r="O124" i="2"/>
  <c r="P124" i="2"/>
  <c r="K125" i="2"/>
  <c r="P125" i="2"/>
  <c r="K126" i="2"/>
  <c r="K127" i="2"/>
  <c r="K128" i="2"/>
  <c r="P128" i="2"/>
  <c r="K133" i="2"/>
  <c r="L133" i="2"/>
  <c r="P133" i="2"/>
  <c r="Q133" i="2"/>
  <c r="M133" i="2"/>
  <c r="L134" i="2"/>
  <c r="M134" i="2"/>
  <c r="L135" i="2"/>
  <c r="M135" i="2"/>
  <c r="L136" i="2"/>
  <c r="M136" i="2"/>
  <c r="L137" i="2"/>
  <c r="M137" i="2"/>
  <c r="O133" i="2"/>
  <c r="K134" i="2"/>
  <c r="P134" i="2"/>
  <c r="Q134" i="2"/>
  <c r="O134" i="2"/>
  <c r="K135" i="2"/>
  <c r="P135" i="2"/>
  <c r="Q135" i="2"/>
  <c r="K136" i="2"/>
  <c r="P136" i="2"/>
  <c r="Q136" i="2"/>
  <c r="K137" i="2"/>
  <c r="P137" i="2"/>
  <c r="Q137" i="2"/>
  <c r="G138" i="2"/>
  <c r="H138" i="2"/>
  <c r="I138" i="2"/>
  <c r="K142" i="2"/>
  <c r="L142" i="2"/>
  <c r="M142" i="2"/>
  <c r="L143" i="2"/>
  <c r="M143" i="2"/>
  <c r="L144" i="2"/>
  <c r="M144" i="2"/>
  <c r="L145" i="2"/>
  <c r="M145" i="2"/>
  <c r="L146" i="2"/>
  <c r="M146" i="2"/>
  <c r="O142" i="2"/>
  <c r="K143" i="2"/>
  <c r="P143" i="2"/>
  <c r="Q143" i="2"/>
  <c r="O143" i="2"/>
  <c r="K144" i="2"/>
  <c r="P144" i="2"/>
  <c r="Q144" i="2"/>
  <c r="K145" i="2"/>
  <c r="P145" i="2"/>
  <c r="Q145" i="2"/>
  <c r="K146" i="2"/>
  <c r="P146" i="2"/>
  <c r="Q146" i="2"/>
  <c r="G147" i="2"/>
  <c r="H147" i="2"/>
  <c r="I147" i="2"/>
  <c r="K151" i="2"/>
  <c r="L151" i="2"/>
  <c r="M151" i="2"/>
  <c r="L152" i="2"/>
  <c r="M152" i="2"/>
  <c r="L153" i="2"/>
  <c r="M153" i="2"/>
  <c r="L154" i="2"/>
  <c r="M154" i="2"/>
  <c r="L155" i="2"/>
  <c r="M155" i="2"/>
  <c r="O151" i="2"/>
  <c r="P151" i="2"/>
  <c r="Q151" i="2"/>
  <c r="K152" i="2"/>
  <c r="O152" i="2"/>
  <c r="P152" i="2"/>
  <c r="Q152" i="2"/>
  <c r="K153" i="2"/>
  <c r="P153" i="2"/>
  <c r="Q153" i="2"/>
  <c r="K154" i="2"/>
  <c r="K155" i="2"/>
  <c r="P155" i="2"/>
  <c r="Q155" i="2"/>
  <c r="G156" i="2"/>
  <c r="H156" i="2"/>
  <c r="I156" i="2"/>
  <c r="K160" i="2"/>
  <c r="L160" i="2"/>
  <c r="L161" i="2"/>
  <c r="M161" i="2"/>
  <c r="L162" i="2"/>
  <c r="M162" i="2"/>
  <c r="L163" i="2"/>
  <c r="M163" i="2"/>
  <c r="L164" i="2"/>
  <c r="M164" i="2"/>
  <c r="O160" i="2"/>
  <c r="K161" i="2"/>
  <c r="O161" i="2"/>
  <c r="P161" i="2"/>
  <c r="Q161" i="2"/>
  <c r="K162" i="2"/>
  <c r="P162" i="2"/>
  <c r="Q162" i="2"/>
  <c r="K163" i="2"/>
  <c r="P163" i="2"/>
  <c r="Q163" i="2"/>
  <c r="K164" i="2"/>
  <c r="G165" i="2"/>
  <c r="H165" i="2"/>
  <c r="I165" i="2"/>
  <c r="K169" i="2"/>
  <c r="L169" i="2"/>
  <c r="M169" i="2"/>
  <c r="L170" i="2"/>
  <c r="M170" i="2"/>
  <c r="L171" i="2"/>
  <c r="M171" i="2"/>
  <c r="L172" i="2"/>
  <c r="M172" i="2"/>
  <c r="L173" i="2"/>
  <c r="M173" i="2"/>
  <c r="O169" i="2"/>
  <c r="P169" i="2"/>
  <c r="Q169" i="2"/>
  <c r="K170" i="2"/>
  <c r="P170" i="2"/>
  <c r="Q170" i="2"/>
  <c r="O170" i="2"/>
  <c r="K171" i="2"/>
  <c r="P171" i="2"/>
  <c r="Q171" i="2"/>
  <c r="K172" i="2"/>
  <c r="P172" i="2"/>
  <c r="Q172" i="2"/>
  <c r="K173" i="2"/>
  <c r="P173" i="2"/>
  <c r="Q173" i="2"/>
  <c r="G174" i="2"/>
  <c r="H174" i="2"/>
  <c r="I174" i="2"/>
  <c r="K178" i="2"/>
  <c r="L178" i="2"/>
  <c r="P178" i="2"/>
  <c r="Q178" i="2"/>
  <c r="M178" i="2"/>
  <c r="L179" i="2"/>
  <c r="M179" i="2"/>
  <c r="L180" i="2"/>
  <c r="M180" i="2"/>
  <c r="L181" i="2"/>
  <c r="M181" i="2"/>
  <c r="L182" i="2"/>
  <c r="M182" i="2"/>
  <c r="O178" i="2"/>
  <c r="K179" i="2"/>
  <c r="P179" i="2"/>
  <c r="Q179" i="2"/>
  <c r="O179" i="2"/>
  <c r="K180" i="2"/>
  <c r="P180" i="2"/>
  <c r="Q180" i="2"/>
  <c r="K181" i="2"/>
  <c r="P181" i="2"/>
  <c r="Q181" i="2"/>
  <c r="K182" i="2"/>
  <c r="P182" i="2"/>
  <c r="Q182" i="2"/>
  <c r="G183" i="2"/>
  <c r="H183" i="2"/>
  <c r="I183" i="2"/>
  <c r="K187" i="2"/>
  <c r="L187" i="2"/>
  <c r="P187" i="2"/>
  <c r="Q187" i="2"/>
  <c r="M187" i="2"/>
  <c r="L188" i="2"/>
  <c r="M188" i="2"/>
  <c r="L189" i="2"/>
  <c r="M189" i="2"/>
  <c r="L190" i="2"/>
  <c r="M190" i="2"/>
  <c r="L191" i="2"/>
  <c r="M191" i="2"/>
  <c r="O187" i="2"/>
  <c r="K188" i="2"/>
  <c r="O188" i="2"/>
  <c r="P188" i="2"/>
  <c r="Q188" i="2"/>
  <c r="K189" i="2"/>
  <c r="K190" i="2"/>
  <c r="P190" i="2"/>
  <c r="Q190" i="2"/>
  <c r="K191" i="2"/>
  <c r="P191" i="2"/>
  <c r="Q191" i="2"/>
  <c r="G192" i="2"/>
  <c r="H192" i="2"/>
  <c r="I192" i="2"/>
  <c r="K196" i="2"/>
  <c r="L196" i="2"/>
  <c r="L197" i="2"/>
  <c r="M197" i="2"/>
  <c r="L198" i="2"/>
  <c r="M198" i="2"/>
  <c r="L199" i="2"/>
  <c r="M199" i="2"/>
  <c r="L200" i="2"/>
  <c r="M200" i="2"/>
  <c r="O196" i="2"/>
  <c r="K197" i="2"/>
  <c r="P197" i="2"/>
  <c r="Q197" i="2"/>
  <c r="O197" i="2"/>
  <c r="K198" i="2"/>
  <c r="P198" i="2"/>
  <c r="Q198" i="2"/>
  <c r="K199" i="2"/>
  <c r="P199" i="2"/>
  <c r="Q199" i="2"/>
  <c r="K200" i="2"/>
  <c r="P200" i="2"/>
  <c r="Q200" i="2"/>
  <c r="G201" i="2"/>
  <c r="H201" i="2"/>
  <c r="I201" i="2"/>
  <c r="K205" i="2"/>
  <c r="L205" i="2"/>
  <c r="M205" i="2"/>
  <c r="L206" i="2"/>
  <c r="M206" i="2"/>
  <c r="L207" i="2"/>
  <c r="M207" i="2"/>
  <c r="L208" i="2"/>
  <c r="M208" i="2"/>
  <c r="L209" i="2"/>
  <c r="M209" i="2"/>
  <c r="O205" i="2"/>
  <c r="P205" i="2"/>
  <c r="Q205" i="2"/>
  <c r="K206" i="2"/>
  <c r="P206" i="2"/>
  <c r="Q206" i="2"/>
  <c r="O206" i="2"/>
  <c r="K207" i="2"/>
  <c r="P207" i="2"/>
  <c r="Q207" i="2"/>
  <c r="K208" i="2"/>
  <c r="P208" i="2"/>
  <c r="Q208" i="2"/>
  <c r="K209" i="2"/>
  <c r="P209" i="2"/>
  <c r="Q209" i="2"/>
  <c r="G210" i="2"/>
  <c r="H210" i="2"/>
  <c r="I210" i="2"/>
  <c r="K214" i="2"/>
  <c r="L214" i="2"/>
  <c r="P214" i="2"/>
  <c r="Q214" i="2"/>
  <c r="M214" i="2"/>
  <c r="L215" i="2"/>
  <c r="M215" i="2"/>
  <c r="L216" i="2"/>
  <c r="M216" i="2"/>
  <c r="L217" i="2"/>
  <c r="M217" i="2"/>
  <c r="L218" i="2"/>
  <c r="M218" i="2"/>
  <c r="O214" i="2"/>
  <c r="K215" i="2"/>
  <c r="O215" i="2"/>
  <c r="P215" i="2"/>
  <c r="Q215" i="2"/>
  <c r="K216" i="2"/>
  <c r="P216" i="2"/>
  <c r="Q216" i="2"/>
  <c r="K217" i="2"/>
  <c r="P217" i="2"/>
  <c r="Q217" i="2"/>
  <c r="K218" i="2"/>
  <c r="G219" i="2"/>
  <c r="H219" i="2"/>
  <c r="I219" i="2"/>
  <c r="K223" i="2"/>
  <c r="L223" i="2"/>
  <c r="P223" i="2"/>
  <c r="Q223" i="2"/>
  <c r="M223" i="2"/>
  <c r="L224" i="2"/>
  <c r="M224" i="2"/>
  <c r="L225" i="2"/>
  <c r="M225" i="2"/>
  <c r="L226" i="2"/>
  <c r="M226" i="2"/>
  <c r="L227" i="2"/>
  <c r="M227" i="2"/>
  <c r="O223" i="2"/>
  <c r="K224" i="2"/>
  <c r="O224" i="2"/>
  <c r="P224" i="2"/>
  <c r="Q224" i="2"/>
  <c r="K225" i="2"/>
  <c r="K226" i="2"/>
  <c r="P226" i="2"/>
  <c r="Q226" i="2"/>
  <c r="K227" i="2"/>
  <c r="P227" i="2"/>
  <c r="Q227" i="2"/>
  <c r="G228" i="2"/>
  <c r="H228" i="2"/>
  <c r="I228" i="2"/>
  <c r="K232" i="2"/>
  <c r="L232" i="2"/>
  <c r="L233" i="2"/>
  <c r="M233" i="2"/>
  <c r="L234" i="2"/>
  <c r="M234" i="2"/>
  <c r="L235" i="2"/>
  <c r="M235" i="2"/>
  <c r="L236" i="2"/>
  <c r="M236" i="2"/>
  <c r="O232" i="2"/>
  <c r="K233" i="2"/>
  <c r="P233" i="2"/>
  <c r="Q233" i="2"/>
  <c r="O233" i="2"/>
  <c r="K234" i="2"/>
  <c r="P234" i="2"/>
  <c r="Q234" i="2"/>
  <c r="K235" i="2"/>
  <c r="P235" i="2"/>
  <c r="Q235" i="2"/>
  <c r="K236" i="2"/>
  <c r="P236" i="2"/>
  <c r="Q236" i="2"/>
  <c r="G237" i="2"/>
  <c r="H237" i="2"/>
  <c r="I237" i="2"/>
  <c r="K241" i="2"/>
  <c r="L241" i="2"/>
  <c r="P241" i="2"/>
  <c r="Q241" i="2"/>
  <c r="M241" i="2"/>
  <c r="L242" i="2"/>
  <c r="M242" i="2"/>
  <c r="L243" i="2"/>
  <c r="M243" i="2"/>
  <c r="L244" i="2"/>
  <c r="M244" i="2"/>
  <c r="L245" i="2"/>
  <c r="M245" i="2"/>
  <c r="O241" i="2"/>
  <c r="K242" i="2"/>
  <c r="P242" i="2"/>
  <c r="Q242" i="2"/>
  <c r="O242" i="2"/>
  <c r="K243" i="2"/>
  <c r="P243" i="2"/>
  <c r="Q243" i="2"/>
  <c r="K244" i="2"/>
  <c r="P244" i="2"/>
  <c r="Q244" i="2"/>
  <c r="K245" i="2"/>
  <c r="P245" i="2"/>
  <c r="Q245" i="2"/>
  <c r="G246" i="2"/>
  <c r="H246" i="2"/>
  <c r="I246" i="2"/>
  <c r="K250" i="2"/>
  <c r="L250" i="2"/>
  <c r="L251" i="2"/>
  <c r="M251" i="2"/>
  <c r="L252" i="2"/>
  <c r="M252" i="2"/>
  <c r="L253" i="2"/>
  <c r="M253" i="2"/>
  <c r="L254" i="2"/>
  <c r="M254" i="2"/>
  <c r="O250" i="2"/>
  <c r="K251" i="2"/>
  <c r="O251" i="2"/>
  <c r="P251" i="2"/>
  <c r="Q251" i="2"/>
  <c r="K252" i="2"/>
  <c r="P252" i="2"/>
  <c r="Q252" i="2"/>
  <c r="K253" i="2"/>
  <c r="P253" i="2"/>
  <c r="Q253" i="2"/>
  <c r="K254" i="2"/>
  <c r="G255" i="2"/>
  <c r="H255" i="2"/>
  <c r="I255" i="2"/>
  <c r="K259" i="2"/>
  <c r="L259" i="2"/>
  <c r="M259" i="2"/>
  <c r="L260" i="2"/>
  <c r="M260" i="2"/>
  <c r="L261" i="2"/>
  <c r="M261" i="2"/>
  <c r="L262" i="2"/>
  <c r="M262" i="2"/>
  <c r="L263" i="2"/>
  <c r="M263" i="2"/>
  <c r="O259" i="2"/>
  <c r="P259" i="2"/>
  <c r="Q259" i="2"/>
  <c r="K260" i="2"/>
  <c r="P260" i="2"/>
  <c r="Q260" i="2"/>
  <c r="O260" i="2"/>
  <c r="K261" i="2"/>
  <c r="P261" i="2"/>
  <c r="Q261" i="2"/>
  <c r="K262" i="2"/>
  <c r="P262" i="2"/>
  <c r="Q262" i="2"/>
  <c r="K263" i="2"/>
  <c r="P263" i="2"/>
  <c r="Q263" i="2"/>
  <c r="G264" i="2"/>
  <c r="H264" i="2"/>
  <c r="I264" i="2"/>
  <c r="K268" i="2"/>
  <c r="L268" i="2"/>
  <c r="L269" i="2"/>
  <c r="M269" i="2"/>
  <c r="L270" i="2"/>
  <c r="M270" i="2"/>
  <c r="L271" i="2"/>
  <c r="M271" i="2"/>
  <c r="L272" i="2"/>
  <c r="M272" i="2"/>
  <c r="O268" i="2"/>
  <c r="K269" i="2"/>
  <c r="P269" i="2"/>
  <c r="Q269" i="2"/>
  <c r="O269" i="2"/>
  <c r="K270" i="2"/>
  <c r="P270" i="2"/>
  <c r="Q270" i="2"/>
  <c r="K271" i="2"/>
  <c r="P271" i="2"/>
  <c r="Q271" i="2"/>
  <c r="K272" i="2"/>
  <c r="P272" i="2"/>
  <c r="Q272" i="2"/>
  <c r="G273" i="2"/>
  <c r="H273" i="2"/>
  <c r="I273" i="2"/>
  <c r="K277" i="2"/>
  <c r="L277" i="2"/>
  <c r="P277" i="2"/>
  <c r="Q277" i="2"/>
  <c r="M277" i="2"/>
  <c r="L278" i="2"/>
  <c r="M278" i="2"/>
  <c r="L279" i="2"/>
  <c r="M279" i="2"/>
  <c r="L280" i="2"/>
  <c r="M280" i="2"/>
  <c r="L281" i="2"/>
  <c r="M281" i="2"/>
  <c r="O277" i="2"/>
  <c r="K278" i="2"/>
  <c r="P278" i="2"/>
  <c r="Q278" i="2"/>
  <c r="O278" i="2"/>
  <c r="K279" i="2"/>
  <c r="P279" i="2"/>
  <c r="Q279" i="2"/>
  <c r="K280" i="2"/>
  <c r="P280" i="2"/>
  <c r="Q280" i="2"/>
  <c r="K281" i="2"/>
  <c r="P281" i="2"/>
  <c r="Q281" i="2"/>
  <c r="G282" i="2"/>
  <c r="H282" i="2"/>
  <c r="I282" i="2"/>
  <c r="K286" i="2"/>
  <c r="L286" i="2"/>
  <c r="L287" i="2"/>
  <c r="M287" i="2"/>
  <c r="L288" i="2"/>
  <c r="M288" i="2"/>
  <c r="L289" i="2"/>
  <c r="M289" i="2"/>
  <c r="L290" i="2"/>
  <c r="M290" i="2"/>
  <c r="O286" i="2"/>
  <c r="K287" i="2"/>
  <c r="O287" i="2"/>
  <c r="P287" i="2"/>
  <c r="Q287" i="2"/>
  <c r="K288" i="2"/>
  <c r="P288" i="2"/>
  <c r="Q288" i="2"/>
  <c r="K289" i="2"/>
  <c r="P289" i="2"/>
  <c r="Q289" i="2"/>
  <c r="K290" i="2"/>
  <c r="G291" i="2"/>
  <c r="H291" i="2"/>
  <c r="I291" i="2"/>
  <c r="K295" i="2"/>
  <c r="L295" i="2"/>
  <c r="M295" i="2"/>
  <c r="L296" i="2"/>
  <c r="M296" i="2"/>
  <c r="L297" i="2"/>
  <c r="M297" i="2"/>
  <c r="L298" i="2"/>
  <c r="M298" i="2"/>
  <c r="L299" i="2"/>
  <c r="M299" i="2"/>
  <c r="M300" i="2"/>
  <c r="O295" i="2"/>
  <c r="P295" i="2"/>
  <c r="Q295" i="2"/>
  <c r="K296" i="2"/>
  <c r="P296" i="2"/>
  <c r="Q296" i="2"/>
  <c r="O296" i="2"/>
  <c r="K297" i="2"/>
  <c r="P297" i="2"/>
  <c r="Q297" i="2"/>
  <c r="K298" i="2"/>
  <c r="P298" i="2"/>
  <c r="Q298" i="2"/>
  <c r="K299" i="2"/>
  <c r="P299" i="2"/>
  <c r="Q299" i="2"/>
  <c r="G300" i="2"/>
  <c r="H300" i="2"/>
  <c r="I300" i="2"/>
  <c r="K304" i="2"/>
  <c r="L304" i="2"/>
  <c r="L305" i="2"/>
  <c r="M305" i="2"/>
  <c r="L306" i="2"/>
  <c r="M306" i="2"/>
  <c r="L307" i="2"/>
  <c r="M307" i="2"/>
  <c r="L308" i="2"/>
  <c r="M308" i="2"/>
  <c r="O304" i="2"/>
  <c r="K305" i="2"/>
  <c r="P305" i="2"/>
  <c r="Q305" i="2"/>
  <c r="O305" i="2"/>
  <c r="K306" i="2"/>
  <c r="P306" i="2"/>
  <c r="Q306" i="2"/>
  <c r="K307" i="2"/>
  <c r="P307" i="2"/>
  <c r="Q307" i="2"/>
  <c r="K308" i="2"/>
  <c r="P308" i="2"/>
  <c r="Q308" i="2"/>
  <c r="G309" i="2"/>
  <c r="H309" i="2"/>
  <c r="I309" i="2"/>
  <c r="K313" i="2"/>
  <c r="L313" i="2"/>
  <c r="P313" i="2"/>
  <c r="Q313" i="2"/>
  <c r="M313" i="2"/>
  <c r="L314" i="2"/>
  <c r="M314" i="2"/>
  <c r="L315" i="2"/>
  <c r="M315" i="2"/>
  <c r="L316" i="2"/>
  <c r="M316" i="2"/>
  <c r="L317" i="2"/>
  <c r="M317" i="2"/>
  <c r="O313" i="2"/>
  <c r="K314" i="2"/>
  <c r="P314" i="2"/>
  <c r="Q314" i="2"/>
  <c r="O314" i="2"/>
  <c r="K315" i="2"/>
  <c r="P315" i="2"/>
  <c r="Q315" i="2"/>
  <c r="K316" i="2"/>
  <c r="P316" i="2"/>
  <c r="Q316" i="2"/>
  <c r="K317" i="2"/>
  <c r="P317" i="2"/>
  <c r="Q317" i="2"/>
  <c r="G318" i="2"/>
  <c r="H318" i="2"/>
  <c r="I318" i="2"/>
  <c r="K322" i="2"/>
  <c r="L322" i="2"/>
  <c r="L323" i="2"/>
  <c r="M323" i="2"/>
  <c r="L324" i="2"/>
  <c r="M324" i="2"/>
  <c r="L325" i="2"/>
  <c r="M325" i="2"/>
  <c r="L326" i="2"/>
  <c r="M326" i="2"/>
  <c r="O322" i="2"/>
  <c r="K323" i="2"/>
  <c r="O323" i="2"/>
  <c r="P323" i="2"/>
  <c r="Q323" i="2"/>
  <c r="K324" i="2"/>
  <c r="P324" i="2"/>
  <c r="Q324" i="2"/>
  <c r="K325" i="2"/>
  <c r="P325" i="2"/>
  <c r="Q325" i="2"/>
  <c r="K326" i="2"/>
  <c r="G327" i="2"/>
  <c r="H327" i="2"/>
  <c r="I327" i="2"/>
  <c r="K331" i="2"/>
  <c r="L331" i="2"/>
  <c r="M331" i="2"/>
  <c r="L332" i="2"/>
  <c r="M332" i="2"/>
  <c r="L333" i="2"/>
  <c r="M333" i="2"/>
  <c r="L334" i="2"/>
  <c r="M334" i="2"/>
  <c r="L335" i="2"/>
  <c r="M335" i="2"/>
  <c r="O331" i="2"/>
  <c r="P331" i="2"/>
  <c r="Q331" i="2"/>
  <c r="K332" i="2"/>
  <c r="P332" i="2"/>
  <c r="Q332" i="2"/>
  <c r="O332" i="2"/>
  <c r="K333" i="2"/>
  <c r="P333" i="2"/>
  <c r="Q333" i="2"/>
  <c r="K334" i="2"/>
  <c r="P334" i="2"/>
  <c r="Q334" i="2"/>
  <c r="K335" i="2"/>
  <c r="P335" i="2"/>
  <c r="Q335" i="2"/>
  <c r="G336" i="2"/>
  <c r="H336" i="2"/>
  <c r="I336" i="2"/>
  <c r="K340" i="2"/>
  <c r="L340" i="2"/>
  <c r="L341" i="2"/>
  <c r="M341" i="2"/>
  <c r="L342" i="2"/>
  <c r="M342" i="2"/>
  <c r="L343" i="2"/>
  <c r="M343" i="2"/>
  <c r="L344" i="2"/>
  <c r="M344" i="2"/>
  <c r="O340" i="2"/>
  <c r="K341" i="2"/>
  <c r="P341" i="2"/>
  <c r="Q341" i="2"/>
  <c r="O341" i="2"/>
  <c r="K342" i="2"/>
  <c r="P342" i="2"/>
  <c r="Q342" i="2"/>
  <c r="K343" i="2"/>
  <c r="P343" i="2"/>
  <c r="Q343" i="2"/>
  <c r="K344" i="2"/>
  <c r="P344" i="2"/>
  <c r="Q344" i="2"/>
  <c r="G345" i="2"/>
  <c r="H345" i="2"/>
  <c r="I345" i="2"/>
  <c r="K349" i="2"/>
  <c r="L349" i="2"/>
  <c r="P349" i="2"/>
  <c r="Q349" i="2"/>
  <c r="M349" i="2"/>
  <c r="L350" i="2"/>
  <c r="M350" i="2"/>
  <c r="L351" i="2"/>
  <c r="M351" i="2"/>
  <c r="L352" i="2"/>
  <c r="M352" i="2"/>
  <c r="L353" i="2"/>
  <c r="M353" i="2"/>
  <c r="O349" i="2"/>
  <c r="K350" i="2"/>
  <c r="P350" i="2"/>
  <c r="Q350" i="2"/>
  <c r="O350" i="2"/>
  <c r="K351" i="2"/>
  <c r="P351" i="2"/>
  <c r="Q351" i="2"/>
  <c r="K352" i="2"/>
  <c r="P352" i="2"/>
  <c r="Q352" i="2"/>
  <c r="K353" i="2"/>
  <c r="P353" i="2"/>
  <c r="Q353" i="2"/>
  <c r="G354" i="2"/>
  <c r="H354" i="2"/>
  <c r="I354" i="2"/>
  <c r="K358" i="2"/>
  <c r="L358" i="2"/>
  <c r="L359" i="2"/>
  <c r="M359" i="2"/>
  <c r="L360" i="2"/>
  <c r="M360" i="2"/>
  <c r="L361" i="2"/>
  <c r="M361" i="2"/>
  <c r="L362" i="2"/>
  <c r="M362" i="2"/>
  <c r="O358" i="2"/>
  <c r="K359" i="2"/>
  <c r="O359" i="2"/>
  <c r="P359" i="2"/>
  <c r="Q359" i="2"/>
  <c r="K360" i="2"/>
  <c r="P360" i="2"/>
  <c r="Q360" i="2"/>
  <c r="K361" i="2"/>
  <c r="P361" i="2"/>
  <c r="Q361" i="2"/>
  <c r="K362" i="2"/>
  <c r="G363" i="2"/>
  <c r="H363" i="2"/>
  <c r="I363" i="2"/>
  <c r="K367" i="2"/>
  <c r="L367" i="2"/>
  <c r="M367" i="2"/>
  <c r="L368" i="2"/>
  <c r="M368" i="2"/>
  <c r="L369" i="2"/>
  <c r="M369" i="2"/>
  <c r="L370" i="2"/>
  <c r="M370" i="2"/>
  <c r="L371" i="2"/>
  <c r="M371" i="2"/>
  <c r="M372" i="2"/>
  <c r="O367" i="2"/>
  <c r="P367" i="2"/>
  <c r="Q367" i="2"/>
  <c r="K368" i="2"/>
  <c r="P368" i="2"/>
  <c r="Q368" i="2"/>
  <c r="O368" i="2"/>
  <c r="K369" i="2"/>
  <c r="P369" i="2"/>
  <c r="Q369" i="2"/>
  <c r="K370" i="2"/>
  <c r="P370" i="2"/>
  <c r="Q370" i="2"/>
  <c r="K371" i="2"/>
  <c r="P371" i="2"/>
  <c r="Q371" i="2"/>
  <c r="G372" i="2"/>
  <c r="H372" i="2"/>
  <c r="I372" i="2"/>
  <c r="G381" i="2"/>
  <c r="H381" i="2"/>
  <c r="GY5" i="3"/>
  <c r="R61" i="2"/>
  <c r="Q61" i="2"/>
  <c r="R97" i="2"/>
  <c r="Q97" i="2"/>
  <c r="R9" i="2"/>
  <c r="Q9" i="2"/>
  <c r="R7" i="2"/>
  <c r="Q7" i="2"/>
  <c r="R25" i="2"/>
  <c r="Q25" i="2"/>
  <c r="R10" i="2"/>
  <c r="Q10" i="2"/>
  <c r="DM57" i="3"/>
  <c r="DN57" i="3"/>
  <c r="DO57" i="3"/>
  <c r="DM93" i="3"/>
  <c r="DN93" i="3"/>
  <c r="DO93" i="3"/>
  <c r="DM115" i="3"/>
  <c r="DN115" i="3"/>
  <c r="DO115" i="3"/>
  <c r="W130" i="3"/>
  <c r="V130" i="3"/>
  <c r="AJ284" i="38"/>
  <c r="AK284" i="38"/>
  <c r="AG284" i="38"/>
  <c r="AB284" i="38"/>
  <c r="W284" i="38"/>
  <c r="AF284" i="38"/>
  <c r="AA284" i="38"/>
  <c r="V284" i="38"/>
  <c r="AE284" i="38"/>
  <c r="Z284" i="38"/>
  <c r="U284" i="38"/>
  <c r="Y284" i="38"/>
  <c r="T284" i="38"/>
  <c r="AJ296" i="38"/>
  <c r="AK296" i="38"/>
  <c r="AA296" i="38"/>
  <c r="AG296" i="38"/>
  <c r="Z296" i="38"/>
  <c r="AB296" i="38"/>
  <c r="W296" i="38"/>
  <c r="M228" i="2"/>
  <c r="M160" i="2"/>
  <c r="P160" i="2"/>
  <c r="Q160" i="2"/>
  <c r="DN49" i="3"/>
  <c r="DO49" i="3"/>
  <c r="DM96" i="3"/>
  <c r="DN96" i="3"/>
  <c r="DO96" i="3"/>
  <c r="K84" i="3"/>
  <c r="T84" i="3"/>
  <c r="DM121" i="3"/>
  <c r="DN121" i="3"/>
  <c r="DO121" i="3"/>
  <c r="V245" i="3"/>
  <c r="W245" i="3"/>
  <c r="M196" i="2"/>
  <c r="P196" i="2"/>
  <c r="Q196" i="2"/>
  <c r="R124" i="2"/>
  <c r="Q124" i="2"/>
  <c r="E64" i="2"/>
  <c r="E65" i="2"/>
  <c r="E82" i="2"/>
  <c r="E83" i="2"/>
  <c r="E100" i="2"/>
  <c r="E101" i="2"/>
  <c r="E118" i="2"/>
  <c r="E119" i="2"/>
  <c r="DM61" i="3"/>
  <c r="DN61" i="3"/>
  <c r="DO61" i="3"/>
  <c r="DM88" i="3"/>
  <c r="DN88" i="3"/>
  <c r="DO88" i="3"/>
  <c r="DM139" i="3"/>
  <c r="DN139" i="3"/>
  <c r="DO139" i="3"/>
  <c r="AJ276" i="38"/>
  <c r="AG276" i="38"/>
  <c r="AB276" i="38"/>
  <c r="W276" i="38"/>
  <c r="AF276" i="38"/>
  <c r="AA276" i="38"/>
  <c r="V276" i="38"/>
  <c r="AK276" i="38"/>
  <c r="AE276" i="38"/>
  <c r="Z276" i="38"/>
  <c r="U276" i="38"/>
  <c r="T276" i="38"/>
  <c r="AI304" i="38"/>
  <c r="Z304" i="38"/>
  <c r="AK304" i="38"/>
  <c r="AB304" i="38"/>
  <c r="AA304" i="38"/>
  <c r="M322" i="2"/>
  <c r="P322" i="2"/>
  <c r="Q322" i="2"/>
  <c r="M286" i="2"/>
  <c r="P286" i="2"/>
  <c r="Q286" i="2"/>
  <c r="M138" i="2"/>
  <c r="P127" i="2"/>
  <c r="R115" i="2"/>
  <c r="Q115" i="2"/>
  <c r="R43" i="2"/>
  <c r="Q43" i="2"/>
  <c r="P27" i="2"/>
  <c r="P379" i="2"/>
  <c r="P362" i="2"/>
  <c r="Q362" i="2"/>
  <c r="P326" i="2"/>
  <c r="Q326" i="2"/>
  <c r="P290" i="2"/>
  <c r="Q290" i="2"/>
  <c r="M282" i="2"/>
  <c r="P254" i="2"/>
  <c r="Q254" i="2"/>
  <c r="P225" i="2"/>
  <c r="Q225" i="2"/>
  <c r="P164" i="2"/>
  <c r="Q164" i="2"/>
  <c r="R106" i="2"/>
  <c r="Q106" i="2"/>
  <c r="P90" i="2"/>
  <c r="R70" i="2"/>
  <c r="Q70" i="2"/>
  <c r="P54" i="2"/>
  <c r="R34" i="2"/>
  <c r="Q34" i="2"/>
  <c r="O377" i="2"/>
  <c r="P17" i="2"/>
  <c r="DN53" i="3"/>
  <c r="DO53" i="3"/>
  <c r="S88" i="3"/>
  <c r="T88" i="3"/>
  <c r="S106" i="3"/>
  <c r="T106" i="3"/>
  <c r="T111" i="3"/>
  <c r="S111" i="3"/>
  <c r="W111" i="3"/>
  <c r="DN131" i="3"/>
  <c r="DO131" i="3"/>
  <c r="DM131" i="3"/>
  <c r="DM138" i="3"/>
  <c r="DN138" i="3"/>
  <c r="DO138" i="3"/>
  <c r="DM186" i="3"/>
  <c r="DN186" i="3"/>
  <c r="DO186" i="3"/>
  <c r="DN220" i="3"/>
  <c r="DO220" i="3"/>
  <c r="S245" i="3"/>
  <c r="BS245" i="3"/>
  <c r="AD83" i="38"/>
  <c r="Y83" i="38"/>
  <c r="T83" i="38"/>
  <c r="AF83" i="38"/>
  <c r="AA83" i="38"/>
  <c r="V83" i="38"/>
  <c r="R92" i="38"/>
  <c r="S92" i="38"/>
  <c r="AE144" i="38"/>
  <c r="Z144" i="38"/>
  <c r="U144" i="38"/>
  <c r="AD144" i="38"/>
  <c r="Y144" i="38"/>
  <c r="T144" i="38"/>
  <c r="AG144" i="38"/>
  <c r="AB144" i="38"/>
  <c r="W144" i="38"/>
  <c r="N227" i="2"/>
  <c r="R88" i="2"/>
  <c r="Q88" i="2"/>
  <c r="R52" i="2"/>
  <c r="Q52" i="2"/>
  <c r="F72" i="2"/>
  <c r="O72" i="2"/>
  <c r="E73" i="2"/>
  <c r="E74" i="2"/>
  <c r="E91" i="2"/>
  <c r="E92" i="2"/>
  <c r="F108" i="2"/>
  <c r="O108" i="2"/>
  <c r="E109" i="2"/>
  <c r="E110" i="2"/>
  <c r="AD26" i="3"/>
  <c r="U26" i="34"/>
  <c r="DM89" i="3"/>
  <c r="DN89" i="3"/>
  <c r="DO89" i="3"/>
  <c r="S90" i="3"/>
  <c r="T90" i="3"/>
  <c r="T98" i="3"/>
  <c r="S98" i="3"/>
  <c r="M358" i="2"/>
  <c r="P358" i="2"/>
  <c r="Q358" i="2"/>
  <c r="M250" i="2"/>
  <c r="P250" i="2"/>
  <c r="Q250" i="2"/>
  <c r="P142" i="2"/>
  <c r="Q142" i="2"/>
  <c r="P99" i="2"/>
  <c r="R79" i="2"/>
  <c r="Q79" i="2"/>
  <c r="P63" i="2"/>
  <c r="M354" i="2"/>
  <c r="N371" i="2"/>
  <c r="M340" i="2"/>
  <c r="P340" i="2"/>
  <c r="Q340" i="2"/>
  <c r="M304" i="2"/>
  <c r="P304" i="2"/>
  <c r="Q304" i="2"/>
  <c r="N299" i="2"/>
  <c r="M268" i="2"/>
  <c r="P268" i="2"/>
  <c r="Q268" i="2"/>
  <c r="M232" i="2"/>
  <c r="P232" i="2"/>
  <c r="Q232" i="2"/>
  <c r="P218" i="2"/>
  <c r="Q218" i="2"/>
  <c r="M210" i="2"/>
  <c r="P189" i="2"/>
  <c r="Q189" i="2"/>
  <c r="P154" i="2"/>
  <c r="Q154" i="2"/>
  <c r="M156" i="2"/>
  <c r="N155" i="2"/>
  <c r="F27" i="2"/>
  <c r="O26" i="2"/>
  <c r="O35" i="2"/>
  <c r="F36" i="2"/>
  <c r="F45" i="2"/>
  <c r="O44" i="2"/>
  <c r="O53" i="2"/>
  <c r="F54" i="2"/>
  <c r="F63" i="2"/>
  <c r="F64" i="2"/>
  <c r="F65" i="2"/>
  <c r="O65" i="2"/>
  <c r="O62" i="2"/>
  <c r="O71" i="2"/>
  <c r="F73" i="2"/>
  <c r="F74" i="2"/>
  <c r="O74" i="2"/>
  <c r="F81" i="2"/>
  <c r="F82" i="2"/>
  <c r="F83" i="2"/>
  <c r="O83" i="2"/>
  <c r="O80" i="2"/>
  <c r="O89" i="2"/>
  <c r="F90" i="2"/>
  <c r="F91" i="2"/>
  <c r="F92" i="2"/>
  <c r="O92" i="2"/>
  <c r="F99" i="2"/>
  <c r="F100" i="2"/>
  <c r="F101" i="2"/>
  <c r="O101" i="2"/>
  <c r="O98" i="2"/>
  <c r="O107" i="2"/>
  <c r="F109" i="2"/>
  <c r="F110" i="2"/>
  <c r="O110" i="2"/>
  <c r="F117" i="2"/>
  <c r="F118" i="2"/>
  <c r="F119" i="2"/>
  <c r="O119" i="2"/>
  <c r="O116" i="2"/>
  <c r="Q25" i="33"/>
  <c r="AD20" i="3"/>
  <c r="DN48" i="3"/>
  <c r="DO48" i="3"/>
  <c r="DN97" i="3"/>
  <c r="DO97" i="3"/>
  <c r="T89" i="3"/>
  <c r="T107" i="3"/>
  <c r="DM69" i="3"/>
  <c r="DN69" i="3"/>
  <c r="DO69" i="3"/>
  <c r="S104" i="3"/>
  <c r="T104" i="3"/>
  <c r="S119" i="3"/>
  <c r="W119" i="3"/>
  <c r="T119" i="3"/>
  <c r="S220" i="3"/>
  <c r="BS228" i="3"/>
  <c r="BS210" i="3"/>
  <c r="BS198" i="3"/>
  <c r="BS196" i="3"/>
  <c r="P118" i="2"/>
  <c r="P109" i="2"/>
  <c r="P100" i="2"/>
  <c r="P91" i="2"/>
  <c r="P82" i="2"/>
  <c r="P73" i="2"/>
  <c r="P64" i="2"/>
  <c r="P55" i="2"/>
  <c r="P46" i="2"/>
  <c r="P37" i="2"/>
  <c r="P28" i="2"/>
  <c r="P376" i="2"/>
  <c r="P8" i="2"/>
  <c r="U28" i="34"/>
  <c r="E26" i="34"/>
  <c r="W25" i="33"/>
  <c r="DN64" i="3"/>
  <c r="DO64" i="3"/>
  <c r="DN66" i="3"/>
  <c r="DO66" i="3"/>
  <c r="DN91" i="3"/>
  <c r="DO91" i="3"/>
  <c r="T80" i="3"/>
  <c r="BS48" i="3"/>
  <c r="BS49" i="3"/>
  <c r="BS53" i="3"/>
  <c r="BS57" i="3"/>
  <c r="BS61" i="3"/>
  <c r="BS69" i="3"/>
  <c r="BS73" i="3"/>
  <c r="BS77" i="3"/>
  <c r="BS82" i="3"/>
  <c r="BS83" i="3"/>
  <c r="BS84" i="3"/>
  <c r="BS85" i="3"/>
  <c r="BS88" i="3"/>
  <c r="BS89" i="3"/>
  <c r="BS93" i="3"/>
  <c r="BS96" i="3"/>
  <c r="BS97" i="3"/>
  <c r="BS101" i="3"/>
  <c r="BS108" i="3"/>
  <c r="S72" i="3"/>
  <c r="W72" i="3"/>
  <c r="S81" i="3"/>
  <c r="V81" i="3"/>
  <c r="S83" i="3"/>
  <c r="V83" i="3"/>
  <c r="BS112" i="3"/>
  <c r="BS113" i="3"/>
  <c r="BS115" i="3"/>
  <c r="DN128" i="3"/>
  <c r="DO128" i="3"/>
  <c r="BS130" i="3"/>
  <c r="BS133" i="3"/>
  <c r="S136" i="3"/>
  <c r="W136" i="3"/>
  <c r="BS137" i="3"/>
  <c r="BS138" i="3"/>
  <c r="BS139" i="3"/>
  <c r="DM141" i="3"/>
  <c r="S144" i="3"/>
  <c r="W144" i="3"/>
  <c r="S145" i="3"/>
  <c r="W145" i="3"/>
  <c r="BS146" i="3"/>
  <c r="T147" i="3"/>
  <c r="DM150" i="3"/>
  <c r="K153" i="3"/>
  <c r="T153" i="3"/>
  <c r="BS154" i="3"/>
  <c r="BS158" i="3"/>
  <c r="BS160" i="3"/>
  <c r="BS167" i="3"/>
  <c r="BS171" i="3"/>
  <c r="BS175" i="3"/>
  <c r="BS179" i="3"/>
  <c r="BS183" i="3"/>
  <c r="BS186" i="3"/>
  <c r="BS191" i="3"/>
  <c r="S194" i="3"/>
  <c r="BS197" i="3"/>
  <c r="FZ198" i="3"/>
  <c r="BS201" i="3"/>
  <c r="BS213" i="3"/>
  <c r="S214" i="3"/>
  <c r="DM214" i="3"/>
  <c r="BS216" i="3"/>
  <c r="BS220" i="3"/>
  <c r="BS221" i="3"/>
  <c r="S224" i="3"/>
  <c r="BS225" i="3"/>
  <c r="BS227" i="3"/>
  <c r="BS229" i="3"/>
  <c r="BS232" i="3"/>
  <c r="BS234" i="3"/>
  <c r="BS235" i="3"/>
  <c r="BS240" i="3"/>
  <c r="BS47" i="3"/>
  <c r="BS52" i="3"/>
  <c r="BS56" i="3"/>
  <c r="BS60" i="3"/>
  <c r="BS68" i="3"/>
  <c r="BS72" i="3"/>
  <c r="BS76" i="3"/>
  <c r="BS80" i="3"/>
  <c r="BS81" i="3"/>
  <c r="BS92" i="3"/>
  <c r="BS107" i="3"/>
  <c r="BS109" i="3"/>
  <c r="BS132" i="3"/>
  <c r="BS135" i="3"/>
  <c r="BS136" i="3"/>
  <c r="BS141" i="3"/>
  <c r="BS143" i="3"/>
  <c r="BS144" i="3"/>
  <c r="BS145" i="3"/>
  <c r="BS149" i="3"/>
  <c r="BS150" i="3"/>
  <c r="BS153" i="3"/>
  <c r="BS157" i="3"/>
  <c r="BS159" i="3"/>
  <c r="BS164" i="3"/>
  <c r="BS172" i="3"/>
  <c r="BS176" i="3"/>
  <c r="BS180" i="3"/>
  <c r="BS181" i="3"/>
  <c r="BS184" i="3"/>
  <c r="BS187" i="3"/>
  <c r="BS194" i="3"/>
  <c r="BS199" i="3"/>
  <c r="BS202" i="3"/>
  <c r="BS208" i="3"/>
  <c r="BS211" i="3"/>
  <c r="BS218" i="3"/>
  <c r="BS231" i="3"/>
  <c r="BS233" i="3"/>
  <c r="BS236" i="3"/>
  <c r="BS241" i="3"/>
  <c r="BS243" i="3"/>
  <c r="P126" i="2"/>
  <c r="W26" i="32"/>
  <c r="W26" i="34"/>
  <c r="DN51" i="3"/>
  <c r="DO51" i="3"/>
  <c r="DN59" i="3"/>
  <c r="DO59" i="3"/>
  <c r="DN67" i="3"/>
  <c r="DO67" i="3"/>
  <c r="DN71" i="3"/>
  <c r="DO71" i="3"/>
  <c r="BS46" i="3"/>
  <c r="BS51" i="3"/>
  <c r="BS55" i="3"/>
  <c r="BS59" i="3"/>
  <c r="BS64" i="3"/>
  <c r="BS66" i="3"/>
  <c r="BS67" i="3"/>
  <c r="BS71" i="3"/>
  <c r="BS75" i="3"/>
  <c r="BS79" i="3"/>
  <c r="BS91" i="3"/>
  <c r="BS106" i="3"/>
  <c r="S73" i="3"/>
  <c r="V73" i="3"/>
  <c r="S86" i="3"/>
  <c r="S92" i="3"/>
  <c r="S93" i="3"/>
  <c r="V93" i="3"/>
  <c r="S99" i="3"/>
  <c r="V99" i="3"/>
  <c r="S102" i="3"/>
  <c r="S116" i="3"/>
  <c r="BS116" i="3"/>
  <c r="BS117" i="3"/>
  <c r="BS118" i="3"/>
  <c r="BS120" i="3"/>
  <c r="BS124" i="3"/>
  <c r="BS125" i="3"/>
  <c r="BS126" i="3"/>
  <c r="BS127" i="3"/>
  <c r="BS128" i="3"/>
  <c r="BS129" i="3"/>
  <c r="DN134" i="3"/>
  <c r="DO134" i="3"/>
  <c r="BS134" i="3"/>
  <c r="DN135" i="3"/>
  <c r="DO135" i="3"/>
  <c r="S140" i="3"/>
  <c r="W140" i="3"/>
  <c r="BS140" i="3"/>
  <c r="DN142" i="3"/>
  <c r="DO142" i="3"/>
  <c r="BS142" i="3"/>
  <c r="DN143" i="3"/>
  <c r="DO143" i="3"/>
  <c r="BS147" i="3"/>
  <c r="BS148" i="3"/>
  <c r="BS151" i="3"/>
  <c r="BS152" i="3"/>
  <c r="BS155" i="3"/>
  <c r="BS156" i="3"/>
  <c r="BS161" i="3"/>
  <c r="BS165" i="3"/>
  <c r="BS168" i="3"/>
  <c r="BS173" i="3"/>
  <c r="BS177" i="3"/>
  <c r="BS185" i="3"/>
  <c r="DN188" i="3"/>
  <c r="DO188" i="3"/>
  <c r="BS189" i="3"/>
  <c r="FZ190" i="3"/>
  <c r="S190" i="3"/>
  <c r="BS195" i="3"/>
  <c r="S200" i="3"/>
  <c r="DN202" i="3"/>
  <c r="DO202" i="3"/>
  <c r="BS205" i="3"/>
  <c r="S206" i="3"/>
  <c r="BS209" i="3"/>
  <c r="S212" i="3"/>
  <c r="BS215" i="3"/>
  <c r="BS219" i="3"/>
  <c r="BS222" i="3"/>
  <c r="BS230" i="3"/>
  <c r="BS237" i="3"/>
  <c r="BS239" i="3"/>
  <c r="BS242" i="3"/>
  <c r="DM246" i="3"/>
  <c r="DN246" i="3"/>
  <c r="DO246" i="3"/>
  <c r="BS248" i="3"/>
  <c r="DM252" i="3"/>
  <c r="DN252" i="3"/>
  <c r="DO252" i="3"/>
  <c r="AF243" i="38"/>
  <c r="AA243" i="38"/>
  <c r="V243" i="38"/>
  <c r="AE243" i="38"/>
  <c r="Z243" i="38"/>
  <c r="U243" i="38"/>
  <c r="AB243" i="38"/>
  <c r="W243" i="38"/>
  <c r="T307" i="38"/>
  <c r="T296" i="38"/>
  <c r="T291" i="38"/>
  <c r="T299" i="38"/>
  <c r="T251" i="38"/>
  <c r="T243" i="38"/>
  <c r="T235" i="38"/>
  <c r="T223" i="38"/>
  <c r="Y304" i="38"/>
  <c r="R292" i="38"/>
  <c r="S292" i="38"/>
  <c r="Y292" i="38"/>
  <c r="Y307" i="38"/>
  <c r="R300" i="38"/>
  <c r="S300" i="38"/>
  <c r="Y300" i="38"/>
  <c r="Y291" i="38"/>
  <c r="Y296" i="38"/>
  <c r="Y251" i="38"/>
  <c r="Y243" i="38"/>
  <c r="Y235" i="38"/>
  <c r="Y223" i="38"/>
  <c r="AD307" i="38"/>
  <c r="AD304" i="38"/>
  <c r="AD291" i="38"/>
  <c r="AD296" i="38"/>
  <c r="AD292" i="38"/>
  <c r="AD251" i="38"/>
  <c r="AD243" i="38"/>
  <c r="AD235" i="38"/>
  <c r="AD223" i="38"/>
  <c r="BB308" i="38"/>
  <c r="BB310" i="38"/>
  <c r="BB306" i="38"/>
  <c r="BB304" i="38"/>
  <c r="BB293" i="38"/>
  <c r="BB291" i="38"/>
  <c r="BB290" i="38"/>
  <c r="BB287" i="38"/>
  <c r="BB286" i="38"/>
  <c r="BB280" i="38"/>
  <c r="BB276" i="38"/>
  <c r="BB272" i="38"/>
  <c r="BB268" i="38"/>
  <c r="BB264" i="38"/>
  <c r="BB260" i="38"/>
  <c r="BB256" i="38"/>
  <c r="BB252" i="38"/>
  <c r="BB248" i="38"/>
  <c r="BB244" i="38"/>
  <c r="BB240" i="38"/>
  <c r="BB236" i="38"/>
  <c r="BB298" i="38"/>
  <c r="BB294" i="38"/>
  <c r="BB292" i="38"/>
  <c r="BB281" i="38"/>
  <c r="BB277" i="38"/>
  <c r="BB273" i="38"/>
  <c r="BB269" i="38"/>
  <c r="BB265" i="38"/>
  <c r="BB261" i="38"/>
  <c r="BB257" i="38"/>
  <c r="BB253" i="38"/>
  <c r="BB249" i="38"/>
  <c r="BB245" i="38"/>
  <c r="BB241" i="38"/>
  <c r="BB237" i="38"/>
  <c r="BB309" i="38"/>
  <c r="BB289" i="38"/>
  <c r="BB288" i="38"/>
  <c r="BB284" i="38"/>
  <c r="BB282" i="38"/>
  <c r="BB278" i="38"/>
  <c r="BB274" i="38"/>
  <c r="BB270" i="38"/>
  <c r="BB266" i="38"/>
  <c r="BB262" i="38"/>
  <c r="BB258" i="38"/>
  <c r="BB254" i="38"/>
  <c r="BB250" i="38"/>
  <c r="BB246" i="38"/>
  <c r="BB242" i="38"/>
  <c r="BB238" i="38"/>
  <c r="BB234" i="38"/>
  <c r="BB230" i="38"/>
  <c r="BB226" i="38"/>
  <c r="BB222" i="38"/>
  <c r="BB218" i="38"/>
  <c r="BB214" i="38"/>
  <c r="BX285" i="38"/>
  <c r="BK283" i="38"/>
  <c r="BX283" i="38"/>
  <c r="BX251" i="38"/>
  <c r="BX235" i="38"/>
  <c r="BX286" i="38"/>
  <c r="BK280" i="38"/>
  <c r="BX280" i="38"/>
  <c r="BX276" i="38"/>
  <c r="BX272" i="38"/>
  <c r="BX264" i="38"/>
  <c r="BM260" i="38"/>
  <c r="BK260" i="38"/>
  <c r="BX260" i="38"/>
  <c r="BX244" i="38"/>
  <c r="BX281" i="38"/>
  <c r="BX277" i="38"/>
  <c r="BX261" i="38"/>
  <c r="BX253" i="38"/>
  <c r="BX249" i="38"/>
  <c r="BX245" i="38"/>
  <c r="BL241" i="38"/>
  <c r="BK241" i="38"/>
  <c r="BX241" i="38"/>
  <c r="BX237" i="38"/>
  <c r="BX225" i="38"/>
  <c r="AK100" i="38"/>
  <c r="AL100" i="38"/>
  <c r="AJ224" i="38"/>
  <c r="AL224" i="38"/>
  <c r="AK224" i="38"/>
  <c r="AE224" i="38"/>
  <c r="Z224" i="38"/>
  <c r="U224" i="38"/>
  <c r="S244" i="3"/>
  <c r="BS253" i="3"/>
  <c r="U315" i="39"/>
  <c r="U319" i="39"/>
  <c r="U323" i="39"/>
  <c r="U327" i="39"/>
  <c r="U331" i="39"/>
  <c r="U335" i="39"/>
  <c r="U339" i="39"/>
  <c r="U343" i="39"/>
  <c r="U347" i="39"/>
  <c r="U355" i="39"/>
  <c r="U360" i="39"/>
  <c r="BX246" i="38"/>
  <c r="AD248" i="38"/>
  <c r="BB251" i="38"/>
  <c r="T256" i="38"/>
  <c r="Y256" i="38"/>
  <c r="AD256" i="38"/>
  <c r="Y276" i="38"/>
  <c r="BB279" i="38"/>
  <c r="AD284" i="38"/>
  <c r="BB285" i="38"/>
  <c r="Y299" i="38"/>
  <c r="AD299" i="38"/>
  <c r="BB303" i="38"/>
  <c r="T304" i="38"/>
  <c r="AL84" i="38"/>
  <c r="AK84" i="38"/>
  <c r="S96" i="38"/>
  <c r="AL156" i="38"/>
  <c r="AK156" i="38"/>
  <c r="S191" i="38"/>
  <c r="AJ248" i="38"/>
  <c r="AG248" i="38"/>
  <c r="AB248" i="38"/>
  <c r="W248" i="38"/>
  <c r="AF248" i="38"/>
  <c r="AA248" i="38"/>
  <c r="V248" i="38"/>
  <c r="AK248" i="38"/>
  <c r="AE248" i="38"/>
  <c r="Z248" i="38"/>
  <c r="U248" i="38"/>
  <c r="BS244" i="3"/>
  <c r="BS247" i="3"/>
  <c r="BS249" i="3"/>
  <c r="BS251" i="3"/>
  <c r="U316" i="39"/>
  <c r="U320" i="39"/>
  <c r="U324" i="39"/>
  <c r="U328" i="39"/>
  <c r="U332" i="39"/>
  <c r="D336" i="39"/>
  <c r="U336" i="39"/>
  <c r="U340" i="39"/>
  <c r="U344" i="39"/>
  <c r="U348" i="39"/>
  <c r="U352" i="39"/>
  <c r="U356" i="39"/>
  <c r="U361" i="39"/>
  <c r="T240" i="38"/>
  <c r="Y240" i="38"/>
  <c r="AD240" i="38"/>
  <c r="BB255" i="38"/>
  <c r="T268" i="38"/>
  <c r="Y268" i="38"/>
  <c r="AD268" i="38"/>
  <c r="AD276" i="38"/>
  <c r="BX278" i="38"/>
  <c r="BB295" i="38"/>
  <c r="BB301" i="38"/>
  <c r="S108" i="38"/>
  <c r="AL168" i="38"/>
  <c r="AK168" i="38"/>
  <c r="AL176" i="38"/>
  <c r="AK176" i="38"/>
  <c r="AY310" i="38"/>
  <c r="AY309" i="38"/>
  <c r="AY307" i="38"/>
  <c r="BC305" i="38"/>
  <c r="BC309" i="38"/>
  <c r="BC308" i="38"/>
  <c r="J66" i="3"/>
  <c r="J74" i="3"/>
  <c r="J82" i="3"/>
  <c r="J91" i="3"/>
  <c r="J100" i="3"/>
  <c r="J114" i="3"/>
  <c r="P114" i="3"/>
  <c r="S117" i="1"/>
  <c r="J123" i="3"/>
  <c r="J132" i="3"/>
  <c r="J146" i="3"/>
  <c r="J155" i="3"/>
  <c r="J164" i="3"/>
  <c r="R85" i="38"/>
  <c r="S85" i="38"/>
  <c r="R116" i="38"/>
  <c r="R128" i="38"/>
  <c r="S128" i="38"/>
  <c r="S131" i="38"/>
  <c r="S192" i="38"/>
  <c r="R196" i="38"/>
  <c r="S196" i="38"/>
  <c r="R207" i="38"/>
  <c r="S211" i="38"/>
  <c r="R215" i="38"/>
  <c r="S215" i="38"/>
  <c r="R227" i="38"/>
  <c r="AY301" i="38"/>
  <c r="BC306" i="38"/>
  <c r="BC307" i="38"/>
  <c r="AQ303" i="38"/>
  <c r="AQ310" i="38"/>
  <c r="AQ309" i="38"/>
  <c r="J90" i="3"/>
  <c r="P90" i="3"/>
  <c r="S93" i="1"/>
  <c r="J99" i="3"/>
  <c r="J108" i="3"/>
  <c r="J122" i="3"/>
  <c r="P122" i="3"/>
  <c r="S125" i="1"/>
  <c r="J131" i="3"/>
  <c r="J140" i="3"/>
  <c r="P140" i="3"/>
  <c r="S143" i="1"/>
  <c r="J154" i="3"/>
  <c r="P154" i="3"/>
  <c r="J163" i="3"/>
  <c r="S88" i="38"/>
  <c r="R107" i="38"/>
  <c r="S107" i="38"/>
  <c r="R111" i="38"/>
  <c r="S111" i="38"/>
  <c r="S115" i="38"/>
  <c r="S160" i="38"/>
  <c r="R172" i="38"/>
  <c r="S172" i="38"/>
  <c r="S180" i="38"/>
  <c r="S203" i="38"/>
  <c r="S212" i="38"/>
  <c r="S219" i="38"/>
  <c r="T219" i="38"/>
  <c r="R228" i="38"/>
  <c r="S228" i="38"/>
  <c r="AJ268" i="38"/>
  <c r="AK268" i="38"/>
  <c r="BC294" i="38"/>
  <c r="AY295" i="38"/>
  <c r="BC298" i="38"/>
  <c r="BC299" i="38"/>
  <c r="AY300" i="38"/>
  <c r="AY302" i="38"/>
  <c r="AY303" i="38"/>
  <c r="W304" i="38"/>
  <c r="AG304" i="38"/>
  <c r="R308" i="38"/>
  <c r="S308" i="38"/>
  <c r="AG308" i="38"/>
  <c r="AT308" i="38"/>
  <c r="AT304" i="38"/>
  <c r="AT309" i="38"/>
  <c r="AW304" i="38"/>
  <c r="AW305" i="38"/>
  <c r="J80" i="3"/>
  <c r="P80" i="3"/>
  <c r="S83" i="1"/>
  <c r="J84" i="3"/>
  <c r="J98" i="3"/>
  <c r="P98" i="3"/>
  <c r="S101" i="1"/>
  <c r="J107" i="3"/>
  <c r="J116" i="3"/>
  <c r="J130" i="3"/>
  <c r="P130" i="3"/>
  <c r="S133" i="1"/>
  <c r="J139" i="3"/>
  <c r="J148" i="3"/>
  <c r="J162" i="3"/>
  <c r="P162" i="3"/>
  <c r="GH244" i="3"/>
  <c r="R99" i="38"/>
  <c r="S99" i="38"/>
  <c r="S116" i="38"/>
  <c r="R123" i="38"/>
  <c r="S123" i="38"/>
  <c r="R136" i="38"/>
  <c r="S136" i="38"/>
  <c r="R151" i="38"/>
  <c r="S151" i="38"/>
  <c r="R164" i="38"/>
  <c r="S164" i="38"/>
  <c r="S207" i="38"/>
  <c r="R208" i="38"/>
  <c r="S208" i="38"/>
  <c r="S227" i="38"/>
  <c r="Y227" i="38"/>
  <c r="AK240" i="38"/>
  <c r="AK256" i="38"/>
  <c r="AJ260" i="38"/>
  <c r="AK260" i="38"/>
  <c r="BF23" i="38"/>
  <c r="BG23" i="38"/>
  <c r="BI59" i="38"/>
  <c r="BG59" i="38"/>
  <c r="BF59" i="38"/>
  <c r="BI86" i="38"/>
  <c r="BG86" i="38"/>
  <c r="BF86" i="38"/>
  <c r="BG114" i="38"/>
  <c r="BI114" i="38"/>
  <c r="BH114" i="38"/>
  <c r="BH140" i="38"/>
  <c r="BG140" i="38"/>
  <c r="BF140" i="38"/>
  <c r="BI150" i="38"/>
  <c r="BG150" i="38"/>
  <c r="BF150" i="38"/>
  <c r="CF211" i="38"/>
  <c r="CD211" i="38"/>
  <c r="CE211" i="38"/>
  <c r="CC211" i="38"/>
  <c r="CE230" i="38"/>
  <c r="CF230" i="38"/>
  <c r="J78" i="3"/>
  <c r="P85" i="3"/>
  <c r="S88" i="1"/>
  <c r="J168" i="3"/>
  <c r="P168" i="3"/>
  <c r="J172" i="3"/>
  <c r="J176" i="3"/>
  <c r="P176" i="3"/>
  <c r="J180" i="3"/>
  <c r="J184" i="3"/>
  <c r="P184" i="3"/>
  <c r="J188" i="3"/>
  <c r="J192" i="3"/>
  <c r="P192" i="3"/>
  <c r="J196" i="3"/>
  <c r="J200" i="3"/>
  <c r="P200" i="3"/>
  <c r="J204" i="3"/>
  <c r="J208" i="3"/>
  <c r="P208" i="3"/>
  <c r="J212" i="3"/>
  <c r="J216" i="3"/>
  <c r="P216" i="3"/>
  <c r="J220" i="3"/>
  <c r="J224" i="3"/>
  <c r="P224" i="3"/>
  <c r="J228" i="3"/>
  <c r="J232" i="3"/>
  <c r="P232" i="3"/>
  <c r="J236" i="3"/>
  <c r="J240" i="3"/>
  <c r="P240" i="3"/>
  <c r="J244" i="3"/>
  <c r="J248" i="3"/>
  <c r="P248" i="3"/>
  <c r="J252" i="3"/>
  <c r="S87" i="38"/>
  <c r="S101" i="38"/>
  <c r="R117" i="38"/>
  <c r="S126" i="38"/>
  <c r="S153" i="38"/>
  <c r="S173" i="38"/>
  <c r="R185" i="38"/>
  <c r="R186" i="38"/>
  <c r="R197" i="38"/>
  <c r="R201" i="38"/>
  <c r="R205" i="38"/>
  <c r="R206" i="38"/>
  <c r="R209" i="38"/>
  <c r="R210" i="38"/>
  <c r="R217" i="38"/>
  <c r="R218" i="38"/>
  <c r="S226" i="38"/>
  <c r="BH9" i="38"/>
  <c r="BG9" i="38"/>
  <c r="BG18" i="38"/>
  <c r="BI18" i="38"/>
  <c r="BI30" i="38"/>
  <c r="BG30" i="38"/>
  <c r="BI35" i="38"/>
  <c r="BG35" i="38"/>
  <c r="BF79" i="38"/>
  <c r="BI79" i="38"/>
  <c r="BH79" i="38"/>
  <c r="BF87" i="38"/>
  <c r="BI87" i="38"/>
  <c r="BH87" i="38"/>
  <c r="BG87" i="38"/>
  <c r="BI107" i="38"/>
  <c r="BG107" i="38"/>
  <c r="BF107" i="38"/>
  <c r="BG121" i="38"/>
  <c r="BF121" i="38"/>
  <c r="BH125" i="38"/>
  <c r="BI125" i="38"/>
  <c r="BF151" i="38"/>
  <c r="BI151" i="38"/>
  <c r="BH151" i="38"/>
  <c r="BG151" i="38"/>
  <c r="BG170" i="38"/>
  <c r="BI170" i="38"/>
  <c r="BH170" i="38"/>
  <c r="BG186" i="38"/>
  <c r="BI186" i="38"/>
  <c r="BH186" i="38"/>
  <c r="CE86" i="38"/>
  <c r="CF86" i="38"/>
  <c r="CD109" i="38"/>
  <c r="CF109" i="38"/>
  <c r="CE109" i="38"/>
  <c r="CD125" i="38"/>
  <c r="CF125" i="38"/>
  <c r="CE125" i="38"/>
  <c r="CE134" i="38"/>
  <c r="CF134" i="38"/>
  <c r="CE142" i="38"/>
  <c r="CF142" i="38"/>
  <c r="CD237" i="38"/>
  <c r="CF237" i="38"/>
  <c r="CE237" i="38"/>
  <c r="J45" i="3"/>
  <c r="J49" i="3"/>
  <c r="J53" i="3"/>
  <c r="J219" i="3"/>
  <c r="P219" i="3"/>
  <c r="R37" i="38"/>
  <c r="R81" i="38"/>
  <c r="R103" i="38"/>
  <c r="S103" i="38"/>
  <c r="S117" i="38"/>
  <c r="R133" i="38"/>
  <c r="R139" i="38"/>
  <c r="S139" i="38"/>
  <c r="R146" i="38"/>
  <c r="S146" i="38"/>
  <c r="R155" i="38"/>
  <c r="S155" i="38"/>
  <c r="R165" i="38"/>
  <c r="R166" i="38"/>
  <c r="S186" i="38"/>
  <c r="R189" i="38"/>
  <c r="S197" i="38"/>
  <c r="R229" i="38"/>
  <c r="R230" i="38"/>
  <c r="S230" i="38"/>
  <c r="R236" i="38"/>
  <c r="S236" i="38"/>
  <c r="R237" i="38"/>
  <c r="R238" i="38"/>
  <c r="R244" i="38"/>
  <c r="S244" i="38"/>
  <c r="R245" i="38"/>
  <c r="R252" i="38"/>
  <c r="S252" i="38"/>
  <c r="R253" i="38"/>
  <c r="R275" i="38"/>
  <c r="S275" i="38"/>
  <c r="Y275" i="38"/>
  <c r="R280" i="38"/>
  <c r="S280" i="38"/>
  <c r="R281" i="38"/>
  <c r="R283" i="38"/>
  <c r="S283" i="38"/>
  <c r="T283" i="38"/>
  <c r="R288" i="38"/>
  <c r="S288" i="38"/>
  <c r="BF7" i="38"/>
  <c r="BI7" i="38"/>
  <c r="BG10" i="38"/>
  <c r="BI10" i="38"/>
  <c r="BF25" i="38"/>
  <c r="BI28" i="38"/>
  <c r="BF28" i="38"/>
  <c r="BF57" i="38"/>
  <c r="BG57" i="38"/>
  <c r="BH108" i="38"/>
  <c r="BG108" i="38"/>
  <c r="BF108" i="38"/>
  <c r="BI118" i="38"/>
  <c r="BG118" i="38"/>
  <c r="BF118" i="38"/>
  <c r="BG146" i="38"/>
  <c r="BI146" i="38"/>
  <c r="BH146" i="38"/>
  <c r="V307" i="38"/>
  <c r="AF307" i="38"/>
  <c r="J51" i="3"/>
  <c r="J165" i="3"/>
  <c r="P165" i="3"/>
  <c r="J169" i="3"/>
  <c r="P169" i="3"/>
  <c r="J185" i="3"/>
  <c r="P185" i="3"/>
  <c r="J193" i="3"/>
  <c r="P193" i="3"/>
  <c r="J201" i="3"/>
  <c r="P201" i="3"/>
  <c r="J209" i="3"/>
  <c r="P209" i="3"/>
  <c r="J217" i="3"/>
  <c r="P217" i="3"/>
  <c r="J233" i="3"/>
  <c r="P233" i="3"/>
  <c r="GH174" i="3"/>
  <c r="GH176" i="3"/>
  <c r="GH180" i="3"/>
  <c r="GH219" i="3"/>
  <c r="GH223" i="3"/>
  <c r="GH248" i="3"/>
  <c r="GH253" i="3"/>
  <c r="R97" i="38"/>
  <c r="R109" i="38"/>
  <c r="R119" i="38"/>
  <c r="S119" i="38"/>
  <c r="S133" i="38"/>
  <c r="R193" i="38"/>
  <c r="R199" i="38"/>
  <c r="S199" i="38"/>
  <c r="R213" i="38"/>
  <c r="R214" i="38"/>
  <c r="R221" i="38"/>
  <c r="R222" i="38"/>
  <c r="R232" i="38"/>
  <c r="S232" i="38"/>
  <c r="R233" i="38"/>
  <c r="R259" i="38"/>
  <c r="S259" i="38"/>
  <c r="Y259" i="38"/>
  <c r="R264" i="38"/>
  <c r="S264" i="38"/>
  <c r="R265" i="38"/>
  <c r="R267" i="38"/>
  <c r="S267" i="38"/>
  <c r="R272" i="38"/>
  <c r="S272" i="38"/>
  <c r="AD272" i="38"/>
  <c r="R293" i="38"/>
  <c r="T300" i="38"/>
  <c r="R301" i="38"/>
  <c r="R309" i="38"/>
  <c r="AL304" i="38"/>
  <c r="AL296" i="38"/>
  <c r="AL288" i="38"/>
  <c r="AL280" i="38"/>
  <c r="AL272" i="38"/>
  <c r="AL264" i="38"/>
  <c r="AL256" i="38"/>
  <c r="AL248" i="38"/>
  <c r="AL240" i="38"/>
  <c r="AL308" i="38"/>
  <c r="AL292" i="38"/>
  <c r="AL284" i="38"/>
  <c r="AL276" i="38"/>
  <c r="AL268" i="38"/>
  <c r="AL260" i="38"/>
  <c r="AL252" i="38"/>
  <c r="AL236" i="38"/>
  <c r="BF31" i="38"/>
  <c r="BI31" i="38"/>
  <c r="BG31" i="38"/>
  <c r="BI36" i="38"/>
  <c r="BH36" i="38"/>
  <c r="BF36" i="38"/>
  <c r="BG66" i="38"/>
  <c r="BI66" i="38"/>
  <c r="BG81" i="38"/>
  <c r="BF81" i="38"/>
  <c r="BG89" i="38"/>
  <c r="BF89" i="38"/>
  <c r="BH93" i="38"/>
  <c r="BI93" i="38"/>
  <c r="BF119" i="38"/>
  <c r="BI119" i="38"/>
  <c r="BH119" i="38"/>
  <c r="BG119" i="38"/>
  <c r="BI139" i="38"/>
  <c r="BG139" i="38"/>
  <c r="BF139" i="38"/>
  <c r="BG153" i="38"/>
  <c r="BF153" i="38"/>
  <c r="BH157" i="38"/>
  <c r="BI157" i="38"/>
  <c r="BG164" i="38"/>
  <c r="BF164" i="38"/>
  <c r="BH173" i="38"/>
  <c r="BI173" i="38"/>
  <c r="BG180" i="38"/>
  <c r="BF180" i="38"/>
  <c r="CD85" i="38"/>
  <c r="CF85" i="38"/>
  <c r="CE85" i="38"/>
  <c r="CD133" i="38"/>
  <c r="CF133" i="38"/>
  <c r="CE133" i="38"/>
  <c r="CE198" i="38"/>
  <c r="CF198" i="38"/>
  <c r="CE238" i="38"/>
  <c r="CF238" i="38"/>
  <c r="CC244" i="38"/>
  <c r="CF244" i="38"/>
  <c r="CD244" i="38"/>
  <c r="CE244" i="38"/>
  <c r="BG234" i="38"/>
  <c r="BI234" i="38"/>
  <c r="BH253" i="38"/>
  <c r="BI253" i="38"/>
  <c r="BG266" i="38"/>
  <c r="BI266" i="38"/>
  <c r="BH293" i="38"/>
  <c r="BI293" i="38"/>
  <c r="CD101" i="38"/>
  <c r="CF101" i="38"/>
  <c r="CC108" i="38"/>
  <c r="CE108" i="38"/>
  <c r="CD117" i="38"/>
  <c r="CF117" i="38"/>
  <c r="CE126" i="38"/>
  <c r="CF126" i="38"/>
  <c r="CD147" i="38"/>
  <c r="CF147" i="38"/>
  <c r="CC172" i="38"/>
  <c r="CE172" i="38"/>
  <c r="CC180" i="38"/>
  <c r="CD180" i="38"/>
  <c r="CF180" i="38"/>
  <c r="CD197" i="38"/>
  <c r="CF197" i="38"/>
  <c r="CE203" i="38"/>
  <c r="CC203" i="38"/>
  <c r="CD253" i="38"/>
  <c r="CF253" i="38"/>
  <c r="CE253" i="38"/>
  <c r="CD261" i="38"/>
  <c r="CF261" i="38"/>
  <c r="CE261" i="38"/>
  <c r="CC276" i="38"/>
  <c r="CF276" i="38"/>
  <c r="CE276" i="38"/>
  <c r="CE278" i="38"/>
  <c r="CF278" i="38"/>
  <c r="CD293" i="38"/>
  <c r="CE293" i="38"/>
  <c r="CI159" i="38"/>
  <c r="BM159" i="38"/>
  <c r="BL160" i="38"/>
  <c r="BK160" i="38"/>
  <c r="CK163" i="38"/>
  <c r="BM163" i="38"/>
  <c r="BK169" i="38"/>
  <c r="CI178" i="38"/>
  <c r="BM178" i="38"/>
  <c r="CK187" i="38"/>
  <c r="F187" i="38"/>
  <c r="BM187" i="38"/>
  <c r="CI194" i="38"/>
  <c r="BL194" i="38"/>
  <c r="CK207" i="38"/>
  <c r="BL207" i="38"/>
  <c r="BL208" i="38"/>
  <c r="CK212" i="38"/>
  <c r="BL212" i="38"/>
  <c r="BM213" i="38"/>
  <c r="BL213" i="38"/>
  <c r="BK213" i="38"/>
  <c r="CK219" i="38"/>
  <c r="BL219" i="38"/>
  <c r="CI226" i="38"/>
  <c r="BL226" i="38"/>
  <c r="F257" i="38"/>
  <c r="BF257" i="38"/>
  <c r="F273" i="38"/>
  <c r="BF273" i="38"/>
  <c r="F289" i="38"/>
  <c r="BF289" i="38"/>
  <c r="AF294" i="39"/>
  <c r="AE294" i="39"/>
  <c r="AC294" i="39"/>
  <c r="D294" i="39"/>
  <c r="AF351" i="39"/>
  <c r="AE351" i="39"/>
  <c r="AD351" i="39"/>
  <c r="AC351" i="39"/>
  <c r="D351" i="39"/>
  <c r="BK84" i="38"/>
  <c r="BK128" i="38"/>
  <c r="R5" i="38"/>
  <c r="S5" i="38"/>
  <c r="BF43" i="38"/>
  <c r="BG62" i="38"/>
  <c r="BI63" i="38"/>
  <c r="BG91" i="38"/>
  <c r="BH92" i="38"/>
  <c r="BI98" i="38"/>
  <c r="BG102" i="38"/>
  <c r="BI103" i="38"/>
  <c r="BI109" i="38"/>
  <c r="BH124" i="38"/>
  <c r="BI130" i="38"/>
  <c r="BG134" i="38"/>
  <c r="BI135" i="38"/>
  <c r="BI141" i="38"/>
  <c r="BG155" i="38"/>
  <c r="BH156" i="38"/>
  <c r="BI162" i="38"/>
  <c r="BI165" i="38"/>
  <c r="BI178" i="38"/>
  <c r="BI181" i="38"/>
  <c r="BI194" i="38"/>
  <c r="BI197" i="38"/>
  <c r="BI210" i="38"/>
  <c r="BI213" i="38"/>
  <c r="BH218" i="38"/>
  <c r="BG219" i="38"/>
  <c r="BG222" i="38"/>
  <c r="BH231" i="38"/>
  <c r="BG258" i="38"/>
  <c r="BI258" i="38"/>
  <c r="BH269" i="38"/>
  <c r="BI269" i="38"/>
  <c r="BF276" i="38"/>
  <c r="BG282" i="38"/>
  <c r="BI282" i="38"/>
  <c r="BH309" i="38"/>
  <c r="BI309" i="38"/>
  <c r="CC100" i="38"/>
  <c r="CE100" i="38"/>
  <c r="CD108" i="38"/>
  <c r="BL159" i="38"/>
  <c r="CD172" i="38"/>
  <c r="CD203" i="38"/>
  <c r="BM207" i="38"/>
  <c r="BL221" i="38"/>
  <c r="BK221" i="38"/>
  <c r="CK152" i="38"/>
  <c r="CJ154" i="38"/>
  <c r="BM154" i="38"/>
  <c r="CJ155" i="38"/>
  <c r="BM155" i="38"/>
  <c r="BK155" i="38"/>
  <c r="F157" i="38"/>
  <c r="BL157" i="38"/>
  <c r="BF196" i="38"/>
  <c r="BH202" i="38"/>
  <c r="BF212" i="38"/>
  <c r="BG215" i="38"/>
  <c r="BF217" i="38"/>
  <c r="BH226" i="38"/>
  <c r="BH261" i="38"/>
  <c r="BI261" i="38"/>
  <c r="BG274" i="38"/>
  <c r="BI274" i="38"/>
  <c r="BH285" i="38"/>
  <c r="BI285" i="38"/>
  <c r="BG298" i="38"/>
  <c r="BI298" i="38"/>
  <c r="BI302" i="38"/>
  <c r="BG302" i="38"/>
  <c r="BI305" i="38"/>
  <c r="BG305" i="38"/>
  <c r="CF108" i="38"/>
  <c r="CC147" i="38"/>
  <c r="BK154" i="38"/>
  <c r="BM165" i="38"/>
  <c r="BK165" i="38"/>
  <c r="CF172" i="38"/>
  <c r="BL178" i="38"/>
  <c r="BK178" i="38"/>
  <c r="CF203" i="38"/>
  <c r="BM208" i="38"/>
  <c r="BK208" i="38"/>
  <c r="CD245" i="38"/>
  <c r="CE245" i="38"/>
  <c r="BL270" i="38"/>
  <c r="BK270" i="38"/>
  <c r="CD276" i="38"/>
  <c r="CD277" i="38"/>
  <c r="CF277" i="38"/>
  <c r="CE277" i="38"/>
  <c r="CE286" i="38"/>
  <c r="CF286" i="38"/>
  <c r="BK176" i="38"/>
  <c r="BK193" i="38"/>
  <c r="BM205" i="38"/>
  <c r="BK205" i="38"/>
  <c r="S238" i="38"/>
  <c r="T238" i="38"/>
  <c r="BG12" i="38"/>
  <c r="BF14" i="38"/>
  <c r="BH15" i="38"/>
  <c r="BF17" i="38"/>
  <c r="BH47" i="38"/>
  <c r="BF51" i="38"/>
  <c r="BG63" i="38"/>
  <c r="BF99" i="38"/>
  <c r="BG103" i="38"/>
  <c r="BH106" i="38"/>
  <c r="BF110" i="38"/>
  <c r="BH111" i="38"/>
  <c r="BF131" i="38"/>
  <c r="BG135" i="38"/>
  <c r="BH138" i="38"/>
  <c r="BF142" i="38"/>
  <c r="BH143" i="38"/>
  <c r="BF166" i="38"/>
  <c r="BH167" i="38"/>
  <c r="BF179" i="38"/>
  <c r="BF182" i="38"/>
  <c r="BH183" i="38"/>
  <c r="BI189" i="38"/>
  <c r="BF195" i="38"/>
  <c r="BF198" i="38"/>
  <c r="BH199" i="38"/>
  <c r="BI202" i="38"/>
  <c r="BI205" i="38"/>
  <c r="BH215" i="38"/>
  <c r="BG223" i="38"/>
  <c r="BI226" i="38"/>
  <c r="BI229" i="38"/>
  <c r="BH234" i="38"/>
  <c r="BH237" i="38"/>
  <c r="BI237" i="38"/>
  <c r="BF241" i="38"/>
  <c r="BF243" i="38"/>
  <c r="BI246" i="38"/>
  <c r="BG246" i="38"/>
  <c r="BG250" i="38"/>
  <c r="BI250" i="38"/>
  <c r="BH266" i="38"/>
  <c r="BF268" i="38"/>
  <c r="BH277" i="38"/>
  <c r="BI277" i="38"/>
  <c r="BG290" i="38"/>
  <c r="BI290" i="38"/>
  <c r="BI299" i="38"/>
  <c r="BF299" i="38"/>
  <c r="BF303" i="38"/>
  <c r="BG303" i="38"/>
  <c r="BF308" i="38"/>
  <c r="BK92" i="38"/>
  <c r="CE101" i="38"/>
  <c r="CE117" i="38"/>
  <c r="BK124" i="38"/>
  <c r="CD141" i="38"/>
  <c r="CF141" i="38"/>
  <c r="CE147" i="38"/>
  <c r="BL163" i="38"/>
  <c r="CE166" i="38"/>
  <c r="CF166" i="38"/>
  <c r="BL168" i="38"/>
  <c r="BK168" i="38"/>
  <c r="BM174" i="38"/>
  <c r="BK174" i="38"/>
  <c r="CE180" i="38"/>
  <c r="CE182" i="38"/>
  <c r="CF182" i="38"/>
  <c r="BM189" i="38"/>
  <c r="BK189" i="38"/>
  <c r="BM194" i="38"/>
  <c r="BK194" i="38"/>
  <c r="BK195" i="38"/>
  <c r="CE197" i="38"/>
  <c r="BM209" i="38"/>
  <c r="BK209" i="38"/>
  <c r="BK210" i="38"/>
  <c r="BM212" i="38"/>
  <c r="BK212" i="38"/>
  <c r="BM219" i="38"/>
  <c r="BK219" i="38"/>
  <c r="BM226" i="38"/>
  <c r="BK227" i="38"/>
  <c r="CC235" i="38"/>
  <c r="CE235" i="38"/>
  <c r="CE246" i="38"/>
  <c r="CF246" i="38"/>
  <c r="CE254" i="38"/>
  <c r="CF254" i="38"/>
  <c r="CD285" i="38"/>
  <c r="CF285" i="38"/>
  <c r="CE285" i="38"/>
  <c r="CF293" i="38"/>
  <c r="BI235" i="38"/>
  <c r="BI238" i="38"/>
  <c r="BI240" i="38"/>
  <c r="BI297" i="38"/>
  <c r="BI304" i="38"/>
  <c r="BI307" i="38"/>
  <c r="BI310" i="38"/>
  <c r="BK96" i="38"/>
  <c r="BK105" i="38"/>
  <c r="BM107" i="38"/>
  <c r="BK107" i="38"/>
  <c r="BM116" i="38"/>
  <c r="BK116" i="38"/>
  <c r="BM184" i="38"/>
  <c r="BK184" i="38"/>
  <c r="BM191" i="38"/>
  <c r="BK191" i="38"/>
  <c r="BM196" i="38"/>
  <c r="BK196" i="38"/>
  <c r="BL223" i="38"/>
  <c r="BK223" i="38"/>
  <c r="BK232" i="38"/>
  <c r="CK153" i="38"/>
  <c r="F158" i="38"/>
  <c r="BL158" i="38"/>
  <c r="CK159" i="38"/>
  <c r="CJ166" i="38"/>
  <c r="CJ186" i="38"/>
  <c r="CJ199" i="38"/>
  <c r="CI211" i="38"/>
  <c r="BK256" i="38"/>
  <c r="CK267" i="38"/>
  <c r="BM267" i="38"/>
  <c r="CJ269" i="38"/>
  <c r="BL269" i="38"/>
  <c r="BK269" i="38"/>
  <c r="CK270" i="38"/>
  <c r="BM273" i="38"/>
  <c r="BK288" i="38"/>
  <c r="CK299" i="38"/>
  <c r="BM299" i="38"/>
  <c r="CK302" i="38"/>
  <c r="BM302" i="38"/>
  <c r="BM305" i="38"/>
  <c r="BK305" i="38"/>
  <c r="AF257" i="39"/>
  <c r="D257" i="39"/>
  <c r="AE257" i="39"/>
  <c r="AD257" i="39"/>
  <c r="AF259" i="39"/>
  <c r="D259" i="39"/>
  <c r="AE280" i="39"/>
  <c r="D280" i="39"/>
  <c r="AC282" i="39"/>
  <c r="AE282" i="39"/>
  <c r="AD282" i="39"/>
  <c r="D282" i="39"/>
  <c r="AD285" i="39"/>
  <c r="AF285" i="39"/>
  <c r="AE285" i="39"/>
  <c r="D285" i="39"/>
  <c r="AF305" i="39"/>
  <c r="D305" i="39"/>
  <c r="AE305" i="39"/>
  <c r="AD305" i="39"/>
  <c r="AF332" i="39"/>
  <c r="AE332" i="39"/>
  <c r="AD332" i="39"/>
  <c r="AC332" i="39"/>
  <c r="AE336" i="39"/>
  <c r="CJ210" i="38"/>
  <c r="CI210" i="38"/>
  <c r="CK125" i="38"/>
  <c r="CJ125" i="38"/>
  <c r="CH125" i="38"/>
  <c r="DC125" i="38"/>
  <c r="AE125" i="39"/>
  <c r="AF260" i="39"/>
  <c r="AE260" i="39"/>
  <c r="AD260" i="39"/>
  <c r="D260" i="39"/>
  <c r="AC260" i="39"/>
  <c r="AF271" i="39"/>
  <c r="AE271" i="39"/>
  <c r="AD271" i="39"/>
  <c r="AF287" i="39"/>
  <c r="AE287" i="39"/>
  <c r="AD287" i="39"/>
  <c r="AC314" i="39"/>
  <c r="AD314" i="39"/>
  <c r="AE314" i="39"/>
  <c r="D314" i="39"/>
  <c r="AF318" i="39"/>
  <c r="AE318" i="39"/>
  <c r="AC318" i="39"/>
  <c r="D318" i="39"/>
  <c r="BG242" i="38"/>
  <c r="BI251" i="38"/>
  <c r="BI254" i="38"/>
  <c r="BI259" i="38"/>
  <c r="BI262" i="38"/>
  <c r="BI267" i="38"/>
  <c r="BI270" i="38"/>
  <c r="BI278" i="38"/>
  <c r="BI286" i="38"/>
  <c r="BI294" i="38"/>
  <c r="BG306" i="38"/>
  <c r="BH291" i="38"/>
  <c r="BK81" i="38"/>
  <c r="BK88" i="38"/>
  <c r="BK97" i="38"/>
  <c r="BK113" i="38"/>
  <c r="BK136" i="38"/>
  <c r="BK144" i="38"/>
  <c r="BK186" i="38"/>
  <c r="BK192" i="38"/>
  <c r="BK233" i="38"/>
  <c r="BK240" i="38"/>
  <c r="BK267" i="38"/>
  <c r="BX267" i="38"/>
  <c r="BK296" i="38"/>
  <c r="CK158" i="38"/>
  <c r="BM162" i="38"/>
  <c r="CJ174" i="38"/>
  <c r="CK182" i="38"/>
  <c r="CJ182" i="38"/>
  <c r="CI195" i="38"/>
  <c r="CJ215" i="38"/>
  <c r="BK248" i="38"/>
  <c r="CK262" i="38"/>
  <c r="BL262" i="38"/>
  <c r="BK262" i="38"/>
  <c r="BM265" i="38"/>
  <c r="BK265" i="38"/>
  <c r="BM292" i="38"/>
  <c r="BK292" i="38"/>
  <c r="BL297" i="38"/>
  <c r="BK297" i="38"/>
  <c r="AF262" i="39"/>
  <c r="AE262" i="39"/>
  <c r="AD262" i="39"/>
  <c r="D262" i="39"/>
  <c r="AF311" i="39"/>
  <c r="AE311" i="39"/>
  <c r="AD311" i="39"/>
  <c r="AC311" i="39"/>
  <c r="D311" i="39"/>
  <c r="F152" i="38"/>
  <c r="BM156" i="38"/>
  <c r="F161" i="38"/>
  <c r="M161" i="38"/>
  <c r="CK162" i="38"/>
  <c r="CK164" i="38"/>
  <c r="CK165" i="38"/>
  <c r="F167" i="38"/>
  <c r="F171" i="38"/>
  <c r="F177" i="38"/>
  <c r="M177" i="38"/>
  <c r="F179" i="38"/>
  <c r="F183" i="38"/>
  <c r="F188" i="38"/>
  <c r="F200" i="38"/>
  <c r="F204" i="38"/>
  <c r="F216" i="38"/>
  <c r="F220" i="38"/>
  <c r="CK226" i="38"/>
  <c r="CK228" i="38"/>
  <c r="F231" i="38"/>
  <c r="CK233" i="38"/>
  <c r="F234" i="38"/>
  <c r="CK236" i="38"/>
  <c r="CK238" i="38"/>
  <c r="F239" i="38"/>
  <c r="CK241" i="38"/>
  <c r="F242" i="38"/>
  <c r="CK244" i="38"/>
  <c r="F247" i="38"/>
  <c r="CK249" i="38"/>
  <c r="F250" i="38"/>
  <c r="CK252" i="38"/>
  <c r="F255" i="38"/>
  <c r="CK257" i="38"/>
  <c r="F258" i="38"/>
  <c r="CK260" i="38"/>
  <c r="F263" i="38"/>
  <c r="CK265" i="38"/>
  <c r="F266" i="38"/>
  <c r="CK268" i="38"/>
  <c r="F271" i="38"/>
  <c r="CK273" i="38"/>
  <c r="F274" i="38"/>
  <c r="CK276" i="38"/>
  <c r="F279" i="38"/>
  <c r="CK281" i="38"/>
  <c r="F282" i="38"/>
  <c r="CK284" i="38"/>
  <c r="F287" i="38"/>
  <c r="CK289" i="38"/>
  <c r="F290" i="38"/>
  <c r="CK292" i="38"/>
  <c r="F295" i="38"/>
  <c r="CK297" i="38"/>
  <c r="F298" i="38"/>
  <c r="CK300" i="38"/>
  <c r="F303" i="38"/>
  <c r="CK305" i="38"/>
  <c r="F306" i="38"/>
  <c r="CK308" i="38"/>
  <c r="AF308" i="39"/>
  <c r="AD308" i="39"/>
  <c r="AC308" i="39"/>
  <c r="AF326" i="39"/>
  <c r="AC326" i="39"/>
  <c r="AD349" i="39"/>
  <c r="AF349" i="39"/>
  <c r="AE349" i="39"/>
  <c r="CJ163" i="38"/>
  <c r="CJ191" i="38"/>
  <c r="CK198" i="38"/>
  <c r="CK200" i="38"/>
  <c r="CJ207" i="38"/>
  <c r="CK216" i="38"/>
  <c r="CJ223" i="38"/>
  <c r="CK250" i="38"/>
  <c r="CK258" i="38"/>
  <c r="CK266" i="38"/>
  <c r="CK274" i="38"/>
  <c r="CK282" i="38"/>
  <c r="CK290" i="38"/>
  <c r="CK298" i="38"/>
  <c r="CK306" i="38"/>
  <c r="AC254" i="39"/>
  <c r="AD263" i="39"/>
  <c r="AD281" i="39"/>
  <c r="AC284" i="39"/>
  <c r="AD295" i="39"/>
  <c r="AC306" i="39"/>
  <c r="AE306" i="39"/>
  <c r="AD309" i="39"/>
  <c r="AF309" i="39"/>
  <c r="AE309" i="39"/>
  <c r="AF329" i="39"/>
  <c r="AE329" i="39"/>
  <c r="AF340" i="39"/>
  <c r="AE340" i="39"/>
  <c r="AD340" i="39"/>
  <c r="AC340" i="39"/>
  <c r="AF358" i="39"/>
  <c r="AE358" i="39"/>
  <c r="AC358" i="39"/>
  <c r="F175" i="38"/>
  <c r="CJ203" i="38"/>
  <c r="CJ219" i="38"/>
  <c r="CJ230" i="38"/>
  <c r="CK232" i="38"/>
  <c r="CK240" i="38"/>
  <c r="CK248" i="38"/>
  <c r="CK256" i="38"/>
  <c r="CK264" i="38"/>
  <c r="CK272" i="38"/>
  <c r="CK280" i="38"/>
  <c r="CK288" i="38"/>
  <c r="CK296" i="38"/>
  <c r="CK304" i="38"/>
  <c r="AD254" i="39"/>
  <c r="AD274" i="39"/>
  <c r="AC276" i="39"/>
  <c r="AE277" i="39"/>
  <c r="AD284" i="39"/>
  <c r="AD290" i="39"/>
  <c r="AC292" i="39"/>
  <c r="AE293" i="39"/>
  <c r="AC302" i="39"/>
  <c r="AD317" i="39"/>
  <c r="AE317" i="39"/>
  <c r="AE319" i="39"/>
  <c r="AD319" i="39"/>
  <c r="AE337" i="39"/>
  <c r="AD337" i="39"/>
  <c r="AC346" i="39"/>
  <c r="AE346" i="39"/>
  <c r="AD346" i="39"/>
  <c r="CJ103" i="38"/>
  <c r="CJ108" i="38"/>
  <c r="CJ87" i="38"/>
  <c r="CJ91" i="38"/>
  <c r="CJ109" i="38"/>
  <c r="D109" i="39"/>
  <c r="CK117" i="38"/>
  <c r="CJ117" i="38"/>
  <c r="D117" i="39"/>
  <c r="CJ124" i="38"/>
  <c r="EK211" i="3"/>
  <c r="EM211" i="3"/>
  <c r="EH211" i="3"/>
  <c r="EL211" i="3"/>
  <c r="EM232" i="3"/>
  <c r="EK232" i="3"/>
  <c r="EJ232" i="3"/>
  <c r="EH232" i="3"/>
  <c r="EM247" i="3"/>
  <c r="EK247" i="3"/>
  <c r="EM252" i="3"/>
  <c r="EL252" i="3"/>
  <c r="EH252" i="3"/>
  <c r="EK252" i="3"/>
  <c r="AD338" i="39"/>
  <c r="AE341" i="39"/>
  <c r="AE343" i="39"/>
  <c r="AC350" i="39"/>
  <c r="F6" i="38"/>
  <c r="M6" i="38"/>
  <c r="CJ6" i="38"/>
  <c r="CH37" i="38"/>
  <c r="F51" i="38"/>
  <c r="BM53" i="38"/>
  <c r="F75" i="38"/>
  <c r="Q75" i="38"/>
  <c r="R75" i="38"/>
  <c r="F89" i="38"/>
  <c r="F90" i="38"/>
  <c r="F93" i="38"/>
  <c r="CK102" i="38"/>
  <c r="CK105" i="38"/>
  <c r="CK110" i="38"/>
  <c r="F118" i="38"/>
  <c r="F120" i="38"/>
  <c r="F121" i="38"/>
  <c r="F122" i="38"/>
  <c r="F127" i="38"/>
  <c r="F129" i="38"/>
  <c r="F132" i="38"/>
  <c r="CK133" i="38"/>
  <c r="F135" i="38"/>
  <c r="CK137" i="38"/>
  <c r="CK139" i="38"/>
  <c r="F148" i="38"/>
  <c r="EM155" i="3"/>
  <c r="EJ157" i="3"/>
  <c r="EL159" i="3"/>
  <c r="EK167" i="3"/>
  <c r="EK173" i="3"/>
  <c r="EM178" i="3"/>
  <c r="EH182" i="3"/>
  <c r="EH184" i="3"/>
  <c r="EJ184" i="3"/>
  <c r="EK188" i="3"/>
  <c r="EK190" i="3"/>
  <c r="EM194" i="3"/>
  <c r="EM199" i="3"/>
  <c r="EK199" i="3"/>
  <c r="EK220" i="3"/>
  <c r="EL220" i="3"/>
  <c r="EJ220" i="3"/>
  <c r="EK238" i="3"/>
  <c r="EL238" i="3"/>
  <c r="EJ238" i="3"/>
  <c r="EH247" i="3"/>
  <c r="AE338" i="39"/>
  <c r="AF341" i="39"/>
  <c r="AE350" i="39"/>
  <c r="F40" i="38"/>
  <c r="CJ40" i="38"/>
  <c r="BM54" i="38"/>
  <c r="F57" i="38"/>
  <c r="CK76" i="38"/>
  <c r="F80" i="38"/>
  <c r="CK93" i="38"/>
  <c r="CK100" i="38"/>
  <c r="F102" i="38"/>
  <c r="F110" i="38"/>
  <c r="F112" i="38"/>
  <c r="EH157" i="3"/>
  <c r="EK157" i="3"/>
  <c r="EL179" i="3"/>
  <c r="EH188" i="3"/>
  <c r="EL188" i="3"/>
  <c r="EL195" i="3"/>
  <c r="EM204" i="3"/>
  <c r="EL204" i="3"/>
  <c r="EH204" i="3"/>
  <c r="EK204" i="3"/>
  <c r="EK243" i="3"/>
  <c r="EM243" i="3"/>
  <c r="EH243" i="3"/>
  <c r="EL243" i="3"/>
  <c r="CJ53" i="38"/>
  <c r="F72" i="38"/>
  <c r="CK85" i="38"/>
  <c r="F94" i="38"/>
  <c r="F104" i="38"/>
  <c r="D125" i="39"/>
  <c r="CK126" i="38"/>
  <c r="CK129" i="38"/>
  <c r="CK131" i="38"/>
  <c r="F140" i="38"/>
  <c r="F143" i="38"/>
  <c r="CK145" i="38"/>
  <c r="CK147" i="38"/>
  <c r="F149" i="38"/>
  <c r="EL157" i="3"/>
  <c r="EJ166" i="3"/>
  <c r="EH178" i="3"/>
  <c r="EH179" i="3"/>
  <c r="EM179" i="3"/>
  <c r="EK183" i="3"/>
  <c r="EH194" i="3"/>
  <c r="EH195" i="3"/>
  <c r="EM195" i="3"/>
  <c r="EM216" i="3"/>
  <c r="EL216" i="3"/>
  <c r="EJ216" i="3"/>
  <c r="EH216" i="3"/>
  <c r="EH220" i="3"/>
  <c r="EH238" i="3"/>
  <c r="EJ252" i="3"/>
  <c r="EL224" i="3"/>
  <c r="EL228" i="3"/>
  <c r="EJ229" i="3"/>
  <c r="EM242" i="3"/>
  <c r="K51" i="3"/>
  <c r="K53" i="3"/>
  <c r="K82" i="3"/>
  <c r="T82" i="3"/>
  <c r="K94" i="3"/>
  <c r="K96" i="3"/>
  <c r="K103" i="3"/>
  <c r="K120" i="3"/>
  <c r="K133" i="3"/>
  <c r="K138" i="3"/>
  <c r="K146" i="3"/>
  <c r="K158" i="3"/>
  <c r="K205" i="3"/>
  <c r="K238" i="3"/>
  <c r="T238" i="3"/>
  <c r="K248" i="3"/>
  <c r="BD130" i="3"/>
  <c r="BD146" i="3"/>
  <c r="BD162" i="3"/>
  <c r="BD178" i="3"/>
  <c r="F27" i="38"/>
  <c r="F36" i="38"/>
  <c r="K40" i="3"/>
  <c r="F41" i="38"/>
  <c r="EJ215" i="3"/>
  <c r="EH218" i="3"/>
  <c r="K250" i="3"/>
  <c r="F11" i="38"/>
  <c r="F19" i="38"/>
  <c r="Q19" i="38"/>
  <c r="F26" i="38"/>
  <c r="J27" i="3"/>
  <c r="K28" i="3"/>
  <c r="FT28" i="3"/>
  <c r="F30" i="38"/>
  <c r="F34" i="38"/>
  <c r="F35" i="38"/>
  <c r="F44" i="38"/>
  <c r="Q44" i="38"/>
  <c r="EH215" i="3"/>
  <c r="EK215" i="3"/>
  <c r="EL227" i="3"/>
  <c r="EH230" i="3"/>
  <c r="EH236" i="3"/>
  <c r="EH242" i="3"/>
  <c r="EJ244" i="3"/>
  <c r="K52" i="3"/>
  <c r="K124" i="3"/>
  <c r="K132" i="3"/>
  <c r="K134" i="3"/>
  <c r="K142" i="3"/>
  <c r="K152" i="3"/>
  <c r="T152" i="3"/>
  <c r="K154" i="3"/>
  <c r="BD122" i="3"/>
  <c r="BD138" i="3"/>
  <c r="BD154" i="3"/>
  <c r="BD170" i="3"/>
  <c r="K6" i="3"/>
  <c r="FT6" i="3"/>
  <c r="F18" i="38"/>
  <c r="M18" i="38"/>
  <c r="CK26" i="38"/>
  <c r="AZ5" i="3"/>
  <c r="BA6" i="3"/>
  <c r="BD6" i="3"/>
  <c r="AZ7" i="3"/>
  <c r="AZ10" i="3"/>
  <c r="AZ11" i="3"/>
  <c r="AZ12" i="3"/>
  <c r="AZ13" i="3"/>
  <c r="AZ14" i="3"/>
  <c r="BA18" i="3"/>
  <c r="BD18" i="3"/>
  <c r="AZ19" i="3"/>
  <c r="BA25" i="3"/>
  <c r="BD25" i="3"/>
  <c r="BA26" i="3"/>
  <c r="BD26" i="3"/>
  <c r="BA28" i="3"/>
  <c r="BD28" i="3"/>
  <c r="AZ29" i="3"/>
  <c r="BA32" i="3"/>
  <c r="BD32" i="3"/>
  <c r="AZ33" i="3"/>
  <c r="BA37" i="3"/>
  <c r="BD37" i="3"/>
  <c r="BA38" i="3"/>
  <c r="BD38" i="3"/>
  <c r="AZ39" i="3"/>
  <c r="BA42" i="3"/>
  <c r="BD42" i="3"/>
  <c r="AZ43" i="3"/>
  <c r="AZ46" i="3"/>
  <c r="AZ48" i="3"/>
  <c r="AZ50" i="3"/>
  <c r="AZ52" i="3"/>
  <c r="AZ54" i="3"/>
  <c r="AZ56" i="3"/>
  <c r="AZ58" i="3"/>
  <c r="AZ60" i="3"/>
  <c r="AZ62" i="3"/>
  <c r="AZ64" i="3"/>
  <c r="AZ66" i="3"/>
  <c r="AZ68" i="3"/>
  <c r="AZ70" i="3"/>
  <c r="AZ72" i="3"/>
  <c r="AZ74" i="3"/>
  <c r="AZ76" i="3"/>
  <c r="AZ78" i="3"/>
  <c r="AZ80" i="3"/>
  <c r="AZ82" i="3"/>
  <c r="AZ85" i="3"/>
  <c r="AZ89" i="3"/>
  <c r="AZ93" i="3"/>
  <c r="AZ97" i="3"/>
  <c r="AZ101" i="3"/>
  <c r="AZ105" i="3"/>
  <c r="AZ109" i="3"/>
  <c r="AZ113" i="3"/>
  <c r="AZ117" i="3"/>
  <c r="AZ121" i="3"/>
  <c r="AZ125" i="3"/>
  <c r="AZ129" i="3"/>
  <c r="AZ133" i="3"/>
  <c r="AZ137" i="3"/>
  <c r="AZ141" i="3"/>
  <c r="AZ145" i="3"/>
  <c r="AZ149" i="3"/>
  <c r="AZ153" i="3"/>
  <c r="AZ157" i="3"/>
  <c r="AZ161" i="3"/>
  <c r="AZ165" i="3"/>
  <c r="AZ169" i="3"/>
  <c r="AZ173" i="3"/>
  <c r="AZ177" i="3"/>
  <c r="BA181" i="3"/>
  <c r="BD181" i="3"/>
  <c r="BA185" i="3"/>
  <c r="BD185" i="3"/>
  <c r="BA189" i="3"/>
  <c r="BD189" i="3"/>
  <c r="BA193" i="3"/>
  <c r="BD193" i="3"/>
  <c r="BA197" i="3"/>
  <c r="BD197" i="3"/>
  <c r="BA201" i="3"/>
  <c r="BD201" i="3"/>
  <c r="BA205" i="3"/>
  <c r="BD205" i="3"/>
  <c r="BA209" i="3"/>
  <c r="BD209" i="3"/>
  <c r="BA213" i="3"/>
  <c r="BD213" i="3"/>
  <c r="BA217" i="3"/>
  <c r="BD217" i="3"/>
  <c r="BA221" i="3"/>
  <c r="BD221" i="3"/>
  <c r="BA225" i="3"/>
  <c r="BD225" i="3"/>
  <c r="BA229" i="3"/>
  <c r="BD229" i="3"/>
  <c r="BA233" i="3"/>
  <c r="BD233" i="3"/>
  <c r="BA237" i="3"/>
  <c r="BD237" i="3"/>
  <c r="BA241" i="3"/>
  <c r="BD241" i="3"/>
  <c r="BA245" i="3"/>
  <c r="BA249" i="3"/>
  <c r="AZ252" i="3"/>
  <c r="AZ250" i="3"/>
  <c r="AZ248" i="3"/>
  <c r="AZ246" i="3"/>
  <c r="AZ244" i="3"/>
  <c r="AZ242" i="3"/>
  <c r="AZ240" i="3"/>
  <c r="AZ238" i="3"/>
  <c r="AZ236" i="3"/>
  <c r="AZ234" i="3"/>
  <c r="AZ232" i="3"/>
  <c r="AZ230" i="3"/>
  <c r="AZ228" i="3"/>
  <c r="AZ226" i="3"/>
  <c r="AZ224" i="3"/>
  <c r="AZ222" i="3"/>
  <c r="AZ220" i="3"/>
  <c r="AZ218" i="3"/>
  <c r="AZ216" i="3"/>
  <c r="AZ214" i="3"/>
  <c r="AZ212" i="3"/>
  <c r="AZ210" i="3"/>
  <c r="AZ208" i="3"/>
  <c r="AZ206" i="3"/>
  <c r="AZ204" i="3"/>
  <c r="AZ202" i="3"/>
  <c r="AZ200" i="3"/>
  <c r="AZ198" i="3"/>
  <c r="AZ196" i="3"/>
  <c r="AZ194" i="3"/>
  <c r="AZ192" i="3"/>
  <c r="AZ190" i="3"/>
  <c r="AZ188" i="3"/>
  <c r="AZ186" i="3"/>
  <c r="AZ184" i="3"/>
  <c r="AZ182" i="3"/>
  <c r="AZ180" i="3"/>
  <c r="BA179" i="3"/>
  <c r="BD179" i="3"/>
  <c r="BA177" i="3"/>
  <c r="BD177" i="3"/>
  <c r="BA175" i="3"/>
  <c r="BD175" i="3"/>
  <c r="BA173" i="3"/>
  <c r="BD173" i="3"/>
  <c r="BA171" i="3"/>
  <c r="BD171" i="3"/>
  <c r="BA169" i="3"/>
  <c r="BD169" i="3"/>
  <c r="BA167" i="3"/>
  <c r="BD167" i="3"/>
  <c r="BA165" i="3"/>
  <c r="BD165" i="3"/>
  <c r="BA163" i="3"/>
  <c r="BD163" i="3"/>
  <c r="BA161" i="3"/>
  <c r="BD161" i="3"/>
  <c r="BA159" i="3"/>
  <c r="BD159" i="3"/>
  <c r="BA157" i="3"/>
  <c r="BD157" i="3"/>
  <c r="BA155" i="3"/>
  <c r="BD155" i="3"/>
  <c r="BA153" i="3"/>
  <c r="BD153" i="3"/>
  <c r="BA151" i="3"/>
  <c r="BD151" i="3"/>
  <c r="BA149" i="3"/>
  <c r="BD149" i="3"/>
  <c r="BA147" i="3"/>
  <c r="BD147" i="3"/>
  <c r="BA145" i="3"/>
  <c r="BD145" i="3"/>
  <c r="BA143" i="3"/>
  <c r="BD143" i="3"/>
  <c r="BA141" i="3"/>
  <c r="BD141" i="3"/>
  <c r="BA139" i="3"/>
  <c r="BD139" i="3"/>
  <c r="BA137" i="3"/>
  <c r="BD137" i="3"/>
  <c r="BA135" i="3"/>
  <c r="BD135" i="3"/>
  <c r="BA133" i="3"/>
  <c r="BD133" i="3"/>
  <c r="BA131" i="3"/>
  <c r="BD131" i="3"/>
  <c r="BA129" i="3"/>
  <c r="BD129" i="3"/>
  <c r="BA127" i="3"/>
  <c r="BD127" i="3"/>
  <c r="BA125" i="3"/>
  <c r="BD125" i="3"/>
  <c r="BA123" i="3"/>
  <c r="BD123" i="3"/>
  <c r="BA121" i="3"/>
  <c r="BD121" i="3"/>
  <c r="BA119" i="3"/>
  <c r="BD119" i="3"/>
  <c r="BA117" i="3"/>
  <c r="BD117" i="3"/>
  <c r="BA115" i="3"/>
  <c r="BD115" i="3"/>
  <c r="BA113" i="3"/>
  <c r="BD113" i="3"/>
  <c r="BA111" i="3"/>
  <c r="BD111" i="3"/>
  <c r="BA109" i="3"/>
  <c r="BD109" i="3"/>
  <c r="BA107" i="3"/>
  <c r="BD107" i="3"/>
  <c r="BA105" i="3"/>
  <c r="BD105" i="3"/>
  <c r="BA103" i="3"/>
  <c r="BD103" i="3"/>
  <c r="BA101" i="3"/>
  <c r="BD101" i="3"/>
  <c r="BA99" i="3"/>
  <c r="BD99" i="3"/>
  <c r="BA97" i="3"/>
  <c r="BD97" i="3"/>
  <c r="BA95" i="3"/>
  <c r="BD95" i="3"/>
  <c r="BA93" i="3"/>
  <c r="BD93" i="3"/>
  <c r="BA91" i="3"/>
  <c r="BD91" i="3"/>
  <c r="BA89" i="3"/>
  <c r="BD89" i="3"/>
  <c r="BA87" i="3"/>
  <c r="BD87" i="3"/>
  <c r="BA85" i="3"/>
  <c r="BD85" i="3"/>
  <c r="BA252" i="3"/>
  <c r="BD252" i="3"/>
  <c r="BA250" i="3"/>
  <c r="BA248" i="3"/>
  <c r="BA246" i="3"/>
  <c r="BA244" i="3"/>
  <c r="BD244" i="3"/>
  <c r="BA242" i="3"/>
  <c r="BD242" i="3"/>
  <c r="BA240" i="3"/>
  <c r="BA238" i="3"/>
  <c r="BD238" i="3"/>
  <c r="BA236" i="3"/>
  <c r="BD236" i="3"/>
  <c r="BA234" i="3"/>
  <c r="BA232" i="3"/>
  <c r="BD232" i="3"/>
  <c r="BA230" i="3"/>
  <c r="BD230" i="3"/>
  <c r="BA228" i="3"/>
  <c r="BD228" i="3"/>
  <c r="BA226" i="3"/>
  <c r="BD226" i="3"/>
  <c r="BA224" i="3"/>
  <c r="BD224" i="3"/>
  <c r="BA222" i="3"/>
  <c r="BD222" i="3"/>
  <c r="BA220" i="3"/>
  <c r="BD220" i="3"/>
  <c r="BA218" i="3"/>
  <c r="BD218" i="3"/>
  <c r="BA216" i="3"/>
  <c r="BD216" i="3"/>
  <c r="BA214" i="3"/>
  <c r="BD214" i="3"/>
  <c r="BA212" i="3"/>
  <c r="BD212" i="3"/>
  <c r="BA210" i="3"/>
  <c r="BD210" i="3"/>
  <c r="BA208" i="3"/>
  <c r="BD208" i="3"/>
  <c r="BA206" i="3"/>
  <c r="BD206" i="3"/>
  <c r="BA204" i="3"/>
  <c r="BD204" i="3"/>
  <c r="BA202" i="3"/>
  <c r="BD202" i="3"/>
  <c r="BA200" i="3"/>
  <c r="BD200" i="3"/>
  <c r="BA198" i="3"/>
  <c r="BD198" i="3"/>
  <c r="BA196" i="3"/>
  <c r="BD196" i="3"/>
  <c r="BA194" i="3"/>
  <c r="BD194" i="3"/>
  <c r="BA192" i="3"/>
  <c r="BD192" i="3"/>
  <c r="BA190" i="3"/>
  <c r="BD190" i="3"/>
  <c r="BA188" i="3"/>
  <c r="BD188" i="3"/>
  <c r="BA186" i="3"/>
  <c r="BD186" i="3"/>
  <c r="BA184" i="3"/>
  <c r="BD184" i="3"/>
  <c r="BA182" i="3"/>
  <c r="BD182" i="3"/>
  <c r="BA180" i="3"/>
  <c r="BD180" i="3"/>
  <c r="AZ178" i="3"/>
  <c r="AZ176" i="3"/>
  <c r="AZ174" i="3"/>
  <c r="AZ172" i="3"/>
  <c r="AZ170" i="3"/>
  <c r="AZ168" i="3"/>
  <c r="AZ166" i="3"/>
  <c r="AZ164" i="3"/>
  <c r="AZ162" i="3"/>
  <c r="AZ160" i="3"/>
  <c r="AZ158" i="3"/>
  <c r="AZ156" i="3"/>
  <c r="AZ154" i="3"/>
  <c r="AZ152" i="3"/>
  <c r="AZ150" i="3"/>
  <c r="AZ148" i="3"/>
  <c r="AZ146" i="3"/>
  <c r="AZ144" i="3"/>
  <c r="AZ142" i="3"/>
  <c r="AZ140" i="3"/>
  <c r="AZ138" i="3"/>
  <c r="AZ136" i="3"/>
  <c r="AZ134" i="3"/>
  <c r="AZ132" i="3"/>
  <c r="AZ130" i="3"/>
  <c r="AZ128" i="3"/>
  <c r="AZ126" i="3"/>
  <c r="AZ124" i="3"/>
  <c r="AZ122" i="3"/>
  <c r="AZ120" i="3"/>
  <c r="AZ118" i="3"/>
  <c r="AZ116" i="3"/>
  <c r="AZ114" i="3"/>
  <c r="AZ112" i="3"/>
  <c r="AZ110" i="3"/>
  <c r="AZ108" i="3"/>
  <c r="AZ106" i="3"/>
  <c r="AZ104" i="3"/>
  <c r="AZ102" i="3"/>
  <c r="AZ100" i="3"/>
  <c r="AZ98" i="3"/>
  <c r="AZ96" i="3"/>
  <c r="AZ94" i="3"/>
  <c r="AZ92" i="3"/>
  <c r="AZ90" i="3"/>
  <c r="AZ88" i="3"/>
  <c r="AZ86" i="3"/>
  <c r="AZ84" i="3"/>
  <c r="BA8" i="3"/>
  <c r="BD8" i="3"/>
  <c r="BA9" i="3"/>
  <c r="BD9" i="3"/>
  <c r="BA15" i="3"/>
  <c r="BD15" i="3"/>
  <c r="BA16" i="3"/>
  <c r="BD16" i="3"/>
  <c r="AZ17" i="3"/>
  <c r="BA20" i="3"/>
  <c r="BD20" i="3"/>
  <c r="BA21" i="3"/>
  <c r="BD21" i="3"/>
  <c r="BA22" i="3"/>
  <c r="BD22" i="3"/>
  <c r="BA23" i="3"/>
  <c r="BD23" i="3"/>
  <c r="AZ24" i="3"/>
  <c r="AZ27" i="3"/>
  <c r="BA30" i="3"/>
  <c r="BD30" i="3"/>
  <c r="AZ31" i="3"/>
  <c r="BA34" i="3"/>
  <c r="BD34" i="3"/>
  <c r="BA35" i="3"/>
  <c r="BD35" i="3"/>
  <c r="AZ36" i="3"/>
  <c r="BA40" i="3"/>
  <c r="BD40" i="3"/>
  <c r="AZ41" i="3"/>
  <c r="BA44" i="3"/>
  <c r="BD44" i="3"/>
  <c r="AZ45" i="3"/>
  <c r="AZ47" i="3"/>
  <c r="AZ49" i="3"/>
  <c r="AZ51" i="3"/>
  <c r="AZ53" i="3"/>
  <c r="AZ55" i="3"/>
  <c r="AZ57" i="3"/>
  <c r="AZ59" i="3"/>
  <c r="AZ61" i="3"/>
  <c r="AZ63" i="3"/>
  <c r="AZ65" i="3"/>
  <c r="AZ67" i="3"/>
  <c r="AZ69" i="3"/>
  <c r="AZ71" i="3"/>
  <c r="AZ73" i="3"/>
  <c r="AZ75" i="3"/>
  <c r="AZ77" i="3"/>
  <c r="AZ79" i="3"/>
  <c r="AZ81" i="3"/>
  <c r="AZ83" i="3"/>
  <c r="AZ87" i="3"/>
  <c r="AZ91" i="3"/>
  <c r="AZ95" i="3"/>
  <c r="AZ99" i="3"/>
  <c r="AZ103" i="3"/>
  <c r="AZ107" i="3"/>
  <c r="AZ111" i="3"/>
  <c r="AZ115" i="3"/>
  <c r="AZ119" i="3"/>
  <c r="AZ123" i="3"/>
  <c r="AZ127" i="3"/>
  <c r="AZ131" i="3"/>
  <c r="AZ135" i="3"/>
  <c r="AZ139" i="3"/>
  <c r="AZ143" i="3"/>
  <c r="AZ147" i="3"/>
  <c r="AZ151" i="3"/>
  <c r="AZ155" i="3"/>
  <c r="AZ159" i="3"/>
  <c r="AZ163" i="3"/>
  <c r="AZ167" i="3"/>
  <c r="AZ171" i="3"/>
  <c r="AZ175" i="3"/>
  <c r="AZ179" i="3"/>
  <c r="BA183" i="3"/>
  <c r="BD183" i="3"/>
  <c r="BA187" i="3"/>
  <c r="BD187" i="3"/>
  <c r="BA191" i="3"/>
  <c r="BD191" i="3"/>
  <c r="BA195" i="3"/>
  <c r="BD195" i="3"/>
  <c r="BA199" i="3"/>
  <c r="BD199" i="3"/>
  <c r="BA203" i="3"/>
  <c r="BD203" i="3"/>
  <c r="BA207" i="3"/>
  <c r="BD207" i="3"/>
  <c r="BA211" i="3"/>
  <c r="BD211" i="3"/>
  <c r="BA215" i="3"/>
  <c r="BD215" i="3"/>
  <c r="BA219" i="3"/>
  <c r="BD219" i="3"/>
  <c r="BA223" i="3"/>
  <c r="BD223" i="3"/>
  <c r="BA227" i="3"/>
  <c r="BD227" i="3"/>
  <c r="BA231" i="3"/>
  <c r="BA235" i="3"/>
  <c r="BD235" i="3"/>
  <c r="BA239" i="3"/>
  <c r="BD239" i="3"/>
  <c r="BA243" i="3"/>
  <c r="BD243" i="3"/>
  <c r="BA247" i="3"/>
  <c r="BD247" i="3"/>
  <c r="BA251" i="3"/>
  <c r="BA5" i="3"/>
  <c r="BD5" i="3"/>
  <c r="BA7" i="3"/>
  <c r="BD7" i="3"/>
  <c r="AZ8" i="3"/>
  <c r="AZ9" i="3"/>
  <c r="BA10" i="3"/>
  <c r="BD10" i="3"/>
  <c r="BA11" i="3"/>
  <c r="BD11" i="3"/>
  <c r="BA12" i="3"/>
  <c r="BD12" i="3"/>
  <c r="BA13" i="3"/>
  <c r="BD13" i="3"/>
  <c r="BA14" i="3"/>
  <c r="BD14" i="3"/>
  <c r="AZ15" i="3"/>
  <c r="AZ16" i="3"/>
  <c r="BA19" i="3"/>
  <c r="BD19" i="3"/>
  <c r="AZ20" i="3"/>
  <c r="AZ21" i="3"/>
  <c r="AZ22" i="3"/>
  <c r="AZ23" i="3"/>
  <c r="BA29" i="3"/>
  <c r="BD29" i="3"/>
  <c r="AZ30" i="3"/>
  <c r="BA33" i="3"/>
  <c r="BD33" i="3"/>
  <c r="AZ34" i="3"/>
  <c r="AZ35" i="3"/>
  <c r="BA39" i="3"/>
  <c r="BD39" i="3"/>
  <c r="AZ40" i="3"/>
  <c r="BA43" i="3"/>
  <c r="BD43" i="3"/>
  <c r="AZ44" i="3"/>
  <c r="BA46" i="3"/>
  <c r="BD46" i="3"/>
  <c r="BA48" i="3"/>
  <c r="BD48" i="3"/>
  <c r="BA50" i="3"/>
  <c r="BD50" i="3"/>
  <c r="BA52" i="3"/>
  <c r="BD52" i="3"/>
  <c r="BA54" i="3"/>
  <c r="BD54" i="3"/>
  <c r="BA56" i="3"/>
  <c r="BD56" i="3"/>
  <c r="BA58" i="3"/>
  <c r="BD58" i="3"/>
  <c r="BA60" i="3"/>
  <c r="BD60" i="3"/>
  <c r="BA62" i="3"/>
  <c r="BD62" i="3"/>
  <c r="BA64" i="3"/>
  <c r="BD64" i="3"/>
  <c r="BA66" i="3"/>
  <c r="BD66" i="3"/>
  <c r="BA68" i="3"/>
  <c r="BD68" i="3"/>
  <c r="BA70" i="3"/>
  <c r="BD70" i="3"/>
  <c r="BA72" i="3"/>
  <c r="BD72" i="3"/>
  <c r="BA74" i="3"/>
  <c r="BD74" i="3"/>
  <c r="BA76" i="3"/>
  <c r="BD76" i="3"/>
  <c r="BA78" i="3"/>
  <c r="BD78" i="3"/>
  <c r="BA80" i="3"/>
  <c r="BD80" i="3"/>
  <c r="BA82" i="3"/>
  <c r="BD82" i="3"/>
  <c r="BA84" i="3"/>
  <c r="BD84" i="3"/>
  <c r="BA88" i="3"/>
  <c r="BD88" i="3"/>
  <c r="BA92" i="3"/>
  <c r="BD92" i="3"/>
  <c r="BA96" i="3"/>
  <c r="BD96" i="3"/>
  <c r="BA100" i="3"/>
  <c r="BD100" i="3"/>
  <c r="BA104" i="3"/>
  <c r="BD104" i="3"/>
  <c r="BA108" i="3"/>
  <c r="BD108" i="3"/>
  <c r="BA112" i="3"/>
  <c r="BD112" i="3"/>
  <c r="BA116" i="3"/>
  <c r="BD116" i="3"/>
  <c r="BA120" i="3"/>
  <c r="BD120" i="3"/>
  <c r="BA124" i="3"/>
  <c r="BD124" i="3"/>
  <c r="BA128" i="3"/>
  <c r="BD128" i="3"/>
  <c r="BA132" i="3"/>
  <c r="BD132" i="3"/>
  <c r="BA136" i="3"/>
  <c r="BD136" i="3"/>
  <c r="BA140" i="3"/>
  <c r="BD140" i="3"/>
  <c r="BA144" i="3"/>
  <c r="BD144" i="3"/>
  <c r="BA148" i="3"/>
  <c r="BD148" i="3"/>
  <c r="BA152" i="3"/>
  <c r="BD152" i="3"/>
  <c r="BA156" i="3"/>
  <c r="BD156" i="3"/>
  <c r="BA160" i="3"/>
  <c r="BD160" i="3"/>
  <c r="BA164" i="3"/>
  <c r="BD164" i="3"/>
  <c r="BA168" i="3"/>
  <c r="BD168" i="3"/>
  <c r="BA172" i="3"/>
  <c r="BD172" i="3"/>
  <c r="BA176" i="3"/>
  <c r="BD176" i="3"/>
  <c r="AZ183" i="3"/>
  <c r="AZ187" i="3"/>
  <c r="AZ191" i="3"/>
  <c r="AZ195" i="3"/>
  <c r="AZ199" i="3"/>
  <c r="AZ203" i="3"/>
  <c r="AZ207" i="3"/>
  <c r="AZ211" i="3"/>
  <c r="AZ215" i="3"/>
  <c r="AZ219" i="3"/>
  <c r="AZ223" i="3"/>
  <c r="AZ227" i="3"/>
  <c r="AZ231" i="3"/>
  <c r="AZ235" i="3"/>
  <c r="AZ239" i="3"/>
  <c r="AZ243" i="3"/>
  <c r="AZ247" i="3"/>
  <c r="AZ251" i="3"/>
  <c r="V90" i="3"/>
  <c r="W90" i="3"/>
  <c r="V106" i="3"/>
  <c r="W106" i="3"/>
  <c r="W252" i="3"/>
  <c r="V252" i="3"/>
  <c r="GL198" i="3"/>
  <c r="V80" i="3"/>
  <c r="W80" i="3"/>
  <c r="V86" i="3"/>
  <c r="W86" i="3"/>
  <c r="V92" i="3"/>
  <c r="W92" i="3"/>
  <c r="V102" i="3"/>
  <c r="W102" i="3"/>
  <c r="V116" i="3"/>
  <c r="W116" i="3"/>
  <c r="GL190" i="3"/>
  <c r="CG17" i="3"/>
  <c r="EP17" i="3"/>
  <c r="DW17" i="3"/>
  <c r="BL17" i="3"/>
  <c r="AM17" i="3"/>
  <c r="CG19" i="3"/>
  <c r="EP19" i="3"/>
  <c r="DW19" i="3"/>
  <c r="BL19" i="3"/>
  <c r="AM19" i="3"/>
  <c r="CG21" i="3"/>
  <c r="EP21" i="3"/>
  <c r="DW21" i="3"/>
  <c r="BL21" i="3"/>
  <c r="AM21" i="3"/>
  <c r="CG23" i="3"/>
  <c r="EP23" i="3"/>
  <c r="DW23" i="3"/>
  <c r="BL23" i="3"/>
  <c r="AM23" i="3"/>
  <c r="CG25" i="3"/>
  <c r="EP25" i="3"/>
  <c r="DW25" i="3"/>
  <c r="BL25" i="3"/>
  <c r="AM25" i="3"/>
  <c r="CG27" i="3"/>
  <c r="EP27" i="3"/>
  <c r="DW27" i="3"/>
  <c r="BL27" i="3"/>
  <c r="AM27" i="3"/>
  <c r="CG29" i="3"/>
  <c r="EP29" i="3"/>
  <c r="DW29" i="3"/>
  <c r="BL29" i="3"/>
  <c r="AM29" i="3"/>
  <c r="CG36" i="3"/>
  <c r="EP36" i="3"/>
  <c r="DW36" i="3"/>
  <c r="BL36" i="3"/>
  <c r="AM36" i="3"/>
  <c r="CG38" i="3"/>
  <c r="EP38" i="3"/>
  <c r="DW38" i="3"/>
  <c r="AM38" i="3"/>
  <c r="BL38" i="3"/>
  <c r="CG45" i="3"/>
  <c r="EP45" i="3"/>
  <c r="DW45" i="3"/>
  <c r="BL45" i="3"/>
  <c r="AM45" i="3"/>
  <c r="CG48" i="3"/>
  <c r="EP48" i="3"/>
  <c r="DW48" i="3"/>
  <c r="BL48" i="3"/>
  <c r="AM48" i="3"/>
  <c r="CG50" i="3"/>
  <c r="EP50" i="3"/>
  <c r="DW50" i="3"/>
  <c r="AM50" i="3"/>
  <c r="BL50" i="3"/>
  <c r="EP53" i="3"/>
  <c r="DW53" i="3"/>
  <c r="BL53" i="3"/>
  <c r="AM53" i="3"/>
  <c r="CG56" i="3"/>
  <c r="EP56" i="3"/>
  <c r="DW56" i="3"/>
  <c r="BL56" i="3"/>
  <c r="AM56" i="3"/>
  <c r="CG71" i="3"/>
  <c r="EP71" i="3"/>
  <c r="DW71" i="3"/>
  <c r="BL71" i="3"/>
  <c r="AM71" i="3"/>
  <c r="CG82" i="3"/>
  <c r="EP82" i="3"/>
  <c r="DW82" i="3"/>
  <c r="AM82" i="3"/>
  <c r="BL82" i="3"/>
  <c r="CG84" i="3"/>
  <c r="EP84" i="3"/>
  <c r="DW84" i="3"/>
  <c r="BL84" i="3"/>
  <c r="AM84" i="3"/>
  <c r="EP85" i="3"/>
  <c r="BL85" i="3"/>
  <c r="DW85" i="3"/>
  <c r="AM85" i="3"/>
  <c r="CG90" i="3"/>
  <c r="EP90" i="3"/>
  <c r="DW90" i="3"/>
  <c r="AM90" i="3"/>
  <c r="BL90" i="3"/>
  <c r="CG92" i="3"/>
  <c r="EP92" i="3"/>
  <c r="DW92" i="3"/>
  <c r="BL92" i="3"/>
  <c r="AM92" i="3"/>
  <c r="EP93" i="3"/>
  <c r="BL93" i="3"/>
  <c r="DW93" i="3"/>
  <c r="AM93" i="3"/>
  <c r="EP102" i="3"/>
  <c r="DW102" i="3"/>
  <c r="BL102" i="3"/>
  <c r="AM102" i="3"/>
  <c r="CG104" i="3"/>
  <c r="EP104" i="3"/>
  <c r="DW104" i="3"/>
  <c r="AM104" i="3"/>
  <c r="BL104" i="3"/>
  <c r="CG116" i="3"/>
  <c r="EP116" i="3"/>
  <c r="DW116" i="3"/>
  <c r="BL116" i="3"/>
  <c r="AM116" i="3"/>
  <c r="CG120" i="3"/>
  <c r="EP120" i="3"/>
  <c r="DW120" i="3"/>
  <c r="BL120" i="3"/>
  <c r="AM120" i="3"/>
  <c r="EP121" i="3"/>
  <c r="BL121" i="3"/>
  <c r="DW121" i="3"/>
  <c r="AM121" i="3"/>
  <c r="EP127" i="3"/>
  <c r="DW127" i="3"/>
  <c r="BL127" i="3"/>
  <c r="AM127" i="3"/>
  <c r="EP129" i="3"/>
  <c r="BL129" i="3"/>
  <c r="DW129" i="3"/>
  <c r="AM129" i="3"/>
  <c r="CG137" i="3"/>
  <c r="EP137" i="3"/>
  <c r="BL137" i="3"/>
  <c r="DW137" i="3"/>
  <c r="AM137" i="3"/>
  <c r="CG140" i="3"/>
  <c r="EP140" i="3"/>
  <c r="DW140" i="3"/>
  <c r="BL140" i="3"/>
  <c r="AM140" i="3"/>
  <c r="CG141" i="3"/>
  <c r="EP141" i="3"/>
  <c r="BL141" i="3"/>
  <c r="DW141" i="3"/>
  <c r="AM141" i="3"/>
  <c r="CG145" i="3"/>
  <c r="EP145" i="3"/>
  <c r="BL145" i="3"/>
  <c r="DW145" i="3"/>
  <c r="AM145" i="3"/>
  <c r="CG149" i="3"/>
  <c r="EP149" i="3"/>
  <c r="BL149" i="3"/>
  <c r="DW149" i="3"/>
  <c r="AM149" i="3"/>
  <c r="EP152" i="3"/>
  <c r="DW152" i="3"/>
  <c r="BL152" i="3"/>
  <c r="AM152" i="3"/>
  <c r="EP156" i="3"/>
  <c r="DW156" i="3"/>
  <c r="BL156" i="3"/>
  <c r="AM156" i="3"/>
  <c r="EP160" i="3"/>
  <c r="DW160" i="3"/>
  <c r="BL160" i="3"/>
  <c r="AM160" i="3"/>
  <c r="EP163" i="3"/>
  <c r="DW163" i="3"/>
  <c r="BL163" i="3"/>
  <c r="AM163" i="3"/>
  <c r="CG165" i="3"/>
  <c r="EP165" i="3"/>
  <c r="BL165" i="3"/>
  <c r="DW165" i="3"/>
  <c r="AM165" i="3"/>
  <c r="CG167" i="3"/>
  <c r="EP167" i="3"/>
  <c r="DW167" i="3"/>
  <c r="BL167" i="3"/>
  <c r="AM167" i="3"/>
  <c r="CG182" i="3"/>
  <c r="DW182" i="3"/>
  <c r="EP182" i="3"/>
  <c r="BL182" i="3"/>
  <c r="AM182" i="3"/>
  <c r="DW186" i="3"/>
  <c r="EP186" i="3"/>
  <c r="BL186" i="3"/>
  <c r="AM186" i="3"/>
  <c r="CG187" i="3"/>
  <c r="EP187" i="3"/>
  <c r="DW187" i="3"/>
  <c r="BL187" i="3"/>
  <c r="AM187" i="3"/>
  <c r="CG193" i="3"/>
  <c r="EP193" i="3"/>
  <c r="DW193" i="3"/>
  <c r="BL193" i="3"/>
  <c r="AM193" i="3"/>
  <c r="EP196" i="3"/>
  <c r="DW196" i="3"/>
  <c r="BL196" i="3"/>
  <c r="AM196" i="3"/>
  <c r="CG199" i="3"/>
  <c r="EP199" i="3"/>
  <c r="BL199" i="3"/>
  <c r="DW199" i="3"/>
  <c r="AM199" i="3"/>
  <c r="GK200" i="3"/>
  <c r="DW202" i="3"/>
  <c r="EP202" i="3"/>
  <c r="BL202" i="3"/>
  <c r="AM202" i="3"/>
  <c r="CG205" i="3"/>
  <c r="EP205" i="3"/>
  <c r="DW205" i="3"/>
  <c r="BL205" i="3"/>
  <c r="AM205" i="3"/>
  <c r="EP208" i="3"/>
  <c r="DW208" i="3"/>
  <c r="BL208" i="3"/>
  <c r="AM208" i="3"/>
  <c r="DW210" i="3"/>
  <c r="EP210" i="3"/>
  <c r="BL210" i="3"/>
  <c r="AM210" i="3"/>
  <c r="CG215" i="3"/>
  <c r="EP215" i="3"/>
  <c r="BL215" i="3"/>
  <c r="DW215" i="3"/>
  <c r="AM215" i="3"/>
  <c r="CG217" i="3"/>
  <c r="EP217" i="3"/>
  <c r="DW217" i="3"/>
  <c r="BL217" i="3"/>
  <c r="AM217" i="3"/>
  <c r="EP220" i="3"/>
  <c r="DW220" i="3"/>
  <c r="BL220" i="3"/>
  <c r="AM220" i="3"/>
  <c r="DW222" i="3"/>
  <c r="EP222" i="3"/>
  <c r="BL222" i="3"/>
  <c r="AM222" i="3"/>
  <c r="EP228" i="3"/>
  <c r="DW228" i="3"/>
  <c r="BL228" i="3"/>
  <c r="AM228" i="3"/>
  <c r="CG229" i="3"/>
  <c r="EP229" i="3"/>
  <c r="DW229" i="3"/>
  <c r="BL229" i="3"/>
  <c r="AM229" i="3"/>
  <c r="DW234" i="3"/>
  <c r="EP234" i="3"/>
  <c r="BL234" i="3"/>
  <c r="AM234" i="3"/>
  <c r="S236" i="3"/>
  <c r="DW238" i="3"/>
  <c r="EP238" i="3"/>
  <c r="BL238" i="3"/>
  <c r="AM238" i="3"/>
  <c r="CG243" i="3"/>
  <c r="EP243" i="3"/>
  <c r="DW243" i="3"/>
  <c r="BL243" i="3"/>
  <c r="AM243" i="3"/>
  <c r="CG247" i="3"/>
  <c r="EP247" i="3"/>
  <c r="BL247" i="3"/>
  <c r="DW247" i="3"/>
  <c r="AM247" i="3"/>
  <c r="FY252" i="3"/>
  <c r="GK252" i="3"/>
  <c r="CG6" i="3"/>
  <c r="EP6" i="3"/>
  <c r="DW6" i="3"/>
  <c r="AM6" i="3"/>
  <c r="BL6" i="3"/>
  <c r="CG8" i="3"/>
  <c r="EP8" i="3"/>
  <c r="DW8" i="3"/>
  <c r="BL8" i="3"/>
  <c r="AM8" i="3"/>
  <c r="CG10" i="3"/>
  <c r="EP10" i="3"/>
  <c r="DW10" i="3"/>
  <c r="AM10" i="3"/>
  <c r="BL10" i="3"/>
  <c r="CG12" i="3"/>
  <c r="EP12" i="3"/>
  <c r="DW12" i="3"/>
  <c r="BL12" i="3"/>
  <c r="AM12" i="3"/>
  <c r="CG14" i="3"/>
  <c r="DW14" i="3"/>
  <c r="EP14" i="3"/>
  <c r="AM14" i="3"/>
  <c r="BL14" i="3"/>
  <c r="CG31" i="3"/>
  <c r="EP31" i="3"/>
  <c r="DW31" i="3"/>
  <c r="BL31" i="3"/>
  <c r="AM31" i="3"/>
  <c r="CG33" i="3"/>
  <c r="EP33" i="3"/>
  <c r="DW33" i="3"/>
  <c r="BL33" i="3"/>
  <c r="AM33" i="3"/>
  <c r="CG35" i="3"/>
  <c r="EP35" i="3"/>
  <c r="DW35" i="3"/>
  <c r="BL35" i="3"/>
  <c r="AM35" i="3"/>
  <c r="CG40" i="3"/>
  <c r="EP40" i="3"/>
  <c r="DW40" i="3"/>
  <c r="BL40" i="3"/>
  <c r="AM40" i="3"/>
  <c r="CG42" i="3"/>
  <c r="EP42" i="3"/>
  <c r="DW42" i="3"/>
  <c r="AM42" i="3"/>
  <c r="BL42" i="3"/>
  <c r="CG52" i="3"/>
  <c r="EP52" i="3"/>
  <c r="DW52" i="3"/>
  <c r="BL52" i="3"/>
  <c r="AM52" i="3"/>
  <c r="CG55" i="3"/>
  <c r="EP55" i="3"/>
  <c r="DW55" i="3"/>
  <c r="BL55" i="3"/>
  <c r="AM55" i="3"/>
  <c r="CG58" i="3"/>
  <c r="EP58" i="3"/>
  <c r="DW58" i="3"/>
  <c r="AM58" i="3"/>
  <c r="BL58" i="3"/>
  <c r="CG60" i="3"/>
  <c r="EP60" i="3"/>
  <c r="DW60" i="3"/>
  <c r="BL60" i="3"/>
  <c r="AM60" i="3"/>
  <c r="CG62" i="3"/>
  <c r="DW62" i="3"/>
  <c r="EP62" i="3"/>
  <c r="AM62" i="3"/>
  <c r="BL62" i="3"/>
  <c r="CG64" i="3"/>
  <c r="EP64" i="3"/>
  <c r="DW64" i="3"/>
  <c r="BL64" i="3"/>
  <c r="AM64" i="3"/>
  <c r="CG66" i="3"/>
  <c r="EP66" i="3"/>
  <c r="DW66" i="3"/>
  <c r="AM66" i="3"/>
  <c r="BL66" i="3"/>
  <c r="CG68" i="3"/>
  <c r="EP68" i="3"/>
  <c r="DW68" i="3"/>
  <c r="BL68" i="3"/>
  <c r="AM68" i="3"/>
  <c r="EP73" i="3"/>
  <c r="DW73" i="3"/>
  <c r="BL73" i="3"/>
  <c r="AM73" i="3"/>
  <c r="CG75" i="3"/>
  <c r="EP75" i="3"/>
  <c r="DW75" i="3"/>
  <c r="BL75" i="3"/>
  <c r="AM75" i="3"/>
  <c r="CG77" i="3"/>
  <c r="EP77" i="3"/>
  <c r="BL77" i="3"/>
  <c r="DW77" i="3"/>
  <c r="AM77" i="3"/>
  <c r="CG79" i="3"/>
  <c r="EP79" i="3"/>
  <c r="DW79" i="3"/>
  <c r="BL79" i="3"/>
  <c r="AM79" i="3"/>
  <c r="CG87" i="3"/>
  <c r="EP87" i="3"/>
  <c r="DW87" i="3"/>
  <c r="BL87" i="3"/>
  <c r="AM87" i="3"/>
  <c r="CG95" i="3"/>
  <c r="EP95" i="3"/>
  <c r="DW95" i="3"/>
  <c r="BL95" i="3"/>
  <c r="AM95" i="3"/>
  <c r="CG98" i="3"/>
  <c r="EP98" i="3"/>
  <c r="DW98" i="3"/>
  <c r="AM98" i="3"/>
  <c r="BL98" i="3"/>
  <c r="CG100" i="3"/>
  <c r="EP100" i="3"/>
  <c r="DW100" i="3"/>
  <c r="BL100" i="3"/>
  <c r="AM100" i="3"/>
  <c r="EP101" i="3"/>
  <c r="BL101" i="3"/>
  <c r="DW101" i="3"/>
  <c r="AM101" i="3"/>
  <c r="CG106" i="3"/>
  <c r="EP106" i="3"/>
  <c r="DW106" i="3"/>
  <c r="AM106" i="3"/>
  <c r="BL106" i="3"/>
  <c r="CG108" i="3"/>
  <c r="EP108" i="3"/>
  <c r="DW108" i="3"/>
  <c r="BL108" i="3"/>
  <c r="AM108" i="3"/>
  <c r="EP111" i="3"/>
  <c r="DW111" i="3"/>
  <c r="BL111" i="3"/>
  <c r="AM111" i="3"/>
  <c r="CG112" i="3"/>
  <c r="EP112" i="3"/>
  <c r="DW112" i="3"/>
  <c r="AM112" i="3"/>
  <c r="BL112" i="3"/>
  <c r="CG114" i="3"/>
  <c r="EP114" i="3"/>
  <c r="DW114" i="3"/>
  <c r="AM114" i="3"/>
  <c r="BL114" i="3"/>
  <c r="EP119" i="3"/>
  <c r="DW119" i="3"/>
  <c r="BL119" i="3"/>
  <c r="AM119" i="3"/>
  <c r="CG124" i="3"/>
  <c r="EP124" i="3"/>
  <c r="DW124" i="3"/>
  <c r="BL124" i="3"/>
  <c r="AM124" i="3"/>
  <c r="EP125" i="3"/>
  <c r="BL125" i="3"/>
  <c r="DW125" i="3"/>
  <c r="AM125" i="3"/>
  <c r="EP131" i="3"/>
  <c r="DW131" i="3"/>
  <c r="BL131" i="3"/>
  <c r="AM131" i="3"/>
  <c r="S131" i="3"/>
  <c r="V131" i="3"/>
  <c r="EP133" i="3"/>
  <c r="BL133" i="3"/>
  <c r="DW133" i="3"/>
  <c r="AM133" i="3"/>
  <c r="S137" i="3"/>
  <c r="CG138" i="3"/>
  <c r="EP138" i="3"/>
  <c r="DW138" i="3"/>
  <c r="BL138" i="3"/>
  <c r="AM138" i="3"/>
  <c r="DN140" i="3"/>
  <c r="DO140" i="3"/>
  <c r="S141" i="3"/>
  <c r="CG146" i="3"/>
  <c r="EP146" i="3"/>
  <c r="DW146" i="3"/>
  <c r="BL146" i="3"/>
  <c r="AM146" i="3"/>
  <c r="CG148" i="3"/>
  <c r="EP148" i="3"/>
  <c r="DW148" i="3"/>
  <c r="BL148" i="3"/>
  <c r="AM148" i="3"/>
  <c r="DN149" i="3"/>
  <c r="DO149" i="3"/>
  <c r="CG150" i="3"/>
  <c r="EP150" i="3"/>
  <c r="DW150" i="3"/>
  <c r="BL150" i="3"/>
  <c r="AM150" i="3"/>
  <c r="S150" i="3"/>
  <c r="W150" i="3"/>
  <c r="EP155" i="3"/>
  <c r="DW155" i="3"/>
  <c r="BL155" i="3"/>
  <c r="AM155" i="3"/>
  <c r="EP159" i="3"/>
  <c r="DW159" i="3"/>
  <c r="BL159" i="3"/>
  <c r="AM159" i="3"/>
  <c r="DW162" i="3"/>
  <c r="EP162" i="3"/>
  <c r="BL162" i="3"/>
  <c r="AM162" i="3"/>
  <c r="CG170" i="3"/>
  <c r="DW170" i="3"/>
  <c r="EP170" i="3"/>
  <c r="BL170" i="3"/>
  <c r="AM170" i="3"/>
  <c r="CG172" i="3"/>
  <c r="EP172" i="3"/>
  <c r="DW172" i="3"/>
  <c r="BL172" i="3"/>
  <c r="AM172" i="3"/>
  <c r="CG174" i="3"/>
  <c r="DW174" i="3"/>
  <c r="EP174" i="3"/>
  <c r="BL174" i="3"/>
  <c r="AM174" i="3"/>
  <c r="CG176" i="3"/>
  <c r="EP176" i="3"/>
  <c r="DW176" i="3"/>
  <c r="BL176" i="3"/>
  <c r="AM176" i="3"/>
  <c r="CG178" i="3"/>
  <c r="DW178" i="3"/>
  <c r="EP178" i="3"/>
  <c r="BL178" i="3"/>
  <c r="AM178" i="3"/>
  <c r="CG180" i="3"/>
  <c r="EP180" i="3"/>
  <c r="DW180" i="3"/>
  <c r="BL180" i="3"/>
  <c r="AM180" i="3"/>
  <c r="CG185" i="3"/>
  <c r="EP185" i="3"/>
  <c r="BL185" i="3"/>
  <c r="DW185" i="3"/>
  <c r="AM185" i="3"/>
  <c r="S186" i="3"/>
  <c r="DW190" i="3"/>
  <c r="EP190" i="3"/>
  <c r="BL190" i="3"/>
  <c r="AM190" i="3"/>
  <c r="S192" i="3"/>
  <c r="DN194" i="3"/>
  <c r="DO194" i="3"/>
  <c r="T194" i="3"/>
  <c r="CG195" i="3"/>
  <c r="EP195" i="3"/>
  <c r="DW195" i="3"/>
  <c r="BL195" i="3"/>
  <c r="AM195" i="3"/>
  <c r="DW198" i="3"/>
  <c r="EP198" i="3"/>
  <c r="BL198" i="3"/>
  <c r="AM198" i="3"/>
  <c r="S198" i="3"/>
  <c r="DN200" i="3"/>
  <c r="DO200" i="3"/>
  <c r="T200" i="3"/>
  <c r="CG201" i="3"/>
  <c r="EP201" i="3"/>
  <c r="DW201" i="3"/>
  <c r="BL201" i="3"/>
  <c r="AM201" i="3"/>
  <c r="EP204" i="3"/>
  <c r="DW204" i="3"/>
  <c r="BL204" i="3"/>
  <c r="AM204" i="3"/>
  <c r="DN206" i="3"/>
  <c r="DO206" i="3"/>
  <c r="T206" i="3"/>
  <c r="CG207" i="3"/>
  <c r="EP207" i="3"/>
  <c r="DW207" i="3"/>
  <c r="BL207" i="3"/>
  <c r="AM207" i="3"/>
  <c r="CG209" i="3"/>
  <c r="EP209" i="3"/>
  <c r="DW209" i="3"/>
  <c r="BL209" i="3"/>
  <c r="AM209" i="3"/>
  <c r="EP212" i="3"/>
  <c r="DW212" i="3"/>
  <c r="BL212" i="3"/>
  <c r="AM212" i="3"/>
  <c r="DM212" i="3"/>
  <c r="DN216" i="3"/>
  <c r="DO216" i="3"/>
  <c r="S218" i="3"/>
  <c r="DN218" i="3"/>
  <c r="DO218" i="3"/>
  <c r="CG219" i="3"/>
  <c r="EP219" i="3"/>
  <c r="DW219" i="3"/>
  <c r="BL219" i="3"/>
  <c r="AM219" i="3"/>
  <c r="CG221" i="3"/>
  <c r="EP221" i="3"/>
  <c r="DW221" i="3"/>
  <c r="BL221" i="3"/>
  <c r="AM221" i="3"/>
  <c r="DW226" i="3"/>
  <c r="EP226" i="3"/>
  <c r="BL226" i="3"/>
  <c r="AM226" i="3"/>
  <c r="CG227" i="3"/>
  <c r="EP227" i="3"/>
  <c r="DW227" i="3"/>
  <c r="BL227" i="3"/>
  <c r="AM227" i="3"/>
  <c r="EP232" i="3"/>
  <c r="DW232" i="3"/>
  <c r="BL232" i="3"/>
  <c r="AM232" i="3"/>
  <c r="CG233" i="3"/>
  <c r="EP233" i="3"/>
  <c r="DW233" i="3"/>
  <c r="BL233" i="3"/>
  <c r="AM233" i="3"/>
  <c r="CG237" i="3"/>
  <c r="EP237" i="3"/>
  <c r="DW237" i="3"/>
  <c r="BL237" i="3"/>
  <c r="AM237" i="3"/>
  <c r="EP240" i="3"/>
  <c r="DW240" i="3"/>
  <c r="BL240" i="3"/>
  <c r="AM240" i="3"/>
  <c r="V244" i="3"/>
  <c r="DW246" i="3"/>
  <c r="EP246" i="3"/>
  <c r="BL246" i="3"/>
  <c r="AM246" i="3"/>
  <c r="FZ246" i="3"/>
  <c r="GL246" i="3"/>
  <c r="S249" i="3"/>
  <c r="EP252" i="3"/>
  <c r="DW252" i="3"/>
  <c r="BL252" i="3"/>
  <c r="AM252" i="3"/>
  <c r="CG253" i="3"/>
  <c r="EP253" i="3"/>
  <c r="DW253" i="3"/>
  <c r="BL253" i="3"/>
  <c r="AM253" i="3"/>
  <c r="J57" i="3"/>
  <c r="J61" i="3"/>
  <c r="CG16" i="3"/>
  <c r="EP16" i="3"/>
  <c r="DW16" i="3"/>
  <c r="BL16" i="3"/>
  <c r="AM16" i="3"/>
  <c r="CG18" i="3"/>
  <c r="EP18" i="3"/>
  <c r="DW18" i="3"/>
  <c r="AM18" i="3"/>
  <c r="BL18" i="3"/>
  <c r="CG20" i="3"/>
  <c r="EP20" i="3"/>
  <c r="DW20" i="3"/>
  <c r="BL20" i="3"/>
  <c r="AM20" i="3"/>
  <c r="CG22" i="3"/>
  <c r="EP22" i="3"/>
  <c r="DW22" i="3"/>
  <c r="AM22" i="3"/>
  <c r="BL22" i="3"/>
  <c r="CG24" i="3"/>
  <c r="EP24" i="3"/>
  <c r="DW24" i="3"/>
  <c r="BL24" i="3"/>
  <c r="AM24" i="3"/>
  <c r="CG26" i="3"/>
  <c r="EP26" i="3"/>
  <c r="DW26" i="3"/>
  <c r="AM26" i="3"/>
  <c r="BL26" i="3"/>
  <c r="CG28" i="3"/>
  <c r="EP28" i="3"/>
  <c r="DW28" i="3"/>
  <c r="BL28" i="3"/>
  <c r="AM28" i="3"/>
  <c r="CG30" i="3"/>
  <c r="DW30" i="3"/>
  <c r="EP30" i="3"/>
  <c r="AM30" i="3"/>
  <c r="BL30" i="3"/>
  <c r="CG37" i="3"/>
  <c r="EP37" i="3"/>
  <c r="DW37" i="3"/>
  <c r="BL37" i="3"/>
  <c r="AM37" i="3"/>
  <c r="CG44" i="3"/>
  <c r="EP44" i="3"/>
  <c r="DW44" i="3"/>
  <c r="BL44" i="3"/>
  <c r="AM44" i="3"/>
  <c r="EP47" i="3"/>
  <c r="DW47" i="3"/>
  <c r="BL47" i="3"/>
  <c r="AM47" i="3"/>
  <c r="CG49" i="3"/>
  <c r="EP49" i="3"/>
  <c r="DW49" i="3"/>
  <c r="BL49" i="3"/>
  <c r="AM49" i="3"/>
  <c r="CG51" i="3"/>
  <c r="EP51" i="3"/>
  <c r="DW51" i="3"/>
  <c r="BL51" i="3"/>
  <c r="AM51" i="3"/>
  <c r="CG54" i="3"/>
  <c r="EP54" i="3"/>
  <c r="DW54" i="3"/>
  <c r="AM54" i="3"/>
  <c r="BL54" i="3"/>
  <c r="CG57" i="3"/>
  <c r="EP57" i="3"/>
  <c r="DW57" i="3"/>
  <c r="BL57" i="3"/>
  <c r="AM57" i="3"/>
  <c r="EP70" i="3"/>
  <c r="DW70" i="3"/>
  <c r="AM70" i="3"/>
  <c r="BL70" i="3"/>
  <c r="CG72" i="3"/>
  <c r="EP72" i="3"/>
  <c r="DW72" i="3"/>
  <c r="BL72" i="3"/>
  <c r="AM72" i="3"/>
  <c r="EP81" i="3"/>
  <c r="BL81" i="3"/>
  <c r="DW81" i="3"/>
  <c r="AM81" i="3"/>
  <c r="CG83" i="3"/>
  <c r="EP83" i="3"/>
  <c r="DW83" i="3"/>
  <c r="BL83" i="3"/>
  <c r="AM83" i="3"/>
  <c r="EP89" i="3"/>
  <c r="BL89" i="3"/>
  <c r="DW89" i="3"/>
  <c r="AM89" i="3"/>
  <c r="CG91" i="3"/>
  <c r="EP91" i="3"/>
  <c r="DW91" i="3"/>
  <c r="BL91" i="3"/>
  <c r="AM91" i="3"/>
  <c r="CG103" i="3"/>
  <c r="EP103" i="3"/>
  <c r="DW103" i="3"/>
  <c r="BL103" i="3"/>
  <c r="AM103" i="3"/>
  <c r="EP109" i="3"/>
  <c r="BL109" i="3"/>
  <c r="DW109" i="3"/>
  <c r="AM109" i="3"/>
  <c r="S109" i="3"/>
  <c r="W109" i="3"/>
  <c r="EP110" i="3"/>
  <c r="DW110" i="3"/>
  <c r="BL110" i="3"/>
  <c r="AM110" i="3"/>
  <c r="EP113" i="3"/>
  <c r="BL113" i="3"/>
  <c r="DW113" i="3"/>
  <c r="AM113" i="3"/>
  <c r="S113" i="3"/>
  <c r="EP115" i="3"/>
  <c r="DW115" i="3"/>
  <c r="BL115" i="3"/>
  <c r="AM115" i="3"/>
  <c r="S115" i="3"/>
  <c r="EP117" i="3"/>
  <c r="BL117" i="3"/>
  <c r="DW117" i="3"/>
  <c r="AM117" i="3"/>
  <c r="S117" i="3"/>
  <c r="T121" i="3"/>
  <c r="S122" i="3"/>
  <c r="S123" i="3"/>
  <c r="EP128" i="3"/>
  <c r="DW128" i="3"/>
  <c r="BL128" i="3"/>
  <c r="AM128" i="3"/>
  <c r="EP130" i="3"/>
  <c r="DW130" i="3"/>
  <c r="BL130" i="3"/>
  <c r="AM130" i="3"/>
  <c r="EP132" i="3"/>
  <c r="DW132" i="3"/>
  <c r="BL132" i="3"/>
  <c r="AM132" i="3"/>
  <c r="EP134" i="3"/>
  <c r="DW134" i="3"/>
  <c r="BL134" i="3"/>
  <c r="AM134" i="3"/>
  <c r="CG142" i="3"/>
  <c r="EP142" i="3"/>
  <c r="DW142" i="3"/>
  <c r="BL142" i="3"/>
  <c r="AM142" i="3"/>
  <c r="CG147" i="3"/>
  <c r="EP147" i="3"/>
  <c r="DW147" i="3"/>
  <c r="BL147" i="3"/>
  <c r="AM147" i="3"/>
  <c r="S148" i="3"/>
  <c r="T151" i="3"/>
  <c r="V151" i="3"/>
  <c r="EP154" i="3"/>
  <c r="DW154" i="3"/>
  <c r="BL154" i="3"/>
  <c r="AM154" i="3"/>
  <c r="EP158" i="3"/>
  <c r="DW158" i="3"/>
  <c r="BL158" i="3"/>
  <c r="AM158" i="3"/>
  <c r="EP161" i="3"/>
  <c r="BL161" i="3"/>
  <c r="DW161" i="3"/>
  <c r="AM161" i="3"/>
  <c r="CG164" i="3"/>
  <c r="EP164" i="3"/>
  <c r="DW164" i="3"/>
  <c r="BL164" i="3"/>
  <c r="AM164" i="3"/>
  <c r="CG166" i="3"/>
  <c r="DW166" i="3"/>
  <c r="EP166" i="3"/>
  <c r="BL166" i="3"/>
  <c r="AM166" i="3"/>
  <c r="CG168" i="3"/>
  <c r="EP168" i="3"/>
  <c r="DW168" i="3"/>
  <c r="BL168" i="3"/>
  <c r="AM168" i="3"/>
  <c r="CG183" i="3"/>
  <c r="EP183" i="3"/>
  <c r="DW183" i="3"/>
  <c r="BL183" i="3"/>
  <c r="AM183" i="3"/>
  <c r="CG189" i="3"/>
  <c r="EP189" i="3"/>
  <c r="DW189" i="3"/>
  <c r="BL189" i="3"/>
  <c r="AM189" i="3"/>
  <c r="EP192" i="3"/>
  <c r="DW192" i="3"/>
  <c r="BL192" i="3"/>
  <c r="AM192" i="3"/>
  <c r="CG197" i="3"/>
  <c r="EP197" i="3"/>
  <c r="DW197" i="3"/>
  <c r="BL197" i="3"/>
  <c r="AM197" i="3"/>
  <c r="CG203" i="3"/>
  <c r="EP203" i="3"/>
  <c r="DW203" i="3"/>
  <c r="BL203" i="3"/>
  <c r="AM203" i="3"/>
  <c r="S208" i="3"/>
  <c r="CG211" i="3"/>
  <c r="EP211" i="3"/>
  <c r="DW211" i="3"/>
  <c r="BL211" i="3"/>
  <c r="AM211" i="3"/>
  <c r="DW214" i="3"/>
  <c r="EP214" i="3"/>
  <c r="BL214" i="3"/>
  <c r="AM214" i="3"/>
  <c r="EP224" i="3"/>
  <c r="DW224" i="3"/>
  <c r="BL224" i="3"/>
  <c r="AM224" i="3"/>
  <c r="CG225" i="3"/>
  <c r="EP225" i="3"/>
  <c r="DW225" i="3"/>
  <c r="BL225" i="3"/>
  <c r="AM225" i="3"/>
  <c r="CG231" i="3"/>
  <c r="EP231" i="3"/>
  <c r="BL231" i="3"/>
  <c r="DW231" i="3"/>
  <c r="AM231" i="3"/>
  <c r="EP236" i="3"/>
  <c r="DW236" i="3"/>
  <c r="BL236" i="3"/>
  <c r="AM236" i="3"/>
  <c r="CG239" i="3"/>
  <c r="EP239" i="3"/>
  <c r="DW239" i="3"/>
  <c r="BL239" i="3"/>
  <c r="AM239" i="3"/>
  <c r="DW242" i="3"/>
  <c r="EP242" i="3"/>
  <c r="BL242" i="3"/>
  <c r="AM242" i="3"/>
  <c r="CG245" i="3"/>
  <c r="EP245" i="3"/>
  <c r="DW245" i="3"/>
  <c r="BL245" i="3"/>
  <c r="AM245" i="3"/>
  <c r="DW250" i="3"/>
  <c r="EP250" i="3"/>
  <c r="BL250" i="3"/>
  <c r="AM250" i="3"/>
  <c r="CG251" i="3"/>
  <c r="EP251" i="3"/>
  <c r="DW251" i="3"/>
  <c r="BL251" i="3"/>
  <c r="AM251" i="3"/>
  <c r="J68" i="3"/>
  <c r="CG5" i="3"/>
  <c r="EP5" i="3"/>
  <c r="DW5" i="3"/>
  <c r="BL5" i="3"/>
  <c r="AM5" i="3"/>
  <c r="CG7" i="3"/>
  <c r="EP7" i="3"/>
  <c r="DW7" i="3"/>
  <c r="BL7" i="3"/>
  <c r="AM7" i="3"/>
  <c r="CG9" i="3"/>
  <c r="EP9" i="3"/>
  <c r="DW9" i="3"/>
  <c r="BL9" i="3"/>
  <c r="AM9" i="3"/>
  <c r="CG11" i="3"/>
  <c r="EP11" i="3"/>
  <c r="DW11" i="3"/>
  <c r="BL11" i="3"/>
  <c r="AM11" i="3"/>
  <c r="CG13" i="3"/>
  <c r="EP13" i="3"/>
  <c r="DW13" i="3"/>
  <c r="BL13" i="3"/>
  <c r="AM13" i="3"/>
  <c r="CG15" i="3"/>
  <c r="EP15" i="3"/>
  <c r="DW15" i="3"/>
  <c r="BL15" i="3"/>
  <c r="AM15" i="3"/>
  <c r="CG32" i="3"/>
  <c r="EP32" i="3"/>
  <c r="DW32" i="3"/>
  <c r="BL32" i="3"/>
  <c r="AM32" i="3"/>
  <c r="CG34" i="3"/>
  <c r="EP34" i="3"/>
  <c r="DW34" i="3"/>
  <c r="AM34" i="3"/>
  <c r="BL34" i="3"/>
  <c r="CG39" i="3"/>
  <c r="EP39" i="3"/>
  <c r="DW39" i="3"/>
  <c r="BL39" i="3"/>
  <c r="AM39" i="3"/>
  <c r="CG41" i="3"/>
  <c r="EP41" i="3"/>
  <c r="DW41" i="3"/>
  <c r="BL41" i="3"/>
  <c r="AM41" i="3"/>
  <c r="CG43" i="3"/>
  <c r="EP43" i="3"/>
  <c r="DW43" i="3"/>
  <c r="BL43" i="3"/>
  <c r="AM43" i="3"/>
  <c r="DW46" i="3"/>
  <c r="EP46" i="3"/>
  <c r="AM46" i="3"/>
  <c r="BL46" i="3"/>
  <c r="CG59" i="3"/>
  <c r="EP59" i="3"/>
  <c r="DW59" i="3"/>
  <c r="BL59" i="3"/>
  <c r="AM59" i="3"/>
  <c r="CG61" i="3"/>
  <c r="EP61" i="3"/>
  <c r="DW61" i="3"/>
  <c r="BL61" i="3"/>
  <c r="AM61" i="3"/>
  <c r="CG63" i="3"/>
  <c r="EP63" i="3"/>
  <c r="DW63" i="3"/>
  <c r="BL63" i="3"/>
  <c r="AM63" i="3"/>
  <c r="CG65" i="3"/>
  <c r="EP65" i="3"/>
  <c r="DW65" i="3"/>
  <c r="BL65" i="3"/>
  <c r="AM65" i="3"/>
  <c r="CG67" i="3"/>
  <c r="EP67" i="3"/>
  <c r="DW67" i="3"/>
  <c r="BL67" i="3"/>
  <c r="AM67" i="3"/>
  <c r="CG69" i="3"/>
  <c r="EP69" i="3"/>
  <c r="DW69" i="3"/>
  <c r="BL69" i="3"/>
  <c r="AM69" i="3"/>
  <c r="CG74" i="3"/>
  <c r="EP74" i="3"/>
  <c r="DW74" i="3"/>
  <c r="AM74" i="3"/>
  <c r="BL74" i="3"/>
  <c r="CG76" i="3"/>
  <c r="EP76" i="3"/>
  <c r="DW76" i="3"/>
  <c r="BL76" i="3"/>
  <c r="AM76" i="3"/>
  <c r="CG78" i="3"/>
  <c r="DW78" i="3"/>
  <c r="EP78" i="3"/>
  <c r="BL78" i="3"/>
  <c r="AM78" i="3"/>
  <c r="CG80" i="3"/>
  <c r="EP80" i="3"/>
  <c r="DW80" i="3"/>
  <c r="AM80" i="3"/>
  <c r="BL80" i="3"/>
  <c r="CG85" i="3"/>
  <c r="EP86" i="3"/>
  <c r="DW86" i="3"/>
  <c r="BL86" i="3"/>
  <c r="AM86" i="3"/>
  <c r="CG88" i="3"/>
  <c r="EP88" i="3"/>
  <c r="DW88" i="3"/>
  <c r="AM88" i="3"/>
  <c r="BL88" i="3"/>
  <c r="CG93" i="3"/>
  <c r="EP94" i="3"/>
  <c r="DW94" i="3"/>
  <c r="BL94" i="3"/>
  <c r="AM94" i="3"/>
  <c r="CG96" i="3"/>
  <c r="EP96" i="3"/>
  <c r="DW96" i="3"/>
  <c r="AM96" i="3"/>
  <c r="BL96" i="3"/>
  <c r="EP97" i="3"/>
  <c r="BL97" i="3"/>
  <c r="DW97" i="3"/>
  <c r="AM97" i="3"/>
  <c r="CG99" i="3"/>
  <c r="EP99" i="3"/>
  <c r="DW99" i="3"/>
  <c r="BL99" i="3"/>
  <c r="AM99" i="3"/>
  <c r="EP105" i="3"/>
  <c r="BL105" i="3"/>
  <c r="DW105" i="3"/>
  <c r="AM105" i="3"/>
  <c r="CG107" i="3"/>
  <c r="EP107" i="3"/>
  <c r="DW107" i="3"/>
  <c r="BL107" i="3"/>
  <c r="AM107" i="3"/>
  <c r="W100" i="3"/>
  <c r="DN109" i="3"/>
  <c r="DO109" i="3"/>
  <c r="V111" i="3"/>
  <c r="DN113" i="3"/>
  <c r="DO113" i="3"/>
  <c r="T116" i="3"/>
  <c r="DN117" i="3"/>
  <c r="DO117" i="3"/>
  <c r="EP118" i="3"/>
  <c r="DW118" i="3"/>
  <c r="BL118" i="3"/>
  <c r="AM118" i="3"/>
  <c r="CG121" i="3"/>
  <c r="CG122" i="3"/>
  <c r="EP122" i="3"/>
  <c r="DW122" i="3"/>
  <c r="BL122" i="3"/>
  <c r="AM122" i="3"/>
  <c r="CG123" i="3"/>
  <c r="EP123" i="3"/>
  <c r="DW123" i="3"/>
  <c r="BL123" i="3"/>
  <c r="AM123" i="3"/>
  <c r="DN124" i="3"/>
  <c r="DO124" i="3"/>
  <c r="EP126" i="3"/>
  <c r="DW126" i="3"/>
  <c r="BL126" i="3"/>
  <c r="AM126" i="3"/>
  <c r="CG127" i="3"/>
  <c r="CG129" i="3"/>
  <c r="DN130" i="3"/>
  <c r="DO130" i="3"/>
  <c r="DN132" i="3"/>
  <c r="DO132" i="3"/>
  <c r="CG135" i="3"/>
  <c r="EP135" i="3"/>
  <c r="DW135" i="3"/>
  <c r="BL135" i="3"/>
  <c r="AM135" i="3"/>
  <c r="CG136" i="3"/>
  <c r="EP136" i="3"/>
  <c r="DW136" i="3"/>
  <c r="BL136" i="3"/>
  <c r="AM136" i="3"/>
  <c r="CG139" i="3"/>
  <c r="EP139" i="3"/>
  <c r="DW139" i="3"/>
  <c r="BL139" i="3"/>
  <c r="AM139" i="3"/>
  <c r="CG143" i="3"/>
  <c r="EP143" i="3"/>
  <c r="DW143" i="3"/>
  <c r="BL143" i="3"/>
  <c r="AM143" i="3"/>
  <c r="CG144" i="3"/>
  <c r="EP144" i="3"/>
  <c r="DW144" i="3"/>
  <c r="BL144" i="3"/>
  <c r="AM144" i="3"/>
  <c r="DN147" i="3"/>
  <c r="DO147" i="3"/>
  <c r="T149" i="3"/>
  <c r="CG151" i="3"/>
  <c r="EP151" i="3"/>
  <c r="DW151" i="3"/>
  <c r="BL151" i="3"/>
  <c r="AM151" i="3"/>
  <c r="CG152" i="3"/>
  <c r="EP153" i="3"/>
  <c r="BL153" i="3"/>
  <c r="DW153" i="3"/>
  <c r="AM153" i="3"/>
  <c r="CG156" i="3"/>
  <c r="EP157" i="3"/>
  <c r="BL157" i="3"/>
  <c r="DW157" i="3"/>
  <c r="AM157" i="3"/>
  <c r="CG160" i="3"/>
  <c r="CG163" i="3"/>
  <c r="CG169" i="3"/>
  <c r="EP169" i="3"/>
  <c r="BL169" i="3"/>
  <c r="DW169" i="3"/>
  <c r="AM169" i="3"/>
  <c r="CG171" i="3"/>
  <c r="EP171" i="3"/>
  <c r="DW171" i="3"/>
  <c r="BL171" i="3"/>
  <c r="AM171" i="3"/>
  <c r="CG173" i="3"/>
  <c r="EP173" i="3"/>
  <c r="BL173" i="3"/>
  <c r="DW173" i="3"/>
  <c r="AM173" i="3"/>
  <c r="CG175" i="3"/>
  <c r="EP175" i="3"/>
  <c r="DW175" i="3"/>
  <c r="BL175" i="3"/>
  <c r="AM175" i="3"/>
  <c r="CG177" i="3"/>
  <c r="EP177" i="3"/>
  <c r="BL177" i="3"/>
  <c r="DW177" i="3"/>
  <c r="AM177" i="3"/>
  <c r="CG179" i="3"/>
  <c r="EP179" i="3"/>
  <c r="DW179" i="3"/>
  <c r="BL179" i="3"/>
  <c r="AM179" i="3"/>
  <c r="CG181" i="3"/>
  <c r="EP181" i="3"/>
  <c r="BL181" i="3"/>
  <c r="DW181" i="3"/>
  <c r="AM181" i="3"/>
  <c r="CG184" i="3"/>
  <c r="EP184" i="3"/>
  <c r="DW184" i="3"/>
  <c r="BL184" i="3"/>
  <c r="AM184" i="3"/>
  <c r="CG186" i="3"/>
  <c r="EP188" i="3"/>
  <c r="DW188" i="3"/>
  <c r="BL188" i="3"/>
  <c r="AM188" i="3"/>
  <c r="S188" i="3"/>
  <c r="GK190" i="3"/>
  <c r="T190" i="3"/>
  <c r="V190" i="3"/>
  <c r="CG191" i="3"/>
  <c r="EP191" i="3"/>
  <c r="DW191" i="3"/>
  <c r="BL191" i="3"/>
  <c r="AM191" i="3"/>
  <c r="GK192" i="3"/>
  <c r="DW194" i="3"/>
  <c r="EP194" i="3"/>
  <c r="BL194" i="3"/>
  <c r="AM194" i="3"/>
  <c r="CG196" i="3"/>
  <c r="S196" i="3"/>
  <c r="GK198" i="3"/>
  <c r="EP200" i="3"/>
  <c r="DW200" i="3"/>
  <c r="BL200" i="3"/>
  <c r="AM200" i="3"/>
  <c r="DM200" i="3"/>
  <c r="FZ200" i="3"/>
  <c r="CG202" i="3"/>
  <c r="S202" i="3"/>
  <c r="DW206" i="3"/>
  <c r="EP206" i="3"/>
  <c r="BL206" i="3"/>
  <c r="AM206" i="3"/>
  <c r="CG208" i="3"/>
  <c r="CG210" i="3"/>
  <c r="S210" i="3"/>
  <c r="DN212" i="3"/>
  <c r="DO212" i="3"/>
  <c r="T212" i="3"/>
  <c r="V212" i="3"/>
  <c r="CG213" i="3"/>
  <c r="EP213" i="3"/>
  <c r="DW213" i="3"/>
  <c r="BL213" i="3"/>
  <c r="AM213" i="3"/>
  <c r="EP216" i="3"/>
  <c r="DW216" i="3"/>
  <c r="BL216" i="3"/>
  <c r="AM216" i="3"/>
  <c r="DM216" i="3"/>
  <c r="DW218" i="3"/>
  <c r="EP218" i="3"/>
  <c r="BL218" i="3"/>
  <c r="AM218" i="3"/>
  <c r="CG220" i="3"/>
  <c r="CG222" i="3"/>
  <c r="CG223" i="3"/>
  <c r="EP223" i="3"/>
  <c r="DW223" i="3"/>
  <c r="BL223" i="3"/>
  <c r="AM223" i="3"/>
  <c r="S226" i="3"/>
  <c r="CG228" i="3"/>
  <c r="DW230" i="3"/>
  <c r="EP230" i="3"/>
  <c r="BL230" i="3"/>
  <c r="AM230" i="3"/>
  <c r="S232" i="3"/>
  <c r="CG234" i="3"/>
  <c r="CG235" i="3"/>
  <c r="EP235" i="3"/>
  <c r="DW235" i="3"/>
  <c r="BL235" i="3"/>
  <c r="AM235" i="3"/>
  <c r="CG238" i="3"/>
  <c r="S240" i="3"/>
  <c r="CG241" i="3"/>
  <c r="EP241" i="3"/>
  <c r="DW241" i="3"/>
  <c r="BL241" i="3"/>
  <c r="AM241" i="3"/>
  <c r="EP244" i="3"/>
  <c r="DW244" i="3"/>
  <c r="BL244" i="3"/>
  <c r="AM244" i="3"/>
  <c r="DM245" i="3"/>
  <c r="S246" i="3"/>
  <c r="EP248" i="3"/>
  <c r="DW248" i="3"/>
  <c r="BL248" i="3"/>
  <c r="AM248" i="3"/>
  <c r="CG249" i="3"/>
  <c r="EP249" i="3"/>
  <c r="DW249" i="3"/>
  <c r="BL249" i="3"/>
  <c r="AM249" i="3"/>
  <c r="J58" i="3"/>
  <c r="J77" i="3"/>
  <c r="P77" i="3"/>
  <c r="GH175" i="3"/>
  <c r="GH239" i="3"/>
  <c r="EL235" i="3"/>
  <c r="P83" i="3"/>
  <c r="S86" i="1"/>
  <c r="P84" i="3"/>
  <c r="S87" i="1"/>
  <c r="P91" i="3"/>
  <c r="S94" i="1"/>
  <c r="P92" i="3"/>
  <c r="S95" i="1"/>
  <c r="P99" i="3"/>
  <c r="S102" i="1"/>
  <c r="P100" i="3"/>
  <c r="S103" i="1"/>
  <c r="P107" i="3"/>
  <c r="S110" i="1"/>
  <c r="P115" i="3"/>
  <c r="S118" i="1"/>
  <c r="P116" i="3"/>
  <c r="S119" i="1"/>
  <c r="P123" i="3"/>
  <c r="S126" i="1"/>
  <c r="P124" i="3"/>
  <c r="S127" i="1"/>
  <c r="P131" i="3"/>
  <c r="S134" i="1"/>
  <c r="P132" i="3"/>
  <c r="S135" i="1"/>
  <c r="P139" i="3"/>
  <c r="S142" i="1"/>
  <c r="P147" i="3"/>
  <c r="S150" i="1"/>
  <c r="P148" i="3"/>
  <c r="S151" i="1"/>
  <c r="P155" i="3"/>
  <c r="P156" i="3"/>
  <c r="P163" i="3"/>
  <c r="P164" i="3"/>
  <c r="J173" i="3"/>
  <c r="J181" i="3"/>
  <c r="J189" i="3"/>
  <c r="J197" i="3"/>
  <c r="J205" i="3"/>
  <c r="J213" i="3"/>
  <c r="J221" i="3"/>
  <c r="J229" i="3"/>
  <c r="J237" i="3"/>
  <c r="J245" i="3"/>
  <c r="J253" i="3"/>
  <c r="EH152" i="3"/>
  <c r="EK152" i="3"/>
  <c r="EK156" i="3"/>
  <c r="EM158" i="3"/>
  <c r="EM159" i="3"/>
  <c r="EL160" i="3"/>
  <c r="EM162" i="3"/>
  <c r="EK166" i="3"/>
  <c r="EK168" i="3"/>
  <c r="EM170" i="3"/>
  <c r="EL173" i="3"/>
  <c r="EK176" i="3"/>
  <c r="EM180" i="3"/>
  <c r="EL183" i="3"/>
  <c r="EM186" i="3"/>
  <c r="EK192" i="3"/>
  <c r="EM196" i="3"/>
  <c r="EL199" i="3"/>
  <c r="EM202" i="3"/>
  <c r="EK206" i="3"/>
  <c r="EH207" i="3"/>
  <c r="EL207" i="3"/>
  <c r="EK212" i="3"/>
  <c r="EK214" i="3"/>
  <c r="EK216" i="3"/>
  <c r="EM220" i="3"/>
  <c r="EM224" i="3"/>
  <c r="EK228" i="3"/>
  <c r="EH229" i="3"/>
  <c r="EK229" i="3"/>
  <c r="EJ231" i="3"/>
  <c r="EH234" i="3"/>
  <c r="EH235" i="3"/>
  <c r="EM235" i="3"/>
  <c r="EM238" i="3"/>
  <c r="EM244" i="3"/>
  <c r="EL247" i="3"/>
  <c r="EM250" i="3"/>
  <c r="K49" i="3"/>
  <c r="FT49" i="3"/>
  <c r="K56" i="3"/>
  <c r="FT56" i="3"/>
  <c r="K60" i="3"/>
  <c r="FT60" i="3"/>
  <c r="K62" i="3"/>
  <c r="FT62" i="3"/>
  <c r="K108" i="3"/>
  <c r="K112" i="3"/>
  <c r="FT112" i="3"/>
  <c r="K128" i="3"/>
  <c r="FT128" i="3"/>
  <c r="K204" i="3"/>
  <c r="FT204" i="3"/>
  <c r="K234" i="3"/>
  <c r="FT234" i="3"/>
  <c r="K21" i="3"/>
  <c r="K22" i="3"/>
  <c r="K23" i="3"/>
  <c r="FT23" i="3"/>
  <c r="J30" i="3"/>
  <c r="K30" i="3"/>
  <c r="P30" i="3"/>
  <c r="S33" i="1"/>
  <c r="K36" i="3"/>
  <c r="FT36" i="3"/>
  <c r="P111" i="3"/>
  <c r="S114" i="1"/>
  <c r="P173" i="3"/>
  <c r="P181" i="3"/>
  <c r="P189" i="3"/>
  <c r="P197" i="3"/>
  <c r="P205" i="3"/>
  <c r="P213" i="3"/>
  <c r="P221" i="3"/>
  <c r="P229" i="3"/>
  <c r="P237" i="3"/>
  <c r="P245" i="3"/>
  <c r="P253" i="3"/>
  <c r="GH191" i="3"/>
  <c r="EH156" i="3"/>
  <c r="FY156" i="3"/>
  <c r="EL156" i="3"/>
  <c r="EL163" i="3"/>
  <c r="EH166" i="3"/>
  <c r="EL166" i="3"/>
  <c r="EL171" i="3"/>
  <c r="EL176" i="3"/>
  <c r="EJ181" i="3"/>
  <c r="EL187" i="3"/>
  <c r="EL192" i="3"/>
  <c r="EJ197" i="3"/>
  <c r="EL203" i="3"/>
  <c r="EH206" i="3"/>
  <c r="FY206" i="3"/>
  <c r="EL206" i="3"/>
  <c r="EL212" i="3"/>
  <c r="EH214" i="3"/>
  <c r="EL214" i="3"/>
  <c r="EJ221" i="3"/>
  <c r="EK231" i="3"/>
  <c r="EJ245" i="3"/>
  <c r="EL251" i="3"/>
  <c r="J34" i="3"/>
  <c r="J37" i="3"/>
  <c r="J47" i="3"/>
  <c r="J64" i="3"/>
  <c r="P64" i="3"/>
  <c r="J79" i="3"/>
  <c r="J81" i="3"/>
  <c r="J87" i="3"/>
  <c r="P87" i="3"/>
  <c r="S90" i="1"/>
  <c r="J89" i="3"/>
  <c r="P89" i="3"/>
  <c r="S92" i="1"/>
  <c r="J95" i="3"/>
  <c r="P95" i="3"/>
  <c r="S98" i="1"/>
  <c r="J97" i="3"/>
  <c r="J103" i="3"/>
  <c r="P103" i="3"/>
  <c r="S106" i="1"/>
  <c r="J105" i="3"/>
  <c r="J113" i="3"/>
  <c r="J121" i="3"/>
  <c r="J129" i="3"/>
  <c r="J137" i="3"/>
  <c r="J145" i="3"/>
  <c r="J153" i="3"/>
  <c r="J161" i="3"/>
  <c r="J166" i="3"/>
  <c r="P166" i="3"/>
  <c r="J174" i="3"/>
  <c r="P174" i="3"/>
  <c r="J182" i="3"/>
  <c r="P182" i="3"/>
  <c r="J190" i="3"/>
  <c r="P190" i="3"/>
  <c r="J198" i="3"/>
  <c r="P198" i="3"/>
  <c r="J206" i="3"/>
  <c r="P206" i="3"/>
  <c r="J214" i="3"/>
  <c r="P214" i="3"/>
  <c r="J222" i="3"/>
  <c r="P222" i="3"/>
  <c r="J230" i="3"/>
  <c r="P230" i="3"/>
  <c r="J238" i="3"/>
  <c r="P238" i="3"/>
  <c r="J246" i="3"/>
  <c r="P246" i="3"/>
  <c r="GH209" i="3"/>
  <c r="EL155" i="3"/>
  <c r="EH159" i="3"/>
  <c r="EH160" i="3"/>
  <c r="EJ160" i="3"/>
  <c r="EH162" i="3"/>
  <c r="EH163" i="3"/>
  <c r="EM163" i="3"/>
  <c r="EH170" i="3"/>
  <c r="FY170" i="3"/>
  <c r="EH171" i="3"/>
  <c r="EM171" i="3"/>
  <c r="EJ173" i="3"/>
  <c r="EH181" i="3"/>
  <c r="FY181" i="3"/>
  <c r="EK181" i="3"/>
  <c r="EJ183" i="3"/>
  <c r="EH186" i="3"/>
  <c r="EH187" i="3"/>
  <c r="FY187" i="3"/>
  <c r="EM187" i="3"/>
  <c r="EJ189" i="3"/>
  <c r="EH197" i="3"/>
  <c r="EK197" i="3"/>
  <c r="EJ199" i="3"/>
  <c r="EH202" i="3"/>
  <c r="EH203" i="3"/>
  <c r="EM203" i="3"/>
  <c r="EH208" i="3"/>
  <c r="EK208" i="3"/>
  <c r="EH221" i="3"/>
  <c r="EK221" i="3"/>
  <c r="EL231" i="3"/>
  <c r="EM234" i="3"/>
  <c r="EK240" i="3"/>
  <c r="EH245" i="3"/>
  <c r="FY245" i="3"/>
  <c r="EK245" i="3"/>
  <c r="EJ247" i="3"/>
  <c r="EH250" i="3"/>
  <c r="EH251" i="3"/>
  <c r="EM251" i="3"/>
  <c r="K48" i="3"/>
  <c r="K57" i="3"/>
  <c r="FT57" i="3"/>
  <c r="K71" i="3"/>
  <c r="FT71" i="3"/>
  <c r="K79" i="3"/>
  <c r="FT79" i="3"/>
  <c r="K110" i="3"/>
  <c r="FT110" i="3"/>
  <c r="K160" i="3"/>
  <c r="FT160" i="3"/>
  <c r="K29" i="3"/>
  <c r="FT29" i="3"/>
  <c r="GW206" i="3"/>
  <c r="GW208" i="3"/>
  <c r="GW213" i="3"/>
  <c r="GW218" i="3"/>
  <c r="GW220" i="3"/>
  <c r="GW223" i="3"/>
  <c r="GW226" i="3"/>
  <c r="GW232" i="3"/>
  <c r="GW235" i="3"/>
  <c r="GW236" i="3"/>
  <c r="GW241" i="3"/>
  <c r="GW249" i="3"/>
  <c r="GW253" i="3"/>
  <c r="GW205" i="3"/>
  <c r="GW210" i="3"/>
  <c r="GW215" i="3"/>
  <c r="GW217" i="3"/>
  <c r="GW224" i="3"/>
  <c r="GW229" i="3"/>
  <c r="GW230" i="3"/>
  <c r="GW238" i="3"/>
  <c r="GW243" i="3"/>
  <c r="GW244" i="3"/>
  <c r="GW247" i="3"/>
  <c r="GW248" i="3"/>
  <c r="GW250" i="3"/>
  <c r="GW207" i="3"/>
  <c r="GW209" i="3"/>
  <c r="GW212" i="3"/>
  <c r="GW219" i="3"/>
  <c r="GW221" i="3"/>
  <c r="GW222" i="3"/>
  <c r="GW227" i="3"/>
  <c r="GW233" i="3"/>
  <c r="GW234" i="3"/>
  <c r="GW237" i="3"/>
  <c r="GW240" i="3"/>
  <c r="GW246" i="3"/>
  <c r="GW211" i="3"/>
  <c r="GW214" i="3"/>
  <c r="GW216" i="3"/>
  <c r="GW225" i="3"/>
  <c r="GW228" i="3"/>
  <c r="GW231" i="3"/>
  <c r="GW239" i="3"/>
  <c r="GW242" i="3"/>
  <c r="GW245" i="3"/>
  <c r="GW251" i="3"/>
  <c r="GW252" i="3"/>
  <c r="S28" i="34"/>
  <c r="E28" i="34"/>
  <c r="I28" i="34"/>
  <c r="AC24" i="3"/>
  <c r="Q26" i="34"/>
  <c r="M26" i="32"/>
  <c r="GW153" i="3"/>
  <c r="GW157" i="3"/>
  <c r="GW169" i="3"/>
  <c r="GW171" i="3"/>
  <c r="GW173" i="3"/>
  <c r="GW175" i="3"/>
  <c r="GW177" i="3"/>
  <c r="GW179" i="3"/>
  <c r="GW184" i="3"/>
  <c r="GW191" i="3"/>
  <c r="GW194" i="3"/>
  <c r="GW200" i="3"/>
  <c r="GW152" i="3"/>
  <c r="GW156" i="3"/>
  <c r="GW160" i="3"/>
  <c r="GW163" i="3"/>
  <c r="GW165" i="3"/>
  <c r="GW167" i="3"/>
  <c r="GW182" i="3"/>
  <c r="GW187" i="3"/>
  <c r="GW188" i="3"/>
  <c r="GW193" i="3"/>
  <c r="GW196" i="3"/>
  <c r="GW199" i="3"/>
  <c r="GW202" i="3"/>
  <c r="GW155" i="3"/>
  <c r="GW159" i="3"/>
  <c r="GW162" i="3"/>
  <c r="GW170" i="3"/>
  <c r="GW172" i="3"/>
  <c r="GW174" i="3"/>
  <c r="GW176" i="3"/>
  <c r="GW178" i="3"/>
  <c r="GW180" i="3"/>
  <c r="GW183" i="3"/>
  <c r="GW185" i="3"/>
  <c r="GW190" i="3"/>
  <c r="GW195" i="3"/>
  <c r="GW201" i="3"/>
  <c r="GW154" i="3"/>
  <c r="GW158" i="3"/>
  <c r="GW161" i="3"/>
  <c r="GW164" i="3"/>
  <c r="GW166" i="3"/>
  <c r="GW168" i="3"/>
  <c r="GW181" i="3"/>
  <c r="GW186" i="3"/>
  <c r="GW189" i="3"/>
  <c r="GW192" i="3"/>
  <c r="GW197" i="3"/>
  <c r="GW198" i="3"/>
  <c r="GW203" i="3"/>
  <c r="GW204" i="3"/>
  <c r="T56" i="3"/>
  <c r="Q34" i="38"/>
  <c r="R34" i="38"/>
  <c r="M34" i="38"/>
  <c r="CI38" i="38"/>
  <c r="J50" i="3"/>
  <c r="J54" i="3"/>
  <c r="K54" i="3"/>
  <c r="P54" i="3"/>
  <c r="M9" i="38"/>
  <c r="CI9" i="38"/>
  <c r="Q9" i="38"/>
  <c r="R9" i="38"/>
  <c r="S9" i="38"/>
  <c r="P51" i="3"/>
  <c r="S54" i="1"/>
  <c r="M57" i="38"/>
  <c r="M7" i="38"/>
  <c r="CI7" i="38"/>
  <c r="BM7" i="38"/>
  <c r="Q7" i="38"/>
  <c r="J48" i="3"/>
  <c r="J60" i="3"/>
  <c r="M52" i="38"/>
  <c r="L20" i="3"/>
  <c r="S20" i="3"/>
  <c r="J71" i="3"/>
  <c r="J75" i="3"/>
  <c r="R39" i="38"/>
  <c r="BG7" i="38"/>
  <c r="BH10" i="38"/>
  <c r="BI39" i="38"/>
  <c r="BF44" i="38"/>
  <c r="BI50" i="38"/>
  <c r="BI52" i="38"/>
  <c r="BF54" i="38"/>
  <c r="BH55" i="38"/>
  <c r="BI58" i="38"/>
  <c r="BH66" i="38"/>
  <c r="BG67" i="38"/>
  <c r="BH68" i="38"/>
  <c r="BG70" i="38"/>
  <c r="BI71" i="38"/>
  <c r="BG73" i="38"/>
  <c r="BG78" i="38"/>
  <c r="F46" i="38"/>
  <c r="F49" i="38"/>
  <c r="BM49" i="38"/>
  <c r="F50" i="38"/>
  <c r="BL53" i="38"/>
  <c r="CK59" i="38"/>
  <c r="F61" i="38"/>
  <c r="F65" i="38"/>
  <c r="BM66" i="38"/>
  <c r="CK67" i="38"/>
  <c r="BM69" i="38"/>
  <c r="BK69" i="38"/>
  <c r="BP69" i="38"/>
  <c r="BL69" i="38"/>
  <c r="J5" i="3"/>
  <c r="BL5" i="38"/>
  <c r="CI6" i="38"/>
  <c r="K9" i="3"/>
  <c r="FT9" i="3"/>
  <c r="F15" i="38"/>
  <c r="Q15" i="38"/>
  <c r="R15" i="38"/>
  <c r="F17" i="38"/>
  <c r="J19" i="3"/>
  <c r="J26" i="3"/>
  <c r="J31" i="3"/>
  <c r="P31" i="3"/>
  <c r="J42" i="3"/>
  <c r="CJ9" i="38"/>
  <c r="BL52" i="38"/>
  <c r="BM75" i="38"/>
  <c r="BK79" i="38"/>
  <c r="BG20" i="38"/>
  <c r="CI34" i="38"/>
  <c r="J69" i="3"/>
  <c r="P69" i="3"/>
  <c r="J72" i="3"/>
  <c r="P72" i="3"/>
  <c r="J73" i="3"/>
  <c r="R12" i="38"/>
  <c r="S12" i="38"/>
  <c r="S39" i="38"/>
  <c r="Y39" i="38"/>
  <c r="R45" i="38"/>
  <c r="R73" i="38"/>
  <c r="S73" i="38"/>
  <c r="BG52" i="38"/>
  <c r="BF68" i="38"/>
  <c r="BG71" i="38"/>
  <c r="CH5" i="38"/>
  <c r="BL45" i="38"/>
  <c r="F48" i="38"/>
  <c r="CK52" i="38"/>
  <c r="F59" i="38"/>
  <c r="CK60" i="38"/>
  <c r="F67" i="38"/>
  <c r="F70" i="38"/>
  <c r="CK74" i="38"/>
  <c r="K61" i="3"/>
  <c r="L61" i="3"/>
  <c r="S61" i="3"/>
  <c r="W61" i="3"/>
  <c r="K67" i="3"/>
  <c r="FT67" i="3"/>
  <c r="F8" i="38"/>
  <c r="J9" i="3"/>
  <c r="K11" i="3"/>
  <c r="FT11" i="3"/>
  <c r="F13" i="38"/>
  <c r="CJ13" i="38"/>
  <c r="J14" i="3"/>
  <c r="K17" i="3"/>
  <c r="K18" i="3"/>
  <c r="FT18" i="3"/>
  <c r="CI19" i="38"/>
  <c r="F22" i="38"/>
  <c r="FT30" i="3"/>
  <c r="K32" i="3"/>
  <c r="F33" i="38"/>
  <c r="CJ33" i="38"/>
  <c r="BG55" i="38"/>
  <c r="BH58" i="38"/>
  <c r="BF67" i="38"/>
  <c r="BG68" i="38"/>
  <c r="BF70" i="38"/>
  <c r="BH71" i="38"/>
  <c r="BF78" i="38"/>
  <c r="CJ7" i="38"/>
  <c r="D7" i="39"/>
  <c r="CJ17" i="38"/>
  <c r="CJ34" i="38"/>
  <c r="D53" i="39"/>
  <c r="BL58" i="38"/>
  <c r="BL76" i="38"/>
  <c r="K45" i="3"/>
  <c r="FT54" i="3"/>
  <c r="K58" i="3"/>
  <c r="FT58" i="3"/>
  <c r="K19" i="3"/>
  <c r="FT19" i="3"/>
  <c r="K24" i="3"/>
  <c r="FT24" i="3"/>
  <c r="K27" i="3"/>
  <c r="FT27" i="3"/>
  <c r="CK27" i="38"/>
  <c r="F29" i="38"/>
  <c r="M29" i="38"/>
  <c r="J38" i="3"/>
  <c r="K39" i="3"/>
  <c r="K43" i="3"/>
  <c r="FT43" i="3"/>
  <c r="AN44" i="8"/>
  <c r="AN46" i="8"/>
  <c r="AN48" i="8"/>
  <c r="AN50" i="8"/>
  <c r="AN52" i="8"/>
  <c r="AN54" i="8"/>
  <c r="AN56" i="8"/>
  <c r="AN58" i="8"/>
  <c r="AN11" i="8"/>
  <c r="AN27" i="8"/>
  <c r="AN35" i="8"/>
  <c r="AN37" i="8"/>
  <c r="AN15" i="8"/>
  <c r="AN39" i="8"/>
  <c r="AN45" i="8"/>
  <c r="AN47" i="8"/>
  <c r="AN49" i="8"/>
  <c r="AN51" i="8"/>
  <c r="AN53" i="8"/>
  <c r="AN55" i="8"/>
  <c r="AN57" i="8"/>
  <c r="AN6" i="8"/>
  <c r="AN14" i="8"/>
  <c r="AN18" i="8"/>
  <c r="AN22" i="8"/>
  <c r="AN26" i="8"/>
  <c r="AN7" i="8"/>
  <c r="AN19" i="8"/>
  <c r="AN23" i="8"/>
  <c r="AN29" i="8"/>
  <c r="AN31" i="8"/>
  <c r="AN33" i="8"/>
  <c r="AN41" i="8"/>
  <c r="AN3" i="8"/>
  <c r="AN9" i="8"/>
  <c r="AN20" i="8"/>
  <c r="AN24" i="8"/>
  <c r="AN10" i="8"/>
  <c r="AN4" i="8"/>
  <c r="AN8" i="8"/>
  <c r="AN12" i="8"/>
  <c r="AN16" i="8"/>
  <c r="AN5" i="8"/>
  <c r="AN13" i="8"/>
  <c r="AN17" i="8"/>
  <c r="AN21" i="8"/>
  <c r="AN25" i="8"/>
  <c r="AN28" i="8"/>
  <c r="AN30" i="8"/>
  <c r="AN32" i="8"/>
  <c r="AN34" i="8"/>
  <c r="AN36" i="8"/>
  <c r="AN38" i="8"/>
  <c r="AN40" i="8"/>
  <c r="AN42" i="8"/>
  <c r="AN43" i="8"/>
  <c r="AN59" i="8"/>
  <c r="G26" i="34"/>
  <c r="K26" i="34"/>
  <c r="O26" i="34"/>
  <c r="M26" i="34"/>
  <c r="Q49" i="38"/>
  <c r="M49" i="38"/>
  <c r="L47" i="3"/>
  <c r="M48" i="3"/>
  <c r="T48" i="3"/>
  <c r="M49" i="3"/>
  <c r="P48" i="38"/>
  <c r="BG46" i="38"/>
  <c r="K46" i="3"/>
  <c r="K50" i="3"/>
  <c r="FT50" i="3"/>
  <c r="M47" i="3"/>
  <c r="R49" i="38"/>
  <c r="S49" i="38"/>
  <c r="BI46" i="38"/>
  <c r="BH50" i="38"/>
  <c r="J46" i="3"/>
  <c r="U39" i="38"/>
  <c r="AG39" i="38"/>
  <c r="AF39" i="38"/>
  <c r="BF38" i="38"/>
  <c r="BH39" i="38"/>
  <c r="K38" i="3"/>
  <c r="FT38" i="3"/>
  <c r="BG39" i="38"/>
  <c r="CJ36" i="38"/>
  <c r="BL35" i="38"/>
  <c r="BM35" i="38"/>
  <c r="BK35" i="38"/>
  <c r="T35" i="3"/>
  <c r="CL37" i="38"/>
  <c r="DC37" i="38"/>
  <c r="CQ37" i="38"/>
  <c r="CV37" i="38"/>
  <c r="DB37" i="38"/>
  <c r="CT37" i="38"/>
  <c r="CY37" i="38"/>
  <c r="CO37" i="38"/>
  <c r="DA37" i="38"/>
  <c r="CS37" i="38"/>
  <c r="CX37" i="38"/>
  <c r="CN37" i="38"/>
  <c r="DD37" i="38"/>
  <c r="CR37" i="38"/>
  <c r="CW37" i="38"/>
  <c r="CH34" i="38"/>
  <c r="CO34" i="38"/>
  <c r="CL34" i="38"/>
  <c r="CR34" i="38"/>
  <c r="CW34" i="38"/>
  <c r="CV34" i="38"/>
  <c r="DB34" i="38"/>
  <c r="DA34" i="38"/>
  <c r="CS34" i="38"/>
  <c r="M33" i="38"/>
  <c r="CI29" i="38"/>
  <c r="BI34" i="38"/>
  <c r="J29" i="3"/>
  <c r="K33" i="3"/>
  <c r="FT33" i="3"/>
  <c r="BH34" i="38"/>
  <c r="M31" i="3"/>
  <c r="F32" i="38"/>
  <c r="CJ25" i="38"/>
  <c r="Q25" i="38"/>
  <c r="R25" i="38"/>
  <c r="M25" i="38"/>
  <c r="S25" i="38"/>
  <c r="CI25" i="38"/>
  <c r="L27" i="3"/>
  <c r="S27" i="3"/>
  <c r="L28" i="3"/>
  <c r="S28" i="3"/>
  <c r="CI26" i="38"/>
  <c r="BF27" i="38"/>
  <c r="BG28" i="38"/>
  <c r="F28" i="38"/>
  <c r="BH26" i="38"/>
  <c r="BG27" i="38"/>
  <c r="BH28" i="38"/>
  <c r="BM27" i="38"/>
  <c r="T28" i="3"/>
  <c r="BI26" i="38"/>
  <c r="J28" i="3"/>
  <c r="T27" i="3"/>
  <c r="Q22" i="38"/>
  <c r="R22" i="38"/>
  <c r="M22" i="38"/>
  <c r="CI22" i="38"/>
  <c r="Q21" i="38"/>
  <c r="M21" i="38"/>
  <c r="CJ21" i="38"/>
  <c r="CI21" i="38"/>
  <c r="L24" i="3"/>
  <c r="BF22" i="38"/>
  <c r="BH23" i="38"/>
  <c r="BL21" i="38"/>
  <c r="R21" i="38"/>
  <c r="S21" i="38"/>
  <c r="BG22" i="38"/>
  <c r="BI23" i="38"/>
  <c r="CJ22" i="38"/>
  <c r="CH22" i="38"/>
  <c r="J21" i="3"/>
  <c r="P21" i="3"/>
  <c r="CJ18" i="38"/>
  <c r="AS19" i="38"/>
  <c r="AX19" i="38"/>
  <c r="AR20" i="38"/>
  <c r="AW20" i="38"/>
  <c r="BC19" i="38"/>
  <c r="BC20" i="38"/>
  <c r="P18" i="38"/>
  <c r="BG19" i="38"/>
  <c r="BH20" i="38"/>
  <c r="CK19" i="38"/>
  <c r="CJ19" i="38"/>
  <c r="CH19" i="38"/>
  <c r="T20" i="3"/>
  <c r="F20" i="38"/>
  <c r="AQ19" i="38"/>
  <c r="AV19" i="38"/>
  <c r="AP20" i="38"/>
  <c r="AT20" i="38"/>
  <c r="AY20" i="38"/>
  <c r="BA19" i="38"/>
  <c r="BA20" i="38"/>
  <c r="AO20" i="38"/>
  <c r="P19" i="38"/>
  <c r="BF20" i="38"/>
  <c r="J18" i="3"/>
  <c r="AR19" i="38"/>
  <c r="AW19" i="38"/>
  <c r="AQ20" i="38"/>
  <c r="AV20" i="38"/>
  <c r="BB19" i="38"/>
  <c r="BB20" i="38"/>
  <c r="BF19" i="38"/>
  <c r="CH12" i="38"/>
  <c r="CL12" i="38"/>
  <c r="BL16" i="38"/>
  <c r="CI15" i="38"/>
  <c r="CX12" i="38"/>
  <c r="L12" i="3"/>
  <c r="S12" i="3"/>
  <c r="T12" i="3"/>
  <c r="BL10" i="38"/>
  <c r="CJ10" i="38"/>
  <c r="Q10" i="38"/>
  <c r="R10" i="38"/>
  <c r="M10" i="38"/>
  <c r="S10" i="38"/>
  <c r="CI10" i="38"/>
  <c r="BM10" i="38"/>
  <c r="L17" i="3"/>
  <c r="S17" i="3"/>
  <c r="V17" i="3"/>
  <c r="BG11" i="38"/>
  <c r="T13" i="3"/>
  <c r="K10" i="3"/>
  <c r="FT10" i="3"/>
  <c r="K14" i="3"/>
  <c r="FT14" i="3"/>
  <c r="K15" i="3"/>
  <c r="FT15" i="3"/>
  <c r="J16" i="3"/>
  <c r="CH9" i="38"/>
  <c r="L9" i="3"/>
  <c r="S9" i="3"/>
  <c r="V9" i="3"/>
  <c r="R7" i="38"/>
  <c r="S7" i="38"/>
  <c r="CH7" i="38"/>
  <c r="K7" i="3"/>
  <c r="FT7" i="3"/>
  <c r="L6" i="3"/>
  <c r="S6" i="3"/>
  <c r="T6" i="3"/>
  <c r="AQ6" i="38"/>
  <c r="AV6" i="38"/>
  <c r="BA6" i="38"/>
  <c r="AO6" i="38"/>
  <c r="Q6" i="38"/>
  <c r="R6" i="38"/>
  <c r="AR6" i="38"/>
  <c r="AW6" i="38"/>
  <c r="BB6" i="38"/>
  <c r="BF6" i="38"/>
  <c r="AS6" i="38"/>
  <c r="AX6" i="38"/>
  <c r="BC6" i="38"/>
  <c r="BG6" i="38"/>
  <c r="Q41" i="38"/>
  <c r="CI41" i="38"/>
  <c r="M41" i="38"/>
  <c r="R41" i="38"/>
  <c r="S41" i="38"/>
  <c r="L43" i="3"/>
  <c r="S43" i="3"/>
  <c r="CJ42" i="38"/>
  <c r="Q42" i="38"/>
  <c r="CI42" i="38"/>
  <c r="M42" i="38"/>
  <c r="AQ42" i="38"/>
  <c r="AV42" i="38"/>
  <c r="AS44" i="38"/>
  <c r="AX44" i="38"/>
  <c r="BC42" i="38"/>
  <c r="BC44" i="38"/>
  <c r="AO42" i="38"/>
  <c r="P44" i="38"/>
  <c r="R44" i="38"/>
  <c r="BI42" i="38"/>
  <c r="BI44" i="38"/>
  <c r="BM45" i="38"/>
  <c r="BK45" i="38"/>
  <c r="CJ41" i="38"/>
  <c r="AS42" i="38"/>
  <c r="AX42" i="38"/>
  <c r="AQ44" i="38"/>
  <c r="AV44" i="38"/>
  <c r="BA42" i="38"/>
  <c r="BA44" i="38"/>
  <c r="AO44" i="38"/>
  <c r="M45" i="38"/>
  <c r="S45" i="38"/>
  <c r="BG44" i="38"/>
  <c r="CK45" i="38"/>
  <c r="CJ45" i="38"/>
  <c r="CI45" i="38"/>
  <c r="K42" i="3"/>
  <c r="FT42" i="3"/>
  <c r="AP42" i="38"/>
  <c r="AT42" i="38"/>
  <c r="AY42" i="38"/>
  <c r="AR44" i="38"/>
  <c r="AW44" i="38"/>
  <c r="BB42" i="38"/>
  <c r="BB44" i="38"/>
  <c r="M45" i="3"/>
  <c r="BH42" i="38"/>
  <c r="AN45" i="38"/>
  <c r="J43" i="3"/>
  <c r="T77" i="3"/>
  <c r="T76" i="3"/>
  <c r="BH77" i="38"/>
  <c r="BD77" i="38"/>
  <c r="AY77" i="38"/>
  <c r="AT77" i="38"/>
  <c r="AP77" i="38"/>
  <c r="BI77" i="38"/>
  <c r="BC77" i="38"/>
  <c r="AX77" i="38"/>
  <c r="AS77" i="38"/>
  <c r="AO77" i="38"/>
  <c r="BB77" i="38"/>
  <c r="AW77" i="38"/>
  <c r="AR77" i="38"/>
  <c r="CF79" i="38"/>
  <c r="BY79" i="38"/>
  <c r="BT79" i="38"/>
  <c r="BO79" i="38"/>
  <c r="BZ79" i="38"/>
  <c r="BX79" i="38"/>
  <c r="BS79" i="38"/>
  <c r="BN79" i="38"/>
  <c r="BU79" i="38"/>
  <c r="BP79" i="38"/>
  <c r="CA79" i="38"/>
  <c r="BV79" i="38"/>
  <c r="BQ79" i="38"/>
  <c r="L77" i="3"/>
  <c r="S77" i="3"/>
  <c r="AP75" i="38"/>
  <c r="AT75" i="38"/>
  <c r="AY75" i="38"/>
  <c r="BD75" i="38"/>
  <c r="M75" i="3"/>
  <c r="M78" i="3"/>
  <c r="P75" i="3"/>
  <c r="O76" i="38"/>
  <c r="R76" i="38"/>
  <c r="O77" i="38"/>
  <c r="R78" i="38"/>
  <c r="Q79" i="38"/>
  <c r="R79" i="38"/>
  <c r="S79" i="38"/>
  <c r="AN74" i="38"/>
  <c r="AN76" i="38"/>
  <c r="BM76" i="38"/>
  <c r="BK76" i="38"/>
  <c r="BL78" i="38"/>
  <c r="CK75" i="38"/>
  <c r="T79" i="3"/>
  <c r="AQ75" i="38"/>
  <c r="AV75" i="38"/>
  <c r="BA75" i="38"/>
  <c r="L76" i="3"/>
  <c r="S76" i="3"/>
  <c r="J76" i="3"/>
  <c r="P76" i="3"/>
  <c r="M76" i="38"/>
  <c r="F77" i="38"/>
  <c r="M77" i="38"/>
  <c r="M78" i="38"/>
  <c r="BF75" i="38"/>
  <c r="BM77" i="38"/>
  <c r="BM78" i="38"/>
  <c r="F74" i="38"/>
  <c r="Q77" i="38"/>
  <c r="K74" i="3"/>
  <c r="FT74" i="3"/>
  <c r="K78" i="3"/>
  <c r="FT78" i="3"/>
  <c r="CJ79" i="38"/>
  <c r="AR75" i="38"/>
  <c r="AW75" i="38"/>
  <c r="BB75" i="38"/>
  <c r="O74" i="38"/>
  <c r="BG75" i="38"/>
  <c r="BG79" i="38"/>
  <c r="CK77" i="38"/>
  <c r="M60" i="38"/>
  <c r="M64" i="38"/>
  <c r="Q64" i="38"/>
  <c r="CI61" i="38"/>
  <c r="Q61" i="38"/>
  <c r="R61" i="38"/>
  <c r="M61" i="38"/>
  <c r="S61" i="38"/>
  <c r="BM61" i="38"/>
  <c r="BM64" i="38"/>
  <c r="D64" i="39"/>
  <c r="BL61" i="38"/>
  <c r="S59" i="3"/>
  <c r="V59" i="3"/>
  <c r="S64" i="3"/>
  <c r="W64" i="3"/>
  <c r="BF62" i="38"/>
  <c r="CK64" i="38"/>
  <c r="J62" i="3"/>
  <c r="CI66" i="38"/>
  <c r="Q68" i="38"/>
  <c r="M68" i="38"/>
  <c r="L65" i="3"/>
  <c r="S65" i="3"/>
  <c r="T65" i="3"/>
  <c r="J65" i="3"/>
  <c r="P65" i="3"/>
  <c r="K66" i="3"/>
  <c r="FT66" i="3"/>
  <c r="T68" i="3"/>
  <c r="P67" i="3"/>
  <c r="S70" i="1"/>
  <c r="P68" i="3"/>
  <c r="S69" i="3"/>
  <c r="V69" i="3"/>
  <c r="BM68" i="38"/>
  <c r="CI72" i="38"/>
  <c r="T72" i="3"/>
  <c r="V72" i="3"/>
  <c r="BM72" i="38"/>
  <c r="BK73" i="38"/>
  <c r="CC73" i="38"/>
  <c r="K70" i="3"/>
  <c r="J70" i="3"/>
  <c r="P23" i="3"/>
  <c r="P22" i="3"/>
  <c r="P47" i="3"/>
  <c r="P55" i="3"/>
  <c r="P63" i="3"/>
  <c r="P79" i="3"/>
  <c r="W13" i="3"/>
  <c r="K26" i="32"/>
  <c r="O26" i="32"/>
  <c r="G28" i="32"/>
  <c r="K28" i="32"/>
  <c r="O28" i="32"/>
  <c r="S28" i="32"/>
  <c r="W28" i="32"/>
  <c r="E26" i="32"/>
  <c r="I26" i="32"/>
  <c r="I28" i="32"/>
  <c r="M28" i="32"/>
  <c r="Q28" i="32"/>
  <c r="U28" i="32"/>
  <c r="Q28" i="34"/>
  <c r="W28" i="34"/>
  <c r="G28" i="34"/>
  <c r="K28" i="34"/>
  <c r="O28" i="34"/>
  <c r="I26" i="34"/>
  <c r="O25" i="33"/>
  <c r="G27" i="33"/>
  <c r="W27" i="33"/>
  <c r="M25" i="33"/>
  <c r="E27" i="33"/>
  <c r="AD21" i="3"/>
  <c r="Q27" i="33"/>
  <c r="G25" i="33"/>
  <c r="U25" i="33"/>
  <c r="I27" i="33"/>
  <c r="S27" i="33"/>
  <c r="K25" i="33"/>
  <c r="E25" i="33"/>
  <c r="I25" i="33"/>
  <c r="U27" i="33"/>
  <c r="G26" i="32"/>
  <c r="E28" i="32"/>
  <c r="N281" i="2"/>
  <c r="N209" i="2"/>
  <c r="M165" i="2"/>
  <c r="N161" i="2"/>
  <c r="N137" i="2"/>
  <c r="R116" i="2"/>
  <c r="Q116" i="2"/>
  <c r="S116" i="2"/>
  <c r="R110" i="2"/>
  <c r="Q110" i="2"/>
  <c r="R98" i="2"/>
  <c r="Q98" i="2"/>
  <c r="R92" i="2"/>
  <c r="Q92" i="2"/>
  <c r="R80" i="2"/>
  <c r="Q80" i="2"/>
  <c r="R74" i="2"/>
  <c r="Q74" i="2"/>
  <c r="S74" i="2"/>
  <c r="R62" i="2"/>
  <c r="Q62" i="2"/>
  <c r="R56" i="2"/>
  <c r="Q56" i="2"/>
  <c r="R44" i="2"/>
  <c r="Q44" i="2"/>
  <c r="S44" i="2"/>
  <c r="R38" i="2"/>
  <c r="Q38" i="2"/>
  <c r="R26" i="2"/>
  <c r="Q26" i="2"/>
  <c r="S26" i="2"/>
  <c r="N353" i="2"/>
  <c r="M309" i="2"/>
  <c r="N305" i="2"/>
  <c r="M318" i="2"/>
  <c r="N314" i="2"/>
  <c r="M237" i="2"/>
  <c r="N233" i="2"/>
  <c r="R223" i="2"/>
  <c r="S223" i="2"/>
  <c r="N164" i="2"/>
  <c r="R151" i="2"/>
  <c r="S151" i="2"/>
  <c r="R128" i="2"/>
  <c r="Q128" i="2"/>
  <c r="S115" i="2"/>
  <c r="M120" i="2"/>
  <c r="N118" i="2"/>
  <c r="R109" i="2"/>
  <c r="Q109" i="2"/>
  <c r="S97" i="2"/>
  <c r="M102" i="2"/>
  <c r="N97" i="2"/>
  <c r="R91" i="2"/>
  <c r="Q91" i="2"/>
  <c r="S79" i="2"/>
  <c r="M84" i="2"/>
  <c r="N82" i="2"/>
  <c r="R73" i="2"/>
  <c r="Q73" i="2"/>
  <c r="S61" i="2"/>
  <c r="M66" i="2"/>
  <c r="N62" i="2"/>
  <c r="R55" i="2"/>
  <c r="Q55" i="2"/>
  <c r="S43" i="2"/>
  <c r="M48" i="2"/>
  <c r="N46" i="2"/>
  <c r="R37" i="2"/>
  <c r="Q37" i="2"/>
  <c r="S25" i="2"/>
  <c r="M30" i="2"/>
  <c r="N29" i="2"/>
  <c r="S9" i="2"/>
  <c r="O378" i="2"/>
  <c r="N280" i="2"/>
  <c r="N208" i="2"/>
  <c r="M174" i="2"/>
  <c r="N172" i="2"/>
  <c r="N136" i="2"/>
  <c r="R127" i="2"/>
  <c r="Q127" i="2"/>
  <c r="N115" i="2"/>
  <c r="R108" i="2"/>
  <c r="Q108" i="2"/>
  <c r="S108" i="2"/>
  <c r="R90" i="2"/>
  <c r="Q90" i="2"/>
  <c r="M93" i="2"/>
  <c r="N91" i="2"/>
  <c r="N79" i="2"/>
  <c r="R72" i="2"/>
  <c r="Q72" i="2"/>
  <c r="N61" i="2"/>
  <c r="R54" i="2"/>
  <c r="Q54" i="2"/>
  <c r="N43" i="2"/>
  <c r="R36" i="2"/>
  <c r="Q36" i="2"/>
  <c r="R279" i="2"/>
  <c r="S279" i="2"/>
  <c r="N279" i="2"/>
  <c r="T279" i="2"/>
  <c r="Q377" i="2"/>
  <c r="R377" i="2"/>
  <c r="M255" i="2"/>
  <c r="N251" i="2"/>
  <c r="M246" i="2"/>
  <c r="N245" i="2"/>
  <c r="N351" i="2"/>
  <c r="M327" i="2"/>
  <c r="M264" i="2"/>
  <c r="N260" i="2"/>
  <c r="N252" i="2"/>
  <c r="N207" i="2"/>
  <c r="M183" i="2"/>
  <c r="N182" i="2"/>
  <c r="N135" i="2"/>
  <c r="R126" i="2"/>
  <c r="Q126" i="2"/>
  <c r="S377" i="2"/>
  <c r="Q19" i="2"/>
  <c r="R19" i="2"/>
  <c r="N370" i="2"/>
  <c r="M336" i="2"/>
  <c r="N332" i="2"/>
  <c r="N298" i="2"/>
  <c r="N261" i="2"/>
  <c r="N226" i="2"/>
  <c r="M192" i="2"/>
  <c r="N189" i="2"/>
  <c r="N173" i="2"/>
  <c r="N154" i="2"/>
  <c r="R125" i="2"/>
  <c r="Q125" i="2"/>
  <c r="R119" i="2"/>
  <c r="Q119" i="2"/>
  <c r="S119" i="2"/>
  <c r="N119" i="2"/>
  <c r="T119" i="2"/>
  <c r="R107" i="2"/>
  <c r="Q107" i="2"/>
  <c r="S107" i="2"/>
  <c r="R101" i="2"/>
  <c r="Q101" i="2"/>
  <c r="S101" i="2"/>
  <c r="R89" i="2"/>
  <c r="Q89" i="2"/>
  <c r="S89" i="2"/>
  <c r="R83" i="2"/>
  <c r="Q83" i="2"/>
  <c r="S83" i="2"/>
  <c r="R71" i="2"/>
  <c r="Q71" i="2"/>
  <c r="S71" i="2"/>
  <c r="R65" i="2"/>
  <c r="Q65" i="2"/>
  <c r="N65" i="2"/>
  <c r="R53" i="2"/>
  <c r="Q53" i="2"/>
  <c r="R47" i="2"/>
  <c r="Q47" i="2"/>
  <c r="R35" i="2"/>
  <c r="Q35" i="2"/>
  <c r="S35" i="2"/>
  <c r="R29" i="2"/>
  <c r="Q29" i="2"/>
  <c r="S92" i="2"/>
  <c r="M381" i="2"/>
  <c r="N352" i="2"/>
  <c r="M345" i="2"/>
  <c r="N342" i="2"/>
  <c r="N317" i="2"/>
  <c r="N341" i="2"/>
  <c r="N369" i="2"/>
  <c r="N350" i="2"/>
  <c r="N343" i="2"/>
  <c r="N297" i="2"/>
  <c r="N278" i="2"/>
  <c r="M273" i="2"/>
  <c r="N271" i="2"/>
  <c r="N254" i="2"/>
  <c r="N225" i="2"/>
  <c r="N206" i="2"/>
  <c r="M201" i="2"/>
  <c r="N196" i="2"/>
  <c r="N153" i="2"/>
  <c r="N134" i="2"/>
  <c r="S124" i="2"/>
  <c r="M129" i="2"/>
  <c r="N128" i="2"/>
  <c r="R118" i="2"/>
  <c r="Q118" i="2"/>
  <c r="S106" i="2"/>
  <c r="M111" i="2"/>
  <c r="N109" i="2"/>
  <c r="N107" i="2"/>
  <c r="R100" i="2"/>
  <c r="Q100" i="2"/>
  <c r="S88" i="2"/>
  <c r="N90" i="2"/>
  <c r="N89" i="2"/>
  <c r="R82" i="2"/>
  <c r="Q82" i="2"/>
  <c r="S70" i="2"/>
  <c r="M75" i="2"/>
  <c r="R64" i="2"/>
  <c r="Q64" i="2"/>
  <c r="M57" i="2"/>
  <c r="R46" i="2"/>
  <c r="Q46" i="2"/>
  <c r="S34" i="2"/>
  <c r="M39" i="2"/>
  <c r="N37" i="2"/>
  <c r="R28" i="2"/>
  <c r="Q28" i="2"/>
  <c r="S10" i="2"/>
  <c r="Q376" i="2"/>
  <c r="R376" i="2"/>
  <c r="S376" i="2"/>
  <c r="Q18" i="2"/>
  <c r="R18" i="2"/>
  <c r="R268" i="2"/>
  <c r="S268" i="2"/>
  <c r="N244" i="2"/>
  <c r="M219" i="2"/>
  <c r="N215" i="2"/>
  <c r="R196" i="2"/>
  <c r="S196" i="2"/>
  <c r="R152" i="2"/>
  <c r="S152" i="2"/>
  <c r="N152" i="2"/>
  <c r="T152" i="2"/>
  <c r="M147" i="2"/>
  <c r="N143" i="2"/>
  <c r="R117" i="2"/>
  <c r="Q117" i="2"/>
  <c r="R99" i="2"/>
  <c r="Q99" i="2"/>
  <c r="R81" i="2"/>
  <c r="Q81" i="2"/>
  <c r="R63" i="2"/>
  <c r="Q63" i="2"/>
  <c r="N64" i="2"/>
  <c r="R45" i="2"/>
  <c r="Q45" i="2"/>
  <c r="R27" i="2"/>
  <c r="Q27" i="2"/>
  <c r="N28" i="2"/>
  <c r="F128" i="2"/>
  <c r="O128" i="2"/>
  <c r="O127" i="2"/>
  <c r="R252" i="2"/>
  <c r="S252" i="2"/>
  <c r="R306" i="2"/>
  <c r="S306" i="2"/>
  <c r="O361" i="2"/>
  <c r="F362" i="2"/>
  <c r="O362" i="2"/>
  <c r="Q379" i="2"/>
  <c r="R379" i="2"/>
  <c r="M21" i="2"/>
  <c r="N368" i="2"/>
  <c r="M363" i="2"/>
  <c r="N362" i="2"/>
  <c r="N344" i="2"/>
  <c r="N296" i="2"/>
  <c r="M291" i="2"/>
  <c r="N286" i="2"/>
  <c r="N272" i="2"/>
  <c r="N253" i="2"/>
  <c r="N224" i="2"/>
  <c r="N214" i="2"/>
  <c r="N200" i="2"/>
  <c r="N181" i="2"/>
  <c r="N144" i="2"/>
  <c r="N117" i="2"/>
  <c r="N99" i="2"/>
  <c r="N81" i="2"/>
  <c r="S52" i="2"/>
  <c r="N27" i="2"/>
  <c r="S7" i="2"/>
  <c r="S125" i="2"/>
  <c r="R8" i="2"/>
  <c r="Q8" i="2"/>
  <c r="S8" i="2"/>
  <c r="R17" i="2"/>
  <c r="Q17" i="2"/>
  <c r="S17" i="2"/>
  <c r="Q16" i="2"/>
  <c r="R16" i="2"/>
  <c r="R371" i="2"/>
  <c r="R370" i="2"/>
  <c r="R369" i="2"/>
  <c r="S369" i="2"/>
  <c r="R368" i="2"/>
  <c r="S368" i="2"/>
  <c r="R367" i="2"/>
  <c r="S367" i="2"/>
  <c r="R362" i="2"/>
  <c r="R361" i="2"/>
  <c r="R360" i="2"/>
  <c r="R359" i="2"/>
  <c r="S359" i="2"/>
  <c r="R358" i="2"/>
  <c r="S358" i="2"/>
  <c r="R353" i="2"/>
  <c r="R352" i="2"/>
  <c r="R351" i="2"/>
  <c r="S351" i="2"/>
  <c r="T351" i="2"/>
  <c r="R350" i="2"/>
  <c r="S350" i="2"/>
  <c r="R349" i="2"/>
  <c r="S349" i="2"/>
  <c r="R344" i="2"/>
  <c r="R343" i="2"/>
  <c r="R342" i="2"/>
  <c r="S342" i="2"/>
  <c r="R341" i="2"/>
  <c r="S341" i="2"/>
  <c r="T341" i="2"/>
  <c r="R340" i="2"/>
  <c r="S340" i="2"/>
  <c r="R335" i="2"/>
  <c r="R334" i="2"/>
  <c r="R333" i="2"/>
  <c r="S333" i="2"/>
  <c r="R332" i="2"/>
  <c r="S332" i="2"/>
  <c r="R331" i="2"/>
  <c r="S331" i="2"/>
  <c r="R326" i="2"/>
  <c r="R325" i="2"/>
  <c r="R324" i="2"/>
  <c r="S324" i="2"/>
  <c r="R323" i="2"/>
  <c r="S323" i="2"/>
  <c r="R322" i="2"/>
  <c r="S322" i="2"/>
  <c r="R317" i="2"/>
  <c r="R316" i="2"/>
  <c r="R315" i="2"/>
  <c r="S315" i="2"/>
  <c r="R314" i="2"/>
  <c r="S314" i="2"/>
  <c r="T314" i="2"/>
  <c r="R313" i="2"/>
  <c r="S313" i="2"/>
  <c r="R308" i="2"/>
  <c r="R307" i="2"/>
  <c r="R305" i="2"/>
  <c r="S305" i="2"/>
  <c r="T305" i="2"/>
  <c r="R304" i="2"/>
  <c r="S304" i="2"/>
  <c r="R299" i="2"/>
  <c r="R298" i="2"/>
  <c r="R297" i="2"/>
  <c r="S297" i="2"/>
  <c r="T297" i="2"/>
  <c r="R296" i="2"/>
  <c r="S296" i="2"/>
  <c r="R295" i="2"/>
  <c r="S295" i="2"/>
  <c r="R290" i="2"/>
  <c r="R289" i="2"/>
  <c r="R288" i="2"/>
  <c r="S288" i="2"/>
  <c r="R287" i="2"/>
  <c r="S287" i="2"/>
  <c r="R286" i="2"/>
  <c r="S286" i="2"/>
  <c r="R281" i="2"/>
  <c r="R280" i="2"/>
  <c r="R278" i="2"/>
  <c r="S278" i="2"/>
  <c r="R277" i="2"/>
  <c r="S277" i="2"/>
  <c r="R272" i="2"/>
  <c r="R271" i="2"/>
  <c r="R270" i="2"/>
  <c r="S270" i="2"/>
  <c r="R269" i="2"/>
  <c r="S269" i="2"/>
  <c r="R263" i="2"/>
  <c r="R262" i="2"/>
  <c r="R261" i="2"/>
  <c r="S261" i="2"/>
  <c r="T261" i="2"/>
  <c r="R260" i="2"/>
  <c r="S260" i="2"/>
  <c r="R259" i="2"/>
  <c r="S259" i="2"/>
  <c r="R254" i="2"/>
  <c r="R253" i="2"/>
  <c r="R251" i="2"/>
  <c r="S251" i="2"/>
  <c r="R250" i="2"/>
  <c r="S250" i="2"/>
  <c r="R245" i="2"/>
  <c r="R244" i="2"/>
  <c r="R243" i="2"/>
  <c r="S243" i="2"/>
  <c r="R242" i="2"/>
  <c r="S242" i="2"/>
  <c r="R241" i="2"/>
  <c r="S241" i="2"/>
  <c r="R236" i="2"/>
  <c r="R235" i="2"/>
  <c r="R234" i="2"/>
  <c r="S234" i="2"/>
  <c r="R233" i="2"/>
  <c r="S233" i="2"/>
  <c r="T233" i="2"/>
  <c r="R232" i="2"/>
  <c r="S232" i="2"/>
  <c r="R227" i="2"/>
  <c r="R226" i="2"/>
  <c r="R225" i="2"/>
  <c r="S225" i="2"/>
  <c r="T225" i="2"/>
  <c r="R224" i="2"/>
  <c r="S224" i="2"/>
  <c r="T224" i="2"/>
  <c r="R218" i="2"/>
  <c r="R217" i="2"/>
  <c r="R216" i="2"/>
  <c r="S216" i="2"/>
  <c r="R215" i="2"/>
  <c r="S215" i="2"/>
  <c r="R214" i="2"/>
  <c r="S214" i="2"/>
  <c r="R209" i="2"/>
  <c r="R208" i="2"/>
  <c r="R207" i="2"/>
  <c r="S207" i="2"/>
  <c r="R206" i="2"/>
  <c r="S206" i="2"/>
  <c r="R205" i="2"/>
  <c r="S205" i="2"/>
  <c r="R200" i="2"/>
  <c r="R199" i="2"/>
  <c r="R198" i="2"/>
  <c r="S198" i="2"/>
  <c r="R197" i="2"/>
  <c r="S197" i="2"/>
  <c r="R191" i="2"/>
  <c r="R190" i="2"/>
  <c r="R189" i="2"/>
  <c r="S189" i="2"/>
  <c r="T189" i="2"/>
  <c r="R188" i="2"/>
  <c r="S188" i="2"/>
  <c r="R187" i="2"/>
  <c r="S187" i="2"/>
  <c r="R182" i="2"/>
  <c r="R181" i="2"/>
  <c r="R180" i="2"/>
  <c r="S180" i="2"/>
  <c r="R179" i="2"/>
  <c r="S179" i="2"/>
  <c r="R178" i="2"/>
  <c r="S178" i="2"/>
  <c r="R173" i="2"/>
  <c r="R172" i="2"/>
  <c r="R171" i="2"/>
  <c r="S171" i="2"/>
  <c r="R170" i="2"/>
  <c r="S170" i="2"/>
  <c r="R169" i="2"/>
  <c r="S169" i="2"/>
  <c r="R164" i="2"/>
  <c r="R163" i="2"/>
  <c r="R162" i="2"/>
  <c r="S162" i="2"/>
  <c r="R161" i="2"/>
  <c r="S161" i="2"/>
  <c r="T161" i="2"/>
  <c r="R160" i="2"/>
  <c r="S160" i="2"/>
  <c r="R155" i="2"/>
  <c r="R154" i="2"/>
  <c r="R153" i="2"/>
  <c r="S153" i="2"/>
  <c r="T153" i="2"/>
  <c r="R146" i="2"/>
  <c r="R145" i="2"/>
  <c r="R144" i="2"/>
  <c r="S144" i="2"/>
  <c r="R143" i="2"/>
  <c r="S143" i="2"/>
  <c r="R142" i="2"/>
  <c r="S142" i="2"/>
  <c r="R137" i="2"/>
  <c r="R136" i="2"/>
  <c r="R135" i="2"/>
  <c r="S135" i="2"/>
  <c r="T135" i="2"/>
  <c r="R134" i="2"/>
  <c r="S134" i="2"/>
  <c r="R133" i="2"/>
  <c r="S133" i="2"/>
  <c r="O126" i="2"/>
  <c r="O118" i="2"/>
  <c r="O109" i="2"/>
  <c r="S109" i="2"/>
  <c r="O100" i="2"/>
  <c r="O91" i="2"/>
  <c r="O82" i="2"/>
  <c r="S82" i="2"/>
  <c r="O73" i="2"/>
  <c r="O64" i="2"/>
  <c r="R380" i="2"/>
  <c r="F379" i="2"/>
  <c r="AC22" i="3"/>
  <c r="O360" i="2"/>
  <c r="S360" i="2"/>
  <c r="F136" i="2"/>
  <c r="F145" i="2"/>
  <c r="F154" i="2"/>
  <c r="F163" i="2"/>
  <c r="F172" i="2"/>
  <c r="F181" i="2"/>
  <c r="F190" i="2"/>
  <c r="F199" i="2"/>
  <c r="F208" i="2"/>
  <c r="F217" i="2"/>
  <c r="F226" i="2"/>
  <c r="F235" i="2"/>
  <c r="F244" i="2"/>
  <c r="F253" i="2"/>
  <c r="F262" i="2"/>
  <c r="F271" i="2"/>
  <c r="F280" i="2"/>
  <c r="F289" i="2"/>
  <c r="F298" i="2"/>
  <c r="F307" i="2"/>
  <c r="F316" i="2"/>
  <c r="F325" i="2"/>
  <c r="F334" i="2"/>
  <c r="F343" i="2"/>
  <c r="F352" i="2"/>
  <c r="F370" i="2"/>
  <c r="M8" i="2"/>
  <c r="N367" i="2"/>
  <c r="N349" i="2"/>
  <c r="N340" i="2"/>
  <c r="N313" i="2"/>
  <c r="N295" i="2"/>
  <c r="N277" i="2"/>
  <c r="N259" i="2"/>
  <c r="N250" i="2"/>
  <c r="N241" i="2"/>
  <c r="N232" i="2"/>
  <c r="N223" i="2"/>
  <c r="N205" i="2"/>
  <c r="N187" i="2"/>
  <c r="N169" i="2"/>
  <c r="N160" i="2"/>
  <c r="N151" i="2"/>
  <c r="N133" i="2"/>
  <c r="R378" i="2"/>
  <c r="W69" i="3"/>
  <c r="V61" i="3"/>
  <c r="V109" i="3"/>
  <c r="W121" i="3"/>
  <c r="V121" i="3"/>
  <c r="V115" i="3"/>
  <c r="W115" i="3"/>
  <c r="W122" i="3"/>
  <c r="V122" i="3"/>
  <c r="W59" i="3"/>
  <c r="W113" i="3"/>
  <c r="V113" i="3"/>
  <c r="W123" i="3"/>
  <c r="V123" i="3"/>
  <c r="V114" i="3"/>
  <c r="W114" i="3"/>
  <c r="V117" i="3"/>
  <c r="W117" i="3"/>
  <c r="DM45" i="3"/>
  <c r="S125" i="3"/>
  <c r="T125" i="3"/>
  <c r="S127" i="3"/>
  <c r="T127" i="3"/>
  <c r="V161" i="3"/>
  <c r="W161" i="3"/>
  <c r="V164" i="3"/>
  <c r="W164" i="3"/>
  <c r="V168" i="3"/>
  <c r="W168" i="3"/>
  <c r="DN110" i="3"/>
  <c r="DO110" i="3"/>
  <c r="DN118" i="3"/>
  <c r="DO118" i="3"/>
  <c r="V153" i="3"/>
  <c r="W153" i="3"/>
  <c r="V155" i="3"/>
  <c r="W155" i="3"/>
  <c r="V157" i="3"/>
  <c r="W157" i="3"/>
  <c r="V159" i="3"/>
  <c r="W159" i="3"/>
  <c r="V169" i="3"/>
  <c r="W169" i="3"/>
  <c r="V173" i="3"/>
  <c r="W173" i="3"/>
  <c r="V177" i="3"/>
  <c r="W177" i="3"/>
  <c r="V181" i="3"/>
  <c r="W181" i="3"/>
  <c r="V165" i="3"/>
  <c r="W165" i="3"/>
  <c r="T47" i="3"/>
  <c r="T63" i="3"/>
  <c r="DN116" i="3"/>
  <c r="DO116" i="3"/>
  <c r="V170" i="3"/>
  <c r="W170" i="3"/>
  <c r="V174" i="3"/>
  <c r="W174" i="3"/>
  <c r="V178" i="3"/>
  <c r="W178" i="3"/>
  <c r="V182" i="3"/>
  <c r="W182" i="3"/>
  <c r="W73" i="3"/>
  <c r="W81" i="3"/>
  <c r="W83" i="3"/>
  <c r="W85" i="3"/>
  <c r="W87" i="3"/>
  <c r="W89" i="3"/>
  <c r="W91" i="3"/>
  <c r="W93" i="3"/>
  <c r="W95" i="3"/>
  <c r="W97" i="3"/>
  <c r="W99" i="3"/>
  <c r="W101" i="3"/>
  <c r="W105" i="3"/>
  <c r="W107" i="3"/>
  <c r="DN111" i="3"/>
  <c r="DO111" i="3"/>
  <c r="DN119" i="3"/>
  <c r="DO119" i="3"/>
  <c r="S126" i="3"/>
  <c r="T126" i="3"/>
  <c r="V135" i="3"/>
  <c r="V139" i="3"/>
  <c r="V143" i="3"/>
  <c r="V149" i="3"/>
  <c r="V162" i="3"/>
  <c r="W162" i="3"/>
  <c r="V166" i="3"/>
  <c r="W166" i="3"/>
  <c r="DN114" i="3"/>
  <c r="DO114" i="3"/>
  <c r="DN122" i="3"/>
  <c r="DO122" i="3"/>
  <c r="DN123" i="3"/>
  <c r="DO123" i="3"/>
  <c r="W129" i="3"/>
  <c r="W131" i="3"/>
  <c r="V145" i="3"/>
  <c r="V156" i="3"/>
  <c r="W156" i="3"/>
  <c r="V171" i="3"/>
  <c r="W171" i="3"/>
  <c r="V175" i="3"/>
  <c r="W175" i="3"/>
  <c r="V179" i="3"/>
  <c r="W179" i="3"/>
  <c r="V183" i="3"/>
  <c r="W183" i="3"/>
  <c r="W118" i="3"/>
  <c r="V136" i="3"/>
  <c r="V140" i="3"/>
  <c r="V144" i="3"/>
  <c r="V150" i="3"/>
  <c r="V163" i="3"/>
  <c r="W163" i="3"/>
  <c r="V167" i="3"/>
  <c r="W167" i="3"/>
  <c r="DM110" i="3"/>
  <c r="DN112" i="3"/>
  <c r="DO112" i="3"/>
  <c r="DM118" i="3"/>
  <c r="DN120" i="3"/>
  <c r="DO120" i="3"/>
  <c r="V172" i="3"/>
  <c r="W172" i="3"/>
  <c r="V176" i="3"/>
  <c r="W176" i="3"/>
  <c r="V180" i="3"/>
  <c r="W180" i="3"/>
  <c r="V184" i="3"/>
  <c r="W184" i="3"/>
  <c r="T191" i="3"/>
  <c r="S191" i="3"/>
  <c r="V192" i="3"/>
  <c r="W192" i="3"/>
  <c r="GS193" i="3"/>
  <c r="T199" i="3"/>
  <c r="S199" i="3"/>
  <c r="V200" i="3"/>
  <c r="W200" i="3"/>
  <c r="GS201" i="3"/>
  <c r="T207" i="3"/>
  <c r="S207" i="3"/>
  <c r="V208" i="3"/>
  <c r="W208" i="3"/>
  <c r="GS209" i="3"/>
  <c r="V215" i="3"/>
  <c r="W215" i="3"/>
  <c r="V221" i="3"/>
  <c r="W221" i="3"/>
  <c r="T128" i="3"/>
  <c r="T129" i="3"/>
  <c r="T130" i="3"/>
  <c r="T131" i="3"/>
  <c r="T132" i="3"/>
  <c r="T133" i="3"/>
  <c r="T134" i="3"/>
  <c r="T135" i="3"/>
  <c r="T136" i="3"/>
  <c r="T137" i="3"/>
  <c r="T138" i="3"/>
  <c r="T139" i="3"/>
  <c r="T140" i="3"/>
  <c r="T141" i="3"/>
  <c r="T142" i="3"/>
  <c r="T143" i="3"/>
  <c r="T144" i="3"/>
  <c r="T145" i="3"/>
  <c r="T146" i="3"/>
  <c r="DN152" i="3"/>
  <c r="DO152" i="3"/>
  <c r="FY152" i="3"/>
  <c r="DN153" i="3"/>
  <c r="DO153" i="3"/>
  <c r="FY153" i="3"/>
  <c r="DN154" i="3"/>
  <c r="DO154" i="3"/>
  <c r="FY154" i="3"/>
  <c r="S155" i="3"/>
  <c r="DN155" i="3"/>
  <c r="DO155" i="3"/>
  <c r="FY155" i="3"/>
  <c r="S156" i="3"/>
  <c r="DN156" i="3"/>
  <c r="DO156" i="3"/>
  <c r="S157" i="3"/>
  <c r="DN157" i="3"/>
  <c r="DO157" i="3"/>
  <c r="FY157" i="3"/>
  <c r="DN158" i="3"/>
  <c r="DO158" i="3"/>
  <c r="FY158" i="3"/>
  <c r="S159" i="3"/>
  <c r="DN159" i="3"/>
  <c r="DO159" i="3"/>
  <c r="FY159" i="3"/>
  <c r="DN160" i="3"/>
  <c r="DO160" i="3"/>
  <c r="FY160" i="3"/>
  <c r="S161" i="3"/>
  <c r="DN161" i="3"/>
  <c r="DO161" i="3"/>
  <c r="S162" i="3"/>
  <c r="DN162" i="3"/>
  <c r="DO162" i="3"/>
  <c r="FY162" i="3"/>
  <c r="S163" i="3"/>
  <c r="DN163" i="3"/>
  <c r="DO163" i="3"/>
  <c r="FY163" i="3"/>
  <c r="S164" i="3"/>
  <c r="DN164" i="3"/>
  <c r="DO164" i="3"/>
  <c r="FY164" i="3"/>
  <c r="S165" i="3"/>
  <c r="DN165" i="3"/>
  <c r="DO165" i="3"/>
  <c r="FY165" i="3"/>
  <c r="S166" i="3"/>
  <c r="DN166" i="3"/>
  <c r="DO166" i="3"/>
  <c r="FY166" i="3"/>
  <c r="S167" i="3"/>
  <c r="DN167" i="3"/>
  <c r="DO167" i="3"/>
  <c r="FY167" i="3"/>
  <c r="S168" i="3"/>
  <c r="DN168" i="3"/>
  <c r="DO168" i="3"/>
  <c r="FY168" i="3"/>
  <c r="S169" i="3"/>
  <c r="DN169" i="3"/>
  <c r="DO169" i="3"/>
  <c r="S170" i="3"/>
  <c r="DN170" i="3"/>
  <c r="DO170" i="3"/>
  <c r="S171" i="3"/>
  <c r="DN171" i="3"/>
  <c r="DO171" i="3"/>
  <c r="FY171" i="3"/>
  <c r="S172" i="3"/>
  <c r="DN172" i="3"/>
  <c r="DO172" i="3"/>
  <c r="FY172" i="3"/>
  <c r="S173" i="3"/>
  <c r="DN173" i="3"/>
  <c r="DO173" i="3"/>
  <c r="FY173" i="3"/>
  <c r="S174" i="3"/>
  <c r="DN174" i="3"/>
  <c r="DO174" i="3"/>
  <c r="FY174" i="3"/>
  <c r="S175" i="3"/>
  <c r="DN175" i="3"/>
  <c r="DO175" i="3"/>
  <c r="FY175" i="3"/>
  <c r="S176" i="3"/>
  <c r="DN176" i="3"/>
  <c r="DO176" i="3"/>
  <c r="FY176" i="3"/>
  <c r="S177" i="3"/>
  <c r="DN177" i="3"/>
  <c r="DO177" i="3"/>
  <c r="FY177" i="3"/>
  <c r="S178" i="3"/>
  <c r="DN178" i="3"/>
  <c r="DO178" i="3"/>
  <c r="FY178" i="3"/>
  <c r="S179" i="3"/>
  <c r="DN179" i="3"/>
  <c r="DO179" i="3"/>
  <c r="FY179" i="3"/>
  <c r="S180" i="3"/>
  <c r="DN180" i="3"/>
  <c r="DO180" i="3"/>
  <c r="FY180" i="3"/>
  <c r="S181" i="3"/>
  <c r="DN182" i="3"/>
  <c r="DO182" i="3"/>
  <c r="FY182" i="3"/>
  <c r="S183" i="3"/>
  <c r="DN184" i="3"/>
  <c r="DO184" i="3"/>
  <c r="FY184" i="3"/>
  <c r="S185" i="3"/>
  <c r="V223" i="3"/>
  <c r="W223" i="3"/>
  <c r="GS187" i="3"/>
  <c r="T193" i="3"/>
  <c r="S193" i="3"/>
  <c r="V194" i="3"/>
  <c r="W194" i="3"/>
  <c r="GS195" i="3"/>
  <c r="T201" i="3"/>
  <c r="S201" i="3"/>
  <c r="V202" i="3"/>
  <c r="W202" i="3"/>
  <c r="GS203" i="3"/>
  <c r="T209" i="3"/>
  <c r="S209" i="3"/>
  <c r="GS211" i="3"/>
  <c r="V225" i="3"/>
  <c r="W225" i="3"/>
  <c r="T186" i="3"/>
  <c r="T211" i="3"/>
  <c r="S211" i="3"/>
  <c r="V217" i="3"/>
  <c r="W217" i="3"/>
  <c r="V227" i="3"/>
  <c r="W227" i="3"/>
  <c r="GS152" i="3"/>
  <c r="GS153" i="3"/>
  <c r="GS154" i="3"/>
  <c r="GS155" i="3"/>
  <c r="GS156" i="3"/>
  <c r="GS157" i="3"/>
  <c r="GS158" i="3"/>
  <c r="GS159" i="3"/>
  <c r="GS160" i="3"/>
  <c r="GS161" i="3"/>
  <c r="GS162" i="3"/>
  <c r="GS163" i="3"/>
  <c r="GS164" i="3"/>
  <c r="GS165" i="3"/>
  <c r="GS166" i="3"/>
  <c r="GS167" i="3"/>
  <c r="GS168" i="3"/>
  <c r="GS169" i="3"/>
  <c r="GS170" i="3"/>
  <c r="GS171" i="3"/>
  <c r="GS172" i="3"/>
  <c r="GS173" i="3"/>
  <c r="GS174" i="3"/>
  <c r="GS175" i="3"/>
  <c r="GS176" i="3"/>
  <c r="GS177" i="3"/>
  <c r="GS178" i="3"/>
  <c r="GS179" i="3"/>
  <c r="GS180" i="3"/>
  <c r="DM181" i="3"/>
  <c r="GS182" i="3"/>
  <c r="DM183" i="3"/>
  <c r="GS184" i="3"/>
  <c r="T187" i="3"/>
  <c r="S187" i="3"/>
  <c r="V188" i="3"/>
  <c r="W188" i="3"/>
  <c r="GS189" i="3"/>
  <c r="T195" i="3"/>
  <c r="S195" i="3"/>
  <c r="V196" i="3"/>
  <c r="W196" i="3"/>
  <c r="GS197" i="3"/>
  <c r="T203" i="3"/>
  <c r="S203" i="3"/>
  <c r="GS205" i="3"/>
  <c r="V229" i="3"/>
  <c r="W229" i="3"/>
  <c r="DN181" i="3"/>
  <c r="DO181" i="3"/>
  <c r="S182" i="3"/>
  <c r="DN183" i="3"/>
  <c r="DO183" i="3"/>
  <c r="FY183" i="3"/>
  <c r="S184" i="3"/>
  <c r="FZ210" i="3"/>
  <c r="GL210" i="3"/>
  <c r="GK210" i="3"/>
  <c r="V213" i="3"/>
  <c r="W213" i="3"/>
  <c r="V231" i="3"/>
  <c r="W231" i="3"/>
  <c r="V185" i="3"/>
  <c r="W185" i="3"/>
  <c r="T189" i="3"/>
  <c r="S189" i="3"/>
  <c r="GS191" i="3"/>
  <c r="FZ192" i="3"/>
  <c r="T197" i="3"/>
  <c r="S197" i="3"/>
  <c r="V198" i="3"/>
  <c r="W198" i="3"/>
  <c r="GS199" i="3"/>
  <c r="T205" i="3"/>
  <c r="V206" i="3"/>
  <c r="W206" i="3"/>
  <c r="GS207" i="3"/>
  <c r="FZ212" i="3"/>
  <c r="GL212" i="3"/>
  <c r="GK212" i="3"/>
  <c r="V219" i="3"/>
  <c r="W219" i="3"/>
  <c r="V233" i="3"/>
  <c r="W233" i="3"/>
  <c r="V235" i="3"/>
  <c r="W235" i="3"/>
  <c r="V237" i="3"/>
  <c r="W237" i="3"/>
  <c r="V239" i="3"/>
  <c r="W239" i="3"/>
  <c r="V241" i="3"/>
  <c r="W241" i="3"/>
  <c r="V243" i="3"/>
  <c r="W243" i="3"/>
  <c r="DN185" i="3"/>
  <c r="DO185" i="3"/>
  <c r="FY185" i="3"/>
  <c r="DN187" i="3"/>
  <c r="DO187" i="3"/>
  <c r="DN189" i="3"/>
  <c r="DO189" i="3"/>
  <c r="FY189" i="3"/>
  <c r="DN191" i="3"/>
  <c r="DO191" i="3"/>
  <c r="FY191" i="3"/>
  <c r="DN193" i="3"/>
  <c r="DO193" i="3"/>
  <c r="FY193" i="3"/>
  <c r="DN195" i="3"/>
  <c r="DO195" i="3"/>
  <c r="FY195" i="3"/>
  <c r="DN197" i="3"/>
  <c r="DO197" i="3"/>
  <c r="FY197" i="3"/>
  <c r="DN199" i="3"/>
  <c r="DO199" i="3"/>
  <c r="FY199" i="3"/>
  <c r="DN201" i="3"/>
  <c r="DO201" i="3"/>
  <c r="FY201" i="3"/>
  <c r="DN203" i="3"/>
  <c r="DO203" i="3"/>
  <c r="FY203" i="3"/>
  <c r="DN205" i="3"/>
  <c r="DO205" i="3"/>
  <c r="FY205" i="3"/>
  <c r="DN207" i="3"/>
  <c r="DO207" i="3"/>
  <c r="FY207" i="3"/>
  <c r="DN209" i="3"/>
  <c r="DO209" i="3"/>
  <c r="FY209" i="3"/>
  <c r="W210" i="3"/>
  <c r="DN211" i="3"/>
  <c r="DO211" i="3"/>
  <c r="FY211" i="3"/>
  <c r="W212" i="3"/>
  <c r="DN213" i="3"/>
  <c r="DO213" i="3"/>
  <c r="FY213" i="3"/>
  <c r="W214" i="3"/>
  <c r="DN215" i="3"/>
  <c r="DO215" i="3"/>
  <c r="FY215" i="3"/>
  <c r="W216" i="3"/>
  <c r="DN217" i="3"/>
  <c r="DO217" i="3"/>
  <c r="FY217" i="3"/>
  <c r="W218" i="3"/>
  <c r="DN219" i="3"/>
  <c r="DO219" i="3"/>
  <c r="FY219" i="3"/>
  <c r="W220" i="3"/>
  <c r="DN221" i="3"/>
  <c r="DO221" i="3"/>
  <c r="FY221" i="3"/>
  <c r="W222" i="3"/>
  <c r="DN223" i="3"/>
  <c r="DO223" i="3"/>
  <c r="FY223" i="3"/>
  <c r="W224" i="3"/>
  <c r="DN225" i="3"/>
  <c r="DO225" i="3"/>
  <c r="FY225" i="3"/>
  <c r="W226" i="3"/>
  <c r="DN227" i="3"/>
  <c r="DO227" i="3"/>
  <c r="FY227" i="3"/>
  <c r="W228" i="3"/>
  <c r="DN229" i="3"/>
  <c r="DO229" i="3"/>
  <c r="FY229" i="3"/>
  <c r="W230" i="3"/>
  <c r="DN231" i="3"/>
  <c r="DO231" i="3"/>
  <c r="FY231" i="3"/>
  <c r="W232" i="3"/>
  <c r="DN233" i="3"/>
  <c r="DO233" i="3"/>
  <c r="FY233" i="3"/>
  <c r="DN235" i="3"/>
  <c r="DO235" i="3"/>
  <c r="FY235" i="3"/>
  <c r="W236" i="3"/>
  <c r="DN237" i="3"/>
  <c r="DO237" i="3"/>
  <c r="FY237" i="3"/>
  <c r="DN239" i="3"/>
  <c r="DO239" i="3"/>
  <c r="FY239" i="3"/>
  <c r="W240" i="3"/>
  <c r="DN241" i="3"/>
  <c r="DO241" i="3"/>
  <c r="FY241" i="3"/>
  <c r="W242" i="3"/>
  <c r="DN243" i="3"/>
  <c r="DO243" i="3"/>
  <c r="FY243" i="3"/>
  <c r="FY249" i="3"/>
  <c r="DN249" i="3"/>
  <c r="DO249" i="3"/>
  <c r="V253" i="3"/>
  <c r="W253" i="3"/>
  <c r="GS249" i="3"/>
  <c r="W251" i="3"/>
  <c r="FZ252" i="3"/>
  <c r="GL252" i="3"/>
  <c r="GS213" i="3"/>
  <c r="GS215" i="3"/>
  <c r="GS217" i="3"/>
  <c r="GS219" i="3"/>
  <c r="DM220" i="3"/>
  <c r="GS221" i="3"/>
  <c r="DM222" i="3"/>
  <c r="GS223" i="3"/>
  <c r="DM224" i="3"/>
  <c r="GS225" i="3"/>
  <c r="DM226" i="3"/>
  <c r="GS227" i="3"/>
  <c r="DM228" i="3"/>
  <c r="GS229" i="3"/>
  <c r="DM230" i="3"/>
  <c r="GS231" i="3"/>
  <c r="DM232" i="3"/>
  <c r="GS233" i="3"/>
  <c r="DM234" i="3"/>
  <c r="GS235" i="3"/>
  <c r="DM236" i="3"/>
  <c r="GS237" i="3"/>
  <c r="DM238" i="3"/>
  <c r="GS239" i="3"/>
  <c r="DM240" i="3"/>
  <c r="GS241" i="3"/>
  <c r="DM242" i="3"/>
  <c r="GS243" i="3"/>
  <c r="DM244" i="3"/>
  <c r="V246" i="3"/>
  <c r="DN247" i="3"/>
  <c r="DO247" i="3"/>
  <c r="FY186" i="3"/>
  <c r="FY194" i="3"/>
  <c r="FY196" i="3"/>
  <c r="S213" i="3"/>
  <c r="FY214" i="3"/>
  <c r="S215" i="3"/>
  <c r="S217" i="3"/>
  <c r="FY218" i="3"/>
  <c r="S219" i="3"/>
  <c r="S221" i="3"/>
  <c r="FY222" i="3"/>
  <c r="S223" i="3"/>
  <c r="FY224" i="3"/>
  <c r="S225" i="3"/>
  <c r="FY226" i="3"/>
  <c r="S227" i="3"/>
  <c r="FY228" i="3"/>
  <c r="S229" i="3"/>
  <c r="S231" i="3"/>
  <c r="FY232" i="3"/>
  <c r="S233" i="3"/>
  <c r="DN234" i="3"/>
  <c r="DO234" i="3"/>
  <c r="FY234" i="3"/>
  <c r="S235" i="3"/>
  <c r="DN236" i="3"/>
  <c r="DO236" i="3"/>
  <c r="FY236" i="3"/>
  <c r="S237" i="3"/>
  <c r="DN238" i="3"/>
  <c r="DO238" i="3"/>
  <c r="FY238" i="3"/>
  <c r="S239" i="3"/>
  <c r="DN240" i="3"/>
  <c r="DO240" i="3"/>
  <c r="FY240" i="3"/>
  <c r="S241" i="3"/>
  <c r="DN242" i="3"/>
  <c r="DO242" i="3"/>
  <c r="FY242" i="3"/>
  <c r="S243" i="3"/>
  <c r="DN244" i="3"/>
  <c r="DO244" i="3"/>
  <c r="FY244" i="3"/>
  <c r="GS247" i="3"/>
  <c r="W249" i="3"/>
  <c r="FY253" i="3"/>
  <c r="DN253" i="3"/>
  <c r="DO253" i="3"/>
  <c r="DM253" i="3"/>
  <c r="FY251" i="3"/>
  <c r="DN251" i="3"/>
  <c r="DO251" i="3"/>
  <c r="GS253" i="3"/>
  <c r="S251" i="3"/>
  <c r="GS251" i="3"/>
  <c r="GS245" i="3"/>
  <c r="W247" i="3"/>
  <c r="FZ248" i="3"/>
  <c r="GL248" i="3"/>
  <c r="AL91" i="38"/>
  <c r="AK91" i="38"/>
  <c r="AJ91" i="38"/>
  <c r="AI91" i="38"/>
  <c r="AS247" i="3"/>
  <c r="AS250" i="3"/>
  <c r="AS242" i="3"/>
  <c r="AS245" i="3"/>
  <c r="AS243" i="3"/>
  <c r="AS235" i="3"/>
  <c r="AS244" i="3"/>
  <c r="AS240" i="3"/>
  <c r="AS238" i="3"/>
  <c r="AS230" i="3"/>
  <c r="AS248" i="3"/>
  <c r="AS246" i="3"/>
  <c r="AS233" i="3"/>
  <c r="AS253" i="3"/>
  <c r="AS251" i="3"/>
  <c r="AS249" i="3"/>
  <c r="AS241" i="3"/>
  <c r="AS236" i="3"/>
  <c r="AS252" i="3"/>
  <c r="AS239" i="3"/>
  <c r="AS231" i="3"/>
  <c r="AS229" i="3"/>
  <c r="AS221" i="3"/>
  <c r="AS213" i="3"/>
  <c r="AS234" i="3"/>
  <c r="AS224" i="3"/>
  <c r="AS216" i="3"/>
  <c r="AS227" i="3"/>
  <c r="AS219" i="3"/>
  <c r="AS211" i="3"/>
  <c r="AS222" i="3"/>
  <c r="AS232" i="3"/>
  <c r="AS225" i="3"/>
  <c r="AS223" i="3"/>
  <c r="AS210" i="3"/>
  <c r="AS202" i="3"/>
  <c r="AS218" i="3"/>
  <c r="AS217" i="3"/>
  <c r="AS214" i="3"/>
  <c r="AS212" i="3"/>
  <c r="AS205" i="3"/>
  <c r="AS197" i="3"/>
  <c r="AS237" i="3"/>
  <c r="AS208" i="3"/>
  <c r="AS200" i="3"/>
  <c r="AS226" i="3"/>
  <c r="AS215" i="3"/>
  <c r="AS203" i="3"/>
  <c r="AS195" i="3"/>
  <c r="AS206" i="3"/>
  <c r="AS198" i="3"/>
  <c r="AS220" i="3"/>
  <c r="AS204" i="3"/>
  <c r="AS187" i="3"/>
  <c r="AS177" i="3"/>
  <c r="AS209" i="3"/>
  <c r="AS199" i="3"/>
  <c r="AS190" i="3"/>
  <c r="AS182" i="3"/>
  <c r="AS176" i="3"/>
  <c r="AS193" i="3"/>
  <c r="AS185" i="3"/>
  <c r="AS175" i="3"/>
  <c r="AS207" i="3"/>
  <c r="AS188" i="3"/>
  <c r="AS180" i="3"/>
  <c r="AS174" i="3"/>
  <c r="AS228" i="3"/>
  <c r="AS191" i="3"/>
  <c r="AS183" i="3"/>
  <c r="AS201" i="3"/>
  <c r="AS194" i="3"/>
  <c r="AS186" i="3"/>
  <c r="AS196" i="3"/>
  <c r="AS189" i="3"/>
  <c r="AS166" i="3"/>
  <c r="AS158" i="3"/>
  <c r="AS150" i="3"/>
  <c r="AS181" i="3"/>
  <c r="AS165" i="3"/>
  <c r="AS157" i="3"/>
  <c r="AS149" i="3"/>
  <c r="AS172" i="3"/>
  <c r="AS164" i="3"/>
  <c r="AS156" i="3"/>
  <c r="AS148" i="3"/>
  <c r="AS173" i="3"/>
  <c r="AS171" i="3"/>
  <c r="AS163" i="3"/>
  <c r="AS155" i="3"/>
  <c r="AS178" i="3"/>
  <c r="AS170" i="3"/>
  <c r="AS162" i="3"/>
  <c r="AS154" i="3"/>
  <c r="AS184" i="3"/>
  <c r="AS169" i="3"/>
  <c r="AS161" i="3"/>
  <c r="AS168" i="3"/>
  <c r="AS192" i="3"/>
  <c r="AS179" i="3"/>
  <c r="AS142" i="3"/>
  <c r="AS134" i="3"/>
  <c r="AS126" i="3"/>
  <c r="AS160" i="3"/>
  <c r="AS152" i="3"/>
  <c r="AS141" i="3"/>
  <c r="AS133" i="3"/>
  <c r="AS125" i="3"/>
  <c r="AS167" i="3"/>
  <c r="AS140" i="3"/>
  <c r="AS132" i="3"/>
  <c r="AS124" i="3"/>
  <c r="AS151" i="3"/>
  <c r="AS147" i="3"/>
  <c r="AS139" i="3"/>
  <c r="AS131" i="3"/>
  <c r="AS123" i="3"/>
  <c r="AS146" i="3"/>
  <c r="AS138" i="3"/>
  <c r="AS130" i="3"/>
  <c r="AS122" i="3"/>
  <c r="AS145" i="3"/>
  <c r="AS137" i="3"/>
  <c r="AS159" i="3"/>
  <c r="AS153" i="3"/>
  <c r="AS144" i="3"/>
  <c r="AS143" i="3"/>
  <c r="AS120" i="3"/>
  <c r="AS112" i="3"/>
  <c r="AS104" i="3"/>
  <c r="AS96" i="3"/>
  <c r="AS128" i="3"/>
  <c r="AS119" i="3"/>
  <c r="AS111" i="3"/>
  <c r="AS103" i="3"/>
  <c r="AS95" i="3"/>
  <c r="AS118" i="3"/>
  <c r="AS110" i="3"/>
  <c r="AS102" i="3"/>
  <c r="AS135" i="3"/>
  <c r="AS117" i="3"/>
  <c r="AS109" i="3"/>
  <c r="AS101" i="3"/>
  <c r="AS116" i="3"/>
  <c r="AS108" i="3"/>
  <c r="AS100" i="3"/>
  <c r="AS129" i="3"/>
  <c r="AS115" i="3"/>
  <c r="AS107" i="3"/>
  <c r="AS136" i="3"/>
  <c r="AS127" i="3"/>
  <c r="AS114" i="3"/>
  <c r="AS106" i="3"/>
  <c r="AS121" i="3"/>
  <c r="AS113" i="3"/>
  <c r="AS88" i="3"/>
  <c r="AS80" i="3"/>
  <c r="AS72" i="3"/>
  <c r="AS64" i="3"/>
  <c r="AS87" i="3"/>
  <c r="AS79" i="3"/>
  <c r="AS71" i="3"/>
  <c r="AS63" i="3"/>
  <c r="AS98" i="3"/>
  <c r="AS94" i="3"/>
  <c r="AS86" i="3"/>
  <c r="AS78" i="3"/>
  <c r="AS70" i="3"/>
  <c r="AS62" i="3"/>
  <c r="AS93" i="3"/>
  <c r="AS85" i="3"/>
  <c r="AS77" i="3"/>
  <c r="AS69" i="3"/>
  <c r="AS61" i="3"/>
  <c r="AS92" i="3"/>
  <c r="AS84" i="3"/>
  <c r="AS76" i="3"/>
  <c r="AS68" i="3"/>
  <c r="AS60" i="3"/>
  <c r="AS91" i="3"/>
  <c r="AS83" i="3"/>
  <c r="AS75" i="3"/>
  <c r="AS67" i="3"/>
  <c r="AS90" i="3"/>
  <c r="AS82" i="3"/>
  <c r="AS105" i="3"/>
  <c r="AS99" i="3"/>
  <c r="AS97" i="3"/>
  <c r="AS89" i="3"/>
  <c r="AS81" i="3"/>
  <c r="AS66" i="3"/>
  <c r="AS58" i="3"/>
  <c r="AS50" i="3"/>
  <c r="BR44" i="3"/>
  <c r="AS41" i="3"/>
  <c r="BR40" i="3"/>
  <c r="AS37" i="3"/>
  <c r="BR36" i="3"/>
  <c r="AS33" i="3"/>
  <c r="BR32" i="3"/>
  <c r="AS29" i="3"/>
  <c r="BR28" i="3"/>
  <c r="AS25" i="3"/>
  <c r="BR24" i="3"/>
  <c r="AS21" i="3"/>
  <c r="BR20" i="3"/>
  <c r="AS57" i="3"/>
  <c r="AS49" i="3"/>
  <c r="AS73" i="3"/>
  <c r="AS56" i="3"/>
  <c r="AS48" i="3"/>
  <c r="AS44" i="3"/>
  <c r="BR43" i="3"/>
  <c r="AS40" i="3"/>
  <c r="BR39" i="3"/>
  <c r="AS36" i="3"/>
  <c r="BR35" i="3"/>
  <c r="AS32" i="3"/>
  <c r="BR31" i="3"/>
  <c r="AS28" i="3"/>
  <c r="BR27" i="3"/>
  <c r="AS24" i="3"/>
  <c r="BR23" i="3"/>
  <c r="AS20" i="3"/>
  <c r="BR19" i="3"/>
  <c r="AS55" i="3"/>
  <c r="AS47" i="3"/>
  <c r="AS54" i="3"/>
  <c r="AS46" i="3"/>
  <c r="AS43" i="3"/>
  <c r="BR42" i="3"/>
  <c r="AS39" i="3"/>
  <c r="BR38" i="3"/>
  <c r="AS35" i="3"/>
  <c r="BR34" i="3"/>
  <c r="AS31" i="3"/>
  <c r="BR30" i="3"/>
  <c r="AS27" i="3"/>
  <c r="BR26" i="3"/>
  <c r="AS23" i="3"/>
  <c r="BR22" i="3"/>
  <c r="AS19" i="3"/>
  <c r="AS74" i="3"/>
  <c r="AS65" i="3"/>
  <c r="AS53" i="3"/>
  <c r="AS45" i="3"/>
  <c r="AS52" i="3"/>
  <c r="AS42" i="3"/>
  <c r="BR41" i="3"/>
  <c r="AS38" i="3"/>
  <c r="BR37" i="3"/>
  <c r="AS34" i="3"/>
  <c r="BR33" i="3"/>
  <c r="AS59" i="3"/>
  <c r="AS51" i="3"/>
  <c r="AS22" i="3"/>
  <c r="BR18" i="3"/>
  <c r="AS15" i="3"/>
  <c r="BR14" i="3"/>
  <c r="AS11" i="3"/>
  <c r="BR10" i="3"/>
  <c r="AS7" i="3"/>
  <c r="BR21" i="3"/>
  <c r="AS30" i="3"/>
  <c r="AS26" i="3"/>
  <c r="AS18" i="3"/>
  <c r="BR17" i="3"/>
  <c r="AS14" i="3"/>
  <c r="BR13" i="3"/>
  <c r="AS10" i="3"/>
  <c r="BR9" i="3"/>
  <c r="BR6" i="3"/>
  <c r="AS17" i="3"/>
  <c r="BR16" i="3"/>
  <c r="AS13" i="3"/>
  <c r="BR12" i="3"/>
  <c r="AS9" i="3"/>
  <c r="BR8" i="3"/>
  <c r="AS6" i="3"/>
  <c r="BR29" i="3"/>
  <c r="BR25" i="3"/>
  <c r="AS16" i="3"/>
  <c r="BR15" i="3"/>
  <c r="AS12" i="3"/>
  <c r="BR11" i="3"/>
  <c r="AS8" i="3"/>
  <c r="BR7" i="3"/>
  <c r="AS5" i="3"/>
  <c r="U362" i="39"/>
  <c r="AL103" i="38"/>
  <c r="AK103" i="38"/>
  <c r="AJ103" i="38"/>
  <c r="AI103" i="38"/>
  <c r="AL155" i="38"/>
  <c r="AK155" i="38"/>
  <c r="AJ155" i="38"/>
  <c r="AI155" i="38"/>
  <c r="AL123" i="38"/>
  <c r="AK123" i="38"/>
  <c r="AJ123" i="38"/>
  <c r="AI123" i="38"/>
  <c r="AL199" i="38"/>
  <c r="AK199" i="38"/>
  <c r="AJ199" i="38"/>
  <c r="AI199" i="38"/>
  <c r="P78" i="3"/>
  <c r="P86" i="3"/>
  <c r="S89" i="1"/>
  <c r="P94" i="3"/>
  <c r="S97" i="1"/>
  <c r="P102" i="3"/>
  <c r="S105" i="1"/>
  <c r="P110" i="3"/>
  <c r="S113" i="1"/>
  <c r="P118" i="3"/>
  <c r="S121" i="1"/>
  <c r="P126" i="3"/>
  <c r="S129" i="1"/>
  <c r="P134" i="3"/>
  <c r="S137" i="1"/>
  <c r="P142" i="3"/>
  <c r="S145" i="1"/>
  <c r="P150" i="3"/>
  <c r="S153" i="1"/>
  <c r="P158" i="3"/>
  <c r="AL87" i="38"/>
  <c r="AK87" i="38"/>
  <c r="AJ87" i="38"/>
  <c r="AI87" i="38"/>
  <c r="BS43" i="3"/>
  <c r="BS39" i="3"/>
  <c r="BS35" i="3"/>
  <c r="BS31" i="3"/>
  <c r="BS27" i="3"/>
  <c r="BS23" i="3"/>
  <c r="BS42" i="3"/>
  <c r="BS38" i="3"/>
  <c r="BS34" i="3"/>
  <c r="BS30" i="3"/>
  <c r="BS26" i="3"/>
  <c r="BS15" i="3"/>
  <c r="BS11" i="3"/>
  <c r="BS19" i="3"/>
  <c r="BS18" i="3"/>
  <c r="BS14" i="3"/>
  <c r="BS10" i="3"/>
  <c r="BS17" i="3"/>
  <c r="BS13" i="3"/>
  <c r="BS9" i="3"/>
  <c r="BS6" i="3"/>
  <c r="BS22" i="3"/>
  <c r="BS16" i="3"/>
  <c r="BS12" i="3"/>
  <c r="BS8" i="3"/>
  <c r="BS5" i="3"/>
  <c r="AL7" i="38"/>
  <c r="AL107" i="38"/>
  <c r="AK107" i="38"/>
  <c r="AJ107" i="38"/>
  <c r="AI107" i="38"/>
  <c r="AL139" i="38"/>
  <c r="AK139" i="38"/>
  <c r="AJ139" i="38"/>
  <c r="AI139" i="38"/>
  <c r="AL159" i="38"/>
  <c r="AK159" i="38"/>
  <c r="AJ159" i="38"/>
  <c r="AI159" i="38"/>
  <c r="AL119" i="38"/>
  <c r="AK119" i="38"/>
  <c r="AJ119" i="38"/>
  <c r="AI119" i="38"/>
  <c r="AI5" i="38"/>
  <c r="P49" i="3"/>
  <c r="P57" i="3"/>
  <c r="P73" i="3"/>
  <c r="P81" i="3"/>
  <c r="S84" i="1"/>
  <c r="P97" i="3"/>
  <c r="S100" i="1"/>
  <c r="P105" i="3"/>
  <c r="S108" i="1"/>
  <c r="P113" i="3"/>
  <c r="S116" i="1"/>
  <c r="P121" i="3"/>
  <c r="S124" i="1"/>
  <c r="P129" i="3"/>
  <c r="S132" i="1"/>
  <c r="P137" i="3"/>
  <c r="S140" i="1"/>
  <c r="P145" i="3"/>
  <c r="S148" i="1"/>
  <c r="P153" i="3"/>
  <c r="P161" i="3"/>
  <c r="AJ39" i="38"/>
  <c r="AL126" i="38"/>
  <c r="AK126" i="38"/>
  <c r="AJ126" i="38"/>
  <c r="AJ144" i="38"/>
  <c r="AI144" i="38"/>
  <c r="AL163" i="38"/>
  <c r="AK163" i="38"/>
  <c r="AJ163" i="38"/>
  <c r="AI163" i="38"/>
  <c r="AJ164" i="38"/>
  <c r="AL186" i="38"/>
  <c r="AK186" i="38"/>
  <c r="AJ186" i="38"/>
  <c r="AL203" i="38"/>
  <c r="AK203" i="38"/>
  <c r="AJ203" i="38"/>
  <c r="AI203" i="38"/>
  <c r="AL226" i="38"/>
  <c r="AK226" i="38"/>
  <c r="AJ226" i="38"/>
  <c r="AI226" i="38"/>
  <c r="AK230" i="38"/>
  <c r="AL238" i="38"/>
  <c r="AK238" i="38"/>
  <c r="AJ238" i="38"/>
  <c r="AI238" i="38"/>
  <c r="BI144" i="38"/>
  <c r="BH144" i="38"/>
  <c r="BG144" i="38"/>
  <c r="BF144" i="38"/>
  <c r="CF83" i="38"/>
  <c r="CE83" i="38"/>
  <c r="CD83" i="38"/>
  <c r="CC83" i="38"/>
  <c r="CF115" i="38"/>
  <c r="CE115" i="38"/>
  <c r="CD115" i="38"/>
  <c r="CC115" i="38"/>
  <c r="CF154" i="38"/>
  <c r="CE154" i="38"/>
  <c r="CD154" i="38"/>
  <c r="CC154" i="38"/>
  <c r="CF225" i="38"/>
  <c r="CE225" i="38"/>
  <c r="CD225" i="38"/>
  <c r="CC225" i="38"/>
  <c r="CF249" i="38"/>
  <c r="CE249" i="38"/>
  <c r="CD249" i="38"/>
  <c r="CC249" i="38"/>
  <c r="CS12" i="38"/>
  <c r="P170" i="3"/>
  <c r="P178" i="3"/>
  <c r="P186" i="3"/>
  <c r="P194" i="3"/>
  <c r="P202" i="3"/>
  <c r="P210" i="3"/>
  <c r="P218" i="3"/>
  <c r="P226" i="3"/>
  <c r="P234" i="3"/>
  <c r="P242" i="3"/>
  <c r="P250" i="3"/>
  <c r="S37" i="38"/>
  <c r="AI45" i="38"/>
  <c r="R82" i="38"/>
  <c r="AL95" i="38"/>
  <c r="AK95" i="38"/>
  <c r="AJ95" i="38"/>
  <c r="AI95" i="38"/>
  <c r="AJ96" i="38"/>
  <c r="AI96" i="38"/>
  <c r="R98" i="38"/>
  <c r="S98" i="38"/>
  <c r="S105" i="38"/>
  <c r="AL111" i="38"/>
  <c r="AK111" i="38"/>
  <c r="AJ111" i="38"/>
  <c r="AI111" i="38"/>
  <c r="R114" i="38"/>
  <c r="S114" i="38"/>
  <c r="AJ128" i="38"/>
  <c r="AI128" i="38"/>
  <c r="R130" i="38"/>
  <c r="S130" i="38"/>
  <c r="AL147" i="38"/>
  <c r="AK147" i="38"/>
  <c r="AJ147" i="38"/>
  <c r="AI147" i="38"/>
  <c r="R150" i="38"/>
  <c r="S150" i="38"/>
  <c r="S166" i="38"/>
  <c r="R190" i="38"/>
  <c r="AL207" i="38"/>
  <c r="AK207" i="38"/>
  <c r="AJ207" i="38"/>
  <c r="AI207" i="38"/>
  <c r="AJ208" i="38"/>
  <c r="AI208" i="38"/>
  <c r="S210" i="38"/>
  <c r="S214" i="38"/>
  <c r="S218" i="38"/>
  <c r="AL223" i="38"/>
  <c r="AK223" i="38"/>
  <c r="AJ223" i="38"/>
  <c r="AI223" i="38"/>
  <c r="AL227" i="38"/>
  <c r="AK227" i="38"/>
  <c r="AJ227" i="38"/>
  <c r="AI227" i="38"/>
  <c r="AL235" i="38"/>
  <c r="AK235" i="38"/>
  <c r="AJ235" i="38"/>
  <c r="AI235" i="38"/>
  <c r="AL243" i="38"/>
  <c r="AK243" i="38"/>
  <c r="AJ243" i="38"/>
  <c r="AI243" i="38"/>
  <c r="AL251" i="38"/>
  <c r="AK251" i="38"/>
  <c r="AJ251" i="38"/>
  <c r="AI251" i="38"/>
  <c r="AL259" i="38"/>
  <c r="AK259" i="38"/>
  <c r="AJ259" i="38"/>
  <c r="AI259" i="38"/>
  <c r="AL267" i="38"/>
  <c r="AK267" i="38"/>
  <c r="AJ267" i="38"/>
  <c r="AI267" i="38"/>
  <c r="AL275" i="38"/>
  <c r="AK275" i="38"/>
  <c r="AJ275" i="38"/>
  <c r="AI275" i="38"/>
  <c r="AL283" i="38"/>
  <c r="AK283" i="38"/>
  <c r="AJ283" i="38"/>
  <c r="AI283" i="38"/>
  <c r="AL291" i="38"/>
  <c r="AK291" i="38"/>
  <c r="AJ291" i="38"/>
  <c r="AI291" i="38"/>
  <c r="AL299" i="38"/>
  <c r="AK299" i="38"/>
  <c r="AI299" i="38"/>
  <c r="AL307" i="38"/>
  <c r="AK307" i="38"/>
  <c r="AI307" i="38"/>
  <c r="BI136" i="38"/>
  <c r="BH136" i="38"/>
  <c r="BG136" i="38"/>
  <c r="BF136" i="38"/>
  <c r="CF97" i="38"/>
  <c r="CE97" i="38"/>
  <c r="CD97" i="38"/>
  <c r="CC97" i="38"/>
  <c r="CF136" i="38"/>
  <c r="CE136" i="38"/>
  <c r="CD136" i="38"/>
  <c r="CC136" i="38"/>
  <c r="CF144" i="38"/>
  <c r="CE144" i="38"/>
  <c r="CD144" i="38"/>
  <c r="CC144" i="38"/>
  <c r="CF160" i="38"/>
  <c r="CE160" i="38"/>
  <c r="CD160" i="38"/>
  <c r="CC160" i="38"/>
  <c r="CE168" i="38"/>
  <c r="CF240" i="38"/>
  <c r="CE240" i="38"/>
  <c r="CD240" i="38"/>
  <c r="CC240" i="38"/>
  <c r="CI181" i="38"/>
  <c r="Q181" i="38"/>
  <c r="R181" i="38"/>
  <c r="S181" i="38"/>
  <c r="BM181" i="38"/>
  <c r="BL181" i="38"/>
  <c r="CJ190" i="38"/>
  <c r="CI190" i="38"/>
  <c r="BM190" i="38"/>
  <c r="M190" i="38"/>
  <c r="BL190" i="38"/>
  <c r="CJ206" i="38"/>
  <c r="CI206" i="38"/>
  <c r="BM206" i="38"/>
  <c r="M206" i="38"/>
  <c r="S206" i="38"/>
  <c r="BL206" i="38"/>
  <c r="CD213" i="38"/>
  <c r="CC213" i="38"/>
  <c r="CF213" i="38"/>
  <c r="CE213" i="38"/>
  <c r="CJ222" i="38"/>
  <c r="CI222" i="38"/>
  <c r="BM222" i="38"/>
  <c r="M222" i="38"/>
  <c r="S222" i="38"/>
  <c r="BL222" i="38"/>
  <c r="Z307" i="38"/>
  <c r="AV308" i="38"/>
  <c r="P172" i="3"/>
  <c r="P180" i="3"/>
  <c r="P188" i="3"/>
  <c r="P196" i="3"/>
  <c r="P204" i="3"/>
  <c r="P212" i="3"/>
  <c r="P220" i="3"/>
  <c r="P228" i="3"/>
  <c r="P236" i="3"/>
  <c r="P244" i="3"/>
  <c r="P252" i="3"/>
  <c r="R42" i="38"/>
  <c r="S82" i="38"/>
  <c r="S141" i="38"/>
  <c r="AJ168" i="38"/>
  <c r="AI168" i="38"/>
  <c r="R170" i="38"/>
  <c r="AL191" i="38"/>
  <c r="AK191" i="38"/>
  <c r="AJ191" i="38"/>
  <c r="AI191" i="38"/>
  <c r="AJ192" i="38"/>
  <c r="AI192" i="38"/>
  <c r="R194" i="38"/>
  <c r="S194" i="38"/>
  <c r="AI197" i="38"/>
  <c r="S201" i="38"/>
  <c r="AL211" i="38"/>
  <c r="AK211" i="38"/>
  <c r="AJ211" i="38"/>
  <c r="AI211" i="38"/>
  <c r="AL215" i="38"/>
  <c r="AK215" i="38"/>
  <c r="AJ215" i="38"/>
  <c r="AI215" i="38"/>
  <c r="AL219" i="38"/>
  <c r="AK219" i="38"/>
  <c r="AJ219" i="38"/>
  <c r="AI219" i="38"/>
  <c r="BI128" i="38"/>
  <c r="BH128" i="38"/>
  <c r="BG128" i="38"/>
  <c r="BF128" i="38"/>
  <c r="CF91" i="38"/>
  <c r="CE91" i="38"/>
  <c r="CD91" i="38"/>
  <c r="CC91" i="38"/>
  <c r="CF98" i="38"/>
  <c r="CE98" i="38"/>
  <c r="CD98" i="38"/>
  <c r="CC98" i="38"/>
  <c r="CF123" i="38"/>
  <c r="CE123" i="38"/>
  <c r="CD123" i="38"/>
  <c r="CC123" i="38"/>
  <c r="CF130" i="38"/>
  <c r="CE130" i="38"/>
  <c r="CD130" i="38"/>
  <c r="CC130" i="38"/>
  <c r="CF138" i="38"/>
  <c r="CE138" i="38"/>
  <c r="CD138" i="38"/>
  <c r="CC138" i="38"/>
  <c r="CF146" i="38"/>
  <c r="CE146" i="38"/>
  <c r="CD146" i="38"/>
  <c r="CC146" i="38"/>
  <c r="CF280" i="38"/>
  <c r="CE280" i="38"/>
  <c r="CD280" i="38"/>
  <c r="CC280" i="38"/>
  <c r="CF288" i="38"/>
  <c r="CE288" i="38"/>
  <c r="CD288" i="38"/>
  <c r="CC288" i="38"/>
  <c r="AV303" i="38"/>
  <c r="AQ307" i="38"/>
  <c r="BA307" i="38"/>
  <c r="CT12" i="38"/>
  <c r="AL83" i="38"/>
  <c r="AK83" i="38"/>
  <c r="AJ83" i="38"/>
  <c r="AI83" i="38"/>
  <c r="AJ84" i="38"/>
  <c r="AI84" i="38"/>
  <c r="R86" i="38"/>
  <c r="S86" i="38"/>
  <c r="AL99" i="38"/>
  <c r="AK99" i="38"/>
  <c r="AJ99" i="38"/>
  <c r="AI99" i="38"/>
  <c r="AJ100" i="38"/>
  <c r="AI100" i="38"/>
  <c r="S109" i="38"/>
  <c r="AL115" i="38"/>
  <c r="AK115" i="38"/>
  <c r="AJ115" i="38"/>
  <c r="AI115" i="38"/>
  <c r="AJ116" i="38"/>
  <c r="AI116" i="38"/>
  <c r="S125" i="38"/>
  <c r="AL131" i="38"/>
  <c r="AK131" i="38"/>
  <c r="AJ131" i="38"/>
  <c r="AI131" i="38"/>
  <c r="R134" i="38"/>
  <c r="S134" i="38"/>
  <c r="AL151" i="38"/>
  <c r="AK151" i="38"/>
  <c r="AJ151" i="38"/>
  <c r="AI151" i="38"/>
  <c r="R154" i="38"/>
  <c r="S154" i="38"/>
  <c r="AJ172" i="38"/>
  <c r="AI172" i="38"/>
  <c r="R174" i="38"/>
  <c r="S174" i="38"/>
  <c r="S185" i="38"/>
  <c r="AJ197" i="38"/>
  <c r="BI120" i="38"/>
  <c r="BH120" i="38"/>
  <c r="BG120" i="38"/>
  <c r="BF120" i="38"/>
  <c r="CD73" i="38"/>
  <c r="CF105" i="38"/>
  <c r="CE105" i="38"/>
  <c r="CD105" i="38"/>
  <c r="CC105" i="38"/>
  <c r="CF155" i="38"/>
  <c r="CE155" i="38"/>
  <c r="CD155" i="38"/>
  <c r="CC155" i="38"/>
  <c r="CF169" i="38"/>
  <c r="CE169" i="38"/>
  <c r="CD169" i="38"/>
  <c r="CC169" i="38"/>
  <c r="CF176" i="38"/>
  <c r="CE176" i="38"/>
  <c r="CD176" i="38"/>
  <c r="CC176" i="38"/>
  <c r="CF184" i="38"/>
  <c r="CE184" i="38"/>
  <c r="CD184" i="38"/>
  <c r="CC184" i="38"/>
  <c r="CF232" i="38"/>
  <c r="CE232" i="38"/>
  <c r="CD232" i="38"/>
  <c r="CC232" i="38"/>
  <c r="CF241" i="38"/>
  <c r="CE241" i="38"/>
  <c r="CD241" i="38"/>
  <c r="CC241" i="38"/>
  <c r="CF283" i="38"/>
  <c r="CE283" i="38"/>
  <c r="CD283" i="38"/>
  <c r="CC283" i="38"/>
  <c r="AV290" i="38"/>
  <c r="AQ294" i="38"/>
  <c r="BA294" i="38"/>
  <c r="AW295" i="38"/>
  <c r="AV298" i="38"/>
  <c r="AR299" i="38"/>
  <c r="BB299" i="38"/>
  <c r="S301" i="38"/>
  <c r="AE301" i="38"/>
  <c r="AQ302" i="38"/>
  <c r="BA302" i="38"/>
  <c r="AW303" i="38"/>
  <c r="AS304" i="38"/>
  <c r="BC304" i="38"/>
  <c r="AV306" i="38"/>
  <c r="AB307" i="38"/>
  <c r="AR307" i="38"/>
  <c r="BB307" i="38"/>
  <c r="AX308" i="38"/>
  <c r="AS310" i="38"/>
  <c r="AX310" i="38"/>
  <c r="BC310" i="38"/>
  <c r="J167" i="3"/>
  <c r="J175" i="3"/>
  <c r="J183" i="3"/>
  <c r="J191" i="3"/>
  <c r="P191" i="3"/>
  <c r="J199" i="3"/>
  <c r="J207" i="3"/>
  <c r="P207" i="3"/>
  <c r="J215" i="3"/>
  <c r="P215" i="3"/>
  <c r="J223" i="3"/>
  <c r="P223" i="3"/>
  <c r="J231" i="3"/>
  <c r="J239" i="3"/>
  <c r="J247" i="3"/>
  <c r="P247" i="3"/>
  <c r="R54" i="38"/>
  <c r="S54" i="38"/>
  <c r="AI126" i="38"/>
  <c r="R138" i="38"/>
  <c r="S138" i="38"/>
  <c r="S165" i="38"/>
  <c r="R178" i="38"/>
  <c r="S178" i="38"/>
  <c r="AI186" i="38"/>
  <c r="AL195" i="38"/>
  <c r="AK195" i="38"/>
  <c r="AJ195" i="38"/>
  <c r="AI195" i="38"/>
  <c r="AJ196" i="38"/>
  <c r="AI196" i="38"/>
  <c r="AK197" i="38"/>
  <c r="R198" i="38"/>
  <c r="S198" i="38"/>
  <c r="S205" i="38"/>
  <c r="S225" i="38"/>
  <c r="S229" i="38"/>
  <c r="S233" i="38"/>
  <c r="S237" i="38"/>
  <c r="S241" i="38"/>
  <c r="S245" i="38"/>
  <c r="S249" i="38"/>
  <c r="S253" i="38"/>
  <c r="S261" i="38"/>
  <c r="S265" i="38"/>
  <c r="S269" i="38"/>
  <c r="S277" i="38"/>
  <c r="S281" i="38"/>
  <c r="S285" i="38"/>
  <c r="S293" i="38"/>
  <c r="U293" i="38"/>
  <c r="S297" i="38"/>
  <c r="Z297" i="38"/>
  <c r="U301" i="38"/>
  <c r="S305" i="38"/>
  <c r="S309" i="38"/>
  <c r="AG309" i="38"/>
  <c r="BI112" i="38"/>
  <c r="BH112" i="38"/>
  <c r="BG112" i="38"/>
  <c r="BF112" i="38"/>
  <c r="CF99" i="38"/>
  <c r="CE99" i="38"/>
  <c r="CD99" i="38"/>
  <c r="CC99" i="38"/>
  <c r="CF106" i="38"/>
  <c r="CE106" i="38"/>
  <c r="CD106" i="38"/>
  <c r="CC106" i="38"/>
  <c r="CF131" i="38"/>
  <c r="CE131" i="38"/>
  <c r="CD131" i="38"/>
  <c r="CC131" i="38"/>
  <c r="CF139" i="38"/>
  <c r="CE139" i="38"/>
  <c r="CD139" i="38"/>
  <c r="CC139" i="38"/>
  <c r="CF178" i="38"/>
  <c r="CE178" i="38"/>
  <c r="CD178" i="38"/>
  <c r="CC178" i="38"/>
  <c r="CF208" i="38"/>
  <c r="CE208" i="38"/>
  <c r="CD208" i="38"/>
  <c r="CC208" i="38"/>
  <c r="CF264" i="38"/>
  <c r="CE264" i="38"/>
  <c r="CD264" i="38"/>
  <c r="CC264" i="38"/>
  <c r="CF272" i="38"/>
  <c r="CE272" i="38"/>
  <c r="CD272" i="38"/>
  <c r="CC272" i="38"/>
  <c r="CF281" i="38"/>
  <c r="CE281" i="38"/>
  <c r="CD281" i="38"/>
  <c r="CC281" i="38"/>
  <c r="BM170" i="38"/>
  <c r="BL170" i="38"/>
  <c r="M170" i="38"/>
  <c r="S170" i="38"/>
  <c r="CJ170" i="38"/>
  <c r="CI170" i="38"/>
  <c r="CH170" i="38"/>
  <c r="AQ289" i="38"/>
  <c r="BA289" i="38"/>
  <c r="Z292" i="38"/>
  <c r="AV293" i="38"/>
  <c r="BX293" i="38"/>
  <c r="U296" i="38"/>
  <c r="AE296" i="38"/>
  <c r="AQ297" i="38"/>
  <c r="BA297" i="38"/>
  <c r="AW298" i="38"/>
  <c r="Z300" i="38"/>
  <c r="AF301" i="38"/>
  <c r="AV301" i="38"/>
  <c r="AR302" i="38"/>
  <c r="BB302" i="38"/>
  <c r="U304" i="38"/>
  <c r="AE304" i="38"/>
  <c r="AA305" i="38"/>
  <c r="AQ305" i="38"/>
  <c r="BA305" i="38"/>
  <c r="AW306" i="38"/>
  <c r="Z308" i="38"/>
  <c r="AF309" i="38"/>
  <c r="AV309" i="38"/>
  <c r="CQ12" i="38"/>
  <c r="P167" i="3"/>
  <c r="P175" i="3"/>
  <c r="P183" i="3"/>
  <c r="P199" i="3"/>
  <c r="P231" i="3"/>
  <c r="P239" i="3"/>
  <c r="S81" i="38"/>
  <c r="AJ88" i="38"/>
  <c r="AI88" i="38"/>
  <c r="AK92" i="38"/>
  <c r="S97" i="38"/>
  <c r="R106" i="38"/>
  <c r="S106" i="38"/>
  <c r="AK108" i="38"/>
  <c r="S113" i="38"/>
  <c r="AK124" i="38"/>
  <c r="AJ136" i="38"/>
  <c r="AJ156" i="38"/>
  <c r="AI156" i="38"/>
  <c r="AK160" i="38"/>
  <c r="AJ176" i="38"/>
  <c r="AI176" i="38"/>
  <c r="R182" i="38"/>
  <c r="AK184" i="38"/>
  <c r="S189" i="38"/>
  <c r="S209" i="38"/>
  <c r="S213" i="38"/>
  <c r="S217" i="38"/>
  <c r="S221" i="38"/>
  <c r="BI8" i="38"/>
  <c r="BH8" i="38"/>
  <c r="BG8" i="38"/>
  <c r="BF8" i="38"/>
  <c r="BI104" i="38"/>
  <c r="BH104" i="38"/>
  <c r="BG104" i="38"/>
  <c r="BF104" i="38"/>
  <c r="CF81" i="38"/>
  <c r="CE81" i="38"/>
  <c r="CD81" i="38"/>
  <c r="CC81" i="38"/>
  <c r="CF88" i="38"/>
  <c r="CE88" i="38"/>
  <c r="CD88" i="38"/>
  <c r="CC88" i="38"/>
  <c r="CF113" i="38"/>
  <c r="CE113" i="38"/>
  <c r="CD113" i="38"/>
  <c r="CC113" i="38"/>
  <c r="CF186" i="38"/>
  <c r="CE186" i="38"/>
  <c r="CD186" i="38"/>
  <c r="CC186" i="38"/>
  <c r="CF192" i="38"/>
  <c r="CE192" i="38"/>
  <c r="CD192" i="38"/>
  <c r="CC192" i="38"/>
  <c r="CF233" i="38"/>
  <c r="CE233" i="38"/>
  <c r="CD233" i="38"/>
  <c r="CC233" i="38"/>
  <c r="CF267" i="38"/>
  <c r="CE267" i="38"/>
  <c r="CD267" i="38"/>
  <c r="CC267" i="38"/>
  <c r="CF296" i="38"/>
  <c r="CE296" i="38"/>
  <c r="CD296" i="38"/>
  <c r="CC296" i="38"/>
  <c r="AQ284" i="38"/>
  <c r="BA284" i="38"/>
  <c r="AV288" i="38"/>
  <c r="BX288" i="38"/>
  <c r="U291" i="38"/>
  <c r="AE291" i="38"/>
  <c r="AA292" i="38"/>
  <c r="AQ292" i="38"/>
  <c r="BA292" i="38"/>
  <c r="AW293" i="38"/>
  <c r="BY293" i="38"/>
  <c r="V296" i="38"/>
  <c r="AF296" i="38"/>
  <c r="AV296" i="38"/>
  <c r="BX296" i="38"/>
  <c r="AR297" i="38"/>
  <c r="BB297" i="38"/>
  <c r="U299" i="38"/>
  <c r="AE299" i="38"/>
  <c r="AA300" i="38"/>
  <c r="AQ300" i="38"/>
  <c r="BA300" i="38"/>
  <c r="AW301" i="38"/>
  <c r="V304" i="38"/>
  <c r="AF304" i="38"/>
  <c r="AV304" i="38"/>
  <c r="AB305" i="38"/>
  <c r="AR305" i="38"/>
  <c r="BB305" i="38"/>
  <c r="AX306" i="38"/>
  <c r="U307" i="38"/>
  <c r="AE307" i="38"/>
  <c r="AA308" i="38"/>
  <c r="AQ308" i="38"/>
  <c r="BA308" i="38"/>
  <c r="W309" i="38"/>
  <c r="AW309" i="38"/>
  <c r="GH153" i="3"/>
  <c r="GH185" i="3"/>
  <c r="GH201" i="3"/>
  <c r="GH217" i="3"/>
  <c r="GH233" i="3"/>
  <c r="GH249" i="3"/>
  <c r="S66" i="38"/>
  <c r="R142" i="38"/>
  <c r="S142" i="38"/>
  <c r="AK144" i="38"/>
  <c r="R162" i="38"/>
  <c r="AK164" i="38"/>
  <c r="S169" i="38"/>
  <c r="AJ180" i="38"/>
  <c r="AI180" i="38"/>
  <c r="S182" i="38"/>
  <c r="S193" i="38"/>
  <c r="R202" i="38"/>
  <c r="S202" i="38"/>
  <c r="BH13" i="38"/>
  <c r="BG13" i="38"/>
  <c r="BF13" i="38"/>
  <c r="BI16" i="38"/>
  <c r="BH16" i="38"/>
  <c r="BG16" i="38"/>
  <c r="BF16" i="38"/>
  <c r="BI96" i="38"/>
  <c r="BH96" i="38"/>
  <c r="BG96" i="38"/>
  <c r="BF96" i="38"/>
  <c r="CF82" i="38"/>
  <c r="CE82" i="38"/>
  <c r="CD82" i="38"/>
  <c r="CC82" i="38"/>
  <c r="CC107" i="38"/>
  <c r="CF114" i="38"/>
  <c r="CE114" i="38"/>
  <c r="CD114" i="38"/>
  <c r="CC114" i="38"/>
  <c r="CF209" i="38"/>
  <c r="CE209" i="38"/>
  <c r="CD209" i="38"/>
  <c r="CC209" i="38"/>
  <c r="CF224" i="38"/>
  <c r="CE224" i="38"/>
  <c r="CD224" i="38"/>
  <c r="CC224" i="38"/>
  <c r="CF248" i="38"/>
  <c r="CE248" i="38"/>
  <c r="CD248" i="38"/>
  <c r="CC248" i="38"/>
  <c r="CF256" i="38"/>
  <c r="CE256" i="38"/>
  <c r="CD256" i="38"/>
  <c r="CC256" i="38"/>
  <c r="CF265" i="38"/>
  <c r="CE265" i="38"/>
  <c r="CD265" i="38"/>
  <c r="CC265" i="38"/>
  <c r="CI161" i="38"/>
  <c r="BL161" i="38"/>
  <c r="Q161" i="38"/>
  <c r="R161" i="38"/>
  <c r="S161" i="38"/>
  <c r="BM161" i="38"/>
  <c r="CI177" i="38"/>
  <c r="BL177" i="38"/>
  <c r="Q177" i="38"/>
  <c r="R177" i="38"/>
  <c r="S177" i="38"/>
  <c r="BM177" i="38"/>
  <c r="AQ287" i="38"/>
  <c r="BA287" i="38"/>
  <c r="AV291" i="38"/>
  <c r="AQ295" i="38"/>
  <c r="BA295" i="38"/>
  <c r="AW296" i="38"/>
  <c r="BY296" i="38"/>
  <c r="V299" i="38"/>
  <c r="AF299" i="38"/>
  <c r="AV299" i="38"/>
  <c r="BK299" i="38"/>
  <c r="BX299" i="38"/>
  <c r="AR300" i="38"/>
  <c r="BB300" i="38"/>
  <c r="CR12" i="38"/>
  <c r="GH198" i="3"/>
  <c r="GH246" i="3"/>
  <c r="AJ92" i="38"/>
  <c r="AI92" i="38"/>
  <c r="AK96" i="38"/>
  <c r="AJ108" i="38"/>
  <c r="AI108" i="38"/>
  <c r="AJ124" i="38"/>
  <c r="AI124" i="38"/>
  <c r="AK128" i="38"/>
  <c r="AL144" i="38"/>
  <c r="AJ160" i="38"/>
  <c r="AI160" i="38"/>
  <c r="S162" i="38"/>
  <c r="AL164" i="38"/>
  <c r="AJ184" i="38"/>
  <c r="AI184" i="38"/>
  <c r="AK208" i="38"/>
  <c r="R246" i="38"/>
  <c r="S246" i="38"/>
  <c r="R254" i="38"/>
  <c r="S254" i="38"/>
  <c r="R262" i="38"/>
  <c r="S262" i="38"/>
  <c r="R270" i="38"/>
  <c r="S270" i="38"/>
  <c r="R278" i="38"/>
  <c r="S278" i="38"/>
  <c r="R286" i="38"/>
  <c r="S286" i="38"/>
  <c r="R294" i="38"/>
  <c r="S294" i="38"/>
  <c r="R302" i="38"/>
  <c r="S302" i="38"/>
  <c r="R310" i="38"/>
  <c r="S310" i="38"/>
  <c r="BH21" i="38"/>
  <c r="BG21" i="38"/>
  <c r="BF21" i="38"/>
  <c r="BI24" i="38"/>
  <c r="BH24" i="38"/>
  <c r="BG24" i="38"/>
  <c r="BF24" i="38"/>
  <c r="BH29" i="38"/>
  <c r="BG29" i="38"/>
  <c r="BF29" i="38"/>
  <c r="BI32" i="38"/>
  <c r="BH32" i="38"/>
  <c r="BG32" i="38"/>
  <c r="BF32" i="38"/>
  <c r="BH37" i="38"/>
  <c r="BG37" i="38"/>
  <c r="BF37" i="38"/>
  <c r="BI40" i="38"/>
  <c r="BH40" i="38"/>
  <c r="BG40" i="38"/>
  <c r="BF40" i="38"/>
  <c r="BF45" i="38"/>
  <c r="BH53" i="38"/>
  <c r="BG53" i="38"/>
  <c r="BF53" i="38"/>
  <c r="BI56" i="38"/>
  <c r="BH56" i="38"/>
  <c r="BG56" i="38"/>
  <c r="BF56" i="38"/>
  <c r="BH61" i="38"/>
  <c r="BG61" i="38"/>
  <c r="BF61" i="38"/>
  <c r="BI72" i="38"/>
  <c r="BH72" i="38"/>
  <c r="BG72" i="38"/>
  <c r="BF72" i="38"/>
  <c r="BI80" i="38"/>
  <c r="BH80" i="38"/>
  <c r="BG80" i="38"/>
  <c r="BF80" i="38"/>
  <c r="BI88" i="38"/>
  <c r="BH88" i="38"/>
  <c r="BG88" i="38"/>
  <c r="BF88" i="38"/>
  <c r="CF96" i="38"/>
  <c r="CE96" i="38"/>
  <c r="CD96" i="38"/>
  <c r="CC96" i="38"/>
  <c r="CF128" i="38"/>
  <c r="CE128" i="38"/>
  <c r="CD128" i="38"/>
  <c r="CC128" i="38"/>
  <c r="CF193" i="38"/>
  <c r="CE193" i="38"/>
  <c r="CD193" i="38"/>
  <c r="CC193" i="38"/>
  <c r="CF251" i="38"/>
  <c r="CE251" i="38"/>
  <c r="CD251" i="38"/>
  <c r="CC251" i="38"/>
  <c r="CF297" i="38"/>
  <c r="CJ153" i="38"/>
  <c r="CI153" i="38"/>
  <c r="CH153" i="38"/>
  <c r="CI173" i="38"/>
  <c r="CI185" i="38"/>
  <c r="CJ229" i="38"/>
  <c r="CI229" i="38"/>
  <c r="CJ243" i="38"/>
  <c r="CI243" i="38"/>
  <c r="CJ246" i="38"/>
  <c r="CI246" i="38"/>
  <c r="CJ259" i="38"/>
  <c r="CI259" i="38"/>
  <c r="CJ262" i="38"/>
  <c r="CI262" i="38"/>
  <c r="CJ275" i="38"/>
  <c r="CI275" i="38"/>
  <c r="CJ278" i="38"/>
  <c r="CI278" i="38"/>
  <c r="CJ291" i="38"/>
  <c r="CI291" i="38"/>
  <c r="CJ294" i="38"/>
  <c r="CI294" i="38"/>
  <c r="CJ307" i="38"/>
  <c r="CI307" i="38"/>
  <c r="BL310" i="38"/>
  <c r="CJ310" i="38"/>
  <c r="CI310" i="38"/>
  <c r="BH255" i="38"/>
  <c r="BH263" i="38"/>
  <c r="BH271" i="38"/>
  <c r="BH279" i="38"/>
  <c r="BH287" i="38"/>
  <c r="BH295" i="38"/>
  <c r="BH303" i="38"/>
  <c r="CC305" i="38"/>
  <c r="CE305" i="38"/>
  <c r="BK307" i="38"/>
  <c r="BK310" i="38"/>
  <c r="BZ310" i="38"/>
  <c r="CJ152" i="38"/>
  <c r="CI152" i="38"/>
  <c r="CJ165" i="38"/>
  <c r="CI165" i="38"/>
  <c r="CH178" i="38"/>
  <c r="CJ188" i="38"/>
  <c r="CI188" i="38"/>
  <c r="CJ201" i="38"/>
  <c r="CI201" i="38"/>
  <c r="CJ202" i="38"/>
  <c r="CJ204" i="38"/>
  <c r="CI204" i="38"/>
  <c r="CJ217" i="38"/>
  <c r="CI217" i="38"/>
  <c r="CJ218" i="38"/>
  <c r="CJ220" i="38"/>
  <c r="CI220" i="38"/>
  <c r="CJ236" i="38"/>
  <c r="CI236" i="38"/>
  <c r="CJ245" i="38"/>
  <c r="CJ252" i="38"/>
  <c r="CI252" i="38"/>
  <c r="CJ261" i="38"/>
  <c r="CJ268" i="38"/>
  <c r="CI268" i="38"/>
  <c r="CJ277" i="38"/>
  <c r="CJ284" i="38"/>
  <c r="CI284" i="38"/>
  <c r="CJ293" i="38"/>
  <c r="CJ300" i="38"/>
  <c r="CI300" i="38"/>
  <c r="BL300" i="38"/>
  <c r="BK300" i="38"/>
  <c r="CJ309" i="38"/>
  <c r="BH164" i="38"/>
  <c r="BH172" i="38"/>
  <c r="BH180" i="38"/>
  <c r="BH188" i="38"/>
  <c r="BH196" i="38"/>
  <c r="BH204" i="38"/>
  <c r="BH212" i="38"/>
  <c r="BI215" i="38"/>
  <c r="BH220" i="38"/>
  <c r="BI223" i="38"/>
  <c r="BH228" i="38"/>
  <c r="BI231" i="38"/>
  <c r="BH236" i="38"/>
  <c r="BI239" i="38"/>
  <c r="BH244" i="38"/>
  <c r="BI247" i="38"/>
  <c r="BH252" i="38"/>
  <c r="BI255" i="38"/>
  <c r="BH260" i="38"/>
  <c r="BI263" i="38"/>
  <c r="BH268" i="38"/>
  <c r="BI271" i="38"/>
  <c r="BH276" i="38"/>
  <c r="BI279" i="38"/>
  <c r="BH284" i="38"/>
  <c r="BI287" i="38"/>
  <c r="BH292" i="38"/>
  <c r="BI295" i="38"/>
  <c r="BH300" i="38"/>
  <c r="BI303" i="38"/>
  <c r="BH308" i="38"/>
  <c r="CJ156" i="38"/>
  <c r="CK157" i="38"/>
  <c r="CJ164" i="38"/>
  <c r="CI164" i="38"/>
  <c r="CI171" i="38"/>
  <c r="CI191" i="38"/>
  <c r="CH191" i="38"/>
  <c r="CK197" i="38"/>
  <c r="CI207" i="38"/>
  <c r="CH207" i="38"/>
  <c r="CK213" i="38"/>
  <c r="CJ213" i="38"/>
  <c r="CI223" i="38"/>
  <c r="CH223" i="38"/>
  <c r="CJ239" i="38"/>
  <c r="CI239" i="38"/>
  <c r="CJ242" i="38"/>
  <c r="CI242" i="38"/>
  <c r="CJ255" i="38"/>
  <c r="CI255" i="38"/>
  <c r="CH255" i="38"/>
  <c r="CJ258" i="38"/>
  <c r="CI258" i="38"/>
  <c r="CJ271" i="38"/>
  <c r="CI271" i="38"/>
  <c r="CJ274" i="38"/>
  <c r="CI274" i="38"/>
  <c r="CJ287" i="38"/>
  <c r="CI287" i="38"/>
  <c r="CH287" i="38"/>
  <c r="CJ290" i="38"/>
  <c r="CI290" i="38"/>
  <c r="BM303" i="38"/>
  <c r="BL303" i="38"/>
  <c r="CJ303" i="38"/>
  <c r="CI303" i="38"/>
  <c r="BM306" i="38"/>
  <c r="CJ306" i="38"/>
  <c r="CI306" i="38"/>
  <c r="BH25" i="38"/>
  <c r="BH33" i="38"/>
  <c r="BH41" i="38"/>
  <c r="BH49" i="38"/>
  <c r="BH57" i="38"/>
  <c r="BH65" i="38"/>
  <c r="BH73" i="38"/>
  <c r="BH81" i="38"/>
  <c r="BH89" i="38"/>
  <c r="BI92" i="38"/>
  <c r="BH97" i="38"/>
  <c r="BI100" i="38"/>
  <c r="BH105" i="38"/>
  <c r="BI108" i="38"/>
  <c r="BH113" i="38"/>
  <c r="BI116" i="38"/>
  <c r="BH121" i="38"/>
  <c r="BI124" i="38"/>
  <c r="BH129" i="38"/>
  <c r="BI132" i="38"/>
  <c r="BH137" i="38"/>
  <c r="BI140" i="38"/>
  <c r="BH145" i="38"/>
  <c r="BI148" i="38"/>
  <c r="BH153" i="38"/>
  <c r="BI156" i="38"/>
  <c r="BH161" i="38"/>
  <c r="BI164" i="38"/>
  <c r="BH169" i="38"/>
  <c r="BI172" i="38"/>
  <c r="BH177" i="38"/>
  <c r="BI180" i="38"/>
  <c r="BH185" i="38"/>
  <c r="BI188" i="38"/>
  <c r="BH193" i="38"/>
  <c r="BI196" i="38"/>
  <c r="BH201" i="38"/>
  <c r="BI204" i="38"/>
  <c r="BH209" i="38"/>
  <c r="BI212" i="38"/>
  <c r="BH217" i="38"/>
  <c r="BI220" i="38"/>
  <c r="BH225" i="38"/>
  <c r="BI228" i="38"/>
  <c r="BH233" i="38"/>
  <c r="BI236" i="38"/>
  <c r="BH241" i="38"/>
  <c r="BI244" i="38"/>
  <c r="BH249" i="38"/>
  <c r="BI252" i="38"/>
  <c r="BH257" i="38"/>
  <c r="BI260" i="38"/>
  <c r="BH265" i="38"/>
  <c r="BI268" i="38"/>
  <c r="BH273" i="38"/>
  <c r="BI276" i="38"/>
  <c r="BH281" i="38"/>
  <c r="BI284" i="38"/>
  <c r="BH289" i="38"/>
  <c r="BI292" i="38"/>
  <c r="BH297" i="38"/>
  <c r="BI300" i="38"/>
  <c r="BH305" i="38"/>
  <c r="BI308" i="38"/>
  <c r="BM294" i="38"/>
  <c r="BK294" i="38"/>
  <c r="CJ157" i="38"/>
  <c r="CI157" i="38"/>
  <c r="CI162" i="38"/>
  <c r="CJ168" i="38"/>
  <c r="CK169" i="38"/>
  <c r="CJ169" i="38"/>
  <c r="CJ176" i="38"/>
  <c r="CK177" i="38"/>
  <c r="CJ177" i="38"/>
  <c r="CH177" i="38"/>
  <c r="CI182" i="38"/>
  <c r="CH182" i="38"/>
  <c r="CJ197" i="38"/>
  <c r="CI197" i="38"/>
  <c r="CJ198" i="38"/>
  <c r="CJ200" i="38"/>
  <c r="CI200" i="38"/>
  <c r="CI213" i="38"/>
  <c r="CJ214" i="38"/>
  <c r="CJ216" i="38"/>
  <c r="CI216" i="38"/>
  <c r="CJ228" i="38"/>
  <c r="CI228" i="38"/>
  <c r="CI230" i="38"/>
  <c r="CH230" i="38"/>
  <c r="CJ232" i="38"/>
  <c r="CI232" i="38"/>
  <c r="CJ241" i="38"/>
  <c r="CJ248" i="38"/>
  <c r="CI248" i="38"/>
  <c r="CJ257" i="38"/>
  <c r="CJ264" i="38"/>
  <c r="CI264" i="38"/>
  <c r="CJ273" i="38"/>
  <c r="CJ280" i="38"/>
  <c r="CI280" i="38"/>
  <c r="CJ289" i="38"/>
  <c r="CJ296" i="38"/>
  <c r="CI296" i="38"/>
  <c r="CJ305" i="38"/>
  <c r="BH6" i="38"/>
  <c r="BI9" i="38"/>
  <c r="BH14" i="38"/>
  <c r="BI17" i="38"/>
  <c r="BH22" i="38"/>
  <c r="BI25" i="38"/>
  <c r="BH30" i="38"/>
  <c r="BI33" i="38"/>
  <c r="BH38" i="38"/>
  <c r="BI41" i="38"/>
  <c r="BH46" i="38"/>
  <c r="BI49" i="38"/>
  <c r="BH54" i="38"/>
  <c r="BI57" i="38"/>
  <c r="BH62" i="38"/>
  <c r="BI65" i="38"/>
  <c r="BH70" i="38"/>
  <c r="BI73" i="38"/>
  <c r="BH78" i="38"/>
  <c r="BI81" i="38"/>
  <c r="BH86" i="38"/>
  <c r="BI89" i="38"/>
  <c r="BH94" i="38"/>
  <c r="BI97" i="38"/>
  <c r="BH102" i="38"/>
  <c r="BI105" i="38"/>
  <c r="BH110" i="38"/>
  <c r="BI113" i="38"/>
  <c r="BH118" i="38"/>
  <c r="BI121" i="38"/>
  <c r="BH126" i="38"/>
  <c r="BI129" i="38"/>
  <c r="BH134" i="38"/>
  <c r="BI137" i="38"/>
  <c r="BH142" i="38"/>
  <c r="BI145" i="38"/>
  <c r="BH150" i="38"/>
  <c r="BF152" i="38"/>
  <c r="BI153" i="38"/>
  <c r="BH158" i="38"/>
  <c r="BF160" i="38"/>
  <c r="BI161" i="38"/>
  <c r="BH166" i="38"/>
  <c r="BF168" i="38"/>
  <c r="BI169" i="38"/>
  <c r="BH174" i="38"/>
  <c r="BF176" i="38"/>
  <c r="BI177" i="38"/>
  <c r="BH182" i="38"/>
  <c r="BF184" i="38"/>
  <c r="BI185" i="38"/>
  <c r="BH190" i="38"/>
  <c r="BF192" i="38"/>
  <c r="BI193" i="38"/>
  <c r="BH198" i="38"/>
  <c r="BF200" i="38"/>
  <c r="BI201" i="38"/>
  <c r="BH206" i="38"/>
  <c r="BF208" i="38"/>
  <c r="BI209" i="38"/>
  <c r="BH214" i="38"/>
  <c r="BF216" i="38"/>
  <c r="BI217" i="38"/>
  <c r="BH222" i="38"/>
  <c r="BF224" i="38"/>
  <c r="BI225" i="38"/>
  <c r="BH230" i="38"/>
  <c r="BF232" i="38"/>
  <c r="BI233" i="38"/>
  <c r="BH238" i="38"/>
  <c r="BF240" i="38"/>
  <c r="BI241" i="38"/>
  <c r="BH246" i="38"/>
  <c r="BF248" i="38"/>
  <c r="BI249" i="38"/>
  <c r="BH254" i="38"/>
  <c r="BF256" i="38"/>
  <c r="BI257" i="38"/>
  <c r="BH262" i="38"/>
  <c r="BF264" i="38"/>
  <c r="BI265" i="38"/>
  <c r="BH270" i="38"/>
  <c r="BF272" i="38"/>
  <c r="BI273" i="38"/>
  <c r="BH278" i="38"/>
  <c r="BF280" i="38"/>
  <c r="BI281" i="38"/>
  <c r="BH286" i="38"/>
  <c r="BF288" i="38"/>
  <c r="BI289" i="38"/>
  <c r="BH294" i="38"/>
  <c r="BF296" i="38"/>
  <c r="BG299" i="38"/>
  <c r="BH302" i="38"/>
  <c r="BF304" i="38"/>
  <c r="BG307" i="38"/>
  <c r="BH310" i="38"/>
  <c r="CC79" i="38"/>
  <c r="CC87" i="38"/>
  <c r="CC95" i="38"/>
  <c r="CC103" i="38"/>
  <c r="CC111" i="38"/>
  <c r="CC119" i="38"/>
  <c r="CC151" i="38"/>
  <c r="BL156" i="38"/>
  <c r="BK156" i="38"/>
  <c r="BL164" i="38"/>
  <c r="BM173" i="38"/>
  <c r="BK173" i="38"/>
  <c r="CC191" i="38"/>
  <c r="CC199" i="38"/>
  <c r="CC215" i="38"/>
  <c r="BL220" i="38"/>
  <c r="CC223" i="38"/>
  <c r="BL228" i="38"/>
  <c r="BM229" i="38"/>
  <c r="BK229" i="38"/>
  <c r="BL236" i="38"/>
  <c r="BL252" i="38"/>
  <c r="BL268" i="38"/>
  <c r="BL284" i="38"/>
  <c r="CI154" i="38"/>
  <c r="CH154" i="38"/>
  <c r="CJ162" i="38"/>
  <c r="CI163" i="38"/>
  <c r="CH163" i="38"/>
  <c r="CJ167" i="38"/>
  <c r="CI169" i="38"/>
  <c r="CI174" i="38"/>
  <c r="CH174" i="38"/>
  <c r="CJ175" i="38"/>
  <c r="CI183" i="38"/>
  <c r="CI186" i="38"/>
  <c r="CH186" i="38"/>
  <c r="CI187" i="38"/>
  <c r="CK193" i="38"/>
  <c r="CJ193" i="38"/>
  <c r="CI193" i="38"/>
  <c r="CH193" i="38"/>
  <c r="CI203" i="38"/>
  <c r="CH203" i="38"/>
  <c r="CK209" i="38"/>
  <c r="CI219" i="38"/>
  <c r="CH219" i="38"/>
  <c r="CK225" i="38"/>
  <c r="CJ225" i="38"/>
  <c r="CJ235" i="38"/>
  <c r="CI235" i="38"/>
  <c r="CJ238" i="38"/>
  <c r="CI238" i="38"/>
  <c r="CJ251" i="38"/>
  <c r="CI251" i="38"/>
  <c r="CJ254" i="38"/>
  <c r="CI254" i="38"/>
  <c r="CJ267" i="38"/>
  <c r="CI267" i="38"/>
  <c r="CJ270" i="38"/>
  <c r="CI270" i="38"/>
  <c r="CJ283" i="38"/>
  <c r="CI283" i="38"/>
  <c r="CJ286" i="38"/>
  <c r="CI286" i="38"/>
  <c r="CJ299" i="38"/>
  <c r="CI299" i="38"/>
  <c r="BL302" i="38"/>
  <c r="BK302" i="38"/>
  <c r="CJ302" i="38"/>
  <c r="CI302" i="38"/>
  <c r="AJ299" i="38"/>
  <c r="AJ307" i="38"/>
  <c r="BH11" i="38"/>
  <c r="BH19" i="38"/>
  <c r="BH27" i="38"/>
  <c r="BH35" i="38"/>
  <c r="BH43" i="38"/>
  <c r="BH51" i="38"/>
  <c r="BH59" i="38"/>
  <c r="BH67" i="38"/>
  <c r="BH75" i="38"/>
  <c r="BF77" i="38"/>
  <c r="BH83" i="38"/>
  <c r="BF85" i="38"/>
  <c r="BH91" i="38"/>
  <c r="BF93" i="38"/>
  <c r="BH99" i="38"/>
  <c r="BF101" i="38"/>
  <c r="BH107" i="38"/>
  <c r="BF109" i="38"/>
  <c r="BH115" i="38"/>
  <c r="BF117" i="38"/>
  <c r="BH123" i="38"/>
  <c r="BF125" i="38"/>
  <c r="BH131" i="38"/>
  <c r="BF133" i="38"/>
  <c r="BH139" i="38"/>
  <c r="BF141" i="38"/>
  <c r="BH147" i="38"/>
  <c r="BF149" i="38"/>
  <c r="BG152" i="38"/>
  <c r="BH155" i="38"/>
  <c r="BF157" i="38"/>
  <c r="BG160" i="38"/>
  <c r="BH163" i="38"/>
  <c r="BF165" i="38"/>
  <c r="BG168" i="38"/>
  <c r="BH171" i="38"/>
  <c r="BF173" i="38"/>
  <c r="BG176" i="38"/>
  <c r="BH179" i="38"/>
  <c r="BF181" i="38"/>
  <c r="BG184" i="38"/>
  <c r="BH187" i="38"/>
  <c r="BF189" i="38"/>
  <c r="BG192" i="38"/>
  <c r="BH195" i="38"/>
  <c r="BF197" i="38"/>
  <c r="BG200" i="38"/>
  <c r="BH203" i="38"/>
  <c r="BF205" i="38"/>
  <c r="BG208" i="38"/>
  <c r="BH211" i="38"/>
  <c r="BF213" i="38"/>
  <c r="BG216" i="38"/>
  <c r="BH219" i="38"/>
  <c r="BF221" i="38"/>
  <c r="BG224" i="38"/>
  <c r="BH227" i="38"/>
  <c r="BF229" i="38"/>
  <c r="BG232" i="38"/>
  <c r="BH235" i="38"/>
  <c r="BF237" i="38"/>
  <c r="BG240" i="38"/>
  <c r="BH243" i="38"/>
  <c r="BF245" i="38"/>
  <c r="BG248" i="38"/>
  <c r="BH251" i="38"/>
  <c r="BF253" i="38"/>
  <c r="BG256" i="38"/>
  <c r="BH259" i="38"/>
  <c r="BF261" i="38"/>
  <c r="BG264" i="38"/>
  <c r="BH267" i="38"/>
  <c r="BF269" i="38"/>
  <c r="BG272" i="38"/>
  <c r="BH275" i="38"/>
  <c r="BF277" i="38"/>
  <c r="BG280" i="38"/>
  <c r="BH283" i="38"/>
  <c r="BF285" i="38"/>
  <c r="BG288" i="38"/>
  <c r="BF293" i="38"/>
  <c r="BG296" i="38"/>
  <c r="BH299" i="38"/>
  <c r="BF301" i="38"/>
  <c r="BG304" i="38"/>
  <c r="BH307" i="38"/>
  <c r="BF309" i="38"/>
  <c r="CD79" i="38"/>
  <c r="CC86" i="38"/>
  <c r="CD87" i="38"/>
  <c r="CD95" i="38"/>
  <c r="CD103" i="38"/>
  <c r="CD111" i="38"/>
  <c r="CD119" i="38"/>
  <c r="CC126" i="38"/>
  <c r="CC134" i="38"/>
  <c r="CC142" i="38"/>
  <c r="CC150" i="38"/>
  <c r="CD151" i="38"/>
  <c r="BM164" i="38"/>
  <c r="BK164" i="38"/>
  <c r="CC166" i="38"/>
  <c r="BL171" i="38"/>
  <c r="CC174" i="38"/>
  <c r="CC182" i="38"/>
  <c r="CD191" i="38"/>
  <c r="CC198" i="38"/>
  <c r="CD199" i="38"/>
  <c r="BM204" i="38"/>
  <c r="CC214" i="38"/>
  <c r="CD215" i="38"/>
  <c r="BM220" i="38"/>
  <c r="BK220" i="38"/>
  <c r="CD223" i="38"/>
  <c r="BM228" i="38"/>
  <c r="BK228" i="38"/>
  <c r="CC230" i="38"/>
  <c r="BM236" i="38"/>
  <c r="CC238" i="38"/>
  <c r="BL243" i="38"/>
  <c r="CC246" i="38"/>
  <c r="BM252" i="38"/>
  <c r="CC254" i="38"/>
  <c r="BL259" i="38"/>
  <c r="CC262" i="38"/>
  <c r="BM268" i="38"/>
  <c r="BK268" i="38"/>
  <c r="CC270" i="38"/>
  <c r="BL275" i="38"/>
  <c r="CC278" i="38"/>
  <c r="BM284" i="38"/>
  <c r="BK284" i="38"/>
  <c r="CC286" i="38"/>
  <c r="BL291" i="38"/>
  <c r="CI155" i="38"/>
  <c r="CH155" i="38"/>
  <c r="CI166" i="38"/>
  <c r="CH166" i="38"/>
  <c r="CJ194" i="38"/>
  <c r="CH194" i="38"/>
  <c r="CJ196" i="38"/>
  <c r="CI196" i="38"/>
  <c r="CH196" i="38"/>
  <c r="CI202" i="38"/>
  <c r="CJ209" i="38"/>
  <c r="CI209" i="38"/>
  <c r="CH209" i="38"/>
  <c r="CH210" i="38"/>
  <c r="CJ212" i="38"/>
  <c r="CI212" i="38"/>
  <c r="CI218" i="38"/>
  <c r="CI225" i="38"/>
  <c r="CJ226" i="38"/>
  <c r="CH226" i="38"/>
  <c r="CJ227" i="38"/>
  <c r="CI227" i="38"/>
  <c r="CJ244" i="38"/>
  <c r="CI244" i="38"/>
  <c r="CH244" i="38"/>
  <c r="CJ260" i="38"/>
  <c r="CI260" i="38"/>
  <c r="CJ276" i="38"/>
  <c r="CI276" i="38"/>
  <c r="CJ292" i="38"/>
  <c r="CI292" i="38"/>
  <c r="CJ308" i="38"/>
  <c r="CI308" i="38"/>
  <c r="BL308" i="38"/>
  <c r="BK308" i="38"/>
  <c r="BX308" i="38"/>
  <c r="AI212" i="38"/>
  <c r="AI224" i="38"/>
  <c r="AI228" i="38"/>
  <c r="AI232" i="38"/>
  <c r="AI236" i="38"/>
  <c r="AI240" i="38"/>
  <c r="AI244" i="38"/>
  <c r="AI248" i="38"/>
  <c r="AI252" i="38"/>
  <c r="AI256" i="38"/>
  <c r="AI260" i="38"/>
  <c r="AI264" i="38"/>
  <c r="AI268" i="38"/>
  <c r="AI272" i="38"/>
  <c r="AI276" i="38"/>
  <c r="AI280" i="38"/>
  <c r="AI284" i="38"/>
  <c r="AI288" i="38"/>
  <c r="AI292" i="38"/>
  <c r="AI296" i="38"/>
  <c r="BF10" i="38"/>
  <c r="BF18" i="38"/>
  <c r="BF26" i="38"/>
  <c r="BF34" i="38"/>
  <c r="BF42" i="38"/>
  <c r="BI43" i="38"/>
  <c r="BF50" i="38"/>
  <c r="BF58" i="38"/>
  <c r="BF66" i="38"/>
  <c r="BF74" i="38"/>
  <c r="BG77" i="38"/>
  <c r="BF82" i="38"/>
  <c r="BI83" i="38"/>
  <c r="BG85" i="38"/>
  <c r="BF90" i="38"/>
  <c r="BG93" i="38"/>
  <c r="BF98" i="38"/>
  <c r="BG101" i="38"/>
  <c r="BF106" i="38"/>
  <c r="BG109" i="38"/>
  <c r="BF114" i="38"/>
  <c r="BG117" i="38"/>
  <c r="BF122" i="38"/>
  <c r="BI123" i="38"/>
  <c r="BG125" i="38"/>
  <c r="BF130" i="38"/>
  <c r="BG133" i="38"/>
  <c r="BF138" i="38"/>
  <c r="BG141" i="38"/>
  <c r="BF146" i="38"/>
  <c r="BG149" i="38"/>
  <c r="BH152" i="38"/>
  <c r="BF154" i="38"/>
  <c r="BG157" i="38"/>
  <c r="BH160" i="38"/>
  <c r="BF162" i="38"/>
  <c r="BI163" i="38"/>
  <c r="BG165" i="38"/>
  <c r="BH168" i="38"/>
  <c r="BF170" i="38"/>
  <c r="BG173" i="38"/>
  <c r="BH176" i="38"/>
  <c r="BF178" i="38"/>
  <c r="BG181" i="38"/>
  <c r="BH184" i="38"/>
  <c r="BF186" i="38"/>
  <c r="BG189" i="38"/>
  <c r="BH192" i="38"/>
  <c r="BF194" i="38"/>
  <c r="BG197" i="38"/>
  <c r="BH200" i="38"/>
  <c r="BF202" i="38"/>
  <c r="BI203" i="38"/>
  <c r="BG205" i="38"/>
  <c r="BH208" i="38"/>
  <c r="BF210" i="38"/>
  <c r="BG213" i="38"/>
  <c r="BH216" i="38"/>
  <c r="BF218" i="38"/>
  <c r="BG221" i="38"/>
  <c r="BH224" i="38"/>
  <c r="BF226" i="38"/>
  <c r="BI227" i="38"/>
  <c r="BG229" i="38"/>
  <c r="BH232" i="38"/>
  <c r="BF234" i="38"/>
  <c r="BG237" i="38"/>
  <c r="BH240" i="38"/>
  <c r="BF242" i="38"/>
  <c r="BI243" i="38"/>
  <c r="BG245" i="38"/>
  <c r="BH248" i="38"/>
  <c r="BF250" i="38"/>
  <c r="BG253" i="38"/>
  <c r="BH256" i="38"/>
  <c r="BF258" i="38"/>
  <c r="BG261" i="38"/>
  <c r="BH264" i="38"/>
  <c r="BF266" i="38"/>
  <c r="BG269" i="38"/>
  <c r="BH272" i="38"/>
  <c r="BF274" i="38"/>
  <c r="BI275" i="38"/>
  <c r="BG277" i="38"/>
  <c r="BH280" i="38"/>
  <c r="BF282" i="38"/>
  <c r="BI283" i="38"/>
  <c r="BG285" i="38"/>
  <c r="BH288" i="38"/>
  <c r="BF290" i="38"/>
  <c r="BG293" i="38"/>
  <c r="BH296" i="38"/>
  <c r="BF298" i="38"/>
  <c r="BG301" i="38"/>
  <c r="BH304" i="38"/>
  <c r="BF306" i="38"/>
  <c r="BG309" i="38"/>
  <c r="CE79" i="38"/>
  <c r="CC85" i="38"/>
  <c r="CD86" i="38"/>
  <c r="CE87" i="38"/>
  <c r="CE95" i="38"/>
  <c r="CC101" i="38"/>
  <c r="CE103" i="38"/>
  <c r="CC109" i="38"/>
  <c r="CE111" i="38"/>
  <c r="CC117" i="38"/>
  <c r="CE119" i="38"/>
  <c r="CC125" i="38"/>
  <c r="CD126" i="38"/>
  <c r="CC133" i="38"/>
  <c r="CD134" i="38"/>
  <c r="CC141" i="38"/>
  <c r="CD142" i="38"/>
  <c r="CD150" i="38"/>
  <c r="CE151" i="38"/>
  <c r="BL162" i="38"/>
  <c r="BK162" i="38"/>
  <c r="CC165" i="38"/>
  <c r="CD166" i="38"/>
  <c r="BM171" i="38"/>
  <c r="CD174" i="38"/>
  <c r="CD182" i="38"/>
  <c r="CC189" i="38"/>
  <c r="CE191" i="38"/>
  <c r="CC197" i="38"/>
  <c r="CD198" i="38"/>
  <c r="CE199" i="38"/>
  <c r="BL202" i="38"/>
  <c r="CC205" i="38"/>
  <c r="CD214" i="38"/>
  <c r="CE215" i="38"/>
  <c r="BL218" i="38"/>
  <c r="CC221" i="38"/>
  <c r="CE223" i="38"/>
  <c r="CD230" i="38"/>
  <c r="CC237" i="38"/>
  <c r="CD238" i="38"/>
  <c r="BM243" i="38"/>
  <c r="CC245" i="38"/>
  <c r="CD246" i="38"/>
  <c r="CC253" i="38"/>
  <c r="CD254" i="38"/>
  <c r="BL258" i="38"/>
  <c r="BM259" i="38"/>
  <c r="BK259" i="38"/>
  <c r="CC261" i="38"/>
  <c r="CD262" i="38"/>
  <c r="CC269" i="38"/>
  <c r="CD270" i="38"/>
  <c r="BL274" i="38"/>
  <c r="BM275" i="38"/>
  <c r="CC277" i="38"/>
  <c r="CD278" i="38"/>
  <c r="CC285" i="38"/>
  <c r="CD286" i="38"/>
  <c r="BL290" i="38"/>
  <c r="BM291" i="38"/>
  <c r="BK291" i="38"/>
  <c r="BX291" i="38"/>
  <c r="CC293" i="38"/>
  <c r="BK301" i="38"/>
  <c r="BL306" i="38"/>
  <c r="BK309" i="38"/>
  <c r="BZ309" i="38"/>
  <c r="CJ160" i="38"/>
  <c r="CK161" i="38"/>
  <c r="CJ161" i="38"/>
  <c r="CH161" i="38"/>
  <c r="CI167" i="38"/>
  <c r="CI175" i="38"/>
  <c r="CJ180" i="38"/>
  <c r="CK181" i="38"/>
  <c r="CJ181" i="38"/>
  <c r="CH181" i="38"/>
  <c r="CK189" i="38"/>
  <c r="CJ189" i="38"/>
  <c r="CI189" i="38"/>
  <c r="CH189" i="38"/>
  <c r="CJ195" i="38"/>
  <c r="CH195" i="38"/>
  <c r="CI199" i="38"/>
  <c r="CH199" i="38"/>
  <c r="CK205" i="38"/>
  <c r="CJ211" i="38"/>
  <c r="CH211" i="38"/>
  <c r="CI215" i="38"/>
  <c r="CH215" i="38"/>
  <c r="CK221" i="38"/>
  <c r="CJ221" i="38"/>
  <c r="CJ231" i="38"/>
  <c r="CI231" i="38"/>
  <c r="CJ234" i="38"/>
  <c r="CI234" i="38"/>
  <c r="CJ247" i="38"/>
  <c r="CI247" i="38"/>
  <c r="CJ250" i="38"/>
  <c r="CI250" i="38"/>
  <c r="CJ263" i="38"/>
  <c r="CI263" i="38"/>
  <c r="CJ266" i="38"/>
  <c r="CI266" i="38"/>
  <c r="CJ279" i="38"/>
  <c r="CI279" i="38"/>
  <c r="CJ282" i="38"/>
  <c r="CI282" i="38"/>
  <c r="CJ295" i="38"/>
  <c r="CI295" i="38"/>
  <c r="BM298" i="38"/>
  <c r="CJ298" i="38"/>
  <c r="CI298" i="38"/>
  <c r="CH298" i="38"/>
  <c r="CT298" i="38"/>
  <c r="AJ300" i="38"/>
  <c r="AJ304" i="38"/>
  <c r="BL153" i="38"/>
  <c r="BK153" i="38"/>
  <c r="BL185" i="38"/>
  <c r="BK185" i="38"/>
  <c r="BL201" i="38"/>
  <c r="BK201" i="38"/>
  <c r="BM202" i="38"/>
  <c r="BK202" i="38"/>
  <c r="BL217" i="38"/>
  <c r="BK217" i="38"/>
  <c r="BM218" i="38"/>
  <c r="BM258" i="38"/>
  <c r="BK258" i="38"/>
  <c r="BM274" i="38"/>
  <c r="BK274" i="38"/>
  <c r="BM290" i="38"/>
  <c r="BK290" i="38"/>
  <c r="CD305" i="38"/>
  <c r="CJ159" i="38"/>
  <c r="CH159" i="38"/>
  <c r="CJ172" i="38"/>
  <c r="CK173" i="38"/>
  <c r="CJ173" i="38"/>
  <c r="CH173" i="38"/>
  <c r="CJ179" i="38"/>
  <c r="CK185" i="38"/>
  <c r="CJ185" i="38"/>
  <c r="CH185" i="38"/>
  <c r="CJ192" i="38"/>
  <c r="CI192" i="38"/>
  <c r="CI198" i="38"/>
  <c r="CJ205" i="38"/>
  <c r="CI205" i="38"/>
  <c r="CH205" i="38"/>
  <c r="CJ208" i="38"/>
  <c r="CI208" i="38"/>
  <c r="CI214" i="38"/>
  <c r="CI221" i="38"/>
  <c r="CJ224" i="38"/>
  <c r="CI224" i="38"/>
  <c r="CJ233" i="38"/>
  <c r="CJ240" i="38"/>
  <c r="CI240" i="38"/>
  <c r="CJ249" i="38"/>
  <c r="CJ256" i="38"/>
  <c r="CI256" i="38"/>
  <c r="CJ265" i="38"/>
  <c r="CJ272" i="38"/>
  <c r="CI272" i="38"/>
  <c r="CH272" i="38"/>
  <c r="CJ281" i="38"/>
  <c r="CJ288" i="38"/>
  <c r="CI288" i="38"/>
  <c r="CJ297" i="38"/>
  <c r="CJ304" i="38"/>
  <c r="CI304" i="38"/>
  <c r="BM304" i="38"/>
  <c r="BL304" i="38"/>
  <c r="BK304" i="38"/>
  <c r="BX304" i="38"/>
  <c r="CN9" i="38"/>
  <c r="CN5" i="38"/>
  <c r="CO5" i="38"/>
  <c r="CL5" i="38"/>
  <c r="CM5" i="38"/>
  <c r="CO7" i="38"/>
  <c r="CN7" i="38"/>
  <c r="CM7" i="38"/>
  <c r="CL7" i="38"/>
  <c r="CI233" i="38"/>
  <c r="CI237" i="38"/>
  <c r="CH237" i="38"/>
  <c r="CI241" i="38"/>
  <c r="CI245" i="38"/>
  <c r="CI249" i="38"/>
  <c r="CI253" i="38"/>
  <c r="CH253" i="38"/>
  <c r="CI257" i="38"/>
  <c r="CI261" i="38"/>
  <c r="CI265" i="38"/>
  <c r="CI269" i="38"/>
  <c r="CH269" i="38"/>
  <c r="CI273" i="38"/>
  <c r="CI277" i="38"/>
  <c r="CI281" i="38"/>
  <c r="CI285" i="38"/>
  <c r="CH285" i="38"/>
  <c r="CI289" i="38"/>
  <c r="CI293" i="38"/>
  <c r="CI297" i="38"/>
  <c r="CI301" i="38"/>
  <c r="CH301" i="38"/>
  <c r="CI305" i="38"/>
  <c r="CI309" i="38"/>
  <c r="CO22" i="38"/>
  <c r="CI156" i="38"/>
  <c r="CI160" i="38"/>
  <c r="CI168" i="38"/>
  <c r="CI172" i="38"/>
  <c r="CI176" i="38"/>
  <c r="CI180" i="38"/>
  <c r="CI184" i="38"/>
  <c r="CH184" i="38"/>
  <c r="AE256" i="39"/>
  <c r="AD256" i="39"/>
  <c r="AC256" i="39"/>
  <c r="AF256" i="39"/>
  <c r="CL19" i="38"/>
  <c r="CM19" i="38"/>
  <c r="CN19" i="38"/>
  <c r="CO19" i="38"/>
  <c r="AF264" i="39"/>
  <c r="AF272" i="39"/>
  <c r="AF280" i="39"/>
  <c r="AF288" i="39"/>
  <c r="AF296" i="39"/>
  <c r="AF304" i="39"/>
  <c r="AF312" i="39"/>
  <c r="AF320" i="39"/>
  <c r="AF328" i="39"/>
  <c r="AF336" i="39"/>
  <c r="AF344" i="39"/>
  <c r="AF352" i="39"/>
  <c r="AF360" i="39"/>
  <c r="BV45" i="38"/>
  <c r="BN45" i="38"/>
  <c r="BO45" i="38"/>
  <c r="BS45" i="38"/>
  <c r="BP45" i="38"/>
  <c r="BT45" i="38"/>
  <c r="CJ51" i="38"/>
  <c r="CI51" i="38"/>
  <c r="BL65" i="38"/>
  <c r="CK65" i="38"/>
  <c r="D107" i="39"/>
  <c r="CJ118" i="38"/>
  <c r="CI118" i="38"/>
  <c r="CJ120" i="38"/>
  <c r="CI120" i="38"/>
  <c r="CJ121" i="38"/>
  <c r="CI121" i="38"/>
  <c r="CJ122" i="38"/>
  <c r="CI122" i="38"/>
  <c r="CJ127" i="38"/>
  <c r="CI127" i="38"/>
  <c r="F47" i="38"/>
  <c r="BM47" i="38"/>
  <c r="BM52" i="38"/>
  <c r="CJ52" i="38"/>
  <c r="CI52" i="38"/>
  <c r="CH52" i="38"/>
  <c r="CJ65" i="38"/>
  <c r="CJ102" i="38"/>
  <c r="CI102" i="38"/>
  <c r="D103" i="39"/>
  <c r="CJ110" i="38"/>
  <c r="D110" i="39"/>
  <c r="CI110" i="38"/>
  <c r="CJ112" i="38"/>
  <c r="CI112" i="38"/>
  <c r="CJ113" i="38"/>
  <c r="CI113" i="38"/>
  <c r="CJ114" i="38"/>
  <c r="CI114" i="38"/>
  <c r="CJ119" i="38"/>
  <c r="CI119" i="38"/>
  <c r="AF258" i="39"/>
  <c r="AF266" i="39"/>
  <c r="AF274" i="39"/>
  <c r="AF282" i="39"/>
  <c r="AF290" i="39"/>
  <c r="AF298" i="39"/>
  <c r="AF306" i="39"/>
  <c r="AF314" i="39"/>
  <c r="AF322" i="39"/>
  <c r="AF330" i="39"/>
  <c r="AF338" i="39"/>
  <c r="AF346" i="39"/>
  <c r="AF354" i="39"/>
  <c r="AF362" i="39"/>
  <c r="CO12" i="38"/>
  <c r="CH39" i="38"/>
  <c r="CK46" i="38"/>
  <c r="BM60" i="38"/>
  <c r="BL60" i="38"/>
  <c r="CJ60" i="38"/>
  <c r="CI60" i="38"/>
  <c r="F63" i="38"/>
  <c r="BM63" i="38"/>
  <c r="CJ67" i="38"/>
  <c r="CI67" i="38"/>
  <c r="BL67" i="38"/>
  <c r="CJ70" i="38"/>
  <c r="CI70" i="38"/>
  <c r="CJ94" i="38"/>
  <c r="CI94" i="38"/>
  <c r="D95" i="39"/>
  <c r="D99" i="39"/>
  <c r="CJ100" i="38"/>
  <c r="CJ104" i="38"/>
  <c r="CI104" i="38"/>
  <c r="CJ105" i="38"/>
  <c r="CI105" i="38"/>
  <c r="CJ106" i="38"/>
  <c r="CI106" i="38"/>
  <c r="CJ111" i="38"/>
  <c r="CI111" i="38"/>
  <c r="CN34" i="38"/>
  <c r="BM48" i="38"/>
  <c r="CI50" i="38"/>
  <c r="BL51" i="38"/>
  <c r="CK54" i="38"/>
  <c r="CJ54" i="38"/>
  <c r="CI54" i="38"/>
  <c r="CH54" i="38"/>
  <c r="D54" i="39"/>
  <c r="BM56" i="38"/>
  <c r="CI58" i="38"/>
  <c r="BM59" i="38"/>
  <c r="BK61" i="38"/>
  <c r="BN61" i="38"/>
  <c r="D69" i="39"/>
  <c r="CJ86" i="38"/>
  <c r="CI86" i="38"/>
  <c r="D87" i="39"/>
  <c r="D91" i="39"/>
  <c r="CJ92" i="38"/>
  <c r="CJ96" i="38"/>
  <c r="CI96" i="38"/>
  <c r="CJ97" i="38"/>
  <c r="CI97" i="38"/>
  <c r="CJ98" i="38"/>
  <c r="CI98" i="38"/>
  <c r="CI101" i="38"/>
  <c r="CJ101" i="38"/>
  <c r="AC259" i="39"/>
  <c r="AC267" i="39"/>
  <c r="AC275" i="39"/>
  <c r="AC283" i="39"/>
  <c r="AD286" i="39"/>
  <c r="AC291" i="39"/>
  <c r="AD294" i="39"/>
  <c r="AC299" i="39"/>
  <c r="AD302" i="39"/>
  <c r="AC307" i="39"/>
  <c r="AD310" i="39"/>
  <c r="AC315" i="39"/>
  <c r="AD318" i="39"/>
  <c r="AC323" i="39"/>
  <c r="AD326" i="39"/>
  <c r="AC331" i="39"/>
  <c r="AD334" i="39"/>
  <c r="AC339" i="39"/>
  <c r="AD342" i="39"/>
  <c r="AC347" i="39"/>
  <c r="AD350" i="39"/>
  <c r="AC355" i="39"/>
  <c r="AD358" i="39"/>
  <c r="AC363" i="39"/>
  <c r="CM12" i="38"/>
  <c r="BU45" i="38"/>
  <c r="CJ46" i="38"/>
  <c r="CK62" i="38"/>
  <c r="CJ62" i="38"/>
  <c r="CK73" i="38"/>
  <c r="CJ73" i="38"/>
  <c r="CJ78" i="38"/>
  <c r="CI78" i="38"/>
  <c r="D79" i="39"/>
  <c r="D83" i="39"/>
  <c r="CJ84" i="38"/>
  <c r="CJ89" i="38"/>
  <c r="CI89" i="38"/>
  <c r="CJ90" i="38"/>
  <c r="CI90" i="38"/>
  <c r="CI93" i="38"/>
  <c r="CJ93" i="38"/>
  <c r="AD259" i="39"/>
  <c r="AC264" i="39"/>
  <c r="AD267" i="39"/>
  <c r="AC272" i="39"/>
  <c r="AD275" i="39"/>
  <c r="AC280" i="39"/>
  <c r="AD283" i="39"/>
  <c r="AC288" i="39"/>
  <c r="AD291" i="39"/>
  <c r="AC296" i="39"/>
  <c r="AD299" i="39"/>
  <c r="AC304" i="39"/>
  <c r="AD307" i="39"/>
  <c r="AC312" i="39"/>
  <c r="AD315" i="39"/>
  <c r="AC320" i="39"/>
  <c r="AD323" i="39"/>
  <c r="AC328" i="39"/>
  <c r="AD331" i="39"/>
  <c r="AC336" i="39"/>
  <c r="AD339" i="39"/>
  <c r="AC344" i="39"/>
  <c r="AD347" i="39"/>
  <c r="AC352" i="39"/>
  <c r="AD355" i="39"/>
  <c r="AC360" i="39"/>
  <c r="AD363" i="39"/>
  <c r="CM34" i="38"/>
  <c r="CM37" i="38"/>
  <c r="D45" i="39"/>
  <c r="BL46" i="38"/>
  <c r="BL49" i="38"/>
  <c r="BK49" i="38"/>
  <c r="CK49" i="38"/>
  <c r="BM51" i="38"/>
  <c r="CJ56" i="38"/>
  <c r="BL57" i="38"/>
  <c r="CK57" i="38"/>
  <c r="CJ64" i="38"/>
  <c r="BM65" i="38"/>
  <c r="BL70" i="38"/>
  <c r="CJ76" i="38"/>
  <c r="CJ80" i="38"/>
  <c r="CI80" i="38"/>
  <c r="CH80" i="38"/>
  <c r="E80" i="39"/>
  <c r="EI80" i="3"/>
  <c r="CJ81" i="38"/>
  <c r="CI81" i="38"/>
  <c r="CJ82" i="38"/>
  <c r="CI82" i="38"/>
  <c r="CI85" i="38"/>
  <c r="CJ85" i="38"/>
  <c r="CJ88" i="38"/>
  <c r="CI88" i="38"/>
  <c r="CH88" i="38"/>
  <c r="DD88" i="38"/>
  <c r="AF88" i="39"/>
  <c r="D96" i="39"/>
  <c r="CM125" i="38"/>
  <c r="CO125" i="38"/>
  <c r="K125" i="39"/>
  <c r="EM125" i="3"/>
  <c r="CL125" i="38"/>
  <c r="CN125" i="38"/>
  <c r="J125" i="39"/>
  <c r="EL125" i="3"/>
  <c r="DD125" i="38"/>
  <c r="AF125" i="39"/>
  <c r="AE259" i="39"/>
  <c r="AC261" i="39"/>
  <c r="AD264" i="39"/>
  <c r="AE267" i="39"/>
  <c r="AC269" i="39"/>
  <c r="AD272" i="39"/>
  <c r="AE275" i="39"/>
  <c r="AC277" i="39"/>
  <c r="AD280" i="39"/>
  <c r="AE283" i="39"/>
  <c r="AC285" i="39"/>
  <c r="AD288" i="39"/>
  <c r="AE291" i="39"/>
  <c r="AC293" i="39"/>
  <c r="AD296" i="39"/>
  <c r="AE299" i="39"/>
  <c r="AC301" i="39"/>
  <c r="AD304" i="39"/>
  <c r="AE307" i="39"/>
  <c r="AC309" i="39"/>
  <c r="AD312" i="39"/>
  <c r="AE315" i="39"/>
  <c r="AC317" i="39"/>
  <c r="AD320" i="39"/>
  <c r="AE323" i="39"/>
  <c r="AC325" i="39"/>
  <c r="AD328" i="39"/>
  <c r="AE331" i="39"/>
  <c r="AC333" i="39"/>
  <c r="AD336" i="39"/>
  <c r="AE339" i="39"/>
  <c r="AC341" i="39"/>
  <c r="AD344" i="39"/>
  <c r="AE347" i="39"/>
  <c r="AC349" i="39"/>
  <c r="AD352" i="39"/>
  <c r="AE355" i="39"/>
  <c r="AC357" i="39"/>
  <c r="AD360" i="39"/>
  <c r="AE363" i="39"/>
  <c r="BM46" i="38"/>
  <c r="CJ49" i="38"/>
  <c r="D49" i="39"/>
  <c r="CI49" i="38"/>
  <c r="BM50" i="38"/>
  <c r="G53" i="39"/>
  <c r="N53" i="39"/>
  <c r="EH53" i="3"/>
  <c r="BK53" i="38"/>
  <c r="F55" i="38"/>
  <c r="CJ57" i="38"/>
  <c r="CI57" i="38"/>
  <c r="BM58" i="38"/>
  <c r="BK58" i="38"/>
  <c r="CJ59" i="38"/>
  <c r="CI59" i="38"/>
  <c r="BL59" i="38"/>
  <c r="CI62" i="38"/>
  <c r="BL68" i="38"/>
  <c r="BK68" i="38"/>
  <c r="CJ68" i="38"/>
  <c r="CI68" i="38"/>
  <c r="F71" i="38"/>
  <c r="BL71" i="38"/>
  <c r="CI73" i="38"/>
  <c r="CJ74" i="38"/>
  <c r="CI74" i="38"/>
  <c r="CI77" i="38"/>
  <c r="CJ77" i="38"/>
  <c r="CH117" i="38"/>
  <c r="E117" i="39"/>
  <c r="EI117" i="3"/>
  <c r="CJ123" i="38"/>
  <c r="BQ45" i="38"/>
  <c r="CI46" i="38"/>
  <c r="E53" i="39"/>
  <c r="EI53" i="3"/>
  <c r="W56" i="1"/>
  <c r="BL54" i="38"/>
  <c r="BK54" i="38"/>
  <c r="D61" i="39"/>
  <c r="BL66" i="38"/>
  <c r="BK66" i="38"/>
  <c r="BM67" i="38"/>
  <c r="BM70" i="38"/>
  <c r="CJ72" i="38"/>
  <c r="CH109" i="38"/>
  <c r="CJ115" i="38"/>
  <c r="CJ126" i="38"/>
  <c r="CI126" i="38"/>
  <c r="CJ133" i="38"/>
  <c r="CI133" i="38"/>
  <c r="CH133" i="38"/>
  <c r="EM161" i="3"/>
  <c r="EL161" i="3"/>
  <c r="EK161" i="3"/>
  <c r="EJ161" i="3"/>
  <c r="CK50" i="38"/>
  <c r="CJ50" i="38"/>
  <c r="CH50" i="38"/>
  <c r="BL56" i="38"/>
  <c r="CK58" i="38"/>
  <c r="CJ58" i="38"/>
  <c r="CH58" i="38"/>
  <c r="BL64" i="38"/>
  <c r="CK66" i="38"/>
  <c r="CJ66" i="38"/>
  <c r="CH66" i="38"/>
  <c r="BL72" i="38"/>
  <c r="BK72" i="38"/>
  <c r="CI79" i="38"/>
  <c r="CH79" i="38"/>
  <c r="CI87" i="38"/>
  <c r="CH87" i="38"/>
  <c r="CI95" i="38"/>
  <c r="CH95" i="38"/>
  <c r="CI103" i="38"/>
  <c r="CH103" i="38"/>
  <c r="E125" i="39"/>
  <c r="EI125" i="3"/>
  <c r="D133" i="39"/>
  <c r="G133" i="39"/>
  <c r="EH133" i="3"/>
  <c r="EM169" i="3"/>
  <c r="EL169" i="3"/>
  <c r="EK169" i="3"/>
  <c r="EJ169" i="3"/>
  <c r="CK47" i="38"/>
  <c r="BP53" i="38"/>
  <c r="J53" i="39"/>
  <c r="CK55" i="38"/>
  <c r="CK63" i="38"/>
  <c r="CI65" i="38"/>
  <c r="CK71" i="38"/>
  <c r="D76" i="39"/>
  <c r="CI76" i="38"/>
  <c r="D84" i="39"/>
  <c r="CI84" i="38"/>
  <c r="D92" i="39"/>
  <c r="CI92" i="38"/>
  <c r="D100" i="39"/>
  <c r="CI100" i="38"/>
  <c r="D108" i="39"/>
  <c r="CI108" i="38"/>
  <c r="CH108" i="38"/>
  <c r="D116" i="39"/>
  <c r="CI116" i="38"/>
  <c r="CH116" i="38"/>
  <c r="D124" i="39"/>
  <c r="CI124" i="38"/>
  <c r="CH124" i="38"/>
  <c r="H125" i="39"/>
  <c r="EJ125" i="3"/>
  <c r="CK128" i="38"/>
  <c r="CJ128" i="38"/>
  <c r="F145" i="38"/>
  <c r="CJ130" i="38"/>
  <c r="CI130" i="38"/>
  <c r="CJ142" i="38"/>
  <c r="CI142" i="38"/>
  <c r="CJ148" i="38"/>
  <c r="CJ149" i="38"/>
  <c r="CI149" i="38"/>
  <c r="BO53" i="38"/>
  <c r="I53" i="39"/>
  <c r="D78" i="39"/>
  <c r="D86" i="39"/>
  <c r="D94" i="39"/>
  <c r="D118" i="39"/>
  <c r="D126" i="39"/>
  <c r="F137" i="38"/>
  <c r="CJ139" i="38"/>
  <c r="CI139" i="38"/>
  <c r="CK141" i="38"/>
  <c r="CJ143" i="38"/>
  <c r="CJ151" i="38"/>
  <c r="EM153" i="3"/>
  <c r="EL153" i="3"/>
  <c r="EK153" i="3"/>
  <c r="EJ153" i="3"/>
  <c r="EH161" i="3"/>
  <c r="EM177" i="3"/>
  <c r="EL177" i="3"/>
  <c r="EK177" i="3"/>
  <c r="EJ177" i="3"/>
  <c r="CI56" i="38"/>
  <c r="CI64" i="38"/>
  <c r="CI75" i="38"/>
  <c r="CI83" i="38"/>
  <c r="CH83" i="38"/>
  <c r="CI91" i="38"/>
  <c r="CH91" i="38"/>
  <c r="DD91" i="38"/>
  <c r="AF91" i="39"/>
  <c r="CI99" i="38"/>
  <c r="CH99" i="38"/>
  <c r="CI107" i="38"/>
  <c r="CH107" i="38"/>
  <c r="DD107" i="38"/>
  <c r="AF107" i="39"/>
  <c r="CI115" i="38"/>
  <c r="CI123" i="38"/>
  <c r="CJ129" i="38"/>
  <c r="CJ134" i="38"/>
  <c r="CI134" i="38"/>
  <c r="CI140" i="38"/>
  <c r="CJ144" i="38"/>
  <c r="CI144" i="38"/>
  <c r="CJ146" i="38"/>
  <c r="D146" i="39"/>
  <c r="EH169" i="3"/>
  <c r="EM185" i="3"/>
  <c r="EL185" i="3"/>
  <c r="EK185" i="3"/>
  <c r="EJ185" i="3"/>
  <c r="BN53" i="38"/>
  <c r="H53" i="39"/>
  <c r="G117" i="39"/>
  <c r="EH117" i="3"/>
  <c r="G125" i="39"/>
  <c r="EH125" i="3"/>
  <c r="I125" i="39"/>
  <c r="EK125" i="3"/>
  <c r="D130" i="39"/>
  <c r="G130" i="39"/>
  <c r="EH130" i="3"/>
  <c r="CI132" i="38"/>
  <c r="CJ135" i="38"/>
  <c r="CJ141" i="38"/>
  <c r="CI141" i="38"/>
  <c r="CH141" i="38"/>
  <c r="CI148" i="38"/>
  <c r="CJ150" i="38"/>
  <c r="CI150" i="38"/>
  <c r="CI128" i="38"/>
  <c r="CJ131" i="38"/>
  <c r="CH131" i="38"/>
  <c r="DD131" i="38"/>
  <c r="AF131" i="39"/>
  <c r="CJ136" i="38"/>
  <c r="CI136" i="38"/>
  <c r="CJ138" i="38"/>
  <c r="CJ147" i="38"/>
  <c r="BS7" i="3"/>
  <c r="AK208" i="3"/>
  <c r="AK220" i="3"/>
  <c r="AK214" i="3"/>
  <c r="AK212" i="3"/>
  <c r="AK207" i="3"/>
  <c r="AK199" i="3"/>
  <c r="AK202" i="3"/>
  <c r="AK217" i="3"/>
  <c r="AK205" i="3"/>
  <c r="AK197" i="3"/>
  <c r="AK223" i="3"/>
  <c r="AK200" i="3"/>
  <c r="AK215" i="3"/>
  <c r="AK203" i="3"/>
  <c r="AK195" i="3"/>
  <c r="AK201" i="3"/>
  <c r="AK192" i="3"/>
  <c r="AK184" i="3"/>
  <c r="AK178" i="3"/>
  <c r="AL178" i="3"/>
  <c r="AK196" i="3"/>
  <c r="AK187" i="3"/>
  <c r="AK177" i="3"/>
  <c r="AK190" i="3"/>
  <c r="AK182" i="3"/>
  <c r="AK176" i="3"/>
  <c r="AK225" i="3"/>
  <c r="AK204" i="3"/>
  <c r="AK193" i="3"/>
  <c r="AK185" i="3"/>
  <c r="AK175" i="3"/>
  <c r="AK188" i="3"/>
  <c r="AK180" i="3"/>
  <c r="AK198" i="3"/>
  <c r="AK191" i="3"/>
  <c r="AK211" i="3"/>
  <c r="AK209" i="3"/>
  <c r="AK194" i="3"/>
  <c r="AK206" i="3"/>
  <c r="AK167" i="3"/>
  <c r="AL167" i="3"/>
  <c r="AK159" i="3"/>
  <c r="AK151" i="3"/>
  <c r="AK183" i="3"/>
  <c r="AK166" i="3"/>
  <c r="AL166" i="3"/>
  <c r="AK158" i="3"/>
  <c r="AK150" i="3"/>
  <c r="AK179" i="3"/>
  <c r="AK174" i="3"/>
  <c r="AL174" i="3"/>
  <c r="AK165" i="3"/>
  <c r="AK157" i="3"/>
  <c r="AK149" i="3"/>
  <c r="AK164" i="3"/>
  <c r="AK156" i="3"/>
  <c r="AK148" i="3"/>
  <c r="AK181" i="3"/>
  <c r="AK173" i="3"/>
  <c r="AK171" i="3"/>
  <c r="AK163" i="3"/>
  <c r="AL163" i="3"/>
  <c r="AK155" i="3"/>
  <c r="AK189" i="3"/>
  <c r="AK186" i="3"/>
  <c r="AK170" i="3"/>
  <c r="AK162" i="3"/>
  <c r="AK169" i="3"/>
  <c r="AL169" i="3"/>
  <c r="AK172" i="3"/>
  <c r="AK143" i="3"/>
  <c r="AK135" i="3"/>
  <c r="AK127" i="3"/>
  <c r="AK153" i="3"/>
  <c r="AK142" i="3"/>
  <c r="AK134" i="3"/>
  <c r="AK126" i="3"/>
  <c r="AK161" i="3"/>
  <c r="AK141" i="3"/>
  <c r="AK133" i="3"/>
  <c r="AK125" i="3"/>
  <c r="AK140" i="3"/>
  <c r="AK132" i="3"/>
  <c r="AK124" i="3"/>
  <c r="AK168" i="3"/>
  <c r="AL168" i="3"/>
  <c r="AK152" i="3"/>
  <c r="AK147" i="3"/>
  <c r="AK139" i="3"/>
  <c r="AK131" i="3"/>
  <c r="AK123" i="3"/>
  <c r="AK146" i="3"/>
  <c r="AK138" i="3"/>
  <c r="AK160" i="3"/>
  <c r="AL160" i="3"/>
  <c r="AK154" i="3"/>
  <c r="AK145" i="3"/>
  <c r="AK144" i="3"/>
  <c r="AK129" i="3"/>
  <c r="AK121" i="3"/>
  <c r="AK113" i="3"/>
  <c r="AK105" i="3"/>
  <c r="AK97" i="3"/>
  <c r="AK120" i="3"/>
  <c r="AK112" i="3"/>
  <c r="AK104" i="3"/>
  <c r="AK96" i="3"/>
  <c r="AK119" i="3"/>
  <c r="AK111" i="3"/>
  <c r="AK103" i="3"/>
  <c r="AK95" i="3"/>
  <c r="AK136" i="3"/>
  <c r="AK118" i="3"/>
  <c r="AK110" i="3"/>
  <c r="AK102" i="3"/>
  <c r="AK128" i="3"/>
  <c r="AK117" i="3"/>
  <c r="AK109" i="3"/>
  <c r="AK101" i="3"/>
  <c r="AK130" i="3"/>
  <c r="AK116" i="3"/>
  <c r="AK108" i="3"/>
  <c r="AK122" i="3"/>
  <c r="AK115" i="3"/>
  <c r="AK107" i="3"/>
  <c r="AK137" i="3"/>
  <c r="AK89" i="3"/>
  <c r="AK81" i="3"/>
  <c r="AK73" i="3"/>
  <c r="AK65" i="3"/>
  <c r="AK88" i="3"/>
  <c r="AK80" i="3"/>
  <c r="AK72" i="3"/>
  <c r="AK64" i="3"/>
  <c r="AK114" i="3"/>
  <c r="AK99" i="3"/>
  <c r="AK87" i="3"/>
  <c r="AK79" i="3"/>
  <c r="AK71" i="3"/>
  <c r="AK63" i="3"/>
  <c r="AK94" i="3"/>
  <c r="AK86" i="3"/>
  <c r="AK78" i="3"/>
  <c r="AK70" i="3"/>
  <c r="AK62" i="3"/>
  <c r="AK106" i="3"/>
  <c r="AK93" i="3"/>
  <c r="AK85" i="3"/>
  <c r="AK77" i="3"/>
  <c r="AK69" i="3"/>
  <c r="AK61" i="3"/>
  <c r="AK98" i="3"/>
  <c r="AK92" i="3"/>
  <c r="AK84" i="3"/>
  <c r="AK76" i="3"/>
  <c r="AK68" i="3"/>
  <c r="AK60" i="3"/>
  <c r="AK91" i="3"/>
  <c r="AK83" i="3"/>
  <c r="AK75" i="3"/>
  <c r="AK100" i="3"/>
  <c r="AK90" i="3"/>
  <c r="AK82" i="3"/>
  <c r="AK59" i="3"/>
  <c r="AK51" i="3"/>
  <c r="AK43" i="3"/>
  <c r="AK39" i="3"/>
  <c r="AK35" i="3"/>
  <c r="AK31" i="3"/>
  <c r="AK27" i="3"/>
  <c r="AK23" i="3"/>
  <c r="AK19" i="3"/>
  <c r="AK58" i="3"/>
  <c r="AK50" i="3"/>
  <c r="AK74" i="3"/>
  <c r="AK67" i="3"/>
  <c r="AK57" i="3"/>
  <c r="AK49" i="3"/>
  <c r="AK42" i="3"/>
  <c r="AK38" i="3"/>
  <c r="AK34" i="3"/>
  <c r="AK30" i="3"/>
  <c r="AK26" i="3"/>
  <c r="AK22" i="3"/>
  <c r="AK56" i="3"/>
  <c r="AK48" i="3"/>
  <c r="AK55" i="3"/>
  <c r="AK47" i="3"/>
  <c r="AK41" i="3"/>
  <c r="AK37" i="3"/>
  <c r="AK33" i="3"/>
  <c r="AK29" i="3"/>
  <c r="AK25" i="3"/>
  <c r="AK21" i="3"/>
  <c r="AK66" i="3"/>
  <c r="AK54" i="3"/>
  <c r="AK46" i="3"/>
  <c r="AK53" i="3"/>
  <c r="AK45" i="3"/>
  <c r="AK44" i="3"/>
  <c r="AK40" i="3"/>
  <c r="AK36" i="3"/>
  <c r="AK52" i="3"/>
  <c r="BC7" i="3"/>
  <c r="CB10" i="3"/>
  <c r="BC11" i="3"/>
  <c r="CB14" i="3"/>
  <c r="BC15" i="3"/>
  <c r="CB18" i="3"/>
  <c r="BS25" i="3"/>
  <c r="BS29" i="3"/>
  <c r="AK32" i="3"/>
  <c r="BS33" i="3"/>
  <c r="BC246" i="3"/>
  <c r="BC249" i="3"/>
  <c r="BC241" i="3"/>
  <c r="BC252" i="3"/>
  <c r="BC244" i="3"/>
  <c r="BC251" i="3"/>
  <c r="BC250" i="3"/>
  <c r="BC234" i="3"/>
  <c r="BC253" i="3"/>
  <c r="BC237" i="3"/>
  <c r="BC229" i="3"/>
  <c r="BC240" i="3"/>
  <c r="BC232" i="3"/>
  <c r="BC235" i="3"/>
  <c r="BC238" i="3"/>
  <c r="BC230" i="3"/>
  <c r="BC243" i="3"/>
  <c r="BC242" i="3"/>
  <c r="BC245" i="3"/>
  <c r="BC247" i="3"/>
  <c r="BC236" i="3"/>
  <c r="BC228" i="3"/>
  <c r="BC220" i="3"/>
  <c r="BC212" i="3"/>
  <c r="BC239" i="3"/>
  <c r="BC223" i="3"/>
  <c r="BC215" i="3"/>
  <c r="BC226" i="3"/>
  <c r="BC218" i="3"/>
  <c r="BC210" i="3"/>
  <c r="BC233" i="3"/>
  <c r="BC221" i="3"/>
  <c r="BC224" i="3"/>
  <c r="BC248" i="3"/>
  <c r="BC201" i="3"/>
  <c r="BC204" i="3"/>
  <c r="BC196" i="3"/>
  <c r="BC227" i="3"/>
  <c r="BC207" i="3"/>
  <c r="BC199" i="3"/>
  <c r="BC222" i="3"/>
  <c r="BC219" i="3"/>
  <c r="BC202" i="3"/>
  <c r="BC217" i="3"/>
  <c r="BC209" i="3"/>
  <c r="BC205" i="3"/>
  <c r="BC197" i="3"/>
  <c r="BC225" i="3"/>
  <c r="BC216" i="3"/>
  <c r="BC211" i="3"/>
  <c r="BC208" i="3"/>
  <c r="BC200" i="3"/>
  <c r="BC194" i="3"/>
  <c r="BC186" i="3"/>
  <c r="BC189" i="3"/>
  <c r="BC181" i="3"/>
  <c r="BC179" i="3"/>
  <c r="BC213" i="3"/>
  <c r="BC192" i="3"/>
  <c r="BC184" i="3"/>
  <c r="BC178" i="3"/>
  <c r="BC203" i="3"/>
  <c r="BC198" i="3"/>
  <c r="BC195" i="3"/>
  <c r="BC187" i="3"/>
  <c r="BC177" i="3"/>
  <c r="BC190" i="3"/>
  <c r="BC182" i="3"/>
  <c r="BC214" i="3"/>
  <c r="BC206" i="3"/>
  <c r="BC193" i="3"/>
  <c r="BC231" i="3"/>
  <c r="BC169" i="3"/>
  <c r="BC161" i="3"/>
  <c r="BC153" i="3"/>
  <c r="BC191" i="3"/>
  <c r="BC176" i="3"/>
  <c r="BC168" i="3"/>
  <c r="BC160" i="3"/>
  <c r="BC152" i="3"/>
  <c r="BC188" i="3"/>
  <c r="BC167" i="3"/>
  <c r="BC159" i="3"/>
  <c r="BC151" i="3"/>
  <c r="BC175" i="3"/>
  <c r="BC166" i="3"/>
  <c r="BC158" i="3"/>
  <c r="BC150" i="3"/>
  <c r="BC185" i="3"/>
  <c r="BC180" i="3"/>
  <c r="BC174" i="3"/>
  <c r="BC165" i="3"/>
  <c r="BC157" i="3"/>
  <c r="BC172" i="3"/>
  <c r="BC164" i="3"/>
  <c r="BC173" i="3"/>
  <c r="BC171" i="3"/>
  <c r="BC183" i="3"/>
  <c r="BC170" i="3"/>
  <c r="BC156" i="3"/>
  <c r="BC145" i="3"/>
  <c r="BC137" i="3"/>
  <c r="BC129" i="3"/>
  <c r="BC162" i="3"/>
  <c r="BC144" i="3"/>
  <c r="BC136" i="3"/>
  <c r="BC128" i="3"/>
  <c r="BC155" i="3"/>
  <c r="BC143" i="3"/>
  <c r="BC135" i="3"/>
  <c r="BC127" i="3"/>
  <c r="BC149" i="3"/>
  <c r="BC142" i="3"/>
  <c r="BC134" i="3"/>
  <c r="BC126" i="3"/>
  <c r="BC154" i="3"/>
  <c r="BC141" i="3"/>
  <c r="BC133" i="3"/>
  <c r="BC125" i="3"/>
  <c r="BC148" i="3"/>
  <c r="BC140" i="3"/>
  <c r="BC163" i="3"/>
  <c r="BC147" i="3"/>
  <c r="BC146" i="3"/>
  <c r="BC124" i="3"/>
  <c r="BC115" i="3"/>
  <c r="BC107" i="3"/>
  <c r="BC99" i="3"/>
  <c r="BC131" i="3"/>
  <c r="BC122" i="3"/>
  <c r="BC114" i="3"/>
  <c r="BC106" i="3"/>
  <c r="BC98" i="3"/>
  <c r="BC139" i="3"/>
  <c r="BC123" i="3"/>
  <c r="BC121" i="3"/>
  <c r="BC113" i="3"/>
  <c r="BC105" i="3"/>
  <c r="BC97" i="3"/>
  <c r="BC130" i="3"/>
  <c r="BC120" i="3"/>
  <c r="BC112" i="3"/>
  <c r="BC104" i="3"/>
  <c r="BC96" i="3"/>
  <c r="BC119" i="3"/>
  <c r="BC111" i="3"/>
  <c r="BC103" i="3"/>
  <c r="BC138" i="3"/>
  <c r="BC118" i="3"/>
  <c r="BC110" i="3"/>
  <c r="BC117" i="3"/>
  <c r="BC109" i="3"/>
  <c r="BC132" i="3"/>
  <c r="BC91" i="3"/>
  <c r="BC83" i="3"/>
  <c r="BC75" i="3"/>
  <c r="BC67" i="3"/>
  <c r="BC102" i="3"/>
  <c r="BC95" i="3"/>
  <c r="BC90" i="3"/>
  <c r="BC82" i="3"/>
  <c r="BC74" i="3"/>
  <c r="BC66" i="3"/>
  <c r="BC108" i="3"/>
  <c r="BC89" i="3"/>
  <c r="BC81" i="3"/>
  <c r="BC73" i="3"/>
  <c r="BC65" i="3"/>
  <c r="BC101" i="3"/>
  <c r="BC88" i="3"/>
  <c r="BC80" i="3"/>
  <c r="BC72" i="3"/>
  <c r="BC64" i="3"/>
  <c r="BC87" i="3"/>
  <c r="BC79" i="3"/>
  <c r="BC71" i="3"/>
  <c r="BC63" i="3"/>
  <c r="BC100" i="3"/>
  <c r="BC94" i="3"/>
  <c r="BC86" i="3"/>
  <c r="BC78" i="3"/>
  <c r="BC70" i="3"/>
  <c r="BC62" i="3"/>
  <c r="BC93" i="3"/>
  <c r="BC85" i="3"/>
  <c r="BC77" i="3"/>
  <c r="BC116" i="3"/>
  <c r="BC92" i="3"/>
  <c r="BC84" i="3"/>
  <c r="BC53" i="3"/>
  <c r="BC45" i="3"/>
  <c r="BC68" i="3"/>
  <c r="BC52" i="3"/>
  <c r="BC44" i="3"/>
  <c r="CB43" i="3"/>
  <c r="BC40" i="3"/>
  <c r="BC36" i="3"/>
  <c r="CB35" i="3"/>
  <c r="BC32" i="3"/>
  <c r="CB31" i="3"/>
  <c r="BC28" i="3"/>
  <c r="CB27" i="3"/>
  <c r="BC24" i="3"/>
  <c r="BC20" i="3"/>
  <c r="BC76" i="3"/>
  <c r="BC61" i="3"/>
  <c r="BC59" i="3"/>
  <c r="BC51" i="3"/>
  <c r="BC58" i="3"/>
  <c r="BC50" i="3"/>
  <c r="BC43" i="3"/>
  <c r="BC39" i="3"/>
  <c r="CB38" i="3"/>
  <c r="BC35" i="3"/>
  <c r="CB34" i="3"/>
  <c r="BC31" i="3"/>
  <c r="CB30" i="3"/>
  <c r="BC27" i="3"/>
  <c r="BC23" i="3"/>
  <c r="CB22" i="3"/>
  <c r="BC19" i="3"/>
  <c r="BC60" i="3"/>
  <c r="BC57" i="3"/>
  <c r="BC49" i="3"/>
  <c r="BC56" i="3"/>
  <c r="BC48" i="3"/>
  <c r="BC42" i="3"/>
  <c r="BC38" i="3"/>
  <c r="BC34" i="3"/>
  <c r="CB33" i="3"/>
  <c r="BC30" i="3"/>
  <c r="CB29" i="3"/>
  <c r="BC26" i="3"/>
  <c r="CB25" i="3"/>
  <c r="BC69" i="3"/>
  <c r="BC55" i="3"/>
  <c r="BC47" i="3"/>
  <c r="BC54" i="3"/>
  <c r="BC46" i="3"/>
  <c r="CB44" i="3"/>
  <c r="BC41" i="3"/>
  <c r="CB40" i="3"/>
  <c r="BC37" i="3"/>
  <c r="AK10" i="3"/>
  <c r="AK14" i="3"/>
  <c r="AK18" i="3"/>
  <c r="CB24" i="3"/>
  <c r="BS24" i="3"/>
  <c r="BS28" i="3"/>
  <c r="BS41" i="3"/>
  <c r="EL165" i="3"/>
  <c r="EL181" i="3"/>
  <c r="EL189" i="3"/>
  <c r="EL197" i="3"/>
  <c r="EL205" i="3"/>
  <c r="EL213" i="3"/>
  <c r="EL221" i="3"/>
  <c r="EL229" i="3"/>
  <c r="EL237" i="3"/>
  <c r="EL245" i="3"/>
  <c r="EL253" i="3"/>
  <c r="AI33" i="3"/>
  <c r="AI25" i="3"/>
  <c r="AI17" i="3"/>
  <c r="AI32" i="3"/>
  <c r="AI24" i="3"/>
  <c r="AI31" i="3"/>
  <c r="AI38" i="3"/>
  <c r="AI30" i="3"/>
  <c r="AI22" i="3"/>
  <c r="AI14" i="3"/>
  <c r="AI6" i="3"/>
  <c r="AI29" i="3"/>
  <c r="AI21" i="3"/>
  <c r="AI40" i="3"/>
  <c r="AI20" i="3"/>
  <c r="AI35" i="3"/>
  <c r="AI27" i="3"/>
  <c r="AI11" i="3"/>
  <c r="AI246" i="3"/>
  <c r="AJ246" i="3"/>
  <c r="AI253" i="3"/>
  <c r="AI249" i="3"/>
  <c r="AI241" i="3"/>
  <c r="AI252" i="3"/>
  <c r="AI244" i="3"/>
  <c r="AI18" i="3"/>
  <c r="AI15" i="3"/>
  <c r="AI10" i="3"/>
  <c r="AI7" i="3"/>
  <c r="AI234" i="3"/>
  <c r="AI237" i="3"/>
  <c r="AI229" i="3"/>
  <c r="AI240" i="3"/>
  <c r="AI232" i="3"/>
  <c r="AI34" i="3"/>
  <c r="AI242" i="3"/>
  <c r="AI235" i="3"/>
  <c r="AI247" i="3"/>
  <c r="AI243" i="3"/>
  <c r="AJ243" i="3"/>
  <c r="AI238" i="3"/>
  <c r="AI230" i="3"/>
  <c r="AI245" i="3"/>
  <c r="AI250" i="3"/>
  <c r="AI248" i="3"/>
  <c r="AI239" i="3"/>
  <c r="AI220" i="3"/>
  <c r="AI212" i="3"/>
  <c r="AI223" i="3"/>
  <c r="AI215" i="3"/>
  <c r="AI233" i="3"/>
  <c r="AI228" i="3"/>
  <c r="AI226" i="3"/>
  <c r="AI218" i="3"/>
  <c r="AI210" i="3"/>
  <c r="AI221" i="3"/>
  <c r="AI236" i="3"/>
  <c r="AI224" i="3"/>
  <c r="AI251" i="3"/>
  <c r="AJ251" i="3"/>
  <c r="AI217" i="3"/>
  <c r="AI201" i="3"/>
  <c r="AI227" i="3"/>
  <c r="AI204" i="3"/>
  <c r="AI196" i="3"/>
  <c r="AI208" i="3"/>
  <c r="AI207" i="3"/>
  <c r="AI199" i="3"/>
  <c r="AI222" i="3"/>
  <c r="AI213" i="3"/>
  <c r="AI209" i="3"/>
  <c r="AI202" i="3"/>
  <c r="AI231" i="3"/>
  <c r="AI211" i="3"/>
  <c r="AI205" i="3"/>
  <c r="AI197" i="3"/>
  <c r="AI214" i="3"/>
  <c r="AI225" i="3"/>
  <c r="AI195" i="3"/>
  <c r="AI194" i="3"/>
  <c r="AI186" i="3"/>
  <c r="AI172" i="3"/>
  <c r="AI189" i="3"/>
  <c r="AI181" i="3"/>
  <c r="AI179" i="3"/>
  <c r="AI192" i="3"/>
  <c r="AI184" i="3"/>
  <c r="AI178" i="3"/>
  <c r="AI203" i="3"/>
  <c r="AI187" i="3"/>
  <c r="AI177" i="3"/>
  <c r="AI198" i="3"/>
  <c r="AI190" i="3"/>
  <c r="AI182" i="3"/>
  <c r="AI193" i="3"/>
  <c r="AI185" i="3"/>
  <c r="AI216" i="3"/>
  <c r="AI206" i="3"/>
  <c r="AI219" i="3"/>
  <c r="AI200" i="3"/>
  <c r="AI183" i="3"/>
  <c r="AI174" i="3"/>
  <c r="AI169" i="3"/>
  <c r="AI161" i="3"/>
  <c r="AI153" i="3"/>
  <c r="AI168" i="3"/>
  <c r="AI160" i="3"/>
  <c r="AI152" i="3"/>
  <c r="AI173" i="3"/>
  <c r="AI167" i="3"/>
  <c r="AI159" i="3"/>
  <c r="AI151" i="3"/>
  <c r="AI176" i="3"/>
  <c r="AI166" i="3"/>
  <c r="AI158" i="3"/>
  <c r="AI150" i="3"/>
  <c r="AI180" i="3"/>
  <c r="AI165" i="3"/>
  <c r="AI157" i="3"/>
  <c r="AI164" i="3"/>
  <c r="AI191" i="3"/>
  <c r="AI188" i="3"/>
  <c r="AI175" i="3"/>
  <c r="AI171" i="3"/>
  <c r="AI170" i="3"/>
  <c r="AI148" i="3"/>
  <c r="AI145" i="3"/>
  <c r="AI137" i="3"/>
  <c r="AI129" i="3"/>
  <c r="AI144" i="3"/>
  <c r="AI136" i="3"/>
  <c r="AI128" i="3"/>
  <c r="AI163" i="3"/>
  <c r="AI155" i="3"/>
  <c r="AI143" i="3"/>
  <c r="AI135" i="3"/>
  <c r="AI127" i="3"/>
  <c r="AI142" i="3"/>
  <c r="AI134" i="3"/>
  <c r="AI126" i="3"/>
  <c r="AI141" i="3"/>
  <c r="AI133" i="3"/>
  <c r="AI125" i="3"/>
  <c r="AI154" i="3"/>
  <c r="AI149" i="3"/>
  <c r="AI140" i="3"/>
  <c r="AI132" i="3"/>
  <c r="AI162" i="3"/>
  <c r="AI147" i="3"/>
  <c r="AI139" i="3"/>
  <c r="AI156" i="3"/>
  <c r="AI146" i="3"/>
  <c r="AI115" i="3"/>
  <c r="AI107" i="3"/>
  <c r="AI99" i="3"/>
  <c r="AI131" i="3"/>
  <c r="AI114" i="3"/>
  <c r="AI106" i="3"/>
  <c r="AI98" i="3"/>
  <c r="AI138" i="3"/>
  <c r="AI123" i="3"/>
  <c r="AI121" i="3"/>
  <c r="AI113" i="3"/>
  <c r="AI105" i="3"/>
  <c r="AI97" i="3"/>
  <c r="AI120" i="3"/>
  <c r="AI112" i="3"/>
  <c r="AI104" i="3"/>
  <c r="AI96" i="3"/>
  <c r="AI130" i="3"/>
  <c r="AI119" i="3"/>
  <c r="AI111" i="3"/>
  <c r="AI103" i="3"/>
  <c r="AI95" i="3"/>
  <c r="AI122" i="3"/>
  <c r="AI118" i="3"/>
  <c r="AI110" i="3"/>
  <c r="AI117" i="3"/>
  <c r="AI109" i="3"/>
  <c r="AI124" i="3"/>
  <c r="AI116" i="3"/>
  <c r="AI102" i="3"/>
  <c r="AI91" i="3"/>
  <c r="AI83" i="3"/>
  <c r="AI75" i="3"/>
  <c r="AI67" i="3"/>
  <c r="AI90" i="3"/>
  <c r="AI82" i="3"/>
  <c r="AI74" i="3"/>
  <c r="AI89" i="3"/>
  <c r="AI81" i="3"/>
  <c r="AI73" i="3"/>
  <c r="AI108" i="3"/>
  <c r="AI101" i="3"/>
  <c r="AI88" i="3"/>
  <c r="AI80" i="3"/>
  <c r="AI64" i="3"/>
  <c r="AI87" i="3"/>
  <c r="AI79" i="3"/>
  <c r="AI71" i="3"/>
  <c r="AI94" i="3"/>
  <c r="AI86" i="3"/>
  <c r="AI78" i="3"/>
  <c r="AI100" i="3"/>
  <c r="AI93" i="3"/>
  <c r="AI85" i="3"/>
  <c r="AI77" i="3"/>
  <c r="AI92" i="3"/>
  <c r="AI84" i="3"/>
  <c r="AI45" i="3"/>
  <c r="AI52" i="3"/>
  <c r="AI76" i="3"/>
  <c r="AI58" i="3"/>
  <c r="AI49" i="3"/>
  <c r="AI48" i="3"/>
  <c r="AI55" i="3"/>
  <c r="AI47" i="3"/>
  <c r="AI59" i="3"/>
  <c r="BC5" i="3"/>
  <c r="CB7" i="3"/>
  <c r="BC8" i="3"/>
  <c r="CB11" i="3"/>
  <c r="BC12" i="3"/>
  <c r="CB15" i="3"/>
  <c r="BC16" i="3"/>
  <c r="D139" i="39"/>
  <c r="D147" i="39"/>
  <c r="G147" i="39"/>
  <c r="EH147" i="3"/>
  <c r="CI147" i="38"/>
  <c r="CI151" i="38"/>
  <c r="EJ152" i="3"/>
  <c r="EK175" i="3"/>
  <c r="EK207" i="3"/>
  <c r="EJ208" i="3"/>
  <c r="EK223" i="3"/>
  <c r="AK7" i="3"/>
  <c r="AK11" i="3"/>
  <c r="AK15" i="3"/>
  <c r="CB20" i="3"/>
  <c r="CB21" i="3"/>
  <c r="CB32" i="3"/>
  <c r="BS32" i="3"/>
  <c r="BS36" i="3"/>
  <c r="BS44" i="3"/>
  <c r="EJ193" i="3"/>
  <c r="EJ201" i="3"/>
  <c r="EJ209" i="3"/>
  <c r="EJ217" i="3"/>
  <c r="EJ225" i="3"/>
  <c r="EJ233" i="3"/>
  <c r="EJ241" i="3"/>
  <c r="EJ249" i="3"/>
  <c r="BC6" i="3"/>
  <c r="BC9" i="3"/>
  <c r="BC13" i="3"/>
  <c r="BC17" i="3"/>
  <c r="AK20" i="3"/>
  <c r="BS21" i="3"/>
  <c r="EL152" i="3"/>
  <c r="EJ154" i="3"/>
  <c r="EJ162" i="3"/>
  <c r="EL168" i="3"/>
  <c r="EJ170" i="3"/>
  <c r="EJ178" i="3"/>
  <c r="EL184" i="3"/>
  <c r="EJ186" i="3"/>
  <c r="EK193" i="3"/>
  <c r="EJ194" i="3"/>
  <c r="EL200" i="3"/>
  <c r="EK201" i="3"/>
  <c r="EJ202" i="3"/>
  <c r="EL208" i="3"/>
  <c r="EK209" i="3"/>
  <c r="EJ210" i="3"/>
  <c r="EK217" i="3"/>
  <c r="EJ218" i="3"/>
  <c r="EK225" i="3"/>
  <c r="EJ226" i="3"/>
  <c r="EL232" i="3"/>
  <c r="EK233" i="3"/>
  <c r="EJ234" i="3"/>
  <c r="EL240" i="3"/>
  <c r="EK241" i="3"/>
  <c r="EJ242" i="3"/>
  <c r="EL248" i="3"/>
  <c r="EK249" i="3"/>
  <c r="EJ250" i="3"/>
  <c r="AG40" i="3"/>
  <c r="BM40" i="3"/>
  <c r="BU40" i="3"/>
  <c r="AG29" i="3"/>
  <c r="AG21" i="3"/>
  <c r="AG13" i="3"/>
  <c r="AG36" i="3"/>
  <c r="AG28" i="3"/>
  <c r="AG20" i="3"/>
  <c r="AG12" i="3"/>
  <c r="AG35" i="3"/>
  <c r="AG27" i="3"/>
  <c r="AG34" i="3"/>
  <c r="AN34" i="3"/>
  <c r="AV34" i="3"/>
  <c r="AG26" i="3"/>
  <c r="AN26" i="3"/>
  <c r="AV26" i="3"/>
  <c r="AG18" i="3"/>
  <c r="AG10" i="3"/>
  <c r="AG33" i="3"/>
  <c r="AN33" i="3"/>
  <c r="AV33" i="3"/>
  <c r="AG25" i="3"/>
  <c r="AG17" i="3"/>
  <c r="AG9" i="3"/>
  <c r="AG42" i="3"/>
  <c r="BM42" i="3"/>
  <c r="BU42" i="3"/>
  <c r="AG32" i="3"/>
  <c r="AG24" i="3"/>
  <c r="AG16" i="3"/>
  <c r="AG8" i="3"/>
  <c r="AG38" i="3"/>
  <c r="AG31" i="3"/>
  <c r="AG23" i="3"/>
  <c r="AG15" i="3"/>
  <c r="AG7" i="3"/>
  <c r="AG5" i="3"/>
  <c r="BN5" i="3"/>
  <c r="AG253" i="3"/>
  <c r="AG249" i="3"/>
  <c r="AH249" i="3"/>
  <c r="AG241" i="3"/>
  <c r="AG22" i="3"/>
  <c r="AN22" i="3"/>
  <c r="AV22" i="3"/>
  <c r="AG19" i="3"/>
  <c r="AG252" i="3"/>
  <c r="AG244" i="3"/>
  <c r="AG14" i="3"/>
  <c r="AG11" i="3"/>
  <c r="AG247" i="3"/>
  <c r="AG30" i="3"/>
  <c r="AN30" i="3"/>
  <c r="AV30" i="3"/>
  <c r="AG250" i="3"/>
  <c r="AG248" i="3"/>
  <c r="AG246" i="3"/>
  <c r="AG237" i="3"/>
  <c r="AG229" i="3"/>
  <c r="AG251" i="3"/>
  <c r="AG232" i="3"/>
  <c r="AG235" i="3"/>
  <c r="AG240" i="3"/>
  <c r="AG238" i="3"/>
  <c r="AG230" i="3"/>
  <c r="AG233" i="3"/>
  <c r="AG242" i="3"/>
  <c r="AH242" i="3"/>
  <c r="AG236" i="3"/>
  <c r="AG243" i="3"/>
  <c r="AG239" i="3"/>
  <c r="AG234" i="3"/>
  <c r="AG223" i="3"/>
  <c r="AG215" i="3"/>
  <c r="AG226" i="3"/>
  <c r="AG218" i="3"/>
  <c r="AG210" i="3"/>
  <c r="AG221" i="3"/>
  <c r="AG213" i="3"/>
  <c r="AG245" i="3"/>
  <c r="AG231" i="3"/>
  <c r="AG224" i="3"/>
  <c r="AG216" i="3"/>
  <c r="AG227" i="3"/>
  <c r="AG219" i="3"/>
  <c r="AG204" i="3"/>
  <c r="AG196" i="3"/>
  <c r="AG207" i="3"/>
  <c r="AG199" i="3"/>
  <c r="AG228" i="3"/>
  <c r="AG225" i="3"/>
  <c r="AG202" i="3"/>
  <c r="AG194" i="3"/>
  <c r="AG220" i="3"/>
  <c r="AG217" i="3"/>
  <c r="AG205" i="3"/>
  <c r="AG197" i="3"/>
  <c r="AG208" i="3"/>
  <c r="AG200" i="3"/>
  <c r="AG209" i="3"/>
  <c r="AG198" i="3"/>
  <c r="AG189" i="3"/>
  <c r="AG181" i="3"/>
  <c r="AG179" i="3"/>
  <c r="AG192" i="3"/>
  <c r="AG184" i="3"/>
  <c r="AG178" i="3"/>
  <c r="AG222" i="3"/>
  <c r="AG206" i="3"/>
  <c r="AG187" i="3"/>
  <c r="AG177" i="3"/>
  <c r="AG211" i="3"/>
  <c r="AG201" i="3"/>
  <c r="AG190" i="3"/>
  <c r="AG182" i="3"/>
  <c r="AG176" i="3"/>
  <c r="AG214" i="3"/>
  <c r="AG195" i="3"/>
  <c r="AG193" i="3"/>
  <c r="AG185" i="3"/>
  <c r="AG188" i="3"/>
  <c r="AG212" i="3"/>
  <c r="AG203" i="3"/>
  <c r="AG180" i="3"/>
  <c r="AG172" i="3"/>
  <c r="AG168" i="3"/>
  <c r="AG160" i="3"/>
  <c r="AG152" i="3"/>
  <c r="AG175" i="3"/>
  <c r="AG167" i="3"/>
  <c r="AG159" i="3"/>
  <c r="AG151" i="3"/>
  <c r="AG186" i="3"/>
  <c r="AG166" i="3"/>
  <c r="AG158" i="3"/>
  <c r="AG150" i="3"/>
  <c r="AG191" i="3"/>
  <c r="AG174" i="3"/>
  <c r="AG165" i="3"/>
  <c r="AG157" i="3"/>
  <c r="AG149" i="3"/>
  <c r="AG183" i="3"/>
  <c r="AG164" i="3"/>
  <c r="AG156" i="3"/>
  <c r="AG173" i="3"/>
  <c r="AG171" i="3"/>
  <c r="AG163" i="3"/>
  <c r="AG170" i="3"/>
  <c r="AG169" i="3"/>
  <c r="AG144" i="3"/>
  <c r="AG136" i="3"/>
  <c r="AG128" i="3"/>
  <c r="AG154" i="3"/>
  <c r="AG143" i="3"/>
  <c r="AG135" i="3"/>
  <c r="AG127" i="3"/>
  <c r="AG142" i="3"/>
  <c r="AG134" i="3"/>
  <c r="AG126" i="3"/>
  <c r="AG162" i="3"/>
  <c r="AG148" i="3"/>
  <c r="AG141" i="3"/>
  <c r="AG133" i="3"/>
  <c r="AG125" i="3"/>
  <c r="AG153" i="3"/>
  <c r="AG140" i="3"/>
  <c r="AG132" i="3"/>
  <c r="AG124" i="3"/>
  <c r="AG147" i="3"/>
  <c r="AG139" i="3"/>
  <c r="AG155" i="3"/>
  <c r="AG146" i="3"/>
  <c r="AG161" i="3"/>
  <c r="AG145" i="3"/>
  <c r="AG130" i="3"/>
  <c r="AG114" i="3"/>
  <c r="AG106" i="3"/>
  <c r="AG98" i="3"/>
  <c r="AG122" i="3"/>
  <c r="AG121" i="3"/>
  <c r="AG113" i="3"/>
  <c r="AG105" i="3"/>
  <c r="AG97" i="3"/>
  <c r="AG120" i="3"/>
  <c r="AG112" i="3"/>
  <c r="AG104" i="3"/>
  <c r="AG96" i="3"/>
  <c r="AG129" i="3"/>
  <c r="AG119" i="3"/>
  <c r="AG111" i="3"/>
  <c r="AG103" i="3"/>
  <c r="AG95" i="3"/>
  <c r="AG137" i="3"/>
  <c r="AG118" i="3"/>
  <c r="AG110" i="3"/>
  <c r="AG102" i="3"/>
  <c r="AG131" i="3"/>
  <c r="AG117" i="3"/>
  <c r="AG109" i="3"/>
  <c r="AG123" i="3"/>
  <c r="AG116" i="3"/>
  <c r="AG108" i="3"/>
  <c r="AG138" i="3"/>
  <c r="AG90" i="3"/>
  <c r="AG82" i="3"/>
  <c r="AG74" i="3"/>
  <c r="AG66" i="3"/>
  <c r="AG89" i="3"/>
  <c r="AG81" i="3"/>
  <c r="AG73" i="3"/>
  <c r="AG65" i="3"/>
  <c r="AG100" i="3"/>
  <c r="AG88" i="3"/>
  <c r="AG80" i="3"/>
  <c r="AG72" i="3"/>
  <c r="AG64" i="3"/>
  <c r="AG87" i="3"/>
  <c r="AG79" i="3"/>
  <c r="AG71" i="3"/>
  <c r="AG115" i="3"/>
  <c r="AG94" i="3"/>
  <c r="AG86" i="3"/>
  <c r="AG78" i="3"/>
  <c r="AG99" i="3"/>
  <c r="AG93" i="3"/>
  <c r="AG85" i="3"/>
  <c r="AG77" i="3"/>
  <c r="AG69" i="3"/>
  <c r="AG61" i="3"/>
  <c r="AG107" i="3"/>
  <c r="AG92" i="3"/>
  <c r="AG84" i="3"/>
  <c r="AG76" i="3"/>
  <c r="AG101" i="3"/>
  <c r="AG91" i="3"/>
  <c r="AG83" i="3"/>
  <c r="AG60" i="3"/>
  <c r="AG52" i="3"/>
  <c r="AG51" i="3"/>
  <c r="AG68" i="3"/>
  <c r="AG59" i="3"/>
  <c r="AG57" i="3"/>
  <c r="AG49" i="3"/>
  <c r="AG56" i="3"/>
  <c r="AG48" i="3"/>
  <c r="AG55" i="3"/>
  <c r="AG47" i="3"/>
  <c r="AG75" i="3"/>
  <c r="AG46" i="3"/>
  <c r="AG67" i="3"/>
  <c r="AG53" i="3"/>
  <c r="AG45" i="3"/>
  <c r="AK5" i="3"/>
  <c r="AK8" i="3"/>
  <c r="AK12" i="3"/>
  <c r="AK16" i="3"/>
  <c r="BC22" i="3"/>
  <c r="BS37" i="3"/>
  <c r="CI138" i="38"/>
  <c r="CI146" i="38"/>
  <c r="EK154" i="3"/>
  <c r="EJ155" i="3"/>
  <c r="EK162" i="3"/>
  <c r="EJ163" i="3"/>
  <c r="EK170" i="3"/>
  <c r="EJ171" i="3"/>
  <c r="EK178" i="3"/>
  <c r="EJ179" i="3"/>
  <c r="EK186" i="3"/>
  <c r="EJ187" i="3"/>
  <c r="EL193" i="3"/>
  <c r="EK194" i="3"/>
  <c r="EJ195" i="3"/>
  <c r="EL201" i="3"/>
  <c r="EK202" i="3"/>
  <c r="EJ203" i="3"/>
  <c r="EL209" i="3"/>
  <c r="EK210" i="3"/>
  <c r="EJ211" i="3"/>
  <c r="EL217" i="3"/>
  <c r="EK218" i="3"/>
  <c r="EJ219" i="3"/>
  <c r="EL225" i="3"/>
  <c r="EK226" i="3"/>
  <c r="EJ227" i="3"/>
  <c r="EL233" i="3"/>
  <c r="EK234" i="3"/>
  <c r="EJ235" i="3"/>
  <c r="EL241" i="3"/>
  <c r="EK242" i="3"/>
  <c r="EJ243" i="3"/>
  <c r="EL249" i="3"/>
  <c r="EK250" i="3"/>
  <c r="EJ251" i="3"/>
  <c r="CB6" i="3"/>
  <c r="BC10" i="3"/>
  <c r="BC14" i="3"/>
  <c r="CB17" i="3"/>
  <c r="BC18" i="3"/>
  <c r="DM20" i="3"/>
  <c r="BS20" i="3"/>
  <c r="BC21" i="3"/>
  <c r="AK24" i="3"/>
  <c r="BC25" i="3"/>
  <c r="AK28" i="3"/>
  <c r="BC29" i="3"/>
  <c r="AK6" i="3"/>
  <c r="AG6" i="3"/>
  <c r="AK9" i="3"/>
  <c r="AK13" i="3"/>
  <c r="AK17" i="3"/>
  <c r="DM24" i="3"/>
  <c r="DM28" i="3"/>
  <c r="BS40" i="3"/>
  <c r="AL179" i="3"/>
  <c r="AL177" i="3"/>
  <c r="AL176" i="3"/>
  <c r="AL152" i="3"/>
  <c r="AL180" i="3"/>
  <c r="AL159" i="3"/>
  <c r="AL151" i="3"/>
  <c r="AL158" i="3"/>
  <c r="AL150" i="3"/>
  <c r="AL173" i="3"/>
  <c r="AL165" i="3"/>
  <c r="AL149" i="3"/>
  <c r="AL172" i="3"/>
  <c r="AL164" i="3"/>
  <c r="AL156" i="3"/>
  <c r="AL171" i="3"/>
  <c r="AL175" i="3"/>
  <c r="AL170" i="3"/>
  <c r="AK252" i="3"/>
  <c r="AK244" i="3"/>
  <c r="AK253" i="3"/>
  <c r="AK247" i="3"/>
  <c r="AK250" i="3"/>
  <c r="AK242" i="3"/>
  <c r="AK245" i="3"/>
  <c r="AK241" i="3"/>
  <c r="AK232" i="3"/>
  <c r="AK248" i="3"/>
  <c r="AK246" i="3"/>
  <c r="AK235" i="3"/>
  <c r="AK251" i="3"/>
  <c r="AK249" i="3"/>
  <c r="AK238" i="3"/>
  <c r="AK230" i="3"/>
  <c r="AK233" i="3"/>
  <c r="AK236" i="3"/>
  <c r="AK228" i="3"/>
  <c r="AK239" i="3"/>
  <c r="AK240" i="3"/>
  <c r="K8" i="3"/>
  <c r="M10" i="3"/>
  <c r="J10" i="3"/>
  <c r="AK222" i="3"/>
  <c r="AK234" i="3"/>
  <c r="AK237" i="3"/>
  <c r="AK243" i="3"/>
  <c r="T14" i="3"/>
  <c r="AK219" i="3"/>
  <c r="AK227" i="3"/>
  <c r="AK229" i="3"/>
  <c r="M7" i="3"/>
  <c r="J7" i="3"/>
  <c r="AK216" i="3"/>
  <c r="AK224" i="3"/>
  <c r="BD246" i="3"/>
  <c r="BD250" i="3"/>
  <c r="BD234" i="3"/>
  <c r="BD240" i="3"/>
  <c r="AK213" i="3"/>
  <c r="AK221" i="3"/>
  <c r="AK210" i="3"/>
  <c r="AK218" i="3"/>
  <c r="AK226" i="3"/>
  <c r="BD231" i="3"/>
  <c r="AK231" i="3"/>
  <c r="BD249" i="3"/>
  <c r="BM20" i="38"/>
  <c r="BL20" i="38"/>
  <c r="W27" i="3"/>
  <c r="V27" i="3"/>
  <c r="BM33" i="38"/>
  <c r="BL33" i="38"/>
  <c r="AH244" i="3"/>
  <c r="AH247" i="3"/>
  <c r="BM6" i="38"/>
  <c r="P7" i="3"/>
  <c r="T8" i="3"/>
  <c r="P10" i="3"/>
  <c r="W12" i="3"/>
  <c r="V13" i="3"/>
  <c r="BM19" i="38"/>
  <c r="BL19" i="38"/>
  <c r="BM26" i="38"/>
  <c r="BL26" i="38"/>
  <c r="V6" i="3"/>
  <c r="W6" i="3"/>
  <c r="V12" i="3"/>
  <c r="F14" i="38"/>
  <c r="BM17" i="38"/>
  <c r="T18" i="3"/>
  <c r="T21" i="3"/>
  <c r="BM42" i="38"/>
  <c r="BL42" i="38"/>
  <c r="K5" i="3"/>
  <c r="T11" i="3"/>
  <c r="J13" i="3"/>
  <c r="P13" i="3"/>
  <c r="M15" i="3"/>
  <c r="J15" i="3"/>
  <c r="P15" i="3"/>
  <c r="K16" i="3"/>
  <c r="FT16" i="3"/>
  <c r="K37" i="3"/>
  <c r="AH238" i="3"/>
  <c r="BD253" i="3"/>
  <c r="AJ248" i="3"/>
  <c r="BM8" i="38"/>
  <c r="BK10" i="38"/>
  <c r="BM12" i="38"/>
  <c r="BL12" i="38"/>
  <c r="BL13" i="38"/>
  <c r="BM14" i="38"/>
  <c r="P18" i="3"/>
  <c r="W20" i="3"/>
  <c r="T22" i="3"/>
  <c r="F23" i="38"/>
  <c r="BM23" i="38"/>
  <c r="BD251" i="3"/>
  <c r="BL7" i="38"/>
  <c r="BK7" i="38"/>
  <c r="P14" i="3"/>
  <c r="V20" i="3"/>
  <c r="BL27" i="38"/>
  <c r="BK27" i="38"/>
  <c r="K34" i="3"/>
  <c r="BL36" i="38"/>
  <c r="BM36" i="38"/>
  <c r="BM39" i="38"/>
  <c r="BL39" i="38"/>
  <c r="BD248" i="3"/>
  <c r="BM5" i="38"/>
  <c r="BM11" i="38"/>
  <c r="BL11" i="38"/>
  <c r="BM15" i="38"/>
  <c r="BL18" i="38"/>
  <c r="T19" i="3"/>
  <c r="M25" i="3"/>
  <c r="J25" i="3"/>
  <c r="AH237" i="3"/>
  <c r="BD245" i="3"/>
  <c r="AH251" i="3"/>
  <c r="BL8" i="38"/>
  <c r="BM9" i="38"/>
  <c r="BM16" i="38"/>
  <c r="J35" i="3"/>
  <c r="M40" i="3"/>
  <c r="J40" i="3"/>
  <c r="P40" i="3"/>
  <c r="BL40" i="38"/>
  <c r="K41" i="3"/>
  <c r="F43" i="38"/>
  <c r="M44" i="3"/>
  <c r="J44" i="3"/>
  <c r="P44" i="3"/>
  <c r="BL25" i="38"/>
  <c r="P28" i="3"/>
  <c r="V28" i="3"/>
  <c r="BL44" i="38"/>
  <c r="BL6" i="38"/>
  <c r="BL14" i="38"/>
  <c r="M24" i="3"/>
  <c r="J24" i="3"/>
  <c r="K26" i="3"/>
  <c r="BM29" i="38"/>
  <c r="BL29" i="38"/>
  <c r="F31" i="38"/>
  <c r="BM37" i="38"/>
  <c r="T38" i="3"/>
  <c r="BM41" i="38"/>
  <c r="BL41" i="38"/>
  <c r="BL9" i="38"/>
  <c r="BL17" i="38"/>
  <c r="BM22" i="38"/>
  <c r="BL23" i="38"/>
  <c r="P24" i="3"/>
  <c r="F24" i="38"/>
  <c r="BL24" i="38"/>
  <c r="BM25" i="38"/>
  <c r="P27" i="3"/>
  <c r="W28" i="3"/>
  <c r="BM34" i="38"/>
  <c r="BL34" i="38"/>
  <c r="AN31" i="3"/>
  <c r="AV31" i="3"/>
  <c r="J12" i="3"/>
  <c r="P12" i="3"/>
  <c r="J20" i="3"/>
  <c r="P20" i="3"/>
  <c r="M32" i="3"/>
  <c r="J32" i="3"/>
  <c r="P32" i="3"/>
  <c r="S35" i="1"/>
  <c r="BL32" i="38"/>
  <c r="P38" i="3"/>
  <c r="P42" i="3"/>
  <c r="BM21" i="38"/>
  <c r="BL22" i="38"/>
  <c r="K25" i="3"/>
  <c r="FT25" i="3"/>
  <c r="T33" i="3"/>
  <c r="P35" i="3"/>
  <c r="M36" i="3"/>
  <c r="J36" i="3"/>
  <c r="P36" i="3"/>
  <c r="BM38" i="38"/>
  <c r="BM44" i="38"/>
  <c r="AG44" i="3"/>
  <c r="BL37" i="38"/>
  <c r="AN10" i="3"/>
  <c r="AV10" i="3"/>
  <c r="AN18" i="3"/>
  <c r="AV18" i="3"/>
  <c r="AI44" i="3"/>
  <c r="AI43" i="3"/>
  <c r="AN11" i="3"/>
  <c r="AV11" i="3"/>
  <c r="AN19" i="3"/>
  <c r="AV19" i="3"/>
  <c r="AN27" i="3"/>
  <c r="AV27" i="3"/>
  <c r="AN35" i="3"/>
  <c r="AV35" i="3"/>
  <c r="AN29" i="3"/>
  <c r="AV29" i="3"/>
  <c r="J33" i="3"/>
  <c r="P33" i="3"/>
  <c r="J41" i="3"/>
  <c r="AN14" i="3"/>
  <c r="AV14" i="3"/>
  <c r="AG37" i="3"/>
  <c r="AN37" i="3"/>
  <c r="AV37" i="3"/>
  <c r="AG43" i="3"/>
  <c r="AN43" i="3"/>
  <c r="AV43" i="3"/>
  <c r="AG41" i="3"/>
  <c r="AN41" i="3"/>
  <c r="AV41" i="3"/>
  <c r="AG39" i="3"/>
  <c r="AN39" i="3"/>
  <c r="AV39" i="3"/>
  <c r="AN23" i="3"/>
  <c r="AV23" i="3"/>
  <c r="BM44" i="3"/>
  <c r="BU44" i="3"/>
  <c r="BM38" i="3"/>
  <c r="BU38" i="3"/>
  <c r="T37" i="3"/>
  <c r="D131" i="39"/>
  <c r="CH149" i="38"/>
  <c r="E88" i="39"/>
  <c r="EI88" i="3"/>
  <c r="CH288" i="38"/>
  <c r="CH265" i="38"/>
  <c r="CH224" i="38"/>
  <c r="CH172" i="38"/>
  <c r="BL298" i="38"/>
  <c r="BK298" i="38"/>
  <c r="BX298" i="38"/>
  <c r="CH282" i="38"/>
  <c r="CH266" i="38"/>
  <c r="CH250" i="38"/>
  <c r="CH234" i="38"/>
  <c r="BK171" i="38"/>
  <c r="CH175" i="38"/>
  <c r="N74" i="2"/>
  <c r="N71" i="2"/>
  <c r="N376" i="2"/>
  <c r="N380" i="2"/>
  <c r="N377" i="2"/>
  <c r="N379" i="2"/>
  <c r="AI73" i="38"/>
  <c r="AK73" i="38"/>
  <c r="AJ73" i="38"/>
  <c r="AI12" i="38"/>
  <c r="AK12" i="38"/>
  <c r="AL12" i="38"/>
  <c r="AJ228" i="38"/>
  <c r="AL228" i="38"/>
  <c r="AE228" i="38"/>
  <c r="Z228" i="38"/>
  <c r="U228" i="38"/>
  <c r="AK228" i="38"/>
  <c r="AF228" i="38"/>
  <c r="Y228" i="38"/>
  <c r="AD228" i="38"/>
  <c r="W228" i="38"/>
  <c r="AB228" i="38"/>
  <c r="V228" i="38"/>
  <c r="T228" i="38"/>
  <c r="AG228" i="38"/>
  <c r="AA228" i="38"/>
  <c r="T41" i="3"/>
  <c r="FT41" i="3"/>
  <c r="P41" i="3"/>
  <c r="CH286" i="38"/>
  <c r="CH254" i="38"/>
  <c r="N19" i="2"/>
  <c r="N16" i="2"/>
  <c r="N17" i="2"/>
  <c r="N53" i="2"/>
  <c r="N55" i="2"/>
  <c r="N54" i="2"/>
  <c r="N52" i="2"/>
  <c r="N323" i="2"/>
  <c r="N326" i="2"/>
  <c r="N324" i="2"/>
  <c r="N325" i="2"/>
  <c r="N322" i="2"/>
  <c r="N56" i="2"/>
  <c r="BZ168" i="38"/>
  <c r="BU168" i="38"/>
  <c r="BP168" i="38"/>
  <c r="BY168" i="38"/>
  <c r="BT168" i="38"/>
  <c r="BO168" i="38"/>
  <c r="BX168" i="38"/>
  <c r="BS168" i="38"/>
  <c r="BN168" i="38"/>
  <c r="CA168" i="38"/>
  <c r="BV168" i="38"/>
  <c r="BQ168" i="38"/>
  <c r="CD168" i="38"/>
  <c r="CC168" i="38"/>
  <c r="CF168" i="38"/>
  <c r="AL136" i="38"/>
  <c r="AK136" i="38"/>
  <c r="AE136" i="38"/>
  <c r="Z136" i="38"/>
  <c r="U136" i="38"/>
  <c r="AD136" i="38"/>
  <c r="Y136" i="38"/>
  <c r="T136" i="38"/>
  <c r="AG136" i="38"/>
  <c r="AB136" i="38"/>
  <c r="W136" i="38"/>
  <c r="V136" i="38"/>
  <c r="AF136" i="38"/>
  <c r="AA136" i="38"/>
  <c r="AI136" i="38"/>
  <c r="P26" i="3"/>
  <c r="FT26" i="3"/>
  <c r="T16" i="3"/>
  <c r="P5" i="3"/>
  <c r="FT5" i="3"/>
  <c r="D88" i="39"/>
  <c r="CH102" i="38"/>
  <c r="CH118" i="38"/>
  <c r="BK218" i="38"/>
  <c r="CH308" i="38"/>
  <c r="CS308" i="38"/>
  <c r="AJ12" i="38"/>
  <c r="N306" i="2"/>
  <c r="N304" i="2"/>
  <c r="S22" i="38"/>
  <c r="V152" i="3"/>
  <c r="W152" i="3"/>
  <c r="V238" i="3"/>
  <c r="W238" i="3"/>
  <c r="G109" i="39"/>
  <c r="EH109" i="3"/>
  <c r="AB109" i="39"/>
  <c r="U109" i="39"/>
  <c r="N109" i="39"/>
  <c r="BZ107" i="38"/>
  <c r="BU107" i="38"/>
  <c r="BP107" i="38"/>
  <c r="BY107" i="38"/>
  <c r="BT107" i="38"/>
  <c r="BO107" i="38"/>
  <c r="BX107" i="38"/>
  <c r="BS107" i="38"/>
  <c r="BN107" i="38"/>
  <c r="BV107" i="38"/>
  <c r="BQ107" i="38"/>
  <c r="CA107" i="38"/>
  <c r="CF107" i="38"/>
  <c r="CE107" i="38"/>
  <c r="CD107" i="38"/>
  <c r="CD221" i="38"/>
  <c r="CE221" i="38"/>
  <c r="CF221" i="38"/>
  <c r="BS221" i="38"/>
  <c r="BN221" i="38"/>
  <c r="BZ221" i="38"/>
  <c r="BT221" i="38"/>
  <c r="BY221" i="38"/>
  <c r="BQ221" i="38"/>
  <c r="BV221" i="38"/>
  <c r="BP221" i="38"/>
  <c r="CA221" i="38"/>
  <c r="BU221" i="38"/>
  <c r="BO221" i="38"/>
  <c r="BX221" i="38"/>
  <c r="P34" i="3"/>
  <c r="S37" i="1"/>
  <c r="FT34" i="3"/>
  <c r="CH138" i="38"/>
  <c r="DD138" i="38"/>
  <c r="AF138" i="39"/>
  <c r="AE293" i="38"/>
  <c r="T324" i="2"/>
  <c r="N378" i="2"/>
  <c r="FT70" i="3"/>
  <c r="P70" i="3"/>
  <c r="CA297" i="38"/>
  <c r="BV297" i="38"/>
  <c r="BQ297" i="38"/>
  <c r="BZ297" i="38"/>
  <c r="BU297" i="38"/>
  <c r="BP297" i="38"/>
  <c r="BY297" i="38"/>
  <c r="BT297" i="38"/>
  <c r="BO297" i="38"/>
  <c r="BS297" i="38"/>
  <c r="BN297" i="38"/>
  <c r="BX297" i="38"/>
  <c r="CE297" i="38"/>
  <c r="CD297" i="38"/>
  <c r="CC297" i="38"/>
  <c r="CE262" i="38"/>
  <c r="CF262" i="38"/>
  <c r="CA262" i="38"/>
  <c r="BV262" i="38"/>
  <c r="BQ262" i="38"/>
  <c r="BZ262" i="38"/>
  <c r="BU262" i="38"/>
  <c r="BP262" i="38"/>
  <c r="BY262" i="38"/>
  <c r="BT262" i="38"/>
  <c r="BO262" i="38"/>
  <c r="BN262" i="38"/>
  <c r="BX262" i="38"/>
  <c r="BS262" i="38"/>
  <c r="AG230" i="38"/>
  <c r="AB230" i="38"/>
  <c r="W230" i="38"/>
  <c r="AF230" i="38"/>
  <c r="Z230" i="38"/>
  <c r="T230" i="38"/>
  <c r="AE230" i="38"/>
  <c r="Y230" i="38"/>
  <c r="AD230" i="38"/>
  <c r="V230" i="38"/>
  <c r="AA230" i="38"/>
  <c r="U230" i="38"/>
  <c r="AJ230" i="38"/>
  <c r="AI230" i="38"/>
  <c r="AL230" i="38"/>
  <c r="AG146" i="38"/>
  <c r="AB146" i="38"/>
  <c r="W146" i="38"/>
  <c r="AF146" i="38"/>
  <c r="AA146" i="38"/>
  <c r="V146" i="38"/>
  <c r="AE146" i="38"/>
  <c r="Z146" i="38"/>
  <c r="U146" i="38"/>
  <c r="AD146" i="38"/>
  <c r="T146" i="38"/>
  <c r="Y146" i="38"/>
  <c r="AL146" i="38"/>
  <c r="AI146" i="38"/>
  <c r="AK146" i="38"/>
  <c r="AJ146" i="38"/>
  <c r="AD164" i="38"/>
  <c r="Y164" i="38"/>
  <c r="T164" i="38"/>
  <c r="AG164" i="38"/>
  <c r="AB164" i="38"/>
  <c r="W164" i="38"/>
  <c r="AF164" i="38"/>
  <c r="AA164" i="38"/>
  <c r="V164" i="38"/>
  <c r="U164" i="38"/>
  <c r="AE164" i="38"/>
  <c r="Z164" i="38"/>
  <c r="AI164" i="38"/>
  <c r="FT142" i="3"/>
  <c r="L142" i="3"/>
  <c r="S142" i="3"/>
  <c r="FT52" i="3"/>
  <c r="L52" i="3"/>
  <c r="S52" i="3"/>
  <c r="Z230" i="3"/>
  <c r="Y230" i="3"/>
  <c r="GH230" i="3"/>
  <c r="Q230" i="3"/>
  <c r="Q27" i="38"/>
  <c r="R27" i="38"/>
  <c r="M27" i="38"/>
  <c r="FT205" i="3"/>
  <c r="L205" i="3"/>
  <c r="S205" i="3"/>
  <c r="FT138" i="3"/>
  <c r="L138" i="3"/>
  <c r="S138" i="3"/>
  <c r="FT96" i="3"/>
  <c r="L96" i="3"/>
  <c r="S96" i="3"/>
  <c r="T96" i="3"/>
  <c r="FT53" i="3"/>
  <c r="L53" i="3"/>
  <c r="S53" i="3"/>
  <c r="Y220" i="3"/>
  <c r="GH220" i="3"/>
  <c r="Z220" i="3"/>
  <c r="Q220" i="3"/>
  <c r="BM104" i="38"/>
  <c r="BL104" i="38"/>
  <c r="Q104" i="38"/>
  <c r="R104" i="38"/>
  <c r="M104" i="38"/>
  <c r="BL110" i="38"/>
  <c r="BM110" i="38"/>
  <c r="BK110" i="38"/>
  <c r="Q110" i="38"/>
  <c r="R110" i="38"/>
  <c r="M110" i="38"/>
  <c r="BM80" i="38"/>
  <c r="BL80" i="38"/>
  <c r="M80" i="38"/>
  <c r="Q80" i="38"/>
  <c r="R80" i="38"/>
  <c r="S80" i="38"/>
  <c r="Y247" i="3"/>
  <c r="GH247" i="3"/>
  <c r="Z247" i="3"/>
  <c r="Q247" i="3"/>
  <c r="CI135" i="38"/>
  <c r="CH135" i="38"/>
  <c r="BM135" i="38"/>
  <c r="BL135" i="38"/>
  <c r="BK135" i="38"/>
  <c r="M135" i="38"/>
  <c r="Q135" i="38"/>
  <c r="R135" i="38"/>
  <c r="S135" i="38"/>
  <c r="BM127" i="38"/>
  <c r="BL127" i="38"/>
  <c r="BK127" i="38"/>
  <c r="M127" i="38"/>
  <c r="Q127" i="38"/>
  <c r="R127" i="38"/>
  <c r="BL118" i="38"/>
  <c r="BM118" i="38"/>
  <c r="Q118" i="38"/>
  <c r="R118" i="38"/>
  <c r="M118" i="38"/>
  <c r="S118" i="38"/>
  <c r="Y211" i="3"/>
  <c r="GH211" i="3"/>
  <c r="Z211" i="3"/>
  <c r="Q211" i="3"/>
  <c r="AB117" i="39"/>
  <c r="N117" i="39"/>
  <c r="U117" i="39"/>
  <c r="M306" i="38"/>
  <c r="Q306" i="38"/>
  <c r="R306" i="38"/>
  <c r="S306" i="38"/>
  <c r="M298" i="38"/>
  <c r="Q298" i="38"/>
  <c r="R298" i="38"/>
  <c r="S298" i="38"/>
  <c r="M290" i="38"/>
  <c r="Q290" i="38"/>
  <c r="R290" i="38"/>
  <c r="BM282" i="38"/>
  <c r="M282" i="38"/>
  <c r="BL282" i="38"/>
  <c r="Q282" i="38"/>
  <c r="R282" i="38"/>
  <c r="M274" i="38"/>
  <c r="Q274" i="38"/>
  <c r="R274" i="38"/>
  <c r="S274" i="38"/>
  <c r="BM266" i="38"/>
  <c r="BL266" i="38"/>
  <c r="BK266" i="38"/>
  <c r="M266" i="38"/>
  <c r="Q266" i="38"/>
  <c r="R266" i="38"/>
  <c r="S266" i="38"/>
  <c r="M258" i="38"/>
  <c r="Q258" i="38"/>
  <c r="R258" i="38"/>
  <c r="BM250" i="38"/>
  <c r="BL250" i="38"/>
  <c r="M250" i="38"/>
  <c r="Q250" i="38"/>
  <c r="R250" i="38"/>
  <c r="BL242" i="38"/>
  <c r="BM242" i="38"/>
  <c r="BK242" i="38"/>
  <c r="M242" i="38"/>
  <c r="Q242" i="38"/>
  <c r="R242" i="38"/>
  <c r="BL204" i="38"/>
  <c r="BK204" i="38"/>
  <c r="Q204" i="38"/>
  <c r="R204" i="38"/>
  <c r="M204" i="38"/>
  <c r="S204" i="38"/>
  <c r="CI179" i="38"/>
  <c r="CH179" i="38"/>
  <c r="BL179" i="38"/>
  <c r="BM179" i="38"/>
  <c r="BK179" i="38"/>
  <c r="Q179" i="38"/>
  <c r="R179" i="38"/>
  <c r="M179" i="38"/>
  <c r="S179" i="38"/>
  <c r="CC292" i="38"/>
  <c r="CE292" i="38"/>
  <c r="CD292" i="38"/>
  <c r="CF292" i="38"/>
  <c r="BZ292" i="38"/>
  <c r="BU292" i="38"/>
  <c r="BP292" i="38"/>
  <c r="BY292" i="38"/>
  <c r="BT292" i="38"/>
  <c r="BO292" i="38"/>
  <c r="BS292" i="38"/>
  <c r="BN292" i="38"/>
  <c r="CA292" i="38"/>
  <c r="BV292" i="38"/>
  <c r="BQ292" i="38"/>
  <c r="BY240" i="38"/>
  <c r="BT240" i="38"/>
  <c r="BO240" i="38"/>
  <c r="BS240" i="38"/>
  <c r="BN240" i="38"/>
  <c r="CA240" i="38"/>
  <c r="BV240" i="38"/>
  <c r="BQ240" i="38"/>
  <c r="BZ240" i="38"/>
  <c r="BU240" i="38"/>
  <c r="BP240" i="38"/>
  <c r="CA144" i="38"/>
  <c r="BV144" i="38"/>
  <c r="BQ144" i="38"/>
  <c r="BZ144" i="38"/>
  <c r="BU144" i="38"/>
  <c r="BP144" i="38"/>
  <c r="BY144" i="38"/>
  <c r="BT144" i="38"/>
  <c r="BO144" i="38"/>
  <c r="BX144" i="38"/>
  <c r="BS144" i="38"/>
  <c r="BN144" i="38"/>
  <c r="CA88" i="38"/>
  <c r="BV88" i="38"/>
  <c r="BQ88" i="38"/>
  <c r="BY88" i="38"/>
  <c r="BT88" i="38"/>
  <c r="BO88" i="38"/>
  <c r="BX88" i="38"/>
  <c r="BN88" i="38"/>
  <c r="BZ88" i="38"/>
  <c r="BU88" i="38"/>
  <c r="BP88" i="38"/>
  <c r="BS88" i="38"/>
  <c r="CF305" i="38"/>
  <c r="BT305" i="38"/>
  <c r="BO305" i="38"/>
  <c r="BS305" i="38"/>
  <c r="BN305" i="38"/>
  <c r="BZ305" i="38"/>
  <c r="BP305" i="38"/>
  <c r="BV305" i="38"/>
  <c r="BU305" i="38"/>
  <c r="BQ305" i="38"/>
  <c r="CA305" i="38"/>
  <c r="CC196" i="38"/>
  <c r="CE196" i="38"/>
  <c r="CF196" i="38"/>
  <c r="CD196" i="38"/>
  <c r="BZ196" i="38"/>
  <c r="BU196" i="38"/>
  <c r="BP196" i="38"/>
  <c r="BY196" i="38"/>
  <c r="BT196" i="38"/>
  <c r="BO196" i="38"/>
  <c r="BX196" i="38"/>
  <c r="BS196" i="38"/>
  <c r="BN196" i="38"/>
  <c r="BV196" i="38"/>
  <c r="BQ196" i="38"/>
  <c r="CA196" i="38"/>
  <c r="CF219" i="38"/>
  <c r="CD219" i="38"/>
  <c r="CE219" i="38"/>
  <c r="CC219" i="38"/>
  <c r="BZ219" i="38"/>
  <c r="BU219" i="38"/>
  <c r="BP219" i="38"/>
  <c r="BY219" i="38"/>
  <c r="BS219" i="38"/>
  <c r="BX219" i="38"/>
  <c r="BQ219" i="38"/>
  <c r="BV219" i="38"/>
  <c r="BO219" i="38"/>
  <c r="CA219" i="38"/>
  <c r="BT219" i="38"/>
  <c r="BN219" i="38"/>
  <c r="CD205" i="38"/>
  <c r="CE205" i="38"/>
  <c r="CF205" i="38"/>
  <c r="CA205" i="38"/>
  <c r="BV205" i="38"/>
  <c r="BQ205" i="38"/>
  <c r="BZ205" i="38"/>
  <c r="BU205" i="38"/>
  <c r="BP205" i="38"/>
  <c r="BY205" i="38"/>
  <c r="BT205" i="38"/>
  <c r="BO205" i="38"/>
  <c r="BS205" i="38"/>
  <c r="BN205" i="38"/>
  <c r="BX205" i="38"/>
  <c r="CC84" i="38"/>
  <c r="CE84" i="38"/>
  <c r="CF84" i="38"/>
  <c r="CD84" i="38"/>
  <c r="CA84" i="38"/>
  <c r="BV84" i="38"/>
  <c r="BQ84" i="38"/>
  <c r="BY84" i="38"/>
  <c r="BT84" i="38"/>
  <c r="BO84" i="38"/>
  <c r="BX84" i="38"/>
  <c r="BN84" i="38"/>
  <c r="BZ84" i="38"/>
  <c r="BU84" i="38"/>
  <c r="BS84" i="38"/>
  <c r="BP84" i="38"/>
  <c r="BM289" i="38"/>
  <c r="BL289" i="38"/>
  <c r="M289" i="38"/>
  <c r="Q289" i="38"/>
  <c r="R289" i="38"/>
  <c r="S289" i="38"/>
  <c r="BM257" i="38"/>
  <c r="BL257" i="38"/>
  <c r="M257" i="38"/>
  <c r="Q257" i="38"/>
  <c r="R257" i="38"/>
  <c r="S257" i="38"/>
  <c r="BS213" i="38"/>
  <c r="BN213" i="38"/>
  <c r="CA213" i="38"/>
  <c r="BU213" i="38"/>
  <c r="BO213" i="38"/>
  <c r="BZ213" i="38"/>
  <c r="BT213" i="38"/>
  <c r="BY213" i="38"/>
  <c r="BQ213" i="38"/>
  <c r="BP213" i="38"/>
  <c r="BV213" i="38"/>
  <c r="CA169" i="38"/>
  <c r="BV169" i="38"/>
  <c r="BQ169" i="38"/>
  <c r="BZ169" i="38"/>
  <c r="BU169" i="38"/>
  <c r="BP169" i="38"/>
  <c r="BY169" i="38"/>
  <c r="BT169" i="38"/>
  <c r="BO169" i="38"/>
  <c r="BN169" i="38"/>
  <c r="BX169" i="38"/>
  <c r="BS169" i="38"/>
  <c r="BZ160" i="38"/>
  <c r="BU160" i="38"/>
  <c r="BP160" i="38"/>
  <c r="BY160" i="38"/>
  <c r="BT160" i="38"/>
  <c r="BO160" i="38"/>
  <c r="BX160" i="38"/>
  <c r="BS160" i="38"/>
  <c r="BN160" i="38"/>
  <c r="BQ160" i="38"/>
  <c r="CA160" i="38"/>
  <c r="BV160" i="38"/>
  <c r="AF267" i="38"/>
  <c r="AA267" i="38"/>
  <c r="V267" i="38"/>
  <c r="AE267" i="38"/>
  <c r="Z267" i="38"/>
  <c r="U267" i="38"/>
  <c r="AB267" i="38"/>
  <c r="W267" i="38"/>
  <c r="AG267" i="38"/>
  <c r="AD119" i="38"/>
  <c r="Y119" i="38"/>
  <c r="T119" i="38"/>
  <c r="AG119" i="38"/>
  <c r="AB119" i="38"/>
  <c r="W119" i="38"/>
  <c r="AF119" i="38"/>
  <c r="AA119" i="38"/>
  <c r="V119" i="38"/>
  <c r="U119" i="38"/>
  <c r="Z119" i="38"/>
  <c r="AE119" i="38"/>
  <c r="AJ244" i="38"/>
  <c r="AK244" i="38"/>
  <c r="AG244" i="38"/>
  <c r="AB244" i="38"/>
  <c r="W244" i="38"/>
  <c r="AF244" i="38"/>
  <c r="AA244" i="38"/>
  <c r="V244" i="38"/>
  <c r="AE244" i="38"/>
  <c r="Z244" i="38"/>
  <c r="U244" i="38"/>
  <c r="Y244" i="38"/>
  <c r="T244" i="38"/>
  <c r="AF186" i="38"/>
  <c r="AA186" i="38"/>
  <c r="V186" i="38"/>
  <c r="AE186" i="38"/>
  <c r="Z186" i="38"/>
  <c r="U186" i="38"/>
  <c r="AD186" i="38"/>
  <c r="Y186" i="38"/>
  <c r="T186" i="38"/>
  <c r="AG186" i="38"/>
  <c r="AB186" i="38"/>
  <c r="W186" i="38"/>
  <c r="AD103" i="38"/>
  <c r="Y103" i="38"/>
  <c r="T103" i="38"/>
  <c r="AG103" i="38"/>
  <c r="AB103" i="38"/>
  <c r="W103" i="38"/>
  <c r="AF103" i="38"/>
  <c r="AA103" i="38"/>
  <c r="V103" i="38"/>
  <c r="AE103" i="38"/>
  <c r="Z103" i="38"/>
  <c r="U103" i="38"/>
  <c r="P53" i="3"/>
  <c r="S56" i="1"/>
  <c r="AL173" i="38"/>
  <c r="AI173" i="38"/>
  <c r="AK173" i="38"/>
  <c r="AE173" i="38"/>
  <c r="Z173" i="38"/>
  <c r="U173" i="38"/>
  <c r="AJ173" i="38"/>
  <c r="AD173" i="38"/>
  <c r="Y173" i="38"/>
  <c r="T173" i="38"/>
  <c r="AG173" i="38"/>
  <c r="AB173" i="38"/>
  <c r="W173" i="38"/>
  <c r="AA173" i="38"/>
  <c r="V173" i="38"/>
  <c r="AF173" i="38"/>
  <c r="AD208" i="38"/>
  <c r="Y208" i="38"/>
  <c r="T208" i="38"/>
  <c r="AG208" i="38"/>
  <c r="AB208" i="38"/>
  <c r="W208" i="38"/>
  <c r="AF208" i="38"/>
  <c r="AA208" i="38"/>
  <c r="V208" i="38"/>
  <c r="Z208" i="38"/>
  <c r="AL208" i="38"/>
  <c r="U208" i="38"/>
  <c r="AE208" i="38"/>
  <c r="AD123" i="38"/>
  <c r="Y123" i="38"/>
  <c r="T123" i="38"/>
  <c r="AG123" i="38"/>
  <c r="AB123" i="38"/>
  <c r="W123" i="38"/>
  <c r="AF123" i="38"/>
  <c r="AA123" i="38"/>
  <c r="V123" i="38"/>
  <c r="Z123" i="38"/>
  <c r="U123" i="38"/>
  <c r="AE123" i="38"/>
  <c r="P96" i="3"/>
  <c r="S99" i="1"/>
  <c r="AJ212" i="38"/>
  <c r="AL212" i="38"/>
  <c r="AK212" i="38"/>
  <c r="AD212" i="38"/>
  <c r="Y212" i="38"/>
  <c r="T212" i="38"/>
  <c r="AG212" i="38"/>
  <c r="AB212" i="38"/>
  <c r="W212" i="38"/>
  <c r="AF212" i="38"/>
  <c r="AA212" i="38"/>
  <c r="V212" i="38"/>
  <c r="AE212" i="38"/>
  <c r="Z212" i="38"/>
  <c r="U212" i="38"/>
  <c r="AL88" i="38"/>
  <c r="AK88" i="38"/>
  <c r="AE88" i="38"/>
  <c r="Z88" i="38"/>
  <c r="U88" i="38"/>
  <c r="AG88" i="38"/>
  <c r="AB88" i="38"/>
  <c r="W88" i="38"/>
  <c r="AD88" i="38"/>
  <c r="T88" i="38"/>
  <c r="AF88" i="38"/>
  <c r="AA88" i="38"/>
  <c r="V88" i="38"/>
  <c r="Y88" i="38"/>
  <c r="AG215" i="38"/>
  <c r="AA215" i="38"/>
  <c r="U215" i="38"/>
  <c r="AF215" i="38"/>
  <c r="Z215" i="38"/>
  <c r="AE215" i="38"/>
  <c r="W215" i="38"/>
  <c r="AB215" i="38"/>
  <c r="V215" i="38"/>
  <c r="AK196" i="38"/>
  <c r="AL196" i="38"/>
  <c r="AD196" i="38"/>
  <c r="Y196" i="38"/>
  <c r="T196" i="38"/>
  <c r="AG196" i="38"/>
  <c r="AB196" i="38"/>
  <c r="W196" i="38"/>
  <c r="AF196" i="38"/>
  <c r="AA196" i="38"/>
  <c r="V196" i="38"/>
  <c r="AE196" i="38"/>
  <c r="Z196" i="38"/>
  <c r="U196" i="38"/>
  <c r="AD131" i="38"/>
  <c r="Y131" i="38"/>
  <c r="T131" i="38"/>
  <c r="AG131" i="38"/>
  <c r="AB131" i="38"/>
  <c r="W131" i="38"/>
  <c r="AF131" i="38"/>
  <c r="AA131" i="38"/>
  <c r="V131" i="38"/>
  <c r="Z131" i="38"/>
  <c r="U131" i="38"/>
  <c r="AE131" i="38"/>
  <c r="AL85" i="38"/>
  <c r="AJ85" i="38"/>
  <c r="AI85" i="38"/>
  <c r="AK85" i="38"/>
  <c r="AF85" i="38"/>
  <c r="AA85" i="38"/>
  <c r="V85" i="38"/>
  <c r="AD85" i="38"/>
  <c r="Y85" i="38"/>
  <c r="T85" i="38"/>
  <c r="AG85" i="38"/>
  <c r="W85" i="38"/>
  <c r="AE85" i="38"/>
  <c r="U85" i="38"/>
  <c r="Z85" i="38"/>
  <c r="AB85" i="38"/>
  <c r="BX240" i="38"/>
  <c r="T215" i="38"/>
  <c r="O45" i="2"/>
  <c r="F46" i="2"/>
  <c r="O27" i="2"/>
  <c r="S27" i="2"/>
  <c r="T27" i="2"/>
  <c r="F28" i="2"/>
  <c r="AL92" i="38"/>
  <c r="AE92" i="38"/>
  <c r="Z92" i="38"/>
  <c r="U92" i="38"/>
  <c r="AD92" i="38"/>
  <c r="Y92" i="38"/>
  <c r="T92" i="38"/>
  <c r="AG92" i="38"/>
  <c r="AB92" i="38"/>
  <c r="W92" i="38"/>
  <c r="V92" i="38"/>
  <c r="AF92" i="38"/>
  <c r="AA92" i="38"/>
  <c r="O117" i="2"/>
  <c r="O81" i="2"/>
  <c r="S81" i="2"/>
  <c r="CH264" i="38"/>
  <c r="CH200" i="38"/>
  <c r="CH294" i="38"/>
  <c r="CH262" i="38"/>
  <c r="CH229" i="38"/>
  <c r="AK39" i="38"/>
  <c r="W190" i="3"/>
  <c r="T71" i="3"/>
  <c r="T134" i="2"/>
  <c r="T206" i="2"/>
  <c r="T342" i="2"/>
  <c r="S53" i="2"/>
  <c r="T89" i="2"/>
  <c r="S378" i="2"/>
  <c r="N92" i="2"/>
  <c r="T92" i="2"/>
  <c r="P71" i="3"/>
  <c r="CJ75" i="38"/>
  <c r="D75" i="39"/>
  <c r="P43" i="3"/>
  <c r="T43" i="3"/>
  <c r="CJ44" i="38"/>
  <c r="CJ15" i="38"/>
  <c r="CH15" i="38"/>
  <c r="M15" i="38"/>
  <c r="S15" i="38"/>
  <c r="BM13" i="38"/>
  <c r="D13" i="39"/>
  <c r="N13" i="39"/>
  <c r="BM18" i="38"/>
  <c r="BK18" i="38"/>
  <c r="Q18" i="38"/>
  <c r="R18" i="38"/>
  <c r="S18" i="38"/>
  <c r="L23" i="3"/>
  <c r="S23" i="3"/>
  <c r="CI27" i="38"/>
  <c r="P29" i="3"/>
  <c r="Q30" i="38"/>
  <c r="R30" i="38"/>
  <c r="Q29" i="38"/>
  <c r="R29" i="38"/>
  <c r="S29" i="38"/>
  <c r="Q33" i="38"/>
  <c r="R33" i="38"/>
  <c r="AA39" i="38"/>
  <c r="AB39" i="38"/>
  <c r="AE39" i="38"/>
  <c r="M48" i="38"/>
  <c r="T39" i="3"/>
  <c r="FT39" i="3"/>
  <c r="L32" i="3"/>
  <c r="FT32" i="3"/>
  <c r="P61" i="3"/>
  <c r="FT61" i="3"/>
  <c r="S52" i="38"/>
  <c r="T52" i="3"/>
  <c r="L22" i="3"/>
  <c r="S22" i="3"/>
  <c r="FT22" i="3"/>
  <c r="FT134" i="3"/>
  <c r="L134" i="3"/>
  <c r="S134" i="3"/>
  <c r="BM40" i="38"/>
  <c r="BK40" i="38"/>
  <c r="CI40" i="38"/>
  <c r="CH40" i="38"/>
  <c r="Q40" i="38"/>
  <c r="R40" i="38"/>
  <c r="M40" i="38"/>
  <c r="S40" i="38"/>
  <c r="CI11" i="38"/>
  <c r="Q11" i="38"/>
  <c r="R11" i="38"/>
  <c r="M11" i="38"/>
  <c r="S11" i="38"/>
  <c r="FT158" i="3"/>
  <c r="L158" i="3"/>
  <c r="S158" i="3"/>
  <c r="FT133" i="3"/>
  <c r="L133" i="3"/>
  <c r="S133" i="3"/>
  <c r="FT94" i="3"/>
  <c r="T94" i="3"/>
  <c r="L94" i="3"/>
  <c r="S94" i="3"/>
  <c r="FT51" i="3"/>
  <c r="L51" i="3"/>
  <c r="S51" i="3"/>
  <c r="Y216" i="3"/>
  <c r="GH216" i="3"/>
  <c r="Z216" i="3"/>
  <c r="Q216" i="3"/>
  <c r="CI143" i="38"/>
  <c r="CH143" i="38"/>
  <c r="BM143" i="38"/>
  <c r="BL143" i="38"/>
  <c r="M143" i="38"/>
  <c r="Q143" i="38"/>
  <c r="R143" i="38"/>
  <c r="BL94" i="38"/>
  <c r="BM94" i="38"/>
  <c r="BK94" i="38"/>
  <c r="M94" i="38"/>
  <c r="Q94" i="38"/>
  <c r="R94" i="38"/>
  <c r="Y243" i="3"/>
  <c r="GH243" i="3"/>
  <c r="Z243" i="3"/>
  <c r="Q243" i="3"/>
  <c r="Y204" i="3"/>
  <c r="GH204" i="3"/>
  <c r="Z204" i="3"/>
  <c r="Q204" i="3"/>
  <c r="Z157" i="3"/>
  <c r="Y157" i="3"/>
  <c r="GH157" i="3"/>
  <c r="Q157" i="3"/>
  <c r="BL102" i="38"/>
  <c r="BM102" i="38"/>
  <c r="BK102" i="38"/>
  <c r="Q102" i="38"/>
  <c r="R102" i="38"/>
  <c r="M102" i="38"/>
  <c r="Y184" i="3"/>
  <c r="GH184" i="3"/>
  <c r="Z184" i="3"/>
  <c r="Q184" i="3"/>
  <c r="BL148" i="38"/>
  <c r="BM148" i="38"/>
  <c r="BK148" i="38"/>
  <c r="Q148" i="38"/>
  <c r="R148" i="38"/>
  <c r="M148" i="38"/>
  <c r="BM122" i="38"/>
  <c r="BL122" i="38"/>
  <c r="BK122" i="38"/>
  <c r="Q122" i="38"/>
  <c r="R122" i="38"/>
  <c r="M122" i="38"/>
  <c r="S122" i="38"/>
  <c r="BL93" i="38"/>
  <c r="BM93" i="38"/>
  <c r="BK93" i="38"/>
  <c r="M93" i="38"/>
  <c r="Q93" i="38"/>
  <c r="R93" i="38"/>
  <c r="S93" i="38"/>
  <c r="CJ187" i="38"/>
  <c r="Q187" i="38"/>
  <c r="R187" i="38"/>
  <c r="M187" i="38"/>
  <c r="S187" i="38"/>
  <c r="BL234" i="38"/>
  <c r="M234" i="38"/>
  <c r="BM234" i="38"/>
  <c r="BK234" i="38"/>
  <c r="Q234" i="38"/>
  <c r="R234" i="38"/>
  <c r="BM200" i="38"/>
  <c r="BL200" i="38"/>
  <c r="Q200" i="38"/>
  <c r="R200" i="38"/>
  <c r="M200" i="38"/>
  <c r="S200" i="38"/>
  <c r="BM152" i="38"/>
  <c r="Q152" i="38"/>
  <c r="R152" i="38"/>
  <c r="M152" i="38"/>
  <c r="S152" i="38"/>
  <c r="BY280" i="38"/>
  <c r="BT280" i="38"/>
  <c r="BO280" i="38"/>
  <c r="BS280" i="38"/>
  <c r="BN280" i="38"/>
  <c r="CA280" i="38"/>
  <c r="BV280" i="38"/>
  <c r="BQ280" i="38"/>
  <c r="BZ280" i="38"/>
  <c r="BU280" i="38"/>
  <c r="BP280" i="38"/>
  <c r="CC260" i="38"/>
  <c r="CE260" i="38"/>
  <c r="CF260" i="38"/>
  <c r="CD260" i="38"/>
  <c r="BY260" i="38"/>
  <c r="BT260" i="38"/>
  <c r="BO260" i="38"/>
  <c r="BS260" i="38"/>
  <c r="BN260" i="38"/>
  <c r="CA260" i="38"/>
  <c r="BV260" i="38"/>
  <c r="BQ260" i="38"/>
  <c r="BZ260" i="38"/>
  <c r="BU260" i="38"/>
  <c r="BP260" i="38"/>
  <c r="BM157" i="38"/>
  <c r="BK157" i="38"/>
  <c r="Q157" i="38"/>
  <c r="R157" i="38"/>
  <c r="M157" i="38"/>
  <c r="S157" i="38"/>
  <c r="BS233" i="38"/>
  <c r="BN233" i="38"/>
  <c r="BV233" i="38"/>
  <c r="BP233" i="38"/>
  <c r="CA233" i="38"/>
  <c r="BU233" i="38"/>
  <c r="BO233" i="38"/>
  <c r="BZ233" i="38"/>
  <c r="BT233" i="38"/>
  <c r="BY233" i="38"/>
  <c r="BQ233" i="38"/>
  <c r="CA136" i="38"/>
  <c r="BV136" i="38"/>
  <c r="BQ136" i="38"/>
  <c r="BZ136" i="38"/>
  <c r="BU136" i="38"/>
  <c r="BP136" i="38"/>
  <c r="BY136" i="38"/>
  <c r="BT136" i="38"/>
  <c r="BO136" i="38"/>
  <c r="BX136" i="38"/>
  <c r="BN136" i="38"/>
  <c r="BS136" i="38"/>
  <c r="BX81" i="38"/>
  <c r="BS81" i="38"/>
  <c r="BN81" i="38"/>
  <c r="BZ81" i="38"/>
  <c r="BU81" i="38"/>
  <c r="BP81" i="38"/>
  <c r="CA81" i="38"/>
  <c r="BQ81" i="38"/>
  <c r="BY81" i="38"/>
  <c r="BO81" i="38"/>
  <c r="BV81" i="38"/>
  <c r="BT81" i="38"/>
  <c r="AB260" i="39"/>
  <c r="U260" i="39"/>
  <c r="N260" i="39"/>
  <c r="G260" i="39"/>
  <c r="AB336" i="39"/>
  <c r="N336" i="39"/>
  <c r="G336" i="39"/>
  <c r="AB305" i="39"/>
  <c r="N305" i="39"/>
  <c r="G305" i="39"/>
  <c r="U305" i="39"/>
  <c r="AB259" i="39"/>
  <c r="U259" i="39"/>
  <c r="N259" i="39"/>
  <c r="G259" i="39"/>
  <c r="AB257" i="39"/>
  <c r="N257" i="39"/>
  <c r="G257" i="39"/>
  <c r="U257" i="39"/>
  <c r="BV288" i="38"/>
  <c r="BQ288" i="38"/>
  <c r="CA288" i="38"/>
  <c r="BU288" i="38"/>
  <c r="BP288" i="38"/>
  <c r="BZ288" i="38"/>
  <c r="BT288" i="38"/>
  <c r="BO288" i="38"/>
  <c r="BN288" i="38"/>
  <c r="BY288" i="38"/>
  <c r="BS288" i="38"/>
  <c r="CD269" i="38"/>
  <c r="CF269" i="38"/>
  <c r="CE269" i="38"/>
  <c r="BZ269" i="38"/>
  <c r="BU269" i="38"/>
  <c r="BP269" i="38"/>
  <c r="BY269" i="38"/>
  <c r="BT269" i="38"/>
  <c r="BO269" i="38"/>
  <c r="BS269" i="38"/>
  <c r="BN269" i="38"/>
  <c r="BV269" i="38"/>
  <c r="BQ269" i="38"/>
  <c r="CA269" i="38"/>
  <c r="BY256" i="38"/>
  <c r="BT256" i="38"/>
  <c r="BO256" i="38"/>
  <c r="BS256" i="38"/>
  <c r="BN256" i="38"/>
  <c r="CA256" i="38"/>
  <c r="BV256" i="38"/>
  <c r="BQ256" i="38"/>
  <c r="BP256" i="38"/>
  <c r="BZ256" i="38"/>
  <c r="BU256" i="38"/>
  <c r="BS283" i="38"/>
  <c r="BN283" i="38"/>
  <c r="CA283" i="38"/>
  <c r="BV283" i="38"/>
  <c r="BQ283" i="38"/>
  <c r="BZ283" i="38"/>
  <c r="BU283" i="38"/>
  <c r="BP283" i="38"/>
  <c r="BY283" i="38"/>
  <c r="BT283" i="38"/>
  <c r="BO283" i="38"/>
  <c r="CF191" i="38"/>
  <c r="BY191" i="38"/>
  <c r="BT191" i="38"/>
  <c r="BO191" i="38"/>
  <c r="BX191" i="38"/>
  <c r="BS191" i="38"/>
  <c r="BN191" i="38"/>
  <c r="CA191" i="38"/>
  <c r="BV191" i="38"/>
  <c r="BQ191" i="38"/>
  <c r="BU191" i="38"/>
  <c r="BP191" i="38"/>
  <c r="BZ191" i="38"/>
  <c r="BX105" i="38"/>
  <c r="BS105" i="38"/>
  <c r="BN105" i="38"/>
  <c r="CA105" i="38"/>
  <c r="BV105" i="38"/>
  <c r="BQ105" i="38"/>
  <c r="BZ105" i="38"/>
  <c r="BU105" i="38"/>
  <c r="BP105" i="38"/>
  <c r="BT105" i="38"/>
  <c r="BY105" i="38"/>
  <c r="BO105" i="38"/>
  <c r="CC212" i="38"/>
  <c r="CD212" i="38"/>
  <c r="CF212" i="38"/>
  <c r="CE212" i="38"/>
  <c r="CA212" i="38"/>
  <c r="BZ212" i="38"/>
  <c r="BU212" i="38"/>
  <c r="BP212" i="38"/>
  <c r="BY212" i="38"/>
  <c r="BT212" i="38"/>
  <c r="BO212" i="38"/>
  <c r="BX212" i="38"/>
  <c r="BS212" i="38"/>
  <c r="BN212" i="38"/>
  <c r="BV212" i="38"/>
  <c r="BQ212" i="38"/>
  <c r="CE195" i="38"/>
  <c r="CC195" i="38"/>
  <c r="CF195" i="38"/>
  <c r="CD195" i="38"/>
  <c r="BY195" i="38"/>
  <c r="BT195" i="38"/>
  <c r="BO195" i="38"/>
  <c r="BX195" i="38"/>
  <c r="BS195" i="38"/>
  <c r="BN195" i="38"/>
  <c r="CA195" i="38"/>
  <c r="BV195" i="38"/>
  <c r="BQ195" i="38"/>
  <c r="BZ195" i="38"/>
  <c r="BU195" i="38"/>
  <c r="BP195" i="38"/>
  <c r="CA193" i="38"/>
  <c r="BV193" i="38"/>
  <c r="BQ193" i="38"/>
  <c r="BZ193" i="38"/>
  <c r="BU193" i="38"/>
  <c r="BP193" i="38"/>
  <c r="BY193" i="38"/>
  <c r="BT193" i="38"/>
  <c r="BO193" i="38"/>
  <c r="BX193" i="38"/>
  <c r="BS193" i="38"/>
  <c r="BN193" i="38"/>
  <c r="CE270" i="38"/>
  <c r="CF270" i="38"/>
  <c r="CA270" i="38"/>
  <c r="BV270" i="38"/>
  <c r="BQ270" i="38"/>
  <c r="BZ270" i="38"/>
  <c r="BU270" i="38"/>
  <c r="BP270" i="38"/>
  <c r="BY270" i="38"/>
  <c r="BT270" i="38"/>
  <c r="BO270" i="38"/>
  <c r="BN270" i="38"/>
  <c r="BX270" i="38"/>
  <c r="BS270" i="38"/>
  <c r="BZ208" i="38"/>
  <c r="BU208" i="38"/>
  <c r="BP208" i="38"/>
  <c r="BY208" i="38"/>
  <c r="BT208" i="38"/>
  <c r="BO208" i="38"/>
  <c r="BX208" i="38"/>
  <c r="BS208" i="38"/>
  <c r="BN208" i="38"/>
  <c r="BQ208" i="38"/>
  <c r="CA208" i="38"/>
  <c r="BV208" i="38"/>
  <c r="CD165" i="38"/>
  <c r="CF165" i="38"/>
  <c r="CE165" i="38"/>
  <c r="CA165" i="38"/>
  <c r="BV165" i="38"/>
  <c r="BQ165" i="38"/>
  <c r="BZ165" i="38"/>
  <c r="BU165" i="38"/>
  <c r="BP165" i="38"/>
  <c r="BY165" i="38"/>
  <c r="BT165" i="38"/>
  <c r="BO165" i="38"/>
  <c r="BN165" i="38"/>
  <c r="BX165" i="38"/>
  <c r="BS165" i="38"/>
  <c r="BY155" i="38"/>
  <c r="BT155" i="38"/>
  <c r="BO155" i="38"/>
  <c r="BX155" i="38"/>
  <c r="BS155" i="38"/>
  <c r="BN155" i="38"/>
  <c r="CA155" i="38"/>
  <c r="BV155" i="38"/>
  <c r="BQ155" i="38"/>
  <c r="BZ155" i="38"/>
  <c r="BU155" i="38"/>
  <c r="BP155" i="38"/>
  <c r="BK207" i="38"/>
  <c r="AB351" i="39"/>
  <c r="N351" i="39"/>
  <c r="G351" i="39"/>
  <c r="BZ241" i="38"/>
  <c r="BU241" i="38"/>
  <c r="BP241" i="38"/>
  <c r="BY241" i="38"/>
  <c r="BT241" i="38"/>
  <c r="BO241" i="38"/>
  <c r="BS241" i="38"/>
  <c r="BN241" i="38"/>
  <c r="CA241" i="38"/>
  <c r="BV241" i="38"/>
  <c r="BQ241" i="38"/>
  <c r="BK159" i="38"/>
  <c r="AL300" i="38"/>
  <c r="AI308" i="38"/>
  <c r="AK308" i="38"/>
  <c r="AF308" i="38"/>
  <c r="V308" i="38"/>
  <c r="U308" i="38"/>
  <c r="AE308" i="38"/>
  <c r="AJ292" i="38"/>
  <c r="AK292" i="38"/>
  <c r="AF292" i="38"/>
  <c r="AE292" i="38"/>
  <c r="W292" i="38"/>
  <c r="V292" i="38"/>
  <c r="U292" i="38"/>
  <c r="AG292" i="38"/>
  <c r="AB292" i="38"/>
  <c r="AJ232" i="38"/>
  <c r="AL232" i="38"/>
  <c r="AK232" i="38"/>
  <c r="AE232" i="38"/>
  <c r="Z232" i="38"/>
  <c r="U232" i="38"/>
  <c r="AG232" i="38"/>
  <c r="AA232" i="38"/>
  <c r="T232" i="38"/>
  <c r="AF232" i="38"/>
  <c r="Y232" i="38"/>
  <c r="AD232" i="38"/>
  <c r="W232" i="38"/>
  <c r="V232" i="38"/>
  <c r="AB232" i="38"/>
  <c r="AJ280" i="38"/>
  <c r="AK280" i="38"/>
  <c r="AG280" i="38"/>
  <c r="AB280" i="38"/>
  <c r="W280" i="38"/>
  <c r="AF280" i="38"/>
  <c r="AA280" i="38"/>
  <c r="V280" i="38"/>
  <c r="AE280" i="38"/>
  <c r="Z280" i="38"/>
  <c r="U280" i="38"/>
  <c r="T280" i="38"/>
  <c r="AD139" i="38"/>
  <c r="Y139" i="38"/>
  <c r="T139" i="38"/>
  <c r="AG139" i="38"/>
  <c r="AB139" i="38"/>
  <c r="W139" i="38"/>
  <c r="AF139" i="38"/>
  <c r="AA139" i="38"/>
  <c r="V139" i="38"/>
  <c r="Z139" i="38"/>
  <c r="U139" i="38"/>
  <c r="AE139" i="38"/>
  <c r="AG226" i="38"/>
  <c r="AB226" i="38"/>
  <c r="W226" i="38"/>
  <c r="AF226" i="38"/>
  <c r="Z226" i="38"/>
  <c r="T226" i="38"/>
  <c r="AE226" i="38"/>
  <c r="Y226" i="38"/>
  <c r="AD226" i="38"/>
  <c r="V226" i="38"/>
  <c r="AA226" i="38"/>
  <c r="U226" i="38"/>
  <c r="AL153" i="38"/>
  <c r="AI153" i="38"/>
  <c r="AK153" i="38"/>
  <c r="AJ153" i="38"/>
  <c r="AE153" i="38"/>
  <c r="Z153" i="38"/>
  <c r="U153" i="38"/>
  <c r="AD153" i="38"/>
  <c r="Y153" i="38"/>
  <c r="T153" i="38"/>
  <c r="AG153" i="38"/>
  <c r="AB153" i="38"/>
  <c r="W153" i="38"/>
  <c r="AF153" i="38"/>
  <c r="AA153" i="38"/>
  <c r="V153" i="38"/>
  <c r="AG207" i="38"/>
  <c r="AB207" i="38"/>
  <c r="W207" i="38"/>
  <c r="AF207" i="38"/>
  <c r="AA207" i="38"/>
  <c r="V207" i="38"/>
  <c r="AE207" i="38"/>
  <c r="Z207" i="38"/>
  <c r="U207" i="38"/>
  <c r="AD207" i="38"/>
  <c r="Y207" i="38"/>
  <c r="T207" i="38"/>
  <c r="AL116" i="38"/>
  <c r="AK116" i="38"/>
  <c r="AE116" i="38"/>
  <c r="Z116" i="38"/>
  <c r="U116" i="38"/>
  <c r="AD116" i="38"/>
  <c r="Y116" i="38"/>
  <c r="T116" i="38"/>
  <c r="AG116" i="38"/>
  <c r="AB116" i="38"/>
  <c r="W116" i="38"/>
  <c r="AA116" i="38"/>
  <c r="AF116" i="38"/>
  <c r="V116" i="38"/>
  <c r="AG203" i="38"/>
  <c r="AB203" i="38"/>
  <c r="W203" i="38"/>
  <c r="AF203" i="38"/>
  <c r="AA203" i="38"/>
  <c r="V203" i="38"/>
  <c r="AE203" i="38"/>
  <c r="Z203" i="38"/>
  <c r="U203" i="38"/>
  <c r="AD203" i="38"/>
  <c r="Y203" i="38"/>
  <c r="T203" i="38"/>
  <c r="AL160" i="38"/>
  <c r="AD160" i="38"/>
  <c r="Y160" i="38"/>
  <c r="T160" i="38"/>
  <c r="AG160" i="38"/>
  <c r="AB160" i="38"/>
  <c r="W160" i="38"/>
  <c r="AF160" i="38"/>
  <c r="AA160" i="38"/>
  <c r="V160" i="38"/>
  <c r="Z160" i="38"/>
  <c r="U160" i="38"/>
  <c r="AE160" i="38"/>
  <c r="AD111" i="38"/>
  <c r="Y111" i="38"/>
  <c r="T111" i="38"/>
  <c r="AG111" i="38"/>
  <c r="AB111" i="38"/>
  <c r="W111" i="38"/>
  <c r="AF111" i="38"/>
  <c r="AA111" i="38"/>
  <c r="V111" i="38"/>
  <c r="U111" i="38"/>
  <c r="AE111" i="38"/>
  <c r="Z111" i="38"/>
  <c r="AG211" i="38"/>
  <c r="AB211" i="38"/>
  <c r="W211" i="38"/>
  <c r="AF211" i="38"/>
  <c r="AA211" i="38"/>
  <c r="V211" i="38"/>
  <c r="AE211" i="38"/>
  <c r="Z211" i="38"/>
  <c r="U211" i="38"/>
  <c r="T211" i="38"/>
  <c r="AD211" i="38"/>
  <c r="Y211" i="38"/>
  <c r="AL192" i="38"/>
  <c r="AK192" i="38"/>
  <c r="AD192" i="38"/>
  <c r="Y192" i="38"/>
  <c r="T192" i="38"/>
  <c r="AG192" i="38"/>
  <c r="AB192" i="38"/>
  <c r="W192" i="38"/>
  <c r="AF192" i="38"/>
  <c r="AA192" i="38"/>
  <c r="V192" i="38"/>
  <c r="Z192" i="38"/>
  <c r="U192" i="38"/>
  <c r="AE192" i="38"/>
  <c r="AL128" i="38"/>
  <c r="AE128" i="38"/>
  <c r="Z128" i="38"/>
  <c r="U128" i="38"/>
  <c r="AD128" i="38"/>
  <c r="Y128" i="38"/>
  <c r="T128" i="38"/>
  <c r="AG128" i="38"/>
  <c r="AB128" i="38"/>
  <c r="W128" i="38"/>
  <c r="AF128" i="38"/>
  <c r="V128" i="38"/>
  <c r="AA128" i="38"/>
  <c r="P146" i="3"/>
  <c r="S149" i="1"/>
  <c r="AG191" i="38"/>
  <c r="AB191" i="38"/>
  <c r="W191" i="38"/>
  <c r="AF191" i="38"/>
  <c r="AA191" i="38"/>
  <c r="V191" i="38"/>
  <c r="AE191" i="38"/>
  <c r="Z191" i="38"/>
  <c r="U191" i="38"/>
  <c r="AD191" i="38"/>
  <c r="Y191" i="38"/>
  <c r="T191" i="38"/>
  <c r="AL96" i="38"/>
  <c r="AE96" i="38"/>
  <c r="Z96" i="38"/>
  <c r="U96" i="38"/>
  <c r="AD96" i="38"/>
  <c r="Y96" i="38"/>
  <c r="T96" i="38"/>
  <c r="AG96" i="38"/>
  <c r="AB96" i="38"/>
  <c r="W96" i="38"/>
  <c r="AA96" i="38"/>
  <c r="AF96" i="38"/>
  <c r="V96" i="38"/>
  <c r="U351" i="39"/>
  <c r="P138" i="3"/>
  <c r="S141" i="1"/>
  <c r="AD227" i="38"/>
  <c r="AD259" i="38"/>
  <c r="AD275" i="38"/>
  <c r="Y238" i="38"/>
  <c r="T267" i="38"/>
  <c r="T292" i="38"/>
  <c r="T308" i="38"/>
  <c r="T53" i="3"/>
  <c r="O54" i="2"/>
  <c r="F55" i="2"/>
  <c r="O36" i="2"/>
  <c r="F37" i="2"/>
  <c r="T158" i="3"/>
  <c r="CH280" i="38"/>
  <c r="CH257" i="38"/>
  <c r="CH228" i="38"/>
  <c r="CH164" i="38"/>
  <c r="S42" i="38"/>
  <c r="S190" i="38"/>
  <c r="AL39" i="38"/>
  <c r="P62" i="3"/>
  <c r="FY230" i="3"/>
  <c r="S118" i="2"/>
  <c r="T143" i="2"/>
  <c r="T207" i="2"/>
  <c r="T215" i="2"/>
  <c r="T251" i="2"/>
  <c r="S117" i="2"/>
  <c r="T117" i="2"/>
  <c r="N162" i="2"/>
  <c r="T162" i="2"/>
  <c r="N234" i="2"/>
  <c r="T234" i="2"/>
  <c r="T377" i="2"/>
  <c r="N108" i="2"/>
  <c r="T108" i="2"/>
  <c r="S54" i="2"/>
  <c r="T54" i="2"/>
  <c r="S72" i="2"/>
  <c r="N170" i="2"/>
  <c r="T170" i="2"/>
  <c r="N290" i="2"/>
  <c r="N110" i="2"/>
  <c r="W9" i="3"/>
  <c r="T67" i="3"/>
  <c r="L67" i="3"/>
  <c r="S67" i="3"/>
  <c r="BL75" i="38"/>
  <c r="BK75" i="38"/>
  <c r="T9" i="3"/>
  <c r="L11" i="3"/>
  <c r="S11" i="3"/>
  <c r="BL15" i="38"/>
  <c r="CI18" i="38"/>
  <c r="T23" i="3"/>
  <c r="CJ27" i="38"/>
  <c r="D27" i="39"/>
  <c r="CJ30" i="38"/>
  <c r="L29" i="3"/>
  <c r="S29" i="3"/>
  <c r="T29" i="3"/>
  <c r="CI33" i="38"/>
  <c r="CY34" i="38"/>
  <c r="CQ34" i="38"/>
  <c r="DD34" i="38"/>
  <c r="T39" i="38"/>
  <c r="AD39" i="38"/>
  <c r="Z39" i="38"/>
  <c r="P19" i="3"/>
  <c r="S22" i="1"/>
  <c r="L21" i="3"/>
  <c r="S21" i="3"/>
  <c r="V21" i="3"/>
  <c r="FT21" i="3"/>
  <c r="V119" i="3"/>
  <c r="CI44" i="38"/>
  <c r="FT154" i="3"/>
  <c r="L154" i="3"/>
  <c r="S154" i="3"/>
  <c r="FT132" i="3"/>
  <c r="L132" i="3"/>
  <c r="S132" i="3"/>
  <c r="Y242" i="3"/>
  <c r="GH242" i="3"/>
  <c r="Z242" i="3"/>
  <c r="Q242" i="3"/>
  <c r="CI35" i="38"/>
  <c r="M35" i="38"/>
  <c r="Q35" i="38"/>
  <c r="R35" i="38"/>
  <c r="FT250" i="3"/>
  <c r="L250" i="3"/>
  <c r="S250" i="3"/>
  <c r="T250" i="3"/>
  <c r="FT40" i="3"/>
  <c r="L40" i="3"/>
  <c r="FT248" i="3"/>
  <c r="T248" i="3"/>
  <c r="L248" i="3"/>
  <c r="S248" i="3"/>
  <c r="FT153" i="3"/>
  <c r="L153" i="3"/>
  <c r="S153" i="3"/>
  <c r="FT120" i="3"/>
  <c r="T120" i="3"/>
  <c r="L120" i="3"/>
  <c r="S120" i="3"/>
  <c r="FT84" i="3"/>
  <c r="L84" i="3"/>
  <c r="S84" i="3"/>
  <c r="Y195" i="3"/>
  <c r="GH195" i="3"/>
  <c r="Z195" i="3"/>
  <c r="Q195" i="3"/>
  <c r="Z179" i="3"/>
  <c r="Y179" i="3"/>
  <c r="GH179" i="3"/>
  <c r="Q179" i="3"/>
  <c r="BM149" i="38"/>
  <c r="BL149" i="38"/>
  <c r="Q149" i="38"/>
  <c r="R149" i="38"/>
  <c r="M149" i="38"/>
  <c r="S149" i="38"/>
  <c r="CJ140" i="38"/>
  <c r="D140" i="39"/>
  <c r="G140" i="39"/>
  <c r="EH140" i="3"/>
  <c r="BM140" i="38"/>
  <c r="BL140" i="38"/>
  <c r="BK140" i="38"/>
  <c r="Q140" i="38"/>
  <c r="R140" i="38"/>
  <c r="M140" i="38"/>
  <c r="AB125" i="39"/>
  <c r="U125" i="39"/>
  <c r="N125" i="39"/>
  <c r="Y188" i="3"/>
  <c r="GH188" i="3"/>
  <c r="Z188" i="3"/>
  <c r="Q188" i="3"/>
  <c r="DB125" i="38"/>
  <c r="AD125" i="39"/>
  <c r="CW125" i="38"/>
  <c r="W125" i="39"/>
  <c r="CR125" i="38"/>
  <c r="P125" i="39"/>
  <c r="CY125" i="38"/>
  <c r="Y125" i="39"/>
  <c r="CT125" i="38"/>
  <c r="R125" i="39"/>
  <c r="CQ125" i="38"/>
  <c r="O125" i="39"/>
  <c r="CX125" i="38"/>
  <c r="X125" i="39"/>
  <c r="CV125" i="38"/>
  <c r="V125" i="39"/>
  <c r="CS125" i="38"/>
  <c r="Q125" i="39"/>
  <c r="Y182" i="3"/>
  <c r="GH182" i="3"/>
  <c r="Z182" i="3"/>
  <c r="Q182" i="3"/>
  <c r="CJ132" i="38"/>
  <c r="D132" i="39"/>
  <c r="G132" i="39"/>
  <c r="EH132" i="3"/>
  <c r="BM132" i="38"/>
  <c r="BL132" i="38"/>
  <c r="Q132" i="38"/>
  <c r="R132" i="38"/>
  <c r="M132" i="38"/>
  <c r="S132" i="38"/>
  <c r="BM121" i="38"/>
  <c r="BL121" i="38"/>
  <c r="Q121" i="38"/>
  <c r="R121" i="38"/>
  <c r="M121" i="38"/>
  <c r="S121" i="38"/>
  <c r="BM90" i="38"/>
  <c r="BL90" i="38"/>
  <c r="BK90" i="38"/>
  <c r="Q90" i="38"/>
  <c r="R90" i="38"/>
  <c r="M90" i="38"/>
  <c r="S90" i="38"/>
  <c r="M51" i="38"/>
  <c r="Q51" i="38"/>
  <c r="R51" i="38"/>
  <c r="Z252" i="3"/>
  <c r="Y252" i="3"/>
  <c r="GH252" i="3"/>
  <c r="Q252" i="3"/>
  <c r="CJ11" i="38"/>
  <c r="CH11" i="38"/>
  <c r="M303" i="38"/>
  <c r="Q303" i="38"/>
  <c r="R303" i="38"/>
  <c r="BL295" i="38"/>
  <c r="BM295" i="38"/>
  <c r="BK295" i="38"/>
  <c r="M295" i="38"/>
  <c r="Q295" i="38"/>
  <c r="R295" i="38"/>
  <c r="BM287" i="38"/>
  <c r="BL287" i="38"/>
  <c r="M287" i="38"/>
  <c r="Q287" i="38"/>
  <c r="R287" i="38"/>
  <c r="BM279" i="38"/>
  <c r="BL279" i="38"/>
  <c r="M279" i="38"/>
  <c r="Q279" i="38"/>
  <c r="R279" i="38"/>
  <c r="BM271" i="38"/>
  <c r="BL271" i="38"/>
  <c r="M271" i="38"/>
  <c r="Q271" i="38"/>
  <c r="R271" i="38"/>
  <c r="BM263" i="38"/>
  <c r="BL263" i="38"/>
  <c r="M263" i="38"/>
  <c r="Q263" i="38"/>
  <c r="R263" i="38"/>
  <c r="BM255" i="38"/>
  <c r="BL255" i="38"/>
  <c r="M255" i="38"/>
  <c r="Q255" i="38"/>
  <c r="R255" i="38"/>
  <c r="BL247" i="38"/>
  <c r="BM247" i="38"/>
  <c r="BK247" i="38"/>
  <c r="M247" i="38"/>
  <c r="Q247" i="38"/>
  <c r="R247" i="38"/>
  <c r="BM239" i="38"/>
  <c r="M239" i="38"/>
  <c r="BL239" i="38"/>
  <c r="Q239" i="38"/>
  <c r="R239" i="38"/>
  <c r="Q220" i="38"/>
  <c r="R220" i="38"/>
  <c r="M220" i="38"/>
  <c r="S220" i="38"/>
  <c r="BM188" i="38"/>
  <c r="BL188" i="38"/>
  <c r="M188" i="38"/>
  <c r="Q188" i="38"/>
  <c r="R188" i="38"/>
  <c r="CJ171" i="38"/>
  <c r="CH171" i="38"/>
  <c r="Q171" i="38"/>
  <c r="R171" i="38"/>
  <c r="M171" i="38"/>
  <c r="AB311" i="39"/>
  <c r="U311" i="39"/>
  <c r="N311" i="39"/>
  <c r="G311" i="39"/>
  <c r="BZ265" i="38"/>
  <c r="BU265" i="38"/>
  <c r="BP265" i="38"/>
  <c r="BY265" i="38"/>
  <c r="BT265" i="38"/>
  <c r="BO265" i="38"/>
  <c r="BS265" i="38"/>
  <c r="BN265" i="38"/>
  <c r="CA265" i="38"/>
  <c r="BV265" i="38"/>
  <c r="BQ265" i="38"/>
  <c r="BY248" i="38"/>
  <c r="BT248" i="38"/>
  <c r="BO248" i="38"/>
  <c r="BS248" i="38"/>
  <c r="BN248" i="38"/>
  <c r="CA248" i="38"/>
  <c r="BV248" i="38"/>
  <c r="BQ248" i="38"/>
  <c r="BZ248" i="38"/>
  <c r="BU248" i="38"/>
  <c r="BP248" i="38"/>
  <c r="BZ296" i="38"/>
  <c r="BS296" i="38"/>
  <c r="BN296" i="38"/>
  <c r="BV296" i="38"/>
  <c r="BQ296" i="38"/>
  <c r="BU296" i="38"/>
  <c r="BP296" i="38"/>
  <c r="CA296" i="38"/>
  <c r="BT296" i="38"/>
  <c r="BO296" i="38"/>
  <c r="BZ192" i="38"/>
  <c r="BU192" i="38"/>
  <c r="BP192" i="38"/>
  <c r="BY192" i="38"/>
  <c r="BT192" i="38"/>
  <c r="BO192" i="38"/>
  <c r="BX192" i="38"/>
  <c r="BS192" i="38"/>
  <c r="BN192" i="38"/>
  <c r="BQ192" i="38"/>
  <c r="CA192" i="38"/>
  <c r="BV192" i="38"/>
  <c r="BX113" i="38"/>
  <c r="BS113" i="38"/>
  <c r="BN113" i="38"/>
  <c r="CA113" i="38"/>
  <c r="BV113" i="38"/>
  <c r="BQ113" i="38"/>
  <c r="BZ113" i="38"/>
  <c r="BU113" i="38"/>
  <c r="BP113" i="38"/>
  <c r="BY113" i="38"/>
  <c r="BT113" i="38"/>
  <c r="BO113" i="38"/>
  <c r="AB318" i="39"/>
  <c r="G318" i="39"/>
  <c r="U318" i="39"/>
  <c r="N318" i="39"/>
  <c r="AB314" i="39"/>
  <c r="G314" i="39"/>
  <c r="U314" i="39"/>
  <c r="N314" i="39"/>
  <c r="CA232" i="38"/>
  <c r="BV232" i="38"/>
  <c r="BQ232" i="38"/>
  <c r="BU232" i="38"/>
  <c r="BO232" i="38"/>
  <c r="BZ232" i="38"/>
  <c r="BT232" i="38"/>
  <c r="BN232" i="38"/>
  <c r="BY232" i="38"/>
  <c r="BS232" i="38"/>
  <c r="BP232" i="38"/>
  <c r="BX232" i="38"/>
  <c r="BZ184" i="38"/>
  <c r="BU184" i="38"/>
  <c r="BP184" i="38"/>
  <c r="BY184" i="38"/>
  <c r="BT184" i="38"/>
  <c r="BO184" i="38"/>
  <c r="BX184" i="38"/>
  <c r="BS184" i="38"/>
  <c r="BN184" i="38"/>
  <c r="BV184" i="38"/>
  <c r="BQ184" i="38"/>
  <c r="CA184" i="38"/>
  <c r="CA96" i="38"/>
  <c r="BV96" i="38"/>
  <c r="BQ96" i="38"/>
  <c r="BZ96" i="38"/>
  <c r="BU96" i="38"/>
  <c r="BP96" i="38"/>
  <c r="BY96" i="38"/>
  <c r="BT96" i="38"/>
  <c r="BO96" i="38"/>
  <c r="BN96" i="38"/>
  <c r="BX96" i="38"/>
  <c r="BS96" i="38"/>
  <c r="CE227" i="38"/>
  <c r="CC227" i="38"/>
  <c r="CF227" i="38"/>
  <c r="CD227" i="38"/>
  <c r="BZ227" i="38"/>
  <c r="BU227" i="38"/>
  <c r="BP227" i="38"/>
  <c r="BV227" i="38"/>
  <c r="BO227" i="38"/>
  <c r="CA227" i="38"/>
  <c r="BT227" i="38"/>
  <c r="BN227" i="38"/>
  <c r="BY227" i="38"/>
  <c r="BS227" i="38"/>
  <c r="BX227" i="38"/>
  <c r="BQ227" i="38"/>
  <c r="CE210" i="38"/>
  <c r="CC210" i="38"/>
  <c r="CF210" i="38"/>
  <c r="CD210" i="38"/>
  <c r="BX210" i="38"/>
  <c r="BS210" i="38"/>
  <c r="BN210" i="38"/>
  <c r="CA210" i="38"/>
  <c r="BV210" i="38"/>
  <c r="BQ210" i="38"/>
  <c r="BZ210" i="38"/>
  <c r="BU210" i="38"/>
  <c r="BP210" i="38"/>
  <c r="BO210" i="38"/>
  <c r="BY210" i="38"/>
  <c r="BT210" i="38"/>
  <c r="CD194" i="38"/>
  <c r="CF194" i="38"/>
  <c r="CE194" i="38"/>
  <c r="CC194" i="38"/>
  <c r="BX194" i="38"/>
  <c r="BS194" i="38"/>
  <c r="BN194" i="38"/>
  <c r="CA194" i="38"/>
  <c r="BV194" i="38"/>
  <c r="BQ194" i="38"/>
  <c r="BZ194" i="38"/>
  <c r="BU194" i="38"/>
  <c r="BP194" i="38"/>
  <c r="BO194" i="38"/>
  <c r="BY194" i="38"/>
  <c r="BT194" i="38"/>
  <c r="CC92" i="38"/>
  <c r="CE92" i="38"/>
  <c r="CF92" i="38"/>
  <c r="CD92" i="38"/>
  <c r="CA92" i="38"/>
  <c r="BV92" i="38"/>
  <c r="BQ92" i="38"/>
  <c r="BZ92" i="38"/>
  <c r="BU92" i="38"/>
  <c r="BP92" i="38"/>
  <c r="BY92" i="38"/>
  <c r="BT92" i="38"/>
  <c r="BO92" i="38"/>
  <c r="BX92" i="38"/>
  <c r="BN92" i="38"/>
  <c r="BS92" i="38"/>
  <c r="BZ176" i="38"/>
  <c r="BU176" i="38"/>
  <c r="BP176" i="38"/>
  <c r="BY176" i="38"/>
  <c r="BT176" i="38"/>
  <c r="BO176" i="38"/>
  <c r="BX176" i="38"/>
  <c r="BS176" i="38"/>
  <c r="BN176" i="38"/>
  <c r="CA176" i="38"/>
  <c r="BV176" i="38"/>
  <c r="BQ176" i="38"/>
  <c r="BL152" i="38"/>
  <c r="AB5" i="38"/>
  <c r="AG5" i="38"/>
  <c r="W5" i="38"/>
  <c r="Z5" i="38"/>
  <c r="AE5" i="38"/>
  <c r="U5" i="38"/>
  <c r="Y5" i="38"/>
  <c r="T5" i="38"/>
  <c r="AD5" i="38"/>
  <c r="AF5" i="38"/>
  <c r="V5" i="38"/>
  <c r="AA5" i="38"/>
  <c r="AB294" i="39"/>
  <c r="G294" i="39"/>
  <c r="U294" i="39"/>
  <c r="N294" i="39"/>
  <c r="DA125" i="38"/>
  <c r="AC125" i="39"/>
  <c r="BL273" i="38"/>
  <c r="BK273" i="38"/>
  <c r="M273" i="38"/>
  <c r="Q273" i="38"/>
  <c r="R273" i="38"/>
  <c r="S273" i="38"/>
  <c r="BK226" i="38"/>
  <c r="BK163" i="38"/>
  <c r="AL244" i="38"/>
  <c r="AJ264" i="38"/>
  <c r="AK264" i="38"/>
  <c r="AG264" i="38"/>
  <c r="AB264" i="38"/>
  <c r="W264" i="38"/>
  <c r="AF264" i="38"/>
  <c r="AA264" i="38"/>
  <c r="V264" i="38"/>
  <c r="AE264" i="38"/>
  <c r="Z264" i="38"/>
  <c r="U264" i="38"/>
  <c r="Y264" i="38"/>
  <c r="T264" i="38"/>
  <c r="AJ288" i="38"/>
  <c r="AK288" i="38"/>
  <c r="AG288" i="38"/>
  <c r="AB288" i="38"/>
  <c r="W288" i="38"/>
  <c r="AF288" i="38"/>
  <c r="AA288" i="38"/>
  <c r="V288" i="38"/>
  <c r="AE288" i="38"/>
  <c r="Z288" i="38"/>
  <c r="U288" i="38"/>
  <c r="AF275" i="38"/>
  <c r="AA275" i="38"/>
  <c r="V275" i="38"/>
  <c r="AE275" i="38"/>
  <c r="Z275" i="38"/>
  <c r="U275" i="38"/>
  <c r="W275" i="38"/>
  <c r="AG275" i="38"/>
  <c r="AB275" i="38"/>
  <c r="AJ252" i="38"/>
  <c r="AK252" i="38"/>
  <c r="AG252" i="38"/>
  <c r="AB252" i="38"/>
  <c r="W252" i="38"/>
  <c r="AF252" i="38"/>
  <c r="AA252" i="38"/>
  <c r="V252" i="38"/>
  <c r="AE252" i="38"/>
  <c r="Z252" i="38"/>
  <c r="U252" i="38"/>
  <c r="T252" i="38"/>
  <c r="AL197" i="38"/>
  <c r="AE197" i="38"/>
  <c r="Z197" i="38"/>
  <c r="U197" i="38"/>
  <c r="AD197" i="38"/>
  <c r="Y197" i="38"/>
  <c r="T197" i="38"/>
  <c r="AG197" i="38"/>
  <c r="AB197" i="38"/>
  <c r="W197" i="38"/>
  <c r="AA197" i="38"/>
  <c r="V197" i="38"/>
  <c r="AF197" i="38"/>
  <c r="AJ308" i="38"/>
  <c r="AL101" i="38"/>
  <c r="AI101" i="38"/>
  <c r="AK101" i="38"/>
  <c r="AJ101" i="38"/>
  <c r="AF101" i="38"/>
  <c r="AA101" i="38"/>
  <c r="V101" i="38"/>
  <c r="AE101" i="38"/>
  <c r="Z101" i="38"/>
  <c r="U101" i="38"/>
  <c r="AD101" i="38"/>
  <c r="Y101" i="38"/>
  <c r="T101" i="38"/>
  <c r="AG101" i="38"/>
  <c r="AB101" i="38"/>
  <c r="W101" i="38"/>
  <c r="AD151" i="38"/>
  <c r="Y151" i="38"/>
  <c r="T151" i="38"/>
  <c r="AG151" i="38"/>
  <c r="AB151" i="38"/>
  <c r="W151" i="38"/>
  <c r="AF151" i="38"/>
  <c r="AA151" i="38"/>
  <c r="V151" i="38"/>
  <c r="U151" i="38"/>
  <c r="Z151" i="38"/>
  <c r="AE151" i="38"/>
  <c r="AB308" i="38"/>
  <c r="AL180" i="38"/>
  <c r="AK180" i="38"/>
  <c r="AD180" i="38"/>
  <c r="Y180" i="38"/>
  <c r="T180" i="38"/>
  <c r="AG180" i="38"/>
  <c r="AB180" i="38"/>
  <c r="W180" i="38"/>
  <c r="AF180" i="38"/>
  <c r="AA180" i="38"/>
  <c r="V180" i="38"/>
  <c r="U180" i="38"/>
  <c r="AE180" i="38"/>
  <c r="Z180" i="38"/>
  <c r="AD107" i="38"/>
  <c r="Y107" i="38"/>
  <c r="T107" i="38"/>
  <c r="AG107" i="38"/>
  <c r="AB107" i="38"/>
  <c r="W107" i="38"/>
  <c r="AF107" i="38"/>
  <c r="AA107" i="38"/>
  <c r="V107" i="38"/>
  <c r="AE107" i="38"/>
  <c r="Z107" i="38"/>
  <c r="U107" i="38"/>
  <c r="BY305" i="38"/>
  <c r="AL108" i="38"/>
  <c r="AE108" i="38"/>
  <c r="Z108" i="38"/>
  <c r="U108" i="38"/>
  <c r="AD108" i="38"/>
  <c r="Y108" i="38"/>
  <c r="T108" i="38"/>
  <c r="AG108" i="38"/>
  <c r="AB108" i="38"/>
  <c r="W108" i="38"/>
  <c r="AA108" i="38"/>
  <c r="AF108" i="38"/>
  <c r="V108" i="38"/>
  <c r="AD252" i="38"/>
  <c r="Y280" i="38"/>
  <c r="AD264" i="38"/>
  <c r="Y252" i="38"/>
  <c r="AD244" i="38"/>
  <c r="P133" i="3"/>
  <c r="S136" i="1"/>
  <c r="BX233" i="38"/>
  <c r="BX265" i="38"/>
  <c r="BX248" i="38"/>
  <c r="AD215" i="38"/>
  <c r="AD288" i="38"/>
  <c r="Y215" i="38"/>
  <c r="T51" i="3"/>
  <c r="FY188" i="3"/>
  <c r="T154" i="3"/>
  <c r="V104" i="3"/>
  <c r="W104" i="3"/>
  <c r="FY216" i="3"/>
  <c r="O90" i="2"/>
  <c r="S90" i="2"/>
  <c r="FY220" i="3"/>
  <c r="GK220" i="3"/>
  <c r="O99" i="2"/>
  <c r="S99" i="2"/>
  <c r="T99" i="2"/>
  <c r="O63" i="2"/>
  <c r="S63" i="2"/>
  <c r="CH292" i="38"/>
  <c r="CS292" i="38"/>
  <c r="BK236" i="38"/>
  <c r="CH187" i="38"/>
  <c r="CH306" i="38"/>
  <c r="CH284" i="38"/>
  <c r="CH204" i="38"/>
  <c r="CH222" i="38"/>
  <c r="BK181" i="38"/>
  <c r="AI39" i="38"/>
  <c r="FY247" i="3"/>
  <c r="S91" i="2"/>
  <c r="S126" i="2"/>
  <c r="T260" i="2"/>
  <c r="T296" i="2"/>
  <c r="T368" i="2"/>
  <c r="N171" i="2"/>
  <c r="T171" i="2"/>
  <c r="S45" i="2"/>
  <c r="N88" i="2"/>
  <c r="S65" i="2"/>
  <c r="T65" i="2"/>
  <c r="N188" i="2"/>
  <c r="T188" i="2"/>
  <c r="S36" i="2"/>
  <c r="N146" i="2"/>
  <c r="N199" i="2"/>
  <c r="S62" i="2"/>
  <c r="S80" i="2"/>
  <c r="S110" i="2"/>
  <c r="T110" i="2"/>
  <c r="P11" i="3"/>
  <c r="P60" i="3"/>
  <c r="S63" i="1"/>
  <c r="M75" i="38"/>
  <c r="S75" i="38"/>
  <c r="M44" i="38"/>
  <c r="P9" i="3"/>
  <c r="W17" i="3"/>
  <c r="CW12" i="38"/>
  <c r="M19" i="38"/>
  <c r="L19" i="3"/>
  <c r="S19" i="3"/>
  <c r="CJ29" i="38"/>
  <c r="CH29" i="38"/>
  <c r="CX34" i="38"/>
  <c r="CT34" i="38"/>
  <c r="DC34" i="38"/>
  <c r="V39" i="38"/>
  <c r="W39" i="38"/>
  <c r="L39" i="3"/>
  <c r="S39" i="3"/>
  <c r="T46" i="3"/>
  <c r="FT46" i="3"/>
  <c r="P45" i="3"/>
  <c r="S48" i="1"/>
  <c r="FT45" i="3"/>
  <c r="P108" i="3"/>
  <c r="S111" i="1"/>
  <c r="FT108" i="3"/>
  <c r="FT152" i="3"/>
  <c r="L152" i="3"/>
  <c r="S152" i="3"/>
  <c r="FT124" i="3"/>
  <c r="T124" i="3"/>
  <c r="L124" i="3"/>
  <c r="S124" i="3"/>
  <c r="Y236" i="3"/>
  <c r="GH236" i="3"/>
  <c r="Z236" i="3"/>
  <c r="Q236" i="3"/>
  <c r="Z215" i="3"/>
  <c r="Y215" i="3"/>
  <c r="GH215" i="3"/>
  <c r="Q215" i="3"/>
  <c r="Y218" i="3"/>
  <c r="GH218" i="3"/>
  <c r="Z218" i="3"/>
  <c r="Q218" i="3"/>
  <c r="CI36" i="38"/>
  <c r="CH36" i="38"/>
  <c r="M36" i="38"/>
  <c r="Q36" i="38"/>
  <c r="R36" i="38"/>
  <c r="S36" i="38"/>
  <c r="FT238" i="3"/>
  <c r="L238" i="3"/>
  <c r="S238" i="3"/>
  <c r="FT146" i="3"/>
  <c r="L146" i="3"/>
  <c r="S146" i="3"/>
  <c r="FT103" i="3"/>
  <c r="L103" i="3"/>
  <c r="S103" i="3"/>
  <c r="T103" i="3"/>
  <c r="FT82" i="3"/>
  <c r="L82" i="3"/>
  <c r="S82" i="3"/>
  <c r="Y238" i="3"/>
  <c r="GH238" i="3"/>
  <c r="Z238" i="3"/>
  <c r="Q238" i="3"/>
  <c r="Z194" i="3"/>
  <c r="Y194" i="3"/>
  <c r="GH194" i="3"/>
  <c r="Q194" i="3"/>
  <c r="Z178" i="3"/>
  <c r="Y178" i="3"/>
  <c r="GH178" i="3"/>
  <c r="Q178" i="3"/>
  <c r="Q72" i="38"/>
  <c r="R72" i="38"/>
  <c r="M72" i="38"/>
  <c r="CJ35" i="38"/>
  <c r="BM112" i="38"/>
  <c r="BL112" i="38"/>
  <c r="BK112" i="38"/>
  <c r="Q112" i="38"/>
  <c r="R112" i="38"/>
  <c r="M112" i="38"/>
  <c r="CI129" i="38"/>
  <c r="BM129" i="38"/>
  <c r="BL129" i="38"/>
  <c r="Q129" i="38"/>
  <c r="R129" i="38"/>
  <c r="M129" i="38"/>
  <c r="S129" i="38"/>
  <c r="BM120" i="38"/>
  <c r="BL120" i="38"/>
  <c r="Q120" i="38"/>
  <c r="R120" i="38"/>
  <c r="M120" i="38"/>
  <c r="S120" i="38"/>
  <c r="BM89" i="38"/>
  <c r="BL89" i="38"/>
  <c r="Q89" i="38"/>
  <c r="R89" i="38"/>
  <c r="M89" i="38"/>
  <c r="S89" i="38"/>
  <c r="Z232" i="3"/>
  <c r="Y232" i="3"/>
  <c r="GH232" i="3"/>
  <c r="Q232" i="3"/>
  <c r="BM175" i="38"/>
  <c r="BL175" i="38"/>
  <c r="BK175" i="38"/>
  <c r="Q175" i="38"/>
  <c r="R175" i="38"/>
  <c r="M175" i="38"/>
  <c r="S175" i="38"/>
  <c r="BM231" i="38"/>
  <c r="BL231" i="38"/>
  <c r="BK231" i="38"/>
  <c r="Q231" i="38"/>
  <c r="R231" i="38"/>
  <c r="M231" i="38"/>
  <c r="BL216" i="38"/>
  <c r="BM216" i="38"/>
  <c r="Q216" i="38"/>
  <c r="R216" i="38"/>
  <c r="M216" i="38"/>
  <c r="CJ183" i="38"/>
  <c r="CH183" i="38"/>
  <c r="BM183" i="38"/>
  <c r="BL183" i="38"/>
  <c r="Q183" i="38"/>
  <c r="R183" i="38"/>
  <c r="M183" i="38"/>
  <c r="BM167" i="38"/>
  <c r="BL167" i="38"/>
  <c r="Q167" i="38"/>
  <c r="R167" i="38"/>
  <c r="M167" i="38"/>
  <c r="S167" i="38"/>
  <c r="AB262" i="39"/>
  <c r="G262" i="39"/>
  <c r="U262" i="39"/>
  <c r="N262" i="39"/>
  <c r="BS267" i="38"/>
  <c r="BN267" i="38"/>
  <c r="CA267" i="38"/>
  <c r="BV267" i="38"/>
  <c r="BQ267" i="38"/>
  <c r="BZ267" i="38"/>
  <c r="BU267" i="38"/>
  <c r="BP267" i="38"/>
  <c r="BO267" i="38"/>
  <c r="BY267" i="38"/>
  <c r="BT267" i="38"/>
  <c r="BX186" i="38"/>
  <c r="BS186" i="38"/>
  <c r="BN186" i="38"/>
  <c r="CA186" i="38"/>
  <c r="BV186" i="38"/>
  <c r="BQ186" i="38"/>
  <c r="BZ186" i="38"/>
  <c r="BU186" i="38"/>
  <c r="BP186" i="38"/>
  <c r="BT186" i="38"/>
  <c r="BO186" i="38"/>
  <c r="BY186" i="38"/>
  <c r="BX97" i="38"/>
  <c r="BS97" i="38"/>
  <c r="BN97" i="38"/>
  <c r="CA97" i="38"/>
  <c r="BV97" i="38"/>
  <c r="BQ97" i="38"/>
  <c r="BZ97" i="38"/>
  <c r="BU97" i="38"/>
  <c r="BP97" i="38"/>
  <c r="BY97" i="38"/>
  <c r="BT97" i="38"/>
  <c r="BO97" i="38"/>
  <c r="AB285" i="39"/>
  <c r="N285" i="39"/>
  <c r="G285" i="39"/>
  <c r="U285" i="39"/>
  <c r="AB282" i="39"/>
  <c r="G282" i="39"/>
  <c r="U282" i="39"/>
  <c r="N282" i="39"/>
  <c r="AB280" i="39"/>
  <c r="U280" i="39"/>
  <c r="N280" i="39"/>
  <c r="G280" i="39"/>
  <c r="CI158" i="38"/>
  <c r="CJ158" i="38"/>
  <c r="BM158" i="38"/>
  <c r="BK158" i="38"/>
  <c r="Q158" i="38"/>
  <c r="R158" i="38"/>
  <c r="M158" i="38"/>
  <c r="S158" i="38"/>
  <c r="CF223" i="38"/>
  <c r="BZ223" i="38"/>
  <c r="BU223" i="38"/>
  <c r="BP223" i="38"/>
  <c r="CA223" i="38"/>
  <c r="BT223" i="38"/>
  <c r="BN223" i="38"/>
  <c r="BY223" i="38"/>
  <c r="BS223" i="38"/>
  <c r="BX223" i="38"/>
  <c r="BQ223" i="38"/>
  <c r="BV223" i="38"/>
  <c r="BO223" i="38"/>
  <c r="CC116" i="38"/>
  <c r="CE116" i="38"/>
  <c r="CF116" i="38"/>
  <c r="CD116" i="38"/>
  <c r="CA116" i="38"/>
  <c r="BV116" i="38"/>
  <c r="BQ116" i="38"/>
  <c r="BZ116" i="38"/>
  <c r="BU116" i="38"/>
  <c r="BP116" i="38"/>
  <c r="BY116" i="38"/>
  <c r="BT116" i="38"/>
  <c r="BO116" i="38"/>
  <c r="BN116" i="38"/>
  <c r="BX116" i="38"/>
  <c r="BS116" i="38"/>
  <c r="CA209" i="38"/>
  <c r="BV209" i="38"/>
  <c r="BQ209" i="38"/>
  <c r="BZ209" i="38"/>
  <c r="BU209" i="38"/>
  <c r="BP209" i="38"/>
  <c r="BY209" i="38"/>
  <c r="BT209" i="38"/>
  <c r="BO209" i="38"/>
  <c r="BX209" i="38"/>
  <c r="BS209" i="38"/>
  <c r="BN209" i="38"/>
  <c r="CD189" i="38"/>
  <c r="CF189" i="38"/>
  <c r="CE189" i="38"/>
  <c r="CA189" i="38"/>
  <c r="BV189" i="38"/>
  <c r="BQ189" i="38"/>
  <c r="BZ189" i="38"/>
  <c r="BU189" i="38"/>
  <c r="BP189" i="38"/>
  <c r="BY189" i="38"/>
  <c r="BT189" i="38"/>
  <c r="BO189" i="38"/>
  <c r="BS189" i="38"/>
  <c r="BN189" i="38"/>
  <c r="BX189" i="38"/>
  <c r="CE174" i="38"/>
  <c r="CF174" i="38"/>
  <c r="BX174" i="38"/>
  <c r="BS174" i="38"/>
  <c r="BN174" i="38"/>
  <c r="CA174" i="38"/>
  <c r="BV174" i="38"/>
  <c r="BQ174" i="38"/>
  <c r="BZ174" i="38"/>
  <c r="BU174" i="38"/>
  <c r="BP174" i="38"/>
  <c r="BT174" i="38"/>
  <c r="BO174" i="38"/>
  <c r="BY174" i="38"/>
  <c r="CC124" i="38"/>
  <c r="CE124" i="38"/>
  <c r="CF124" i="38"/>
  <c r="CD124" i="38"/>
  <c r="CA124" i="38"/>
  <c r="BV124" i="38"/>
  <c r="BQ124" i="38"/>
  <c r="BZ124" i="38"/>
  <c r="BU124" i="38"/>
  <c r="BP124" i="38"/>
  <c r="BY124" i="38"/>
  <c r="BT124" i="38"/>
  <c r="BO124" i="38"/>
  <c r="BS124" i="38"/>
  <c r="BX124" i="38"/>
  <c r="BN124" i="38"/>
  <c r="AE238" i="38"/>
  <c r="Z238" i="38"/>
  <c r="U238" i="38"/>
  <c r="AG238" i="38"/>
  <c r="AB238" i="38"/>
  <c r="W238" i="38"/>
  <c r="AF238" i="38"/>
  <c r="AA238" i="38"/>
  <c r="V238" i="38"/>
  <c r="BX178" i="38"/>
  <c r="BS178" i="38"/>
  <c r="BN178" i="38"/>
  <c r="CA178" i="38"/>
  <c r="BV178" i="38"/>
  <c r="BQ178" i="38"/>
  <c r="BZ178" i="38"/>
  <c r="BU178" i="38"/>
  <c r="BP178" i="38"/>
  <c r="BT178" i="38"/>
  <c r="BO178" i="38"/>
  <c r="BY178" i="38"/>
  <c r="BX154" i="38"/>
  <c r="BS154" i="38"/>
  <c r="BN154" i="38"/>
  <c r="CA154" i="38"/>
  <c r="BV154" i="38"/>
  <c r="BQ154" i="38"/>
  <c r="BZ154" i="38"/>
  <c r="BU154" i="38"/>
  <c r="BP154" i="38"/>
  <c r="BY154" i="38"/>
  <c r="BT154" i="38"/>
  <c r="BO154" i="38"/>
  <c r="BL187" i="38"/>
  <c r="BK187" i="38"/>
  <c r="CA128" i="38"/>
  <c r="BV128" i="38"/>
  <c r="BQ128" i="38"/>
  <c r="BZ128" i="38"/>
  <c r="BU128" i="38"/>
  <c r="BP128" i="38"/>
  <c r="BY128" i="38"/>
  <c r="BT128" i="38"/>
  <c r="BO128" i="38"/>
  <c r="BX128" i="38"/>
  <c r="BS128" i="38"/>
  <c r="BN128" i="38"/>
  <c r="AI300" i="38"/>
  <c r="AK300" i="38"/>
  <c r="AG300" i="38"/>
  <c r="AB300" i="38"/>
  <c r="U300" i="38"/>
  <c r="AF300" i="38"/>
  <c r="AE300" i="38"/>
  <c r="W300" i="38"/>
  <c r="V300" i="38"/>
  <c r="AD300" i="38"/>
  <c r="AJ272" i="38"/>
  <c r="AK272" i="38"/>
  <c r="AG272" i="38"/>
  <c r="AB272" i="38"/>
  <c r="W272" i="38"/>
  <c r="AF272" i="38"/>
  <c r="AA272" i="38"/>
  <c r="V272" i="38"/>
  <c r="AE272" i="38"/>
  <c r="Z272" i="38"/>
  <c r="U272" i="38"/>
  <c r="Y272" i="38"/>
  <c r="T272" i="38"/>
  <c r="AF259" i="38"/>
  <c r="AA259" i="38"/>
  <c r="V259" i="38"/>
  <c r="AE259" i="38"/>
  <c r="Z259" i="38"/>
  <c r="U259" i="38"/>
  <c r="AB259" i="38"/>
  <c r="W259" i="38"/>
  <c r="AG259" i="38"/>
  <c r="AG199" i="38"/>
  <c r="AB199" i="38"/>
  <c r="W199" i="38"/>
  <c r="AF199" i="38"/>
  <c r="AA199" i="38"/>
  <c r="V199" i="38"/>
  <c r="AE199" i="38"/>
  <c r="Z199" i="38"/>
  <c r="U199" i="38"/>
  <c r="T199" i="38"/>
  <c r="AD199" i="38"/>
  <c r="Y199" i="38"/>
  <c r="AL133" i="38"/>
  <c r="AK133" i="38"/>
  <c r="AJ133" i="38"/>
  <c r="AI133" i="38"/>
  <c r="AF133" i="38"/>
  <c r="AA133" i="38"/>
  <c r="V133" i="38"/>
  <c r="AE133" i="38"/>
  <c r="Z133" i="38"/>
  <c r="U133" i="38"/>
  <c r="AD133" i="38"/>
  <c r="Y133" i="38"/>
  <c r="T133" i="38"/>
  <c r="AG133" i="38"/>
  <c r="AB133" i="38"/>
  <c r="W133" i="38"/>
  <c r="AF283" i="38"/>
  <c r="AA283" i="38"/>
  <c r="V283" i="38"/>
  <c r="AE283" i="38"/>
  <c r="Z283" i="38"/>
  <c r="U283" i="38"/>
  <c r="W283" i="38"/>
  <c r="AG283" i="38"/>
  <c r="AB283" i="38"/>
  <c r="AJ236" i="38"/>
  <c r="AK236" i="38"/>
  <c r="AG236" i="38"/>
  <c r="AB236" i="38"/>
  <c r="W236" i="38"/>
  <c r="AF236" i="38"/>
  <c r="AA236" i="38"/>
  <c r="V236" i="38"/>
  <c r="AE236" i="38"/>
  <c r="Z236" i="38"/>
  <c r="U236" i="38"/>
  <c r="T236" i="38"/>
  <c r="AD236" i="38"/>
  <c r="Y236" i="38"/>
  <c r="AG155" i="38"/>
  <c r="AB155" i="38"/>
  <c r="W155" i="38"/>
  <c r="AF155" i="38"/>
  <c r="AA155" i="38"/>
  <c r="V155" i="38"/>
  <c r="AE155" i="38"/>
  <c r="Z155" i="38"/>
  <c r="U155" i="38"/>
  <c r="AD155" i="38"/>
  <c r="Y155" i="38"/>
  <c r="T155" i="38"/>
  <c r="AL117" i="38"/>
  <c r="AK117" i="38"/>
  <c r="AJ117" i="38"/>
  <c r="AI117" i="38"/>
  <c r="AF117" i="38"/>
  <c r="AA117" i="38"/>
  <c r="V117" i="38"/>
  <c r="AE117" i="38"/>
  <c r="Z117" i="38"/>
  <c r="U117" i="38"/>
  <c r="AD117" i="38"/>
  <c r="Y117" i="38"/>
  <c r="T117" i="38"/>
  <c r="W117" i="38"/>
  <c r="AB117" i="38"/>
  <c r="AG117" i="38"/>
  <c r="AG126" i="38"/>
  <c r="AB126" i="38"/>
  <c r="W126" i="38"/>
  <c r="AF126" i="38"/>
  <c r="AA126" i="38"/>
  <c r="V126" i="38"/>
  <c r="AE126" i="38"/>
  <c r="Z126" i="38"/>
  <c r="U126" i="38"/>
  <c r="AD126" i="38"/>
  <c r="Y126" i="38"/>
  <c r="T126" i="38"/>
  <c r="AD87" i="38"/>
  <c r="Y87" i="38"/>
  <c r="T87" i="38"/>
  <c r="AF87" i="38"/>
  <c r="AA87" i="38"/>
  <c r="V87" i="38"/>
  <c r="AG87" i="38"/>
  <c r="W87" i="38"/>
  <c r="AE87" i="38"/>
  <c r="U87" i="38"/>
  <c r="Z87" i="38"/>
  <c r="AB87" i="38"/>
  <c r="AG227" i="38"/>
  <c r="AA227" i="38"/>
  <c r="U227" i="38"/>
  <c r="AF227" i="38"/>
  <c r="Z227" i="38"/>
  <c r="AE227" i="38"/>
  <c r="W227" i="38"/>
  <c r="AB227" i="38"/>
  <c r="V227" i="38"/>
  <c r="AD99" i="38"/>
  <c r="Y99" i="38"/>
  <c r="T99" i="38"/>
  <c r="AG99" i="38"/>
  <c r="AB99" i="38"/>
  <c r="W99" i="38"/>
  <c r="AF99" i="38"/>
  <c r="AA99" i="38"/>
  <c r="V99" i="38"/>
  <c r="U99" i="38"/>
  <c r="AE99" i="38"/>
  <c r="Z99" i="38"/>
  <c r="W308" i="38"/>
  <c r="AE219" i="38"/>
  <c r="W219" i="38"/>
  <c r="AB219" i="38"/>
  <c r="V219" i="38"/>
  <c r="AG219" i="38"/>
  <c r="AA219" i="38"/>
  <c r="U219" i="38"/>
  <c r="AF219" i="38"/>
  <c r="Z219" i="38"/>
  <c r="AK172" i="38"/>
  <c r="AL172" i="38"/>
  <c r="AD172" i="38"/>
  <c r="Y172" i="38"/>
  <c r="T172" i="38"/>
  <c r="AG172" i="38"/>
  <c r="AB172" i="38"/>
  <c r="W172" i="38"/>
  <c r="AF172" i="38"/>
  <c r="AA172" i="38"/>
  <c r="V172" i="38"/>
  <c r="AE172" i="38"/>
  <c r="Z172" i="38"/>
  <c r="U172" i="38"/>
  <c r="AD115" i="38"/>
  <c r="Y115" i="38"/>
  <c r="T115" i="38"/>
  <c r="AG115" i="38"/>
  <c r="AB115" i="38"/>
  <c r="W115" i="38"/>
  <c r="AF115" i="38"/>
  <c r="AA115" i="38"/>
  <c r="V115" i="38"/>
  <c r="U115" i="38"/>
  <c r="AE115" i="38"/>
  <c r="Z115" i="38"/>
  <c r="P120" i="3"/>
  <c r="S123" i="1"/>
  <c r="P82" i="3"/>
  <c r="S85" i="1"/>
  <c r="AD280" i="38"/>
  <c r="BX213" i="38"/>
  <c r="BX269" i="38"/>
  <c r="BX292" i="38"/>
  <c r="BX256" i="38"/>
  <c r="BX305" i="38"/>
  <c r="AD219" i="38"/>
  <c r="AD267" i="38"/>
  <c r="AD283" i="38"/>
  <c r="AD238" i="38"/>
  <c r="AD308" i="38"/>
  <c r="Y219" i="38"/>
  <c r="Y267" i="38"/>
  <c r="Y283" i="38"/>
  <c r="Y288" i="38"/>
  <c r="Y308" i="38"/>
  <c r="T227" i="38"/>
  <c r="T259" i="38"/>
  <c r="T275" i="38"/>
  <c r="T288" i="38"/>
  <c r="FY204" i="3"/>
  <c r="V98" i="3"/>
  <c r="W98" i="3"/>
  <c r="V88" i="3"/>
  <c r="W88" i="3"/>
  <c r="GK245" i="3"/>
  <c r="FZ245" i="3"/>
  <c r="GL245" i="3"/>
  <c r="W120" i="1"/>
  <c r="GL192" i="3"/>
  <c r="L45" i="3"/>
  <c r="L160" i="3"/>
  <c r="S160" i="3"/>
  <c r="L57" i="3"/>
  <c r="S57" i="3"/>
  <c r="Y250" i="3"/>
  <c r="GH250" i="3"/>
  <c r="Z250" i="3"/>
  <c r="Q250" i="3"/>
  <c r="FY250" i="3"/>
  <c r="Z221" i="3"/>
  <c r="Y221" i="3"/>
  <c r="GH221" i="3"/>
  <c r="Q221" i="3"/>
  <c r="Y203" i="3"/>
  <c r="GH203" i="3"/>
  <c r="Z203" i="3"/>
  <c r="Q203" i="3"/>
  <c r="Z197" i="3"/>
  <c r="Y197" i="3"/>
  <c r="GH197" i="3"/>
  <c r="Q197" i="3"/>
  <c r="Y186" i="3"/>
  <c r="GH186" i="3"/>
  <c r="Z186" i="3"/>
  <c r="Q186" i="3"/>
  <c r="Y160" i="3"/>
  <c r="GH160" i="3"/>
  <c r="Z160" i="3"/>
  <c r="Q160" i="3"/>
  <c r="L204" i="3"/>
  <c r="S204" i="3"/>
  <c r="T204" i="3"/>
  <c r="L62" i="3"/>
  <c r="S62" i="3"/>
  <c r="W62" i="3"/>
  <c r="T160" i="3"/>
  <c r="W141" i="3"/>
  <c r="V141" i="3"/>
  <c r="P39" i="3"/>
  <c r="L110" i="3"/>
  <c r="S110" i="3"/>
  <c r="T110" i="3"/>
  <c r="L48" i="3"/>
  <c r="Y202" i="3"/>
  <c r="GH202" i="3"/>
  <c r="Z202" i="3"/>
  <c r="Q202" i="3"/>
  <c r="Z163" i="3"/>
  <c r="Y163" i="3"/>
  <c r="GH163" i="3"/>
  <c r="Q163" i="3"/>
  <c r="Z159" i="3"/>
  <c r="Y159" i="3"/>
  <c r="GH159" i="3"/>
  <c r="Q159" i="3"/>
  <c r="Y206" i="3"/>
  <c r="GH206" i="3"/>
  <c r="Z206" i="3"/>
  <c r="Q206" i="3"/>
  <c r="Y156" i="3"/>
  <c r="GH156" i="3"/>
  <c r="Z156" i="3"/>
  <c r="Q156" i="3"/>
  <c r="L128" i="3"/>
  <c r="S128" i="3"/>
  <c r="L60" i="3"/>
  <c r="S60" i="3"/>
  <c r="T60" i="3"/>
  <c r="Y235" i="3"/>
  <c r="GH235" i="3"/>
  <c r="Z235" i="3"/>
  <c r="Q235" i="3"/>
  <c r="Z229" i="3"/>
  <c r="Y229" i="3"/>
  <c r="GH229" i="3"/>
  <c r="Q229" i="3"/>
  <c r="Z207" i="3"/>
  <c r="Y207" i="3"/>
  <c r="GH207" i="3"/>
  <c r="Q207" i="3"/>
  <c r="Y152" i="3"/>
  <c r="GH152" i="3"/>
  <c r="Z152" i="3"/>
  <c r="Q152" i="3"/>
  <c r="FY202" i="3"/>
  <c r="W138" i="3"/>
  <c r="V138" i="3"/>
  <c r="GL200" i="3"/>
  <c r="T61" i="3"/>
  <c r="L79" i="3"/>
  <c r="S79" i="3"/>
  <c r="Y208" i="3"/>
  <c r="GH208" i="3"/>
  <c r="Z208" i="3"/>
  <c r="Q208" i="3"/>
  <c r="Y171" i="3"/>
  <c r="GH171" i="3"/>
  <c r="Z171" i="3"/>
  <c r="Q171" i="3"/>
  <c r="Y162" i="3"/>
  <c r="GH162" i="3"/>
  <c r="Z162" i="3"/>
  <c r="Q162" i="3"/>
  <c r="Y214" i="3"/>
  <c r="GH214" i="3"/>
  <c r="Z214" i="3"/>
  <c r="Q214" i="3"/>
  <c r="Z166" i="3"/>
  <c r="Y166" i="3"/>
  <c r="GH166" i="3"/>
  <c r="Q166" i="3"/>
  <c r="L36" i="3"/>
  <c r="L112" i="3"/>
  <c r="S112" i="3"/>
  <c r="T112" i="3"/>
  <c r="L56" i="3"/>
  <c r="S56" i="3"/>
  <c r="W56" i="3"/>
  <c r="Y234" i="3"/>
  <c r="GH234" i="3"/>
  <c r="Z234" i="3"/>
  <c r="Q234" i="3"/>
  <c r="W148" i="3"/>
  <c r="V148" i="3"/>
  <c r="T62" i="3"/>
  <c r="P128" i="3"/>
  <c r="S131" i="1"/>
  <c r="T57" i="3"/>
  <c r="W128" i="1"/>
  <c r="L71" i="3"/>
  <c r="S71" i="3"/>
  <c r="Y251" i="3"/>
  <c r="GH251" i="3"/>
  <c r="Z251" i="3"/>
  <c r="Q251" i="3"/>
  <c r="Y245" i="3"/>
  <c r="GH245" i="3"/>
  <c r="Z245" i="3"/>
  <c r="Q245" i="3"/>
  <c r="Y187" i="3"/>
  <c r="GH187" i="3"/>
  <c r="Z187" i="3"/>
  <c r="Q187" i="3"/>
  <c r="Y181" i="3"/>
  <c r="GH181" i="3"/>
  <c r="Z181" i="3"/>
  <c r="Q181" i="3"/>
  <c r="Y170" i="3"/>
  <c r="GH170" i="3"/>
  <c r="Z170" i="3"/>
  <c r="Q170" i="3"/>
  <c r="L234" i="3"/>
  <c r="S234" i="3"/>
  <c r="L108" i="3"/>
  <c r="S108" i="3"/>
  <c r="T108" i="3"/>
  <c r="L49" i="3"/>
  <c r="P56" i="3"/>
  <c r="S59" i="1"/>
  <c r="FY208" i="3"/>
  <c r="W137" i="3"/>
  <c r="V137" i="3"/>
  <c r="P112" i="3"/>
  <c r="S115" i="1"/>
  <c r="T234" i="3"/>
  <c r="AQ253" i="3"/>
  <c r="AT253" i="3"/>
  <c r="AP252" i="3"/>
  <c r="AP251" i="3"/>
  <c r="AP250" i="3"/>
  <c r="AP249" i="3"/>
  <c r="AP248" i="3"/>
  <c r="AP247" i="3"/>
  <c r="AP246" i="3"/>
  <c r="AP245" i="3"/>
  <c r="AP244" i="3"/>
  <c r="AP243" i="3"/>
  <c r="AP242" i="3"/>
  <c r="AP241" i="3"/>
  <c r="AP240" i="3"/>
  <c r="AP239" i="3"/>
  <c r="AP238" i="3"/>
  <c r="AP237" i="3"/>
  <c r="AP236" i="3"/>
  <c r="AP235" i="3"/>
  <c r="AP234" i="3"/>
  <c r="AP233" i="3"/>
  <c r="AP232" i="3"/>
  <c r="AP231" i="3"/>
  <c r="AP230" i="3"/>
  <c r="AP229" i="3"/>
  <c r="AP228" i="3"/>
  <c r="AP227" i="3"/>
  <c r="AP226" i="3"/>
  <c r="AP225" i="3"/>
  <c r="AP224" i="3"/>
  <c r="AP223" i="3"/>
  <c r="AP222" i="3"/>
  <c r="AP221" i="3"/>
  <c r="AP220" i="3"/>
  <c r="AP219" i="3"/>
  <c r="AP218" i="3"/>
  <c r="AP217" i="3"/>
  <c r="AP216" i="3"/>
  <c r="AP215" i="3"/>
  <c r="AP214" i="3"/>
  <c r="AP213" i="3"/>
  <c r="AP212" i="3"/>
  <c r="AP211" i="3"/>
  <c r="AP210" i="3"/>
  <c r="AP209" i="3"/>
  <c r="AP208" i="3"/>
  <c r="AP207" i="3"/>
  <c r="AP206" i="3"/>
  <c r="AP205" i="3"/>
  <c r="AP204" i="3"/>
  <c r="AP203" i="3"/>
  <c r="AP202" i="3"/>
  <c r="AP201" i="3"/>
  <c r="AP200" i="3"/>
  <c r="AP199" i="3"/>
  <c r="AP198" i="3"/>
  <c r="AP197" i="3"/>
  <c r="AP196" i="3"/>
  <c r="AP195" i="3"/>
  <c r="AP194" i="3"/>
  <c r="AP193" i="3"/>
  <c r="AP192" i="3"/>
  <c r="AP191" i="3"/>
  <c r="AP190" i="3"/>
  <c r="AP189" i="3"/>
  <c r="AP188" i="3"/>
  <c r="AP187" i="3"/>
  <c r="AP186" i="3"/>
  <c r="AP185" i="3"/>
  <c r="AP184" i="3"/>
  <c r="AP183" i="3"/>
  <c r="AP182" i="3"/>
  <c r="AP181" i="3"/>
  <c r="AP180" i="3"/>
  <c r="AQ252" i="3"/>
  <c r="AT252" i="3"/>
  <c r="AQ251" i="3"/>
  <c r="AT251" i="3"/>
  <c r="AQ250" i="3"/>
  <c r="AT250" i="3"/>
  <c r="AQ249" i="3"/>
  <c r="AT249" i="3"/>
  <c r="AQ248" i="3"/>
  <c r="AT248" i="3"/>
  <c r="AQ247" i="3"/>
  <c r="AT247" i="3"/>
  <c r="AQ246" i="3"/>
  <c r="AT246" i="3"/>
  <c r="AQ245" i="3"/>
  <c r="AT245" i="3"/>
  <c r="AQ244" i="3"/>
  <c r="AT244" i="3"/>
  <c r="AQ243" i="3"/>
  <c r="AT243" i="3"/>
  <c r="AQ242" i="3"/>
  <c r="AT242" i="3"/>
  <c r="AQ241" i="3"/>
  <c r="AT241" i="3"/>
  <c r="AQ240" i="3"/>
  <c r="AT240" i="3"/>
  <c r="AQ239" i="3"/>
  <c r="AT239" i="3"/>
  <c r="AQ238" i="3"/>
  <c r="AT238" i="3"/>
  <c r="AQ237" i="3"/>
  <c r="AT237" i="3"/>
  <c r="AQ236" i="3"/>
  <c r="AT236" i="3"/>
  <c r="AQ235" i="3"/>
  <c r="AT235" i="3"/>
  <c r="AQ234" i="3"/>
  <c r="AT234" i="3"/>
  <c r="AQ233" i="3"/>
  <c r="AT233" i="3"/>
  <c r="AQ232" i="3"/>
  <c r="AT232" i="3"/>
  <c r="AQ231" i="3"/>
  <c r="AT231" i="3"/>
  <c r="AQ230" i="3"/>
  <c r="AT230" i="3"/>
  <c r="AQ229" i="3"/>
  <c r="AT229" i="3"/>
  <c r="AQ228" i="3"/>
  <c r="AT228" i="3"/>
  <c r="AQ227" i="3"/>
  <c r="AT227" i="3"/>
  <c r="AQ226" i="3"/>
  <c r="AT226" i="3"/>
  <c r="AQ225" i="3"/>
  <c r="AT225" i="3"/>
  <c r="AQ224" i="3"/>
  <c r="AT224" i="3"/>
  <c r="AQ223" i="3"/>
  <c r="AT223" i="3"/>
  <c r="AQ222" i="3"/>
  <c r="AT222" i="3"/>
  <c r="AQ221" i="3"/>
  <c r="AT221" i="3"/>
  <c r="AQ220" i="3"/>
  <c r="AT220" i="3"/>
  <c r="AQ219" i="3"/>
  <c r="AT219" i="3"/>
  <c r="AQ218" i="3"/>
  <c r="AT218" i="3"/>
  <c r="AQ217" i="3"/>
  <c r="AT217" i="3"/>
  <c r="AQ216" i="3"/>
  <c r="AT216" i="3"/>
  <c r="AQ215" i="3"/>
  <c r="AT215" i="3"/>
  <c r="AQ214" i="3"/>
  <c r="AT214" i="3"/>
  <c r="AQ213" i="3"/>
  <c r="AT213" i="3"/>
  <c r="AQ212" i="3"/>
  <c r="AT212" i="3"/>
  <c r="AQ211" i="3"/>
  <c r="AT211" i="3"/>
  <c r="AQ210" i="3"/>
  <c r="AT210" i="3"/>
  <c r="AQ209" i="3"/>
  <c r="AT209" i="3"/>
  <c r="AQ208" i="3"/>
  <c r="AT208" i="3"/>
  <c r="AQ207" i="3"/>
  <c r="AT207" i="3"/>
  <c r="AQ206" i="3"/>
  <c r="AT206" i="3"/>
  <c r="AQ205" i="3"/>
  <c r="AT205" i="3"/>
  <c r="AQ204" i="3"/>
  <c r="AT204" i="3"/>
  <c r="AQ203" i="3"/>
  <c r="AT203" i="3"/>
  <c r="AQ202" i="3"/>
  <c r="AT202" i="3"/>
  <c r="AQ201" i="3"/>
  <c r="AT201" i="3"/>
  <c r="AQ200" i="3"/>
  <c r="AT200" i="3"/>
  <c r="AQ199" i="3"/>
  <c r="AT199" i="3"/>
  <c r="AQ198" i="3"/>
  <c r="AT198" i="3"/>
  <c r="AQ197" i="3"/>
  <c r="AT197" i="3"/>
  <c r="AQ196" i="3"/>
  <c r="AT196" i="3"/>
  <c r="AQ195" i="3"/>
  <c r="AT195" i="3"/>
  <c r="AQ194" i="3"/>
  <c r="AT194" i="3"/>
  <c r="AQ193" i="3"/>
  <c r="AT193" i="3"/>
  <c r="AQ192" i="3"/>
  <c r="AT192" i="3"/>
  <c r="AQ191" i="3"/>
  <c r="AT191" i="3"/>
  <c r="AQ190" i="3"/>
  <c r="AT190" i="3"/>
  <c r="AQ189" i="3"/>
  <c r="AT189" i="3"/>
  <c r="AQ188" i="3"/>
  <c r="AT188" i="3"/>
  <c r="AQ187" i="3"/>
  <c r="AT187" i="3"/>
  <c r="AQ186" i="3"/>
  <c r="AT186" i="3"/>
  <c r="AQ185" i="3"/>
  <c r="AT185" i="3"/>
  <c r="AQ184" i="3"/>
  <c r="AT184" i="3"/>
  <c r="AQ183" i="3"/>
  <c r="AT183" i="3"/>
  <c r="AQ182" i="3"/>
  <c r="AT182" i="3"/>
  <c r="AQ181" i="3"/>
  <c r="AT181" i="3"/>
  <c r="AQ180" i="3"/>
  <c r="AT180" i="3"/>
  <c r="AP179" i="3"/>
  <c r="AP178" i="3"/>
  <c r="AP177" i="3"/>
  <c r="AP176" i="3"/>
  <c r="AP175" i="3"/>
  <c r="AP174" i="3"/>
  <c r="AP173" i="3"/>
  <c r="AP172" i="3"/>
  <c r="AP171" i="3"/>
  <c r="AP170" i="3"/>
  <c r="AP169" i="3"/>
  <c r="AP168" i="3"/>
  <c r="AP253" i="3"/>
  <c r="AQ179" i="3"/>
  <c r="AT179" i="3"/>
  <c r="AQ178" i="3"/>
  <c r="AT178" i="3"/>
  <c r="AQ177" i="3"/>
  <c r="AT177" i="3"/>
  <c r="AQ176" i="3"/>
  <c r="AT176" i="3"/>
  <c r="AQ175" i="3"/>
  <c r="AT175" i="3"/>
  <c r="AQ174" i="3"/>
  <c r="AT174" i="3"/>
  <c r="AQ173" i="3"/>
  <c r="AT173" i="3"/>
  <c r="AQ172" i="3"/>
  <c r="AT172" i="3"/>
  <c r="AQ171" i="3"/>
  <c r="AT171" i="3"/>
  <c r="AQ170" i="3"/>
  <c r="AT170" i="3"/>
  <c r="AQ169" i="3"/>
  <c r="AT169" i="3"/>
  <c r="AQ168" i="3"/>
  <c r="AT168" i="3"/>
  <c r="AP167" i="3"/>
  <c r="AP166" i="3"/>
  <c r="AP165" i="3"/>
  <c r="AP164" i="3"/>
  <c r="AP163" i="3"/>
  <c r="AP162" i="3"/>
  <c r="AP161" i="3"/>
  <c r="AP160" i="3"/>
  <c r="AP159" i="3"/>
  <c r="AP158" i="3"/>
  <c r="AP157" i="3"/>
  <c r="AP156" i="3"/>
  <c r="AP155" i="3"/>
  <c r="AP154" i="3"/>
  <c r="AP153" i="3"/>
  <c r="AP152" i="3"/>
  <c r="AP151" i="3"/>
  <c r="AP150" i="3"/>
  <c r="AP149" i="3"/>
  <c r="AP148" i="3"/>
  <c r="AP147" i="3"/>
  <c r="AP146" i="3"/>
  <c r="AP145" i="3"/>
  <c r="AP144" i="3"/>
  <c r="AP143" i="3"/>
  <c r="AP142" i="3"/>
  <c r="AP141" i="3"/>
  <c r="AP140" i="3"/>
  <c r="AP139" i="3"/>
  <c r="AP138" i="3"/>
  <c r="AP137" i="3"/>
  <c r="AP136" i="3"/>
  <c r="AP135" i="3"/>
  <c r="AP134" i="3"/>
  <c r="AP133" i="3"/>
  <c r="AP132" i="3"/>
  <c r="AP131" i="3"/>
  <c r="AP130" i="3"/>
  <c r="AP129" i="3"/>
  <c r="AP128" i="3"/>
  <c r="AP127" i="3"/>
  <c r="AP126" i="3"/>
  <c r="AP125" i="3"/>
  <c r="AP124" i="3"/>
  <c r="AP123" i="3"/>
  <c r="AP122" i="3"/>
  <c r="AP121" i="3"/>
  <c r="AP120" i="3"/>
  <c r="AQ167" i="3"/>
  <c r="AT167" i="3"/>
  <c r="AQ166" i="3"/>
  <c r="AT166" i="3"/>
  <c r="AQ165" i="3"/>
  <c r="AT165" i="3"/>
  <c r="AQ164" i="3"/>
  <c r="AT164" i="3"/>
  <c r="AQ163" i="3"/>
  <c r="AT163" i="3"/>
  <c r="AQ162" i="3"/>
  <c r="AT162" i="3"/>
  <c r="AQ161" i="3"/>
  <c r="AT161" i="3"/>
  <c r="AQ160" i="3"/>
  <c r="AT160" i="3"/>
  <c r="AQ159" i="3"/>
  <c r="AT159" i="3"/>
  <c r="AQ158" i="3"/>
  <c r="AT158" i="3"/>
  <c r="AQ157" i="3"/>
  <c r="AT157" i="3"/>
  <c r="AQ156" i="3"/>
  <c r="AT156" i="3"/>
  <c r="AQ155" i="3"/>
  <c r="AT155" i="3"/>
  <c r="AQ154" i="3"/>
  <c r="AT154" i="3"/>
  <c r="AQ153" i="3"/>
  <c r="AT153" i="3"/>
  <c r="AQ152" i="3"/>
  <c r="AT152" i="3"/>
  <c r="AQ151" i="3"/>
  <c r="AT151" i="3"/>
  <c r="AQ150" i="3"/>
  <c r="AT150" i="3"/>
  <c r="AQ149" i="3"/>
  <c r="AT149" i="3"/>
  <c r="AQ148" i="3"/>
  <c r="AT148" i="3"/>
  <c r="AQ147" i="3"/>
  <c r="AT147" i="3"/>
  <c r="AQ146" i="3"/>
  <c r="AT146" i="3"/>
  <c r="AQ145" i="3"/>
  <c r="AT145" i="3"/>
  <c r="AQ144" i="3"/>
  <c r="AT144" i="3"/>
  <c r="AQ143" i="3"/>
  <c r="AT143" i="3"/>
  <c r="AQ142" i="3"/>
  <c r="AT142" i="3"/>
  <c r="AQ141" i="3"/>
  <c r="AT141" i="3"/>
  <c r="AQ140" i="3"/>
  <c r="AT140" i="3"/>
  <c r="AQ139" i="3"/>
  <c r="AT139" i="3"/>
  <c r="AQ138" i="3"/>
  <c r="AT138" i="3"/>
  <c r="AQ137" i="3"/>
  <c r="AT137" i="3"/>
  <c r="AQ136" i="3"/>
  <c r="AT136" i="3"/>
  <c r="AQ135" i="3"/>
  <c r="AT135" i="3"/>
  <c r="AQ134" i="3"/>
  <c r="AT134" i="3"/>
  <c r="AQ133" i="3"/>
  <c r="AT133" i="3"/>
  <c r="AQ132" i="3"/>
  <c r="AT132" i="3"/>
  <c r="AQ131" i="3"/>
  <c r="AT131" i="3"/>
  <c r="AQ130" i="3"/>
  <c r="AT130" i="3"/>
  <c r="AQ129" i="3"/>
  <c r="AT129" i="3"/>
  <c r="AQ128" i="3"/>
  <c r="AT128" i="3"/>
  <c r="AQ127" i="3"/>
  <c r="AT127" i="3"/>
  <c r="AQ126" i="3"/>
  <c r="AT126" i="3"/>
  <c r="AQ125" i="3"/>
  <c r="AT125" i="3"/>
  <c r="AQ124" i="3"/>
  <c r="AT124" i="3"/>
  <c r="AQ123" i="3"/>
  <c r="AT123" i="3"/>
  <c r="AQ122" i="3"/>
  <c r="AT122" i="3"/>
  <c r="AQ121" i="3"/>
  <c r="AT121" i="3"/>
  <c r="AQ120" i="3"/>
  <c r="AT120" i="3"/>
  <c r="AQ119" i="3"/>
  <c r="AT119" i="3"/>
  <c r="AQ118" i="3"/>
  <c r="AT118" i="3"/>
  <c r="AQ117" i="3"/>
  <c r="AT117" i="3"/>
  <c r="AQ116" i="3"/>
  <c r="AT116" i="3"/>
  <c r="AQ115" i="3"/>
  <c r="AT115" i="3"/>
  <c r="AQ114" i="3"/>
  <c r="AT114" i="3"/>
  <c r="AQ113" i="3"/>
  <c r="AT113" i="3"/>
  <c r="AQ112" i="3"/>
  <c r="AT112" i="3"/>
  <c r="AQ111" i="3"/>
  <c r="AT111" i="3"/>
  <c r="AQ110" i="3"/>
  <c r="AT110" i="3"/>
  <c r="AQ109" i="3"/>
  <c r="AT109" i="3"/>
  <c r="AQ108" i="3"/>
  <c r="AT108" i="3"/>
  <c r="AQ107" i="3"/>
  <c r="AT107" i="3"/>
  <c r="AQ106" i="3"/>
  <c r="AT106" i="3"/>
  <c r="AQ105" i="3"/>
  <c r="AT105" i="3"/>
  <c r="AQ104" i="3"/>
  <c r="AT104" i="3"/>
  <c r="AQ103" i="3"/>
  <c r="AT103" i="3"/>
  <c r="AQ102" i="3"/>
  <c r="AT102" i="3"/>
  <c r="AQ101" i="3"/>
  <c r="AT101" i="3"/>
  <c r="AQ100" i="3"/>
  <c r="AT100" i="3"/>
  <c r="AQ99" i="3"/>
  <c r="AT99" i="3"/>
  <c r="AQ98" i="3"/>
  <c r="AT98" i="3"/>
  <c r="AQ97" i="3"/>
  <c r="AT97" i="3"/>
  <c r="AQ96" i="3"/>
  <c r="AT96" i="3"/>
  <c r="AQ95" i="3"/>
  <c r="AT95" i="3"/>
  <c r="AQ94" i="3"/>
  <c r="AT94" i="3"/>
  <c r="AQ93" i="3"/>
  <c r="AT93" i="3"/>
  <c r="AQ92" i="3"/>
  <c r="AT92" i="3"/>
  <c r="AQ91" i="3"/>
  <c r="AT91" i="3"/>
  <c r="AQ90" i="3"/>
  <c r="AT90" i="3"/>
  <c r="AQ89" i="3"/>
  <c r="AT89" i="3"/>
  <c r="AQ88" i="3"/>
  <c r="AT88" i="3"/>
  <c r="AQ87" i="3"/>
  <c r="AT87" i="3"/>
  <c r="AQ86" i="3"/>
  <c r="AT86" i="3"/>
  <c r="AQ85" i="3"/>
  <c r="AT85" i="3"/>
  <c r="AQ84" i="3"/>
  <c r="AT84" i="3"/>
  <c r="AQ83" i="3"/>
  <c r="AT83" i="3"/>
  <c r="AP117" i="3"/>
  <c r="AP113" i="3"/>
  <c r="AP109" i="3"/>
  <c r="AP105" i="3"/>
  <c r="AP101" i="3"/>
  <c r="AP97" i="3"/>
  <c r="AP93" i="3"/>
  <c r="AP89" i="3"/>
  <c r="AP85" i="3"/>
  <c r="AP44" i="3"/>
  <c r="AQ42" i="3"/>
  <c r="AT42" i="3"/>
  <c r="AQ40" i="3"/>
  <c r="AT40" i="3"/>
  <c r="AP39" i="3"/>
  <c r="AP37" i="3"/>
  <c r="AP34" i="3"/>
  <c r="AQ32" i="3"/>
  <c r="AT32" i="3"/>
  <c r="AQ30" i="3"/>
  <c r="AT30" i="3"/>
  <c r="AP29" i="3"/>
  <c r="AP26" i="3"/>
  <c r="AQ25" i="3"/>
  <c r="AT25" i="3"/>
  <c r="AP22" i="3"/>
  <c r="AP20" i="3"/>
  <c r="AQ18" i="3"/>
  <c r="AT18" i="3"/>
  <c r="AQ16" i="3"/>
  <c r="AT16" i="3"/>
  <c r="AQ14" i="3"/>
  <c r="AT14" i="3"/>
  <c r="AP12" i="3"/>
  <c r="AP10" i="3"/>
  <c r="AQ6" i="3"/>
  <c r="AT6" i="3"/>
  <c r="AQ5" i="3"/>
  <c r="AT5" i="3"/>
  <c r="AP116" i="3"/>
  <c r="AP104" i="3"/>
  <c r="AP92" i="3"/>
  <c r="AP40" i="3"/>
  <c r="AQ23" i="3"/>
  <c r="AT23" i="3"/>
  <c r="AQ21" i="3"/>
  <c r="AT21" i="3"/>
  <c r="AQ15" i="3"/>
  <c r="AT15" i="3"/>
  <c r="AQ13" i="3"/>
  <c r="AT13" i="3"/>
  <c r="AQ11" i="3"/>
  <c r="AT11" i="3"/>
  <c r="AP6" i="3"/>
  <c r="AP5" i="3"/>
  <c r="AP118" i="3"/>
  <c r="AP114" i="3"/>
  <c r="AP110" i="3"/>
  <c r="AP106" i="3"/>
  <c r="AP102" i="3"/>
  <c r="AP98" i="3"/>
  <c r="AP94" i="3"/>
  <c r="AP90" i="3"/>
  <c r="AP86" i="3"/>
  <c r="AP82" i="3"/>
  <c r="AP81" i="3"/>
  <c r="AP80" i="3"/>
  <c r="AP79" i="3"/>
  <c r="AP78" i="3"/>
  <c r="AP77" i="3"/>
  <c r="AP76" i="3"/>
  <c r="AP75" i="3"/>
  <c r="AP74" i="3"/>
  <c r="AP73" i="3"/>
  <c r="AP72" i="3"/>
  <c r="AP71" i="3"/>
  <c r="AP70" i="3"/>
  <c r="AP69" i="3"/>
  <c r="AP68" i="3"/>
  <c r="AP67" i="3"/>
  <c r="AP66" i="3"/>
  <c r="AP65" i="3"/>
  <c r="AP64" i="3"/>
  <c r="AP63" i="3"/>
  <c r="AP62" i="3"/>
  <c r="AP61" i="3"/>
  <c r="AP60" i="3"/>
  <c r="AP59" i="3"/>
  <c r="AP58" i="3"/>
  <c r="AP57" i="3"/>
  <c r="AP56" i="3"/>
  <c r="AP55" i="3"/>
  <c r="AP54" i="3"/>
  <c r="AP53" i="3"/>
  <c r="AP52" i="3"/>
  <c r="AP51" i="3"/>
  <c r="AP50" i="3"/>
  <c r="AP49" i="3"/>
  <c r="AP48" i="3"/>
  <c r="AP47" i="3"/>
  <c r="AP46" i="3"/>
  <c r="AP45" i="3"/>
  <c r="AQ44" i="3"/>
  <c r="AT44" i="3"/>
  <c r="AP43" i="3"/>
  <c r="AP41" i="3"/>
  <c r="AQ39" i="3"/>
  <c r="AT39" i="3"/>
  <c r="AP38" i="3"/>
  <c r="AQ37" i="3"/>
  <c r="AT37" i="3"/>
  <c r="AP36" i="3"/>
  <c r="AQ34" i="3"/>
  <c r="AT34" i="3"/>
  <c r="AP33" i="3"/>
  <c r="AP31" i="3"/>
  <c r="AQ29" i="3"/>
  <c r="AT29" i="3"/>
  <c r="AP28" i="3"/>
  <c r="AQ26" i="3"/>
  <c r="AT26" i="3"/>
  <c r="AP24" i="3"/>
  <c r="AQ22" i="3"/>
  <c r="AT22" i="3"/>
  <c r="AQ20" i="3"/>
  <c r="AT20" i="3"/>
  <c r="AP19" i="3"/>
  <c r="AP17" i="3"/>
  <c r="AQ12" i="3"/>
  <c r="AT12" i="3"/>
  <c r="AQ10" i="3"/>
  <c r="AT10" i="3"/>
  <c r="AP8" i="3"/>
  <c r="AP100" i="3"/>
  <c r="AP88" i="3"/>
  <c r="AP84" i="3"/>
  <c r="AP42" i="3"/>
  <c r="AQ35" i="3"/>
  <c r="AT35" i="3"/>
  <c r="AP32" i="3"/>
  <c r="AP30" i="3"/>
  <c r="AQ27" i="3"/>
  <c r="AT27" i="3"/>
  <c r="AP25" i="3"/>
  <c r="AP14" i="3"/>
  <c r="AP119" i="3"/>
  <c r="AP115" i="3"/>
  <c r="AP111" i="3"/>
  <c r="AP107" i="3"/>
  <c r="AP103" i="3"/>
  <c r="AP99" i="3"/>
  <c r="AP95" i="3"/>
  <c r="AP91" i="3"/>
  <c r="AP87" i="3"/>
  <c r="AP83" i="3"/>
  <c r="AQ82" i="3"/>
  <c r="AT82" i="3"/>
  <c r="AQ81" i="3"/>
  <c r="AT81" i="3"/>
  <c r="AQ80" i="3"/>
  <c r="AT80" i="3"/>
  <c r="AQ79" i="3"/>
  <c r="AT79" i="3"/>
  <c r="AQ78" i="3"/>
  <c r="AT78" i="3"/>
  <c r="AQ77" i="3"/>
  <c r="AT77" i="3"/>
  <c r="AQ76" i="3"/>
  <c r="AT76" i="3"/>
  <c r="AQ75" i="3"/>
  <c r="AT75" i="3"/>
  <c r="AQ74" i="3"/>
  <c r="AT74" i="3"/>
  <c r="AQ73" i="3"/>
  <c r="AT73" i="3"/>
  <c r="AQ72" i="3"/>
  <c r="AT72" i="3"/>
  <c r="AQ71" i="3"/>
  <c r="AT71" i="3"/>
  <c r="AQ70" i="3"/>
  <c r="AT70" i="3"/>
  <c r="AQ69" i="3"/>
  <c r="AT69" i="3"/>
  <c r="AQ68" i="3"/>
  <c r="AT68" i="3"/>
  <c r="AQ67" i="3"/>
  <c r="AT67" i="3"/>
  <c r="AQ66" i="3"/>
  <c r="AT66" i="3"/>
  <c r="AQ65" i="3"/>
  <c r="AT65" i="3"/>
  <c r="AQ64" i="3"/>
  <c r="AT64" i="3"/>
  <c r="AQ63" i="3"/>
  <c r="AT63" i="3"/>
  <c r="AQ62" i="3"/>
  <c r="AT62" i="3"/>
  <c r="AQ61" i="3"/>
  <c r="AT61" i="3"/>
  <c r="AQ60" i="3"/>
  <c r="AT60" i="3"/>
  <c r="AQ59" i="3"/>
  <c r="AT59" i="3"/>
  <c r="AQ58" i="3"/>
  <c r="AT58" i="3"/>
  <c r="AQ57" i="3"/>
  <c r="AT57" i="3"/>
  <c r="AQ56" i="3"/>
  <c r="AT56" i="3"/>
  <c r="AQ55" i="3"/>
  <c r="AT55" i="3"/>
  <c r="AQ54" i="3"/>
  <c r="AT54" i="3"/>
  <c r="AQ53" i="3"/>
  <c r="AT53" i="3"/>
  <c r="AQ52" i="3"/>
  <c r="AT52" i="3"/>
  <c r="AQ51" i="3"/>
  <c r="AT51" i="3"/>
  <c r="AQ50" i="3"/>
  <c r="AT50" i="3"/>
  <c r="AQ49" i="3"/>
  <c r="AT49" i="3"/>
  <c r="AQ48" i="3"/>
  <c r="AT48" i="3"/>
  <c r="AQ47" i="3"/>
  <c r="AT47" i="3"/>
  <c r="AQ46" i="3"/>
  <c r="AT46" i="3"/>
  <c r="AQ45" i="3"/>
  <c r="AT45" i="3"/>
  <c r="AQ43" i="3"/>
  <c r="AT43" i="3"/>
  <c r="AQ41" i="3"/>
  <c r="AT41" i="3"/>
  <c r="AQ38" i="3"/>
  <c r="AT38" i="3"/>
  <c r="AQ36" i="3"/>
  <c r="AT36" i="3"/>
  <c r="AP35" i="3"/>
  <c r="AQ33" i="3"/>
  <c r="AT33" i="3"/>
  <c r="AQ31" i="3"/>
  <c r="AT31" i="3"/>
  <c r="AQ28" i="3"/>
  <c r="AT28" i="3"/>
  <c r="AP27" i="3"/>
  <c r="AQ24" i="3"/>
  <c r="AT24" i="3"/>
  <c r="AP23" i="3"/>
  <c r="AP21" i="3"/>
  <c r="AQ19" i="3"/>
  <c r="AT19" i="3"/>
  <c r="AQ17" i="3"/>
  <c r="AT17" i="3"/>
  <c r="AP15" i="3"/>
  <c r="AP13" i="3"/>
  <c r="AP11" i="3"/>
  <c r="AP9" i="3"/>
  <c r="AQ8" i="3"/>
  <c r="AT8" i="3"/>
  <c r="AP7" i="3"/>
  <c r="AP112" i="3"/>
  <c r="AP108" i="3"/>
  <c r="AP96" i="3"/>
  <c r="AP18" i="3"/>
  <c r="AP16" i="3"/>
  <c r="AQ9" i="3"/>
  <c r="AT9" i="3"/>
  <c r="AQ7" i="3"/>
  <c r="AT7" i="3"/>
  <c r="S47" i="1"/>
  <c r="S36" i="1"/>
  <c r="S64" i="1"/>
  <c r="S41" i="1"/>
  <c r="S17" i="1"/>
  <c r="S21" i="1"/>
  <c r="S52" i="1"/>
  <c r="S73" i="1"/>
  <c r="S82" i="1"/>
  <c r="S50" i="1"/>
  <c r="S26" i="1"/>
  <c r="S71" i="1"/>
  <c r="S78" i="1"/>
  <c r="L54" i="3"/>
  <c r="S54" i="3"/>
  <c r="W54" i="3"/>
  <c r="T54" i="3"/>
  <c r="V54" i="3"/>
  <c r="AB53" i="39"/>
  <c r="U53" i="39"/>
  <c r="L30" i="3"/>
  <c r="S30" i="3"/>
  <c r="Q59" i="38"/>
  <c r="R59" i="38"/>
  <c r="M59" i="38"/>
  <c r="S59" i="38"/>
  <c r="DD11" i="38"/>
  <c r="DC11" i="38"/>
  <c r="DA11" i="38"/>
  <c r="CV11" i="38"/>
  <c r="CY11" i="38"/>
  <c r="CW11" i="38"/>
  <c r="S42" i="1"/>
  <c r="S67" i="1"/>
  <c r="AK52" i="38"/>
  <c r="AD52" i="38"/>
  <c r="Y52" i="38"/>
  <c r="AG52" i="38"/>
  <c r="AB52" i="38"/>
  <c r="W52" i="38"/>
  <c r="AA52" i="38"/>
  <c r="V52" i="38"/>
  <c r="AE52" i="38"/>
  <c r="U52" i="38"/>
  <c r="S38" i="1"/>
  <c r="S23" i="1"/>
  <c r="S16" i="1"/>
  <c r="S10" i="1"/>
  <c r="E58" i="39"/>
  <c r="EI58" i="3"/>
  <c r="W61" i="1"/>
  <c r="S76" i="1"/>
  <c r="S65" i="1"/>
  <c r="S74" i="1"/>
  <c r="S25" i="1"/>
  <c r="S24" i="1"/>
  <c r="S60" i="38"/>
  <c r="R77" i="38"/>
  <c r="S77" i="38"/>
  <c r="S12" i="1"/>
  <c r="CY12" i="38"/>
  <c r="DB12" i="38"/>
  <c r="S34" i="1"/>
  <c r="S48" i="3"/>
  <c r="W48" i="3"/>
  <c r="M8" i="38"/>
  <c r="CI8" i="38"/>
  <c r="Q8" i="38"/>
  <c r="R8" i="38"/>
  <c r="S8" i="38"/>
  <c r="Q70" i="38"/>
  <c r="R70" i="38"/>
  <c r="M70" i="38"/>
  <c r="CJ8" i="38"/>
  <c r="CH8" i="38"/>
  <c r="BL50" i="38"/>
  <c r="BK50" i="38"/>
  <c r="Q50" i="38"/>
  <c r="R50" i="38"/>
  <c r="M50" i="38"/>
  <c r="S15" i="1"/>
  <c r="S27" i="1"/>
  <c r="S43" i="1"/>
  <c r="S68" i="1"/>
  <c r="S57" i="1"/>
  <c r="S66" i="1"/>
  <c r="S79" i="1"/>
  <c r="S76" i="38"/>
  <c r="AG76" i="38"/>
  <c r="S46" i="1"/>
  <c r="DD12" i="38"/>
  <c r="Y40" i="38"/>
  <c r="S47" i="3"/>
  <c r="CI13" i="38"/>
  <c r="CH13" i="38"/>
  <c r="Q13" i="38"/>
  <c r="R13" i="38"/>
  <c r="M13" i="38"/>
  <c r="M67" i="38"/>
  <c r="S67" i="38"/>
  <c r="Q67" i="38"/>
  <c r="R67" i="38"/>
  <c r="DD5" i="38"/>
  <c r="DC5" i="38"/>
  <c r="DB5" i="38"/>
  <c r="DA5" i="38"/>
  <c r="CS5" i="38"/>
  <c r="CQ5" i="38"/>
  <c r="CX5" i="38"/>
  <c r="CV5" i="38"/>
  <c r="CT5" i="38"/>
  <c r="CR5" i="38"/>
  <c r="CY5" i="38"/>
  <c r="CW5" i="38"/>
  <c r="S75" i="1"/>
  <c r="T30" i="3"/>
  <c r="S44" i="1"/>
  <c r="S39" i="1"/>
  <c r="S45" i="1"/>
  <c r="S30" i="1"/>
  <c r="S29" i="1"/>
  <c r="S31" i="1"/>
  <c r="S18" i="1"/>
  <c r="S8" i="1"/>
  <c r="S13" i="1"/>
  <c r="CH51" i="38"/>
  <c r="S60" i="1"/>
  <c r="S81" i="1"/>
  <c r="S58" i="1"/>
  <c r="S14" i="1"/>
  <c r="S78" i="38"/>
  <c r="BL77" i="38"/>
  <c r="S80" i="1"/>
  <c r="CQ9" i="38"/>
  <c r="CX9" i="38"/>
  <c r="DC12" i="38"/>
  <c r="CV12" i="38"/>
  <c r="S32" i="1"/>
  <c r="S33" i="38"/>
  <c r="AE40" i="38"/>
  <c r="U40" i="38"/>
  <c r="L58" i="3"/>
  <c r="S58" i="3"/>
  <c r="W58" i="3"/>
  <c r="T58" i="3"/>
  <c r="G7" i="39"/>
  <c r="U7" i="39"/>
  <c r="L18" i="3"/>
  <c r="S18" i="3"/>
  <c r="S72" i="1"/>
  <c r="CI17" i="38"/>
  <c r="CH17" i="38"/>
  <c r="Q17" i="38"/>
  <c r="R17" i="38"/>
  <c r="M17" i="38"/>
  <c r="Q46" i="38"/>
  <c r="M46" i="38"/>
  <c r="P58" i="3"/>
  <c r="S61" i="1"/>
  <c r="L50" i="3"/>
  <c r="S50" i="3"/>
  <c r="W50" i="3"/>
  <c r="T49" i="3"/>
  <c r="S49" i="3"/>
  <c r="P50" i="3"/>
  <c r="L46" i="3"/>
  <c r="S46" i="3"/>
  <c r="W46" i="3"/>
  <c r="P46" i="3"/>
  <c r="T50" i="3"/>
  <c r="V50" i="3"/>
  <c r="L38" i="3"/>
  <c r="S38" i="3"/>
  <c r="W29" i="3"/>
  <c r="V29" i="3"/>
  <c r="T31" i="3"/>
  <c r="L33" i="3"/>
  <c r="S33" i="3"/>
  <c r="V33" i="3"/>
  <c r="CH33" i="38"/>
  <c r="CJ32" i="38"/>
  <c r="BM32" i="38"/>
  <c r="D32" i="39"/>
  <c r="CI32" i="38"/>
  <c r="Q32" i="38"/>
  <c r="R32" i="38"/>
  <c r="M32" i="38"/>
  <c r="BK32" i="38"/>
  <c r="P25" i="3"/>
  <c r="CI28" i="38"/>
  <c r="BM28" i="38"/>
  <c r="Q28" i="38"/>
  <c r="R28" i="38"/>
  <c r="CJ28" i="38"/>
  <c r="M28" i="38"/>
  <c r="BL28" i="38"/>
  <c r="G27" i="39"/>
  <c r="N27" i="39"/>
  <c r="EH27" i="3"/>
  <c r="K25" i="8"/>
  <c r="U27" i="39"/>
  <c r="AB27" i="39"/>
  <c r="CH25" i="38"/>
  <c r="DB22" i="38"/>
  <c r="CS22" i="38"/>
  <c r="CX22" i="38"/>
  <c r="DA22" i="38"/>
  <c r="CR22" i="38"/>
  <c r="CW22" i="38"/>
  <c r="DD22" i="38"/>
  <c r="CQ22" i="38"/>
  <c r="CV22" i="38"/>
  <c r="DC22" i="38"/>
  <c r="CT22" i="38"/>
  <c r="CY22" i="38"/>
  <c r="CH21" i="38"/>
  <c r="DD19" i="38"/>
  <c r="CS19" i="38"/>
  <c r="CY19" i="38"/>
  <c r="CW19" i="38"/>
  <c r="CV19" i="38"/>
  <c r="DC19" i="38"/>
  <c r="CR19" i="38"/>
  <c r="CX19" i="38"/>
  <c r="DB19" i="38"/>
  <c r="CQ19" i="38"/>
  <c r="DA19" i="38"/>
  <c r="CT19" i="38"/>
  <c r="CH18" i="38"/>
  <c r="D18" i="39"/>
  <c r="Q20" i="38"/>
  <c r="R20" i="38"/>
  <c r="M20" i="38"/>
  <c r="S20" i="38"/>
  <c r="CJ20" i="38"/>
  <c r="CI20" i="38"/>
  <c r="CN12" i="38"/>
  <c r="DA12" i="38"/>
  <c r="P16" i="3"/>
  <c r="DB15" i="38"/>
  <c r="CX15" i="38"/>
  <c r="CV15" i="38"/>
  <c r="DA15" i="38"/>
  <c r="DD15" i="38"/>
  <c r="CY15" i="38"/>
  <c r="CW15" i="38"/>
  <c r="DC15" i="38"/>
  <c r="D10" i="39"/>
  <c r="CH10" i="38"/>
  <c r="L15" i="3"/>
  <c r="L14" i="3"/>
  <c r="S14" i="3"/>
  <c r="G13" i="39"/>
  <c r="EH13" i="3"/>
  <c r="AB13" i="39"/>
  <c r="U13" i="39"/>
  <c r="Y12" i="38"/>
  <c r="T12" i="38"/>
  <c r="AB12" i="38"/>
  <c r="AG12" i="38"/>
  <c r="AE12" i="38"/>
  <c r="W12" i="38"/>
  <c r="AA12" i="38"/>
  <c r="V12" i="38"/>
  <c r="Z12" i="38"/>
  <c r="AF12" i="38"/>
  <c r="AD12" i="38"/>
  <c r="U12" i="38"/>
  <c r="L10" i="3"/>
  <c r="DA9" i="38"/>
  <c r="CW9" i="38"/>
  <c r="DC8" i="38"/>
  <c r="CR8" i="38"/>
  <c r="CW8" i="38"/>
  <c r="DB8" i="38"/>
  <c r="CQ8" i="38"/>
  <c r="CV8" i="38"/>
  <c r="DA8" i="38"/>
  <c r="CT8" i="38"/>
  <c r="CY8" i="38"/>
  <c r="DD8" i="38"/>
  <c r="CS8" i="38"/>
  <c r="CX8" i="38"/>
  <c r="L7" i="3"/>
  <c r="DD7" i="38"/>
  <c r="CT7" i="38"/>
  <c r="CR7" i="38"/>
  <c r="CY7" i="38"/>
  <c r="CW7" i="38"/>
  <c r="DC7" i="38"/>
  <c r="DB7" i="38"/>
  <c r="CS7" i="38"/>
  <c r="CQ7" i="38"/>
  <c r="CX7" i="38"/>
  <c r="CV7" i="38"/>
  <c r="DA7" i="38"/>
  <c r="V7" i="38"/>
  <c r="AA7" i="38"/>
  <c r="Y7" i="38"/>
  <c r="AF7" i="38"/>
  <c r="AD7" i="38"/>
  <c r="U7" i="38"/>
  <c r="T7" i="38"/>
  <c r="AB7" i="38"/>
  <c r="Z7" i="38"/>
  <c r="AG7" i="38"/>
  <c r="AE7" i="38"/>
  <c r="W7" i="38"/>
  <c r="T5" i="3"/>
  <c r="T45" i="3"/>
  <c r="S45" i="3"/>
  <c r="AO45" i="38"/>
  <c r="BB45" i="38"/>
  <c r="AV45" i="38"/>
  <c r="AQ45" i="38"/>
  <c r="BI45" i="38"/>
  <c r="BA45" i="38"/>
  <c r="AY45" i="38"/>
  <c r="AT45" i="38"/>
  <c r="AP45" i="38"/>
  <c r="BD45" i="38"/>
  <c r="AX45" i="38"/>
  <c r="AS45" i="38"/>
  <c r="BC45" i="38"/>
  <c r="AW45" i="38"/>
  <c r="AR45" i="38"/>
  <c r="L42" i="3"/>
  <c r="S42" i="3"/>
  <c r="V42" i="3"/>
  <c r="AL45" i="38"/>
  <c r="T45" i="38"/>
  <c r="AB45" i="38"/>
  <c r="Z45" i="38"/>
  <c r="AG45" i="38"/>
  <c r="AF45" i="38"/>
  <c r="AE45" i="38"/>
  <c r="AD45" i="38"/>
  <c r="W45" i="38"/>
  <c r="V45" i="38"/>
  <c r="AA45" i="38"/>
  <c r="Y45" i="38"/>
  <c r="U45" i="38"/>
  <c r="S44" i="38"/>
  <c r="CH41" i="38"/>
  <c r="CH42" i="38"/>
  <c r="CH45" i="38"/>
  <c r="CF45" i="38"/>
  <c r="CC45" i="38"/>
  <c r="CD45" i="38"/>
  <c r="CE45" i="38"/>
  <c r="CA45" i="38"/>
  <c r="BZ45" i="38"/>
  <c r="BY45" i="38"/>
  <c r="BX45" i="38"/>
  <c r="T42" i="3"/>
  <c r="BK77" i="38"/>
  <c r="CC77" i="38"/>
  <c r="V77" i="3"/>
  <c r="W77" i="3"/>
  <c r="V76" i="3"/>
  <c r="W76" i="3"/>
  <c r="AG79" i="38"/>
  <c r="AB79" i="38"/>
  <c r="W79" i="38"/>
  <c r="AD79" i="38"/>
  <c r="Y79" i="38"/>
  <c r="AF79" i="38"/>
  <c r="AA79" i="38"/>
  <c r="V79" i="38"/>
  <c r="T79" i="38"/>
  <c r="AE79" i="38"/>
  <c r="Z79" i="38"/>
  <c r="U79" i="38"/>
  <c r="AI79" i="38"/>
  <c r="AK79" i="38"/>
  <c r="AJ79" i="38"/>
  <c r="AL79" i="38"/>
  <c r="AG75" i="38"/>
  <c r="AB75" i="38"/>
  <c r="W75" i="38"/>
  <c r="AF75" i="38"/>
  <c r="AA75" i="38"/>
  <c r="V75" i="38"/>
  <c r="AE75" i="38"/>
  <c r="Z75" i="38"/>
  <c r="U75" i="38"/>
  <c r="T75" i="38"/>
  <c r="AD75" i="38"/>
  <c r="Y75" i="38"/>
  <c r="AI75" i="38"/>
  <c r="AK75" i="38"/>
  <c r="AJ75" i="38"/>
  <c r="AL75" i="38"/>
  <c r="CD77" i="38"/>
  <c r="CF77" i="38"/>
  <c r="CA77" i="38"/>
  <c r="BV77" i="38"/>
  <c r="BQ77" i="38"/>
  <c r="CE77" i="38"/>
  <c r="BZ77" i="38"/>
  <c r="BU77" i="38"/>
  <c r="BP77" i="38"/>
  <c r="BY77" i="38"/>
  <c r="BT77" i="38"/>
  <c r="BO77" i="38"/>
  <c r="BN77" i="38"/>
  <c r="BX77" i="38"/>
  <c r="BS77" i="38"/>
  <c r="M74" i="38"/>
  <c r="BL74" i="38"/>
  <c r="Q74" i="38"/>
  <c r="R74" i="38"/>
  <c r="BH76" i="38"/>
  <c r="BC76" i="38"/>
  <c r="AX76" i="38"/>
  <c r="AS76" i="38"/>
  <c r="AO76" i="38"/>
  <c r="BI76" i="38"/>
  <c r="BG76" i="38"/>
  <c r="BB76" i="38"/>
  <c r="AW76" i="38"/>
  <c r="AR76" i="38"/>
  <c r="BF76" i="38"/>
  <c r="BA76" i="38"/>
  <c r="AV76" i="38"/>
  <c r="AQ76" i="38"/>
  <c r="BD76" i="38"/>
  <c r="AY76" i="38"/>
  <c r="AT76" i="38"/>
  <c r="AP76" i="38"/>
  <c r="L74" i="3"/>
  <c r="S74" i="3"/>
  <c r="CC76" i="38"/>
  <c r="BZ76" i="38"/>
  <c r="BU76" i="38"/>
  <c r="BP76" i="38"/>
  <c r="CF76" i="38"/>
  <c r="BY76" i="38"/>
  <c r="BT76" i="38"/>
  <c r="BO76" i="38"/>
  <c r="CD76" i="38"/>
  <c r="CE76" i="38"/>
  <c r="BX76" i="38"/>
  <c r="BS76" i="38"/>
  <c r="BN76" i="38"/>
  <c r="CA76" i="38"/>
  <c r="BV76" i="38"/>
  <c r="BQ76" i="38"/>
  <c r="CH75" i="38"/>
  <c r="CM75" i="38"/>
  <c r="I75" i="39"/>
  <c r="EK75" i="3"/>
  <c r="CH78" i="38"/>
  <c r="L78" i="3"/>
  <c r="BK78" i="38"/>
  <c r="AF78" i="38"/>
  <c r="AA78" i="38"/>
  <c r="V78" i="38"/>
  <c r="AG78" i="38"/>
  <c r="AE78" i="38"/>
  <c r="Z78" i="38"/>
  <c r="U78" i="38"/>
  <c r="AD78" i="38"/>
  <c r="Y78" i="38"/>
  <c r="T78" i="38"/>
  <c r="W78" i="38"/>
  <c r="AB78" i="38"/>
  <c r="BG74" i="38"/>
  <c r="BH74" i="38"/>
  <c r="BA74" i="38"/>
  <c r="AV74" i="38"/>
  <c r="AQ74" i="38"/>
  <c r="BI74" i="38"/>
  <c r="BD74" i="38"/>
  <c r="AY74" i="38"/>
  <c r="AT74" i="38"/>
  <c r="AP74" i="38"/>
  <c r="BC74" i="38"/>
  <c r="AX74" i="38"/>
  <c r="AS74" i="38"/>
  <c r="AO74" i="38"/>
  <c r="AR74" i="38"/>
  <c r="BB74" i="38"/>
  <c r="AW74" i="38"/>
  <c r="T76" i="38"/>
  <c r="AF76" i="38"/>
  <c r="Z76" i="38"/>
  <c r="S78" i="3"/>
  <c r="T78" i="3"/>
  <c r="S75" i="3"/>
  <c r="T75" i="3"/>
  <c r="BY75" i="38"/>
  <c r="BT75" i="38"/>
  <c r="BO75" i="38"/>
  <c r="BX75" i="38"/>
  <c r="BS75" i="38"/>
  <c r="BN75" i="38"/>
  <c r="CA75" i="38"/>
  <c r="BV75" i="38"/>
  <c r="BQ75" i="38"/>
  <c r="BZ75" i="38"/>
  <c r="BU75" i="38"/>
  <c r="BP75" i="38"/>
  <c r="BM74" i="38"/>
  <c r="T74" i="3"/>
  <c r="P74" i="3"/>
  <c r="CH59" i="38"/>
  <c r="CH62" i="38"/>
  <c r="V62" i="3"/>
  <c r="AL60" i="38"/>
  <c r="AE60" i="38"/>
  <c r="Z60" i="38"/>
  <c r="U60" i="38"/>
  <c r="AD60" i="38"/>
  <c r="Y60" i="38"/>
  <c r="T60" i="38"/>
  <c r="AG60" i="38"/>
  <c r="AB60" i="38"/>
  <c r="W60" i="38"/>
  <c r="AF60" i="38"/>
  <c r="AA60" i="38"/>
  <c r="V60" i="38"/>
  <c r="BK64" i="38"/>
  <c r="CF64" i="38"/>
  <c r="V64" i="3"/>
  <c r="W65" i="3"/>
  <c r="V65" i="3"/>
  <c r="CH68" i="38"/>
  <c r="D68" i="39"/>
  <c r="CH67" i="38"/>
  <c r="S68" i="38"/>
  <c r="D66" i="39"/>
  <c r="P66" i="3"/>
  <c r="L66" i="3"/>
  <c r="S66" i="3"/>
  <c r="T66" i="3"/>
  <c r="T70" i="3"/>
  <c r="L70" i="3"/>
  <c r="S70" i="3"/>
  <c r="W70" i="3"/>
  <c r="CH72" i="38"/>
  <c r="D72" i="39"/>
  <c r="BY73" i="38"/>
  <c r="BT73" i="38"/>
  <c r="BO73" i="38"/>
  <c r="BX73" i="38"/>
  <c r="BS73" i="38"/>
  <c r="BN73" i="38"/>
  <c r="CA73" i="38"/>
  <c r="BV73" i="38"/>
  <c r="BQ73" i="38"/>
  <c r="BZ73" i="38"/>
  <c r="BU73" i="38"/>
  <c r="BP73" i="38"/>
  <c r="CE73" i="38"/>
  <c r="AL73" i="38"/>
  <c r="AG73" i="38"/>
  <c r="AB73" i="38"/>
  <c r="W73" i="38"/>
  <c r="AF73" i="38"/>
  <c r="AA73" i="38"/>
  <c r="V73" i="38"/>
  <c r="AE73" i="38"/>
  <c r="Z73" i="38"/>
  <c r="U73" i="38"/>
  <c r="AD73" i="38"/>
  <c r="Y73" i="38"/>
  <c r="T73" i="38"/>
  <c r="CF73" i="38"/>
  <c r="Z27" i="3"/>
  <c r="AN40" i="3"/>
  <c r="AV40" i="3"/>
  <c r="Y147" i="3"/>
  <c r="GH147" i="3"/>
  <c r="Z147" i="3"/>
  <c r="FY147" i="3"/>
  <c r="Q147" i="3"/>
  <c r="Z132" i="3"/>
  <c r="BQ64" i="38"/>
  <c r="BZ64" i="38"/>
  <c r="BN64" i="38"/>
  <c r="CF185" i="38"/>
  <c r="CE185" i="38"/>
  <c r="CD185" i="38"/>
  <c r="CC185" i="38"/>
  <c r="BY185" i="38"/>
  <c r="BO185" i="38"/>
  <c r="BX185" i="38"/>
  <c r="BN185" i="38"/>
  <c r="BV185" i="38"/>
  <c r="BU185" i="38"/>
  <c r="BT185" i="38"/>
  <c r="BS185" i="38"/>
  <c r="CA185" i="38"/>
  <c r="BQ185" i="38"/>
  <c r="BZ185" i="38"/>
  <c r="BP185" i="38"/>
  <c r="DA181" i="38"/>
  <c r="DC181" i="38"/>
  <c r="DD181" i="38"/>
  <c r="DB181" i="38"/>
  <c r="CW181" i="38"/>
  <c r="CM181" i="38"/>
  <c r="CV181" i="38"/>
  <c r="CL181" i="38"/>
  <c r="CT181" i="38"/>
  <c r="CS181" i="38"/>
  <c r="CR181" i="38"/>
  <c r="CQ181" i="38"/>
  <c r="CY181" i="38"/>
  <c r="CO181" i="38"/>
  <c r="CX181" i="38"/>
  <c r="CN181" i="38"/>
  <c r="DD219" i="38"/>
  <c r="DC219" i="38"/>
  <c r="DB219" i="38"/>
  <c r="DA219" i="38"/>
  <c r="CQ219" i="38"/>
  <c r="CY219" i="38"/>
  <c r="CO219" i="38"/>
  <c r="CX219" i="38"/>
  <c r="CN219" i="38"/>
  <c r="CW219" i="38"/>
  <c r="CM219" i="38"/>
  <c r="CL219" i="38"/>
  <c r="CV219" i="38"/>
  <c r="CT219" i="38"/>
  <c r="CS219" i="38"/>
  <c r="CR219" i="38"/>
  <c r="DD191" i="38"/>
  <c r="DC191" i="38"/>
  <c r="DB191" i="38"/>
  <c r="DA191" i="38"/>
  <c r="CY191" i="38"/>
  <c r="CO191" i="38"/>
  <c r="CX191" i="38"/>
  <c r="CN191" i="38"/>
  <c r="CW191" i="38"/>
  <c r="CM191" i="38"/>
  <c r="CV191" i="38"/>
  <c r="CL191" i="38"/>
  <c r="CT191" i="38"/>
  <c r="CS191" i="38"/>
  <c r="CR191" i="38"/>
  <c r="CQ191" i="38"/>
  <c r="AL298" i="38"/>
  <c r="AK298" i="38"/>
  <c r="AJ298" i="38"/>
  <c r="AI298" i="38"/>
  <c r="Y298" i="38"/>
  <c r="AG298" i="38"/>
  <c r="W298" i="38"/>
  <c r="AE298" i="38"/>
  <c r="U298" i="38"/>
  <c r="AD298" i="38"/>
  <c r="T298" i="38"/>
  <c r="AB298" i="38"/>
  <c r="AA298" i="38"/>
  <c r="AF298" i="38"/>
  <c r="Z298" i="38"/>
  <c r="V298" i="38"/>
  <c r="AL266" i="38"/>
  <c r="AK266" i="38"/>
  <c r="AJ266" i="38"/>
  <c r="AI266" i="38"/>
  <c r="Z266" i="38"/>
  <c r="Y266" i="38"/>
  <c r="AG266" i="38"/>
  <c r="W266" i="38"/>
  <c r="AF266" i="38"/>
  <c r="V266" i="38"/>
  <c r="AE266" i="38"/>
  <c r="U266" i="38"/>
  <c r="AD266" i="38"/>
  <c r="T266" i="38"/>
  <c r="AB266" i="38"/>
  <c r="AA266" i="38"/>
  <c r="AL130" i="38"/>
  <c r="AK130" i="38"/>
  <c r="AJ130" i="38"/>
  <c r="AI130" i="38"/>
  <c r="AE130" i="38"/>
  <c r="U130" i="38"/>
  <c r="AD130" i="38"/>
  <c r="T130" i="38"/>
  <c r="AB130" i="38"/>
  <c r="AA130" i="38"/>
  <c r="Z130" i="38"/>
  <c r="Y130" i="38"/>
  <c r="AG130" i="38"/>
  <c r="W130" i="38"/>
  <c r="AF130" i="38"/>
  <c r="V130" i="38"/>
  <c r="AL114" i="38"/>
  <c r="AK114" i="38"/>
  <c r="AJ114" i="38"/>
  <c r="AI114" i="38"/>
  <c r="AE114" i="38"/>
  <c r="U114" i="38"/>
  <c r="AD114" i="38"/>
  <c r="T114" i="38"/>
  <c r="AB114" i="38"/>
  <c r="AA114" i="38"/>
  <c r="Z114" i="38"/>
  <c r="Y114" i="38"/>
  <c r="AG114" i="38"/>
  <c r="W114" i="38"/>
  <c r="AF114" i="38"/>
  <c r="V114" i="38"/>
  <c r="AL98" i="38"/>
  <c r="AK98" i="38"/>
  <c r="AJ98" i="38"/>
  <c r="AI98" i="38"/>
  <c r="AE98" i="38"/>
  <c r="U98" i="38"/>
  <c r="AD98" i="38"/>
  <c r="T98" i="38"/>
  <c r="AB98" i="38"/>
  <c r="AA98" i="38"/>
  <c r="Z98" i="38"/>
  <c r="Y98" i="38"/>
  <c r="AG98" i="38"/>
  <c r="W98" i="38"/>
  <c r="AF98" i="38"/>
  <c r="V98" i="38"/>
  <c r="T133" i="2"/>
  <c r="T205" i="2"/>
  <c r="CL108" i="38"/>
  <c r="H108" i="39"/>
  <c r="EJ108" i="3"/>
  <c r="CN108" i="38"/>
  <c r="J108" i="39"/>
  <c r="EL108" i="3"/>
  <c r="CM108" i="38"/>
  <c r="I108" i="39"/>
  <c r="EK108" i="3"/>
  <c r="CO108" i="38"/>
  <c r="K108" i="39"/>
  <c r="EM108" i="3"/>
  <c r="DC108" i="38"/>
  <c r="AE108" i="39"/>
  <c r="DB108" i="38"/>
  <c r="AD108" i="39"/>
  <c r="DA108" i="38"/>
  <c r="AC108" i="39"/>
  <c r="CY108" i="38"/>
  <c r="Y108" i="39"/>
  <c r="CT108" i="38"/>
  <c r="R108" i="39"/>
  <c r="CX108" i="38"/>
  <c r="X108" i="39"/>
  <c r="CS108" i="38"/>
  <c r="Q108" i="39"/>
  <c r="CW108" i="38"/>
  <c r="W108" i="39"/>
  <c r="CR108" i="38"/>
  <c r="P108" i="39"/>
  <c r="CV108" i="38"/>
  <c r="V108" i="39"/>
  <c r="CQ108" i="38"/>
  <c r="O108" i="39"/>
  <c r="DD108" i="38"/>
  <c r="AF108" i="39"/>
  <c r="E108" i="39"/>
  <c r="EI108" i="3"/>
  <c r="E54" i="39"/>
  <c r="EI54" i="3"/>
  <c r="W57" i="1"/>
  <c r="BQ54" i="38"/>
  <c r="BU54" i="38"/>
  <c r="BV54" i="38"/>
  <c r="BN54" i="38"/>
  <c r="BO54" i="38"/>
  <c r="BS54" i="38"/>
  <c r="BP54" i="38"/>
  <c r="CC54" i="38"/>
  <c r="BT54" i="38"/>
  <c r="CD54" i="38"/>
  <c r="CF54" i="38"/>
  <c r="CE54" i="38"/>
  <c r="BZ54" i="38"/>
  <c r="BX54" i="38"/>
  <c r="CA54" i="38"/>
  <c r="BY54" i="38"/>
  <c r="L56" i="8"/>
  <c r="CF153" i="38"/>
  <c r="CE153" i="38"/>
  <c r="CD153" i="38"/>
  <c r="CC153" i="38"/>
  <c r="BY153" i="38"/>
  <c r="BO153" i="38"/>
  <c r="BX153" i="38"/>
  <c r="BN153" i="38"/>
  <c r="BV153" i="38"/>
  <c r="BU153" i="38"/>
  <c r="BT153" i="38"/>
  <c r="BS153" i="38"/>
  <c r="CA153" i="38"/>
  <c r="BQ153" i="38"/>
  <c r="BZ153" i="38"/>
  <c r="BP153" i="38"/>
  <c r="DC174" i="38"/>
  <c r="DB174" i="38"/>
  <c r="DA174" i="38"/>
  <c r="DD174" i="38"/>
  <c r="CS174" i="38"/>
  <c r="CR174" i="38"/>
  <c r="CQ174" i="38"/>
  <c r="CY174" i="38"/>
  <c r="CO174" i="38"/>
  <c r="CX174" i="38"/>
  <c r="CN174" i="38"/>
  <c r="CW174" i="38"/>
  <c r="CM174" i="38"/>
  <c r="CV174" i="38"/>
  <c r="CL174" i="38"/>
  <c r="CT174" i="38"/>
  <c r="AL294" i="38"/>
  <c r="AK294" i="38"/>
  <c r="AJ294" i="38"/>
  <c r="AI294" i="38"/>
  <c r="AD294" i="38"/>
  <c r="T294" i="38"/>
  <c r="AB294" i="38"/>
  <c r="AA294" i="38"/>
  <c r="Z294" i="38"/>
  <c r="Y294" i="38"/>
  <c r="AG294" i="38"/>
  <c r="W294" i="38"/>
  <c r="AF294" i="38"/>
  <c r="V294" i="38"/>
  <c r="U294" i="38"/>
  <c r="AE294" i="38"/>
  <c r="AL262" i="38"/>
  <c r="AK262" i="38"/>
  <c r="AJ262" i="38"/>
  <c r="AI262" i="38"/>
  <c r="AE262" i="38"/>
  <c r="U262" i="38"/>
  <c r="AD262" i="38"/>
  <c r="T262" i="38"/>
  <c r="AB262" i="38"/>
  <c r="AA262" i="38"/>
  <c r="Z262" i="38"/>
  <c r="Y262" i="38"/>
  <c r="AG262" i="38"/>
  <c r="W262" i="38"/>
  <c r="AF262" i="38"/>
  <c r="V262" i="38"/>
  <c r="T322" i="2"/>
  <c r="Z130" i="3"/>
  <c r="Y130" i="3"/>
  <c r="GH130" i="3"/>
  <c r="FY130" i="3"/>
  <c r="Q130" i="3"/>
  <c r="CO103" i="38"/>
  <c r="K103" i="39"/>
  <c r="EM103" i="3"/>
  <c r="CL103" i="38"/>
  <c r="H103" i="39"/>
  <c r="EJ103" i="3"/>
  <c r="CN103" i="38"/>
  <c r="J103" i="39"/>
  <c r="EL103" i="3"/>
  <c r="E103" i="39"/>
  <c r="EI103" i="3"/>
  <c r="CM103" i="38"/>
  <c r="I103" i="39"/>
  <c r="EK103" i="3"/>
  <c r="DC103" i="38"/>
  <c r="AE103" i="39"/>
  <c r="DB103" i="38"/>
  <c r="AD103" i="39"/>
  <c r="DA103" i="38"/>
  <c r="AC103" i="39"/>
  <c r="CT103" i="38"/>
  <c r="R103" i="39"/>
  <c r="CX103" i="38"/>
  <c r="X103" i="39"/>
  <c r="CS103" i="38"/>
  <c r="Q103" i="39"/>
  <c r="CW103" i="38"/>
  <c r="W103" i="39"/>
  <c r="CR103" i="38"/>
  <c r="P103" i="39"/>
  <c r="CV103" i="38"/>
  <c r="V103" i="39"/>
  <c r="CQ103" i="38"/>
  <c r="O103" i="39"/>
  <c r="CY103" i="38"/>
  <c r="Y103" i="39"/>
  <c r="DD103" i="38"/>
  <c r="AF103" i="39"/>
  <c r="CM58" i="38"/>
  <c r="CO58" i="38"/>
  <c r="CN58" i="38"/>
  <c r="CL58" i="38"/>
  <c r="DD58" i="38"/>
  <c r="DC58" i="38"/>
  <c r="DB58" i="38"/>
  <c r="DA58" i="38"/>
  <c r="CX58" i="38"/>
  <c r="CV58" i="38"/>
  <c r="CT58" i="38"/>
  <c r="CS58" i="38"/>
  <c r="CR58" i="38"/>
  <c r="CY58" i="38"/>
  <c r="CW58" i="38"/>
  <c r="CQ58" i="38"/>
  <c r="DA253" i="38"/>
  <c r="DD253" i="38"/>
  <c r="DC253" i="38"/>
  <c r="DB253" i="38"/>
  <c r="CS253" i="38"/>
  <c r="CR253" i="38"/>
  <c r="CQ253" i="38"/>
  <c r="CY253" i="38"/>
  <c r="CO253" i="38"/>
  <c r="CX253" i="38"/>
  <c r="CN253" i="38"/>
  <c r="CW253" i="38"/>
  <c r="CM253" i="38"/>
  <c r="CV253" i="38"/>
  <c r="CL253" i="38"/>
  <c r="CT253" i="38"/>
  <c r="AL194" i="38"/>
  <c r="AK194" i="38"/>
  <c r="AJ194" i="38"/>
  <c r="AI194" i="38"/>
  <c r="AD194" i="38"/>
  <c r="T194" i="38"/>
  <c r="AB194" i="38"/>
  <c r="AA194" i="38"/>
  <c r="Z194" i="38"/>
  <c r="Y194" i="38"/>
  <c r="AG194" i="38"/>
  <c r="W194" i="38"/>
  <c r="AF194" i="38"/>
  <c r="V194" i="38"/>
  <c r="AE194" i="38"/>
  <c r="U194" i="38"/>
  <c r="T323" i="2"/>
  <c r="E18" i="39"/>
  <c r="EI18" i="3"/>
  <c r="W21" i="1"/>
  <c r="E99" i="39"/>
  <c r="EI99" i="3"/>
  <c r="CM99" i="38"/>
  <c r="I99" i="39"/>
  <c r="EK99" i="3"/>
  <c r="CO99" i="38"/>
  <c r="K99" i="39"/>
  <c r="EM99" i="3"/>
  <c r="CL99" i="38"/>
  <c r="H99" i="39"/>
  <c r="EJ99" i="3"/>
  <c r="CN99" i="38"/>
  <c r="J99" i="39"/>
  <c r="EL99" i="3"/>
  <c r="DC99" i="38"/>
  <c r="AE99" i="39"/>
  <c r="DB99" i="38"/>
  <c r="AD99" i="39"/>
  <c r="DA99" i="38"/>
  <c r="AC99" i="39"/>
  <c r="CR99" i="38"/>
  <c r="P99" i="39"/>
  <c r="CV99" i="38"/>
  <c r="V99" i="39"/>
  <c r="CQ99" i="38"/>
  <c r="O99" i="39"/>
  <c r="CY99" i="38"/>
  <c r="Y99" i="39"/>
  <c r="CT99" i="38"/>
  <c r="R99" i="39"/>
  <c r="CX99" i="38"/>
  <c r="X99" i="39"/>
  <c r="CS99" i="38"/>
  <c r="Q99" i="39"/>
  <c r="CW99" i="38"/>
  <c r="W99" i="39"/>
  <c r="DD99" i="38"/>
  <c r="AF99" i="39"/>
  <c r="CH128" i="38"/>
  <c r="D128" i="39"/>
  <c r="CO95" i="38"/>
  <c r="K95" i="39"/>
  <c r="EM95" i="3"/>
  <c r="CL95" i="38"/>
  <c r="H95" i="39"/>
  <c r="EJ95" i="3"/>
  <c r="CN95" i="38"/>
  <c r="J95" i="39"/>
  <c r="EL95" i="3"/>
  <c r="E95" i="39"/>
  <c r="EI95" i="3"/>
  <c r="CM95" i="38"/>
  <c r="I95" i="39"/>
  <c r="EK95" i="3"/>
  <c r="DC95" i="38"/>
  <c r="AE95" i="39"/>
  <c r="DB95" i="38"/>
  <c r="AD95" i="39"/>
  <c r="DA95" i="38"/>
  <c r="AC95" i="39"/>
  <c r="CX95" i="38"/>
  <c r="X95" i="39"/>
  <c r="CS95" i="38"/>
  <c r="Q95" i="39"/>
  <c r="CW95" i="38"/>
  <c r="W95" i="39"/>
  <c r="CR95" i="38"/>
  <c r="P95" i="39"/>
  <c r="CV95" i="38"/>
  <c r="V95" i="39"/>
  <c r="CQ95" i="38"/>
  <c r="O95" i="39"/>
  <c r="CY95" i="38"/>
  <c r="Y95" i="39"/>
  <c r="CT95" i="38"/>
  <c r="R95" i="39"/>
  <c r="DD95" i="38"/>
  <c r="AF95" i="39"/>
  <c r="W83" i="1"/>
  <c r="DA185" i="38"/>
  <c r="DC185" i="38"/>
  <c r="DD185" i="38"/>
  <c r="DB185" i="38"/>
  <c r="CR185" i="38"/>
  <c r="CQ185" i="38"/>
  <c r="CY185" i="38"/>
  <c r="CO185" i="38"/>
  <c r="CX185" i="38"/>
  <c r="CN185" i="38"/>
  <c r="CW185" i="38"/>
  <c r="CM185" i="38"/>
  <c r="CV185" i="38"/>
  <c r="CL185" i="38"/>
  <c r="CT185" i="38"/>
  <c r="CS185" i="38"/>
  <c r="CC156" i="38"/>
  <c r="CF156" i="38"/>
  <c r="CE156" i="38"/>
  <c r="CD156" i="38"/>
  <c r="BX156" i="38"/>
  <c r="BN156" i="38"/>
  <c r="BV156" i="38"/>
  <c r="BU156" i="38"/>
  <c r="BT156" i="38"/>
  <c r="BS156" i="38"/>
  <c r="CA156" i="38"/>
  <c r="BQ156" i="38"/>
  <c r="BZ156" i="38"/>
  <c r="BP156" i="38"/>
  <c r="BY156" i="38"/>
  <c r="BO156" i="38"/>
  <c r="DC182" i="38"/>
  <c r="DB182" i="38"/>
  <c r="DA182" i="38"/>
  <c r="DD182" i="38"/>
  <c r="CS182" i="38"/>
  <c r="CR182" i="38"/>
  <c r="CQ182" i="38"/>
  <c r="CY182" i="38"/>
  <c r="CO182" i="38"/>
  <c r="CX182" i="38"/>
  <c r="CN182" i="38"/>
  <c r="CW182" i="38"/>
  <c r="CM182" i="38"/>
  <c r="CV182" i="38"/>
  <c r="CL182" i="38"/>
  <c r="CT182" i="38"/>
  <c r="DD223" i="38"/>
  <c r="DC223" i="38"/>
  <c r="DB223" i="38"/>
  <c r="DA223" i="38"/>
  <c r="CV223" i="38"/>
  <c r="CL223" i="38"/>
  <c r="CT223" i="38"/>
  <c r="CS223" i="38"/>
  <c r="CR223" i="38"/>
  <c r="CQ223" i="38"/>
  <c r="CM223" i="38"/>
  <c r="CY223" i="38"/>
  <c r="CX223" i="38"/>
  <c r="CW223" i="38"/>
  <c r="CO223" i="38"/>
  <c r="CN223" i="38"/>
  <c r="AL286" i="38"/>
  <c r="AK286" i="38"/>
  <c r="AJ286" i="38"/>
  <c r="AI286" i="38"/>
  <c r="AD286" i="38"/>
  <c r="T286" i="38"/>
  <c r="AB286" i="38"/>
  <c r="AA286" i="38"/>
  <c r="Z286" i="38"/>
  <c r="Y286" i="38"/>
  <c r="AG286" i="38"/>
  <c r="W286" i="38"/>
  <c r="AF286" i="38"/>
  <c r="V286" i="38"/>
  <c r="U286" i="38"/>
  <c r="AE286" i="38"/>
  <c r="AL254" i="38"/>
  <c r="AK254" i="38"/>
  <c r="AJ254" i="38"/>
  <c r="AI254" i="38"/>
  <c r="AE254" i="38"/>
  <c r="U254" i="38"/>
  <c r="AD254" i="38"/>
  <c r="T254" i="38"/>
  <c r="AB254" i="38"/>
  <c r="AA254" i="38"/>
  <c r="Z254" i="38"/>
  <c r="Y254" i="38"/>
  <c r="AG254" i="38"/>
  <c r="W254" i="38"/>
  <c r="AF254" i="38"/>
  <c r="V254" i="38"/>
  <c r="AL174" i="38"/>
  <c r="AK174" i="38"/>
  <c r="AJ174" i="38"/>
  <c r="AI174" i="38"/>
  <c r="Y174" i="38"/>
  <c r="AG174" i="38"/>
  <c r="W174" i="38"/>
  <c r="AF174" i="38"/>
  <c r="V174" i="38"/>
  <c r="AE174" i="38"/>
  <c r="U174" i="38"/>
  <c r="AD174" i="38"/>
  <c r="T174" i="38"/>
  <c r="AB174" i="38"/>
  <c r="AA174" i="38"/>
  <c r="Z174" i="38"/>
  <c r="T340" i="2"/>
  <c r="Y125" i="3"/>
  <c r="GH125" i="3"/>
  <c r="Z125" i="3"/>
  <c r="FY125" i="3"/>
  <c r="Q125" i="3"/>
  <c r="CO87" i="38"/>
  <c r="K87" i="39"/>
  <c r="EM87" i="3"/>
  <c r="CL87" i="38"/>
  <c r="H87" i="39"/>
  <c r="EJ87" i="3"/>
  <c r="CN87" i="38"/>
  <c r="J87" i="39"/>
  <c r="EL87" i="3"/>
  <c r="E87" i="39"/>
  <c r="EI87" i="3"/>
  <c r="CM87" i="38"/>
  <c r="I87" i="39"/>
  <c r="EK87" i="3"/>
  <c r="DC87" i="38"/>
  <c r="AE87" i="39"/>
  <c r="DB87" i="38"/>
  <c r="AD87" i="39"/>
  <c r="DA87" i="38"/>
  <c r="AC87" i="39"/>
  <c r="CX87" i="38"/>
  <c r="X87" i="39"/>
  <c r="CS87" i="38"/>
  <c r="Q87" i="39"/>
  <c r="CW87" i="38"/>
  <c r="W87" i="39"/>
  <c r="CR87" i="38"/>
  <c r="P87" i="39"/>
  <c r="CV87" i="38"/>
  <c r="V87" i="39"/>
  <c r="CQ87" i="38"/>
  <c r="O87" i="39"/>
  <c r="CY87" i="38"/>
  <c r="Y87" i="39"/>
  <c r="CT87" i="38"/>
  <c r="R87" i="39"/>
  <c r="DD87" i="38"/>
  <c r="AF87" i="39"/>
  <c r="CM50" i="38"/>
  <c r="CO50" i="38"/>
  <c r="CN50" i="38"/>
  <c r="CL50" i="38"/>
  <c r="DD50" i="38"/>
  <c r="DC50" i="38"/>
  <c r="DB50" i="38"/>
  <c r="DA50" i="38"/>
  <c r="CX50" i="38"/>
  <c r="CV50" i="38"/>
  <c r="CT50" i="38"/>
  <c r="CS50" i="38"/>
  <c r="CR50" i="38"/>
  <c r="CY50" i="38"/>
  <c r="CW50" i="38"/>
  <c r="CQ50" i="38"/>
  <c r="BT68" i="38"/>
  <c r="E68" i="39"/>
  <c r="EI68" i="3"/>
  <c r="W71" i="1"/>
  <c r="BQ68" i="38"/>
  <c r="BU68" i="38"/>
  <c r="BV68" i="38"/>
  <c r="BO68" i="38"/>
  <c r="BS68" i="38"/>
  <c r="CC68" i="38"/>
  <c r="CD68" i="38"/>
  <c r="CF68" i="38"/>
  <c r="CE68" i="38"/>
  <c r="BZ68" i="38"/>
  <c r="BX68" i="38"/>
  <c r="CA68" i="38"/>
  <c r="BY68" i="38"/>
  <c r="BN68" i="38"/>
  <c r="BP68" i="38"/>
  <c r="DD184" i="38"/>
  <c r="DC184" i="38"/>
  <c r="DA184" i="38"/>
  <c r="DB184" i="38"/>
  <c r="CV184" i="38"/>
  <c r="CL184" i="38"/>
  <c r="CT184" i="38"/>
  <c r="CS184" i="38"/>
  <c r="CR184" i="38"/>
  <c r="CQ184" i="38"/>
  <c r="CY184" i="38"/>
  <c r="CO184" i="38"/>
  <c r="CX184" i="38"/>
  <c r="CN184" i="38"/>
  <c r="CW184" i="38"/>
  <c r="CM184" i="38"/>
  <c r="DA161" i="38"/>
  <c r="DC161" i="38"/>
  <c r="DD161" i="38"/>
  <c r="DB161" i="38"/>
  <c r="CR161" i="38"/>
  <c r="CQ161" i="38"/>
  <c r="CY161" i="38"/>
  <c r="CO161" i="38"/>
  <c r="CX161" i="38"/>
  <c r="CN161" i="38"/>
  <c r="CW161" i="38"/>
  <c r="CM161" i="38"/>
  <c r="CV161" i="38"/>
  <c r="CL161" i="38"/>
  <c r="CT161" i="38"/>
  <c r="CS161" i="38"/>
  <c r="DC166" i="38"/>
  <c r="DB166" i="38"/>
  <c r="DA166" i="38"/>
  <c r="DD166" i="38"/>
  <c r="CS166" i="38"/>
  <c r="CR166" i="38"/>
  <c r="CQ166" i="38"/>
  <c r="CY166" i="38"/>
  <c r="CO166" i="38"/>
  <c r="CX166" i="38"/>
  <c r="CN166" i="38"/>
  <c r="CW166" i="38"/>
  <c r="CM166" i="38"/>
  <c r="CV166" i="38"/>
  <c r="CL166" i="38"/>
  <c r="CT166" i="38"/>
  <c r="DA193" i="38"/>
  <c r="DC193" i="38"/>
  <c r="DD193" i="38"/>
  <c r="DB193" i="38"/>
  <c r="CR193" i="38"/>
  <c r="CQ193" i="38"/>
  <c r="CY193" i="38"/>
  <c r="CO193" i="38"/>
  <c r="CX193" i="38"/>
  <c r="CN193" i="38"/>
  <c r="CW193" i="38"/>
  <c r="CM193" i="38"/>
  <c r="CV193" i="38"/>
  <c r="CL193" i="38"/>
  <c r="CT193" i="38"/>
  <c r="CS193" i="38"/>
  <c r="DA177" i="38"/>
  <c r="DC177" i="38"/>
  <c r="DD177" i="38"/>
  <c r="DB177" i="38"/>
  <c r="CR177" i="38"/>
  <c r="CQ177" i="38"/>
  <c r="CY177" i="38"/>
  <c r="CO177" i="38"/>
  <c r="CX177" i="38"/>
  <c r="CN177" i="38"/>
  <c r="CW177" i="38"/>
  <c r="CM177" i="38"/>
  <c r="CV177" i="38"/>
  <c r="CL177" i="38"/>
  <c r="CT177" i="38"/>
  <c r="CS177" i="38"/>
  <c r="AL66" i="38"/>
  <c r="AK66" i="38"/>
  <c r="AJ66" i="38"/>
  <c r="AI66" i="38"/>
  <c r="AF66" i="38"/>
  <c r="AD66" i="38"/>
  <c r="W66" i="38"/>
  <c r="V66" i="38"/>
  <c r="U66" i="38"/>
  <c r="T66" i="38"/>
  <c r="AG66" i="38"/>
  <c r="AE66" i="38"/>
  <c r="AB66" i="38"/>
  <c r="AA66" i="38"/>
  <c r="Z66" i="38"/>
  <c r="Y66" i="38"/>
  <c r="AL181" i="38"/>
  <c r="AK181" i="38"/>
  <c r="AJ181" i="38"/>
  <c r="AI181" i="38"/>
  <c r="AB181" i="38"/>
  <c r="AA181" i="38"/>
  <c r="Z181" i="38"/>
  <c r="Y181" i="38"/>
  <c r="AG181" i="38"/>
  <c r="W181" i="38"/>
  <c r="AF181" i="38"/>
  <c r="V181" i="38"/>
  <c r="AE181" i="38"/>
  <c r="U181" i="38"/>
  <c r="AD181" i="38"/>
  <c r="T181" i="38"/>
  <c r="T169" i="2"/>
  <c r="E83" i="39"/>
  <c r="EI83" i="3"/>
  <c r="CM83" i="38"/>
  <c r="I83" i="39"/>
  <c r="EK83" i="3"/>
  <c r="CO83" i="38"/>
  <c r="K83" i="39"/>
  <c r="EM83" i="3"/>
  <c r="CL83" i="38"/>
  <c r="H83" i="39"/>
  <c r="EJ83" i="3"/>
  <c r="CN83" i="38"/>
  <c r="J83" i="39"/>
  <c r="EL83" i="3"/>
  <c r="DC83" i="38"/>
  <c r="AE83" i="39"/>
  <c r="DB83" i="38"/>
  <c r="AD83" i="39"/>
  <c r="DA83" i="38"/>
  <c r="AC83" i="39"/>
  <c r="CV83" i="38"/>
  <c r="V83" i="39"/>
  <c r="CQ83" i="38"/>
  <c r="O83" i="39"/>
  <c r="CY83" i="38"/>
  <c r="Y83" i="39"/>
  <c r="CT83" i="38"/>
  <c r="R83" i="39"/>
  <c r="CX83" i="38"/>
  <c r="X83" i="39"/>
  <c r="CS83" i="38"/>
  <c r="Q83" i="39"/>
  <c r="CW83" i="38"/>
  <c r="W83" i="39"/>
  <c r="CR83" i="38"/>
  <c r="P83" i="39"/>
  <c r="DD83" i="38"/>
  <c r="AF83" i="39"/>
  <c r="CL124" i="38"/>
  <c r="H124" i="39"/>
  <c r="EJ124" i="3"/>
  <c r="CN124" i="38"/>
  <c r="J124" i="39"/>
  <c r="EL124" i="3"/>
  <c r="CM124" i="38"/>
  <c r="I124" i="39"/>
  <c r="EK124" i="3"/>
  <c r="CO124" i="38"/>
  <c r="K124" i="39"/>
  <c r="EM124" i="3"/>
  <c r="DC124" i="38"/>
  <c r="AE124" i="39"/>
  <c r="DB124" i="38"/>
  <c r="AD124" i="39"/>
  <c r="DA124" i="38"/>
  <c r="AC124" i="39"/>
  <c r="CY124" i="38"/>
  <c r="Y124" i="39"/>
  <c r="CT124" i="38"/>
  <c r="R124" i="39"/>
  <c r="CX124" i="38"/>
  <c r="X124" i="39"/>
  <c r="CS124" i="38"/>
  <c r="Q124" i="39"/>
  <c r="CW124" i="38"/>
  <c r="W124" i="39"/>
  <c r="CR124" i="38"/>
  <c r="P124" i="39"/>
  <c r="CV124" i="38"/>
  <c r="V124" i="39"/>
  <c r="CQ124" i="38"/>
  <c r="O124" i="39"/>
  <c r="E124" i="39"/>
  <c r="EI124" i="3"/>
  <c r="DD124" i="38"/>
  <c r="AF124" i="39"/>
  <c r="CF217" i="38"/>
  <c r="CE217" i="38"/>
  <c r="CD217" i="38"/>
  <c r="CC217" i="38"/>
  <c r="BU217" i="38"/>
  <c r="BT217" i="38"/>
  <c r="BS217" i="38"/>
  <c r="CA217" i="38"/>
  <c r="BQ217" i="38"/>
  <c r="BX217" i="38"/>
  <c r="BV217" i="38"/>
  <c r="BP217" i="38"/>
  <c r="BO217" i="38"/>
  <c r="BN217" i="38"/>
  <c r="BZ217" i="38"/>
  <c r="BY217" i="38"/>
  <c r="DD199" i="38"/>
  <c r="DC199" i="38"/>
  <c r="DB199" i="38"/>
  <c r="DA199" i="38"/>
  <c r="CY199" i="38"/>
  <c r="CO199" i="38"/>
  <c r="CX199" i="38"/>
  <c r="CN199" i="38"/>
  <c r="CW199" i="38"/>
  <c r="CM199" i="38"/>
  <c r="CV199" i="38"/>
  <c r="CL199" i="38"/>
  <c r="CT199" i="38"/>
  <c r="CS199" i="38"/>
  <c r="CR199" i="38"/>
  <c r="CQ199" i="38"/>
  <c r="DD155" i="38"/>
  <c r="DC155" i="38"/>
  <c r="DB155" i="38"/>
  <c r="DA155" i="38"/>
  <c r="CT155" i="38"/>
  <c r="CS155" i="38"/>
  <c r="CR155" i="38"/>
  <c r="CQ155" i="38"/>
  <c r="CY155" i="38"/>
  <c r="CO155" i="38"/>
  <c r="CX155" i="38"/>
  <c r="CN155" i="38"/>
  <c r="CW155" i="38"/>
  <c r="CM155" i="38"/>
  <c r="CV155" i="38"/>
  <c r="CL155" i="38"/>
  <c r="DD187" i="38"/>
  <c r="DC187" i="38"/>
  <c r="DB187" i="38"/>
  <c r="DA187" i="38"/>
  <c r="CT187" i="38"/>
  <c r="CS187" i="38"/>
  <c r="CR187" i="38"/>
  <c r="CQ187" i="38"/>
  <c r="CY187" i="38"/>
  <c r="CO187" i="38"/>
  <c r="CX187" i="38"/>
  <c r="CN187" i="38"/>
  <c r="CW187" i="38"/>
  <c r="CM187" i="38"/>
  <c r="CV187" i="38"/>
  <c r="CL187" i="38"/>
  <c r="DD207" i="38"/>
  <c r="DC207" i="38"/>
  <c r="DB207" i="38"/>
  <c r="DA207" i="38"/>
  <c r="CY207" i="38"/>
  <c r="CO207" i="38"/>
  <c r="CX207" i="38"/>
  <c r="CN207" i="38"/>
  <c r="CW207" i="38"/>
  <c r="CM207" i="38"/>
  <c r="CV207" i="38"/>
  <c r="CL207" i="38"/>
  <c r="CT207" i="38"/>
  <c r="CS207" i="38"/>
  <c r="CR207" i="38"/>
  <c r="CQ207" i="38"/>
  <c r="AL310" i="38"/>
  <c r="AK310" i="38"/>
  <c r="AJ310" i="38"/>
  <c r="AI310" i="38"/>
  <c r="AD310" i="38"/>
  <c r="Y310" i="38"/>
  <c r="T310" i="38"/>
  <c r="AF310" i="38"/>
  <c r="AA310" i="38"/>
  <c r="V310" i="38"/>
  <c r="AE310" i="38"/>
  <c r="Z310" i="38"/>
  <c r="U310" i="38"/>
  <c r="W310" i="38"/>
  <c r="AB310" i="38"/>
  <c r="AG310" i="38"/>
  <c r="AL278" i="38"/>
  <c r="AK278" i="38"/>
  <c r="AJ278" i="38"/>
  <c r="AI278" i="38"/>
  <c r="AE278" i="38"/>
  <c r="U278" i="38"/>
  <c r="AD278" i="38"/>
  <c r="T278" i="38"/>
  <c r="AB278" i="38"/>
  <c r="AA278" i="38"/>
  <c r="Z278" i="38"/>
  <c r="Y278" i="38"/>
  <c r="AG278" i="38"/>
  <c r="W278" i="38"/>
  <c r="AF278" i="38"/>
  <c r="V278" i="38"/>
  <c r="AL246" i="38"/>
  <c r="AK246" i="38"/>
  <c r="AJ246" i="38"/>
  <c r="AI246" i="38"/>
  <c r="AE246" i="38"/>
  <c r="U246" i="38"/>
  <c r="AD246" i="38"/>
  <c r="T246" i="38"/>
  <c r="AB246" i="38"/>
  <c r="AA246" i="38"/>
  <c r="Z246" i="38"/>
  <c r="Y246" i="38"/>
  <c r="AG246" i="38"/>
  <c r="W246" i="38"/>
  <c r="AF246" i="38"/>
  <c r="V246" i="38"/>
  <c r="AL177" i="38"/>
  <c r="AK177" i="38"/>
  <c r="AJ177" i="38"/>
  <c r="AI177" i="38"/>
  <c r="AG177" i="38"/>
  <c r="W177" i="38"/>
  <c r="AF177" i="38"/>
  <c r="V177" i="38"/>
  <c r="AE177" i="38"/>
  <c r="U177" i="38"/>
  <c r="AD177" i="38"/>
  <c r="T177" i="38"/>
  <c r="AB177" i="38"/>
  <c r="AA177" i="38"/>
  <c r="Z177" i="38"/>
  <c r="Y177" i="38"/>
  <c r="AL42" i="38"/>
  <c r="AK42" i="38"/>
  <c r="AJ42" i="38"/>
  <c r="AI42" i="38"/>
  <c r="AF42" i="38"/>
  <c r="AD42" i="38"/>
  <c r="Z42" i="38"/>
  <c r="Y42" i="38"/>
  <c r="AG42" i="38"/>
  <c r="AE42" i="38"/>
  <c r="AB42" i="38"/>
  <c r="W42" i="38"/>
  <c r="V42" i="38"/>
  <c r="AA42" i="38"/>
  <c r="U42" i="38"/>
  <c r="T42" i="38"/>
  <c r="T214" i="2"/>
  <c r="T286" i="2"/>
  <c r="T53" i="2"/>
  <c r="BQ7" i="38"/>
  <c r="K7" i="39"/>
  <c r="BP7" i="38"/>
  <c r="J7" i="39"/>
  <c r="BO7" i="38"/>
  <c r="I7" i="39"/>
  <c r="BN7" i="38"/>
  <c r="H7" i="39"/>
  <c r="BV7" i="38"/>
  <c r="R7" i="39"/>
  <c r="EM7" i="3"/>
  <c r="BU7" i="38"/>
  <c r="Q7" i="39"/>
  <c r="EL7" i="3"/>
  <c r="BT7" i="38"/>
  <c r="BS7" i="38"/>
  <c r="O7" i="39"/>
  <c r="EJ7" i="3"/>
  <c r="CF7" i="38"/>
  <c r="AF7" i="39"/>
  <c r="CE7" i="38"/>
  <c r="AE7" i="39"/>
  <c r="CD7" i="38"/>
  <c r="CC7" i="38"/>
  <c r="AC7" i="39"/>
  <c r="BZ7" i="38"/>
  <c r="X7" i="39"/>
  <c r="BX7" i="38"/>
  <c r="CA7" i="38"/>
  <c r="Y7" i="39"/>
  <c r="BY7" i="38"/>
  <c r="W7" i="39"/>
  <c r="E7" i="39"/>
  <c r="EI7" i="3"/>
  <c r="W10" i="1"/>
  <c r="CL75" i="38"/>
  <c r="H75" i="39"/>
  <c r="EJ75" i="3"/>
  <c r="DA75" i="38"/>
  <c r="AC75" i="39"/>
  <c r="CT75" i="38"/>
  <c r="R75" i="39"/>
  <c r="CR75" i="38"/>
  <c r="P75" i="39"/>
  <c r="BO72" i="38"/>
  <c r="BQ72" i="38"/>
  <c r="BN72" i="38"/>
  <c r="CC72" i="38"/>
  <c r="BP72" i="38"/>
  <c r="CF72" i="38"/>
  <c r="CE72" i="38"/>
  <c r="CD72" i="38"/>
  <c r="BZ72" i="38"/>
  <c r="BX72" i="38"/>
  <c r="CA72" i="38"/>
  <c r="BY72" i="38"/>
  <c r="BS72" i="38"/>
  <c r="BV72" i="38"/>
  <c r="BT72" i="38"/>
  <c r="BU72" i="38"/>
  <c r="E72" i="39"/>
  <c r="EI72" i="3"/>
  <c r="W75" i="1"/>
  <c r="BS66" i="38"/>
  <c r="BT66" i="38"/>
  <c r="BQ66" i="38"/>
  <c r="BU66" i="38"/>
  <c r="BN66" i="38"/>
  <c r="CC66" i="38"/>
  <c r="BV66" i="38"/>
  <c r="CE66" i="38"/>
  <c r="CD66" i="38"/>
  <c r="CF66" i="38"/>
  <c r="BZ66" i="38"/>
  <c r="BX66" i="38"/>
  <c r="CA66" i="38"/>
  <c r="BY66" i="38"/>
  <c r="BP66" i="38"/>
  <c r="E66" i="39"/>
  <c r="EI66" i="3"/>
  <c r="W69" i="1"/>
  <c r="BO66" i="38"/>
  <c r="K51" i="8"/>
  <c r="Y53" i="3"/>
  <c r="GH53" i="3"/>
  <c r="Z53" i="3"/>
  <c r="Q53" i="3"/>
  <c r="FY53" i="3"/>
  <c r="CL62" i="38"/>
  <c r="CM62" i="38"/>
  <c r="CO62" i="38"/>
  <c r="CN62" i="38"/>
  <c r="DD62" i="38"/>
  <c r="DA62" i="38"/>
  <c r="DC62" i="38"/>
  <c r="DB62" i="38"/>
  <c r="CX62" i="38"/>
  <c r="CV62" i="38"/>
  <c r="CT62" i="38"/>
  <c r="CS62" i="38"/>
  <c r="CR62" i="38"/>
  <c r="CY62" i="38"/>
  <c r="CW62" i="38"/>
  <c r="CQ62" i="38"/>
  <c r="DA301" i="38"/>
  <c r="DD301" i="38"/>
  <c r="DC301" i="38"/>
  <c r="DB301" i="38"/>
  <c r="CR301" i="38"/>
  <c r="CQ301" i="38"/>
  <c r="CO301" i="38"/>
  <c r="CN301" i="38"/>
  <c r="CW301" i="38"/>
  <c r="CM301" i="38"/>
  <c r="CV301" i="38"/>
  <c r="CL301" i="38"/>
  <c r="CT301" i="38"/>
  <c r="CY301" i="38"/>
  <c r="CX301" i="38"/>
  <c r="CS301" i="38"/>
  <c r="DA269" i="38"/>
  <c r="DD269" i="38"/>
  <c r="DC269" i="38"/>
  <c r="DB269" i="38"/>
  <c r="CS269" i="38"/>
  <c r="CR269" i="38"/>
  <c r="CQ269" i="38"/>
  <c r="CY269" i="38"/>
  <c r="CO269" i="38"/>
  <c r="CX269" i="38"/>
  <c r="CN269" i="38"/>
  <c r="CW269" i="38"/>
  <c r="CM269" i="38"/>
  <c r="CV269" i="38"/>
  <c r="CL269" i="38"/>
  <c r="CT269" i="38"/>
  <c r="DA237" i="38"/>
  <c r="DD237" i="38"/>
  <c r="DC237" i="38"/>
  <c r="DB237" i="38"/>
  <c r="CS237" i="38"/>
  <c r="CR237" i="38"/>
  <c r="CQ237" i="38"/>
  <c r="CY237" i="38"/>
  <c r="CO237" i="38"/>
  <c r="CX237" i="38"/>
  <c r="CN237" i="38"/>
  <c r="CW237" i="38"/>
  <c r="CM237" i="38"/>
  <c r="CV237" i="38"/>
  <c r="CL237" i="38"/>
  <c r="CT237" i="38"/>
  <c r="CF162" i="38"/>
  <c r="CE162" i="38"/>
  <c r="CD162" i="38"/>
  <c r="CC162" i="38"/>
  <c r="BU162" i="38"/>
  <c r="BT162" i="38"/>
  <c r="BS162" i="38"/>
  <c r="CA162" i="38"/>
  <c r="BQ162" i="38"/>
  <c r="BZ162" i="38"/>
  <c r="BP162" i="38"/>
  <c r="BY162" i="38"/>
  <c r="BO162" i="38"/>
  <c r="BX162" i="38"/>
  <c r="BN162" i="38"/>
  <c r="BV162" i="38"/>
  <c r="DC186" i="38"/>
  <c r="DB186" i="38"/>
  <c r="DA186" i="38"/>
  <c r="DD186" i="38"/>
  <c r="CX186" i="38"/>
  <c r="CN186" i="38"/>
  <c r="CW186" i="38"/>
  <c r="CM186" i="38"/>
  <c r="CV186" i="38"/>
  <c r="CL186" i="38"/>
  <c r="CT186" i="38"/>
  <c r="CS186" i="38"/>
  <c r="CR186" i="38"/>
  <c r="CQ186" i="38"/>
  <c r="CY186" i="38"/>
  <c r="CO186" i="38"/>
  <c r="DC230" i="38"/>
  <c r="DB230" i="38"/>
  <c r="DA230" i="38"/>
  <c r="DD230" i="38"/>
  <c r="CY230" i="38"/>
  <c r="CO230" i="38"/>
  <c r="CX230" i="38"/>
  <c r="CN230" i="38"/>
  <c r="CW230" i="38"/>
  <c r="CM230" i="38"/>
  <c r="CV230" i="38"/>
  <c r="CL230" i="38"/>
  <c r="CT230" i="38"/>
  <c r="CS230" i="38"/>
  <c r="CR230" i="38"/>
  <c r="CQ230" i="38"/>
  <c r="AL306" i="38"/>
  <c r="AK306" i="38"/>
  <c r="AJ306" i="38"/>
  <c r="AI306" i="38"/>
  <c r="Y306" i="38"/>
  <c r="AG306" i="38"/>
  <c r="W306" i="38"/>
  <c r="AD306" i="38"/>
  <c r="T306" i="38"/>
  <c r="AB306" i="38"/>
  <c r="AA306" i="38"/>
  <c r="AE306" i="38"/>
  <c r="Z306" i="38"/>
  <c r="V306" i="38"/>
  <c r="AF306" i="38"/>
  <c r="U306" i="38"/>
  <c r="AL274" i="38"/>
  <c r="AK274" i="38"/>
  <c r="AJ274" i="38"/>
  <c r="AI274" i="38"/>
  <c r="Z274" i="38"/>
  <c r="Y274" i="38"/>
  <c r="AG274" i="38"/>
  <c r="W274" i="38"/>
  <c r="AF274" i="38"/>
  <c r="V274" i="38"/>
  <c r="AE274" i="38"/>
  <c r="U274" i="38"/>
  <c r="AD274" i="38"/>
  <c r="T274" i="38"/>
  <c r="AB274" i="38"/>
  <c r="AA274" i="38"/>
  <c r="AL142" i="38"/>
  <c r="AK142" i="38"/>
  <c r="AJ142" i="38"/>
  <c r="AI142" i="38"/>
  <c r="Z142" i="38"/>
  <c r="Y142" i="38"/>
  <c r="AG142" i="38"/>
  <c r="W142" i="38"/>
  <c r="AF142" i="38"/>
  <c r="V142" i="38"/>
  <c r="AE142" i="38"/>
  <c r="U142" i="38"/>
  <c r="AD142" i="38"/>
  <c r="T142" i="38"/>
  <c r="AB142" i="38"/>
  <c r="AA142" i="38"/>
  <c r="AL122" i="38"/>
  <c r="AK122" i="38"/>
  <c r="AJ122" i="38"/>
  <c r="AI122" i="38"/>
  <c r="AE122" i="38"/>
  <c r="U122" i="38"/>
  <c r="AD122" i="38"/>
  <c r="T122" i="38"/>
  <c r="AB122" i="38"/>
  <c r="AA122" i="38"/>
  <c r="Z122" i="38"/>
  <c r="Y122" i="38"/>
  <c r="AG122" i="38"/>
  <c r="W122" i="38"/>
  <c r="AF122" i="38"/>
  <c r="V122" i="38"/>
  <c r="T259" i="2"/>
  <c r="AB146" i="39"/>
  <c r="U146" i="39"/>
  <c r="N146" i="39"/>
  <c r="G146" i="39"/>
  <c r="EH146" i="3"/>
  <c r="CL116" i="38"/>
  <c r="H116" i="39"/>
  <c r="EJ116" i="3"/>
  <c r="CN116" i="38"/>
  <c r="J116" i="39"/>
  <c r="EL116" i="3"/>
  <c r="CM116" i="38"/>
  <c r="I116" i="39"/>
  <c r="EK116" i="3"/>
  <c r="CO116" i="38"/>
  <c r="K116" i="39"/>
  <c r="EM116" i="3"/>
  <c r="DC116" i="38"/>
  <c r="AE116" i="39"/>
  <c r="DB116" i="38"/>
  <c r="AD116" i="39"/>
  <c r="DA116" i="38"/>
  <c r="AC116" i="39"/>
  <c r="CY116" i="38"/>
  <c r="Y116" i="39"/>
  <c r="CT116" i="38"/>
  <c r="R116" i="39"/>
  <c r="CX116" i="38"/>
  <c r="X116" i="39"/>
  <c r="CS116" i="38"/>
  <c r="Q116" i="39"/>
  <c r="CW116" i="38"/>
  <c r="W116" i="39"/>
  <c r="CR116" i="38"/>
  <c r="P116" i="39"/>
  <c r="CV116" i="38"/>
  <c r="V116" i="39"/>
  <c r="CQ116" i="38"/>
  <c r="O116" i="39"/>
  <c r="DD116" i="38"/>
  <c r="AF116" i="39"/>
  <c r="E116" i="39"/>
  <c r="EI116" i="3"/>
  <c r="CM66" i="38"/>
  <c r="CO66" i="38"/>
  <c r="CN66" i="38"/>
  <c r="CL66" i="38"/>
  <c r="DD66" i="38"/>
  <c r="DC66" i="38"/>
  <c r="DB66" i="38"/>
  <c r="DA66" i="38"/>
  <c r="CX66" i="38"/>
  <c r="CV66" i="38"/>
  <c r="CT66" i="38"/>
  <c r="CS66" i="38"/>
  <c r="CR66" i="38"/>
  <c r="CY66" i="38"/>
  <c r="CW66" i="38"/>
  <c r="CQ66" i="38"/>
  <c r="CF201" i="38"/>
  <c r="CE201" i="38"/>
  <c r="CD201" i="38"/>
  <c r="CC201" i="38"/>
  <c r="BY201" i="38"/>
  <c r="BO201" i="38"/>
  <c r="BX201" i="38"/>
  <c r="BN201" i="38"/>
  <c r="BV201" i="38"/>
  <c r="BU201" i="38"/>
  <c r="BT201" i="38"/>
  <c r="BS201" i="38"/>
  <c r="CA201" i="38"/>
  <c r="BQ201" i="38"/>
  <c r="BZ201" i="38"/>
  <c r="BP201" i="38"/>
  <c r="DC154" i="38"/>
  <c r="DB154" i="38"/>
  <c r="DA154" i="38"/>
  <c r="DD154" i="38"/>
  <c r="CX154" i="38"/>
  <c r="CN154" i="38"/>
  <c r="CW154" i="38"/>
  <c r="CM154" i="38"/>
  <c r="CV154" i="38"/>
  <c r="CL154" i="38"/>
  <c r="CT154" i="38"/>
  <c r="CS154" i="38"/>
  <c r="CR154" i="38"/>
  <c r="CQ154" i="38"/>
  <c r="CY154" i="38"/>
  <c r="CO154" i="38"/>
  <c r="AL302" i="38"/>
  <c r="AK302" i="38"/>
  <c r="AJ302" i="38"/>
  <c r="AI302" i="38"/>
  <c r="AD302" i="38"/>
  <c r="T302" i="38"/>
  <c r="AB302" i="38"/>
  <c r="Y302" i="38"/>
  <c r="AG302" i="38"/>
  <c r="W302" i="38"/>
  <c r="AF302" i="38"/>
  <c r="V302" i="38"/>
  <c r="U302" i="38"/>
  <c r="AE302" i="38"/>
  <c r="AA302" i="38"/>
  <c r="Z302" i="38"/>
  <c r="AL270" i="38"/>
  <c r="AK270" i="38"/>
  <c r="AJ270" i="38"/>
  <c r="AI270" i="38"/>
  <c r="AE270" i="38"/>
  <c r="U270" i="38"/>
  <c r="AD270" i="38"/>
  <c r="T270" i="38"/>
  <c r="AB270" i="38"/>
  <c r="AA270" i="38"/>
  <c r="Z270" i="38"/>
  <c r="Y270" i="38"/>
  <c r="AG270" i="38"/>
  <c r="W270" i="38"/>
  <c r="V270" i="38"/>
  <c r="AF270" i="38"/>
  <c r="AL161" i="38"/>
  <c r="AK161" i="38"/>
  <c r="AJ161" i="38"/>
  <c r="AI161" i="38"/>
  <c r="AG161" i="38"/>
  <c r="W161" i="38"/>
  <c r="AF161" i="38"/>
  <c r="V161" i="38"/>
  <c r="AE161" i="38"/>
  <c r="U161" i="38"/>
  <c r="AD161" i="38"/>
  <c r="T161" i="38"/>
  <c r="AB161" i="38"/>
  <c r="AA161" i="38"/>
  <c r="Z161" i="38"/>
  <c r="Y161" i="38"/>
  <c r="AL198" i="38"/>
  <c r="AK198" i="38"/>
  <c r="AJ198" i="38"/>
  <c r="AI198" i="38"/>
  <c r="Y198" i="38"/>
  <c r="AG198" i="38"/>
  <c r="W198" i="38"/>
  <c r="AF198" i="38"/>
  <c r="V198" i="38"/>
  <c r="AE198" i="38"/>
  <c r="U198" i="38"/>
  <c r="AD198" i="38"/>
  <c r="T198" i="38"/>
  <c r="AB198" i="38"/>
  <c r="AA198" i="38"/>
  <c r="Z198" i="38"/>
  <c r="T144" i="2"/>
  <c r="T160" i="2"/>
  <c r="T232" i="2"/>
  <c r="T304" i="2"/>
  <c r="T332" i="2"/>
  <c r="CE213" i="3"/>
  <c r="BF213" i="3"/>
  <c r="AL213" i="3"/>
  <c r="CE253" i="3"/>
  <c r="BF253" i="3"/>
  <c r="AL253" i="3"/>
  <c r="AH51" i="3"/>
  <c r="BM51" i="3"/>
  <c r="BU51" i="3"/>
  <c r="AN51" i="3"/>
  <c r="AV51" i="3"/>
  <c r="BN51" i="3"/>
  <c r="AO51" i="3"/>
  <c r="AH98" i="3"/>
  <c r="BM98" i="3"/>
  <c r="BU98" i="3"/>
  <c r="AN98" i="3"/>
  <c r="AV98" i="3"/>
  <c r="BN98" i="3"/>
  <c r="AO98" i="3"/>
  <c r="AO190" i="3"/>
  <c r="AH190" i="3"/>
  <c r="BM190" i="3"/>
  <c r="BU190" i="3"/>
  <c r="AN190" i="3"/>
  <c r="AV190" i="3"/>
  <c r="BN190" i="3"/>
  <c r="BM252" i="3"/>
  <c r="BU252" i="3"/>
  <c r="BN252" i="3"/>
  <c r="AN252" i="3"/>
  <c r="AV252" i="3"/>
  <c r="AO252" i="3"/>
  <c r="AY72" i="3"/>
  <c r="AX72" i="3"/>
  <c r="AY143" i="3"/>
  <c r="BW143" i="3"/>
  <c r="AX143" i="3"/>
  <c r="AJ143" i="3"/>
  <c r="BX143" i="3"/>
  <c r="AX195" i="3"/>
  <c r="AJ195" i="3"/>
  <c r="BX195" i="3"/>
  <c r="BW195" i="3"/>
  <c r="AY195" i="3"/>
  <c r="AY252" i="3"/>
  <c r="AJ252" i="3"/>
  <c r="BW252" i="3"/>
  <c r="BX252" i="3"/>
  <c r="AX252" i="3"/>
  <c r="AL57" i="3"/>
  <c r="BF57" i="3"/>
  <c r="AL112" i="3"/>
  <c r="BF112" i="3"/>
  <c r="CE198" i="3"/>
  <c r="BF198" i="3"/>
  <c r="AL198" i="3"/>
  <c r="AB131" i="39"/>
  <c r="U131" i="39"/>
  <c r="N131" i="39"/>
  <c r="G108" i="39"/>
  <c r="EH108" i="3"/>
  <c r="AB108" i="39"/>
  <c r="U108" i="39"/>
  <c r="N108" i="39"/>
  <c r="D73" i="39"/>
  <c r="CH73" i="38"/>
  <c r="AO44" i="3"/>
  <c r="AH44" i="3"/>
  <c r="BN44" i="3"/>
  <c r="BM31" i="38"/>
  <c r="BL31" i="38"/>
  <c r="CJ31" i="38"/>
  <c r="CI31" i="38"/>
  <c r="M31" i="38"/>
  <c r="Q31" i="38"/>
  <c r="R31" i="38"/>
  <c r="BV35" i="38"/>
  <c r="BN35" i="38"/>
  <c r="BO35" i="38"/>
  <c r="BS35" i="38"/>
  <c r="BP35" i="38"/>
  <c r="BT35" i="38"/>
  <c r="BQ35" i="38"/>
  <c r="BU35" i="38"/>
  <c r="CF35" i="38"/>
  <c r="CC35" i="38"/>
  <c r="CE35" i="38"/>
  <c r="CD35" i="38"/>
  <c r="CA35" i="38"/>
  <c r="BY35" i="38"/>
  <c r="BZ35" i="38"/>
  <c r="BX35" i="38"/>
  <c r="T40" i="3"/>
  <c r="S40" i="3"/>
  <c r="T25" i="3"/>
  <c r="BK11" i="38"/>
  <c r="D11" i="39"/>
  <c r="T34" i="3"/>
  <c r="L34" i="3"/>
  <c r="S34" i="3"/>
  <c r="CA243" i="3"/>
  <c r="BB243" i="3"/>
  <c r="BQ32" i="38"/>
  <c r="BU32" i="38"/>
  <c r="BV32" i="38"/>
  <c r="BN32" i="38"/>
  <c r="BO32" i="38"/>
  <c r="BS32" i="38"/>
  <c r="BP32" i="38"/>
  <c r="BT32" i="38"/>
  <c r="CD32" i="38"/>
  <c r="CF32" i="38"/>
  <c r="CC32" i="38"/>
  <c r="CE32" i="38"/>
  <c r="BZ32" i="38"/>
  <c r="BX32" i="38"/>
  <c r="CA32" i="38"/>
  <c r="BY32" i="38"/>
  <c r="CE226" i="3"/>
  <c r="BF226" i="3"/>
  <c r="AL226" i="3"/>
  <c r="CE224" i="3"/>
  <c r="BF224" i="3"/>
  <c r="AL224" i="3"/>
  <c r="CE227" i="3"/>
  <c r="BF227" i="3"/>
  <c r="AL227" i="3"/>
  <c r="CE222" i="3"/>
  <c r="BF222" i="3"/>
  <c r="AL222" i="3"/>
  <c r="CE236" i="3"/>
  <c r="BF236" i="3"/>
  <c r="AL236" i="3"/>
  <c r="CE248" i="3"/>
  <c r="BF248" i="3"/>
  <c r="AL248" i="3"/>
  <c r="CE244" i="3"/>
  <c r="BF244" i="3"/>
  <c r="AL244" i="3"/>
  <c r="BF28" i="3"/>
  <c r="AL28" i="3"/>
  <c r="BF16" i="3"/>
  <c r="AL16" i="3"/>
  <c r="BM53" i="3"/>
  <c r="BU53" i="3"/>
  <c r="AN53" i="3"/>
  <c r="AV53" i="3"/>
  <c r="BN53" i="3"/>
  <c r="AO53" i="3"/>
  <c r="AH53" i="3"/>
  <c r="AO56" i="3"/>
  <c r="AH56" i="3"/>
  <c r="BM56" i="3"/>
  <c r="BU56" i="3"/>
  <c r="AN56" i="3"/>
  <c r="AV56" i="3"/>
  <c r="BN56" i="3"/>
  <c r="AH52" i="3"/>
  <c r="BM52" i="3"/>
  <c r="BU52" i="3"/>
  <c r="AN52" i="3"/>
  <c r="AV52" i="3"/>
  <c r="BN52" i="3"/>
  <c r="AO52" i="3"/>
  <c r="BM107" i="3"/>
  <c r="BU107" i="3"/>
  <c r="AN107" i="3"/>
  <c r="AV107" i="3"/>
  <c r="BN107" i="3"/>
  <c r="AO107" i="3"/>
  <c r="AH107" i="3"/>
  <c r="AO70" i="3"/>
  <c r="BU70" i="3"/>
  <c r="AN70" i="3"/>
  <c r="AV70" i="3"/>
  <c r="AO87" i="3"/>
  <c r="AH87" i="3"/>
  <c r="BM87" i="3"/>
  <c r="BU87" i="3"/>
  <c r="AN87" i="3"/>
  <c r="AV87" i="3"/>
  <c r="BN87" i="3"/>
  <c r="AH81" i="3"/>
  <c r="BM81" i="3"/>
  <c r="BU81" i="3"/>
  <c r="AN81" i="3"/>
  <c r="AV81" i="3"/>
  <c r="BN81" i="3"/>
  <c r="AO81" i="3"/>
  <c r="AN116" i="3"/>
  <c r="AV116" i="3"/>
  <c r="BN116" i="3"/>
  <c r="AO116" i="3"/>
  <c r="AH116" i="3"/>
  <c r="BM116" i="3"/>
  <c r="BU116" i="3"/>
  <c r="BM137" i="3"/>
  <c r="BU137" i="3"/>
  <c r="AN137" i="3"/>
  <c r="AV137" i="3"/>
  <c r="BN137" i="3"/>
  <c r="AO137" i="3"/>
  <c r="AH137" i="3"/>
  <c r="AH112" i="3"/>
  <c r="BM112" i="3"/>
  <c r="BU112" i="3"/>
  <c r="AN112" i="3"/>
  <c r="AV112" i="3"/>
  <c r="BN112" i="3"/>
  <c r="AO112" i="3"/>
  <c r="AH106" i="3"/>
  <c r="BM106" i="3"/>
  <c r="BU106" i="3"/>
  <c r="AN106" i="3"/>
  <c r="AV106" i="3"/>
  <c r="BN106" i="3"/>
  <c r="AO106" i="3"/>
  <c r="AO147" i="3"/>
  <c r="AH147" i="3"/>
  <c r="BM147" i="3"/>
  <c r="BU147" i="3"/>
  <c r="AN147" i="3"/>
  <c r="AV147" i="3"/>
  <c r="BN147" i="3"/>
  <c r="AO148" i="3"/>
  <c r="BN148" i="3"/>
  <c r="BM148" i="3"/>
  <c r="BU148" i="3"/>
  <c r="AN148" i="3"/>
  <c r="AV148" i="3"/>
  <c r="AH148" i="3"/>
  <c r="AN154" i="3"/>
  <c r="AV154" i="3"/>
  <c r="BN154" i="3"/>
  <c r="AO154" i="3"/>
  <c r="BM154" i="3"/>
  <c r="BU154" i="3"/>
  <c r="AH154" i="3"/>
  <c r="AN173" i="3"/>
  <c r="AV173" i="3"/>
  <c r="BN173" i="3"/>
  <c r="AO173" i="3"/>
  <c r="AH173" i="3"/>
  <c r="BM173" i="3"/>
  <c r="BU173" i="3"/>
  <c r="AN191" i="3"/>
  <c r="AV191" i="3"/>
  <c r="BN191" i="3"/>
  <c r="AO191" i="3"/>
  <c r="AH191" i="3"/>
  <c r="BM191" i="3"/>
  <c r="BU191" i="3"/>
  <c r="AO175" i="3"/>
  <c r="BM175" i="3"/>
  <c r="BU175" i="3"/>
  <c r="AN175" i="3"/>
  <c r="AV175" i="3"/>
  <c r="AH175" i="3"/>
  <c r="BN175" i="3"/>
  <c r="AO188" i="3"/>
  <c r="AH188" i="3"/>
  <c r="BN188" i="3"/>
  <c r="BM188" i="3"/>
  <c r="BU188" i="3"/>
  <c r="AN188" i="3"/>
  <c r="AV188" i="3"/>
  <c r="BM201" i="3"/>
  <c r="BU201" i="3"/>
  <c r="AN201" i="3"/>
  <c r="AV201" i="3"/>
  <c r="BN201" i="3"/>
  <c r="AO201" i="3"/>
  <c r="AH201" i="3"/>
  <c r="AH192" i="3"/>
  <c r="BM192" i="3"/>
  <c r="BU192" i="3"/>
  <c r="AN192" i="3"/>
  <c r="AV192" i="3"/>
  <c r="BN192" i="3"/>
  <c r="AO192" i="3"/>
  <c r="AO197" i="3"/>
  <c r="AH197" i="3"/>
  <c r="BM197" i="3"/>
  <c r="BU197" i="3"/>
  <c r="AN197" i="3"/>
  <c r="AV197" i="3"/>
  <c r="BN197" i="3"/>
  <c r="AH199" i="3"/>
  <c r="BM199" i="3"/>
  <c r="BU199" i="3"/>
  <c r="AN199" i="3"/>
  <c r="AV199" i="3"/>
  <c r="BN199" i="3"/>
  <c r="AO199" i="3"/>
  <c r="AN231" i="3"/>
  <c r="AV231" i="3"/>
  <c r="BN231" i="3"/>
  <c r="AO231" i="3"/>
  <c r="BM231" i="3"/>
  <c r="BU231" i="3"/>
  <c r="AH231" i="3"/>
  <c r="AH223" i="3"/>
  <c r="BM223" i="3"/>
  <c r="BU223" i="3"/>
  <c r="AN223" i="3"/>
  <c r="AV223" i="3"/>
  <c r="BN223" i="3"/>
  <c r="AO223" i="3"/>
  <c r="AO238" i="3"/>
  <c r="BM238" i="3"/>
  <c r="BU238" i="3"/>
  <c r="AN238" i="3"/>
  <c r="AV238" i="3"/>
  <c r="BN238" i="3"/>
  <c r="AO248" i="3"/>
  <c r="BM248" i="3"/>
  <c r="BU248" i="3"/>
  <c r="BN248" i="3"/>
  <c r="AN248" i="3"/>
  <c r="AV248" i="3"/>
  <c r="AH248" i="3"/>
  <c r="BM19" i="3"/>
  <c r="BU19" i="3"/>
  <c r="BN19" i="3"/>
  <c r="AO19" i="3"/>
  <c r="AH19" i="3"/>
  <c r="BM23" i="3"/>
  <c r="BU23" i="3"/>
  <c r="BN23" i="3"/>
  <c r="AO23" i="3"/>
  <c r="AH23" i="3"/>
  <c r="BM9" i="3"/>
  <c r="BU9" i="3"/>
  <c r="AN9" i="3"/>
  <c r="AV9" i="3"/>
  <c r="BN9" i="3"/>
  <c r="AO9" i="3"/>
  <c r="AH9" i="3"/>
  <c r="BM27" i="3"/>
  <c r="BU27" i="3"/>
  <c r="BN27" i="3"/>
  <c r="AO27" i="3"/>
  <c r="AH27" i="3"/>
  <c r="BM29" i="3"/>
  <c r="BU29" i="3"/>
  <c r="AH29" i="3"/>
  <c r="BN29" i="3"/>
  <c r="AO29" i="3"/>
  <c r="BF11" i="3"/>
  <c r="AL11" i="3"/>
  <c r="AX68" i="3"/>
  <c r="AY68" i="3"/>
  <c r="BW76" i="3"/>
  <c r="AX76" i="3"/>
  <c r="AJ76" i="3"/>
  <c r="BX76" i="3"/>
  <c r="AY76" i="3"/>
  <c r="BW92" i="3"/>
  <c r="AX92" i="3"/>
  <c r="AJ92" i="3"/>
  <c r="BX92" i="3"/>
  <c r="AY92" i="3"/>
  <c r="BX86" i="3"/>
  <c r="AY86" i="3"/>
  <c r="BW86" i="3"/>
  <c r="AX86" i="3"/>
  <c r="AJ86" i="3"/>
  <c r="AY80" i="3"/>
  <c r="BW80" i="3"/>
  <c r="AX80" i="3"/>
  <c r="AJ80" i="3"/>
  <c r="BX80" i="3"/>
  <c r="AY66" i="3"/>
  <c r="AX66" i="3"/>
  <c r="BX102" i="3"/>
  <c r="AY102" i="3"/>
  <c r="AJ102" i="3"/>
  <c r="BW102" i="3"/>
  <c r="AX102" i="3"/>
  <c r="BX95" i="3"/>
  <c r="AY95" i="3"/>
  <c r="BW95" i="3"/>
  <c r="AX95" i="3"/>
  <c r="AJ95" i="3"/>
  <c r="AY120" i="3"/>
  <c r="BW120" i="3"/>
  <c r="AX120" i="3"/>
  <c r="AJ120" i="3"/>
  <c r="BX120" i="3"/>
  <c r="AY106" i="3"/>
  <c r="BW106" i="3"/>
  <c r="AX106" i="3"/>
  <c r="AJ106" i="3"/>
  <c r="BX106" i="3"/>
  <c r="AX139" i="3"/>
  <c r="AJ139" i="3"/>
  <c r="BX139" i="3"/>
  <c r="AY139" i="3"/>
  <c r="BW139" i="3"/>
  <c r="BX133" i="3"/>
  <c r="AY133" i="3"/>
  <c r="BW133" i="3"/>
  <c r="AJ133" i="3"/>
  <c r="AX133" i="3"/>
  <c r="AX155" i="3"/>
  <c r="AJ155" i="3"/>
  <c r="BX155" i="3"/>
  <c r="AY155" i="3"/>
  <c r="BW155" i="3"/>
  <c r="BX148" i="3"/>
  <c r="BW148" i="3"/>
  <c r="AX148" i="3"/>
  <c r="AJ148" i="3"/>
  <c r="AY148" i="3"/>
  <c r="BX165" i="3"/>
  <c r="AY165" i="3"/>
  <c r="BW165" i="3"/>
  <c r="AX165" i="3"/>
  <c r="AJ165" i="3"/>
  <c r="AY167" i="3"/>
  <c r="BW167" i="3"/>
  <c r="AX167" i="3"/>
  <c r="AJ167" i="3"/>
  <c r="BX167" i="3"/>
  <c r="AX174" i="3"/>
  <c r="AJ174" i="3"/>
  <c r="BX174" i="3"/>
  <c r="BW174" i="3"/>
  <c r="AY174" i="3"/>
  <c r="BX182" i="3"/>
  <c r="AY182" i="3"/>
  <c r="BW182" i="3"/>
  <c r="AX182" i="3"/>
  <c r="AJ182" i="3"/>
  <c r="AY192" i="3"/>
  <c r="BW192" i="3"/>
  <c r="AX192" i="3"/>
  <c r="AJ192" i="3"/>
  <c r="BX192" i="3"/>
  <c r="BW225" i="3"/>
  <c r="AX225" i="3"/>
  <c r="AJ225" i="3"/>
  <c r="BX225" i="3"/>
  <c r="AY225" i="3"/>
  <c r="AY213" i="3"/>
  <c r="AJ213" i="3"/>
  <c r="BW213" i="3"/>
  <c r="AX213" i="3"/>
  <c r="BX213" i="3"/>
  <c r="BW201" i="3"/>
  <c r="AX201" i="3"/>
  <c r="AJ201" i="3"/>
  <c r="BX201" i="3"/>
  <c r="AY201" i="3"/>
  <c r="AY226" i="3"/>
  <c r="BW226" i="3"/>
  <c r="AX226" i="3"/>
  <c r="AJ226" i="3"/>
  <c r="BX226" i="3"/>
  <c r="AX248" i="3"/>
  <c r="BX248" i="3"/>
  <c r="AY248" i="3"/>
  <c r="BW248" i="3"/>
  <c r="BX242" i="3"/>
  <c r="AJ242" i="3"/>
  <c r="BW242" i="3"/>
  <c r="AY242" i="3"/>
  <c r="AX242" i="3"/>
  <c r="BW7" i="3"/>
  <c r="AX7" i="3"/>
  <c r="AJ7" i="3"/>
  <c r="BX7" i="3"/>
  <c r="AY7" i="3"/>
  <c r="BW241" i="3"/>
  <c r="AY241" i="3"/>
  <c r="AX241" i="3"/>
  <c r="AJ241" i="3"/>
  <c r="BX241" i="3"/>
  <c r="AX12" i="3"/>
  <c r="AY12" i="3"/>
  <c r="BW6" i="3"/>
  <c r="AX6" i="3"/>
  <c r="AY6" i="3"/>
  <c r="AJ6" i="3"/>
  <c r="BX6" i="3"/>
  <c r="AX16" i="3"/>
  <c r="AY16" i="3"/>
  <c r="AX39" i="3"/>
  <c r="AY39" i="3"/>
  <c r="BF44" i="3"/>
  <c r="AL44" i="3"/>
  <c r="BF29" i="3"/>
  <c r="AL29" i="3"/>
  <c r="BF22" i="3"/>
  <c r="AL22" i="3"/>
  <c r="BF67" i="3"/>
  <c r="AL67" i="3"/>
  <c r="BF35" i="3"/>
  <c r="AL35" i="3"/>
  <c r="BF75" i="3"/>
  <c r="AL75" i="3"/>
  <c r="AL98" i="3"/>
  <c r="BF98" i="3"/>
  <c r="AL70" i="3"/>
  <c r="BF70" i="3"/>
  <c r="BF99" i="3"/>
  <c r="AL99" i="3"/>
  <c r="AL81" i="3"/>
  <c r="BF81" i="3"/>
  <c r="BF130" i="3"/>
  <c r="AL130" i="3"/>
  <c r="AL136" i="3"/>
  <c r="BF136" i="3"/>
  <c r="AL120" i="3"/>
  <c r="BF120" i="3"/>
  <c r="BF154" i="3"/>
  <c r="AL154" i="3"/>
  <c r="BF152" i="3"/>
  <c r="BG152" i="3"/>
  <c r="BF161" i="3"/>
  <c r="AL161" i="3"/>
  <c r="BF172" i="3"/>
  <c r="BG172" i="3"/>
  <c r="BF171" i="3"/>
  <c r="BG171" i="3"/>
  <c r="BF165" i="3"/>
  <c r="BG165" i="3"/>
  <c r="BF159" i="3"/>
  <c r="BG159" i="3"/>
  <c r="BF180" i="3"/>
  <c r="BG180" i="3"/>
  <c r="CE182" i="3"/>
  <c r="BF182" i="3"/>
  <c r="AL182" i="3"/>
  <c r="BF201" i="3"/>
  <c r="CE201" i="3"/>
  <c r="AL201" i="3"/>
  <c r="CE217" i="3"/>
  <c r="BF217" i="3"/>
  <c r="AL217" i="3"/>
  <c r="E131" i="39"/>
  <c r="EI131" i="3"/>
  <c r="Z169" i="3"/>
  <c r="Y169" i="3"/>
  <c r="GH169" i="3"/>
  <c r="Q169" i="3"/>
  <c r="Y109" i="3"/>
  <c r="GH109" i="3"/>
  <c r="Z109" i="3"/>
  <c r="FY109" i="3"/>
  <c r="Q109" i="3"/>
  <c r="CH139" i="38"/>
  <c r="G110" i="39"/>
  <c r="EH110" i="3"/>
  <c r="AB110" i="39"/>
  <c r="U110" i="39"/>
  <c r="N110" i="39"/>
  <c r="G116" i="39"/>
  <c r="EH116" i="3"/>
  <c r="AB116" i="39"/>
  <c r="U116" i="39"/>
  <c r="N116" i="39"/>
  <c r="CH126" i="38"/>
  <c r="CO72" i="38"/>
  <c r="CN72" i="38"/>
  <c r="CM72" i="38"/>
  <c r="CL72" i="38"/>
  <c r="DC72" i="38"/>
  <c r="DB72" i="38"/>
  <c r="DA72" i="38"/>
  <c r="CX72" i="38"/>
  <c r="CV72" i="38"/>
  <c r="CT72" i="38"/>
  <c r="CS72" i="38"/>
  <c r="CR72" i="38"/>
  <c r="CY72" i="38"/>
  <c r="CW72" i="38"/>
  <c r="CQ72" i="38"/>
  <c r="D85" i="39"/>
  <c r="CH85" i="38"/>
  <c r="CH76" i="38"/>
  <c r="CH64" i="38"/>
  <c r="E64" i="39"/>
  <c r="EI64" i="3"/>
  <c r="W67" i="1"/>
  <c r="D51" i="39"/>
  <c r="BK51" i="38"/>
  <c r="CH84" i="38"/>
  <c r="BV69" i="38"/>
  <c r="H61" i="39"/>
  <c r="G91" i="39"/>
  <c r="EH91" i="3"/>
  <c r="AB91" i="39"/>
  <c r="U91" i="39"/>
  <c r="N91" i="39"/>
  <c r="D59" i="39"/>
  <c r="BK59" i="38"/>
  <c r="CH94" i="38"/>
  <c r="D112" i="39"/>
  <c r="CH112" i="38"/>
  <c r="G107" i="39"/>
  <c r="EH107" i="3"/>
  <c r="AB107" i="39"/>
  <c r="U107" i="39"/>
  <c r="N107" i="39"/>
  <c r="CH304" i="38"/>
  <c r="DD159" i="38"/>
  <c r="DC159" i="38"/>
  <c r="DB159" i="38"/>
  <c r="DA159" i="38"/>
  <c r="CY159" i="38"/>
  <c r="CO159" i="38"/>
  <c r="CX159" i="38"/>
  <c r="CN159" i="38"/>
  <c r="CW159" i="38"/>
  <c r="CM159" i="38"/>
  <c r="CV159" i="38"/>
  <c r="CL159" i="38"/>
  <c r="CT159" i="38"/>
  <c r="CS159" i="38"/>
  <c r="CR159" i="38"/>
  <c r="CQ159" i="38"/>
  <c r="CH212" i="38"/>
  <c r="CC284" i="38"/>
  <c r="CF284" i="38"/>
  <c r="CE284" i="38"/>
  <c r="CD284" i="38"/>
  <c r="BT284" i="38"/>
  <c r="BS284" i="38"/>
  <c r="CA284" i="38"/>
  <c r="BQ284" i="38"/>
  <c r="BZ284" i="38"/>
  <c r="BP284" i="38"/>
  <c r="BY284" i="38"/>
  <c r="BO284" i="38"/>
  <c r="BX284" i="38"/>
  <c r="BN284" i="38"/>
  <c r="BV284" i="38"/>
  <c r="BU284" i="38"/>
  <c r="CH283" i="38"/>
  <c r="CH251" i="38"/>
  <c r="CH296" i="38"/>
  <c r="CH303" i="38"/>
  <c r="CH274" i="38"/>
  <c r="CH242" i="38"/>
  <c r="CH277" i="38"/>
  <c r="CH236" i="38"/>
  <c r="CH202" i="38"/>
  <c r="CH165" i="38"/>
  <c r="CE299" i="38"/>
  <c r="CD299" i="38"/>
  <c r="CC299" i="38"/>
  <c r="CF299" i="38"/>
  <c r="BN299" i="38"/>
  <c r="BV299" i="38"/>
  <c r="BU299" i="38"/>
  <c r="BT299" i="38"/>
  <c r="BS299" i="38"/>
  <c r="CA299" i="38"/>
  <c r="BQ299" i="38"/>
  <c r="BZ299" i="38"/>
  <c r="BP299" i="38"/>
  <c r="BY299" i="38"/>
  <c r="BO299" i="38"/>
  <c r="CH291" i="38"/>
  <c r="CH259" i="38"/>
  <c r="DD171" i="38"/>
  <c r="DC171" i="38"/>
  <c r="DB171" i="38"/>
  <c r="DA171" i="38"/>
  <c r="CT171" i="38"/>
  <c r="CS171" i="38"/>
  <c r="CR171" i="38"/>
  <c r="CQ171" i="38"/>
  <c r="CY171" i="38"/>
  <c r="CO171" i="38"/>
  <c r="CX171" i="38"/>
  <c r="CN171" i="38"/>
  <c r="CW171" i="38"/>
  <c r="CM171" i="38"/>
  <c r="CV171" i="38"/>
  <c r="CL171" i="38"/>
  <c r="AI61" i="38"/>
  <c r="AL61" i="38"/>
  <c r="AK61" i="38"/>
  <c r="AJ61" i="38"/>
  <c r="AF61" i="38"/>
  <c r="AD61" i="38"/>
  <c r="W61" i="38"/>
  <c r="V61" i="38"/>
  <c r="U61" i="38"/>
  <c r="T61" i="38"/>
  <c r="AG61" i="38"/>
  <c r="AE61" i="38"/>
  <c r="AB61" i="38"/>
  <c r="AA61" i="38"/>
  <c r="Z61" i="38"/>
  <c r="Y61" i="38"/>
  <c r="AL213" i="38"/>
  <c r="AK213" i="38"/>
  <c r="Y213" i="38"/>
  <c r="AG213" i="38"/>
  <c r="W213" i="38"/>
  <c r="AF213" i="38"/>
  <c r="V213" i="38"/>
  <c r="AE213" i="38"/>
  <c r="U213" i="38"/>
  <c r="AJ213" i="38"/>
  <c r="AI213" i="38"/>
  <c r="T213" i="38"/>
  <c r="AD213" i="38"/>
  <c r="AB213" i="38"/>
  <c r="AA213" i="38"/>
  <c r="Z213" i="38"/>
  <c r="AL81" i="38"/>
  <c r="AI81" i="38"/>
  <c r="AK81" i="38"/>
  <c r="AJ81" i="38"/>
  <c r="AD81" i="38"/>
  <c r="T81" i="38"/>
  <c r="AA81" i="38"/>
  <c r="Z81" i="38"/>
  <c r="Y81" i="38"/>
  <c r="AG81" i="38"/>
  <c r="W81" i="38"/>
  <c r="AF81" i="38"/>
  <c r="V81" i="38"/>
  <c r="AE81" i="38"/>
  <c r="AB81" i="38"/>
  <c r="U81" i="38"/>
  <c r="AJ33" i="38"/>
  <c r="AI33" i="38"/>
  <c r="AL33" i="38"/>
  <c r="AK33" i="38"/>
  <c r="Z33" i="38"/>
  <c r="AG33" i="38"/>
  <c r="AE33" i="38"/>
  <c r="W33" i="38"/>
  <c r="Y33" i="38"/>
  <c r="U33" i="38"/>
  <c r="AB33" i="38"/>
  <c r="AF33" i="38"/>
  <c r="AD33" i="38"/>
  <c r="AA33" i="38"/>
  <c r="V33" i="38"/>
  <c r="T33" i="38"/>
  <c r="BY298" i="38"/>
  <c r="AL170" i="38"/>
  <c r="AK170" i="38"/>
  <c r="AJ170" i="38"/>
  <c r="AI170" i="38"/>
  <c r="AD170" i="38"/>
  <c r="T170" i="38"/>
  <c r="AB170" i="38"/>
  <c r="AA170" i="38"/>
  <c r="Z170" i="38"/>
  <c r="Y170" i="38"/>
  <c r="AG170" i="38"/>
  <c r="W170" i="38"/>
  <c r="AF170" i="38"/>
  <c r="V170" i="38"/>
  <c r="AE170" i="38"/>
  <c r="U170" i="38"/>
  <c r="AL309" i="38"/>
  <c r="AK309" i="38"/>
  <c r="AI309" i="38"/>
  <c r="Y309" i="38"/>
  <c r="AD309" i="38"/>
  <c r="T309" i="38"/>
  <c r="AB309" i="38"/>
  <c r="AA309" i="38"/>
  <c r="AJ309" i="38"/>
  <c r="Z309" i="38"/>
  <c r="AL277" i="38"/>
  <c r="AK277" i="38"/>
  <c r="AI277" i="38"/>
  <c r="Y277" i="38"/>
  <c r="AG277" i="38"/>
  <c r="W277" i="38"/>
  <c r="AF277" i="38"/>
  <c r="V277" i="38"/>
  <c r="AE277" i="38"/>
  <c r="U277" i="38"/>
  <c r="AD277" i="38"/>
  <c r="T277" i="38"/>
  <c r="AB277" i="38"/>
  <c r="AA277" i="38"/>
  <c r="AJ277" i="38"/>
  <c r="Z277" i="38"/>
  <c r="AL245" i="38"/>
  <c r="AK245" i="38"/>
  <c r="AI245" i="38"/>
  <c r="Y245" i="38"/>
  <c r="AG245" i="38"/>
  <c r="W245" i="38"/>
  <c r="AF245" i="38"/>
  <c r="V245" i="38"/>
  <c r="AE245" i="38"/>
  <c r="U245" i="38"/>
  <c r="AD245" i="38"/>
  <c r="T245" i="38"/>
  <c r="AB245" i="38"/>
  <c r="AA245" i="38"/>
  <c r="AJ245" i="38"/>
  <c r="Z245" i="38"/>
  <c r="AL118" i="38"/>
  <c r="AK118" i="38"/>
  <c r="AJ118" i="38"/>
  <c r="AI118" i="38"/>
  <c r="Z118" i="38"/>
  <c r="Y118" i="38"/>
  <c r="AG118" i="38"/>
  <c r="W118" i="38"/>
  <c r="AF118" i="38"/>
  <c r="V118" i="38"/>
  <c r="AE118" i="38"/>
  <c r="U118" i="38"/>
  <c r="AD118" i="38"/>
  <c r="T118" i="38"/>
  <c r="AB118" i="38"/>
  <c r="AA118" i="38"/>
  <c r="AE309" i="38"/>
  <c r="CQ306" i="38"/>
  <c r="AL82" i="38"/>
  <c r="AK82" i="38"/>
  <c r="AJ82" i="38"/>
  <c r="AI82" i="38"/>
  <c r="AE82" i="38"/>
  <c r="U82" i="38"/>
  <c r="AB82" i="38"/>
  <c r="AA82" i="38"/>
  <c r="Z82" i="38"/>
  <c r="Y82" i="38"/>
  <c r="AG82" i="38"/>
  <c r="W82" i="38"/>
  <c r="V82" i="38"/>
  <c r="T82" i="38"/>
  <c r="AF82" i="38"/>
  <c r="AD82" i="38"/>
  <c r="DC222" i="38"/>
  <c r="DB222" i="38"/>
  <c r="DA222" i="38"/>
  <c r="DD222" i="38"/>
  <c r="CY222" i="38"/>
  <c r="CO222" i="38"/>
  <c r="CX222" i="38"/>
  <c r="CN222" i="38"/>
  <c r="CW222" i="38"/>
  <c r="CM222" i="38"/>
  <c r="CV222" i="38"/>
  <c r="CL222" i="38"/>
  <c r="CT222" i="38"/>
  <c r="CS222" i="38"/>
  <c r="CR222" i="38"/>
  <c r="CQ222" i="38"/>
  <c r="CD181" i="38"/>
  <c r="CC181" i="38"/>
  <c r="CF181" i="38"/>
  <c r="CE181" i="38"/>
  <c r="BT181" i="38"/>
  <c r="BS181" i="38"/>
  <c r="CA181" i="38"/>
  <c r="BQ181" i="38"/>
  <c r="BZ181" i="38"/>
  <c r="BP181" i="38"/>
  <c r="BY181" i="38"/>
  <c r="BO181" i="38"/>
  <c r="BX181" i="38"/>
  <c r="BN181" i="38"/>
  <c r="BV181" i="38"/>
  <c r="BU181" i="38"/>
  <c r="AL157" i="38"/>
  <c r="AK157" i="38"/>
  <c r="AJ157" i="38"/>
  <c r="AI157" i="38"/>
  <c r="AB157" i="38"/>
  <c r="AA157" i="38"/>
  <c r="Z157" i="38"/>
  <c r="Y157" i="38"/>
  <c r="AG157" i="38"/>
  <c r="W157" i="38"/>
  <c r="AF157" i="38"/>
  <c r="V157" i="38"/>
  <c r="AE157" i="38"/>
  <c r="U157" i="38"/>
  <c r="AD157" i="38"/>
  <c r="T157" i="38"/>
  <c r="FZ232" i="3"/>
  <c r="GL232" i="3"/>
  <c r="GK232" i="3"/>
  <c r="FZ224" i="3"/>
  <c r="GL224" i="3"/>
  <c r="GK224" i="3"/>
  <c r="FZ214" i="3"/>
  <c r="GL214" i="3"/>
  <c r="GK214" i="3"/>
  <c r="FZ235" i="3"/>
  <c r="GL235" i="3"/>
  <c r="GK235" i="3"/>
  <c r="FZ219" i="3"/>
  <c r="GL219" i="3"/>
  <c r="GK219" i="3"/>
  <c r="FZ182" i="3"/>
  <c r="GK182" i="3"/>
  <c r="FZ173" i="3"/>
  <c r="GK173" i="3"/>
  <c r="FZ165" i="3"/>
  <c r="GK165" i="3"/>
  <c r="FZ157" i="3"/>
  <c r="GK157" i="3"/>
  <c r="V126" i="3"/>
  <c r="W126" i="3"/>
  <c r="O298" i="2"/>
  <c r="S298" i="2"/>
  <c r="T298" i="2"/>
  <c r="F299" i="2"/>
  <c r="O299" i="2"/>
  <c r="S299" i="2"/>
  <c r="T299" i="2"/>
  <c r="O226" i="2"/>
  <c r="S226" i="2"/>
  <c r="T226" i="2"/>
  <c r="F227" i="2"/>
  <c r="O227" i="2"/>
  <c r="S227" i="2"/>
  <c r="T227" i="2"/>
  <c r="O154" i="2"/>
  <c r="S154" i="2"/>
  <c r="T154" i="2"/>
  <c r="F155" i="2"/>
  <c r="O155" i="2"/>
  <c r="S155" i="2"/>
  <c r="T155" i="2"/>
  <c r="T109" i="2"/>
  <c r="T349" i="2"/>
  <c r="T196" i="2"/>
  <c r="T88" i="2"/>
  <c r="S93" i="2"/>
  <c r="T187" i="2"/>
  <c r="T250" i="2"/>
  <c r="N179" i="2"/>
  <c r="T179" i="2"/>
  <c r="T61" i="2"/>
  <c r="T367" i="2"/>
  <c r="T74" i="2"/>
  <c r="BK26" i="38"/>
  <c r="D26" i="39"/>
  <c r="CE229" i="3"/>
  <c r="BF229" i="3"/>
  <c r="AL229" i="3"/>
  <c r="AN92" i="3"/>
  <c r="AV92" i="3"/>
  <c r="BN92" i="3"/>
  <c r="AO92" i="3"/>
  <c r="AH92" i="3"/>
  <c r="BM92" i="3"/>
  <c r="BU92" i="3"/>
  <c r="AO139" i="3"/>
  <c r="AH139" i="3"/>
  <c r="BM139" i="3"/>
  <c r="BU139" i="3"/>
  <c r="BN139" i="3"/>
  <c r="AN139" i="3"/>
  <c r="AV139" i="3"/>
  <c r="AH184" i="3"/>
  <c r="BM184" i="3"/>
  <c r="BU184" i="3"/>
  <c r="AN184" i="3"/>
  <c r="AV184" i="3"/>
  <c r="BN184" i="3"/>
  <c r="AO184" i="3"/>
  <c r="BM15" i="3"/>
  <c r="BU15" i="3"/>
  <c r="AH15" i="3"/>
  <c r="BN15" i="3"/>
  <c r="AO15" i="3"/>
  <c r="AY58" i="3"/>
  <c r="BW58" i="3"/>
  <c r="AX58" i="3"/>
  <c r="AJ58" i="3"/>
  <c r="BX58" i="3"/>
  <c r="AY98" i="3"/>
  <c r="BW98" i="3"/>
  <c r="AX98" i="3"/>
  <c r="AJ98" i="3"/>
  <c r="BX98" i="3"/>
  <c r="BX193" i="3"/>
  <c r="AY193" i="3"/>
  <c r="BW193" i="3"/>
  <c r="AJ193" i="3"/>
  <c r="AX193" i="3"/>
  <c r="BW234" i="3"/>
  <c r="AX234" i="3"/>
  <c r="AJ234" i="3"/>
  <c r="BX234" i="3"/>
  <c r="AY234" i="3"/>
  <c r="BF40" i="3"/>
  <c r="AL40" i="3"/>
  <c r="AL73" i="3"/>
  <c r="BF73" i="3"/>
  <c r="BF157" i="3"/>
  <c r="CH40" i="3"/>
  <c r="CJ40" i="3"/>
  <c r="AN15" i="3"/>
  <c r="AV15" i="3"/>
  <c r="BK44" i="38"/>
  <c r="D44" i="39"/>
  <c r="BK9" i="38"/>
  <c r="D9" i="39"/>
  <c r="BK23" i="38"/>
  <c r="BK5" i="38"/>
  <c r="D5" i="39"/>
  <c r="BK12" i="38"/>
  <c r="D12" i="39"/>
  <c r="CA251" i="3"/>
  <c r="BB251" i="3"/>
  <c r="CE218" i="3"/>
  <c r="BF218" i="3"/>
  <c r="AL218" i="3"/>
  <c r="CE219" i="3"/>
  <c r="BF219" i="3"/>
  <c r="AL219" i="3"/>
  <c r="CE233" i="3"/>
  <c r="BF233" i="3"/>
  <c r="AL233" i="3"/>
  <c r="CE232" i="3"/>
  <c r="BF232" i="3"/>
  <c r="AL232" i="3"/>
  <c r="CE252" i="3"/>
  <c r="BF252" i="3"/>
  <c r="AL252" i="3"/>
  <c r="AL157" i="3"/>
  <c r="BM6" i="3"/>
  <c r="BU6" i="3"/>
  <c r="BN6" i="3"/>
  <c r="AN6" i="3"/>
  <c r="AV6" i="3"/>
  <c r="AO6" i="3"/>
  <c r="AH6" i="3"/>
  <c r="Z140" i="3"/>
  <c r="Y140" i="3"/>
  <c r="GH140" i="3"/>
  <c r="FY140" i="3"/>
  <c r="Q140" i="3"/>
  <c r="BM67" i="3"/>
  <c r="BU67" i="3"/>
  <c r="AN67" i="3"/>
  <c r="AV67" i="3"/>
  <c r="BN67" i="3"/>
  <c r="AO67" i="3"/>
  <c r="AH67" i="3"/>
  <c r="AO49" i="3"/>
  <c r="AH49" i="3"/>
  <c r="BM49" i="3"/>
  <c r="BU49" i="3"/>
  <c r="AN49" i="3"/>
  <c r="AV49" i="3"/>
  <c r="BN49" i="3"/>
  <c r="AO60" i="3"/>
  <c r="BM60" i="3"/>
  <c r="BU60" i="3"/>
  <c r="AH60" i="3"/>
  <c r="AN60" i="3"/>
  <c r="AV60" i="3"/>
  <c r="BN60" i="3"/>
  <c r="AO61" i="3"/>
  <c r="AH61" i="3"/>
  <c r="BN61" i="3"/>
  <c r="BM61" i="3"/>
  <c r="BU61" i="3"/>
  <c r="AN61" i="3"/>
  <c r="AV61" i="3"/>
  <c r="AO78" i="3"/>
  <c r="AH78" i="3"/>
  <c r="BM78" i="3"/>
  <c r="BU78" i="3"/>
  <c r="AN78" i="3"/>
  <c r="AV78" i="3"/>
  <c r="BN78" i="3"/>
  <c r="AH64" i="3"/>
  <c r="BM64" i="3"/>
  <c r="BU64" i="3"/>
  <c r="AN64" i="3"/>
  <c r="AV64" i="3"/>
  <c r="BN64" i="3"/>
  <c r="AO64" i="3"/>
  <c r="AH89" i="3"/>
  <c r="BM89" i="3"/>
  <c r="BU89" i="3"/>
  <c r="AN89" i="3"/>
  <c r="AV89" i="3"/>
  <c r="BN89" i="3"/>
  <c r="AO89" i="3"/>
  <c r="AO123" i="3"/>
  <c r="AN123" i="3"/>
  <c r="AV123" i="3"/>
  <c r="BN123" i="3"/>
  <c r="BM123" i="3"/>
  <c r="BU123" i="3"/>
  <c r="AH123" i="3"/>
  <c r="AO95" i="3"/>
  <c r="AH95" i="3"/>
  <c r="BM95" i="3"/>
  <c r="BU95" i="3"/>
  <c r="AN95" i="3"/>
  <c r="AV95" i="3"/>
  <c r="BN95" i="3"/>
  <c r="AH120" i="3"/>
  <c r="BM120" i="3"/>
  <c r="BU120" i="3"/>
  <c r="AN120" i="3"/>
  <c r="AV120" i="3"/>
  <c r="BN120" i="3"/>
  <c r="AO120" i="3"/>
  <c r="AH114" i="3"/>
  <c r="BM114" i="3"/>
  <c r="BU114" i="3"/>
  <c r="AN114" i="3"/>
  <c r="AV114" i="3"/>
  <c r="BN114" i="3"/>
  <c r="AO114" i="3"/>
  <c r="AO124" i="3"/>
  <c r="AH124" i="3"/>
  <c r="BM124" i="3"/>
  <c r="BU124" i="3"/>
  <c r="AN124" i="3"/>
  <c r="AV124" i="3"/>
  <c r="BN124" i="3"/>
  <c r="AN162" i="3"/>
  <c r="AV162" i="3"/>
  <c r="BN162" i="3"/>
  <c r="AO162" i="3"/>
  <c r="AH162" i="3"/>
  <c r="BM162" i="3"/>
  <c r="BU162" i="3"/>
  <c r="AH128" i="3"/>
  <c r="BM128" i="3"/>
  <c r="BU128" i="3"/>
  <c r="AN128" i="3"/>
  <c r="AV128" i="3"/>
  <c r="BN128" i="3"/>
  <c r="AO128" i="3"/>
  <c r="AO156" i="3"/>
  <c r="AH156" i="3"/>
  <c r="BM156" i="3"/>
  <c r="BU156" i="3"/>
  <c r="AN156" i="3"/>
  <c r="AV156" i="3"/>
  <c r="BN156" i="3"/>
  <c r="AH150" i="3"/>
  <c r="BM150" i="3"/>
  <c r="BU150" i="3"/>
  <c r="BN150" i="3"/>
  <c r="AO150" i="3"/>
  <c r="AN150" i="3"/>
  <c r="AV150" i="3"/>
  <c r="AH152" i="3"/>
  <c r="BM152" i="3"/>
  <c r="BU152" i="3"/>
  <c r="AN152" i="3"/>
  <c r="AV152" i="3"/>
  <c r="BN152" i="3"/>
  <c r="AO152" i="3"/>
  <c r="AO185" i="3"/>
  <c r="AH185" i="3"/>
  <c r="BM185" i="3"/>
  <c r="BU185" i="3"/>
  <c r="BN185" i="3"/>
  <c r="AN185" i="3"/>
  <c r="AV185" i="3"/>
  <c r="AO211" i="3"/>
  <c r="AN211" i="3"/>
  <c r="AV211" i="3"/>
  <c r="AH211" i="3"/>
  <c r="BN211" i="3"/>
  <c r="BM211" i="3"/>
  <c r="BU211" i="3"/>
  <c r="AH179" i="3"/>
  <c r="BM179" i="3"/>
  <c r="BU179" i="3"/>
  <c r="AN179" i="3"/>
  <c r="AV179" i="3"/>
  <c r="BN179" i="3"/>
  <c r="AO179" i="3"/>
  <c r="AO205" i="3"/>
  <c r="AH205" i="3"/>
  <c r="BM205" i="3"/>
  <c r="BU205" i="3"/>
  <c r="AN205" i="3"/>
  <c r="AV205" i="3"/>
  <c r="BN205" i="3"/>
  <c r="AH207" i="3"/>
  <c r="BM207" i="3"/>
  <c r="BU207" i="3"/>
  <c r="AN207" i="3"/>
  <c r="AV207" i="3"/>
  <c r="BN207" i="3"/>
  <c r="AO207" i="3"/>
  <c r="AO245" i="3"/>
  <c r="BM245" i="3"/>
  <c r="BU245" i="3"/>
  <c r="BN245" i="3"/>
  <c r="AN245" i="3"/>
  <c r="AV245" i="3"/>
  <c r="AH245" i="3"/>
  <c r="BM234" i="3"/>
  <c r="BU234" i="3"/>
  <c r="AN234" i="3"/>
  <c r="AV234" i="3"/>
  <c r="BN234" i="3"/>
  <c r="AO234" i="3"/>
  <c r="AH234" i="3"/>
  <c r="AO240" i="3"/>
  <c r="BM240" i="3"/>
  <c r="BU240" i="3"/>
  <c r="AN240" i="3"/>
  <c r="AV240" i="3"/>
  <c r="AH240" i="3"/>
  <c r="BN240" i="3"/>
  <c r="AO250" i="3"/>
  <c r="BM250" i="3"/>
  <c r="BU250" i="3"/>
  <c r="BN250" i="3"/>
  <c r="AN250" i="3"/>
  <c r="AV250" i="3"/>
  <c r="AH250" i="3"/>
  <c r="BM22" i="3"/>
  <c r="BU22" i="3"/>
  <c r="AH22" i="3"/>
  <c r="BN22" i="3"/>
  <c r="AO22" i="3"/>
  <c r="BM31" i="3"/>
  <c r="BU31" i="3"/>
  <c r="BN31" i="3"/>
  <c r="AO31" i="3"/>
  <c r="AH31" i="3"/>
  <c r="BM17" i="3"/>
  <c r="BU17" i="3"/>
  <c r="AN17" i="3"/>
  <c r="AV17" i="3"/>
  <c r="BN17" i="3"/>
  <c r="AO17" i="3"/>
  <c r="AH17" i="3"/>
  <c r="BM35" i="3"/>
  <c r="BU35" i="3"/>
  <c r="BN35" i="3"/>
  <c r="AO35" i="3"/>
  <c r="AH35" i="3"/>
  <c r="AO40" i="3"/>
  <c r="AH40" i="3"/>
  <c r="BN40" i="3"/>
  <c r="BX48" i="3"/>
  <c r="AY48" i="3"/>
  <c r="BW48" i="3"/>
  <c r="AX48" i="3"/>
  <c r="AJ48" i="3"/>
  <c r="AY51" i="3"/>
  <c r="AX51" i="3"/>
  <c r="AX77" i="3"/>
  <c r="AJ77" i="3"/>
  <c r="BX77" i="3"/>
  <c r="AY77" i="3"/>
  <c r="BW77" i="3"/>
  <c r="BX94" i="3"/>
  <c r="AY94" i="3"/>
  <c r="BW94" i="3"/>
  <c r="AX94" i="3"/>
  <c r="AJ94" i="3"/>
  <c r="AY88" i="3"/>
  <c r="BW88" i="3"/>
  <c r="AX88" i="3"/>
  <c r="AJ88" i="3"/>
  <c r="BX88" i="3"/>
  <c r="AY74" i="3"/>
  <c r="BW74" i="3"/>
  <c r="AX74" i="3"/>
  <c r="AJ74" i="3"/>
  <c r="BX74" i="3"/>
  <c r="BW116" i="3"/>
  <c r="AX116" i="3"/>
  <c r="AJ116" i="3"/>
  <c r="BX116" i="3"/>
  <c r="AY116" i="3"/>
  <c r="BX103" i="3"/>
  <c r="AY103" i="3"/>
  <c r="AJ103" i="3"/>
  <c r="BW103" i="3"/>
  <c r="AX103" i="3"/>
  <c r="AY97" i="3"/>
  <c r="BW97" i="3"/>
  <c r="AX97" i="3"/>
  <c r="AJ97" i="3"/>
  <c r="BX97" i="3"/>
  <c r="AY114" i="3"/>
  <c r="BW114" i="3"/>
  <c r="AX114" i="3"/>
  <c r="AJ114" i="3"/>
  <c r="BX114" i="3"/>
  <c r="AX147" i="3"/>
  <c r="AJ147" i="3"/>
  <c r="BX147" i="3"/>
  <c r="AY147" i="3"/>
  <c r="BW147" i="3"/>
  <c r="BX141" i="3"/>
  <c r="AY141" i="3"/>
  <c r="BW141" i="3"/>
  <c r="AX141" i="3"/>
  <c r="AJ141" i="3"/>
  <c r="AX163" i="3"/>
  <c r="AJ163" i="3"/>
  <c r="BX163" i="3"/>
  <c r="AY163" i="3"/>
  <c r="BW163" i="3"/>
  <c r="BW170" i="3"/>
  <c r="AX170" i="3"/>
  <c r="AJ170" i="3"/>
  <c r="BX170" i="3"/>
  <c r="AY170" i="3"/>
  <c r="AX180" i="3"/>
  <c r="AJ180" i="3"/>
  <c r="BX180" i="3"/>
  <c r="AY180" i="3"/>
  <c r="BW180" i="3"/>
  <c r="BW173" i="3"/>
  <c r="AX173" i="3"/>
  <c r="AJ173" i="3"/>
  <c r="BX173" i="3"/>
  <c r="AY173" i="3"/>
  <c r="BW183" i="3"/>
  <c r="AX183" i="3"/>
  <c r="AJ183" i="3"/>
  <c r="BX183" i="3"/>
  <c r="AY183" i="3"/>
  <c r="BX190" i="3"/>
  <c r="AY190" i="3"/>
  <c r="BW190" i="3"/>
  <c r="AX190" i="3"/>
  <c r="AJ190" i="3"/>
  <c r="AY179" i="3"/>
  <c r="BW179" i="3"/>
  <c r="AX179" i="3"/>
  <c r="AJ179" i="3"/>
  <c r="BX179" i="3"/>
  <c r="AX214" i="3"/>
  <c r="AJ214" i="3"/>
  <c r="BX214" i="3"/>
  <c r="AY214" i="3"/>
  <c r="BW214" i="3"/>
  <c r="AX222" i="3"/>
  <c r="AJ222" i="3"/>
  <c r="BX222" i="3"/>
  <c r="AY222" i="3"/>
  <c r="BW222" i="3"/>
  <c r="BW217" i="3"/>
  <c r="AX217" i="3"/>
  <c r="AJ217" i="3"/>
  <c r="BX217" i="3"/>
  <c r="AY217" i="3"/>
  <c r="AX228" i="3"/>
  <c r="AJ228" i="3"/>
  <c r="BW228" i="3"/>
  <c r="BX228" i="3"/>
  <c r="AY228" i="3"/>
  <c r="BX250" i="3"/>
  <c r="AX250" i="3"/>
  <c r="AJ250" i="3"/>
  <c r="BW250" i="3"/>
  <c r="AY250" i="3"/>
  <c r="BW34" i="3"/>
  <c r="AX34" i="3"/>
  <c r="BX34" i="3"/>
  <c r="AY34" i="3"/>
  <c r="AJ34" i="3"/>
  <c r="BW10" i="3"/>
  <c r="AX10" i="3"/>
  <c r="AY10" i="3"/>
  <c r="AJ10" i="3"/>
  <c r="BX10" i="3"/>
  <c r="AY249" i="3"/>
  <c r="BW249" i="3"/>
  <c r="AJ249" i="3"/>
  <c r="BX249" i="3"/>
  <c r="AX249" i="3"/>
  <c r="BW20" i="3"/>
  <c r="AX20" i="3"/>
  <c r="AY20" i="3"/>
  <c r="AJ20" i="3"/>
  <c r="BX20" i="3"/>
  <c r="BW14" i="3"/>
  <c r="AX14" i="3"/>
  <c r="AY14" i="3"/>
  <c r="AJ14" i="3"/>
  <c r="BX14" i="3"/>
  <c r="AX24" i="3"/>
  <c r="BW24" i="3"/>
  <c r="AY24" i="3"/>
  <c r="AJ24" i="3"/>
  <c r="BX24" i="3"/>
  <c r="BF45" i="3"/>
  <c r="AL45" i="3"/>
  <c r="BF33" i="3"/>
  <c r="AL33" i="3"/>
  <c r="BF26" i="3"/>
  <c r="AL26" i="3"/>
  <c r="AL74" i="3"/>
  <c r="BF74" i="3"/>
  <c r="BF39" i="3"/>
  <c r="AL39" i="3"/>
  <c r="BF83" i="3"/>
  <c r="AL83" i="3"/>
  <c r="AL61" i="3"/>
  <c r="BF61" i="3"/>
  <c r="AL78" i="3"/>
  <c r="BF78" i="3"/>
  <c r="AL114" i="3"/>
  <c r="BF114" i="3"/>
  <c r="AL89" i="3"/>
  <c r="BF89" i="3"/>
  <c r="BF101" i="3"/>
  <c r="AL101" i="3"/>
  <c r="AL95" i="3"/>
  <c r="BF95" i="3"/>
  <c r="AL97" i="3"/>
  <c r="BF97" i="3"/>
  <c r="BF160" i="3"/>
  <c r="BG160" i="3"/>
  <c r="BF168" i="3"/>
  <c r="BG168" i="3"/>
  <c r="AL126" i="3"/>
  <c r="BF126" i="3"/>
  <c r="BF169" i="3"/>
  <c r="BG169" i="3"/>
  <c r="BF173" i="3"/>
  <c r="BG173" i="3"/>
  <c r="BF174" i="3"/>
  <c r="BG174" i="3"/>
  <c r="BF167" i="3"/>
  <c r="BG167" i="3"/>
  <c r="CE188" i="3"/>
  <c r="BF188" i="3"/>
  <c r="AL188" i="3"/>
  <c r="CE190" i="3"/>
  <c r="BF190" i="3"/>
  <c r="AL190" i="3"/>
  <c r="CE195" i="3"/>
  <c r="BF195" i="3"/>
  <c r="AL195" i="3"/>
  <c r="CE202" i="3"/>
  <c r="BF202" i="3"/>
  <c r="AL202" i="3"/>
  <c r="D136" i="39"/>
  <c r="CH136" i="38"/>
  <c r="D150" i="39"/>
  <c r="CH150" i="38"/>
  <c r="D149" i="39"/>
  <c r="D151" i="39"/>
  <c r="CH151" i="38"/>
  <c r="CJ137" i="38"/>
  <c r="CI137" i="38"/>
  <c r="BL137" i="38"/>
  <c r="Q137" i="38"/>
  <c r="R137" i="38"/>
  <c r="BM137" i="38"/>
  <c r="M137" i="38"/>
  <c r="G131" i="39"/>
  <c r="EH131" i="3"/>
  <c r="D143" i="39"/>
  <c r="CH130" i="38"/>
  <c r="G124" i="39"/>
  <c r="EH124" i="3"/>
  <c r="AB124" i="39"/>
  <c r="U124" i="39"/>
  <c r="N124" i="39"/>
  <c r="W91" i="1"/>
  <c r="G61" i="39"/>
  <c r="N61" i="39"/>
  <c r="AB61" i="39"/>
  <c r="U61" i="39"/>
  <c r="CH57" i="38"/>
  <c r="CH49" i="38"/>
  <c r="E49" i="39"/>
  <c r="EI49" i="3"/>
  <c r="W52" i="1"/>
  <c r="G96" i="39"/>
  <c r="EH96" i="3"/>
  <c r="AB96" i="39"/>
  <c r="U96" i="39"/>
  <c r="N96" i="39"/>
  <c r="E61" i="39"/>
  <c r="EI61" i="3"/>
  <c r="W64" i="1"/>
  <c r="CH98" i="38"/>
  <c r="D98" i="39"/>
  <c r="G69" i="39"/>
  <c r="N69" i="39"/>
  <c r="AB69" i="39"/>
  <c r="U69" i="39"/>
  <c r="EH69" i="3"/>
  <c r="D104" i="39"/>
  <c r="CH104" i="38"/>
  <c r="CH60" i="38"/>
  <c r="D121" i="39"/>
  <c r="CH121" i="38"/>
  <c r="CH297" i="38"/>
  <c r="CH256" i="38"/>
  <c r="CH221" i="38"/>
  <c r="CH192" i="38"/>
  <c r="CH295" i="38"/>
  <c r="CH263" i="38"/>
  <c r="CH231" i="38"/>
  <c r="CF301" i="38"/>
  <c r="CE301" i="38"/>
  <c r="CD301" i="38"/>
  <c r="CC301" i="38"/>
  <c r="BZ301" i="38"/>
  <c r="BP301" i="38"/>
  <c r="BO301" i="38"/>
  <c r="BN301" i="38"/>
  <c r="BV301" i="38"/>
  <c r="BU301" i="38"/>
  <c r="BT301" i="38"/>
  <c r="BS301" i="38"/>
  <c r="CA301" i="38"/>
  <c r="BQ301" i="38"/>
  <c r="CF308" i="38"/>
  <c r="CE308" i="38"/>
  <c r="CD308" i="38"/>
  <c r="CC308" i="38"/>
  <c r="BT308" i="38"/>
  <c r="BS308" i="38"/>
  <c r="CA308" i="38"/>
  <c r="BQ308" i="38"/>
  <c r="BP308" i="38"/>
  <c r="BY308" i="38"/>
  <c r="BO308" i="38"/>
  <c r="BN308" i="38"/>
  <c r="BV308" i="38"/>
  <c r="BU308" i="38"/>
  <c r="CH276" i="38"/>
  <c r="DC210" i="38"/>
  <c r="DB210" i="38"/>
  <c r="DA210" i="38"/>
  <c r="DD210" i="38"/>
  <c r="CT210" i="38"/>
  <c r="CS210" i="38"/>
  <c r="CQ210" i="38"/>
  <c r="CO210" i="38"/>
  <c r="CN210" i="38"/>
  <c r="CM210" i="38"/>
  <c r="CY210" i="38"/>
  <c r="CL210" i="38"/>
  <c r="CX210" i="38"/>
  <c r="CW210" i="38"/>
  <c r="CV210" i="38"/>
  <c r="CR210" i="38"/>
  <c r="CH302" i="38"/>
  <c r="CH289" i="38"/>
  <c r="CH248" i="38"/>
  <c r="CH216" i="38"/>
  <c r="CH197" i="38"/>
  <c r="CH157" i="38"/>
  <c r="CH156" i="38"/>
  <c r="CH309" i="38"/>
  <c r="CH310" i="38"/>
  <c r="AL162" i="38"/>
  <c r="AK162" i="38"/>
  <c r="AJ162" i="38"/>
  <c r="AI162" i="38"/>
  <c r="AD162" i="38"/>
  <c r="T162" i="38"/>
  <c r="AB162" i="38"/>
  <c r="AA162" i="38"/>
  <c r="Z162" i="38"/>
  <c r="Y162" i="38"/>
  <c r="AG162" i="38"/>
  <c r="W162" i="38"/>
  <c r="AF162" i="38"/>
  <c r="V162" i="38"/>
  <c r="AE162" i="38"/>
  <c r="U162" i="38"/>
  <c r="BK177" i="38"/>
  <c r="BY309" i="38"/>
  <c r="BY301" i="38"/>
  <c r="CS298" i="38"/>
  <c r="AL209" i="38"/>
  <c r="AI209" i="38"/>
  <c r="AD209" i="38"/>
  <c r="T209" i="38"/>
  <c r="AB209" i="38"/>
  <c r="Z209" i="38"/>
  <c r="AK209" i="38"/>
  <c r="AJ209" i="38"/>
  <c r="AG209" i="38"/>
  <c r="AF209" i="38"/>
  <c r="AE209" i="38"/>
  <c r="AA209" i="38"/>
  <c r="Y209" i="38"/>
  <c r="W209" i="38"/>
  <c r="V209" i="38"/>
  <c r="U209" i="38"/>
  <c r="AL129" i="38"/>
  <c r="AI129" i="38"/>
  <c r="AK129" i="38"/>
  <c r="AJ129" i="38"/>
  <c r="AD129" i="38"/>
  <c r="T129" i="38"/>
  <c r="AB129" i="38"/>
  <c r="AA129" i="38"/>
  <c r="Z129" i="38"/>
  <c r="Y129" i="38"/>
  <c r="AG129" i="38"/>
  <c r="W129" i="38"/>
  <c r="AF129" i="38"/>
  <c r="V129" i="38"/>
  <c r="AE129" i="38"/>
  <c r="U129" i="38"/>
  <c r="BX301" i="38"/>
  <c r="AL305" i="38"/>
  <c r="AK305" i="38"/>
  <c r="AI305" i="38"/>
  <c r="AD305" i="38"/>
  <c r="T305" i="38"/>
  <c r="Y305" i="38"/>
  <c r="AG305" i="38"/>
  <c r="W305" i="38"/>
  <c r="AF305" i="38"/>
  <c r="V305" i="38"/>
  <c r="AJ305" i="38"/>
  <c r="AE305" i="38"/>
  <c r="U305" i="38"/>
  <c r="AL273" i="38"/>
  <c r="AK273" i="38"/>
  <c r="AI273" i="38"/>
  <c r="AD273" i="38"/>
  <c r="T273" i="38"/>
  <c r="AB273" i="38"/>
  <c r="AA273" i="38"/>
  <c r="Z273" i="38"/>
  <c r="Y273" i="38"/>
  <c r="AG273" i="38"/>
  <c r="W273" i="38"/>
  <c r="AF273" i="38"/>
  <c r="V273" i="38"/>
  <c r="AJ273" i="38"/>
  <c r="AE273" i="38"/>
  <c r="U273" i="38"/>
  <c r="AL241" i="38"/>
  <c r="AK241" i="38"/>
  <c r="AI241" i="38"/>
  <c r="AD241" i="38"/>
  <c r="T241" i="38"/>
  <c r="AB241" i="38"/>
  <c r="AA241" i="38"/>
  <c r="Z241" i="38"/>
  <c r="Y241" i="38"/>
  <c r="AG241" i="38"/>
  <c r="W241" i="38"/>
  <c r="AF241" i="38"/>
  <c r="V241" i="38"/>
  <c r="AJ241" i="38"/>
  <c r="AE241" i="38"/>
  <c r="U241" i="38"/>
  <c r="U309" i="38"/>
  <c r="AL201" i="38"/>
  <c r="AK201" i="38"/>
  <c r="AJ201" i="38"/>
  <c r="AI201" i="38"/>
  <c r="AG201" i="38"/>
  <c r="W201" i="38"/>
  <c r="AF201" i="38"/>
  <c r="V201" i="38"/>
  <c r="AE201" i="38"/>
  <c r="U201" i="38"/>
  <c r="AD201" i="38"/>
  <c r="T201" i="38"/>
  <c r="AB201" i="38"/>
  <c r="AA201" i="38"/>
  <c r="Z201" i="38"/>
  <c r="Y201" i="38"/>
  <c r="CH206" i="38"/>
  <c r="AL37" i="38"/>
  <c r="AK37" i="38"/>
  <c r="AJ37" i="38"/>
  <c r="AI37" i="38"/>
  <c r="AF37" i="38"/>
  <c r="AD37" i="38"/>
  <c r="W37" i="38"/>
  <c r="V37" i="38"/>
  <c r="U37" i="38"/>
  <c r="AG37" i="38"/>
  <c r="AE37" i="38"/>
  <c r="AB37" i="38"/>
  <c r="AA37" i="38"/>
  <c r="Z37" i="38"/>
  <c r="Y37" i="38"/>
  <c r="T37" i="38"/>
  <c r="FZ253" i="3"/>
  <c r="GL253" i="3"/>
  <c r="GK253" i="3"/>
  <c r="FZ242" i="3"/>
  <c r="GL242" i="3"/>
  <c r="GK242" i="3"/>
  <c r="FZ247" i="3"/>
  <c r="GL247" i="3"/>
  <c r="GK247" i="3"/>
  <c r="FZ229" i="3"/>
  <c r="GL229" i="3"/>
  <c r="GK229" i="3"/>
  <c r="FZ213" i="3"/>
  <c r="GL213" i="3"/>
  <c r="GK213" i="3"/>
  <c r="FZ207" i="3"/>
  <c r="GL207" i="3"/>
  <c r="GK207" i="3"/>
  <c r="FZ199" i="3"/>
  <c r="GK199" i="3"/>
  <c r="FZ191" i="3"/>
  <c r="GK191" i="3"/>
  <c r="V205" i="3"/>
  <c r="W205" i="3"/>
  <c r="V197" i="3"/>
  <c r="W197" i="3"/>
  <c r="V189" i="3"/>
  <c r="W189" i="3"/>
  <c r="FZ178" i="3"/>
  <c r="GK178" i="3"/>
  <c r="FZ170" i="3"/>
  <c r="GK170" i="3"/>
  <c r="FZ162" i="3"/>
  <c r="GK162" i="3"/>
  <c r="FZ154" i="3"/>
  <c r="GK154" i="3"/>
  <c r="V71" i="3"/>
  <c r="W71" i="3"/>
  <c r="V125" i="3"/>
  <c r="W125" i="3"/>
  <c r="O370" i="2"/>
  <c r="S370" i="2"/>
  <c r="T370" i="2"/>
  <c r="F371" i="2"/>
  <c r="O371" i="2"/>
  <c r="S371" i="2"/>
  <c r="T371" i="2"/>
  <c r="O289" i="2"/>
  <c r="S289" i="2"/>
  <c r="F290" i="2"/>
  <c r="O290" i="2"/>
  <c r="S290" i="2"/>
  <c r="S291" i="2"/>
  <c r="T290" i="2"/>
  <c r="O217" i="2"/>
  <c r="S217" i="2"/>
  <c r="F218" i="2"/>
  <c r="O218" i="2"/>
  <c r="S218" i="2"/>
  <c r="O145" i="2"/>
  <c r="S145" i="2"/>
  <c r="F146" i="2"/>
  <c r="O146" i="2"/>
  <c r="S146" i="2"/>
  <c r="S147" i="2"/>
  <c r="T146" i="2"/>
  <c r="T118" i="2"/>
  <c r="T277" i="2"/>
  <c r="S18" i="2"/>
  <c r="N35" i="2"/>
  <c r="N125" i="2"/>
  <c r="T125" i="2"/>
  <c r="T350" i="2"/>
  <c r="N126" i="2"/>
  <c r="T378" i="2"/>
  <c r="N98" i="2"/>
  <c r="N218" i="2"/>
  <c r="S300" i="2"/>
  <c r="T295" i="2"/>
  <c r="T300" i="2"/>
  <c r="BK21" i="38"/>
  <c r="D21" i="39"/>
  <c r="AB21" i="39"/>
  <c r="AO62" i="3"/>
  <c r="BU62" i="3"/>
  <c r="AN62" i="3"/>
  <c r="AV62" i="3"/>
  <c r="AH143" i="3"/>
  <c r="BM143" i="3"/>
  <c r="BU143" i="3"/>
  <c r="AN143" i="3"/>
  <c r="AV143" i="3"/>
  <c r="BN143" i="3"/>
  <c r="AO143" i="3"/>
  <c r="AH215" i="3"/>
  <c r="BM215" i="3"/>
  <c r="BU215" i="3"/>
  <c r="AN215" i="3"/>
  <c r="AV215" i="3"/>
  <c r="BN215" i="3"/>
  <c r="AO215" i="3"/>
  <c r="AB139" i="39"/>
  <c r="U139" i="39"/>
  <c r="N139" i="39"/>
  <c r="AY89" i="3"/>
  <c r="BW89" i="3"/>
  <c r="AX89" i="3"/>
  <c r="AJ89" i="3"/>
  <c r="BX89" i="3"/>
  <c r="BX157" i="3"/>
  <c r="AY157" i="3"/>
  <c r="AJ157" i="3"/>
  <c r="BW157" i="3"/>
  <c r="AX157" i="3"/>
  <c r="AY218" i="3"/>
  <c r="BW218" i="3"/>
  <c r="AJ218" i="3"/>
  <c r="BX218" i="3"/>
  <c r="AX218" i="3"/>
  <c r="AX8" i="3"/>
  <c r="AY8" i="3"/>
  <c r="BF31" i="3"/>
  <c r="AL31" i="3"/>
  <c r="AL147" i="3"/>
  <c r="BF147" i="3"/>
  <c r="CE192" i="3"/>
  <c r="BF192" i="3"/>
  <c r="AL192" i="3"/>
  <c r="BM39" i="3"/>
  <c r="BU39" i="3"/>
  <c r="BN39" i="3"/>
  <c r="AO39" i="3"/>
  <c r="AH39" i="3"/>
  <c r="BK25" i="38"/>
  <c r="D25" i="39"/>
  <c r="AB25" i="39"/>
  <c r="BK29" i="38"/>
  <c r="D29" i="39"/>
  <c r="BQ10" i="38"/>
  <c r="BT10" i="38"/>
  <c r="P10" i="39"/>
  <c r="EK10" i="3"/>
  <c r="BU10" i="38"/>
  <c r="BV10" i="38"/>
  <c r="BN10" i="38"/>
  <c r="BO10" i="38"/>
  <c r="BP10" i="38"/>
  <c r="BS10" i="38"/>
  <c r="CD10" i="38"/>
  <c r="CF10" i="38"/>
  <c r="AF10" i="39"/>
  <c r="CC10" i="38"/>
  <c r="CE10" i="38"/>
  <c r="CA10" i="38"/>
  <c r="BY10" i="38"/>
  <c r="W10" i="39"/>
  <c r="BZ10" i="38"/>
  <c r="BX10" i="38"/>
  <c r="CA248" i="3"/>
  <c r="BB248" i="3"/>
  <c r="L16" i="3"/>
  <c r="S16" i="3"/>
  <c r="L5" i="3"/>
  <c r="S5" i="3"/>
  <c r="W5" i="3"/>
  <c r="BK6" i="38"/>
  <c r="D6" i="39"/>
  <c r="CE210" i="3"/>
  <c r="BF210" i="3"/>
  <c r="AL210" i="3"/>
  <c r="CE216" i="3"/>
  <c r="BF216" i="3"/>
  <c r="AL216" i="3"/>
  <c r="V14" i="3"/>
  <c r="W14" i="3"/>
  <c r="T10" i="3"/>
  <c r="S10" i="3"/>
  <c r="CE230" i="3"/>
  <c r="BF230" i="3"/>
  <c r="AL230" i="3"/>
  <c r="BF241" i="3"/>
  <c r="AL241" i="3"/>
  <c r="BG241" i="3"/>
  <c r="CE241" i="3"/>
  <c r="BF6" i="3"/>
  <c r="AL6" i="3"/>
  <c r="BF24" i="3"/>
  <c r="AL24" i="3"/>
  <c r="BF12" i="3"/>
  <c r="AL12" i="3"/>
  <c r="AN46" i="3"/>
  <c r="AV46" i="3"/>
  <c r="BN46" i="3"/>
  <c r="AO46" i="3"/>
  <c r="AH46" i="3"/>
  <c r="BM46" i="3"/>
  <c r="BU46" i="3"/>
  <c r="AO57" i="3"/>
  <c r="AH57" i="3"/>
  <c r="BM57" i="3"/>
  <c r="BU57" i="3"/>
  <c r="AN57" i="3"/>
  <c r="AV57" i="3"/>
  <c r="BN57" i="3"/>
  <c r="BM83" i="3"/>
  <c r="BU83" i="3"/>
  <c r="AN83" i="3"/>
  <c r="AV83" i="3"/>
  <c r="BN83" i="3"/>
  <c r="AO83" i="3"/>
  <c r="AH83" i="3"/>
  <c r="AO69" i="3"/>
  <c r="AH69" i="3"/>
  <c r="BM69" i="3"/>
  <c r="BU69" i="3"/>
  <c r="AN69" i="3"/>
  <c r="AV69" i="3"/>
  <c r="BN69" i="3"/>
  <c r="AO86" i="3"/>
  <c r="AH86" i="3"/>
  <c r="BM86" i="3"/>
  <c r="BU86" i="3"/>
  <c r="AN86" i="3"/>
  <c r="AV86" i="3"/>
  <c r="BN86" i="3"/>
  <c r="AH72" i="3"/>
  <c r="BM72" i="3"/>
  <c r="BU72" i="3"/>
  <c r="AN72" i="3"/>
  <c r="AV72" i="3"/>
  <c r="BN72" i="3"/>
  <c r="AO72" i="3"/>
  <c r="AH66" i="3"/>
  <c r="BM66" i="3"/>
  <c r="BU66" i="3"/>
  <c r="AN66" i="3"/>
  <c r="AV66" i="3"/>
  <c r="BN66" i="3"/>
  <c r="AO66" i="3"/>
  <c r="AO109" i="3"/>
  <c r="AH109" i="3"/>
  <c r="BM109" i="3"/>
  <c r="BU109" i="3"/>
  <c r="BN109" i="3"/>
  <c r="AN109" i="3"/>
  <c r="AV109" i="3"/>
  <c r="AO103" i="3"/>
  <c r="AH103" i="3"/>
  <c r="BM103" i="3"/>
  <c r="BU103" i="3"/>
  <c r="AN103" i="3"/>
  <c r="AV103" i="3"/>
  <c r="BN103" i="3"/>
  <c r="AH97" i="3"/>
  <c r="BM97" i="3"/>
  <c r="BU97" i="3"/>
  <c r="AN97" i="3"/>
  <c r="AV97" i="3"/>
  <c r="BN97" i="3"/>
  <c r="AO97" i="3"/>
  <c r="AN130" i="3"/>
  <c r="AV130" i="3"/>
  <c r="BN130" i="3"/>
  <c r="AO130" i="3"/>
  <c r="BM130" i="3"/>
  <c r="BU130" i="3"/>
  <c r="AH130" i="3"/>
  <c r="AO132" i="3"/>
  <c r="AH132" i="3"/>
  <c r="BM132" i="3"/>
  <c r="BU132" i="3"/>
  <c r="AN132" i="3"/>
  <c r="AV132" i="3"/>
  <c r="BN132" i="3"/>
  <c r="AH126" i="3"/>
  <c r="BM126" i="3"/>
  <c r="BU126" i="3"/>
  <c r="AN126" i="3"/>
  <c r="AV126" i="3"/>
  <c r="BN126" i="3"/>
  <c r="AO126" i="3"/>
  <c r="AH136" i="3"/>
  <c r="BM136" i="3"/>
  <c r="BU136" i="3"/>
  <c r="AN136" i="3"/>
  <c r="AV136" i="3"/>
  <c r="BN136" i="3"/>
  <c r="AO136" i="3"/>
  <c r="AO164" i="3"/>
  <c r="AH164" i="3"/>
  <c r="BM164" i="3"/>
  <c r="BU164" i="3"/>
  <c r="AN164" i="3"/>
  <c r="AV164" i="3"/>
  <c r="BN164" i="3"/>
  <c r="AH158" i="3"/>
  <c r="BM158" i="3"/>
  <c r="BU158" i="3"/>
  <c r="AN158" i="3"/>
  <c r="AV158" i="3"/>
  <c r="BN158" i="3"/>
  <c r="AO158" i="3"/>
  <c r="AH160" i="3"/>
  <c r="BM160" i="3"/>
  <c r="BU160" i="3"/>
  <c r="AN160" i="3"/>
  <c r="AV160" i="3"/>
  <c r="BN160" i="3"/>
  <c r="AO160" i="3"/>
  <c r="AO193" i="3"/>
  <c r="AH193" i="3"/>
  <c r="BM193" i="3"/>
  <c r="BU193" i="3"/>
  <c r="AN193" i="3"/>
  <c r="AV193" i="3"/>
  <c r="BN193" i="3"/>
  <c r="AH177" i="3"/>
  <c r="BM177" i="3"/>
  <c r="BU177" i="3"/>
  <c r="BN177" i="3"/>
  <c r="AO177" i="3"/>
  <c r="AN177" i="3"/>
  <c r="AV177" i="3"/>
  <c r="AH181" i="3"/>
  <c r="BM181" i="3"/>
  <c r="BU181" i="3"/>
  <c r="AN181" i="3"/>
  <c r="AV181" i="3"/>
  <c r="BN181" i="3"/>
  <c r="AO181" i="3"/>
  <c r="AN217" i="3"/>
  <c r="AV217" i="3"/>
  <c r="BN217" i="3"/>
  <c r="AO217" i="3"/>
  <c r="BM217" i="3"/>
  <c r="BU217" i="3"/>
  <c r="AH217" i="3"/>
  <c r="AH196" i="3"/>
  <c r="BM196" i="3"/>
  <c r="BU196" i="3"/>
  <c r="AN196" i="3"/>
  <c r="AV196" i="3"/>
  <c r="BN196" i="3"/>
  <c r="AO196" i="3"/>
  <c r="AH213" i="3"/>
  <c r="AO213" i="3"/>
  <c r="BM213" i="3"/>
  <c r="BU213" i="3"/>
  <c r="AN213" i="3"/>
  <c r="AV213" i="3"/>
  <c r="BN213" i="3"/>
  <c r="AN239" i="3"/>
  <c r="AV239" i="3"/>
  <c r="BN239" i="3"/>
  <c r="AO239" i="3"/>
  <c r="AH239" i="3"/>
  <c r="BM239" i="3"/>
  <c r="BU239" i="3"/>
  <c r="AH235" i="3"/>
  <c r="BM235" i="3"/>
  <c r="BU235" i="3"/>
  <c r="AN235" i="3"/>
  <c r="AV235" i="3"/>
  <c r="BN235" i="3"/>
  <c r="AO235" i="3"/>
  <c r="BM30" i="3"/>
  <c r="BU30" i="3"/>
  <c r="AH30" i="3"/>
  <c r="BN30" i="3"/>
  <c r="AO30" i="3"/>
  <c r="BM241" i="3"/>
  <c r="BU241" i="3"/>
  <c r="AN241" i="3"/>
  <c r="AV241" i="3"/>
  <c r="BN241" i="3"/>
  <c r="AO241" i="3"/>
  <c r="AH241" i="3"/>
  <c r="AN38" i="3"/>
  <c r="AH38" i="3"/>
  <c r="BN38" i="3"/>
  <c r="AO38" i="3"/>
  <c r="BM25" i="3"/>
  <c r="BU25" i="3"/>
  <c r="AN25" i="3"/>
  <c r="AV25" i="3"/>
  <c r="AH25" i="3"/>
  <c r="BN25" i="3"/>
  <c r="AO25" i="3"/>
  <c r="AN12" i="3"/>
  <c r="AV12" i="3"/>
  <c r="BM12" i="3"/>
  <c r="BU12" i="3"/>
  <c r="AH12" i="3"/>
  <c r="BN12" i="3"/>
  <c r="AO12" i="3"/>
  <c r="BF7" i="3"/>
  <c r="AL7" i="3"/>
  <c r="AY56" i="3"/>
  <c r="AX56" i="3"/>
  <c r="AX69" i="3"/>
  <c r="AY69" i="3"/>
  <c r="AX85" i="3"/>
  <c r="AJ85" i="3"/>
  <c r="BX85" i="3"/>
  <c r="AY85" i="3"/>
  <c r="BW85" i="3"/>
  <c r="AY63" i="3"/>
  <c r="AX63" i="3"/>
  <c r="AX101" i="3"/>
  <c r="AJ101" i="3"/>
  <c r="BX101" i="3"/>
  <c r="AY101" i="3"/>
  <c r="BW101" i="3"/>
  <c r="AY82" i="3"/>
  <c r="BW82" i="3"/>
  <c r="AX82" i="3"/>
  <c r="AJ82" i="3"/>
  <c r="BX82" i="3"/>
  <c r="BX124" i="3"/>
  <c r="AY124" i="3"/>
  <c r="BW124" i="3"/>
  <c r="AX124" i="3"/>
  <c r="AJ124" i="3"/>
  <c r="BX111" i="3"/>
  <c r="AY111" i="3"/>
  <c r="BW111" i="3"/>
  <c r="AX111" i="3"/>
  <c r="AJ111" i="3"/>
  <c r="AY105" i="3"/>
  <c r="BW105" i="3"/>
  <c r="AX105" i="3"/>
  <c r="AJ105" i="3"/>
  <c r="BX105" i="3"/>
  <c r="AX131" i="3"/>
  <c r="AJ131" i="3"/>
  <c r="BX131" i="3"/>
  <c r="AY131" i="3"/>
  <c r="BW131" i="3"/>
  <c r="BW162" i="3"/>
  <c r="AX162" i="3"/>
  <c r="AJ162" i="3"/>
  <c r="BX162" i="3"/>
  <c r="AY162" i="3"/>
  <c r="AY126" i="3"/>
  <c r="BW126" i="3"/>
  <c r="AJ126" i="3"/>
  <c r="AX126" i="3"/>
  <c r="BX126" i="3"/>
  <c r="AY128" i="3"/>
  <c r="BW128" i="3"/>
  <c r="AX128" i="3"/>
  <c r="AJ128" i="3"/>
  <c r="BX128" i="3"/>
  <c r="AX171" i="3"/>
  <c r="AJ171" i="3"/>
  <c r="BX171" i="3"/>
  <c r="AY171" i="3"/>
  <c r="BW171" i="3"/>
  <c r="AY150" i="3"/>
  <c r="BX150" i="3"/>
  <c r="BW150" i="3"/>
  <c r="AX150" i="3"/>
  <c r="AJ150" i="3"/>
  <c r="AY152" i="3"/>
  <c r="BW152" i="3"/>
  <c r="AX152" i="3"/>
  <c r="AJ152" i="3"/>
  <c r="BX152" i="3"/>
  <c r="BX200" i="3"/>
  <c r="AY200" i="3"/>
  <c r="BW200" i="3"/>
  <c r="AX200" i="3"/>
  <c r="AJ200" i="3"/>
  <c r="BW198" i="3"/>
  <c r="AX198" i="3"/>
  <c r="AJ198" i="3"/>
  <c r="BX198" i="3"/>
  <c r="AY198" i="3"/>
  <c r="AY181" i="3"/>
  <c r="BW181" i="3"/>
  <c r="AX181" i="3"/>
  <c r="AJ181" i="3"/>
  <c r="BX181" i="3"/>
  <c r="BX197" i="3"/>
  <c r="AY197" i="3"/>
  <c r="AJ197" i="3"/>
  <c r="BW197" i="3"/>
  <c r="AX197" i="3"/>
  <c r="AY199" i="3"/>
  <c r="BW199" i="3"/>
  <c r="AX199" i="3"/>
  <c r="AJ199" i="3"/>
  <c r="BX199" i="3"/>
  <c r="BW251" i="3"/>
  <c r="AX251" i="3"/>
  <c r="BX251" i="3"/>
  <c r="AY251" i="3"/>
  <c r="BX233" i="3"/>
  <c r="AY233" i="3"/>
  <c r="AJ233" i="3"/>
  <c r="BW233" i="3"/>
  <c r="AX233" i="3"/>
  <c r="BX245" i="3"/>
  <c r="AJ245" i="3"/>
  <c r="AY245" i="3"/>
  <c r="BW245" i="3"/>
  <c r="AX245" i="3"/>
  <c r="AY232" i="3"/>
  <c r="BW232" i="3"/>
  <c r="AX232" i="3"/>
  <c r="AJ232" i="3"/>
  <c r="BX232" i="3"/>
  <c r="BW15" i="3"/>
  <c r="AX15" i="3"/>
  <c r="AJ15" i="3"/>
  <c r="BX15" i="3"/>
  <c r="AY15" i="3"/>
  <c r="BW253" i="3"/>
  <c r="AY253" i="3"/>
  <c r="AX253" i="3"/>
  <c r="AJ253" i="3"/>
  <c r="BX253" i="3"/>
  <c r="AX28" i="3"/>
  <c r="AY28" i="3"/>
  <c r="BW22" i="3"/>
  <c r="AX22" i="3"/>
  <c r="BX22" i="3"/>
  <c r="AY22" i="3"/>
  <c r="AJ22" i="3"/>
  <c r="BW32" i="3"/>
  <c r="AX32" i="3"/>
  <c r="AY32" i="3"/>
  <c r="AJ32" i="3"/>
  <c r="BX32" i="3"/>
  <c r="BF18" i="3"/>
  <c r="AL18" i="3"/>
  <c r="BF53" i="3"/>
  <c r="AL53" i="3"/>
  <c r="BF37" i="3"/>
  <c r="AL37" i="3"/>
  <c r="BF30" i="3"/>
  <c r="AL30" i="3"/>
  <c r="AL50" i="3"/>
  <c r="BF50" i="3"/>
  <c r="BF43" i="3"/>
  <c r="AL43" i="3"/>
  <c r="BF91" i="3"/>
  <c r="AL91" i="3"/>
  <c r="AL69" i="3"/>
  <c r="BF69" i="3"/>
  <c r="AL86" i="3"/>
  <c r="BF86" i="3"/>
  <c r="AL64" i="3"/>
  <c r="BF64" i="3"/>
  <c r="BF137" i="3"/>
  <c r="AL137" i="3"/>
  <c r="AL109" i="3"/>
  <c r="BF109" i="3"/>
  <c r="AL103" i="3"/>
  <c r="BF103" i="3"/>
  <c r="AL105" i="3"/>
  <c r="BF105" i="3"/>
  <c r="AL138" i="3"/>
  <c r="BF138" i="3"/>
  <c r="AL124" i="3"/>
  <c r="BF124" i="3"/>
  <c r="AL134" i="3"/>
  <c r="BF134" i="3"/>
  <c r="BF162" i="3"/>
  <c r="AL162" i="3"/>
  <c r="CE181" i="3"/>
  <c r="BF181" i="3"/>
  <c r="AL181" i="3"/>
  <c r="BF179" i="3"/>
  <c r="BG179" i="3"/>
  <c r="CE206" i="3"/>
  <c r="BF206" i="3"/>
  <c r="AL206" i="3"/>
  <c r="BF175" i="3"/>
  <c r="BG175" i="3"/>
  <c r="BF177" i="3"/>
  <c r="BG177" i="3"/>
  <c r="CE203" i="3"/>
  <c r="BF203" i="3"/>
  <c r="AL203" i="3"/>
  <c r="CE199" i="3"/>
  <c r="BF199" i="3"/>
  <c r="AL199" i="3"/>
  <c r="D102" i="39"/>
  <c r="BO69" i="38"/>
  <c r="BO61" i="38"/>
  <c r="I61" i="39"/>
  <c r="G139" i="39"/>
  <c r="EH139" i="3"/>
  <c r="CJ145" i="38"/>
  <c r="CI145" i="38"/>
  <c r="BL145" i="38"/>
  <c r="Q145" i="38"/>
  <c r="R145" i="38"/>
  <c r="BM145" i="38"/>
  <c r="BK145" i="38"/>
  <c r="M145" i="38"/>
  <c r="S145" i="38"/>
  <c r="D115" i="39"/>
  <c r="CH115" i="38"/>
  <c r="BK70" i="38"/>
  <c r="D70" i="39"/>
  <c r="AB140" i="39"/>
  <c r="U140" i="39"/>
  <c r="N140" i="39"/>
  <c r="D77" i="39"/>
  <c r="CH77" i="38"/>
  <c r="BL55" i="38"/>
  <c r="CJ55" i="38"/>
  <c r="CI55" i="38"/>
  <c r="M55" i="38"/>
  <c r="Q55" i="38"/>
  <c r="R55" i="38"/>
  <c r="G75" i="39"/>
  <c r="EH75" i="3"/>
  <c r="AB75" i="39"/>
  <c r="U75" i="39"/>
  <c r="N75" i="39"/>
  <c r="G45" i="39"/>
  <c r="N45" i="39"/>
  <c r="AB45" i="39"/>
  <c r="U45" i="39"/>
  <c r="D93" i="39"/>
  <c r="CH93" i="38"/>
  <c r="G83" i="39"/>
  <c r="EH83" i="3"/>
  <c r="AB83" i="39"/>
  <c r="U83" i="39"/>
  <c r="N83" i="39"/>
  <c r="D58" i="39"/>
  <c r="G87" i="39"/>
  <c r="EH87" i="3"/>
  <c r="AB87" i="39"/>
  <c r="U87" i="39"/>
  <c r="N87" i="39"/>
  <c r="D48" i="39"/>
  <c r="CH100" i="38"/>
  <c r="CH70" i="38"/>
  <c r="CM39" i="38"/>
  <c r="CL39" i="38"/>
  <c r="CN39" i="38"/>
  <c r="CO39" i="38"/>
  <c r="DA39" i="38"/>
  <c r="DC39" i="38"/>
  <c r="DB39" i="38"/>
  <c r="DD39" i="38"/>
  <c r="CR39" i="38"/>
  <c r="CY39" i="38"/>
  <c r="CW39" i="38"/>
  <c r="CQ39" i="38"/>
  <c r="CT39" i="38"/>
  <c r="CX39" i="38"/>
  <c r="CV39" i="38"/>
  <c r="CS39" i="38"/>
  <c r="D119" i="39"/>
  <c r="CH119" i="38"/>
  <c r="CH110" i="38"/>
  <c r="BL47" i="38"/>
  <c r="BK47" i="38"/>
  <c r="CJ47" i="38"/>
  <c r="CI47" i="38"/>
  <c r="M47" i="38"/>
  <c r="Q47" i="38"/>
  <c r="AB132" i="39"/>
  <c r="U132" i="39"/>
  <c r="N132" i="39"/>
  <c r="CH249" i="38"/>
  <c r="CF290" i="38"/>
  <c r="CE290" i="38"/>
  <c r="CD290" i="38"/>
  <c r="CC290" i="38"/>
  <c r="CA290" i="38"/>
  <c r="BQ290" i="38"/>
  <c r="BZ290" i="38"/>
  <c r="BP290" i="38"/>
  <c r="BY290" i="38"/>
  <c r="BO290" i="38"/>
  <c r="BN290" i="38"/>
  <c r="BV290" i="38"/>
  <c r="BU290" i="38"/>
  <c r="BT290" i="38"/>
  <c r="BS290" i="38"/>
  <c r="CH180" i="38"/>
  <c r="CH227" i="38"/>
  <c r="CC236" i="38"/>
  <c r="CF236" i="38"/>
  <c r="CE236" i="38"/>
  <c r="CD236" i="38"/>
  <c r="BT236" i="38"/>
  <c r="BS236" i="38"/>
  <c r="CA236" i="38"/>
  <c r="BQ236" i="38"/>
  <c r="BZ236" i="38"/>
  <c r="BP236" i="38"/>
  <c r="BY236" i="38"/>
  <c r="BO236" i="38"/>
  <c r="BX236" i="38"/>
  <c r="BN236" i="38"/>
  <c r="BV236" i="38"/>
  <c r="BU236" i="38"/>
  <c r="CH270" i="38"/>
  <c r="CH238" i="38"/>
  <c r="CH169" i="38"/>
  <c r="CH241" i="38"/>
  <c r="CH214" i="38"/>
  <c r="BK303" i="38"/>
  <c r="CH271" i="38"/>
  <c r="CH239" i="38"/>
  <c r="CF300" i="38"/>
  <c r="CE300" i="38"/>
  <c r="CD300" i="38"/>
  <c r="CC300" i="38"/>
  <c r="BT300" i="38"/>
  <c r="BS300" i="38"/>
  <c r="CA300" i="38"/>
  <c r="BQ300" i="38"/>
  <c r="BZ300" i="38"/>
  <c r="BP300" i="38"/>
  <c r="BY300" i="38"/>
  <c r="BO300" i="38"/>
  <c r="BX300" i="38"/>
  <c r="BN300" i="38"/>
  <c r="BV300" i="38"/>
  <c r="BU300" i="38"/>
  <c r="CH268" i="38"/>
  <c r="CH220" i="38"/>
  <c r="CH201" i="38"/>
  <c r="CH152" i="38"/>
  <c r="CH278" i="38"/>
  <c r="CH246" i="38"/>
  <c r="AL169" i="38"/>
  <c r="AK169" i="38"/>
  <c r="AJ169" i="38"/>
  <c r="AI169" i="38"/>
  <c r="AG169" i="38"/>
  <c r="W169" i="38"/>
  <c r="AF169" i="38"/>
  <c r="V169" i="38"/>
  <c r="AE169" i="38"/>
  <c r="U169" i="38"/>
  <c r="AD169" i="38"/>
  <c r="T169" i="38"/>
  <c r="AB169" i="38"/>
  <c r="AA169" i="38"/>
  <c r="Z169" i="38"/>
  <c r="Y169" i="38"/>
  <c r="V309" i="38"/>
  <c r="BK170" i="38"/>
  <c r="AL301" i="38"/>
  <c r="AK301" i="38"/>
  <c r="AI301" i="38"/>
  <c r="Y301" i="38"/>
  <c r="AG301" i="38"/>
  <c r="W301" i="38"/>
  <c r="AD301" i="38"/>
  <c r="T301" i="38"/>
  <c r="AB301" i="38"/>
  <c r="AA301" i="38"/>
  <c r="AJ301" i="38"/>
  <c r="Z301" i="38"/>
  <c r="AL269" i="38"/>
  <c r="AK269" i="38"/>
  <c r="AI269" i="38"/>
  <c r="Y269" i="38"/>
  <c r="AG269" i="38"/>
  <c r="W269" i="38"/>
  <c r="AF269" i="38"/>
  <c r="V269" i="38"/>
  <c r="AE269" i="38"/>
  <c r="U269" i="38"/>
  <c r="AD269" i="38"/>
  <c r="T269" i="38"/>
  <c r="AB269" i="38"/>
  <c r="AA269" i="38"/>
  <c r="AJ269" i="38"/>
  <c r="Z269" i="38"/>
  <c r="AL237" i="38"/>
  <c r="AK237" i="38"/>
  <c r="AI237" i="38"/>
  <c r="Y237" i="38"/>
  <c r="AG237" i="38"/>
  <c r="W237" i="38"/>
  <c r="AF237" i="38"/>
  <c r="V237" i="38"/>
  <c r="AE237" i="38"/>
  <c r="U237" i="38"/>
  <c r="AD237" i="38"/>
  <c r="T237" i="38"/>
  <c r="AB237" i="38"/>
  <c r="AA237" i="38"/>
  <c r="AJ237" i="38"/>
  <c r="Z237" i="38"/>
  <c r="AL165" i="38"/>
  <c r="AJ165" i="38"/>
  <c r="AI165" i="38"/>
  <c r="AK165" i="38"/>
  <c r="AB165" i="38"/>
  <c r="AA165" i="38"/>
  <c r="Z165" i="38"/>
  <c r="Y165" i="38"/>
  <c r="AG165" i="38"/>
  <c r="W165" i="38"/>
  <c r="AF165" i="38"/>
  <c r="V165" i="38"/>
  <c r="AE165" i="38"/>
  <c r="U165" i="38"/>
  <c r="AD165" i="38"/>
  <c r="T165" i="38"/>
  <c r="AL150" i="38"/>
  <c r="AK150" i="38"/>
  <c r="AJ150" i="38"/>
  <c r="AI150" i="38"/>
  <c r="Z150" i="38"/>
  <c r="Y150" i="38"/>
  <c r="AG150" i="38"/>
  <c r="W150" i="38"/>
  <c r="AF150" i="38"/>
  <c r="V150" i="38"/>
  <c r="AE150" i="38"/>
  <c r="U150" i="38"/>
  <c r="AD150" i="38"/>
  <c r="T150" i="38"/>
  <c r="AB150" i="38"/>
  <c r="AA150" i="38"/>
  <c r="FZ236" i="3"/>
  <c r="GL236" i="3"/>
  <c r="GK236" i="3"/>
  <c r="FZ230" i="3"/>
  <c r="GL230" i="3"/>
  <c r="GK230" i="3"/>
  <c r="FZ222" i="3"/>
  <c r="GL222" i="3"/>
  <c r="GK222" i="3"/>
  <c r="GK206" i="3"/>
  <c r="FZ206" i="3"/>
  <c r="GL206" i="3"/>
  <c r="FZ249" i="3"/>
  <c r="GL249" i="3"/>
  <c r="GK249" i="3"/>
  <c r="FZ239" i="3"/>
  <c r="GL239" i="3"/>
  <c r="GK239" i="3"/>
  <c r="FZ223" i="3"/>
  <c r="GL223" i="3"/>
  <c r="GK223" i="3"/>
  <c r="FZ175" i="3"/>
  <c r="GK175" i="3"/>
  <c r="FZ167" i="3"/>
  <c r="GK167" i="3"/>
  <c r="FZ159" i="3"/>
  <c r="GK159" i="3"/>
  <c r="V191" i="3"/>
  <c r="W191" i="3"/>
  <c r="N178" i="2"/>
  <c r="T178" i="2"/>
  <c r="O352" i="2"/>
  <c r="S352" i="2"/>
  <c r="T352" i="2"/>
  <c r="F353" i="2"/>
  <c r="O353" i="2"/>
  <c r="S353" i="2"/>
  <c r="T353" i="2"/>
  <c r="O280" i="2"/>
  <c r="S280" i="2"/>
  <c r="T280" i="2"/>
  <c r="F281" i="2"/>
  <c r="O281" i="2"/>
  <c r="S281" i="2"/>
  <c r="T281" i="2"/>
  <c r="O208" i="2"/>
  <c r="S208" i="2"/>
  <c r="T208" i="2"/>
  <c r="F209" i="2"/>
  <c r="O209" i="2"/>
  <c r="S209" i="2"/>
  <c r="T209" i="2"/>
  <c r="O136" i="2"/>
  <c r="S136" i="2"/>
  <c r="T136" i="2"/>
  <c r="F137" i="2"/>
  <c r="O137" i="2"/>
  <c r="S137" i="2"/>
  <c r="T137" i="2"/>
  <c r="T126" i="2"/>
  <c r="T376" i="2"/>
  <c r="T306" i="2"/>
  <c r="N124" i="2"/>
  <c r="T124" i="2"/>
  <c r="T35" i="2"/>
  <c r="N269" i="2"/>
  <c r="T269" i="2"/>
  <c r="N360" i="2"/>
  <c r="N361" i="2"/>
  <c r="T90" i="2"/>
  <c r="N127" i="2"/>
  <c r="N198" i="2"/>
  <c r="T198" i="2"/>
  <c r="N44" i="2"/>
  <c r="T44" i="2"/>
  <c r="T97" i="2"/>
  <c r="T223" i="2"/>
  <c r="N262" i="2"/>
  <c r="BK34" i="38"/>
  <c r="D34" i="39"/>
  <c r="BF246" i="3"/>
  <c r="CE246" i="3"/>
  <c r="AL246" i="3"/>
  <c r="AO48" i="3"/>
  <c r="AH48" i="3"/>
  <c r="BM48" i="3"/>
  <c r="BU48" i="3"/>
  <c r="AN48" i="3"/>
  <c r="AV48" i="3"/>
  <c r="BN48" i="3"/>
  <c r="AH104" i="3"/>
  <c r="BM104" i="3"/>
  <c r="BU104" i="3"/>
  <c r="AN104" i="3"/>
  <c r="AV104" i="3"/>
  <c r="BN104" i="3"/>
  <c r="AO104" i="3"/>
  <c r="BM212" i="3"/>
  <c r="BU212" i="3"/>
  <c r="AN212" i="3"/>
  <c r="AV212" i="3"/>
  <c r="BN212" i="3"/>
  <c r="AO212" i="3"/>
  <c r="AH212" i="3"/>
  <c r="BM246" i="3"/>
  <c r="BU246" i="3"/>
  <c r="AN246" i="3"/>
  <c r="AV246" i="3"/>
  <c r="BN246" i="3"/>
  <c r="AO246" i="3"/>
  <c r="AH246" i="3"/>
  <c r="BW122" i="3"/>
  <c r="AX122" i="3"/>
  <c r="AY122" i="3"/>
  <c r="AJ122" i="3"/>
  <c r="BX122" i="3"/>
  <c r="AY159" i="3"/>
  <c r="BW159" i="3"/>
  <c r="AX159" i="3"/>
  <c r="AJ159" i="3"/>
  <c r="BX159" i="3"/>
  <c r="BW239" i="3"/>
  <c r="AX239" i="3"/>
  <c r="AJ239" i="3"/>
  <c r="BX239" i="3"/>
  <c r="AY239" i="3"/>
  <c r="AX37" i="3"/>
  <c r="AY37" i="3"/>
  <c r="BF25" i="3"/>
  <c r="AL25" i="3"/>
  <c r="BF100" i="3"/>
  <c r="AL100" i="3"/>
  <c r="AL118" i="3"/>
  <c r="BF118" i="3"/>
  <c r="BG118" i="3"/>
  <c r="AL143" i="3"/>
  <c r="BF143" i="3"/>
  <c r="BF176" i="3"/>
  <c r="BG176" i="3"/>
  <c r="CN102" i="38"/>
  <c r="J102" i="39"/>
  <c r="EL102" i="3"/>
  <c r="CM102" i="38"/>
  <c r="I102" i="39"/>
  <c r="EK102" i="3"/>
  <c r="CO102" i="38"/>
  <c r="K102" i="39"/>
  <c r="EM102" i="3"/>
  <c r="CL102" i="38"/>
  <c r="H102" i="39"/>
  <c r="EJ102" i="3"/>
  <c r="DC102" i="38"/>
  <c r="AE102" i="39"/>
  <c r="DB102" i="38"/>
  <c r="AD102" i="39"/>
  <c r="DA102" i="38"/>
  <c r="AC102" i="39"/>
  <c r="CV102" i="38"/>
  <c r="V102" i="39"/>
  <c r="CQ102" i="38"/>
  <c r="O102" i="39"/>
  <c r="CY102" i="38"/>
  <c r="Y102" i="39"/>
  <c r="CT102" i="38"/>
  <c r="R102" i="39"/>
  <c r="CX102" i="38"/>
  <c r="X102" i="39"/>
  <c r="CS102" i="38"/>
  <c r="Q102" i="39"/>
  <c r="CW102" i="38"/>
  <c r="W102" i="39"/>
  <c r="CR102" i="38"/>
  <c r="P102" i="39"/>
  <c r="BM41" i="3"/>
  <c r="BU41" i="3"/>
  <c r="AH41" i="3"/>
  <c r="BN41" i="3"/>
  <c r="AO41" i="3"/>
  <c r="D38" i="39"/>
  <c r="BM24" i="38"/>
  <c r="CJ24" i="38"/>
  <c r="CI24" i="38"/>
  <c r="CH24" i="38"/>
  <c r="M24" i="38"/>
  <c r="Q24" i="38"/>
  <c r="R24" i="38"/>
  <c r="S24" i="38"/>
  <c r="T26" i="3"/>
  <c r="L26" i="3"/>
  <c r="S26" i="3"/>
  <c r="BM43" i="38"/>
  <c r="BL43" i="38"/>
  <c r="CJ43" i="38"/>
  <c r="CI43" i="38"/>
  <c r="M43" i="38"/>
  <c r="Q43" i="38"/>
  <c r="R43" i="38"/>
  <c r="AR251" i="3"/>
  <c r="BQ251" i="3"/>
  <c r="V19" i="3"/>
  <c r="W19" i="3"/>
  <c r="BK19" i="38"/>
  <c r="D19" i="39"/>
  <c r="AR247" i="3"/>
  <c r="BQ247" i="3"/>
  <c r="BV27" i="38"/>
  <c r="BN27" i="38"/>
  <c r="BO27" i="38"/>
  <c r="BS27" i="38"/>
  <c r="BP27" i="38"/>
  <c r="BT27" i="38"/>
  <c r="BQ27" i="38"/>
  <c r="BU27" i="38"/>
  <c r="CF27" i="38"/>
  <c r="CC27" i="38"/>
  <c r="CE27" i="38"/>
  <c r="CD27" i="38"/>
  <c r="CA27" i="38"/>
  <c r="BY27" i="38"/>
  <c r="BZ27" i="38"/>
  <c r="BX27" i="38"/>
  <c r="CE238" i="3"/>
  <c r="BF238" i="3"/>
  <c r="AL238" i="3"/>
  <c r="BG238" i="3"/>
  <c r="CE245" i="3"/>
  <c r="BF245" i="3"/>
  <c r="AL245" i="3"/>
  <c r="BF17" i="3"/>
  <c r="AL17" i="3"/>
  <c r="AN54" i="3"/>
  <c r="AV54" i="3"/>
  <c r="AO54" i="3"/>
  <c r="BU54" i="3"/>
  <c r="AN59" i="3"/>
  <c r="AV59" i="3"/>
  <c r="AH59" i="3"/>
  <c r="BN59" i="3"/>
  <c r="BM59" i="3"/>
  <c r="BU59" i="3"/>
  <c r="AO59" i="3"/>
  <c r="BM91" i="3"/>
  <c r="BU91" i="3"/>
  <c r="AN91" i="3"/>
  <c r="AV91" i="3"/>
  <c r="BN91" i="3"/>
  <c r="AO91" i="3"/>
  <c r="AH91" i="3"/>
  <c r="AO77" i="3"/>
  <c r="AH77" i="3"/>
  <c r="BM77" i="3"/>
  <c r="BU77" i="3"/>
  <c r="BN77" i="3"/>
  <c r="AN77" i="3"/>
  <c r="AV77" i="3"/>
  <c r="AO94" i="3"/>
  <c r="AH94" i="3"/>
  <c r="BM94" i="3"/>
  <c r="BU94" i="3"/>
  <c r="AN94" i="3"/>
  <c r="AV94" i="3"/>
  <c r="BN94" i="3"/>
  <c r="AH80" i="3"/>
  <c r="BM80" i="3"/>
  <c r="BU80" i="3"/>
  <c r="AN80" i="3"/>
  <c r="AV80" i="3"/>
  <c r="BN80" i="3"/>
  <c r="AO80" i="3"/>
  <c r="AH74" i="3"/>
  <c r="BM74" i="3"/>
  <c r="BU74" i="3"/>
  <c r="AN74" i="3"/>
  <c r="AV74" i="3"/>
  <c r="BN74" i="3"/>
  <c r="AO74" i="3"/>
  <c r="AO117" i="3"/>
  <c r="AH117" i="3"/>
  <c r="BM117" i="3"/>
  <c r="BU117" i="3"/>
  <c r="AN117" i="3"/>
  <c r="AV117" i="3"/>
  <c r="BN117" i="3"/>
  <c r="AO111" i="3"/>
  <c r="AH111" i="3"/>
  <c r="BM111" i="3"/>
  <c r="BU111" i="3"/>
  <c r="AN111" i="3"/>
  <c r="AV111" i="3"/>
  <c r="BN111" i="3"/>
  <c r="AH105" i="3"/>
  <c r="BM105" i="3"/>
  <c r="BU105" i="3"/>
  <c r="AN105" i="3"/>
  <c r="AV105" i="3"/>
  <c r="BN105" i="3"/>
  <c r="AO105" i="3"/>
  <c r="BM145" i="3"/>
  <c r="BU145" i="3"/>
  <c r="AN145" i="3"/>
  <c r="AV145" i="3"/>
  <c r="BN145" i="3"/>
  <c r="AO145" i="3"/>
  <c r="AH145" i="3"/>
  <c r="AO140" i="3"/>
  <c r="AH140" i="3"/>
  <c r="BM140" i="3"/>
  <c r="BU140" i="3"/>
  <c r="AN140" i="3"/>
  <c r="AV140" i="3"/>
  <c r="BN140" i="3"/>
  <c r="AH134" i="3"/>
  <c r="BM134" i="3"/>
  <c r="BU134" i="3"/>
  <c r="AN134" i="3"/>
  <c r="AV134" i="3"/>
  <c r="BN134" i="3"/>
  <c r="AO134" i="3"/>
  <c r="AH144" i="3"/>
  <c r="BM144" i="3"/>
  <c r="BU144" i="3"/>
  <c r="AN144" i="3"/>
  <c r="AV144" i="3"/>
  <c r="BN144" i="3"/>
  <c r="AO144" i="3"/>
  <c r="AN183" i="3"/>
  <c r="AV183" i="3"/>
  <c r="BN183" i="3"/>
  <c r="AO183" i="3"/>
  <c r="BM183" i="3"/>
  <c r="BU183" i="3"/>
  <c r="AH183" i="3"/>
  <c r="AH166" i="3"/>
  <c r="BM166" i="3"/>
  <c r="BU166" i="3"/>
  <c r="AN166" i="3"/>
  <c r="AV166" i="3"/>
  <c r="BN166" i="3"/>
  <c r="AO166" i="3"/>
  <c r="AH168" i="3"/>
  <c r="BM168" i="3"/>
  <c r="BU168" i="3"/>
  <c r="AN168" i="3"/>
  <c r="AV168" i="3"/>
  <c r="BN168" i="3"/>
  <c r="AO168" i="3"/>
  <c r="AO195" i="3"/>
  <c r="BM195" i="3"/>
  <c r="BU195" i="3"/>
  <c r="AH195" i="3"/>
  <c r="AN195" i="3"/>
  <c r="AV195" i="3"/>
  <c r="BN195" i="3"/>
  <c r="AH187" i="3"/>
  <c r="BM187" i="3"/>
  <c r="BU187" i="3"/>
  <c r="AN187" i="3"/>
  <c r="AV187" i="3"/>
  <c r="BN187" i="3"/>
  <c r="AO187" i="3"/>
  <c r="AH189" i="3"/>
  <c r="BM189" i="3"/>
  <c r="BU189" i="3"/>
  <c r="AN189" i="3"/>
  <c r="AV189" i="3"/>
  <c r="BN189" i="3"/>
  <c r="AO189" i="3"/>
  <c r="BM220" i="3"/>
  <c r="BU220" i="3"/>
  <c r="AN220" i="3"/>
  <c r="AV220" i="3"/>
  <c r="BN220" i="3"/>
  <c r="AO220" i="3"/>
  <c r="AH220" i="3"/>
  <c r="AH204" i="3"/>
  <c r="BM204" i="3"/>
  <c r="BU204" i="3"/>
  <c r="AN204" i="3"/>
  <c r="AV204" i="3"/>
  <c r="BN204" i="3"/>
  <c r="AO204" i="3"/>
  <c r="AH221" i="3"/>
  <c r="BM221" i="3"/>
  <c r="BU221" i="3"/>
  <c r="AN221" i="3"/>
  <c r="AV221" i="3"/>
  <c r="BN221" i="3"/>
  <c r="AO221" i="3"/>
  <c r="AN243" i="3"/>
  <c r="AV243" i="3"/>
  <c r="BN243" i="3"/>
  <c r="AH243" i="3"/>
  <c r="BM243" i="3"/>
  <c r="BU243" i="3"/>
  <c r="AO243" i="3"/>
  <c r="AH232" i="3"/>
  <c r="BM232" i="3"/>
  <c r="BU232" i="3"/>
  <c r="AN232" i="3"/>
  <c r="AV232" i="3"/>
  <c r="BN232" i="3"/>
  <c r="AO232" i="3"/>
  <c r="AN247" i="3"/>
  <c r="AV247" i="3"/>
  <c r="AO247" i="3"/>
  <c r="BM247" i="3"/>
  <c r="BU247" i="3"/>
  <c r="BN247" i="3"/>
  <c r="BM249" i="3"/>
  <c r="BU249" i="3"/>
  <c r="AN249" i="3"/>
  <c r="AV249" i="3"/>
  <c r="BN249" i="3"/>
  <c r="AO249" i="3"/>
  <c r="BM8" i="3"/>
  <c r="BU8" i="3"/>
  <c r="AN8" i="3"/>
  <c r="AV8" i="3"/>
  <c r="AH8" i="3"/>
  <c r="BN8" i="3"/>
  <c r="AO8" i="3"/>
  <c r="BM33" i="3"/>
  <c r="BU33" i="3"/>
  <c r="AH33" i="3"/>
  <c r="BN33" i="3"/>
  <c r="AO33" i="3"/>
  <c r="AN20" i="3"/>
  <c r="AV20" i="3"/>
  <c r="BM20" i="3"/>
  <c r="BU20" i="3"/>
  <c r="AO20" i="3"/>
  <c r="AH20" i="3"/>
  <c r="BN20" i="3"/>
  <c r="BF20" i="3"/>
  <c r="AL20" i="3"/>
  <c r="AX46" i="3"/>
  <c r="AY46" i="3"/>
  <c r="BX49" i="3"/>
  <c r="AY49" i="3"/>
  <c r="BW49" i="3"/>
  <c r="AX49" i="3"/>
  <c r="AJ49" i="3"/>
  <c r="AY52" i="3"/>
  <c r="BW52" i="3"/>
  <c r="AX52" i="3"/>
  <c r="AJ52" i="3"/>
  <c r="BX52" i="3"/>
  <c r="AX93" i="3"/>
  <c r="AJ93" i="3"/>
  <c r="BX93" i="3"/>
  <c r="AY93" i="3"/>
  <c r="BW93" i="3"/>
  <c r="BX71" i="3"/>
  <c r="AY71" i="3"/>
  <c r="BW71" i="3"/>
  <c r="AX71" i="3"/>
  <c r="AJ71" i="3"/>
  <c r="BW108" i="3"/>
  <c r="AX108" i="3"/>
  <c r="AJ108" i="3"/>
  <c r="BX108" i="3"/>
  <c r="AY108" i="3"/>
  <c r="AY90" i="3"/>
  <c r="BW90" i="3"/>
  <c r="AX90" i="3"/>
  <c r="AJ90" i="3"/>
  <c r="BX90" i="3"/>
  <c r="AX109" i="3"/>
  <c r="AJ109" i="3"/>
  <c r="BX109" i="3"/>
  <c r="AY109" i="3"/>
  <c r="BW109" i="3"/>
  <c r="BX119" i="3"/>
  <c r="AY119" i="3"/>
  <c r="BW119" i="3"/>
  <c r="AX119" i="3"/>
  <c r="AJ119" i="3"/>
  <c r="AY113" i="3"/>
  <c r="BW113" i="3"/>
  <c r="AX113" i="3"/>
  <c r="AJ113" i="3"/>
  <c r="BX113" i="3"/>
  <c r="BW99" i="3"/>
  <c r="AX99" i="3"/>
  <c r="AJ99" i="3"/>
  <c r="BX99" i="3"/>
  <c r="AY99" i="3"/>
  <c r="BX132" i="3"/>
  <c r="AY132" i="3"/>
  <c r="BW132" i="3"/>
  <c r="AX132" i="3"/>
  <c r="AJ132" i="3"/>
  <c r="AY134" i="3"/>
  <c r="BW134" i="3"/>
  <c r="AX134" i="3"/>
  <c r="AJ134" i="3"/>
  <c r="BX134" i="3"/>
  <c r="AY136" i="3"/>
  <c r="BW136" i="3"/>
  <c r="AX136" i="3"/>
  <c r="AJ136" i="3"/>
  <c r="BX136" i="3"/>
  <c r="BX175" i="3"/>
  <c r="AX175" i="3"/>
  <c r="AJ175" i="3"/>
  <c r="AY175" i="3"/>
  <c r="BW175" i="3"/>
  <c r="AY158" i="3"/>
  <c r="BW158" i="3"/>
  <c r="AJ158" i="3"/>
  <c r="AX158" i="3"/>
  <c r="BX158" i="3"/>
  <c r="AY160" i="3"/>
  <c r="BW160" i="3"/>
  <c r="AX160" i="3"/>
  <c r="AJ160" i="3"/>
  <c r="BX160" i="3"/>
  <c r="BX219" i="3"/>
  <c r="BW219" i="3"/>
  <c r="AX219" i="3"/>
  <c r="AJ219" i="3"/>
  <c r="AY219" i="3"/>
  <c r="AY177" i="3"/>
  <c r="BW177" i="3"/>
  <c r="AX177" i="3"/>
  <c r="AJ177" i="3"/>
  <c r="BX177" i="3"/>
  <c r="AY189" i="3"/>
  <c r="BW189" i="3"/>
  <c r="AX189" i="3"/>
  <c r="AJ189" i="3"/>
  <c r="BX189" i="3"/>
  <c r="BX205" i="3"/>
  <c r="AY205" i="3"/>
  <c r="AX205" i="3"/>
  <c r="AJ205" i="3"/>
  <c r="BW205" i="3"/>
  <c r="AY207" i="3"/>
  <c r="BW207" i="3"/>
  <c r="AX207" i="3"/>
  <c r="AJ207" i="3"/>
  <c r="BX207" i="3"/>
  <c r="BX224" i="3"/>
  <c r="AY224" i="3"/>
  <c r="AX224" i="3"/>
  <c r="AJ224" i="3"/>
  <c r="BW224" i="3"/>
  <c r="AY215" i="3"/>
  <c r="BW215" i="3"/>
  <c r="AX215" i="3"/>
  <c r="AJ215" i="3"/>
  <c r="BX215" i="3"/>
  <c r="BX230" i="3"/>
  <c r="AY230" i="3"/>
  <c r="AX230" i="3"/>
  <c r="AJ230" i="3"/>
  <c r="BW230" i="3"/>
  <c r="AY240" i="3"/>
  <c r="BW240" i="3"/>
  <c r="AX240" i="3"/>
  <c r="AJ240" i="3"/>
  <c r="BX240" i="3"/>
  <c r="BW18" i="3"/>
  <c r="AX18" i="3"/>
  <c r="AY18" i="3"/>
  <c r="AJ18" i="3"/>
  <c r="BX18" i="3"/>
  <c r="BW246" i="3"/>
  <c r="AX246" i="3"/>
  <c r="BX246" i="3"/>
  <c r="AY246" i="3"/>
  <c r="AX36" i="3"/>
  <c r="AY36" i="3"/>
  <c r="BW30" i="3"/>
  <c r="AX30" i="3"/>
  <c r="BX30" i="3"/>
  <c r="AY30" i="3"/>
  <c r="AJ30" i="3"/>
  <c r="AX9" i="3"/>
  <c r="AY9" i="3"/>
  <c r="AL46" i="3"/>
  <c r="BF46" i="3"/>
  <c r="BG46" i="3"/>
  <c r="BF41" i="3"/>
  <c r="AL41" i="3"/>
  <c r="BG41" i="3"/>
  <c r="BF34" i="3"/>
  <c r="AL34" i="3"/>
  <c r="AL58" i="3"/>
  <c r="BF58" i="3"/>
  <c r="AL51" i="3"/>
  <c r="BF51" i="3"/>
  <c r="BG51" i="3"/>
  <c r="BF60" i="3"/>
  <c r="AL60" i="3"/>
  <c r="BG60" i="3"/>
  <c r="AL77" i="3"/>
  <c r="BF77" i="3"/>
  <c r="AL94" i="3"/>
  <c r="BF94" i="3"/>
  <c r="AL72" i="3"/>
  <c r="BF72" i="3"/>
  <c r="BG72" i="3"/>
  <c r="BF107" i="3"/>
  <c r="AL107" i="3"/>
  <c r="AL117" i="3"/>
  <c r="BF117" i="3"/>
  <c r="AL111" i="3"/>
  <c r="BF111" i="3"/>
  <c r="AL113" i="3"/>
  <c r="BF113" i="3"/>
  <c r="BG113" i="3"/>
  <c r="AL146" i="3"/>
  <c r="BF146" i="3"/>
  <c r="AL132" i="3"/>
  <c r="BF132" i="3"/>
  <c r="AL142" i="3"/>
  <c r="BF142" i="3"/>
  <c r="BF170" i="3"/>
  <c r="BG170" i="3"/>
  <c r="AL148" i="3"/>
  <c r="BF148" i="3"/>
  <c r="BF150" i="3"/>
  <c r="BG150" i="3"/>
  <c r="BF194" i="3"/>
  <c r="CE194" i="3"/>
  <c r="AL194" i="3"/>
  <c r="CE185" i="3"/>
  <c r="BF185" i="3"/>
  <c r="AL185" i="3"/>
  <c r="CE187" i="3"/>
  <c r="BF187" i="3"/>
  <c r="AL187" i="3"/>
  <c r="BG187" i="3"/>
  <c r="CE215" i="3"/>
  <c r="BF215" i="3"/>
  <c r="AL215" i="3"/>
  <c r="CE207" i="3"/>
  <c r="BF207" i="3"/>
  <c r="AL207" i="3"/>
  <c r="CH147" i="38"/>
  <c r="CN131" i="38"/>
  <c r="J131" i="39"/>
  <c r="EL131" i="3"/>
  <c r="CM131" i="38"/>
  <c r="I131" i="39"/>
  <c r="EK131" i="3"/>
  <c r="CO131" i="38"/>
  <c r="K131" i="39"/>
  <c r="EM131" i="3"/>
  <c r="CL131" i="38"/>
  <c r="H131" i="39"/>
  <c r="EJ131" i="3"/>
  <c r="DC131" i="38"/>
  <c r="AE131" i="39"/>
  <c r="DB131" i="38"/>
  <c r="AD131" i="39"/>
  <c r="DA131" i="38"/>
  <c r="AC131" i="39"/>
  <c r="CR131" i="38"/>
  <c r="P131" i="39"/>
  <c r="CV131" i="38"/>
  <c r="V131" i="39"/>
  <c r="CQ131" i="38"/>
  <c r="O131" i="39"/>
  <c r="CY131" i="38"/>
  <c r="Y131" i="39"/>
  <c r="CT131" i="38"/>
  <c r="R131" i="39"/>
  <c r="CX131" i="38"/>
  <c r="X131" i="39"/>
  <c r="CS131" i="38"/>
  <c r="Q131" i="39"/>
  <c r="CW131" i="38"/>
  <c r="W131" i="39"/>
  <c r="AB130" i="39"/>
  <c r="U130" i="39"/>
  <c r="N130" i="39"/>
  <c r="CH146" i="38"/>
  <c r="CH129" i="38"/>
  <c r="D129" i="39"/>
  <c r="Y117" i="3"/>
  <c r="GH117" i="3"/>
  <c r="Z117" i="3"/>
  <c r="FY117" i="3"/>
  <c r="Q117" i="3"/>
  <c r="BO58" i="38"/>
  <c r="I58" i="39"/>
  <c r="G94" i="39"/>
  <c r="EH94" i="3"/>
  <c r="AB94" i="39"/>
  <c r="U94" i="39"/>
  <c r="N94" i="39"/>
  <c r="E149" i="39"/>
  <c r="EI149" i="3"/>
  <c r="CM149" i="38"/>
  <c r="I149" i="39"/>
  <c r="EK149" i="3"/>
  <c r="CO149" i="38"/>
  <c r="K149" i="39"/>
  <c r="EM149" i="3"/>
  <c r="CL149" i="38"/>
  <c r="H149" i="39"/>
  <c r="EJ149" i="3"/>
  <c r="CN149" i="38"/>
  <c r="J149" i="39"/>
  <c r="EL149" i="3"/>
  <c r="DC149" i="38"/>
  <c r="AE149" i="39"/>
  <c r="DB149" i="38"/>
  <c r="AD149" i="39"/>
  <c r="DA149" i="38"/>
  <c r="AC149" i="39"/>
  <c r="CS149" i="38"/>
  <c r="Q149" i="39"/>
  <c r="CW149" i="38"/>
  <c r="W149" i="39"/>
  <c r="CR149" i="38"/>
  <c r="P149" i="39"/>
  <c r="CV149" i="38"/>
  <c r="V149" i="39"/>
  <c r="CQ149" i="38"/>
  <c r="O149" i="39"/>
  <c r="CY149" i="38"/>
  <c r="Y149" i="39"/>
  <c r="CT149" i="38"/>
  <c r="R149" i="39"/>
  <c r="CX149" i="38"/>
  <c r="X149" i="39"/>
  <c r="D142" i="39"/>
  <c r="CH142" i="38"/>
  <c r="D138" i="39"/>
  <c r="AB133" i="39"/>
  <c r="U133" i="39"/>
  <c r="N133" i="39"/>
  <c r="E133" i="39"/>
  <c r="EI133" i="3"/>
  <c r="CM133" i="38"/>
  <c r="I133" i="39"/>
  <c r="EK133" i="3"/>
  <c r="CO133" i="38"/>
  <c r="K133" i="39"/>
  <c r="EM133" i="3"/>
  <c r="CL133" i="38"/>
  <c r="H133" i="39"/>
  <c r="EJ133" i="3"/>
  <c r="CN133" i="38"/>
  <c r="J133" i="39"/>
  <c r="EL133" i="3"/>
  <c r="DC133" i="38"/>
  <c r="AE133" i="39"/>
  <c r="DB133" i="38"/>
  <c r="AD133" i="39"/>
  <c r="DA133" i="38"/>
  <c r="AC133" i="39"/>
  <c r="CS133" i="38"/>
  <c r="Q133" i="39"/>
  <c r="CW133" i="38"/>
  <c r="W133" i="39"/>
  <c r="CR133" i="38"/>
  <c r="P133" i="39"/>
  <c r="CV133" i="38"/>
  <c r="V133" i="39"/>
  <c r="CQ133" i="38"/>
  <c r="O133" i="39"/>
  <c r="CY133" i="38"/>
  <c r="Y133" i="39"/>
  <c r="CT133" i="38"/>
  <c r="R133" i="39"/>
  <c r="CX133" i="38"/>
  <c r="X133" i="39"/>
  <c r="CM109" i="38"/>
  <c r="I109" i="39"/>
  <c r="EK109" i="3"/>
  <c r="CO109" i="38"/>
  <c r="K109" i="39"/>
  <c r="EM109" i="3"/>
  <c r="CL109" i="38"/>
  <c r="H109" i="39"/>
  <c r="EJ109" i="3"/>
  <c r="CN109" i="38"/>
  <c r="J109" i="39"/>
  <c r="EL109" i="3"/>
  <c r="DC109" i="38"/>
  <c r="AE109" i="39"/>
  <c r="DB109" i="38"/>
  <c r="AD109" i="39"/>
  <c r="DA109" i="38"/>
  <c r="AC109" i="39"/>
  <c r="CS109" i="38"/>
  <c r="Q109" i="39"/>
  <c r="CW109" i="38"/>
  <c r="W109" i="39"/>
  <c r="CR109" i="38"/>
  <c r="P109" i="39"/>
  <c r="CV109" i="38"/>
  <c r="V109" i="39"/>
  <c r="CQ109" i="38"/>
  <c r="O109" i="39"/>
  <c r="CY109" i="38"/>
  <c r="Y109" i="39"/>
  <c r="CT109" i="38"/>
  <c r="R109" i="39"/>
  <c r="CX109" i="38"/>
  <c r="X109" i="39"/>
  <c r="D80" i="39"/>
  <c r="BS69" i="38"/>
  <c r="BT69" i="38"/>
  <c r="BQ69" i="38"/>
  <c r="BU69" i="38"/>
  <c r="CE69" i="38"/>
  <c r="CD69" i="38"/>
  <c r="CF69" i="38"/>
  <c r="CC69" i="38"/>
  <c r="BZ69" i="38"/>
  <c r="BX69" i="38"/>
  <c r="CA69" i="38"/>
  <c r="BY69" i="38"/>
  <c r="BM71" i="38"/>
  <c r="CJ71" i="38"/>
  <c r="CI71" i="38"/>
  <c r="M71" i="38"/>
  <c r="Q71" i="38"/>
  <c r="R71" i="38"/>
  <c r="BK46" i="38"/>
  <c r="D46" i="39"/>
  <c r="DD80" i="38"/>
  <c r="AF80" i="39"/>
  <c r="DD72" i="38"/>
  <c r="CH82" i="38"/>
  <c r="D82" i="39"/>
  <c r="BN69" i="38"/>
  <c r="CO79" i="38"/>
  <c r="K79" i="39"/>
  <c r="EM79" i="3"/>
  <c r="CL79" i="38"/>
  <c r="H79" i="39"/>
  <c r="EJ79" i="3"/>
  <c r="CN79" i="38"/>
  <c r="J79" i="39"/>
  <c r="EL79" i="3"/>
  <c r="E79" i="39"/>
  <c r="EI79" i="3"/>
  <c r="W82" i="1"/>
  <c r="CM79" i="38"/>
  <c r="I79" i="39"/>
  <c r="EK79" i="3"/>
  <c r="DC79" i="38"/>
  <c r="AE79" i="39"/>
  <c r="DB79" i="38"/>
  <c r="AD79" i="39"/>
  <c r="DA79" i="38"/>
  <c r="AC79" i="39"/>
  <c r="CX79" i="38"/>
  <c r="X79" i="39"/>
  <c r="CS79" i="38"/>
  <c r="Q79" i="39"/>
  <c r="CW79" i="38"/>
  <c r="W79" i="39"/>
  <c r="CR79" i="38"/>
  <c r="P79" i="39"/>
  <c r="CV79" i="38"/>
  <c r="V79" i="39"/>
  <c r="CQ79" i="38"/>
  <c r="O79" i="39"/>
  <c r="CT79" i="38"/>
  <c r="R79" i="39"/>
  <c r="CY79" i="38"/>
  <c r="Y79" i="39"/>
  <c r="G68" i="39"/>
  <c r="N68" i="39"/>
  <c r="AB68" i="39"/>
  <c r="U68" i="39"/>
  <c r="D97" i="39"/>
  <c r="CH97" i="38"/>
  <c r="G64" i="39"/>
  <c r="N64" i="39"/>
  <c r="EH64" i="3"/>
  <c r="AB64" i="39"/>
  <c r="U64" i="39"/>
  <c r="D56" i="39"/>
  <c r="BK56" i="38"/>
  <c r="D111" i="39"/>
  <c r="CH111" i="38"/>
  <c r="BK60" i="38"/>
  <c r="D60" i="39"/>
  <c r="CN52" i="38"/>
  <c r="CL52" i="38"/>
  <c r="DD52" i="38"/>
  <c r="CO52" i="38"/>
  <c r="CM52" i="38"/>
  <c r="DB52" i="38"/>
  <c r="DA52" i="38"/>
  <c r="DC52" i="38"/>
  <c r="CX52" i="38"/>
  <c r="CV52" i="38"/>
  <c r="CT52" i="38"/>
  <c r="CS52" i="38"/>
  <c r="CR52" i="38"/>
  <c r="CY52" i="38"/>
  <c r="CW52" i="38"/>
  <c r="CQ52" i="38"/>
  <c r="D120" i="39"/>
  <c r="CH120" i="38"/>
  <c r="DD288" i="38"/>
  <c r="DC288" i="38"/>
  <c r="DB288" i="38"/>
  <c r="DA288" i="38"/>
  <c r="CR288" i="38"/>
  <c r="CQ288" i="38"/>
  <c r="CY288" i="38"/>
  <c r="CO288" i="38"/>
  <c r="CN288" i="38"/>
  <c r="CW288" i="38"/>
  <c r="CM288" i="38"/>
  <c r="CV288" i="38"/>
  <c r="CL288" i="38"/>
  <c r="CT288" i="38"/>
  <c r="CS288" i="38"/>
  <c r="DA189" i="38"/>
  <c r="DC189" i="38"/>
  <c r="DD189" i="38"/>
  <c r="DB189" i="38"/>
  <c r="CW189" i="38"/>
  <c r="CM189" i="38"/>
  <c r="CV189" i="38"/>
  <c r="CL189" i="38"/>
  <c r="CT189" i="38"/>
  <c r="CS189" i="38"/>
  <c r="CR189" i="38"/>
  <c r="CQ189" i="38"/>
  <c r="CY189" i="38"/>
  <c r="CO189" i="38"/>
  <c r="CX189" i="38"/>
  <c r="CN189" i="38"/>
  <c r="CF274" i="38"/>
  <c r="CE274" i="38"/>
  <c r="CD274" i="38"/>
  <c r="CC274" i="38"/>
  <c r="CA274" i="38"/>
  <c r="BQ274" i="38"/>
  <c r="BZ274" i="38"/>
  <c r="BP274" i="38"/>
  <c r="BY274" i="38"/>
  <c r="BO274" i="38"/>
  <c r="BX274" i="38"/>
  <c r="BN274" i="38"/>
  <c r="BV274" i="38"/>
  <c r="BU274" i="38"/>
  <c r="BT274" i="38"/>
  <c r="BS274" i="38"/>
  <c r="DC282" i="38"/>
  <c r="DB282" i="38"/>
  <c r="DA282" i="38"/>
  <c r="DD282" i="38"/>
  <c r="CT282" i="38"/>
  <c r="CS282" i="38"/>
  <c r="CR282" i="38"/>
  <c r="CQ282" i="38"/>
  <c r="CY282" i="38"/>
  <c r="CO282" i="38"/>
  <c r="CX282" i="38"/>
  <c r="CN282" i="38"/>
  <c r="CW282" i="38"/>
  <c r="CM282" i="38"/>
  <c r="CV282" i="38"/>
  <c r="CL282" i="38"/>
  <c r="DC250" i="38"/>
  <c r="DB250" i="38"/>
  <c r="DA250" i="38"/>
  <c r="DD250" i="38"/>
  <c r="CT250" i="38"/>
  <c r="CS250" i="38"/>
  <c r="CR250" i="38"/>
  <c r="CQ250" i="38"/>
  <c r="CY250" i="38"/>
  <c r="CO250" i="38"/>
  <c r="CX250" i="38"/>
  <c r="CN250" i="38"/>
  <c r="CW250" i="38"/>
  <c r="CM250" i="38"/>
  <c r="CV250" i="38"/>
  <c r="CL250" i="38"/>
  <c r="CF171" i="38"/>
  <c r="CE171" i="38"/>
  <c r="CD171" i="38"/>
  <c r="CC171" i="38"/>
  <c r="CA171" i="38"/>
  <c r="BQ171" i="38"/>
  <c r="BZ171" i="38"/>
  <c r="BP171" i="38"/>
  <c r="BY171" i="38"/>
  <c r="BO171" i="38"/>
  <c r="BX171" i="38"/>
  <c r="BN171" i="38"/>
  <c r="BV171" i="38"/>
  <c r="BU171" i="38"/>
  <c r="BT171" i="38"/>
  <c r="BS171" i="38"/>
  <c r="DD308" i="38"/>
  <c r="DC308" i="38"/>
  <c r="DB308" i="38"/>
  <c r="DA308" i="38"/>
  <c r="CW308" i="38"/>
  <c r="CM308" i="38"/>
  <c r="CL308" i="38"/>
  <c r="CR308" i="38"/>
  <c r="CQ308" i="38"/>
  <c r="CY308" i="38"/>
  <c r="CO308" i="38"/>
  <c r="CX308" i="38"/>
  <c r="CN308" i="38"/>
  <c r="DC226" i="38"/>
  <c r="DB226" i="38"/>
  <c r="DA226" i="38"/>
  <c r="DD226" i="38"/>
  <c r="CT226" i="38"/>
  <c r="CS226" i="38"/>
  <c r="CR226" i="38"/>
  <c r="CQ226" i="38"/>
  <c r="CY226" i="38"/>
  <c r="CO226" i="38"/>
  <c r="CX226" i="38"/>
  <c r="CN226" i="38"/>
  <c r="CL226" i="38"/>
  <c r="CW226" i="38"/>
  <c r="CV226" i="38"/>
  <c r="CM226" i="38"/>
  <c r="DA209" i="38"/>
  <c r="DC209" i="38"/>
  <c r="DD209" i="38"/>
  <c r="DB209" i="38"/>
  <c r="CX209" i="38"/>
  <c r="CN209" i="38"/>
  <c r="CW209" i="38"/>
  <c r="CM209" i="38"/>
  <c r="CT209" i="38"/>
  <c r="CV209" i="38"/>
  <c r="CS209" i="38"/>
  <c r="CR209" i="38"/>
  <c r="CQ209" i="38"/>
  <c r="CO209" i="38"/>
  <c r="CL209" i="38"/>
  <c r="CY209" i="38"/>
  <c r="CH167" i="38"/>
  <c r="DD280" i="38"/>
  <c r="DC280" i="38"/>
  <c r="DB280" i="38"/>
  <c r="DA280" i="38"/>
  <c r="CR280" i="38"/>
  <c r="CQ280" i="38"/>
  <c r="CY280" i="38"/>
  <c r="CO280" i="38"/>
  <c r="CX280" i="38"/>
  <c r="CN280" i="38"/>
  <c r="CW280" i="38"/>
  <c r="CM280" i="38"/>
  <c r="CV280" i="38"/>
  <c r="CL280" i="38"/>
  <c r="CT280" i="38"/>
  <c r="CS280" i="38"/>
  <c r="CE294" i="38"/>
  <c r="CD294" i="38"/>
  <c r="CC294" i="38"/>
  <c r="CF294" i="38"/>
  <c r="BV294" i="38"/>
  <c r="BU294" i="38"/>
  <c r="BT294" i="38"/>
  <c r="BS294" i="38"/>
  <c r="CA294" i="38"/>
  <c r="BQ294" i="38"/>
  <c r="BZ294" i="38"/>
  <c r="BP294" i="38"/>
  <c r="BY294" i="38"/>
  <c r="BO294" i="38"/>
  <c r="BX294" i="38"/>
  <c r="BN294" i="38"/>
  <c r="DD183" i="38"/>
  <c r="DC183" i="38"/>
  <c r="DB183" i="38"/>
  <c r="DA183" i="38"/>
  <c r="CY183" i="38"/>
  <c r="CO183" i="38"/>
  <c r="CX183" i="38"/>
  <c r="CN183" i="38"/>
  <c r="CW183" i="38"/>
  <c r="CM183" i="38"/>
  <c r="CV183" i="38"/>
  <c r="CL183" i="38"/>
  <c r="CT183" i="38"/>
  <c r="CS183" i="38"/>
  <c r="CR183" i="38"/>
  <c r="CQ183" i="38"/>
  <c r="CH261" i="38"/>
  <c r="CH218" i="38"/>
  <c r="CF310" i="38"/>
  <c r="CE310" i="38"/>
  <c r="CC310" i="38"/>
  <c r="CD310" i="38"/>
  <c r="BV310" i="38"/>
  <c r="CA310" i="38"/>
  <c r="BU310" i="38"/>
  <c r="BT310" i="38"/>
  <c r="BS310" i="38"/>
  <c r="BQ310" i="38"/>
  <c r="BY310" i="38"/>
  <c r="BP310" i="38"/>
  <c r="BO310" i="38"/>
  <c r="BX310" i="38"/>
  <c r="BN310" i="38"/>
  <c r="DA153" i="38"/>
  <c r="DC153" i="38"/>
  <c r="DD153" i="38"/>
  <c r="DB153" i="38"/>
  <c r="CR153" i="38"/>
  <c r="CQ153" i="38"/>
  <c r="CY153" i="38"/>
  <c r="CO153" i="38"/>
  <c r="CX153" i="38"/>
  <c r="CN153" i="38"/>
  <c r="CW153" i="38"/>
  <c r="CM153" i="38"/>
  <c r="CV153" i="38"/>
  <c r="CL153" i="38"/>
  <c r="CT153" i="38"/>
  <c r="CS153" i="38"/>
  <c r="AL202" i="38"/>
  <c r="AK202" i="38"/>
  <c r="AJ202" i="38"/>
  <c r="AI202" i="38"/>
  <c r="AD202" i="38"/>
  <c r="T202" i="38"/>
  <c r="AB202" i="38"/>
  <c r="AA202" i="38"/>
  <c r="Z202" i="38"/>
  <c r="Y202" i="38"/>
  <c r="AG202" i="38"/>
  <c r="W202" i="38"/>
  <c r="AF202" i="38"/>
  <c r="V202" i="38"/>
  <c r="AE202" i="38"/>
  <c r="U202" i="38"/>
  <c r="AL10" i="38"/>
  <c r="AK10" i="38"/>
  <c r="AJ10" i="38"/>
  <c r="AI10" i="38"/>
  <c r="AB10" i="38"/>
  <c r="AA10" i="38"/>
  <c r="Z10" i="38"/>
  <c r="Y10" i="38"/>
  <c r="AG10" i="38"/>
  <c r="AE10" i="38"/>
  <c r="W10" i="38"/>
  <c r="V10" i="38"/>
  <c r="U10" i="38"/>
  <c r="T10" i="38"/>
  <c r="AF10" i="38"/>
  <c r="AD10" i="38"/>
  <c r="AL106" i="38"/>
  <c r="AK106" i="38"/>
  <c r="AJ106" i="38"/>
  <c r="AI106" i="38"/>
  <c r="AE106" i="38"/>
  <c r="U106" i="38"/>
  <c r="AD106" i="38"/>
  <c r="T106" i="38"/>
  <c r="AB106" i="38"/>
  <c r="AA106" i="38"/>
  <c r="Z106" i="38"/>
  <c r="Y106" i="38"/>
  <c r="AG106" i="38"/>
  <c r="W106" i="38"/>
  <c r="AF106" i="38"/>
  <c r="V106" i="38"/>
  <c r="AL189" i="38"/>
  <c r="AI189" i="38"/>
  <c r="AK189" i="38"/>
  <c r="AJ189" i="38"/>
  <c r="AB189" i="38"/>
  <c r="AA189" i="38"/>
  <c r="Z189" i="38"/>
  <c r="Y189" i="38"/>
  <c r="AG189" i="38"/>
  <c r="W189" i="38"/>
  <c r="AF189" i="38"/>
  <c r="V189" i="38"/>
  <c r="AE189" i="38"/>
  <c r="U189" i="38"/>
  <c r="AD189" i="38"/>
  <c r="T189" i="38"/>
  <c r="AL97" i="38"/>
  <c r="AI97" i="38"/>
  <c r="AK97" i="38"/>
  <c r="AJ97" i="38"/>
  <c r="AD97" i="38"/>
  <c r="T97" i="38"/>
  <c r="AA97" i="38"/>
  <c r="Z97" i="38"/>
  <c r="Y97" i="38"/>
  <c r="AG97" i="38"/>
  <c r="W97" i="38"/>
  <c r="AF97" i="38"/>
  <c r="V97" i="38"/>
  <c r="AE97" i="38"/>
  <c r="U97" i="38"/>
  <c r="AB97" i="38"/>
  <c r="AJ21" i="38"/>
  <c r="AI21" i="38"/>
  <c r="AL21" i="38"/>
  <c r="AK21" i="38"/>
  <c r="AG21" i="38"/>
  <c r="AE21" i="38"/>
  <c r="AB21" i="38"/>
  <c r="AF21" i="38"/>
  <c r="AD21" i="38"/>
  <c r="W21" i="38"/>
  <c r="T21" i="38"/>
  <c r="AA21" i="38"/>
  <c r="Z21" i="38"/>
  <c r="Y21" i="38"/>
  <c r="V21" i="38"/>
  <c r="U21" i="38"/>
  <c r="CT308" i="38"/>
  <c r="AL297" i="38"/>
  <c r="AK297" i="38"/>
  <c r="AI297" i="38"/>
  <c r="AD297" i="38"/>
  <c r="T297" i="38"/>
  <c r="AB297" i="38"/>
  <c r="AA297" i="38"/>
  <c r="Y297" i="38"/>
  <c r="AG297" i="38"/>
  <c r="W297" i="38"/>
  <c r="AF297" i="38"/>
  <c r="V297" i="38"/>
  <c r="AJ297" i="38"/>
  <c r="AE297" i="38"/>
  <c r="U297" i="38"/>
  <c r="AL265" i="38"/>
  <c r="AK265" i="38"/>
  <c r="AI265" i="38"/>
  <c r="AD265" i="38"/>
  <c r="T265" i="38"/>
  <c r="AB265" i="38"/>
  <c r="AA265" i="38"/>
  <c r="Z265" i="38"/>
  <c r="Y265" i="38"/>
  <c r="AG265" i="38"/>
  <c r="W265" i="38"/>
  <c r="AF265" i="38"/>
  <c r="V265" i="38"/>
  <c r="AJ265" i="38"/>
  <c r="U265" i="38"/>
  <c r="AE265" i="38"/>
  <c r="AL233" i="38"/>
  <c r="AK233" i="38"/>
  <c r="AI233" i="38"/>
  <c r="AD233" i="38"/>
  <c r="T233" i="38"/>
  <c r="AB233" i="38"/>
  <c r="AA233" i="38"/>
  <c r="Z233" i="38"/>
  <c r="Y233" i="38"/>
  <c r="AG233" i="38"/>
  <c r="W233" i="38"/>
  <c r="AF233" i="38"/>
  <c r="V233" i="38"/>
  <c r="AJ233" i="38"/>
  <c r="U233" i="38"/>
  <c r="AE233" i="38"/>
  <c r="AL154" i="38"/>
  <c r="AK154" i="38"/>
  <c r="AJ154" i="38"/>
  <c r="AI154" i="38"/>
  <c r="AD154" i="38"/>
  <c r="T154" i="38"/>
  <c r="AB154" i="38"/>
  <c r="AA154" i="38"/>
  <c r="Z154" i="38"/>
  <c r="Y154" i="38"/>
  <c r="AG154" i="38"/>
  <c r="W154" i="38"/>
  <c r="AF154" i="38"/>
  <c r="V154" i="38"/>
  <c r="AE154" i="38"/>
  <c r="U154" i="38"/>
  <c r="BZ308" i="38"/>
  <c r="BX290" i="38"/>
  <c r="AL49" i="38"/>
  <c r="AK49" i="38"/>
  <c r="AJ49" i="38"/>
  <c r="AI49" i="38"/>
  <c r="AF49" i="38"/>
  <c r="AD49" i="38"/>
  <c r="W49" i="38"/>
  <c r="V49" i="38"/>
  <c r="U49" i="38"/>
  <c r="AG49" i="38"/>
  <c r="AE49" i="38"/>
  <c r="AB49" i="38"/>
  <c r="AA49" i="38"/>
  <c r="Z49" i="38"/>
  <c r="Y49" i="38"/>
  <c r="T49" i="38"/>
  <c r="AL22" i="38"/>
  <c r="AK22" i="38"/>
  <c r="AJ22" i="38"/>
  <c r="AI22" i="38"/>
  <c r="AG22" i="38"/>
  <c r="AE22" i="38"/>
  <c r="AB22" i="38"/>
  <c r="AF22" i="38"/>
  <c r="AD22" i="38"/>
  <c r="W22" i="38"/>
  <c r="AA22" i="38"/>
  <c r="Z22" i="38"/>
  <c r="Y22" i="38"/>
  <c r="V22" i="38"/>
  <c r="U22" i="38"/>
  <c r="T22" i="38"/>
  <c r="CX306" i="38"/>
  <c r="AL190" i="38"/>
  <c r="AK190" i="38"/>
  <c r="AJ190" i="38"/>
  <c r="AI190" i="38"/>
  <c r="Y190" i="38"/>
  <c r="AG190" i="38"/>
  <c r="W190" i="38"/>
  <c r="AF190" i="38"/>
  <c r="V190" i="38"/>
  <c r="AE190" i="38"/>
  <c r="U190" i="38"/>
  <c r="AD190" i="38"/>
  <c r="T190" i="38"/>
  <c r="AB190" i="38"/>
  <c r="AA190" i="38"/>
  <c r="Z190" i="38"/>
  <c r="AL9" i="38"/>
  <c r="AK9" i="38"/>
  <c r="AJ9" i="38"/>
  <c r="AI9" i="38"/>
  <c r="Z9" i="38"/>
  <c r="Y9" i="38"/>
  <c r="AB9" i="38"/>
  <c r="AA9" i="38"/>
  <c r="T9" i="38"/>
  <c r="AF9" i="38"/>
  <c r="AD9" i="38"/>
  <c r="AG9" i="38"/>
  <c r="AE9" i="38"/>
  <c r="W9" i="38"/>
  <c r="V9" i="38"/>
  <c r="U9" i="38"/>
  <c r="GK196" i="3"/>
  <c r="FZ196" i="3"/>
  <c r="FZ233" i="3"/>
  <c r="GL233" i="3"/>
  <c r="GK233" i="3"/>
  <c r="FZ217" i="3"/>
  <c r="GL217" i="3"/>
  <c r="GK217" i="3"/>
  <c r="FZ205" i="3"/>
  <c r="GL205" i="3"/>
  <c r="GK205" i="3"/>
  <c r="FZ197" i="3"/>
  <c r="GK197" i="3"/>
  <c r="FZ189" i="3"/>
  <c r="GK189" i="3"/>
  <c r="FZ183" i="3"/>
  <c r="GK183" i="3"/>
  <c r="V201" i="3"/>
  <c r="W201" i="3"/>
  <c r="V193" i="3"/>
  <c r="W193" i="3"/>
  <c r="FZ180" i="3"/>
  <c r="GK180" i="3"/>
  <c r="FZ172" i="3"/>
  <c r="GK172" i="3"/>
  <c r="FZ164" i="3"/>
  <c r="GK164" i="3"/>
  <c r="FZ156" i="3"/>
  <c r="GK156" i="3"/>
  <c r="V199" i="3"/>
  <c r="W199" i="3"/>
  <c r="N331" i="2"/>
  <c r="T331" i="2"/>
  <c r="O343" i="2"/>
  <c r="S343" i="2"/>
  <c r="T343" i="2"/>
  <c r="F344" i="2"/>
  <c r="O344" i="2"/>
  <c r="S344" i="2"/>
  <c r="T344" i="2"/>
  <c r="O271" i="2"/>
  <c r="S271" i="2"/>
  <c r="T271" i="2"/>
  <c r="F272" i="2"/>
  <c r="O272" i="2"/>
  <c r="S272" i="2"/>
  <c r="T272" i="2"/>
  <c r="O199" i="2"/>
  <c r="S199" i="2"/>
  <c r="T199" i="2"/>
  <c r="F200" i="2"/>
  <c r="O200" i="2"/>
  <c r="S200" i="2"/>
  <c r="T200" i="2"/>
  <c r="T360" i="2"/>
  <c r="S64" i="2"/>
  <c r="T64" i="2"/>
  <c r="S16" i="2"/>
  <c r="S12" i="2"/>
  <c r="N100" i="2"/>
  <c r="N101" i="2"/>
  <c r="T101" i="2"/>
  <c r="N197" i="2"/>
  <c r="T197" i="2"/>
  <c r="T278" i="2"/>
  <c r="N36" i="2"/>
  <c r="T36" i="2"/>
  <c r="N289" i="2"/>
  <c r="T369" i="2"/>
  <c r="T43" i="2"/>
  <c r="T151" i="2"/>
  <c r="T156" i="2"/>
  <c r="N334" i="2"/>
  <c r="N180" i="2"/>
  <c r="T180" i="2"/>
  <c r="V11" i="3"/>
  <c r="W11" i="3"/>
  <c r="CE228" i="3"/>
  <c r="BF228" i="3"/>
  <c r="AL228" i="3"/>
  <c r="BM45" i="3"/>
  <c r="BU45" i="3"/>
  <c r="AN45" i="3"/>
  <c r="AV45" i="3"/>
  <c r="BN45" i="3"/>
  <c r="AO45" i="3"/>
  <c r="AH45" i="3"/>
  <c r="AO118" i="3"/>
  <c r="AH118" i="3"/>
  <c r="BM118" i="3"/>
  <c r="BU118" i="3"/>
  <c r="AN118" i="3"/>
  <c r="AV118" i="3"/>
  <c r="BN118" i="3"/>
  <c r="AO174" i="3"/>
  <c r="BN174" i="3"/>
  <c r="BM174" i="3"/>
  <c r="BU174" i="3"/>
  <c r="AN174" i="3"/>
  <c r="AV174" i="3"/>
  <c r="AH174" i="3"/>
  <c r="AO224" i="3"/>
  <c r="AH224" i="3"/>
  <c r="BM224" i="3"/>
  <c r="BU224" i="3"/>
  <c r="AN224" i="3"/>
  <c r="AV224" i="3"/>
  <c r="BN224" i="3"/>
  <c r="AH42" i="3"/>
  <c r="BN42" i="3"/>
  <c r="AO42" i="3"/>
  <c r="AX55" i="3"/>
  <c r="AJ55" i="3"/>
  <c r="BX55" i="3"/>
  <c r="AY55" i="3"/>
  <c r="BW55" i="3"/>
  <c r="AY112" i="3"/>
  <c r="BW112" i="3"/>
  <c r="AX112" i="3"/>
  <c r="AJ112" i="3"/>
  <c r="BX112" i="3"/>
  <c r="BW169" i="3"/>
  <c r="AX169" i="3"/>
  <c r="AJ169" i="3"/>
  <c r="BX169" i="3"/>
  <c r="AY169" i="3"/>
  <c r="AY235" i="3"/>
  <c r="BW235" i="3"/>
  <c r="AX235" i="3"/>
  <c r="AJ235" i="3"/>
  <c r="BX235" i="3"/>
  <c r="AL56" i="3"/>
  <c r="BF56" i="3"/>
  <c r="AL62" i="3"/>
  <c r="BF62" i="3"/>
  <c r="BF145" i="3"/>
  <c r="AL145" i="3"/>
  <c r="BF151" i="3"/>
  <c r="BG151" i="3"/>
  <c r="CE208" i="3"/>
  <c r="BF208" i="3"/>
  <c r="AL208" i="3"/>
  <c r="BK65" i="38"/>
  <c r="D65" i="39"/>
  <c r="BN43" i="3"/>
  <c r="AO43" i="3"/>
  <c r="AH43" i="3"/>
  <c r="AX43" i="3"/>
  <c r="BW43" i="3"/>
  <c r="AY43" i="3"/>
  <c r="AJ43" i="3"/>
  <c r="BX43" i="3"/>
  <c r="L25" i="3"/>
  <c r="S25" i="3"/>
  <c r="BK41" i="38"/>
  <c r="D41" i="39"/>
  <c r="BK39" i="38"/>
  <c r="D39" i="39"/>
  <c r="V16" i="3"/>
  <c r="W16" i="3"/>
  <c r="BK8" i="38"/>
  <c r="D8" i="39"/>
  <c r="T15" i="3"/>
  <c r="S15" i="3"/>
  <c r="AR242" i="3"/>
  <c r="BQ242" i="3"/>
  <c r="BQ244" i="3"/>
  <c r="AR244" i="3"/>
  <c r="BK20" i="38"/>
  <c r="D20" i="39"/>
  <c r="L8" i="3"/>
  <c r="S8" i="3"/>
  <c r="V8" i="3"/>
  <c r="W8" i="3"/>
  <c r="CE249" i="3"/>
  <c r="BF249" i="3"/>
  <c r="AL249" i="3"/>
  <c r="BF242" i="3"/>
  <c r="CE242" i="3"/>
  <c r="AL242" i="3"/>
  <c r="BF8" i="3"/>
  <c r="AL8" i="3"/>
  <c r="BM75" i="3"/>
  <c r="BU75" i="3"/>
  <c r="AN75" i="3"/>
  <c r="AV75" i="3"/>
  <c r="BN75" i="3"/>
  <c r="AO75" i="3"/>
  <c r="AH75" i="3"/>
  <c r="AN68" i="3"/>
  <c r="AV68" i="3"/>
  <c r="BN68" i="3"/>
  <c r="AO68" i="3"/>
  <c r="AH68" i="3"/>
  <c r="BM68" i="3"/>
  <c r="BU68" i="3"/>
  <c r="AO101" i="3"/>
  <c r="BM101" i="3"/>
  <c r="BU101" i="3"/>
  <c r="AH101" i="3"/>
  <c r="AN101" i="3"/>
  <c r="AV101" i="3"/>
  <c r="BN101" i="3"/>
  <c r="AO85" i="3"/>
  <c r="AH85" i="3"/>
  <c r="BM85" i="3"/>
  <c r="BU85" i="3"/>
  <c r="AN85" i="3"/>
  <c r="AV85" i="3"/>
  <c r="BN85" i="3"/>
  <c r="BM115" i="3"/>
  <c r="BU115" i="3"/>
  <c r="AN115" i="3"/>
  <c r="AV115" i="3"/>
  <c r="BN115" i="3"/>
  <c r="AO115" i="3"/>
  <c r="AH115" i="3"/>
  <c r="AH88" i="3"/>
  <c r="BM88" i="3"/>
  <c r="BU88" i="3"/>
  <c r="AN88" i="3"/>
  <c r="AV88" i="3"/>
  <c r="BN88" i="3"/>
  <c r="AO88" i="3"/>
  <c r="AH82" i="3"/>
  <c r="BM82" i="3"/>
  <c r="BU82" i="3"/>
  <c r="AN82" i="3"/>
  <c r="AV82" i="3"/>
  <c r="BN82" i="3"/>
  <c r="AO82" i="3"/>
  <c r="AO131" i="3"/>
  <c r="BN131" i="3"/>
  <c r="BM131" i="3"/>
  <c r="BU131" i="3"/>
  <c r="AH131" i="3"/>
  <c r="AN131" i="3"/>
  <c r="AV131" i="3"/>
  <c r="AO119" i="3"/>
  <c r="AH119" i="3"/>
  <c r="BM119" i="3"/>
  <c r="BU119" i="3"/>
  <c r="AN119" i="3"/>
  <c r="AV119" i="3"/>
  <c r="BN119" i="3"/>
  <c r="AH113" i="3"/>
  <c r="BM113" i="3"/>
  <c r="BU113" i="3"/>
  <c r="AN113" i="3"/>
  <c r="AV113" i="3"/>
  <c r="BN113" i="3"/>
  <c r="AO113" i="3"/>
  <c r="BM161" i="3"/>
  <c r="BU161" i="3"/>
  <c r="AN161" i="3"/>
  <c r="AV161" i="3"/>
  <c r="BN161" i="3"/>
  <c r="AO161" i="3"/>
  <c r="AH161" i="3"/>
  <c r="BM153" i="3"/>
  <c r="BU153" i="3"/>
  <c r="AN153" i="3"/>
  <c r="AV153" i="3"/>
  <c r="BN153" i="3"/>
  <c r="AO153" i="3"/>
  <c r="AH153" i="3"/>
  <c r="AH142" i="3"/>
  <c r="BM142" i="3"/>
  <c r="BU142" i="3"/>
  <c r="AN142" i="3"/>
  <c r="AV142" i="3"/>
  <c r="BN142" i="3"/>
  <c r="AO142" i="3"/>
  <c r="BM169" i="3"/>
  <c r="BU169" i="3"/>
  <c r="AN169" i="3"/>
  <c r="AV169" i="3"/>
  <c r="BN169" i="3"/>
  <c r="AO169" i="3"/>
  <c r="AH169" i="3"/>
  <c r="AO149" i="3"/>
  <c r="AH149" i="3"/>
  <c r="BM149" i="3"/>
  <c r="BU149" i="3"/>
  <c r="AN149" i="3"/>
  <c r="AV149" i="3"/>
  <c r="BN149" i="3"/>
  <c r="BM186" i="3"/>
  <c r="BU186" i="3"/>
  <c r="AN186" i="3"/>
  <c r="AV186" i="3"/>
  <c r="BN186" i="3"/>
  <c r="AO186" i="3"/>
  <c r="AH186" i="3"/>
  <c r="BM172" i="3"/>
  <c r="BU172" i="3"/>
  <c r="AN172" i="3"/>
  <c r="AV172" i="3"/>
  <c r="AO172" i="3"/>
  <c r="AH172" i="3"/>
  <c r="BN172" i="3"/>
  <c r="AO214" i="3"/>
  <c r="BM214" i="3"/>
  <c r="BU214" i="3"/>
  <c r="BN214" i="3"/>
  <c r="AN214" i="3"/>
  <c r="AV214" i="3"/>
  <c r="AH214" i="3"/>
  <c r="AN206" i="3"/>
  <c r="AV206" i="3"/>
  <c r="BN206" i="3"/>
  <c r="AO206" i="3"/>
  <c r="BM206" i="3"/>
  <c r="BU206" i="3"/>
  <c r="AH206" i="3"/>
  <c r="AN198" i="3"/>
  <c r="AV198" i="3"/>
  <c r="BN198" i="3"/>
  <c r="AO198" i="3"/>
  <c r="BM198" i="3"/>
  <c r="BU198" i="3"/>
  <c r="AH198" i="3"/>
  <c r="BN194" i="3"/>
  <c r="BM194" i="3"/>
  <c r="BU194" i="3"/>
  <c r="AN194" i="3"/>
  <c r="AV194" i="3"/>
  <c r="AO194" i="3"/>
  <c r="AH194" i="3"/>
  <c r="AO219" i="3"/>
  <c r="BM219" i="3"/>
  <c r="BU219" i="3"/>
  <c r="AN219" i="3"/>
  <c r="AV219" i="3"/>
  <c r="AH219" i="3"/>
  <c r="BN219" i="3"/>
  <c r="AH210" i="3"/>
  <c r="BM210" i="3"/>
  <c r="BU210" i="3"/>
  <c r="BN210" i="3"/>
  <c r="AN210" i="3"/>
  <c r="AV210" i="3"/>
  <c r="AO210" i="3"/>
  <c r="AO236" i="3"/>
  <c r="AH236" i="3"/>
  <c r="BN236" i="3"/>
  <c r="BM236" i="3"/>
  <c r="BU236" i="3"/>
  <c r="AN236" i="3"/>
  <c r="AV236" i="3"/>
  <c r="AN251" i="3"/>
  <c r="AV251" i="3"/>
  <c r="BN251" i="3"/>
  <c r="BM251" i="3"/>
  <c r="BU251" i="3"/>
  <c r="AO251" i="3"/>
  <c r="BM11" i="3"/>
  <c r="BU11" i="3"/>
  <c r="AH11" i="3"/>
  <c r="BN11" i="3"/>
  <c r="AO11" i="3"/>
  <c r="BN253" i="3"/>
  <c r="BM253" i="3"/>
  <c r="BU253" i="3"/>
  <c r="AN253" i="3"/>
  <c r="AV253" i="3"/>
  <c r="AO253" i="3"/>
  <c r="AH253" i="3"/>
  <c r="BM16" i="3"/>
  <c r="BU16" i="3"/>
  <c r="AN16" i="3"/>
  <c r="AV16" i="3"/>
  <c r="AH16" i="3"/>
  <c r="BN16" i="3"/>
  <c r="AO16" i="3"/>
  <c r="BM10" i="3"/>
  <c r="BU10" i="3"/>
  <c r="AO10" i="3"/>
  <c r="AH10" i="3"/>
  <c r="BN10" i="3"/>
  <c r="BM28" i="3"/>
  <c r="BU28" i="3"/>
  <c r="AN28" i="3"/>
  <c r="AV28" i="3"/>
  <c r="AO28" i="3"/>
  <c r="AH28" i="3"/>
  <c r="BN28" i="3"/>
  <c r="AX54" i="3"/>
  <c r="AY54" i="3"/>
  <c r="AY57" i="3"/>
  <c r="AX57" i="3"/>
  <c r="AY61" i="3"/>
  <c r="AX61" i="3"/>
  <c r="BW100" i="3"/>
  <c r="AX100" i="3"/>
  <c r="AJ100" i="3"/>
  <c r="BX100" i="3"/>
  <c r="AY100" i="3"/>
  <c r="BX79" i="3"/>
  <c r="AY79" i="3"/>
  <c r="BW79" i="3"/>
  <c r="AX79" i="3"/>
  <c r="AJ79" i="3"/>
  <c r="AY65" i="3"/>
  <c r="AX65" i="3"/>
  <c r="BW67" i="3"/>
  <c r="AX67" i="3"/>
  <c r="AJ67" i="3"/>
  <c r="BX67" i="3"/>
  <c r="AY67" i="3"/>
  <c r="AX117" i="3"/>
  <c r="AJ117" i="3"/>
  <c r="BX117" i="3"/>
  <c r="AY117" i="3"/>
  <c r="BW117" i="3"/>
  <c r="BW130" i="3"/>
  <c r="AX130" i="3"/>
  <c r="AJ130" i="3"/>
  <c r="BX130" i="3"/>
  <c r="AY130" i="3"/>
  <c r="AY121" i="3"/>
  <c r="BW121" i="3"/>
  <c r="AX121" i="3"/>
  <c r="AJ121" i="3"/>
  <c r="BX121" i="3"/>
  <c r="BW107" i="3"/>
  <c r="AX107" i="3"/>
  <c r="AJ107" i="3"/>
  <c r="BX107" i="3"/>
  <c r="AY107" i="3"/>
  <c r="BX140" i="3"/>
  <c r="AY140" i="3"/>
  <c r="BW140" i="3"/>
  <c r="AJ140" i="3"/>
  <c r="AX140" i="3"/>
  <c r="AY142" i="3"/>
  <c r="BW142" i="3"/>
  <c r="AX142" i="3"/>
  <c r="AJ142" i="3"/>
  <c r="BX142" i="3"/>
  <c r="AY144" i="3"/>
  <c r="BW144" i="3"/>
  <c r="AX144" i="3"/>
  <c r="AJ144" i="3"/>
  <c r="BX144" i="3"/>
  <c r="AX188" i="3"/>
  <c r="AJ188" i="3"/>
  <c r="BX188" i="3"/>
  <c r="AY188" i="3"/>
  <c r="BW188" i="3"/>
  <c r="AY166" i="3"/>
  <c r="BW166" i="3"/>
  <c r="AX166" i="3"/>
  <c r="AJ166" i="3"/>
  <c r="BX166" i="3"/>
  <c r="AY168" i="3"/>
  <c r="BW168" i="3"/>
  <c r="AX168" i="3"/>
  <c r="AJ168" i="3"/>
  <c r="BX168" i="3"/>
  <c r="BW206" i="3"/>
  <c r="AX206" i="3"/>
  <c r="AJ206" i="3"/>
  <c r="BX206" i="3"/>
  <c r="AY206" i="3"/>
  <c r="AY187" i="3"/>
  <c r="BW187" i="3"/>
  <c r="AX187" i="3"/>
  <c r="AJ187" i="3"/>
  <c r="BX187" i="3"/>
  <c r="BW172" i="3"/>
  <c r="AX172" i="3"/>
  <c r="BX172" i="3"/>
  <c r="AY172" i="3"/>
  <c r="AJ172" i="3"/>
  <c r="BX211" i="3"/>
  <c r="AJ211" i="3"/>
  <c r="AY211" i="3"/>
  <c r="BW211" i="3"/>
  <c r="AX211" i="3"/>
  <c r="BX208" i="3"/>
  <c r="BW208" i="3"/>
  <c r="AX208" i="3"/>
  <c r="AY208" i="3"/>
  <c r="AJ208" i="3"/>
  <c r="AX236" i="3"/>
  <c r="AJ236" i="3"/>
  <c r="BX236" i="3"/>
  <c r="AY236" i="3"/>
  <c r="BW236" i="3"/>
  <c r="AY223" i="3"/>
  <c r="BW223" i="3"/>
  <c r="AX223" i="3"/>
  <c r="AJ223" i="3"/>
  <c r="BX223" i="3"/>
  <c r="BX238" i="3"/>
  <c r="AY238" i="3"/>
  <c r="BW238" i="3"/>
  <c r="AX238" i="3"/>
  <c r="AJ238" i="3"/>
  <c r="AX5" i="3"/>
  <c r="AY5" i="3"/>
  <c r="AX23" i="3"/>
  <c r="AY23" i="3"/>
  <c r="AX11" i="3"/>
  <c r="BW11" i="3"/>
  <c r="AJ11" i="3"/>
  <c r="BX11" i="3"/>
  <c r="AY11" i="3"/>
  <c r="BW40" i="3"/>
  <c r="AX40" i="3"/>
  <c r="AY40" i="3"/>
  <c r="AJ40" i="3"/>
  <c r="BX40" i="3"/>
  <c r="BW38" i="3"/>
  <c r="AX38" i="3"/>
  <c r="BX38" i="3"/>
  <c r="AY38" i="3"/>
  <c r="AJ38" i="3"/>
  <c r="BW17" i="3"/>
  <c r="AX17" i="3"/>
  <c r="AY17" i="3"/>
  <c r="AJ17" i="3"/>
  <c r="BX17" i="3"/>
  <c r="BF14" i="3"/>
  <c r="AL14" i="3"/>
  <c r="BF32" i="3"/>
  <c r="AL32" i="3"/>
  <c r="AL54" i="3"/>
  <c r="BF54" i="3"/>
  <c r="AL47" i="3"/>
  <c r="BF47" i="3"/>
  <c r="BF38" i="3"/>
  <c r="AL38" i="3"/>
  <c r="BF19" i="3"/>
  <c r="AL19" i="3"/>
  <c r="AL59" i="3"/>
  <c r="BF59" i="3"/>
  <c r="BF68" i="3"/>
  <c r="AL68" i="3"/>
  <c r="AL85" i="3"/>
  <c r="BF85" i="3"/>
  <c r="AL63" i="3"/>
  <c r="BF63" i="3"/>
  <c r="AL80" i="3"/>
  <c r="BF80" i="3"/>
  <c r="BF115" i="3"/>
  <c r="AL115" i="3"/>
  <c r="AL128" i="3"/>
  <c r="BF128" i="3"/>
  <c r="AL119" i="3"/>
  <c r="BF119" i="3"/>
  <c r="AL121" i="3"/>
  <c r="BF121" i="3"/>
  <c r="BF123" i="3"/>
  <c r="AL123" i="3"/>
  <c r="AL140" i="3"/>
  <c r="BF140" i="3"/>
  <c r="BF153" i="3"/>
  <c r="AL153" i="3"/>
  <c r="BF186" i="3"/>
  <c r="CE186" i="3"/>
  <c r="AL186" i="3"/>
  <c r="BF156" i="3"/>
  <c r="BG156" i="3"/>
  <c r="BF158" i="3"/>
  <c r="BG158" i="3"/>
  <c r="BF209" i="3"/>
  <c r="CE209" i="3"/>
  <c r="AL209" i="3"/>
  <c r="CE193" i="3"/>
  <c r="BF193" i="3"/>
  <c r="AL193" i="3"/>
  <c r="CE196" i="3"/>
  <c r="BF196" i="3"/>
  <c r="AL196" i="3"/>
  <c r="CE200" i="3"/>
  <c r="BF200" i="3"/>
  <c r="AL200" i="3"/>
  <c r="BF212" i="3"/>
  <c r="CE212" i="3"/>
  <c r="AL212" i="3"/>
  <c r="D135" i="39"/>
  <c r="Z161" i="3"/>
  <c r="Y161" i="3"/>
  <c r="GH161" i="3"/>
  <c r="Q161" i="3"/>
  <c r="G126" i="39"/>
  <c r="EH126" i="3"/>
  <c r="AB126" i="39"/>
  <c r="U126" i="39"/>
  <c r="N126" i="39"/>
  <c r="G86" i="39"/>
  <c r="EH86" i="3"/>
  <c r="AB86" i="39"/>
  <c r="U86" i="39"/>
  <c r="N86" i="39"/>
  <c r="CH148" i="38"/>
  <c r="D148" i="39"/>
  <c r="BP61" i="38"/>
  <c r="J61" i="39"/>
  <c r="D67" i="39"/>
  <c r="BK67" i="38"/>
  <c r="L51" i="8"/>
  <c r="D123" i="39"/>
  <c r="CH123" i="38"/>
  <c r="BV53" i="38"/>
  <c r="R53" i="39"/>
  <c r="BS53" i="38"/>
  <c r="O53" i="39"/>
  <c r="EJ53" i="3"/>
  <c r="BT53" i="38"/>
  <c r="P53" i="39"/>
  <c r="EK53" i="3"/>
  <c r="CE53" i="38"/>
  <c r="AE53" i="39"/>
  <c r="BQ53" i="38"/>
  <c r="K53" i="39"/>
  <c r="BU53" i="38"/>
  <c r="Q53" i="39"/>
  <c r="EL53" i="3"/>
  <c r="CD53" i="38"/>
  <c r="AD53" i="39"/>
  <c r="CC53" i="38"/>
  <c r="AC53" i="39"/>
  <c r="CF53" i="38"/>
  <c r="AF53" i="39"/>
  <c r="BZ53" i="38"/>
  <c r="X53" i="39"/>
  <c r="BX53" i="38"/>
  <c r="V53" i="39"/>
  <c r="CA53" i="38"/>
  <c r="Y53" i="39"/>
  <c r="BY53" i="38"/>
  <c r="W53" i="39"/>
  <c r="DD79" i="38"/>
  <c r="AF79" i="39"/>
  <c r="CH56" i="38"/>
  <c r="G79" i="39"/>
  <c r="EH79" i="3"/>
  <c r="AB79" i="39"/>
  <c r="N79" i="39"/>
  <c r="U79" i="39"/>
  <c r="D50" i="39"/>
  <c r="CH86" i="38"/>
  <c r="G99" i="39"/>
  <c r="EH99" i="3"/>
  <c r="AB99" i="39"/>
  <c r="U99" i="39"/>
  <c r="N99" i="39"/>
  <c r="CH114" i="38"/>
  <c r="D114" i="39"/>
  <c r="BK52" i="38"/>
  <c r="D52" i="39"/>
  <c r="CH281" i="38"/>
  <c r="CH240" i="38"/>
  <c r="CH208" i="38"/>
  <c r="CF258" i="38"/>
  <c r="CE258" i="38"/>
  <c r="CD258" i="38"/>
  <c r="CC258" i="38"/>
  <c r="CA258" i="38"/>
  <c r="BQ258" i="38"/>
  <c r="BZ258" i="38"/>
  <c r="BP258" i="38"/>
  <c r="BY258" i="38"/>
  <c r="BO258" i="38"/>
  <c r="BX258" i="38"/>
  <c r="BN258" i="38"/>
  <c r="BV258" i="38"/>
  <c r="BU258" i="38"/>
  <c r="BT258" i="38"/>
  <c r="BS258" i="38"/>
  <c r="DD211" i="38"/>
  <c r="DC211" i="38"/>
  <c r="DB211" i="38"/>
  <c r="DA211" i="38"/>
  <c r="CQ211" i="38"/>
  <c r="CY211" i="38"/>
  <c r="CO211" i="38"/>
  <c r="CX211" i="38"/>
  <c r="CN211" i="38"/>
  <c r="CW211" i="38"/>
  <c r="CM211" i="38"/>
  <c r="CT211" i="38"/>
  <c r="CS211" i="38"/>
  <c r="CR211" i="38"/>
  <c r="CL211" i="38"/>
  <c r="CV211" i="38"/>
  <c r="CF291" i="38"/>
  <c r="CE291" i="38"/>
  <c r="CD291" i="38"/>
  <c r="CC291" i="38"/>
  <c r="BN291" i="38"/>
  <c r="BV291" i="38"/>
  <c r="BU291" i="38"/>
  <c r="BT291" i="38"/>
  <c r="BS291" i="38"/>
  <c r="CA291" i="38"/>
  <c r="BQ291" i="38"/>
  <c r="BZ291" i="38"/>
  <c r="BP291" i="38"/>
  <c r="BY291" i="38"/>
  <c r="BO291" i="38"/>
  <c r="BK275" i="38"/>
  <c r="CF259" i="38"/>
  <c r="CE259" i="38"/>
  <c r="CD259" i="38"/>
  <c r="CC259" i="38"/>
  <c r="BX259" i="38"/>
  <c r="BN259" i="38"/>
  <c r="BV259" i="38"/>
  <c r="BU259" i="38"/>
  <c r="BT259" i="38"/>
  <c r="BS259" i="38"/>
  <c r="CA259" i="38"/>
  <c r="BQ259" i="38"/>
  <c r="BZ259" i="38"/>
  <c r="BP259" i="38"/>
  <c r="BY259" i="38"/>
  <c r="BO259" i="38"/>
  <c r="BK243" i="38"/>
  <c r="CH260" i="38"/>
  <c r="BK252" i="38"/>
  <c r="CH299" i="38"/>
  <c r="CH267" i="38"/>
  <c r="CH235" i="38"/>
  <c r="CD229" i="38"/>
  <c r="CC229" i="38"/>
  <c r="CF229" i="38"/>
  <c r="CE229" i="38"/>
  <c r="BZ229" i="38"/>
  <c r="BP229" i="38"/>
  <c r="BY229" i="38"/>
  <c r="BO229" i="38"/>
  <c r="BX229" i="38"/>
  <c r="BN229" i="38"/>
  <c r="BV229" i="38"/>
  <c r="BU229" i="38"/>
  <c r="BT229" i="38"/>
  <c r="BS229" i="38"/>
  <c r="CA229" i="38"/>
  <c r="BQ229" i="38"/>
  <c r="CH273" i="38"/>
  <c r="CH232" i="38"/>
  <c r="CH213" i="38"/>
  <c r="CH176" i="38"/>
  <c r="CH290" i="38"/>
  <c r="CH258" i="38"/>
  <c r="CH300" i="38"/>
  <c r="CH188" i="38"/>
  <c r="CE307" i="38"/>
  <c r="CD307" i="38"/>
  <c r="CC307" i="38"/>
  <c r="CF307" i="38"/>
  <c r="BN307" i="38"/>
  <c r="BV307" i="38"/>
  <c r="BU307" i="38"/>
  <c r="BT307" i="38"/>
  <c r="BS307" i="38"/>
  <c r="CA307" i="38"/>
  <c r="BQ307" i="38"/>
  <c r="BZ307" i="38"/>
  <c r="BP307" i="38"/>
  <c r="BY307" i="38"/>
  <c r="BO307" i="38"/>
  <c r="CH307" i="38"/>
  <c r="CH275" i="38"/>
  <c r="CH243" i="38"/>
  <c r="AL90" i="38"/>
  <c r="AK90" i="38"/>
  <c r="AJ90" i="38"/>
  <c r="AI90" i="38"/>
  <c r="AE90" i="38"/>
  <c r="U90" i="38"/>
  <c r="AB90" i="38"/>
  <c r="AA90" i="38"/>
  <c r="Z90" i="38"/>
  <c r="Y90" i="38"/>
  <c r="AG90" i="38"/>
  <c r="W90" i="38"/>
  <c r="AF90" i="38"/>
  <c r="V90" i="38"/>
  <c r="AD90" i="38"/>
  <c r="T90" i="38"/>
  <c r="V301" i="38"/>
  <c r="AL293" i="38"/>
  <c r="AK293" i="38"/>
  <c r="AI293" i="38"/>
  <c r="Y293" i="38"/>
  <c r="AG293" i="38"/>
  <c r="W293" i="38"/>
  <c r="AF293" i="38"/>
  <c r="V293" i="38"/>
  <c r="AD293" i="38"/>
  <c r="T293" i="38"/>
  <c r="AB293" i="38"/>
  <c r="AA293" i="38"/>
  <c r="AJ293" i="38"/>
  <c r="Z293" i="38"/>
  <c r="AL261" i="38"/>
  <c r="AK261" i="38"/>
  <c r="AI261" i="38"/>
  <c r="Y261" i="38"/>
  <c r="AG261" i="38"/>
  <c r="W261" i="38"/>
  <c r="AF261" i="38"/>
  <c r="V261" i="38"/>
  <c r="AE261" i="38"/>
  <c r="U261" i="38"/>
  <c r="AD261" i="38"/>
  <c r="T261" i="38"/>
  <c r="AB261" i="38"/>
  <c r="AA261" i="38"/>
  <c r="AJ261" i="38"/>
  <c r="Z261" i="38"/>
  <c r="AL229" i="38"/>
  <c r="AK229" i="38"/>
  <c r="AI229" i="38"/>
  <c r="Y229" i="38"/>
  <c r="AG229" i="38"/>
  <c r="W229" i="38"/>
  <c r="AF229" i="38"/>
  <c r="V229" i="38"/>
  <c r="AE229" i="38"/>
  <c r="U229" i="38"/>
  <c r="AD229" i="38"/>
  <c r="T229" i="38"/>
  <c r="AB229" i="38"/>
  <c r="AA229" i="38"/>
  <c r="AJ229" i="38"/>
  <c r="Z229" i="38"/>
  <c r="AL86" i="38"/>
  <c r="AK86" i="38"/>
  <c r="AJ86" i="38"/>
  <c r="AI86" i="38"/>
  <c r="Z86" i="38"/>
  <c r="AG86" i="38"/>
  <c r="W86" i="38"/>
  <c r="AF86" i="38"/>
  <c r="V86" i="38"/>
  <c r="AE86" i="38"/>
  <c r="U86" i="38"/>
  <c r="AD86" i="38"/>
  <c r="T86" i="38"/>
  <c r="AB86" i="38"/>
  <c r="AA86" i="38"/>
  <c r="Y86" i="38"/>
  <c r="AL125" i="38"/>
  <c r="AK125" i="38"/>
  <c r="AJ125" i="38"/>
  <c r="AI125" i="38"/>
  <c r="Y125" i="38"/>
  <c r="AG125" i="38"/>
  <c r="W125" i="38"/>
  <c r="AF125" i="38"/>
  <c r="V125" i="38"/>
  <c r="AE125" i="38"/>
  <c r="U125" i="38"/>
  <c r="AD125" i="38"/>
  <c r="T125" i="38"/>
  <c r="AB125" i="38"/>
  <c r="AA125" i="38"/>
  <c r="Z125" i="38"/>
  <c r="AL109" i="38"/>
  <c r="AK109" i="38"/>
  <c r="AJ109" i="38"/>
  <c r="AI109" i="38"/>
  <c r="Y109" i="38"/>
  <c r="AG109" i="38"/>
  <c r="W109" i="38"/>
  <c r="AF109" i="38"/>
  <c r="V109" i="38"/>
  <c r="AE109" i="38"/>
  <c r="U109" i="38"/>
  <c r="AD109" i="38"/>
  <c r="T109" i="38"/>
  <c r="AB109" i="38"/>
  <c r="AA109" i="38"/>
  <c r="Z109" i="38"/>
  <c r="AL93" i="38"/>
  <c r="AK93" i="38"/>
  <c r="AJ93" i="38"/>
  <c r="AI93" i="38"/>
  <c r="Y93" i="38"/>
  <c r="AF93" i="38"/>
  <c r="V93" i="38"/>
  <c r="AE93" i="38"/>
  <c r="U93" i="38"/>
  <c r="AD93" i="38"/>
  <c r="T93" i="38"/>
  <c r="AB93" i="38"/>
  <c r="AA93" i="38"/>
  <c r="Z93" i="38"/>
  <c r="AG93" i="38"/>
  <c r="W93" i="38"/>
  <c r="AL141" i="38"/>
  <c r="AK141" i="38"/>
  <c r="AJ141" i="38"/>
  <c r="AI141" i="38"/>
  <c r="Y141" i="38"/>
  <c r="AG141" i="38"/>
  <c r="W141" i="38"/>
  <c r="AF141" i="38"/>
  <c r="V141" i="38"/>
  <c r="AE141" i="38"/>
  <c r="U141" i="38"/>
  <c r="AD141" i="38"/>
  <c r="T141" i="38"/>
  <c r="AB141" i="38"/>
  <c r="AA141" i="38"/>
  <c r="Z141" i="38"/>
  <c r="BK190" i="38"/>
  <c r="FZ240" i="3"/>
  <c r="GL240" i="3"/>
  <c r="GK240" i="3"/>
  <c r="FZ228" i="3"/>
  <c r="GL228" i="3"/>
  <c r="GK228" i="3"/>
  <c r="GK194" i="3"/>
  <c r="FZ194" i="3"/>
  <c r="FZ243" i="3"/>
  <c r="GL243" i="3"/>
  <c r="GK243" i="3"/>
  <c r="FZ227" i="3"/>
  <c r="GL227" i="3"/>
  <c r="GK227" i="3"/>
  <c r="FZ211" i="3"/>
  <c r="GL211" i="3"/>
  <c r="GK211" i="3"/>
  <c r="V209" i="3"/>
  <c r="W209" i="3"/>
  <c r="FZ177" i="3"/>
  <c r="GK177" i="3"/>
  <c r="FY169" i="3"/>
  <c r="FY161" i="3"/>
  <c r="FZ153" i="3"/>
  <c r="GK153" i="3"/>
  <c r="V207" i="3"/>
  <c r="W207" i="3"/>
  <c r="V47" i="3"/>
  <c r="W47" i="3"/>
  <c r="N268" i="2"/>
  <c r="T268" i="2"/>
  <c r="O334" i="2"/>
  <c r="S334" i="2"/>
  <c r="T334" i="2"/>
  <c r="F335" i="2"/>
  <c r="O335" i="2"/>
  <c r="S335" i="2"/>
  <c r="O262" i="2"/>
  <c r="S262" i="2"/>
  <c r="T262" i="2"/>
  <c r="F263" i="2"/>
  <c r="O263" i="2"/>
  <c r="S263" i="2"/>
  <c r="O190" i="2"/>
  <c r="S190" i="2"/>
  <c r="F191" i="2"/>
  <c r="O191" i="2"/>
  <c r="S191" i="2"/>
  <c r="S73" i="2"/>
  <c r="S75" i="2"/>
  <c r="T17" i="2"/>
  <c r="N263" i="2"/>
  <c r="S127" i="2"/>
  <c r="T127" i="2"/>
  <c r="S273" i="2"/>
  <c r="N307" i="2"/>
  <c r="N47" i="2"/>
  <c r="T71" i="2"/>
  <c r="N288" i="2"/>
  <c r="T288" i="2"/>
  <c r="N217" i="2"/>
  <c r="N308" i="2"/>
  <c r="N270" i="2"/>
  <c r="T270" i="2"/>
  <c r="N80" i="2"/>
  <c r="T80" i="2"/>
  <c r="N242" i="2"/>
  <c r="T242" i="2"/>
  <c r="N190" i="2"/>
  <c r="BK22" i="38"/>
  <c r="D22" i="39"/>
  <c r="BK16" i="38"/>
  <c r="D16" i="39"/>
  <c r="AH73" i="3"/>
  <c r="BM73" i="3"/>
  <c r="BU73" i="3"/>
  <c r="AN73" i="3"/>
  <c r="AV73" i="3"/>
  <c r="BN73" i="3"/>
  <c r="AO73" i="3"/>
  <c r="AO171" i="3"/>
  <c r="AH171" i="3"/>
  <c r="BM171" i="3"/>
  <c r="BU171" i="3"/>
  <c r="AN171" i="3"/>
  <c r="AV171" i="3"/>
  <c r="BN171" i="3"/>
  <c r="AN228" i="3"/>
  <c r="AV228" i="3"/>
  <c r="BN228" i="3"/>
  <c r="AO228" i="3"/>
  <c r="BM228" i="3"/>
  <c r="BU228" i="3"/>
  <c r="AH228" i="3"/>
  <c r="BM21" i="3"/>
  <c r="BU21" i="3"/>
  <c r="AN21" i="3"/>
  <c r="AV21" i="3"/>
  <c r="AH21" i="3"/>
  <c r="BN21" i="3"/>
  <c r="AO21" i="3"/>
  <c r="AB147" i="39"/>
  <c r="U147" i="39"/>
  <c r="N147" i="39"/>
  <c r="BX78" i="3"/>
  <c r="AY78" i="3"/>
  <c r="BW78" i="3"/>
  <c r="AX78" i="3"/>
  <c r="AJ78" i="3"/>
  <c r="BX156" i="3"/>
  <c r="AY156" i="3"/>
  <c r="BW156" i="3"/>
  <c r="AX156" i="3"/>
  <c r="AJ156" i="3"/>
  <c r="BW209" i="3"/>
  <c r="AX209" i="3"/>
  <c r="AJ209" i="3"/>
  <c r="BX209" i="3"/>
  <c r="AY209" i="3"/>
  <c r="AL92" i="3"/>
  <c r="BF92" i="3"/>
  <c r="AL141" i="3"/>
  <c r="BF141" i="3"/>
  <c r="CE205" i="3"/>
  <c r="BF205" i="3"/>
  <c r="AL205" i="3"/>
  <c r="BM37" i="3"/>
  <c r="BU37" i="3"/>
  <c r="AH37" i="3"/>
  <c r="BN37" i="3"/>
  <c r="AO37" i="3"/>
  <c r="AN44" i="3"/>
  <c r="AV44" i="3"/>
  <c r="BW44" i="3"/>
  <c r="AX44" i="3"/>
  <c r="AY44" i="3"/>
  <c r="AJ44" i="3"/>
  <c r="BX44" i="3"/>
  <c r="W38" i="3"/>
  <c r="V38" i="3"/>
  <c r="T24" i="3"/>
  <c r="S24" i="3"/>
  <c r="L41" i="3"/>
  <c r="S41" i="3"/>
  <c r="V41" i="3"/>
  <c r="BQ237" i="3"/>
  <c r="AR237" i="3"/>
  <c r="BK36" i="38"/>
  <c r="D36" i="39"/>
  <c r="CJ23" i="38"/>
  <c r="D23" i="39"/>
  <c r="CI23" i="38"/>
  <c r="M23" i="38"/>
  <c r="Q23" i="38"/>
  <c r="R23" i="38"/>
  <c r="BQ238" i="3"/>
  <c r="AR238" i="3"/>
  <c r="BK17" i="38"/>
  <c r="D17" i="39"/>
  <c r="AH252" i="3"/>
  <c r="BK33" i="38"/>
  <c r="D33" i="39"/>
  <c r="T7" i="3"/>
  <c r="S7" i="3"/>
  <c r="CE243" i="3"/>
  <c r="BF243" i="3"/>
  <c r="AL243" i="3"/>
  <c r="BF240" i="3"/>
  <c r="CE240" i="3"/>
  <c r="AL240" i="3"/>
  <c r="CE251" i="3"/>
  <c r="BF251" i="3"/>
  <c r="AL251" i="3"/>
  <c r="CE250" i="3"/>
  <c r="BF250" i="3"/>
  <c r="AL250" i="3"/>
  <c r="BF13" i="3"/>
  <c r="AL13" i="3"/>
  <c r="AO47" i="3"/>
  <c r="AH47" i="3"/>
  <c r="BM47" i="3"/>
  <c r="BU47" i="3"/>
  <c r="AN47" i="3"/>
  <c r="AV47" i="3"/>
  <c r="BN47" i="3"/>
  <c r="BU50" i="3"/>
  <c r="AN50" i="3"/>
  <c r="AV50" i="3"/>
  <c r="AO50" i="3"/>
  <c r="AN76" i="3"/>
  <c r="AV76" i="3"/>
  <c r="BN76" i="3"/>
  <c r="AO76" i="3"/>
  <c r="AH76" i="3"/>
  <c r="BM76" i="3"/>
  <c r="BU76" i="3"/>
  <c r="AO93" i="3"/>
  <c r="AH93" i="3"/>
  <c r="BM93" i="3"/>
  <c r="BU93" i="3"/>
  <c r="AN93" i="3"/>
  <c r="AV93" i="3"/>
  <c r="BN93" i="3"/>
  <c r="AO63" i="3"/>
  <c r="BU63" i="3"/>
  <c r="AN63" i="3"/>
  <c r="AV63" i="3"/>
  <c r="AN100" i="3"/>
  <c r="AV100" i="3"/>
  <c r="BN100" i="3"/>
  <c r="AO100" i="3"/>
  <c r="BM100" i="3"/>
  <c r="BU100" i="3"/>
  <c r="AH100" i="3"/>
  <c r="AH90" i="3"/>
  <c r="BM90" i="3"/>
  <c r="BU90" i="3"/>
  <c r="AN90" i="3"/>
  <c r="AV90" i="3"/>
  <c r="BN90" i="3"/>
  <c r="AO90" i="3"/>
  <c r="AO102" i="3"/>
  <c r="AH102" i="3"/>
  <c r="BM102" i="3"/>
  <c r="BU102" i="3"/>
  <c r="AN102" i="3"/>
  <c r="AV102" i="3"/>
  <c r="BN102" i="3"/>
  <c r="BM129" i="3"/>
  <c r="BU129" i="3"/>
  <c r="AN129" i="3"/>
  <c r="AV129" i="3"/>
  <c r="BN129" i="3"/>
  <c r="AO129" i="3"/>
  <c r="AH129" i="3"/>
  <c r="AH121" i="3"/>
  <c r="BM121" i="3"/>
  <c r="BU121" i="3"/>
  <c r="AN121" i="3"/>
  <c r="AV121" i="3"/>
  <c r="BN121" i="3"/>
  <c r="AO121" i="3"/>
  <c r="AN146" i="3"/>
  <c r="AV146" i="3"/>
  <c r="BN146" i="3"/>
  <c r="AO146" i="3"/>
  <c r="AH146" i="3"/>
  <c r="BM146" i="3"/>
  <c r="BU146" i="3"/>
  <c r="AO125" i="3"/>
  <c r="AH125" i="3"/>
  <c r="BM125" i="3"/>
  <c r="BU125" i="3"/>
  <c r="AN125" i="3"/>
  <c r="AV125" i="3"/>
  <c r="BN125" i="3"/>
  <c r="AH127" i="3"/>
  <c r="BM127" i="3"/>
  <c r="BU127" i="3"/>
  <c r="AN127" i="3"/>
  <c r="AV127" i="3"/>
  <c r="BN127" i="3"/>
  <c r="AO127" i="3"/>
  <c r="AN170" i="3"/>
  <c r="AV170" i="3"/>
  <c r="BN170" i="3"/>
  <c r="AO170" i="3"/>
  <c r="AH170" i="3"/>
  <c r="BM170" i="3"/>
  <c r="BU170" i="3"/>
  <c r="AO157" i="3"/>
  <c r="AH157" i="3"/>
  <c r="BM157" i="3"/>
  <c r="BU157" i="3"/>
  <c r="AN157" i="3"/>
  <c r="AV157" i="3"/>
  <c r="BN157" i="3"/>
  <c r="AH151" i="3"/>
  <c r="BM151" i="3"/>
  <c r="BU151" i="3"/>
  <c r="AN151" i="3"/>
  <c r="AV151" i="3"/>
  <c r="BN151" i="3"/>
  <c r="AO151" i="3"/>
  <c r="AO180" i="3"/>
  <c r="BM180" i="3"/>
  <c r="BU180" i="3"/>
  <c r="AH180" i="3"/>
  <c r="AN180" i="3"/>
  <c r="AV180" i="3"/>
  <c r="BN180" i="3"/>
  <c r="AO176" i="3"/>
  <c r="AH176" i="3"/>
  <c r="AN176" i="3"/>
  <c r="AV176" i="3"/>
  <c r="BN176" i="3"/>
  <c r="BM176" i="3"/>
  <c r="BU176" i="3"/>
  <c r="AO222" i="3"/>
  <c r="BM222" i="3"/>
  <c r="BU222" i="3"/>
  <c r="AH222" i="3"/>
  <c r="AN222" i="3"/>
  <c r="AV222" i="3"/>
  <c r="BN222" i="3"/>
  <c r="AN209" i="3"/>
  <c r="AV209" i="3"/>
  <c r="BN209" i="3"/>
  <c r="AH209" i="3"/>
  <c r="AO209" i="3"/>
  <c r="BM209" i="3"/>
  <c r="BU209" i="3"/>
  <c r="AH202" i="3"/>
  <c r="BM202" i="3"/>
  <c r="BU202" i="3"/>
  <c r="AN202" i="3"/>
  <c r="AV202" i="3"/>
  <c r="BN202" i="3"/>
  <c r="AO202" i="3"/>
  <c r="AO227" i="3"/>
  <c r="AH227" i="3"/>
  <c r="BN227" i="3"/>
  <c r="BM227" i="3"/>
  <c r="BU227" i="3"/>
  <c r="AN227" i="3"/>
  <c r="AV227" i="3"/>
  <c r="AH218" i="3"/>
  <c r="BM218" i="3"/>
  <c r="BU218" i="3"/>
  <c r="AN218" i="3"/>
  <c r="AV218" i="3"/>
  <c r="BN218" i="3"/>
  <c r="AO218" i="3"/>
  <c r="AO242" i="3"/>
  <c r="BM242" i="3"/>
  <c r="BU242" i="3"/>
  <c r="BN242" i="3"/>
  <c r="AN242" i="3"/>
  <c r="AV242" i="3"/>
  <c r="AH229" i="3"/>
  <c r="BM229" i="3"/>
  <c r="BU229" i="3"/>
  <c r="AN229" i="3"/>
  <c r="AV229" i="3"/>
  <c r="BN229" i="3"/>
  <c r="AO229" i="3"/>
  <c r="BM14" i="3"/>
  <c r="BU14" i="3"/>
  <c r="AO14" i="3"/>
  <c r="AH14" i="3"/>
  <c r="BN14" i="3"/>
  <c r="AN5" i="3"/>
  <c r="AV5" i="3"/>
  <c r="BM5" i="3"/>
  <c r="BU5" i="3"/>
  <c r="AH5" i="3"/>
  <c r="AO5" i="3"/>
  <c r="BM24" i="3"/>
  <c r="BU24" i="3"/>
  <c r="AN24" i="3"/>
  <c r="AV24" i="3"/>
  <c r="AO24" i="3"/>
  <c r="AH24" i="3"/>
  <c r="BN24" i="3"/>
  <c r="BM18" i="3"/>
  <c r="BU18" i="3"/>
  <c r="AO18" i="3"/>
  <c r="AH18" i="3"/>
  <c r="BN18" i="3"/>
  <c r="BM36" i="3"/>
  <c r="BU36" i="3"/>
  <c r="AN36" i="3"/>
  <c r="AV36" i="3"/>
  <c r="AO36" i="3"/>
  <c r="AH36" i="3"/>
  <c r="BN36" i="3"/>
  <c r="Y133" i="3"/>
  <c r="GH133" i="3"/>
  <c r="Z133" i="3"/>
  <c r="FY133" i="3"/>
  <c r="Q133" i="3"/>
  <c r="BW59" i="3"/>
  <c r="AX59" i="3"/>
  <c r="AY59" i="3"/>
  <c r="AJ59" i="3"/>
  <c r="BX59" i="3"/>
  <c r="AX60" i="3"/>
  <c r="AY60" i="3"/>
  <c r="BW45" i="3"/>
  <c r="AX45" i="3"/>
  <c r="AJ45" i="3"/>
  <c r="BX45" i="3"/>
  <c r="AY45" i="3"/>
  <c r="AY62" i="3"/>
  <c r="AX62" i="3"/>
  <c r="BX87" i="3"/>
  <c r="AY87" i="3"/>
  <c r="BW87" i="3"/>
  <c r="AX87" i="3"/>
  <c r="AJ87" i="3"/>
  <c r="AY73" i="3"/>
  <c r="BW73" i="3"/>
  <c r="AX73" i="3"/>
  <c r="AJ73" i="3"/>
  <c r="BX73" i="3"/>
  <c r="BW75" i="3"/>
  <c r="AX75" i="3"/>
  <c r="AJ75" i="3"/>
  <c r="BX75" i="3"/>
  <c r="AY75" i="3"/>
  <c r="BX110" i="3"/>
  <c r="AY110" i="3"/>
  <c r="BW110" i="3"/>
  <c r="AJ110" i="3"/>
  <c r="AX110" i="3"/>
  <c r="AY96" i="3"/>
  <c r="BW96" i="3"/>
  <c r="AJ96" i="3"/>
  <c r="AX96" i="3"/>
  <c r="BX96" i="3"/>
  <c r="AX123" i="3"/>
  <c r="AJ123" i="3"/>
  <c r="BX123" i="3"/>
  <c r="AY123" i="3"/>
  <c r="BW123" i="3"/>
  <c r="BW115" i="3"/>
  <c r="AX115" i="3"/>
  <c r="AJ115" i="3"/>
  <c r="BX115" i="3"/>
  <c r="AY115" i="3"/>
  <c r="BX149" i="3"/>
  <c r="AY149" i="3"/>
  <c r="AJ149" i="3"/>
  <c r="BW149" i="3"/>
  <c r="AX149" i="3"/>
  <c r="AY127" i="3"/>
  <c r="BW127" i="3"/>
  <c r="AX127" i="3"/>
  <c r="AJ127" i="3"/>
  <c r="BX127" i="3"/>
  <c r="BW129" i="3"/>
  <c r="AX129" i="3"/>
  <c r="AJ129" i="3"/>
  <c r="BX129" i="3"/>
  <c r="AY129" i="3"/>
  <c r="BW191" i="3"/>
  <c r="AX191" i="3"/>
  <c r="AJ191" i="3"/>
  <c r="BX191" i="3"/>
  <c r="AY191" i="3"/>
  <c r="BX176" i="3"/>
  <c r="AY176" i="3"/>
  <c r="BW176" i="3"/>
  <c r="AX176" i="3"/>
  <c r="AJ176" i="3"/>
  <c r="BW153" i="3"/>
  <c r="AX153" i="3"/>
  <c r="AJ153" i="3"/>
  <c r="BX153" i="3"/>
  <c r="AY153" i="3"/>
  <c r="BX216" i="3"/>
  <c r="AY216" i="3"/>
  <c r="BW216" i="3"/>
  <c r="AX216" i="3"/>
  <c r="AJ216" i="3"/>
  <c r="AX203" i="3"/>
  <c r="AJ203" i="3"/>
  <c r="BX203" i="3"/>
  <c r="AY203" i="3"/>
  <c r="BW203" i="3"/>
  <c r="BW186" i="3"/>
  <c r="AX186" i="3"/>
  <c r="AJ186" i="3"/>
  <c r="BX186" i="3"/>
  <c r="AY186" i="3"/>
  <c r="BW231" i="3"/>
  <c r="AX231" i="3"/>
  <c r="AJ231" i="3"/>
  <c r="BX231" i="3"/>
  <c r="AY231" i="3"/>
  <c r="AY196" i="3"/>
  <c r="BW196" i="3"/>
  <c r="AX196" i="3"/>
  <c r="AJ196" i="3"/>
  <c r="BX196" i="3"/>
  <c r="AY221" i="3"/>
  <c r="BW221" i="3"/>
  <c r="AJ221" i="3"/>
  <c r="AX221" i="3"/>
  <c r="BX221" i="3"/>
  <c r="BW212" i="3"/>
  <c r="AX212" i="3"/>
  <c r="AJ212" i="3"/>
  <c r="BX212" i="3"/>
  <c r="AY212" i="3"/>
  <c r="BW243" i="3"/>
  <c r="AX243" i="3"/>
  <c r="BX243" i="3"/>
  <c r="AY243" i="3"/>
  <c r="AY229" i="3"/>
  <c r="BW229" i="3"/>
  <c r="AX229" i="3"/>
  <c r="AJ229" i="3"/>
  <c r="BX229" i="3"/>
  <c r="AX26" i="3"/>
  <c r="AY26" i="3"/>
  <c r="AX19" i="3"/>
  <c r="AY19" i="3"/>
  <c r="AX13" i="3"/>
  <c r="AY13" i="3"/>
  <c r="AX42" i="3"/>
  <c r="AY42" i="3"/>
  <c r="BW25" i="3"/>
  <c r="AX25" i="3"/>
  <c r="AJ25" i="3"/>
  <c r="BX25" i="3"/>
  <c r="AY25" i="3"/>
  <c r="AL52" i="3"/>
  <c r="BF52" i="3"/>
  <c r="AL66" i="3"/>
  <c r="BF66" i="3"/>
  <c r="AL55" i="3"/>
  <c r="BF55" i="3"/>
  <c r="BF42" i="3"/>
  <c r="AL42" i="3"/>
  <c r="BF23" i="3"/>
  <c r="AL23" i="3"/>
  <c r="AL82" i="3"/>
  <c r="BF82" i="3"/>
  <c r="AL76" i="3"/>
  <c r="BF76" i="3"/>
  <c r="AL93" i="3"/>
  <c r="BF93" i="3"/>
  <c r="AL71" i="3"/>
  <c r="BF71" i="3"/>
  <c r="AL88" i="3"/>
  <c r="BF88" i="3"/>
  <c r="BF122" i="3"/>
  <c r="AL122" i="3"/>
  <c r="AL102" i="3"/>
  <c r="BF102" i="3"/>
  <c r="AL96" i="3"/>
  <c r="BF96" i="3"/>
  <c r="BF129" i="3"/>
  <c r="AL129" i="3"/>
  <c r="BF131" i="3"/>
  <c r="AL131" i="3"/>
  <c r="AL125" i="3"/>
  <c r="BF125" i="3"/>
  <c r="AL127" i="3"/>
  <c r="BF127" i="3"/>
  <c r="CE189" i="3"/>
  <c r="BF189" i="3"/>
  <c r="AL189" i="3"/>
  <c r="BG189" i="3"/>
  <c r="BF164" i="3"/>
  <c r="BG164" i="3"/>
  <c r="BF166" i="3"/>
  <c r="BG166" i="3"/>
  <c r="CE211" i="3"/>
  <c r="BF211" i="3"/>
  <c r="AL211" i="3"/>
  <c r="CE204" i="3"/>
  <c r="BF204" i="3"/>
  <c r="AL204" i="3"/>
  <c r="BF178" i="3"/>
  <c r="BG178" i="3"/>
  <c r="CE223" i="3"/>
  <c r="BF223" i="3"/>
  <c r="AL223" i="3"/>
  <c r="CE214" i="3"/>
  <c r="BF214" i="3"/>
  <c r="AL214" i="3"/>
  <c r="D141" i="39"/>
  <c r="D144" i="39"/>
  <c r="CH144" i="38"/>
  <c r="G78" i="39"/>
  <c r="EH78" i="3"/>
  <c r="AB78" i="39"/>
  <c r="U78" i="39"/>
  <c r="N78" i="39"/>
  <c r="E109" i="39"/>
  <c r="EI109" i="3"/>
  <c r="CM117" i="38"/>
  <c r="I117" i="39"/>
  <c r="EK117" i="3"/>
  <c r="CO117" i="38"/>
  <c r="K117" i="39"/>
  <c r="EM117" i="3"/>
  <c r="CL117" i="38"/>
  <c r="H117" i="39"/>
  <c r="EJ117" i="3"/>
  <c r="CN117" i="38"/>
  <c r="J117" i="39"/>
  <c r="EL117" i="3"/>
  <c r="DC117" i="38"/>
  <c r="AE117" i="39"/>
  <c r="DB117" i="38"/>
  <c r="AD117" i="39"/>
  <c r="DA117" i="38"/>
  <c r="AC117" i="39"/>
  <c r="CS117" i="38"/>
  <c r="Q117" i="39"/>
  <c r="CW117" i="38"/>
  <c r="W117" i="39"/>
  <c r="CR117" i="38"/>
  <c r="P117" i="39"/>
  <c r="CV117" i="38"/>
  <c r="V117" i="39"/>
  <c r="CQ117" i="38"/>
  <c r="O117" i="39"/>
  <c r="CY117" i="38"/>
  <c r="Y117" i="39"/>
  <c r="CT117" i="38"/>
  <c r="R117" i="39"/>
  <c r="CX117" i="38"/>
  <c r="X117" i="39"/>
  <c r="G88" i="39"/>
  <c r="EH88" i="3"/>
  <c r="AB88" i="39"/>
  <c r="U88" i="39"/>
  <c r="N88" i="39"/>
  <c r="CH74" i="38"/>
  <c r="D74" i="39"/>
  <c r="DD102" i="38"/>
  <c r="AF102" i="39"/>
  <c r="D81" i="39"/>
  <c r="CH81" i="38"/>
  <c r="CH90" i="38"/>
  <c r="D90" i="39"/>
  <c r="N66" i="39"/>
  <c r="G66" i="39"/>
  <c r="AB66" i="39"/>
  <c r="U66" i="39"/>
  <c r="EH66" i="3"/>
  <c r="CH96" i="38"/>
  <c r="BM55" i="38"/>
  <c r="CH106" i="38"/>
  <c r="D106" i="39"/>
  <c r="E50" i="39"/>
  <c r="EI50" i="3"/>
  <c r="W53" i="1"/>
  <c r="G103" i="39"/>
  <c r="EH103" i="3"/>
  <c r="AB103" i="39"/>
  <c r="N103" i="39"/>
  <c r="U103" i="39"/>
  <c r="CH65" i="38"/>
  <c r="D127" i="39"/>
  <c r="CH127" i="38"/>
  <c r="CN118" i="38"/>
  <c r="J118" i="39"/>
  <c r="EL118" i="3"/>
  <c r="CM118" i="38"/>
  <c r="I118" i="39"/>
  <c r="EK118" i="3"/>
  <c r="CO118" i="38"/>
  <c r="K118" i="39"/>
  <c r="EM118" i="3"/>
  <c r="CL118" i="38"/>
  <c r="H118" i="39"/>
  <c r="EJ118" i="3"/>
  <c r="DC118" i="38"/>
  <c r="AE118" i="39"/>
  <c r="DB118" i="38"/>
  <c r="AD118" i="39"/>
  <c r="DA118" i="38"/>
  <c r="AC118" i="39"/>
  <c r="CV118" i="38"/>
  <c r="V118" i="39"/>
  <c r="CQ118" i="38"/>
  <c r="O118" i="39"/>
  <c r="CY118" i="38"/>
  <c r="Y118" i="39"/>
  <c r="CT118" i="38"/>
  <c r="R118" i="39"/>
  <c r="CX118" i="38"/>
  <c r="X118" i="39"/>
  <c r="CS118" i="38"/>
  <c r="Q118" i="39"/>
  <c r="CW118" i="38"/>
  <c r="W118" i="39"/>
  <c r="CR118" i="38"/>
  <c r="P118" i="39"/>
  <c r="CH233" i="38"/>
  <c r="CF218" i="38"/>
  <c r="CE218" i="38"/>
  <c r="CD218" i="38"/>
  <c r="CC218" i="38"/>
  <c r="CA218" i="38"/>
  <c r="BQ218" i="38"/>
  <c r="BZ218" i="38"/>
  <c r="BP218" i="38"/>
  <c r="BY218" i="38"/>
  <c r="BO218" i="38"/>
  <c r="BX218" i="38"/>
  <c r="BN218" i="38"/>
  <c r="BV218" i="38"/>
  <c r="BU218" i="38"/>
  <c r="BT218" i="38"/>
  <c r="BS218" i="38"/>
  <c r="CH279" i="38"/>
  <c r="CH247" i="38"/>
  <c r="CH225" i="38"/>
  <c r="CC228" i="38"/>
  <c r="CF228" i="38"/>
  <c r="CE228" i="38"/>
  <c r="CD228" i="38"/>
  <c r="BT228" i="38"/>
  <c r="BS228" i="38"/>
  <c r="CA228" i="38"/>
  <c r="BQ228" i="38"/>
  <c r="BZ228" i="38"/>
  <c r="BP228" i="38"/>
  <c r="BY228" i="38"/>
  <c r="BO228" i="38"/>
  <c r="BX228" i="38"/>
  <c r="BN228" i="38"/>
  <c r="BV228" i="38"/>
  <c r="BU228" i="38"/>
  <c r="CH162" i="38"/>
  <c r="DC306" i="38"/>
  <c r="DB306" i="38"/>
  <c r="DA306" i="38"/>
  <c r="DD306" i="38"/>
  <c r="CR306" i="38"/>
  <c r="CY306" i="38"/>
  <c r="CO306" i="38"/>
  <c r="CN306" i="38"/>
  <c r="CW306" i="38"/>
  <c r="CM306" i="38"/>
  <c r="CV306" i="38"/>
  <c r="CL306" i="38"/>
  <c r="CH293" i="38"/>
  <c r="CH252" i="38"/>
  <c r="CH217" i="38"/>
  <c r="AL158" i="38"/>
  <c r="AK158" i="38"/>
  <c r="AJ158" i="38"/>
  <c r="AI158" i="38"/>
  <c r="Y158" i="38"/>
  <c r="AG158" i="38"/>
  <c r="W158" i="38"/>
  <c r="AF158" i="38"/>
  <c r="V158" i="38"/>
  <c r="AE158" i="38"/>
  <c r="U158" i="38"/>
  <c r="AD158" i="38"/>
  <c r="T158" i="38"/>
  <c r="AB158" i="38"/>
  <c r="AA158" i="38"/>
  <c r="Z158" i="38"/>
  <c r="AI25" i="38"/>
  <c r="AL25" i="38"/>
  <c r="AK25" i="38"/>
  <c r="AJ25" i="38"/>
  <c r="AG25" i="38"/>
  <c r="AE25" i="38"/>
  <c r="AB25" i="38"/>
  <c r="Z25" i="38"/>
  <c r="AF25" i="38"/>
  <c r="AD25" i="38"/>
  <c r="W25" i="38"/>
  <c r="U25" i="38"/>
  <c r="AA25" i="38"/>
  <c r="Y25" i="38"/>
  <c r="V25" i="38"/>
  <c r="T25" i="38"/>
  <c r="CV308" i="38"/>
  <c r="AL149" i="38"/>
  <c r="AI149" i="38"/>
  <c r="AK149" i="38"/>
  <c r="AJ149" i="38"/>
  <c r="Y149" i="38"/>
  <c r="AG149" i="38"/>
  <c r="W149" i="38"/>
  <c r="AF149" i="38"/>
  <c r="V149" i="38"/>
  <c r="AE149" i="38"/>
  <c r="U149" i="38"/>
  <c r="AD149" i="38"/>
  <c r="T149" i="38"/>
  <c r="AB149" i="38"/>
  <c r="AA149" i="38"/>
  <c r="Z149" i="38"/>
  <c r="AL54" i="38"/>
  <c r="AK54" i="38"/>
  <c r="AJ54" i="38"/>
  <c r="AI54" i="38"/>
  <c r="AF54" i="38"/>
  <c r="AD54" i="38"/>
  <c r="W54" i="38"/>
  <c r="V54" i="38"/>
  <c r="U54" i="38"/>
  <c r="T54" i="38"/>
  <c r="AG54" i="38"/>
  <c r="AE54" i="38"/>
  <c r="AB54" i="38"/>
  <c r="AA54" i="38"/>
  <c r="Z54" i="38"/>
  <c r="Y54" i="38"/>
  <c r="AL289" i="38"/>
  <c r="AK289" i="38"/>
  <c r="AI289" i="38"/>
  <c r="AD289" i="38"/>
  <c r="T289" i="38"/>
  <c r="AB289" i="38"/>
  <c r="AA289" i="38"/>
  <c r="Y289" i="38"/>
  <c r="AG289" i="38"/>
  <c r="W289" i="38"/>
  <c r="AF289" i="38"/>
  <c r="V289" i="38"/>
  <c r="AJ289" i="38"/>
  <c r="AE289" i="38"/>
  <c r="U289" i="38"/>
  <c r="AL257" i="38"/>
  <c r="AK257" i="38"/>
  <c r="AI257" i="38"/>
  <c r="AD257" i="38"/>
  <c r="T257" i="38"/>
  <c r="AB257" i="38"/>
  <c r="AA257" i="38"/>
  <c r="Z257" i="38"/>
  <c r="Y257" i="38"/>
  <c r="AG257" i="38"/>
  <c r="W257" i="38"/>
  <c r="AF257" i="38"/>
  <c r="V257" i="38"/>
  <c r="AJ257" i="38"/>
  <c r="AE257" i="38"/>
  <c r="U257" i="38"/>
  <c r="AL225" i="38"/>
  <c r="AK225" i="38"/>
  <c r="AI225" i="38"/>
  <c r="AD225" i="38"/>
  <c r="T225" i="38"/>
  <c r="AB225" i="38"/>
  <c r="AA225" i="38"/>
  <c r="Z225" i="38"/>
  <c r="Y225" i="38"/>
  <c r="AG225" i="38"/>
  <c r="W225" i="38"/>
  <c r="AJ225" i="38"/>
  <c r="U225" i="38"/>
  <c r="AF225" i="38"/>
  <c r="AE225" i="38"/>
  <c r="V225" i="38"/>
  <c r="Z289" i="38"/>
  <c r="AL29" i="38"/>
  <c r="AG29" i="38"/>
  <c r="AF29" i="38"/>
  <c r="AA29" i="38"/>
  <c r="AL222" i="38"/>
  <c r="AK222" i="38"/>
  <c r="AJ222" i="38"/>
  <c r="AI222" i="38"/>
  <c r="AE222" i="38"/>
  <c r="U222" i="38"/>
  <c r="AD222" i="38"/>
  <c r="T222" i="38"/>
  <c r="AB222" i="38"/>
  <c r="AA222" i="38"/>
  <c r="AF222" i="38"/>
  <c r="Z222" i="38"/>
  <c r="Y222" i="38"/>
  <c r="W222" i="38"/>
  <c r="V222" i="38"/>
  <c r="AG222" i="38"/>
  <c r="AL218" i="38"/>
  <c r="AK218" i="38"/>
  <c r="AJ218" i="38"/>
  <c r="AI218" i="38"/>
  <c r="Z218" i="38"/>
  <c r="Y218" i="38"/>
  <c r="AG218" i="38"/>
  <c r="W218" i="38"/>
  <c r="AF218" i="38"/>
  <c r="V218" i="38"/>
  <c r="AE218" i="38"/>
  <c r="AD218" i="38"/>
  <c r="AB218" i="38"/>
  <c r="AA218" i="38"/>
  <c r="U218" i="38"/>
  <c r="T218" i="38"/>
  <c r="FZ251" i="3"/>
  <c r="GL251" i="3"/>
  <c r="GK251" i="3"/>
  <c r="FZ234" i="3"/>
  <c r="GL234" i="3"/>
  <c r="GK234" i="3"/>
  <c r="FZ218" i="3"/>
  <c r="GL218" i="3"/>
  <c r="GK218" i="3"/>
  <c r="GK186" i="3"/>
  <c r="FZ186" i="3"/>
  <c r="FZ237" i="3"/>
  <c r="GL237" i="3"/>
  <c r="GK237" i="3"/>
  <c r="FZ221" i="3"/>
  <c r="GL221" i="3"/>
  <c r="GK221" i="3"/>
  <c r="FZ203" i="3"/>
  <c r="GK203" i="3"/>
  <c r="FZ195" i="3"/>
  <c r="GK195" i="3"/>
  <c r="FZ187" i="3"/>
  <c r="GK187" i="3"/>
  <c r="FZ184" i="3"/>
  <c r="GK184" i="3"/>
  <c r="FZ174" i="3"/>
  <c r="GK174" i="3"/>
  <c r="FZ166" i="3"/>
  <c r="GK166" i="3"/>
  <c r="FZ158" i="3"/>
  <c r="GK158" i="3"/>
  <c r="O325" i="2"/>
  <c r="S325" i="2"/>
  <c r="T325" i="2"/>
  <c r="F326" i="2"/>
  <c r="O326" i="2"/>
  <c r="S326" i="2"/>
  <c r="T326" i="2"/>
  <c r="O253" i="2"/>
  <c r="S253" i="2"/>
  <c r="T253" i="2"/>
  <c r="F254" i="2"/>
  <c r="O254" i="2"/>
  <c r="S254" i="2"/>
  <c r="T254" i="2"/>
  <c r="O181" i="2"/>
  <c r="S181" i="2"/>
  <c r="T181" i="2"/>
  <c r="F182" i="2"/>
  <c r="O182" i="2"/>
  <c r="S182" i="2"/>
  <c r="T182" i="2"/>
  <c r="O379" i="2"/>
  <c r="S379" i="2"/>
  <c r="T379" i="2"/>
  <c r="F380" i="2"/>
  <c r="O380" i="2"/>
  <c r="S380" i="2"/>
  <c r="T380" i="2"/>
  <c r="T82" i="2"/>
  <c r="N45" i="2"/>
  <c r="T45" i="2"/>
  <c r="N315" i="2"/>
  <c r="T315" i="2"/>
  <c r="N287" i="2"/>
  <c r="T287" i="2"/>
  <c r="T252" i="2"/>
  <c r="S128" i="2"/>
  <c r="T128" i="2"/>
  <c r="S111" i="2"/>
  <c r="N235" i="2"/>
  <c r="N216" i="2"/>
  <c r="T216" i="2"/>
  <c r="N18" i="2"/>
  <c r="N145" i="2"/>
  <c r="N236" i="2"/>
  <c r="T313" i="2"/>
  <c r="N25" i="2"/>
  <c r="N26" i="2"/>
  <c r="T26" i="2"/>
  <c r="T79" i="2"/>
  <c r="N333" i="2"/>
  <c r="T333" i="2"/>
  <c r="M12" i="2"/>
  <c r="N38" i="2"/>
  <c r="T62" i="2"/>
  <c r="BF234" i="3"/>
  <c r="CE234" i="3"/>
  <c r="AL234" i="3"/>
  <c r="BF9" i="3"/>
  <c r="AL9" i="3"/>
  <c r="AN108" i="3"/>
  <c r="AV108" i="3"/>
  <c r="BN108" i="3"/>
  <c r="AO108" i="3"/>
  <c r="AH108" i="3"/>
  <c r="BM108" i="3"/>
  <c r="BU108" i="3"/>
  <c r="AH167" i="3"/>
  <c r="BM167" i="3"/>
  <c r="BU167" i="3"/>
  <c r="AN167" i="3"/>
  <c r="AV167" i="3"/>
  <c r="BN167" i="3"/>
  <c r="AO167" i="3"/>
  <c r="AO230" i="3"/>
  <c r="AH230" i="3"/>
  <c r="BM230" i="3"/>
  <c r="BU230" i="3"/>
  <c r="AN230" i="3"/>
  <c r="AV230" i="3"/>
  <c r="BN230" i="3"/>
  <c r="BW91" i="3"/>
  <c r="AX91" i="3"/>
  <c r="AJ91" i="3"/>
  <c r="BX91" i="3"/>
  <c r="AY91" i="3"/>
  <c r="BW145" i="3"/>
  <c r="AX145" i="3"/>
  <c r="AJ145" i="3"/>
  <c r="BX145" i="3"/>
  <c r="AY145" i="3"/>
  <c r="BX227" i="3"/>
  <c r="AY227" i="3"/>
  <c r="AJ227" i="3"/>
  <c r="BW227" i="3"/>
  <c r="AX227" i="3"/>
  <c r="BW29" i="3"/>
  <c r="AX29" i="3"/>
  <c r="AJ29" i="3"/>
  <c r="BX29" i="3"/>
  <c r="AY29" i="3"/>
  <c r="AL87" i="3"/>
  <c r="BF87" i="3"/>
  <c r="BF163" i="3"/>
  <c r="BG163" i="3"/>
  <c r="CM80" i="38"/>
  <c r="I80" i="39"/>
  <c r="EK80" i="3"/>
  <c r="CO80" i="38"/>
  <c r="K80" i="39"/>
  <c r="EM80" i="3"/>
  <c r="CL80" i="38"/>
  <c r="H80" i="39"/>
  <c r="EJ80" i="3"/>
  <c r="CN80" i="38"/>
  <c r="J80" i="39"/>
  <c r="EL80" i="3"/>
  <c r="DC80" i="38"/>
  <c r="AE80" i="39"/>
  <c r="DB80" i="38"/>
  <c r="AD80" i="39"/>
  <c r="DA80" i="38"/>
  <c r="AC80" i="39"/>
  <c r="CR80" i="38"/>
  <c r="P80" i="39"/>
  <c r="CV80" i="38"/>
  <c r="V80" i="39"/>
  <c r="CQ80" i="38"/>
  <c r="O80" i="39"/>
  <c r="CY80" i="38"/>
  <c r="Y80" i="39"/>
  <c r="CT80" i="38"/>
  <c r="R80" i="39"/>
  <c r="CX80" i="38"/>
  <c r="X80" i="39"/>
  <c r="CW80" i="38"/>
  <c r="W80" i="39"/>
  <c r="CS80" i="38"/>
  <c r="Q80" i="39"/>
  <c r="BM43" i="3"/>
  <c r="BU43" i="3"/>
  <c r="AX41" i="3"/>
  <c r="AY41" i="3"/>
  <c r="AN42" i="3"/>
  <c r="T36" i="3"/>
  <c r="S36" i="3"/>
  <c r="T32" i="3"/>
  <c r="S32" i="3"/>
  <c r="BK37" i="38"/>
  <c r="D37" i="39"/>
  <c r="T44" i="3"/>
  <c r="BK15" i="38"/>
  <c r="D15" i="39"/>
  <c r="BK14" i="38"/>
  <c r="V5" i="3"/>
  <c r="L37" i="3"/>
  <c r="S37" i="3"/>
  <c r="V37" i="3"/>
  <c r="BK42" i="38"/>
  <c r="D42" i="39"/>
  <c r="CJ14" i="38"/>
  <c r="D14" i="39"/>
  <c r="CI14" i="38"/>
  <c r="M14" i="38"/>
  <c r="Q14" i="38"/>
  <c r="R14" i="38"/>
  <c r="BQ249" i="3"/>
  <c r="AR249" i="3"/>
  <c r="CE231" i="3"/>
  <c r="BF231" i="3"/>
  <c r="AL231" i="3"/>
  <c r="CE221" i="3"/>
  <c r="BF221" i="3"/>
  <c r="AL221" i="3"/>
  <c r="CE237" i="3"/>
  <c r="BF237" i="3"/>
  <c r="AL237" i="3"/>
  <c r="BG237" i="3"/>
  <c r="CE239" i="3"/>
  <c r="BF239" i="3"/>
  <c r="AL239" i="3"/>
  <c r="CE235" i="3"/>
  <c r="BF235" i="3"/>
  <c r="AL235" i="3"/>
  <c r="CE247" i="3"/>
  <c r="BF247" i="3"/>
  <c r="AL247" i="3"/>
  <c r="BF5" i="3"/>
  <c r="AL5" i="3"/>
  <c r="AO55" i="3"/>
  <c r="AH55" i="3"/>
  <c r="BM55" i="3"/>
  <c r="BU55" i="3"/>
  <c r="AN55" i="3"/>
  <c r="AV55" i="3"/>
  <c r="BN55" i="3"/>
  <c r="BU58" i="3"/>
  <c r="AN58" i="3"/>
  <c r="AV58" i="3"/>
  <c r="AO58" i="3"/>
  <c r="AN84" i="3"/>
  <c r="AV84" i="3"/>
  <c r="BN84" i="3"/>
  <c r="AO84" i="3"/>
  <c r="AH84" i="3"/>
  <c r="BM84" i="3"/>
  <c r="BU84" i="3"/>
  <c r="BM99" i="3"/>
  <c r="BU99" i="3"/>
  <c r="AN99" i="3"/>
  <c r="AV99" i="3"/>
  <c r="BN99" i="3"/>
  <c r="AO99" i="3"/>
  <c r="AH99" i="3"/>
  <c r="AO71" i="3"/>
  <c r="AH71" i="3"/>
  <c r="BM71" i="3"/>
  <c r="BU71" i="3"/>
  <c r="AN71" i="3"/>
  <c r="AV71" i="3"/>
  <c r="BN71" i="3"/>
  <c r="AH65" i="3"/>
  <c r="BM65" i="3"/>
  <c r="BU65" i="3"/>
  <c r="AN65" i="3"/>
  <c r="AV65" i="3"/>
  <c r="BN65" i="3"/>
  <c r="AO65" i="3"/>
  <c r="AN138" i="3"/>
  <c r="AV138" i="3"/>
  <c r="BN138" i="3"/>
  <c r="AO138" i="3"/>
  <c r="BM138" i="3"/>
  <c r="BU138" i="3"/>
  <c r="AH138" i="3"/>
  <c r="AO110" i="3"/>
  <c r="AH110" i="3"/>
  <c r="BM110" i="3"/>
  <c r="BU110" i="3"/>
  <c r="AN110" i="3"/>
  <c r="AV110" i="3"/>
  <c r="BN110" i="3"/>
  <c r="AH96" i="3"/>
  <c r="BM96" i="3"/>
  <c r="BU96" i="3"/>
  <c r="AN96" i="3"/>
  <c r="AV96" i="3"/>
  <c r="BN96" i="3"/>
  <c r="AO96" i="3"/>
  <c r="AN122" i="3"/>
  <c r="AV122" i="3"/>
  <c r="BN122" i="3"/>
  <c r="AO122" i="3"/>
  <c r="BM122" i="3"/>
  <c r="BU122" i="3"/>
  <c r="AH122" i="3"/>
  <c r="AO155" i="3"/>
  <c r="AN155" i="3"/>
  <c r="AV155" i="3"/>
  <c r="BN155" i="3"/>
  <c r="BM155" i="3"/>
  <c r="BU155" i="3"/>
  <c r="AH155" i="3"/>
  <c r="AO133" i="3"/>
  <c r="AH133" i="3"/>
  <c r="BM133" i="3"/>
  <c r="BU133" i="3"/>
  <c r="AN133" i="3"/>
  <c r="AV133" i="3"/>
  <c r="BN133" i="3"/>
  <c r="AH135" i="3"/>
  <c r="BM135" i="3"/>
  <c r="BU135" i="3"/>
  <c r="AN135" i="3"/>
  <c r="AV135" i="3"/>
  <c r="BN135" i="3"/>
  <c r="AO135" i="3"/>
  <c r="AO163" i="3"/>
  <c r="AH163" i="3"/>
  <c r="BM163" i="3"/>
  <c r="BU163" i="3"/>
  <c r="AN163" i="3"/>
  <c r="AV163" i="3"/>
  <c r="BN163" i="3"/>
  <c r="AO165" i="3"/>
  <c r="AH165" i="3"/>
  <c r="BM165" i="3"/>
  <c r="BU165" i="3"/>
  <c r="AN165" i="3"/>
  <c r="AV165" i="3"/>
  <c r="BN165" i="3"/>
  <c r="AH159" i="3"/>
  <c r="BM159" i="3"/>
  <c r="BU159" i="3"/>
  <c r="AN159" i="3"/>
  <c r="AV159" i="3"/>
  <c r="BN159" i="3"/>
  <c r="AO159" i="3"/>
  <c r="AO203" i="3"/>
  <c r="BM203" i="3"/>
  <c r="BU203" i="3"/>
  <c r="AH203" i="3"/>
  <c r="AN203" i="3"/>
  <c r="AV203" i="3"/>
  <c r="BN203" i="3"/>
  <c r="AO182" i="3"/>
  <c r="AH182" i="3"/>
  <c r="BM182" i="3"/>
  <c r="BU182" i="3"/>
  <c r="AN182" i="3"/>
  <c r="AV182" i="3"/>
  <c r="BN182" i="3"/>
  <c r="AH178" i="3"/>
  <c r="BM178" i="3"/>
  <c r="BU178" i="3"/>
  <c r="AN178" i="3"/>
  <c r="AV178" i="3"/>
  <c r="BN178" i="3"/>
  <c r="AO178" i="3"/>
  <c r="AO200" i="3"/>
  <c r="AH200" i="3"/>
  <c r="BM200" i="3"/>
  <c r="BU200" i="3"/>
  <c r="AN200" i="3"/>
  <c r="AV200" i="3"/>
  <c r="BN200" i="3"/>
  <c r="AN225" i="3"/>
  <c r="AV225" i="3"/>
  <c r="BN225" i="3"/>
  <c r="AO225" i="3"/>
  <c r="BM225" i="3"/>
  <c r="BU225" i="3"/>
  <c r="AH225" i="3"/>
  <c r="AO216" i="3"/>
  <c r="AH216" i="3"/>
  <c r="BN216" i="3"/>
  <c r="BM216" i="3"/>
  <c r="BU216" i="3"/>
  <c r="AN216" i="3"/>
  <c r="AV216" i="3"/>
  <c r="AH226" i="3"/>
  <c r="BM226" i="3"/>
  <c r="BU226" i="3"/>
  <c r="AN226" i="3"/>
  <c r="AV226" i="3"/>
  <c r="BN226" i="3"/>
  <c r="AO226" i="3"/>
  <c r="AO233" i="3"/>
  <c r="AH233" i="3"/>
  <c r="AN233" i="3"/>
  <c r="AV233" i="3"/>
  <c r="BN233" i="3"/>
  <c r="BM233" i="3"/>
  <c r="BU233" i="3"/>
  <c r="BM237" i="3"/>
  <c r="BU237" i="3"/>
  <c r="AN237" i="3"/>
  <c r="AV237" i="3"/>
  <c r="BN237" i="3"/>
  <c r="AO237" i="3"/>
  <c r="BM244" i="3"/>
  <c r="BU244" i="3"/>
  <c r="AO244" i="3"/>
  <c r="BN244" i="3"/>
  <c r="AN244" i="3"/>
  <c r="AV244" i="3"/>
  <c r="AN7" i="3"/>
  <c r="AV7" i="3"/>
  <c r="BM7" i="3"/>
  <c r="BU7" i="3"/>
  <c r="AH7" i="3"/>
  <c r="BN7" i="3"/>
  <c r="AO7" i="3"/>
  <c r="BM32" i="3"/>
  <c r="BU32" i="3"/>
  <c r="AN32" i="3"/>
  <c r="AV32" i="3"/>
  <c r="AO32" i="3"/>
  <c r="AH32" i="3"/>
  <c r="BN32" i="3"/>
  <c r="BM26" i="3"/>
  <c r="BU26" i="3"/>
  <c r="AH26" i="3"/>
  <c r="BN26" i="3"/>
  <c r="AO26" i="3"/>
  <c r="BM13" i="3"/>
  <c r="BU13" i="3"/>
  <c r="AN13" i="3"/>
  <c r="AV13" i="3"/>
  <c r="BN13" i="3"/>
  <c r="AO13" i="3"/>
  <c r="AH13" i="3"/>
  <c r="BF15" i="3"/>
  <c r="AL15" i="3"/>
  <c r="AX47" i="3"/>
  <c r="AJ47" i="3"/>
  <c r="BX47" i="3"/>
  <c r="AY47" i="3"/>
  <c r="BW47" i="3"/>
  <c r="AY50" i="3"/>
  <c r="AX50" i="3"/>
  <c r="AX53" i="3"/>
  <c r="AY53" i="3"/>
  <c r="AY70" i="3"/>
  <c r="AX70" i="3"/>
  <c r="AY64" i="3"/>
  <c r="BW64" i="3"/>
  <c r="AX64" i="3"/>
  <c r="AJ64" i="3"/>
  <c r="BX64" i="3"/>
  <c r="AY81" i="3"/>
  <c r="BW81" i="3"/>
  <c r="AX81" i="3"/>
  <c r="AJ81" i="3"/>
  <c r="BX81" i="3"/>
  <c r="BW83" i="3"/>
  <c r="AX83" i="3"/>
  <c r="AJ83" i="3"/>
  <c r="BX83" i="3"/>
  <c r="AY83" i="3"/>
  <c r="BX118" i="3"/>
  <c r="AY118" i="3"/>
  <c r="BW118" i="3"/>
  <c r="AX118" i="3"/>
  <c r="AJ118" i="3"/>
  <c r="AY104" i="3"/>
  <c r="BW104" i="3"/>
  <c r="AJ104" i="3"/>
  <c r="AX104" i="3"/>
  <c r="BX104" i="3"/>
  <c r="BW138" i="3"/>
  <c r="AX138" i="3"/>
  <c r="AJ138" i="3"/>
  <c r="BX138" i="3"/>
  <c r="AY138" i="3"/>
  <c r="BW146" i="3"/>
  <c r="AX146" i="3"/>
  <c r="AJ146" i="3"/>
  <c r="BX146" i="3"/>
  <c r="AY146" i="3"/>
  <c r="BW154" i="3"/>
  <c r="AX154" i="3"/>
  <c r="AJ154" i="3"/>
  <c r="BX154" i="3"/>
  <c r="AY154" i="3"/>
  <c r="AY135" i="3"/>
  <c r="BW135" i="3"/>
  <c r="AX135" i="3"/>
  <c r="AJ135" i="3"/>
  <c r="BX135" i="3"/>
  <c r="BW137" i="3"/>
  <c r="AX137" i="3"/>
  <c r="AJ137" i="3"/>
  <c r="BX137" i="3"/>
  <c r="AY137" i="3"/>
  <c r="BX164" i="3"/>
  <c r="AY164" i="3"/>
  <c r="BW164" i="3"/>
  <c r="AJ164" i="3"/>
  <c r="AX164" i="3"/>
  <c r="AY151" i="3"/>
  <c r="BW151" i="3"/>
  <c r="AX151" i="3"/>
  <c r="AJ151" i="3"/>
  <c r="BX151" i="3"/>
  <c r="BW161" i="3"/>
  <c r="AX161" i="3"/>
  <c r="AJ161" i="3"/>
  <c r="BX161" i="3"/>
  <c r="AY161" i="3"/>
  <c r="BX185" i="3"/>
  <c r="AY185" i="3"/>
  <c r="AJ185" i="3"/>
  <c r="BW185" i="3"/>
  <c r="AX185" i="3"/>
  <c r="AY178" i="3"/>
  <c r="BW178" i="3"/>
  <c r="AX178" i="3"/>
  <c r="AJ178" i="3"/>
  <c r="BX178" i="3"/>
  <c r="BW194" i="3"/>
  <c r="AX194" i="3"/>
  <c r="AJ194" i="3"/>
  <c r="BX194" i="3"/>
  <c r="AY194" i="3"/>
  <c r="AY202" i="3"/>
  <c r="BW202" i="3"/>
  <c r="AJ202" i="3"/>
  <c r="AX202" i="3"/>
  <c r="BX202" i="3"/>
  <c r="AY204" i="3"/>
  <c r="BW204" i="3"/>
  <c r="AX204" i="3"/>
  <c r="AJ204" i="3"/>
  <c r="BX204" i="3"/>
  <c r="AY210" i="3"/>
  <c r="AJ210" i="3"/>
  <c r="BW210" i="3"/>
  <c r="AX210" i="3"/>
  <c r="BX210" i="3"/>
  <c r="BW220" i="3"/>
  <c r="AX220" i="3"/>
  <c r="AJ220" i="3"/>
  <c r="BX220" i="3"/>
  <c r="AY220" i="3"/>
  <c r="AY247" i="3"/>
  <c r="AJ247" i="3"/>
  <c r="BW247" i="3"/>
  <c r="AX247" i="3"/>
  <c r="BX247" i="3"/>
  <c r="AY237" i="3"/>
  <c r="BW237" i="3"/>
  <c r="AX237" i="3"/>
  <c r="AJ237" i="3"/>
  <c r="BX237" i="3"/>
  <c r="AY244" i="3"/>
  <c r="AJ244" i="3"/>
  <c r="BW244" i="3"/>
  <c r="AX244" i="3"/>
  <c r="BX244" i="3"/>
  <c r="AX27" i="3"/>
  <c r="BW27" i="3"/>
  <c r="AY27" i="3"/>
  <c r="AJ27" i="3"/>
  <c r="BX27" i="3"/>
  <c r="BW21" i="3"/>
  <c r="AX21" i="3"/>
  <c r="AJ21" i="3"/>
  <c r="BX21" i="3"/>
  <c r="AY21" i="3"/>
  <c r="BW31" i="3"/>
  <c r="AX31" i="3"/>
  <c r="AY31" i="3"/>
  <c r="AJ31" i="3"/>
  <c r="BX31" i="3"/>
  <c r="BW33" i="3"/>
  <c r="AX33" i="3"/>
  <c r="AJ33" i="3"/>
  <c r="BX33" i="3"/>
  <c r="AY33" i="3"/>
  <c r="BF10" i="3"/>
  <c r="AL10" i="3"/>
  <c r="BF36" i="3"/>
  <c r="AL36" i="3"/>
  <c r="BF21" i="3"/>
  <c r="AL21" i="3"/>
  <c r="AL48" i="3"/>
  <c r="BF48" i="3"/>
  <c r="AL49" i="3"/>
  <c r="BF49" i="3"/>
  <c r="BF27" i="3"/>
  <c r="AL27" i="3"/>
  <c r="AL90" i="3"/>
  <c r="BF90" i="3"/>
  <c r="AL84" i="3"/>
  <c r="BF84" i="3"/>
  <c r="AL106" i="3"/>
  <c r="BF106" i="3"/>
  <c r="AL79" i="3"/>
  <c r="BF79" i="3"/>
  <c r="AL65" i="3"/>
  <c r="BF65" i="3"/>
  <c r="AL108" i="3"/>
  <c r="BF108" i="3"/>
  <c r="AL110" i="3"/>
  <c r="BF110" i="3"/>
  <c r="AL104" i="3"/>
  <c r="BF104" i="3"/>
  <c r="AL144" i="3"/>
  <c r="BF144" i="3"/>
  <c r="AL139" i="3"/>
  <c r="BF139" i="3"/>
  <c r="AL133" i="3"/>
  <c r="BF133" i="3"/>
  <c r="AL135" i="3"/>
  <c r="BF135" i="3"/>
  <c r="BF155" i="3"/>
  <c r="AL155" i="3"/>
  <c r="BF149" i="3"/>
  <c r="BG149" i="3"/>
  <c r="CE183" i="3"/>
  <c r="BF183" i="3"/>
  <c r="AL183" i="3"/>
  <c r="BF191" i="3"/>
  <c r="CE191" i="3"/>
  <c r="AL191" i="3"/>
  <c r="CE225" i="3"/>
  <c r="BF225" i="3"/>
  <c r="AL225" i="3"/>
  <c r="CE184" i="3"/>
  <c r="BF184" i="3"/>
  <c r="AL184" i="3"/>
  <c r="CE197" i="3"/>
  <c r="BF197" i="3"/>
  <c r="AL197" i="3"/>
  <c r="BF220" i="3"/>
  <c r="CE220" i="3"/>
  <c r="AL220" i="3"/>
  <c r="E141" i="39"/>
  <c r="EI141" i="3"/>
  <c r="CM141" i="38"/>
  <c r="I141" i="39"/>
  <c r="EK141" i="3"/>
  <c r="CO141" i="38"/>
  <c r="K141" i="39"/>
  <c r="EM141" i="3"/>
  <c r="CL141" i="38"/>
  <c r="H141" i="39"/>
  <c r="EJ141" i="3"/>
  <c r="CN141" i="38"/>
  <c r="J141" i="39"/>
  <c r="EL141" i="3"/>
  <c r="DC141" i="38"/>
  <c r="AE141" i="39"/>
  <c r="DB141" i="38"/>
  <c r="AD141" i="39"/>
  <c r="DA141" i="38"/>
  <c r="AC141" i="39"/>
  <c r="CS141" i="38"/>
  <c r="Q141" i="39"/>
  <c r="CW141" i="38"/>
  <c r="W141" i="39"/>
  <c r="CR141" i="38"/>
  <c r="P141" i="39"/>
  <c r="CV141" i="38"/>
  <c r="V141" i="39"/>
  <c r="CQ141" i="38"/>
  <c r="O141" i="39"/>
  <c r="CY141" i="38"/>
  <c r="Y141" i="39"/>
  <c r="CT141" i="38"/>
  <c r="R141" i="39"/>
  <c r="CX141" i="38"/>
  <c r="X141" i="39"/>
  <c r="E102" i="39"/>
  <c r="EI102" i="3"/>
  <c r="D134" i="39"/>
  <c r="CH134" i="38"/>
  <c r="G118" i="39"/>
  <c r="EH118" i="3"/>
  <c r="AB118" i="39"/>
  <c r="U118" i="39"/>
  <c r="N118" i="39"/>
  <c r="G100" i="39"/>
  <c r="EH100" i="3"/>
  <c r="AB100" i="39"/>
  <c r="U100" i="39"/>
  <c r="N100" i="39"/>
  <c r="G92" i="39"/>
  <c r="EH92" i="3"/>
  <c r="AB92" i="39"/>
  <c r="N92" i="39"/>
  <c r="U92" i="39"/>
  <c r="G84" i="39"/>
  <c r="EH84" i="3"/>
  <c r="AB84" i="39"/>
  <c r="N84" i="39"/>
  <c r="U84" i="39"/>
  <c r="G76" i="39"/>
  <c r="EH76" i="3"/>
  <c r="AB76" i="39"/>
  <c r="N76" i="39"/>
  <c r="U76" i="39"/>
  <c r="CN68" i="38"/>
  <c r="CL68" i="38"/>
  <c r="H68" i="39"/>
  <c r="CM68" i="38"/>
  <c r="DD68" i="38"/>
  <c r="CO68" i="38"/>
  <c r="DB68" i="38"/>
  <c r="AD68" i="39"/>
  <c r="DA68" i="38"/>
  <c r="DC68" i="38"/>
  <c r="CX68" i="38"/>
  <c r="CV68" i="38"/>
  <c r="V68" i="39"/>
  <c r="CT68" i="38"/>
  <c r="CS68" i="38"/>
  <c r="CR68" i="38"/>
  <c r="CY68" i="38"/>
  <c r="CW68" i="38"/>
  <c r="CQ68" i="38"/>
  <c r="CL59" i="38"/>
  <c r="CM59" i="38"/>
  <c r="CO59" i="38"/>
  <c r="CN59" i="38"/>
  <c r="DB59" i="38"/>
  <c r="DC59" i="38"/>
  <c r="DA59" i="38"/>
  <c r="DD59" i="38"/>
  <c r="CT59" i="38"/>
  <c r="CS59" i="38"/>
  <c r="CR59" i="38"/>
  <c r="CX59" i="38"/>
  <c r="CV59" i="38"/>
  <c r="CQ59" i="38"/>
  <c r="CY59" i="38"/>
  <c r="CW59" i="38"/>
  <c r="DD149" i="38"/>
  <c r="AF149" i="39"/>
  <c r="DD141" i="38"/>
  <c r="AF141" i="39"/>
  <c r="DD133" i="38"/>
  <c r="AF133" i="39"/>
  <c r="DD117" i="38"/>
  <c r="AF117" i="39"/>
  <c r="DD109" i="38"/>
  <c r="AF109" i="39"/>
  <c r="CM88" i="38"/>
  <c r="I88" i="39"/>
  <c r="EK88" i="3"/>
  <c r="CO88" i="38"/>
  <c r="K88" i="39"/>
  <c r="EM88" i="3"/>
  <c r="CL88" i="38"/>
  <c r="H88" i="39"/>
  <c r="EJ88" i="3"/>
  <c r="CN88" i="38"/>
  <c r="J88" i="39"/>
  <c r="EL88" i="3"/>
  <c r="DC88" i="38"/>
  <c r="AE88" i="39"/>
  <c r="DB88" i="38"/>
  <c r="AD88" i="39"/>
  <c r="DA88" i="38"/>
  <c r="AC88" i="39"/>
  <c r="CR88" i="38"/>
  <c r="P88" i="39"/>
  <c r="CV88" i="38"/>
  <c r="V88" i="39"/>
  <c r="CQ88" i="38"/>
  <c r="O88" i="39"/>
  <c r="CY88" i="38"/>
  <c r="Y88" i="39"/>
  <c r="CT88" i="38"/>
  <c r="R88" i="39"/>
  <c r="CX88" i="38"/>
  <c r="X88" i="39"/>
  <c r="CS88" i="38"/>
  <c r="Q88" i="39"/>
  <c r="CW88" i="38"/>
  <c r="W88" i="39"/>
  <c r="CL54" i="38"/>
  <c r="CM54" i="38"/>
  <c r="CO54" i="38"/>
  <c r="CN54" i="38"/>
  <c r="DD54" i="38"/>
  <c r="DA54" i="38"/>
  <c r="DC54" i="38"/>
  <c r="DB54" i="38"/>
  <c r="CX54" i="38"/>
  <c r="CV54" i="38"/>
  <c r="CT54" i="38"/>
  <c r="CS54" i="38"/>
  <c r="CR54" i="38"/>
  <c r="CY54" i="38"/>
  <c r="CW54" i="38"/>
  <c r="CQ54" i="38"/>
  <c r="CN78" i="38"/>
  <c r="J78" i="39"/>
  <c r="EL78" i="3"/>
  <c r="CM78" i="38"/>
  <c r="I78" i="39"/>
  <c r="EK78" i="3"/>
  <c r="CO78" i="38"/>
  <c r="K78" i="39"/>
  <c r="EM78" i="3"/>
  <c r="CL78" i="38"/>
  <c r="H78" i="39"/>
  <c r="EJ78" i="3"/>
  <c r="DC78" i="38"/>
  <c r="AE78" i="39"/>
  <c r="DA78" i="38"/>
  <c r="AC78" i="39"/>
  <c r="DB78" i="38"/>
  <c r="AD78" i="39"/>
  <c r="CQ78" i="38"/>
  <c r="O78" i="39"/>
  <c r="CY78" i="38"/>
  <c r="Y78" i="39"/>
  <c r="CT78" i="38"/>
  <c r="R78" i="39"/>
  <c r="CX78" i="38"/>
  <c r="X78" i="39"/>
  <c r="CS78" i="38"/>
  <c r="Q78" i="39"/>
  <c r="CW78" i="38"/>
  <c r="W78" i="39"/>
  <c r="CV78" i="38"/>
  <c r="V78" i="39"/>
  <c r="CR78" i="38"/>
  <c r="P78" i="39"/>
  <c r="CH46" i="38"/>
  <c r="D101" i="39"/>
  <c r="CH101" i="38"/>
  <c r="CH92" i="38"/>
  <c r="G95" i="39"/>
  <c r="EH95" i="3"/>
  <c r="AB95" i="39"/>
  <c r="U95" i="39"/>
  <c r="N95" i="39"/>
  <c r="CL67" i="38"/>
  <c r="CM67" i="38"/>
  <c r="CO67" i="38"/>
  <c r="CN67" i="38"/>
  <c r="DB67" i="38"/>
  <c r="DC67" i="38"/>
  <c r="DA67" i="38"/>
  <c r="DD67" i="38"/>
  <c r="CT67" i="38"/>
  <c r="CS67" i="38"/>
  <c r="CR67" i="38"/>
  <c r="CX67" i="38"/>
  <c r="CV67" i="38"/>
  <c r="CQ67" i="38"/>
  <c r="CY67" i="38"/>
  <c r="CW67" i="38"/>
  <c r="D113" i="39"/>
  <c r="CH113" i="38"/>
  <c r="G49" i="39"/>
  <c r="N49" i="39"/>
  <c r="AB49" i="39"/>
  <c r="U49" i="39"/>
  <c r="CL51" i="38"/>
  <c r="CM51" i="38"/>
  <c r="CO51" i="38"/>
  <c r="CN51" i="38"/>
  <c r="DB51" i="38"/>
  <c r="DC51" i="38"/>
  <c r="DA51" i="38"/>
  <c r="DD51" i="38"/>
  <c r="CT51" i="38"/>
  <c r="CS51" i="38"/>
  <c r="CR51" i="38"/>
  <c r="CX51" i="38"/>
  <c r="CV51" i="38"/>
  <c r="CQ51" i="38"/>
  <c r="CY51" i="38"/>
  <c r="CW51" i="38"/>
  <c r="CD304" i="38"/>
  <c r="CF304" i="38"/>
  <c r="CE304" i="38"/>
  <c r="CC304" i="38"/>
  <c r="BO304" i="38"/>
  <c r="BN304" i="38"/>
  <c r="BV304" i="38"/>
  <c r="BU304" i="38"/>
  <c r="BT304" i="38"/>
  <c r="BS304" i="38"/>
  <c r="CA304" i="38"/>
  <c r="BQ304" i="38"/>
  <c r="BZ304" i="38"/>
  <c r="BP304" i="38"/>
  <c r="DD272" i="38"/>
  <c r="DC272" i="38"/>
  <c r="DB272" i="38"/>
  <c r="DA272" i="38"/>
  <c r="CR272" i="38"/>
  <c r="CQ272" i="38"/>
  <c r="CY272" i="38"/>
  <c r="CO272" i="38"/>
  <c r="CX272" i="38"/>
  <c r="CN272" i="38"/>
  <c r="CW272" i="38"/>
  <c r="CM272" i="38"/>
  <c r="CV272" i="38"/>
  <c r="CL272" i="38"/>
  <c r="CT272" i="38"/>
  <c r="CS272" i="38"/>
  <c r="DA205" i="38"/>
  <c r="DC205" i="38"/>
  <c r="DD205" i="38"/>
  <c r="DB205" i="38"/>
  <c r="CW205" i="38"/>
  <c r="CM205" i="38"/>
  <c r="CV205" i="38"/>
  <c r="CL205" i="38"/>
  <c r="CT205" i="38"/>
  <c r="CS205" i="38"/>
  <c r="CR205" i="38"/>
  <c r="CQ205" i="38"/>
  <c r="CY205" i="38"/>
  <c r="CO205" i="38"/>
  <c r="CX205" i="38"/>
  <c r="CN205" i="38"/>
  <c r="DC298" i="38"/>
  <c r="DB298" i="38"/>
  <c r="DA298" i="38"/>
  <c r="DD298" i="38"/>
  <c r="CR298" i="38"/>
  <c r="CQ298" i="38"/>
  <c r="CY298" i="38"/>
  <c r="CO298" i="38"/>
  <c r="CX298" i="38"/>
  <c r="CN298" i="38"/>
  <c r="CW298" i="38"/>
  <c r="CM298" i="38"/>
  <c r="CV298" i="38"/>
  <c r="CL298" i="38"/>
  <c r="CH160" i="38"/>
  <c r="DD292" i="38"/>
  <c r="DC292" i="38"/>
  <c r="DB292" i="38"/>
  <c r="DA292" i="38"/>
  <c r="CW292" i="38"/>
  <c r="CM292" i="38"/>
  <c r="CV292" i="38"/>
  <c r="CL292" i="38"/>
  <c r="CT292" i="38"/>
  <c r="CR292" i="38"/>
  <c r="CQ292" i="38"/>
  <c r="CY292" i="38"/>
  <c r="CO292" i="38"/>
  <c r="CX292" i="38"/>
  <c r="CN292" i="38"/>
  <c r="DD196" i="38"/>
  <c r="DC196" i="38"/>
  <c r="DA196" i="38"/>
  <c r="DB196" i="38"/>
  <c r="CQ196" i="38"/>
  <c r="CY196" i="38"/>
  <c r="CO196" i="38"/>
  <c r="CX196" i="38"/>
  <c r="CN196" i="38"/>
  <c r="CW196" i="38"/>
  <c r="CM196" i="38"/>
  <c r="CV196" i="38"/>
  <c r="CL196" i="38"/>
  <c r="CT196" i="38"/>
  <c r="CS196" i="38"/>
  <c r="CR196" i="38"/>
  <c r="CC268" i="38"/>
  <c r="CF268" i="38"/>
  <c r="CE268" i="38"/>
  <c r="CD268" i="38"/>
  <c r="BT268" i="38"/>
  <c r="BS268" i="38"/>
  <c r="CA268" i="38"/>
  <c r="BQ268" i="38"/>
  <c r="BZ268" i="38"/>
  <c r="BP268" i="38"/>
  <c r="BY268" i="38"/>
  <c r="BO268" i="38"/>
  <c r="BX268" i="38"/>
  <c r="BN268" i="38"/>
  <c r="BV268" i="38"/>
  <c r="BU268" i="38"/>
  <c r="CC164" i="38"/>
  <c r="CF164" i="38"/>
  <c r="CE164" i="38"/>
  <c r="CD164" i="38"/>
  <c r="BX164" i="38"/>
  <c r="BN164" i="38"/>
  <c r="BV164" i="38"/>
  <c r="BU164" i="38"/>
  <c r="BT164" i="38"/>
  <c r="BS164" i="38"/>
  <c r="CA164" i="38"/>
  <c r="BQ164" i="38"/>
  <c r="BZ164" i="38"/>
  <c r="BP164" i="38"/>
  <c r="BY164" i="38"/>
  <c r="BO164" i="38"/>
  <c r="DC286" i="38"/>
  <c r="DB286" i="38"/>
  <c r="DA286" i="38"/>
  <c r="DD286" i="38"/>
  <c r="CY286" i="38"/>
  <c r="CO286" i="38"/>
  <c r="CN286" i="38"/>
  <c r="CW286" i="38"/>
  <c r="CM286" i="38"/>
  <c r="CV286" i="38"/>
  <c r="CL286" i="38"/>
  <c r="CT286" i="38"/>
  <c r="CS286" i="38"/>
  <c r="CR286" i="38"/>
  <c r="CQ286" i="38"/>
  <c r="DC254" i="38"/>
  <c r="DB254" i="38"/>
  <c r="DA254" i="38"/>
  <c r="DD254" i="38"/>
  <c r="CY254" i="38"/>
  <c r="CO254" i="38"/>
  <c r="CX254" i="38"/>
  <c r="CN254" i="38"/>
  <c r="CW254" i="38"/>
  <c r="CM254" i="38"/>
  <c r="CV254" i="38"/>
  <c r="CL254" i="38"/>
  <c r="CT254" i="38"/>
  <c r="CS254" i="38"/>
  <c r="CR254" i="38"/>
  <c r="CQ254" i="38"/>
  <c r="CD173" i="38"/>
  <c r="CC173" i="38"/>
  <c r="CF173" i="38"/>
  <c r="CE173" i="38"/>
  <c r="BT173" i="38"/>
  <c r="BS173" i="38"/>
  <c r="CA173" i="38"/>
  <c r="BQ173" i="38"/>
  <c r="BZ173" i="38"/>
  <c r="BP173" i="38"/>
  <c r="BY173" i="38"/>
  <c r="BO173" i="38"/>
  <c r="BX173" i="38"/>
  <c r="BN173" i="38"/>
  <c r="BV173" i="38"/>
  <c r="BU173" i="38"/>
  <c r="CH305" i="38"/>
  <c r="DD264" i="38"/>
  <c r="DC264" i="38"/>
  <c r="DB264" i="38"/>
  <c r="DA264" i="38"/>
  <c r="CR264" i="38"/>
  <c r="CQ264" i="38"/>
  <c r="CY264" i="38"/>
  <c r="CO264" i="38"/>
  <c r="CX264" i="38"/>
  <c r="CN264" i="38"/>
  <c r="CW264" i="38"/>
  <c r="CM264" i="38"/>
  <c r="CV264" i="38"/>
  <c r="CL264" i="38"/>
  <c r="CT264" i="38"/>
  <c r="CS264" i="38"/>
  <c r="DD200" i="38"/>
  <c r="DC200" i="38"/>
  <c r="DA200" i="38"/>
  <c r="DB200" i="38"/>
  <c r="CV200" i="38"/>
  <c r="CL200" i="38"/>
  <c r="CT200" i="38"/>
  <c r="CS200" i="38"/>
  <c r="CR200" i="38"/>
  <c r="CQ200" i="38"/>
  <c r="CY200" i="38"/>
  <c r="CO200" i="38"/>
  <c r="CX200" i="38"/>
  <c r="CN200" i="38"/>
  <c r="CW200" i="38"/>
  <c r="CM200" i="38"/>
  <c r="CH168" i="38"/>
  <c r="BK306" i="38"/>
  <c r="DD287" i="38"/>
  <c r="DC287" i="38"/>
  <c r="DB287" i="38"/>
  <c r="DA287" i="38"/>
  <c r="CV287" i="38"/>
  <c r="CL287" i="38"/>
  <c r="CT287" i="38"/>
  <c r="CS287" i="38"/>
  <c r="CR287" i="38"/>
  <c r="CQ287" i="38"/>
  <c r="CY287" i="38"/>
  <c r="CO287" i="38"/>
  <c r="CX287" i="38"/>
  <c r="CN287" i="38"/>
  <c r="CW287" i="38"/>
  <c r="CM287" i="38"/>
  <c r="DD255" i="38"/>
  <c r="DC255" i="38"/>
  <c r="DB255" i="38"/>
  <c r="DA255" i="38"/>
  <c r="CV255" i="38"/>
  <c r="CL255" i="38"/>
  <c r="CT255" i="38"/>
  <c r="CS255" i="38"/>
  <c r="CR255" i="38"/>
  <c r="CQ255" i="38"/>
  <c r="CY255" i="38"/>
  <c r="CO255" i="38"/>
  <c r="CX255" i="38"/>
  <c r="CN255" i="38"/>
  <c r="CM255" i="38"/>
  <c r="CW255" i="38"/>
  <c r="DD164" i="38"/>
  <c r="DA164" i="38"/>
  <c r="DC164" i="38"/>
  <c r="DB164" i="38"/>
  <c r="CQ164" i="38"/>
  <c r="CY164" i="38"/>
  <c r="CO164" i="38"/>
  <c r="CX164" i="38"/>
  <c r="CN164" i="38"/>
  <c r="CW164" i="38"/>
  <c r="CM164" i="38"/>
  <c r="CV164" i="38"/>
  <c r="CL164" i="38"/>
  <c r="CT164" i="38"/>
  <c r="CS164" i="38"/>
  <c r="CR164" i="38"/>
  <c r="CH245" i="38"/>
  <c r="DC178" i="38"/>
  <c r="DB178" i="38"/>
  <c r="DA178" i="38"/>
  <c r="DD178" i="38"/>
  <c r="CX178" i="38"/>
  <c r="CN178" i="38"/>
  <c r="CW178" i="38"/>
  <c r="CM178" i="38"/>
  <c r="CV178" i="38"/>
  <c r="CL178" i="38"/>
  <c r="CT178" i="38"/>
  <c r="CS178" i="38"/>
  <c r="CR178" i="38"/>
  <c r="CQ178" i="38"/>
  <c r="CY178" i="38"/>
  <c r="CO178" i="38"/>
  <c r="DC294" i="38"/>
  <c r="DB294" i="38"/>
  <c r="DA294" i="38"/>
  <c r="DD294" i="38"/>
  <c r="CO294" i="38"/>
  <c r="CN294" i="38"/>
  <c r="CW294" i="38"/>
  <c r="CM294" i="38"/>
  <c r="CV294" i="38"/>
  <c r="CL294" i="38"/>
  <c r="CT294" i="38"/>
  <c r="CS294" i="38"/>
  <c r="CR294" i="38"/>
  <c r="CQ294" i="38"/>
  <c r="DC262" i="38"/>
  <c r="DB262" i="38"/>
  <c r="DA262" i="38"/>
  <c r="DD262" i="38"/>
  <c r="CY262" i="38"/>
  <c r="CO262" i="38"/>
  <c r="CX262" i="38"/>
  <c r="CN262" i="38"/>
  <c r="CW262" i="38"/>
  <c r="CM262" i="38"/>
  <c r="CV262" i="38"/>
  <c r="CL262" i="38"/>
  <c r="CT262" i="38"/>
  <c r="CS262" i="38"/>
  <c r="CR262" i="38"/>
  <c r="CQ262" i="38"/>
  <c r="BK161" i="38"/>
  <c r="AL193" i="38"/>
  <c r="AK193" i="38"/>
  <c r="AJ193" i="38"/>
  <c r="AI193" i="38"/>
  <c r="AG193" i="38"/>
  <c r="W193" i="38"/>
  <c r="AF193" i="38"/>
  <c r="V193" i="38"/>
  <c r="AE193" i="38"/>
  <c r="U193" i="38"/>
  <c r="AD193" i="38"/>
  <c r="T193" i="38"/>
  <c r="AB193" i="38"/>
  <c r="AA193" i="38"/>
  <c r="Z193" i="38"/>
  <c r="Y193" i="38"/>
  <c r="CX286" i="38"/>
  <c r="AL221" i="38"/>
  <c r="AK221" i="38"/>
  <c r="Y221" i="38"/>
  <c r="AG221" i="38"/>
  <c r="W221" i="38"/>
  <c r="AF221" i="38"/>
  <c r="V221" i="38"/>
  <c r="AE221" i="38"/>
  <c r="U221" i="38"/>
  <c r="AJ221" i="38"/>
  <c r="AI221" i="38"/>
  <c r="AB221" i="38"/>
  <c r="AA221" i="38"/>
  <c r="Z221" i="38"/>
  <c r="T221" i="38"/>
  <c r="AD221" i="38"/>
  <c r="AL178" i="38"/>
  <c r="AK178" i="38"/>
  <c r="AJ178" i="38"/>
  <c r="AI178" i="38"/>
  <c r="AD178" i="38"/>
  <c r="T178" i="38"/>
  <c r="AB178" i="38"/>
  <c r="AA178" i="38"/>
  <c r="Z178" i="38"/>
  <c r="Y178" i="38"/>
  <c r="AG178" i="38"/>
  <c r="W178" i="38"/>
  <c r="AF178" i="38"/>
  <c r="V178" i="38"/>
  <c r="AE178" i="38"/>
  <c r="U178" i="38"/>
  <c r="AL138" i="38"/>
  <c r="AK138" i="38"/>
  <c r="AJ138" i="38"/>
  <c r="AI138" i="38"/>
  <c r="AE138" i="38"/>
  <c r="U138" i="38"/>
  <c r="AD138" i="38"/>
  <c r="T138" i="38"/>
  <c r="AB138" i="38"/>
  <c r="AA138" i="38"/>
  <c r="Z138" i="38"/>
  <c r="Y138" i="38"/>
  <c r="AG138" i="38"/>
  <c r="W138" i="38"/>
  <c r="AF138" i="38"/>
  <c r="V138" i="38"/>
  <c r="AL113" i="38"/>
  <c r="AI113" i="38"/>
  <c r="AK113" i="38"/>
  <c r="AJ113" i="38"/>
  <c r="AD113" i="38"/>
  <c r="T113" i="38"/>
  <c r="AB113" i="38"/>
  <c r="AA113" i="38"/>
  <c r="Z113" i="38"/>
  <c r="Y113" i="38"/>
  <c r="AG113" i="38"/>
  <c r="W113" i="38"/>
  <c r="AF113" i="38"/>
  <c r="V113" i="38"/>
  <c r="AE113" i="38"/>
  <c r="U113" i="38"/>
  <c r="AL285" i="38"/>
  <c r="AK285" i="38"/>
  <c r="AI285" i="38"/>
  <c r="Y285" i="38"/>
  <c r="AG285" i="38"/>
  <c r="W285" i="38"/>
  <c r="AF285" i="38"/>
  <c r="V285" i="38"/>
  <c r="AE285" i="38"/>
  <c r="U285" i="38"/>
  <c r="AD285" i="38"/>
  <c r="T285" i="38"/>
  <c r="AB285" i="38"/>
  <c r="AA285" i="38"/>
  <c r="AJ285" i="38"/>
  <c r="Z285" i="38"/>
  <c r="AL253" i="38"/>
  <c r="AK253" i="38"/>
  <c r="AI253" i="38"/>
  <c r="Y253" i="38"/>
  <c r="AG253" i="38"/>
  <c r="W253" i="38"/>
  <c r="AF253" i="38"/>
  <c r="V253" i="38"/>
  <c r="AE253" i="38"/>
  <c r="U253" i="38"/>
  <c r="AD253" i="38"/>
  <c r="T253" i="38"/>
  <c r="AB253" i="38"/>
  <c r="AA253" i="38"/>
  <c r="AJ253" i="38"/>
  <c r="Z253" i="38"/>
  <c r="AL205" i="38"/>
  <c r="AJ205" i="38"/>
  <c r="AI205" i="38"/>
  <c r="AK205" i="38"/>
  <c r="AB205" i="38"/>
  <c r="AA205" i="38"/>
  <c r="Z205" i="38"/>
  <c r="Y205" i="38"/>
  <c r="AG205" i="38"/>
  <c r="W205" i="38"/>
  <c r="AF205" i="38"/>
  <c r="V205" i="38"/>
  <c r="AE205" i="38"/>
  <c r="U205" i="38"/>
  <c r="AD205" i="38"/>
  <c r="T205" i="38"/>
  <c r="AL134" i="38"/>
  <c r="AK134" i="38"/>
  <c r="AJ134" i="38"/>
  <c r="AI134" i="38"/>
  <c r="Z134" i="38"/>
  <c r="Y134" i="38"/>
  <c r="AG134" i="38"/>
  <c r="W134" i="38"/>
  <c r="AF134" i="38"/>
  <c r="V134" i="38"/>
  <c r="AE134" i="38"/>
  <c r="U134" i="38"/>
  <c r="AD134" i="38"/>
  <c r="T134" i="38"/>
  <c r="AB134" i="38"/>
  <c r="AA134" i="38"/>
  <c r="Z305" i="38"/>
  <c r="CX288" i="38"/>
  <c r="AL185" i="38"/>
  <c r="AK185" i="38"/>
  <c r="AJ185" i="38"/>
  <c r="AI185" i="38"/>
  <c r="AG185" i="38"/>
  <c r="W185" i="38"/>
  <c r="AF185" i="38"/>
  <c r="V185" i="38"/>
  <c r="AE185" i="38"/>
  <c r="U185" i="38"/>
  <c r="AD185" i="38"/>
  <c r="T185" i="38"/>
  <c r="AB185" i="38"/>
  <c r="AA185" i="38"/>
  <c r="Z185" i="38"/>
  <c r="Y185" i="38"/>
  <c r="BK222" i="38"/>
  <c r="AL206" i="38"/>
  <c r="AK206" i="38"/>
  <c r="AJ206" i="38"/>
  <c r="AI206" i="38"/>
  <c r="Y206" i="38"/>
  <c r="AG206" i="38"/>
  <c r="W206" i="38"/>
  <c r="AF206" i="38"/>
  <c r="V206" i="38"/>
  <c r="AE206" i="38"/>
  <c r="U206" i="38"/>
  <c r="AD206" i="38"/>
  <c r="T206" i="38"/>
  <c r="AB206" i="38"/>
  <c r="AA206" i="38"/>
  <c r="Z206" i="38"/>
  <c r="CH190" i="38"/>
  <c r="AL214" i="38"/>
  <c r="AK214" i="38"/>
  <c r="AJ214" i="38"/>
  <c r="AI214" i="38"/>
  <c r="AE214" i="38"/>
  <c r="U214" i="38"/>
  <c r="AD214" i="38"/>
  <c r="T214" i="38"/>
  <c r="AB214" i="38"/>
  <c r="AA214" i="38"/>
  <c r="W214" i="38"/>
  <c r="V214" i="38"/>
  <c r="AG214" i="38"/>
  <c r="AF214" i="38"/>
  <c r="Z214" i="38"/>
  <c r="Y214" i="38"/>
  <c r="AL166" i="38"/>
  <c r="AK166" i="38"/>
  <c r="AJ166" i="38"/>
  <c r="AI166" i="38"/>
  <c r="Y166" i="38"/>
  <c r="AG166" i="38"/>
  <c r="W166" i="38"/>
  <c r="AF166" i="38"/>
  <c r="V166" i="38"/>
  <c r="AE166" i="38"/>
  <c r="U166" i="38"/>
  <c r="AD166" i="38"/>
  <c r="T166" i="38"/>
  <c r="AB166" i="38"/>
  <c r="AA166" i="38"/>
  <c r="Z166" i="38"/>
  <c r="BY304" i="38"/>
  <c r="FZ244" i="3"/>
  <c r="GL244" i="3"/>
  <c r="GK244" i="3"/>
  <c r="FZ226" i="3"/>
  <c r="GL226" i="3"/>
  <c r="GK226" i="3"/>
  <c r="FZ231" i="3"/>
  <c r="GL231" i="3"/>
  <c r="GK231" i="3"/>
  <c r="FZ215" i="3"/>
  <c r="GL215" i="3"/>
  <c r="GK215" i="3"/>
  <c r="FZ181" i="3"/>
  <c r="GK181" i="3"/>
  <c r="V187" i="3"/>
  <c r="W187" i="3"/>
  <c r="V211" i="3"/>
  <c r="W211" i="3"/>
  <c r="V186" i="3"/>
  <c r="W186" i="3"/>
  <c r="FZ179" i="3"/>
  <c r="GK179" i="3"/>
  <c r="FZ171" i="3"/>
  <c r="GK171" i="3"/>
  <c r="FZ163" i="3"/>
  <c r="GK163" i="3"/>
  <c r="FZ155" i="3"/>
  <c r="GK155" i="3"/>
  <c r="N142" i="2"/>
  <c r="T142" i="2"/>
  <c r="N358" i="2"/>
  <c r="T358" i="2"/>
  <c r="O316" i="2"/>
  <c r="S316" i="2"/>
  <c r="F317" i="2"/>
  <c r="O317" i="2"/>
  <c r="S317" i="2"/>
  <c r="T317" i="2"/>
  <c r="O244" i="2"/>
  <c r="S244" i="2"/>
  <c r="T244" i="2"/>
  <c r="F245" i="2"/>
  <c r="O245" i="2"/>
  <c r="S245" i="2"/>
  <c r="T245" i="2"/>
  <c r="O172" i="2"/>
  <c r="S172" i="2"/>
  <c r="T172" i="2"/>
  <c r="F173" i="2"/>
  <c r="O173" i="2"/>
  <c r="S173" i="2"/>
  <c r="T173" i="2"/>
  <c r="T91" i="2"/>
  <c r="T52" i="2"/>
  <c r="N243" i="2"/>
  <c r="T243" i="2"/>
  <c r="N316" i="2"/>
  <c r="S362" i="2"/>
  <c r="T362" i="2"/>
  <c r="N34" i="2"/>
  <c r="T34" i="2"/>
  <c r="N70" i="2"/>
  <c r="T70" i="2"/>
  <c r="N106" i="2"/>
  <c r="T106" i="2"/>
  <c r="T107" i="2"/>
  <c r="T111" i="2"/>
  <c r="N163" i="2"/>
  <c r="N83" i="2"/>
  <c r="T83" i="2"/>
  <c r="N72" i="2"/>
  <c r="T72" i="2"/>
  <c r="T241" i="2"/>
  <c r="N73" i="2"/>
  <c r="T25" i="2"/>
  <c r="N116" i="2"/>
  <c r="T116" i="2"/>
  <c r="CA246" i="3"/>
  <c r="BB246" i="3"/>
  <c r="AO79" i="3"/>
  <c r="AH79" i="3"/>
  <c r="BM79" i="3"/>
  <c r="BU79" i="3"/>
  <c r="AN79" i="3"/>
  <c r="AV79" i="3"/>
  <c r="BN79" i="3"/>
  <c r="AO141" i="3"/>
  <c r="AH141" i="3"/>
  <c r="BM141" i="3"/>
  <c r="BU141" i="3"/>
  <c r="AN141" i="3"/>
  <c r="AV141" i="3"/>
  <c r="BN141" i="3"/>
  <c r="AO208" i="3"/>
  <c r="AH208" i="3"/>
  <c r="BM208" i="3"/>
  <c r="BU208" i="3"/>
  <c r="AN208" i="3"/>
  <c r="AV208" i="3"/>
  <c r="BN208" i="3"/>
  <c r="BM34" i="3"/>
  <c r="BU34" i="3"/>
  <c r="AH34" i="3"/>
  <c r="BN34" i="3"/>
  <c r="AO34" i="3"/>
  <c r="BW84" i="3"/>
  <c r="AX84" i="3"/>
  <c r="AJ84" i="3"/>
  <c r="BX84" i="3"/>
  <c r="AY84" i="3"/>
  <c r="BX125" i="3"/>
  <c r="AY125" i="3"/>
  <c r="AJ125" i="3"/>
  <c r="BW125" i="3"/>
  <c r="AX125" i="3"/>
  <c r="AY184" i="3"/>
  <c r="BW184" i="3"/>
  <c r="AX184" i="3"/>
  <c r="AJ184" i="3"/>
  <c r="BX184" i="3"/>
  <c r="AX35" i="3"/>
  <c r="BW35" i="3"/>
  <c r="AY35" i="3"/>
  <c r="AJ35" i="3"/>
  <c r="BX35" i="3"/>
  <c r="AL116" i="3"/>
  <c r="BF116" i="3"/>
  <c r="CM138" i="38"/>
  <c r="I138" i="39"/>
  <c r="EK138" i="3"/>
  <c r="CO138" i="38"/>
  <c r="K138" i="39"/>
  <c r="EM138" i="3"/>
  <c r="CL138" i="38"/>
  <c r="H138" i="39"/>
  <c r="EJ138" i="3"/>
  <c r="E138" i="39"/>
  <c r="EI138" i="3"/>
  <c r="CN138" i="38"/>
  <c r="J138" i="39"/>
  <c r="EL138" i="3"/>
  <c r="DC138" i="38"/>
  <c r="AE138" i="39"/>
  <c r="DB138" i="38"/>
  <c r="AD138" i="39"/>
  <c r="DA138" i="38"/>
  <c r="AC138" i="39"/>
  <c r="CX138" i="38"/>
  <c r="X138" i="39"/>
  <c r="CS138" i="38"/>
  <c r="Q138" i="39"/>
  <c r="CW138" i="38"/>
  <c r="W138" i="39"/>
  <c r="CR138" i="38"/>
  <c r="P138" i="39"/>
  <c r="CV138" i="38"/>
  <c r="V138" i="39"/>
  <c r="CQ138" i="38"/>
  <c r="O138" i="39"/>
  <c r="CY138" i="38"/>
  <c r="Y138" i="39"/>
  <c r="CT138" i="38"/>
  <c r="R138" i="39"/>
  <c r="BS58" i="38"/>
  <c r="O58" i="39"/>
  <c r="EJ58" i="3"/>
  <c r="BP58" i="38"/>
  <c r="J58" i="39"/>
  <c r="BT58" i="38"/>
  <c r="P58" i="39"/>
  <c r="EK58" i="3"/>
  <c r="BQ58" i="38"/>
  <c r="K58" i="39"/>
  <c r="BU58" i="38"/>
  <c r="Q58" i="39"/>
  <c r="EL58" i="3"/>
  <c r="BN58" i="38"/>
  <c r="H58" i="39"/>
  <c r="CC58" i="38"/>
  <c r="AC58" i="39"/>
  <c r="BV58" i="38"/>
  <c r="R58" i="39"/>
  <c r="EM58" i="3"/>
  <c r="CE58" i="38"/>
  <c r="AE58" i="39"/>
  <c r="CD58" i="38"/>
  <c r="AD58" i="39"/>
  <c r="CF58" i="38"/>
  <c r="AF58" i="39"/>
  <c r="BZ58" i="38"/>
  <c r="X58" i="39"/>
  <c r="BX58" i="38"/>
  <c r="V58" i="39"/>
  <c r="CA58" i="38"/>
  <c r="Y58" i="39"/>
  <c r="BY58" i="38"/>
  <c r="W58" i="39"/>
  <c r="D89" i="39"/>
  <c r="CH89" i="38"/>
  <c r="E91" i="39"/>
  <c r="EI91" i="3"/>
  <c r="CM91" i="38"/>
  <c r="I91" i="39"/>
  <c r="EK91" i="3"/>
  <c r="CO91" i="38"/>
  <c r="K91" i="39"/>
  <c r="EM91" i="3"/>
  <c r="CL91" i="38"/>
  <c r="H91" i="39"/>
  <c r="EJ91" i="3"/>
  <c r="CN91" i="38"/>
  <c r="J91" i="39"/>
  <c r="EL91" i="3"/>
  <c r="DC91" i="38"/>
  <c r="AE91" i="39"/>
  <c r="DB91" i="38"/>
  <c r="AD91" i="39"/>
  <c r="DA91" i="38"/>
  <c r="AC91" i="39"/>
  <c r="CV91" i="38"/>
  <c r="V91" i="39"/>
  <c r="CQ91" i="38"/>
  <c r="O91" i="39"/>
  <c r="CY91" i="38"/>
  <c r="Y91" i="39"/>
  <c r="CT91" i="38"/>
  <c r="R91" i="39"/>
  <c r="CX91" i="38"/>
  <c r="X91" i="39"/>
  <c r="CS91" i="38"/>
  <c r="Q91" i="39"/>
  <c r="CW91" i="38"/>
  <c r="W91" i="39"/>
  <c r="CR91" i="38"/>
  <c r="P91" i="39"/>
  <c r="BV61" i="38"/>
  <c r="R61" i="39"/>
  <c r="EM61" i="3"/>
  <c r="BS61" i="38"/>
  <c r="O61" i="39"/>
  <c r="EJ61" i="3"/>
  <c r="BT61" i="38"/>
  <c r="P61" i="39"/>
  <c r="EK61" i="3"/>
  <c r="BQ61" i="38"/>
  <c r="K61" i="39"/>
  <c r="BU61" i="38"/>
  <c r="Q61" i="39"/>
  <c r="EL61" i="3"/>
  <c r="CE61" i="38"/>
  <c r="AE61" i="39"/>
  <c r="CD61" i="38"/>
  <c r="AD61" i="39"/>
  <c r="CC61" i="38"/>
  <c r="AC61" i="39"/>
  <c r="CF61" i="38"/>
  <c r="AF61" i="39"/>
  <c r="BZ61" i="38"/>
  <c r="X61" i="39"/>
  <c r="BX61" i="38"/>
  <c r="V61" i="39"/>
  <c r="CA61" i="38"/>
  <c r="Y61" i="39"/>
  <c r="BY61" i="38"/>
  <c r="W61" i="39"/>
  <c r="D105" i="39"/>
  <c r="CH105" i="38"/>
  <c r="BL63" i="38"/>
  <c r="BK63" i="38"/>
  <c r="CJ63" i="38"/>
  <c r="D63" i="39"/>
  <c r="CI63" i="38"/>
  <c r="M63" i="38"/>
  <c r="Q63" i="38"/>
  <c r="R63" i="38"/>
  <c r="BP49" i="38"/>
  <c r="BT49" i="38"/>
  <c r="BQ49" i="38"/>
  <c r="BU49" i="38"/>
  <c r="BV49" i="38"/>
  <c r="BN49" i="38"/>
  <c r="BO49" i="38"/>
  <c r="BS49" i="38"/>
  <c r="CF49" i="38"/>
  <c r="CC49" i="38"/>
  <c r="CE49" i="38"/>
  <c r="CD49" i="38"/>
  <c r="BZ49" i="38"/>
  <c r="BX49" i="38"/>
  <c r="V49" i="39"/>
  <c r="CA49" i="38"/>
  <c r="BY49" i="38"/>
  <c r="CH122" i="38"/>
  <c r="D122" i="39"/>
  <c r="E107" i="39"/>
  <c r="EI107" i="3"/>
  <c r="CM107" i="38"/>
  <c r="I107" i="39"/>
  <c r="EK107" i="3"/>
  <c r="CO107" i="38"/>
  <c r="K107" i="39"/>
  <c r="EM107" i="3"/>
  <c r="CL107" i="38"/>
  <c r="H107" i="39"/>
  <c r="EJ107" i="3"/>
  <c r="CN107" i="38"/>
  <c r="J107" i="39"/>
  <c r="EL107" i="3"/>
  <c r="DC107" i="38"/>
  <c r="AE107" i="39"/>
  <c r="DB107" i="38"/>
  <c r="AD107" i="39"/>
  <c r="DA107" i="38"/>
  <c r="AC107" i="39"/>
  <c r="CR107" i="38"/>
  <c r="P107" i="39"/>
  <c r="CV107" i="38"/>
  <c r="V107" i="39"/>
  <c r="CQ107" i="38"/>
  <c r="O107" i="39"/>
  <c r="CY107" i="38"/>
  <c r="Y107" i="39"/>
  <c r="CT107" i="38"/>
  <c r="R107" i="39"/>
  <c r="CX107" i="38"/>
  <c r="X107" i="39"/>
  <c r="CS107" i="38"/>
  <c r="Q107" i="39"/>
  <c r="CW107" i="38"/>
  <c r="W107" i="39"/>
  <c r="G54" i="39"/>
  <c r="N54" i="39"/>
  <c r="EH54" i="3"/>
  <c r="AB54" i="39"/>
  <c r="U54" i="39"/>
  <c r="DA265" i="38"/>
  <c r="DD265" i="38"/>
  <c r="DC265" i="38"/>
  <c r="DB265" i="38"/>
  <c r="CX265" i="38"/>
  <c r="CN265" i="38"/>
  <c r="CW265" i="38"/>
  <c r="CM265" i="38"/>
  <c r="CV265" i="38"/>
  <c r="CL265" i="38"/>
  <c r="CT265" i="38"/>
  <c r="CS265" i="38"/>
  <c r="CR265" i="38"/>
  <c r="CQ265" i="38"/>
  <c r="CY265" i="38"/>
  <c r="CO265" i="38"/>
  <c r="DD224" i="38"/>
  <c r="DC224" i="38"/>
  <c r="DA224" i="38"/>
  <c r="DB224" i="38"/>
  <c r="CR224" i="38"/>
  <c r="CQ224" i="38"/>
  <c r="CY224" i="38"/>
  <c r="CO224" i="38"/>
  <c r="CX224" i="38"/>
  <c r="CN224" i="38"/>
  <c r="CW224" i="38"/>
  <c r="CM224" i="38"/>
  <c r="CV224" i="38"/>
  <c r="CL224" i="38"/>
  <c r="CT224" i="38"/>
  <c r="CS224" i="38"/>
  <c r="DD172" i="38"/>
  <c r="DA172" i="38"/>
  <c r="DC172" i="38"/>
  <c r="DB172" i="38"/>
  <c r="CQ172" i="38"/>
  <c r="CY172" i="38"/>
  <c r="CO172" i="38"/>
  <c r="CX172" i="38"/>
  <c r="CN172" i="38"/>
  <c r="CW172" i="38"/>
  <c r="CM172" i="38"/>
  <c r="CV172" i="38"/>
  <c r="CL172" i="38"/>
  <c r="CT172" i="38"/>
  <c r="CS172" i="38"/>
  <c r="CR172" i="38"/>
  <c r="CF202" i="38"/>
  <c r="CE202" i="38"/>
  <c r="CD202" i="38"/>
  <c r="CC202" i="38"/>
  <c r="BU202" i="38"/>
  <c r="BT202" i="38"/>
  <c r="BS202" i="38"/>
  <c r="CA202" i="38"/>
  <c r="BQ202" i="38"/>
  <c r="BZ202" i="38"/>
  <c r="BP202" i="38"/>
  <c r="BY202" i="38"/>
  <c r="BO202" i="38"/>
  <c r="BX202" i="38"/>
  <c r="BN202" i="38"/>
  <c r="BV202" i="38"/>
  <c r="CF298" i="38"/>
  <c r="CE298" i="38"/>
  <c r="CD298" i="38"/>
  <c r="CC298" i="38"/>
  <c r="CA298" i="38"/>
  <c r="BQ298" i="38"/>
  <c r="BZ298" i="38"/>
  <c r="BP298" i="38"/>
  <c r="BO298" i="38"/>
  <c r="BN298" i="38"/>
  <c r="BV298" i="38"/>
  <c r="BU298" i="38"/>
  <c r="BT298" i="38"/>
  <c r="BS298" i="38"/>
  <c r="DC266" i="38"/>
  <c r="DB266" i="38"/>
  <c r="DA266" i="38"/>
  <c r="DD266" i="38"/>
  <c r="CT266" i="38"/>
  <c r="CS266" i="38"/>
  <c r="CR266" i="38"/>
  <c r="CQ266" i="38"/>
  <c r="CY266" i="38"/>
  <c r="CO266" i="38"/>
  <c r="CX266" i="38"/>
  <c r="CN266" i="38"/>
  <c r="CW266" i="38"/>
  <c r="CM266" i="38"/>
  <c r="CV266" i="38"/>
  <c r="CL266" i="38"/>
  <c r="DC234" i="38"/>
  <c r="DB234" i="38"/>
  <c r="DA234" i="38"/>
  <c r="DD234" i="38"/>
  <c r="CT234" i="38"/>
  <c r="CS234" i="38"/>
  <c r="CR234" i="38"/>
  <c r="CQ234" i="38"/>
  <c r="CY234" i="38"/>
  <c r="CO234" i="38"/>
  <c r="CX234" i="38"/>
  <c r="CN234" i="38"/>
  <c r="CW234" i="38"/>
  <c r="CM234" i="38"/>
  <c r="CV234" i="38"/>
  <c r="CL234" i="38"/>
  <c r="DD195" i="38"/>
  <c r="DC195" i="38"/>
  <c r="DB195" i="38"/>
  <c r="DA195" i="38"/>
  <c r="CT195" i="38"/>
  <c r="CS195" i="38"/>
  <c r="CR195" i="38"/>
  <c r="CQ195" i="38"/>
  <c r="CY195" i="38"/>
  <c r="CO195" i="38"/>
  <c r="CX195" i="38"/>
  <c r="CN195" i="38"/>
  <c r="CW195" i="38"/>
  <c r="CM195" i="38"/>
  <c r="CV195" i="38"/>
  <c r="CL195" i="38"/>
  <c r="CF309" i="38"/>
  <c r="CE309" i="38"/>
  <c r="CD309" i="38"/>
  <c r="CC309" i="38"/>
  <c r="BP309" i="38"/>
  <c r="BO309" i="38"/>
  <c r="BN309" i="38"/>
  <c r="BV309" i="38"/>
  <c r="BU309" i="38"/>
  <c r="BT309" i="38"/>
  <c r="BS309" i="38"/>
  <c r="CA309" i="38"/>
  <c r="BQ309" i="38"/>
  <c r="DA285" i="38"/>
  <c r="DD285" i="38"/>
  <c r="DC285" i="38"/>
  <c r="DB285" i="38"/>
  <c r="CR285" i="38"/>
  <c r="CQ285" i="38"/>
  <c r="CY285" i="38"/>
  <c r="CO285" i="38"/>
  <c r="CX285" i="38"/>
  <c r="CN285" i="38"/>
  <c r="CW285" i="38"/>
  <c r="CM285" i="38"/>
  <c r="CV285" i="38"/>
  <c r="CL285" i="38"/>
  <c r="CT285" i="38"/>
  <c r="DD244" i="38"/>
  <c r="DC244" i="38"/>
  <c r="DB244" i="38"/>
  <c r="DA244" i="38"/>
  <c r="CW244" i="38"/>
  <c r="CM244" i="38"/>
  <c r="CV244" i="38"/>
  <c r="CL244" i="38"/>
  <c r="CT244" i="38"/>
  <c r="CS244" i="38"/>
  <c r="CR244" i="38"/>
  <c r="CQ244" i="38"/>
  <c r="CY244" i="38"/>
  <c r="CO244" i="38"/>
  <c r="CX244" i="38"/>
  <c r="CN244" i="38"/>
  <c r="DC194" i="38"/>
  <c r="DB194" i="38"/>
  <c r="DA194" i="38"/>
  <c r="DD194" i="38"/>
  <c r="CX194" i="38"/>
  <c r="CN194" i="38"/>
  <c r="CW194" i="38"/>
  <c r="CM194" i="38"/>
  <c r="CV194" i="38"/>
  <c r="CL194" i="38"/>
  <c r="CT194" i="38"/>
  <c r="CS194" i="38"/>
  <c r="CR194" i="38"/>
  <c r="CQ194" i="38"/>
  <c r="CY194" i="38"/>
  <c r="CO194" i="38"/>
  <c r="CC220" i="38"/>
  <c r="CF220" i="38"/>
  <c r="CE220" i="38"/>
  <c r="CD220" i="38"/>
  <c r="BT220" i="38"/>
  <c r="BS220" i="38"/>
  <c r="CA220" i="38"/>
  <c r="BQ220" i="38"/>
  <c r="BZ220" i="38"/>
  <c r="BP220" i="38"/>
  <c r="BN220" i="38"/>
  <c r="BY220" i="38"/>
  <c r="BX220" i="38"/>
  <c r="BV220" i="38"/>
  <c r="BU220" i="38"/>
  <c r="BO220" i="38"/>
  <c r="DD215" i="38"/>
  <c r="DC215" i="38"/>
  <c r="DB215" i="38"/>
  <c r="DA215" i="38"/>
  <c r="CV215" i="38"/>
  <c r="CL215" i="38"/>
  <c r="CT215" i="38"/>
  <c r="CS215" i="38"/>
  <c r="CR215" i="38"/>
  <c r="CY215" i="38"/>
  <c r="CX215" i="38"/>
  <c r="CW215" i="38"/>
  <c r="CQ215" i="38"/>
  <c r="CO215" i="38"/>
  <c r="CN215" i="38"/>
  <c r="CM215" i="38"/>
  <c r="DD175" i="38"/>
  <c r="DC175" i="38"/>
  <c r="DB175" i="38"/>
  <c r="DA175" i="38"/>
  <c r="CY175" i="38"/>
  <c r="CO175" i="38"/>
  <c r="CX175" i="38"/>
  <c r="CN175" i="38"/>
  <c r="CW175" i="38"/>
  <c r="CM175" i="38"/>
  <c r="CV175" i="38"/>
  <c r="CL175" i="38"/>
  <c r="CT175" i="38"/>
  <c r="CS175" i="38"/>
  <c r="CR175" i="38"/>
  <c r="CQ175" i="38"/>
  <c r="DA257" i="38"/>
  <c r="DD257" i="38"/>
  <c r="DC257" i="38"/>
  <c r="DB257" i="38"/>
  <c r="CX257" i="38"/>
  <c r="CN257" i="38"/>
  <c r="CW257" i="38"/>
  <c r="CM257" i="38"/>
  <c r="CV257" i="38"/>
  <c r="CL257" i="38"/>
  <c r="CT257" i="38"/>
  <c r="CS257" i="38"/>
  <c r="CR257" i="38"/>
  <c r="CQ257" i="38"/>
  <c r="CY257" i="38"/>
  <c r="CO257" i="38"/>
  <c r="DD228" i="38"/>
  <c r="DC228" i="38"/>
  <c r="DA228" i="38"/>
  <c r="DB228" i="38"/>
  <c r="CW228" i="38"/>
  <c r="CM228" i="38"/>
  <c r="CV228" i="38"/>
  <c r="CL228" i="38"/>
  <c r="CT228" i="38"/>
  <c r="CS228" i="38"/>
  <c r="CR228" i="38"/>
  <c r="CQ228" i="38"/>
  <c r="CY228" i="38"/>
  <c r="CO228" i="38"/>
  <c r="CX228" i="38"/>
  <c r="CN228" i="38"/>
  <c r="CH198" i="38"/>
  <c r="DD203" i="38"/>
  <c r="DC203" i="38"/>
  <c r="DB203" i="38"/>
  <c r="DA203" i="38"/>
  <c r="CT203" i="38"/>
  <c r="CS203" i="38"/>
  <c r="CR203" i="38"/>
  <c r="CQ203" i="38"/>
  <c r="CY203" i="38"/>
  <c r="CO203" i="38"/>
  <c r="CX203" i="38"/>
  <c r="CN203" i="38"/>
  <c r="CW203" i="38"/>
  <c r="CM203" i="38"/>
  <c r="CV203" i="38"/>
  <c r="CL203" i="38"/>
  <c r="DD163" i="38"/>
  <c r="DC163" i="38"/>
  <c r="DB163" i="38"/>
  <c r="DA163" i="38"/>
  <c r="CT163" i="38"/>
  <c r="CS163" i="38"/>
  <c r="CR163" i="38"/>
  <c r="CQ163" i="38"/>
  <c r="CY163" i="38"/>
  <c r="CO163" i="38"/>
  <c r="CX163" i="38"/>
  <c r="CN163" i="38"/>
  <c r="CW163" i="38"/>
  <c r="CM163" i="38"/>
  <c r="CV163" i="38"/>
  <c r="CL163" i="38"/>
  <c r="DD284" i="38"/>
  <c r="DC284" i="38"/>
  <c r="DB284" i="38"/>
  <c r="DA284" i="38"/>
  <c r="CW284" i="38"/>
  <c r="CM284" i="38"/>
  <c r="CV284" i="38"/>
  <c r="CL284" i="38"/>
  <c r="CT284" i="38"/>
  <c r="CS284" i="38"/>
  <c r="CR284" i="38"/>
  <c r="CQ284" i="38"/>
  <c r="CY284" i="38"/>
  <c r="CO284" i="38"/>
  <c r="CX284" i="38"/>
  <c r="CN284" i="38"/>
  <c r="DD204" i="38"/>
  <c r="DC204" i="38"/>
  <c r="DA204" i="38"/>
  <c r="DB204" i="38"/>
  <c r="CQ204" i="38"/>
  <c r="CY204" i="38"/>
  <c r="CO204" i="38"/>
  <c r="CX204" i="38"/>
  <c r="CN204" i="38"/>
  <c r="CW204" i="38"/>
  <c r="CM204" i="38"/>
  <c r="CV204" i="38"/>
  <c r="CL204" i="38"/>
  <c r="CT204" i="38"/>
  <c r="CS204" i="38"/>
  <c r="CR204" i="38"/>
  <c r="CF302" i="38"/>
  <c r="CE302" i="38"/>
  <c r="CC302" i="38"/>
  <c r="CD302" i="38"/>
  <c r="BV302" i="38"/>
  <c r="BU302" i="38"/>
  <c r="BT302" i="38"/>
  <c r="BS302" i="38"/>
  <c r="CA302" i="38"/>
  <c r="BQ302" i="38"/>
  <c r="BZ302" i="38"/>
  <c r="BP302" i="38"/>
  <c r="BY302" i="38"/>
  <c r="BO302" i="38"/>
  <c r="BX302" i="38"/>
  <c r="BN302" i="38"/>
  <c r="DA229" i="38"/>
  <c r="DC229" i="38"/>
  <c r="DB229" i="38"/>
  <c r="DD229" i="38"/>
  <c r="CS229" i="38"/>
  <c r="CR229" i="38"/>
  <c r="CQ229" i="38"/>
  <c r="CY229" i="38"/>
  <c r="CO229" i="38"/>
  <c r="CX229" i="38"/>
  <c r="CN229" i="38"/>
  <c r="CW229" i="38"/>
  <c r="CM229" i="38"/>
  <c r="CV229" i="38"/>
  <c r="CL229" i="38"/>
  <c r="CT229" i="38"/>
  <c r="DA173" i="38"/>
  <c r="DC173" i="38"/>
  <c r="DD173" i="38"/>
  <c r="DB173" i="38"/>
  <c r="CW173" i="38"/>
  <c r="CM173" i="38"/>
  <c r="CV173" i="38"/>
  <c r="CL173" i="38"/>
  <c r="CT173" i="38"/>
  <c r="CS173" i="38"/>
  <c r="CR173" i="38"/>
  <c r="CQ173" i="38"/>
  <c r="CY173" i="38"/>
  <c r="CO173" i="38"/>
  <c r="CX173" i="38"/>
  <c r="CN173" i="38"/>
  <c r="CS285" i="38"/>
  <c r="AL182" i="38"/>
  <c r="AK182" i="38"/>
  <c r="AJ182" i="38"/>
  <c r="AI182" i="38"/>
  <c r="Y182" i="38"/>
  <c r="AG182" i="38"/>
  <c r="W182" i="38"/>
  <c r="AF182" i="38"/>
  <c r="V182" i="38"/>
  <c r="AE182" i="38"/>
  <c r="U182" i="38"/>
  <c r="AD182" i="38"/>
  <c r="T182" i="38"/>
  <c r="AB182" i="38"/>
  <c r="AA182" i="38"/>
  <c r="Z182" i="38"/>
  <c r="AL217" i="38"/>
  <c r="AK217" i="38"/>
  <c r="AD217" i="38"/>
  <c r="T217" i="38"/>
  <c r="AB217" i="38"/>
  <c r="AA217" i="38"/>
  <c r="Z217" i="38"/>
  <c r="AJ217" i="38"/>
  <c r="AI217" i="38"/>
  <c r="V217" i="38"/>
  <c r="U217" i="38"/>
  <c r="AG217" i="38"/>
  <c r="AF217" i="38"/>
  <c r="AE217" i="38"/>
  <c r="Y217" i="38"/>
  <c r="W217" i="38"/>
  <c r="AJ41" i="38"/>
  <c r="AI41" i="38"/>
  <c r="AL41" i="38"/>
  <c r="AK41" i="38"/>
  <c r="AG41" i="38"/>
  <c r="AE41" i="38"/>
  <c r="AB41" i="38"/>
  <c r="W41" i="38"/>
  <c r="V41" i="38"/>
  <c r="AA41" i="38"/>
  <c r="U41" i="38"/>
  <c r="AF41" i="38"/>
  <c r="AD41" i="38"/>
  <c r="Z41" i="38"/>
  <c r="Y41" i="38"/>
  <c r="T41" i="38"/>
  <c r="BX309" i="38"/>
  <c r="DC170" i="38"/>
  <c r="DB170" i="38"/>
  <c r="DA170" i="38"/>
  <c r="DD170" i="38"/>
  <c r="CX170" i="38"/>
  <c r="CN170" i="38"/>
  <c r="CW170" i="38"/>
  <c r="CM170" i="38"/>
  <c r="CV170" i="38"/>
  <c r="CL170" i="38"/>
  <c r="CT170" i="38"/>
  <c r="CS170" i="38"/>
  <c r="CR170" i="38"/>
  <c r="CQ170" i="38"/>
  <c r="CY170" i="38"/>
  <c r="CO170" i="38"/>
  <c r="AL281" i="38"/>
  <c r="AK281" i="38"/>
  <c r="AI281" i="38"/>
  <c r="AD281" i="38"/>
  <c r="T281" i="38"/>
  <c r="AB281" i="38"/>
  <c r="AA281" i="38"/>
  <c r="Z281" i="38"/>
  <c r="Y281" i="38"/>
  <c r="AG281" i="38"/>
  <c r="W281" i="38"/>
  <c r="AF281" i="38"/>
  <c r="V281" i="38"/>
  <c r="AJ281" i="38"/>
  <c r="AE281" i="38"/>
  <c r="U281" i="38"/>
  <c r="AL249" i="38"/>
  <c r="AK249" i="38"/>
  <c r="AI249" i="38"/>
  <c r="AD249" i="38"/>
  <c r="T249" i="38"/>
  <c r="AB249" i="38"/>
  <c r="AA249" i="38"/>
  <c r="Z249" i="38"/>
  <c r="Y249" i="38"/>
  <c r="AG249" i="38"/>
  <c r="W249" i="38"/>
  <c r="AF249" i="38"/>
  <c r="V249" i="38"/>
  <c r="AJ249" i="38"/>
  <c r="AE249" i="38"/>
  <c r="U249" i="38"/>
  <c r="BK206" i="38"/>
  <c r="AL210" i="38"/>
  <c r="AK210" i="38"/>
  <c r="AJ210" i="38"/>
  <c r="AI210" i="38"/>
  <c r="Z210" i="38"/>
  <c r="Y210" i="38"/>
  <c r="AF210" i="38"/>
  <c r="V210" i="38"/>
  <c r="AD210" i="38"/>
  <c r="AB210" i="38"/>
  <c r="AA210" i="38"/>
  <c r="W210" i="38"/>
  <c r="U210" i="38"/>
  <c r="T210" i="38"/>
  <c r="AG210" i="38"/>
  <c r="AE210" i="38"/>
  <c r="AL121" i="38"/>
  <c r="AK121" i="38"/>
  <c r="AJ121" i="38"/>
  <c r="AI121" i="38"/>
  <c r="AD121" i="38"/>
  <c r="T121" i="38"/>
  <c r="AB121" i="38"/>
  <c r="AA121" i="38"/>
  <c r="Z121" i="38"/>
  <c r="Y121" i="38"/>
  <c r="AG121" i="38"/>
  <c r="W121" i="38"/>
  <c r="AF121" i="38"/>
  <c r="V121" i="38"/>
  <c r="AE121" i="38"/>
  <c r="U121" i="38"/>
  <c r="AL105" i="38"/>
  <c r="AK105" i="38"/>
  <c r="AJ105" i="38"/>
  <c r="AI105" i="38"/>
  <c r="AD105" i="38"/>
  <c r="T105" i="38"/>
  <c r="AB105" i="38"/>
  <c r="AA105" i="38"/>
  <c r="Z105" i="38"/>
  <c r="Y105" i="38"/>
  <c r="AG105" i="38"/>
  <c r="W105" i="38"/>
  <c r="AF105" i="38"/>
  <c r="V105" i="38"/>
  <c r="AE105" i="38"/>
  <c r="U105" i="38"/>
  <c r="AL89" i="38"/>
  <c r="AK89" i="38"/>
  <c r="AJ89" i="38"/>
  <c r="AI89" i="38"/>
  <c r="AD89" i="38"/>
  <c r="T89" i="38"/>
  <c r="AA89" i="38"/>
  <c r="Z89" i="38"/>
  <c r="Y89" i="38"/>
  <c r="AG89" i="38"/>
  <c r="W89" i="38"/>
  <c r="AF89" i="38"/>
  <c r="V89" i="38"/>
  <c r="AE89" i="38"/>
  <c r="U89" i="38"/>
  <c r="AB89" i="38"/>
  <c r="BX307" i="38"/>
  <c r="FZ238" i="3"/>
  <c r="GL238" i="3"/>
  <c r="GK238" i="3"/>
  <c r="FZ241" i="3"/>
  <c r="GL241" i="3"/>
  <c r="GK241" i="3"/>
  <c r="FZ225" i="3"/>
  <c r="GL225" i="3"/>
  <c r="GK225" i="3"/>
  <c r="FZ209" i="3"/>
  <c r="GL209" i="3"/>
  <c r="GK209" i="3"/>
  <c r="FZ201" i="3"/>
  <c r="GK201" i="3"/>
  <c r="FZ193" i="3"/>
  <c r="GK193" i="3"/>
  <c r="FZ185" i="3"/>
  <c r="GK185" i="3"/>
  <c r="V203" i="3"/>
  <c r="W203" i="3"/>
  <c r="V195" i="3"/>
  <c r="W195" i="3"/>
  <c r="FZ176" i="3"/>
  <c r="GK176" i="3"/>
  <c r="FZ168" i="3"/>
  <c r="GK168" i="3"/>
  <c r="FZ160" i="3"/>
  <c r="GK160" i="3"/>
  <c r="FZ152" i="3"/>
  <c r="GK152" i="3"/>
  <c r="V127" i="3"/>
  <c r="W127" i="3"/>
  <c r="O307" i="2"/>
  <c r="S307" i="2"/>
  <c r="T307" i="2"/>
  <c r="F308" i="2"/>
  <c r="O308" i="2"/>
  <c r="S308" i="2"/>
  <c r="O235" i="2"/>
  <c r="S235" i="2"/>
  <c r="T235" i="2"/>
  <c r="F236" i="2"/>
  <c r="O236" i="2"/>
  <c r="S236" i="2"/>
  <c r="T236" i="2"/>
  <c r="O163" i="2"/>
  <c r="S163" i="2"/>
  <c r="T163" i="2"/>
  <c r="F164" i="2"/>
  <c r="O164" i="2"/>
  <c r="S164" i="2"/>
  <c r="T164" i="2"/>
  <c r="S100" i="2"/>
  <c r="T100" i="2"/>
  <c r="N63" i="2"/>
  <c r="T63" i="2"/>
  <c r="N359" i="2"/>
  <c r="T359" i="2"/>
  <c r="S361" i="2"/>
  <c r="T361" i="2"/>
  <c r="N191" i="2"/>
  <c r="N335" i="2"/>
  <c r="S19" i="2"/>
  <c r="T19" i="2"/>
  <c r="T115" i="2"/>
  <c r="S120" i="2"/>
  <c r="S98" i="2"/>
  <c r="T98" i="2"/>
  <c r="CE187" i="38"/>
  <c r="CC187" i="38"/>
  <c r="CD187" i="38"/>
  <c r="CF187" i="38"/>
  <c r="BY187" i="38"/>
  <c r="BT187" i="38"/>
  <c r="BO187" i="38"/>
  <c r="BX187" i="38"/>
  <c r="BS187" i="38"/>
  <c r="BN187" i="38"/>
  <c r="CA187" i="38"/>
  <c r="BV187" i="38"/>
  <c r="BQ187" i="38"/>
  <c r="BP187" i="38"/>
  <c r="BZ187" i="38"/>
  <c r="BU187" i="38"/>
  <c r="CN143" i="38"/>
  <c r="J143" i="39"/>
  <c r="EL143" i="3"/>
  <c r="DA143" i="38"/>
  <c r="AC143" i="39"/>
  <c r="CW143" i="38"/>
  <c r="W143" i="39"/>
  <c r="CY143" i="38"/>
  <c r="Y143" i="39"/>
  <c r="CM143" i="38"/>
  <c r="I143" i="39"/>
  <c r="EK143" i="3"/>
  <c r="E143" i="39"/>
  <c r="EI143" i="3"/>
  <c r="CT143" i="38"/>
  <c r="R143" i="39"/>
  <c r="CR143" i="38"/>
  <c r="P143" i="39"/>
  <c r="CO143" i="38"/>
  <c r="K143" i="39"/>
  <c r="EM143" i="3"/>
  <c r="DC143" i="38"/>
  <c r="AE143" i="39"/>
  <c r="CX143" i="38"/>
  <c r="X143" i="39"/>
  <c r="CV143" i="38"/>
  <c r="V143" i="39"/>
  <c r="CL143" i="38"/>
  <c r="H143" i="39"/>
  <c r="EJ143" i="3"/>
  <c r="DB143" i="38"/>
  <c r="AD143" i="39"/>
  <c r="CS143" i="38"/>
  <c r="Q143" i="39"/>
  <c r="CQ143" i="38"/>
  <c r="O143" i="39"/>
  <c r="DD143" i="38"/>
  <c r="AF143" i="39"/>
  <c r="AL15" i="38"/>
  <c r="AB15" i="38"/>
  <c r="AA15" i="38"/>
  <c r="AD15" i="38"/>
  <c r="AK15" i="38"/>
  <c r="AG15" i="38"/>
  <c r="V15" i="38"/>
  <c r="U15" i="38"/>
  <c r="AJ15" i="38"/>
  <c r="Y15" i="38"/>
  <c r="AE15" i="38"/>
  <c r="Z15" i="38"/>
  <c r="AI15" i="38"/>
  <c r="T15" i="38"/>
  <c r="W15" i="38"/>
  <c r="AF15" i="38"/>
  <c r="CO135" i="38"/>
  <c r="K135" i="39"/>
  <c r="EM135" i="3"/>
  <c r="DC135" i="38"/>
  <c r="AE135" i="39"/>
  <c r="CX135" i="38"/>
  <c r="X135" i="39"/>
  <c r="CV135" i="38"/>
  <c r="V135" i="39"/>
  <c r="DD135" i="38"/>
  <c r="AF135" i="39"/>
  <c r="CL135" i="38"/>
  <c r="H135" i="39"/>
  <c r="EJ135" i="3"/>
  <c r="DB135" i="38"/>
  <c r="AD135" i="39"/>
  <c r="CS135" i="38"/>
  <c r="Q135" i="39"/>
  <c r="CQ135" i="38"/>
  <c r="O135" i="39"/>
  <c r="CN135" i="38"/>
  <c r="J135" i="39"/>
  <c r="EL135" i="3"/>
  <c r="DA135" i="38"/>
  <c r="AC135" i="39"/>
  <c r="CW135" i="38"/>
  <c r="W135" i="39"/>
  <c r="CY135" i="38"/>
  <c r="Y135" i="39"/>
  <c r="CM135" i="38"/>
  <c r="I135" i="39"/>
  <c r="EK135" i="3"/>
  <c r="E135" i="39"/>
  <c r="EI135" i="3"/>
  <c r="CT135" i="38"/>
  <c r="R135" i="39"/>
  <c r="CR135" i="38"/>
  <c r="P135" i="39"/>
  <c r="AI18" i="38"/>
  <c r="Y18" i="38"/>
  <c r="V18" i="38"/>
  <c r="AD18" i="38"/>
  <c r="AL18" i="38"/>
  <c r="AB18" i="38"/>
  <c r="AG18" i="38"/>
  <c r="U18" i="38"/>
  <c r="AK18" i="38"/>
  <c r="AA18" i="38"/>
  <c r="AE18" i="38"/>
  <c r="T18" i="38"/>
  <c r="AJ18" i="38"/>
  <c r="Z18" i="38"/>
  <c r="W18" i="38"/>
  <c r="AF18" i="38"/>
  <c r="CS36" i="38"/>
  <c r="DC36" i="38"/>
  <c r="DA36" i="38"/>
  <c r="DD36" i="38"/>
  <c r="CQ36" i="38"/>
  <c r="CT36" i="38"/>
  <c r="CX36" i="38"/>
  <c r="CR36" i="38"/>
  <c r="CV36" i="38"/>
  <c r="CW36" i="38"/>
  <c r="CN36" i="38"/>
  <c r="CL36" i="38"/>
  <c r="CO36" i="38"/>
  <c r="CM36" i="38"/>
  <c r="CY36" i="38"/>
  <c r="DB36" i="38"/>
  <c r="BZ273" i="38"/>
  <c r="BU273" i="38"/>
  <c r="BP273" i="38"/>
  <c r="BY273" i="38"/>
  <c r="BT273" i="38"/>
  <c r="BO273" i="38"/>
  <c r="BS273" i="38"/>
  <c r="BN273" i="38"/>
  <c r="CA273" i="38"/>
  <c r="BV273" i="38"/>
  <c r="BQ273" i="38"/>
  <c r="CF273" i="38"/>
  <c r="CE273" i="38"/>
  <c r="CD273" i="38"/>
  <c r="BX273" i="38"/>
  <c r="CC273" i="38"/>
  <c r="CX40" i="38"/>
  <c r="CQ40" i="38"/>
  <c r="CR40" i="38"/>
  <c r="DD40" i="38"/>
  <c r="CV40" i="38"/>
  <c r="CY40" i="38"/>
  <c r="CL40" i="38"/>
  <c r="DB40" i="38"/>
  <c r="CW40" i="38"/>
  <c r="DA40" i="38"/>
  <c r="DC40" i="38"/>
  <c r="CT40" i="38"/>
  <c r="CS40" i="38"/>
  <c r="CO40" i="38"/>
  <c r="CM40" i="38"/>
  <c r="CN40" i="38"/>
  <c r="E40" i="39"/>
  <c r="EI40" i="3"/>
  <c r="W43" i="1"/>
  <c r="BU18" i="38"/>
  <c r="Q18" i="39"/>
  <c r="BS18" i="38"/>
  <c r="CF18" i="38"/>
  <c r="BY18" i="38"/>
  <c r="BV18" i="38"/>
  <c r="R18" i="39"/>
  <c r="BP18" i="38"/>
  <c r="CC18" i="38"/>
  <c r="BZ18" i="38"/>
  <c r="BN18" i="38"/>
  <c r="H18" i="39"/>
  <c r="BT18" i="38"/>
  <c r="CE18" i="38"/>
  <c r="BX18" i="38"/>
  <c r="BQ18" i="38"/>
  <c r="K18" i="39"/>
  <c r="BO18" i="38"/>
  <c r="CD18" i="38"/>
  <c r="CA18" i="38"/>
  <c r="T81" i="2"/>
  <c r="S84" i="2"/>
  <c r="CE204" i="38"/>
  <c r="BV204" i="38"/>
  <c r="CA204" i="38"/>
  <c r="BY204" i="38"/>
  <c r="CD204" i="38"/>
  <c r="BU204" i="38"/>
  <c r="BQ204" i="38"/>
  <c r="BO204" i="38"/>
  <c r="CC204" i="38"/>
  <c r="BX204" i="38"/>
  <c r="BT204" i="38"/>
  <c r="BZ204" i="38"/>
  <c r="CF204" i="38"/>
  <c r="BN204" i="38"/>
  <c r="BS204" i="38"/>
  <c r="BP204" i="38"/>
  <c r="BS40" i="38"/>
  <c r="O40" i="39"/>
  <c r="EJ40" i="3"/>
  <c r="BN40" i="38"/>
  <c r="H40" i="39"/>
  <c r="CF40" i="38"/>
  <c r="AF40" i="39"/>
  <c r="BX40" i="38"/>
  <c r="V40" i="39"/>
  <c r="BT40" i="38"/>
  <c r="P40" i="39"/>
  <c r="BP40" i="38"/>
  <c r="J40" i="39"/>
  <c r="CC40" i="38"/>
  <c r="AC40" i="39"/>
  <c r="CA40" i="38"/>
  <c r="Y40" i="39"/>
  <c r="BQ40" i="38"/>
  <c r="K40" i="39"/>
  <c r="BU40" i="38"/>
  <c r="Q40" i="39"/>
  <c r="EL40" i="3"/>
  <c r="CE40" i="38"/>
  <c r="AE40" i="39"/>
  <c r="BY40" i="38"/>
  <c r="W40" i="39"/>
  <c r="BO40" i="38"/>
  <c r="I40" i="39"/>
  <c r="BV40" i="38"/>
  <c r="R40" i="39"/>
  <c r="EM40" i="3"/>
  <c r="CD40" i="38"/>
  <c r="AD40" i="39"/>
  <c r="BZ40" i="38"/>
  <c r="X40" i="39"/>
  <c r="DD179" i="38"/>
  <c r="CT179" i="38"/>
  <c r="CY179" i="38"/>
  <c r="CW179" i="38"/>
  <c r="DC179" i="38"/>
  <c r="CS179" i="38"/>
  <c r="CO179" i="38"/>
  <c r="CM179" i="38"/>
  <c r="DB179" i="38"/>
  <c r="CR179" i="38"/>
  <c r="CX179" i="38"/>
  <c r="CV179" i="38"/>
  <c r="DA179" i="38"/>
  <c r="CQ179" i="38"/>
  <c r="CN179" i="38"/>
  <c r="CL179" i="38"/>
  <c r="T183" i="2"/>
  <c r="AG167" i="38"/>
  <c r="AB167" i="38"/>
  <c r="W167" i="38"/>
  <c r="AF167" i="38"/>
  <c r="AA167" i="38"/>
  <c r="V167" i="38"/>
  <c r="AE167" i="38"/>
  <c r="Z167" i="38"/>
  <c r="U167" i="38"/>
  <c r="Y167" i="38"/>
  <c r="T167" i="38"/>
  <c r="AD167" i="38"/>
  <c r="AJ167" i="38"/>
  <c r="AI167" i="38"/>
  <c r="AL167" i="38"/>
  <c r="AK167" i="38"/>
  <c r="CF231" i="38"/>
  <c r="BZ231" i="38"/>
  <c r="BU231" i="38"/>
  <c r="BP231" i="38"/>
  <c r="BX231" i="38"/>
  <c r="BQ231" i="38"/>
  <c r="BV231" i="38"/>
  <c r="BO231" i="38"/>
  <c r="CA231" i="38"/>
  <c r="BT231" i="38"/>
  <c r="BN231" i="38"/>
  <c r="BY231" i="38"/>
  <c r="BS231" i="38"/>
  <c r="CC231" i="38"/>
  <c r="CD231" i="38"/>
  <c r="CE231" i="38"/>
  <c r="CF175" i="38"/>
  <c r="BY175" i="38"/>
  <c r="BT175" i="38"/>
  <c r="BO175" i="38"/>
  <c r="BX175" i="38"/>
  <c r="BS175" i="38"/>
  <c r="BN175" i="38"/>
  <c r="CA175" i="38"/>
  <c r="BV175" i="38"/>
  <c r="BQ175" i="38"/>
  <c r="BP175" i="38"/>
  <c r="BZ175" i="38"/>
  <c r="BU175" i="38"/>
  <c r="CC175" i="38"/>
  <c r="CD175" i="38"/>
  <c r="CE175" i="38"/>
  <c r="AK120" i="38"/>
  <c r="AL120" i="38"/>
  <c r="AE120" i="38"/>
  <c r="Z120" i="38"/>
  <c r="U120" i="38"/>
  <c r="AD120" i="38"/>
  <c r="Y120" i="38"/>
  <c r="T120" i="38"/>
  <c r="AG120" i="38"/>
  <c r="AB120" i="38"/>
  <c r="W120" i="38"/>
  <c r="AF120" i="38"/>
  <c r="AA120" i="38"/>
  <c r="V120" i="38"/>
  <c r="AJ120" i="38"/>
  <c r="AI120" i="38"/>
  <c r="CA112" i="38"/>
  <c r="BV112" i="38"/>
  <c r="BQ112" i="38"/>
  <c r="BZ112" i="38"/>
  <c r="BU112" i="38"/>
  <c r="BP112" i="38"/>
  <c r="BY112" i="38"/>
  <c r="BT112" i="38"/>
  <c r="BO112" i="38"/>
  <c r="BN112" i="38"/>
  <c r="BX112" i="38"/>
  <c r="BS112" i="38"/>
  <c r="CC112" i="38"/>
  <c r="CF112" i="38"/>
  <c r="CE112" i="38"/>
  <c r="CD112" i="38"/>
  <c r="W146" i="3"/>
  <c r="V146" i="3"/>
  <c r="T36" i="38"/>
  <c r="AI36" i="38"/>
  <c r="AB36" i="38"/>
  <c r="Z36" i="38"/>
  <c r="V124" i="3"/>
  <c r="W124" i="3"/>
  <c r="W39" i="3"/>
  <c r="V39" i="3"/>
  <c r="CS306" i="38"/>
  <c r="CT306" i="38"/>
  <c r="FZ216" i="3"/>
  <c r="GL216" i="3"/>
  <c r="GK216" i="3"/>
  <c r="GK188" i="3"/>
  <c r="FZ188" i="3"/>
  <c r="BY226" i="38"/>
  <c r="BT226" i="38"/>
  <c r="BO226" i="38"/>
  <c r="BX226" i="38"/>
  <c r="BQ226" i="38"/>
  <c r="BV226" i="38"/>
  <c r="BP226" i="38"/>
  <c r="CA226" i="38"/>
  <c r="BU226" i="38"/>
  <c r="BN226" i="38"/>
  <c r="BZ226" i="38"/>
  <c r="BS226" i="38"/>
  <c r="CD226" i="38"/>
  <c r="CC226" i="38"/>
  <c r="CF226" i="38"/>
  <c r="CE226" i="38"/>
  <c r="AL132" i="38"/>
  <c r="AK132" i="38"/>
  <c r="AE132" i="38"/>
  <c r="Z132" i="38"/>
  <c r="U132" i="38"/>
  <c r="AD132" i="38"/>
  <c r="Y132" i="38"/>
  <c r="T132" i="38"/>
  <c r="AG132" i="38"/>
  <c r="AB132" i="38"/>
  <c r="W132" i="38"/>
  <c r="V132" i="38"/>
  <c r="AF132" i="38"/>
  <c r="AA132" i="38"/>
  <c r="AJ132" i="38"/>
  <c r="AI132" i="38"/>
  <c r="CC140" i="38"/>
  <c r="CE140" i="38"/>
  <c r="CD140" i="38"/>
  <c r="CF140" i="38"/>
  <c r="CA140" i="38"/>
  <c r="BV140" i="38"/>
  <c r="BQ140" i="38"/>
  <c r="BZ140" i="38"/>
  <c r="BU140" i="38"/>
  <c r="BP140" i="38"/>
  <c r="BY140" i="38"/>
  <c r="BT140" i="38"/>
  <c r="BO140" i="38"/>
  <c r="BX140" i="38"/>
  <c r="BS140" i="38"/>
  <c r="BN140" i="38"/>
  <c r="V120" i="3"/>
  <c r="W120" i="3"/>
  <c r="W132" i="3"/>
  <c r="V132" i="3"/>
  <c r="F38" i="2"/>
  <c r="O38" i="2"/>
  <c r="S38" i="2"/>
  <c r="O37" i="2"/>
  <c r="S37" i="2"/>
  <c r="CF207" i="38"/>
  <c r="BY207" i="38"/>
  <c r="BT207" i="38"/>
  <c r="BO207" i="38"/>
  <c r="BX207" i="38"/>
  <c r="BS207" i="38"/>
  <c r="BN207" i="38"/>
  <c r="CA207" i="38"/>
  <c r="BV207" i="38"/>
  <c r="BQ207" i="38"/>
  <c r="BU207" i="38"/>
  <c r="BP207" i="38"/>
  <c r="BZ207" i="38"/>
  <c r="CD207" i="38"/>
  <c r="CC207" i="38"/>
  <c r="CE207" i="38"/>
  <c r="AK200" i="38"/>
  <c r="AL200" i="38"/>
  <c r="AD200" i="38"/>
  <c r="Y200" i="38"/>
  <c r="T200" i="38"/>
  <c r="AG200" i="38"/>
  <c r="AB200" i="38"/>
  <c r="W200" i="38"/>
  <c r="AF200" i="38"/>
  <c r="AA200" i="38"/>
  <c r="V200" i="38"/>
  <c r="AE200" i="38"/>
  <c r="Z200" i="38"/>
  <c r="U200" i="38"/>
  <c r="AJ200" i="38"/>
  <c r="AI200" i="38"/>
  <c r="AG187" i="38"/>
  <c r="AB187" i="38"/>
  <c r="W187" i="38"/>
  <c r="AF187" i="38"/>
  <c r="AA187" i="38"/>
  <c r="V187" i="38"/>
  <c r="AE187" i="38"/>
  <c r="Z187" i="38"/>
  <c r="U187" i="38"/>
  <c r="Y187" i="38"/>
  <c r="T187" i="38"/>
  <c r="AD187" i="38"/>
  <c r="AI187" i="38"/>
  <c r="AL187" i="38"/>
  <c r="AK187" i="38"/>
  <c r="AJ187" i="38"/>
  <c r="V51" i="3"/>
  <c r="W51" i="3"/>
  <c r="AA40" i="38"/>
  <c r="AD40" i="38"/>
  <c r="W40" i="38"/>
  <c r="AB40" i="38"/>
  <c r="V40" i="38"/>
  <c r="AJ40" i="38"/>
  <c r="AK40" i="38"/>
  <c r="Z40" i="38"/>
  <c r="T40" i="38"/>
  <c r="AI40" i="38"/>
  <c r="AF40" i="38"/>
  <c r="AG40" i="38"/>
  <c r="AL40" i="38"/>
  <c r="W134" i="3"/>
  <c r="V134" i="3"/>
  <c r="CH27" i="38"/>
  <c r="F29" i="2"/>
  <c r="O29" i="2"/>
  <c r="S29" i="2"/>
  <c r="T29" i="2"/>
  <c r="O28" i="2"/>
  <c r="S28" i="2"/>
  <c r="AG179" i="38"/>
  <c r="AB179" i="38"/>
  <c r="W179" i="38"/>
  <c r="AF179" i="38"/>
  <c r="AA179" i="38"/>
  <c r="V179" i="38"/>
  <c r="AE179" i="38"/>
  <c r="Z179" i="38"/>
  <c r="U179" i="38"/>
  <c r="Y179" i="38"/>
  <c r="T179" i="38"/>
  <c r="AD179" i="38"/>
  <c r="AJ179" i="38"/>
  <c r="AI179" i="38"/>
  <c r="AL179" i="38"/>
  <c r="AK179" i="38"/>
  <c r="AD204" i="38"/>
  <c r="Y204" i="38"/>
  <c r="T204" i="38"/>
  <c r="AG204" i="38"/>
  <c r="AB204" i="38"/>
  <c r="W204" i="38"/>
  <c r="AF204" i="38"/>
  <c r="AA204" i="38"/>
  <c r="V204" i="38"/>
  <c r="Z204" i="38"/>
  <c r="U204" i="38"/>
  <c r="AE204" i="38"/>
  <c r="AJ204" i="38"/>
  <c r="AK204" i="38"/>
  <c r="AI204" i="38"/>
  <c r="AL204" i="38"/>
  <c r="CF266" i="38"/>
  <c r="CD266" i="38"/>
  <c r="CC266" i="38"/>
  <c r="CE266" i="38"/>
  <c r="CA266" i="38"/>
  <c r="BV266" i="38"/>
  <c r="BQ266" i="38"/>
  <c r="BZ266" i="38"/>
  <c r="BU266" i="38"/>
  <c r="BP266" i="38"/>
  <c r="BY266" i="38"/>
  <c r="BT266" i="38"/>
  <c r="BO266" i="38"/>
  <c r="BS266" i="38"/>
  <c r="BN266" i="38"/>
  <c r="BX266" i="38"/>
  <c r="AD135" i="38"/>
  <c r="Y135" i="38"/>
  <c r="T135" i="38"/>
  <c r="AG135" i="38"/>
  <c r="AB135" i="38"/>
  <c r="W135" i="38"/>
  <c r="AF135" i="38"/>
  <c r="AA135" i="38"/>
  <c r="V135" i="38"/>
  <c r="Z135" i="38"/>
  <c r="AE135" i="38"/>
  <c r="U135" i="38"/>
  <c r="AL135" i="38"/>
  <c r="AK135" i="38"/>
  <c r="AJ135" i="38"/>
  <c r="AI135" i="38"/>
  <c r="CE110" i="38"/>
  <c r="CF110" i="38"/>
  <c r="BY110" i="38"/>
  <c r="BT110" i="38"/>
  <c r="BO110" i="38"/>
  <c r="BX110" i="38"/>
  <c r="BS110" i="38"/>
  <c r="BN110" i="38"/>
  <c r="CA110" i="38"/>
  <c r="BV110" i="38"/>
  <c r="BQ110" i="38"/>
  <c r="BZ110" i="38"/>
  <c r="BU110" i="38"/>
  <c r="BP110" i="38"/>
  <c r="CC110" i="38"/>
  <c r="CD110" i="38"/>
  <c r="V96" i="3"/>
  <c r="W96" i="3"/>
  <c r="CH132" i="38"/>
  <c r="T38" i="2"/>
  <c r="BG100" i="3"/>
  <c r="T228" i="2"/>
  <c r="CH47" i="38"/>
  <c r="BK137" i="38"/>
  <c r="BT64" i="38"/>
  <c r="Y132" i="3"/>
  <c r="GH132" i="3"/>
  <c r="Y27" i="3"/>
  <c r="GH27" i="3"/>
  <c r="V67" i="38"/>
  <c r="AB67" i="38"/>
  <c r="AD67" i="38"/>
  <c r="AE76" i="38"/>
  <c r="W76" i="38"/>
  <c r="Y76" i="38"/>
  <c r="CH32" i="38"/>
  <c r="E32" i="39"/>
  <c r="EI32" i="3"/>
  <c r="W35" i="1"/>
  <c r="W33" i="3"/>
  <c r="S13" i="38"/>
  <c r="V56" i="3"/>
  <c r="FZ204" i="3"/>
  <c r="GK204" i="3"/>
  <c r="S183" i="38"/>
  <c r="S216" i="38"/>
  <c r="S231" i="38"/>
  <c r="S112" i="38"/>
  <c r="CH35" i="38"/>
  <c r="D35" i="39"/>
  <c r="BK188" i="38"/>
  <c r="S247" i="38"/>
  <c r="S255" i="38"/>
  <c r="S263" i="38"/>
  <c r="S271" i="38"/>
  <c r="S279" i="38"/>
  <c r="S287" i="38"/>
  <c r="S295" i="38"/>
  <c r="S303" i="38"/>
  <c r="S140" i="38"/>
  <c r="BK149" i="38"/>
  <c r="S35" i="38"/>
  <c r="CF75" i="38"/>
  <c r="CE75" i="38"/>
  <c r="CD75" i="38"/>
  <c r="CC75" i="38"/>
  <c r="CF159" i="38"/>
  <c r="BY159" i="38"/>
  <c r="BT159" i="38"/>
  <c r="BO159" i="38"/>
  <c r="BX159" i="38"/>
  <c r="BS159" i="38"/>
  <c r="BN159" i="38"/>
  <c r="CA159" i="38"/>
  <c r="BV159" i="38"/>
  <c r="BQ159" i="38"/>
  <c r="BU159" i="38"/>
  <c r="BP159" i="38"/>
  <c r="BZ159" i="38"/>
  <c r="CC159" i="38"/>
  <c r="CD159" i="38"/>
  <c r="CE159" i="38"/>
  <c r="AK152" i="38"/>
  <c r="AL152" i="38"/>
  <c r="AD152" i="38"/>
  <c r="Y152" i="38"/>
  <c r="T152" i="38"/>
  <c r="AG152" i="38"/>
  <c r="AB152" i="38"/>
  <c r="W152" i="38"/>
  <c r="AF152" i="38"/>
  <c r="AA152" i="38"/>
  <c r="V152" i="38"/>
  <c r="U152" i="38"/>
  <c r="AE152" i="38"/>
  <c r="Z152" i="38"/>
  <c r="AJ152" i="38"/>
  <c r="AI152" i="38"/>
  <c r="CF234" i="38"/>
  <c r="CD234" i="38"/>
  <c r="CE234" i="38"/>
  <c r="CC234" i="38"/>
  <c r="BY234" i="38"/>
  <c r="BT234" i="38"/>
  <c r="BO234" i="38"/>
  <c r="BV234" i="38"/>
  <c r="BP234" i="38"/>
  <c r="CA234" i="38"/>
  <c r="BU234" i="38"/>
  <c r="BN234" i="38"/>
  <c r="BZ234" i="38"/>
  <c r="BS234" i="38"/>
  <c r="BQ234" i="38"/>
  <c r="BX234" i="38"/>
  <c r="CD93" i="38"/>
  <c r="CF93" i="38"/>
  <c r="CE93" i="38"/>
  <c r="BX93" i="38"/>
  <c r="BS93" i="38"/>
  <c r="BN93" i="38"/>
  <c r="CA93" i="38"/>
  <c r="BV93" i="38"/>
  <c r="BQ93" i="38"/>
  <c r="BZ93" i="38"/>
  <c r="BU93" i="38"/>
  <c r="BP93" i="38"/>
  <c r="BT93" i="38"/>
  <c r="BY93" i="38"/>
  <c r="BO93" i="38"/>
  <c r="CC93" i="38"/>
  <c r="BY122" i="38"/>
  <c r="BT122" i="38"/>
  <c r="BO122" i="38"/>
  <c r="BX122" i="38"/>
  <c r="BS122" i="38"/>
  <c r="BN122" i="38"/>
  <c r="CA122" i="38"/>
  <c r="BV122" i="38"/>
  <c r="BQ122" i="38"/>
  <c r="BU122" i="38"/>
  <c r="BZ122" i="38"/>
  <c r="BP122" i="38"/>
  <c r="CD122" i="38"/>
  <c r="CC122" i="38"/>
  <c r="CF122" i="38"/>
  <c r="CE122" i="38"/>
  <c r="CC148" i="38"/>
  <c r="CF148" i="38"/>
  <c r="CD148" i="38"/>
  <c r="CE148" i="38"/>
  <c r="CA148" i="38"/>
  <c r="BV148" i="38"/>
  <c r="BQ148" i="38"/>
  <c r="BZ148" i="38"/>
  <c r="BU148" i="38"/>
  <c r="BP148" i="38"/>
  <c r="BY148" i="38"/>
  <c r="BT148" i="38"/>
  <c r="BO148" i="38"/>
  <c r="BS148" i="38"/>
  <c r="BX148" i="38"/>
  <c r="BN148" i="38"/>
  <c r="CE102" i="38"/>
  <c r="CF102" i="38"/>
  <c r="BY102" i="38"/>
  <c r="BT102" i="38"/>
  <c r="BO102" i="38"/>
  <c r="BX102" i="38"/>
  <c r="BS102" i="38"/>
  <c r="BN102" i="38"/>
  <c r="CA102" i="38"/>
  <c r="BV102" i="38"/>
  <c r="BQ102" i="38"/>
  <c r="BZ102" i="38"/>
  <c r="BU102" i="38"/>
  <c r="BP102" i="38"/>
  <c r="CC102" i="38"/>
  <c r="CD102" i="38"/>
  <c r="S94" i="38"/>
  <c r="S143" i="38"/>
  <c r="V133" i="3"/>
  <c r="W133" i="3"/>
  <c r="AG11" i="38"/>
  <c r="V11" i="38"/>
  <c r="U11" i="38"/>
  <c r="AK11" i="38"/>
  <c r="Y11" i="38"/>
  <c r="AE11" i="38"/>
  <c r="Z11" i="38"/>
  <c r="AJ11" i="38"/>
  <c r="T11" i="38"/>
  <c r="W11" i="38"/>
  <c r="AF11" i="38"/>
  <c r="AI11" i="38"/>
  <c r="AB11" i="38"/>
  <c r="AA11" i="38"/>
  <c r="AD11" i="38"/>
  <c r="AL11" i="38"/>
  <c r="AI52" i="38"/>
  <c r="AJ52" i="38"/>
  <c r="V23" i="3"/>
  <c r="W23" i="3"/>
  <c r="CF179" i="38"/>
  <c r="CD179" i="38"/>
  <c r="CC179" i="38"/>
  <c r="CE179" i="38"/>
  <c r="BY179" i="38"/>
  <c r="BT179" i="38"/>
  <c r="BO179" i="38"/>
  <c r="BX179" i="38"/>
  <c r="BS179" i="38"/>
  <c r="BN179" i="38"/>
  <c r="CA179" i="38"/>
  <c r="BV179" i="38"/>
  <c r="BQ179" i="38"/>
  <c r="BP179" i="38"/>
  <c r="BZ179" i="38"/>
  <c r="BU179" i="38"/>
  <c r="CD242" i="38"/>
  <c r="CF242" i="38"/>
  <c r="CE242" i="38"/>
  <c r="CC242" i="38"/>
  <c r="CA242" i="38"/>
  <c r="BV242" i="38"/>
  <c r="BQ242" i="38"/>
  <c r="BZ242" i="38"/>
  <c r="BU242" i="38"/>
  <c r="BP242" i="38"/>
  <c r="BY242" i="38"/>
  <c r="BT242" i="38"/>
  <c r="BO242" i="38"/>
  <c r="BS242" i="38"/>
  <c r="BN242" i="38"/>
  <c r="BX242" i="38"/>
  <c r="S127" i="38"/>
  <c r="BK80" i="38"/>
  <c r="BK104" i="38"/>
  <c r="W53" i="3"/>
  <c r="V53" i="3"/>
  <c r="W142" i="3"/>
  <c r="V142" i="3"/>
  <c r="S318" i="2"/>
  <c r="BG184" i="3"/>
  <c r="BG135" i="3"/>
  <c r="BG104" i="3"/>
  <c r="BG79" i="3"/>
  <c r="BG207" i="3"/>
  <c r="S228" i="2"/>
  <c r="AD7" i="39"/>
  <c r="P7" i="39"/>
  <c r="EK7" i="3"/>
  <c r="Q132" i="3"/>
  <c r="FY27" i="3"/>
  <c r="Q27" i="3"/>
  <c r="U67" i="38"/>
  <c r="AA67" i="38"/>
  <c r="AG67" i="38"/>
  <c r="V76" i="38"/>
  <c r="AB76" i="38"/>
  <c r="AD76" i="38"/>
  <c r="CE158" i="38"/>
  <c r="CF158" i="38"/>
  <c r="BX158" i="38"/>
  <c r="BS158" i="38"/>
  <c r="BN158" i="38"/>
  <c r="CA158" i="38"/>
  <c r="BV158" i="38"/>
  <c r="BQ158" i="38"/>
  <c r="BZ158" i="38"/>
  <c r="BU158" i="38"/>
  <c r="BP158" i="38"/>
  <c r="BY158" i="38"/>
  <c r="BT158" i="38"/>
  <c r="BO158" i="38"/>
  <c r="CC158" i="38"/>
  <c r="CD158" i="38"/>
  <c r="AG175" i="38"/>
  <c r="AB175" i="38"/>
  <c r="W175" i="38"/>
  <c r="AF175" i="38"/>
  <c r="AA175" i="38"/>
  <c r="V175" i="38"/>
  <c r="AE175" i="38"/>
  <c r="Z175" i="38"/>
  <c r="U175" i="38"/>
  <c r="Y175" i="38"/>
  <c r="T175" i="38"/>
  <c r="AD175" i="38"/>
  <c r="AL175" i="38"/>
  <c r="AK175" i="38"/>
  <c r="AJ175" i="38"/>
  <c r="AI175" i="38"/>
  <c r="V103" i="3"/>
  <c r="W103" i="3"/>
  <c r="AJ220" i="38"/>
  <c r="AL220" i="38"/>
  <c r="AK220" i="38"/>
  <c r="AE220" i="38"/>
  <c r="Z220" i="38"/>
  <c r="U220" i="38"/>
  <c r="AB220" i="38"/>
  <c r="V220" i="38"/>
  <c r="AG220" i="38"/>
  <c r="AA220" i="38"/>
  <c r="T220" i="38"/>
  <c r="AF220" i="38"/>
  <c r="Y220" i="38"/>
  <c r="AD220" i="38"/>
  <c r="W220" i="38"/>
  <c r="AI220" i="38"/>
  <c r="S239" i="38"/>
  <c r="CF247" i="38"/>
  <c r="BS247" i="38"/>
  <c r="BN247" i="38"/>
  <c r="CA247" i="38"/>
  <c r="BV247" i="38"/>
  <c r="BQ247" i="38"/>
  <c r="BZ247" i="38"/>
  <c r="BU247" i="38"/>
  <c r="BP247" i="38"/>
  <c r="BY247" i="38"/>
  <c r="BT247" i="38"/>
  <c r="BO247" i="38"/>
  <c r="CC247" i="38"/>
  <c r="BX247" i="38"/>
  <c r="CE247" i="38"/>
  <c r="CD247" i="38"/>
  <c r="CF295" i="38"/>
  <c r="BS295" i="38"/>
  <c r="BN295" i="38"/>
  <c r="BV295" i="38"/>
  <c r="BQ295" i="38"/>
  <c r="CA295" i="38"/>
  <c r="BU295" i="38"/>
  <c r="BP295" i="38"/>
  <c r="BT295" i="38"/>
  <c r="BO295" i="38"/>
  <c r="BZ295" i="38"/>
  <c r="BX295" i="38"/>
  <c r="BY295" i="38"/>
  <c r="CE295" i="38"/>
  <c r="CD295" i="38"/>
  <c r="CC295" i="38"/>
  <c r="CT11" i="38"/>
  <c r="CS11" i="38"/>
  <c r="CQ11" i="38"/>
  <c r="CR11" i="38"/>
  <c r="CO11" i="38"/>
  <c r="CL11" i="38"/>
  <c r="CM11" i="38"/>
  <c r="CN11" i="38"/>
  <c r="BY90" i="38"/>
  <c r="BT90" i="38"/>
  <c r="BO90" i="38"/>
  <c r="CA90" i="38"/>
  <c r="BV90" i="38"/>
  <c r="BQ90" i="38"/>
  <c r="BS90" i="38"/>
  <c r="BZ90" i="38"/>
  <c r="BP90" i="38"/>
  <c r="BU90" i="38"/>
  <c r="BX90" i="38"/>
  <c r="BN90" i="38"/>
  <c r="CD90" i="38"/>
  <c r="CC90" i="38"/>
  <c r="CF90" i="38"/>
  <c r="CE90" i="38"/>
  <c r="W84" i="3"/>
  <c r="V84" i="3"/>
  <c r="W248" i="3"/>
  <c r="V248" i="3"/>
  <c r="W250" i="3"/>
  <c r="V250" i="3"/>
  <c r="F56" i="2"/>
  <c r="O56" i="2"/>
  <c r="S56" i="2"/>
  <c r="T56" i="2"/>
  <c r="O55" i="2"/>
  <c r="S55" i="2"/>
  <c r="CD157" i="38"/>
  <c r="CF157" i="38"/>
  <c r="CE157" i="38"/>
  <c r="CA157" i="38"/>
  <c r="BV157" i="38"/>
  <c r="BQ157" i="38"/>
  <c r="BZ157" i="38"/>
  <c r="BU157" i="38"/>
  <c r="BP157" i="38"/>
  <c r="BY157" i="38"/>
  <c r="BT157" i="38"/>
  <c r="BO157" i="38"/>
  <c r="BS157" i="38"/>
  <c r="BN157" i="38"/>
  <c r="BX157" i="38"/>
  <c r="CC157" i="38"/>
  <c r="S234" i="38"/>
  <c r="CE94" i="38"/>
  <c r="CF94" i="38"/>
  <c r="BY94" i="38"/>
  <c r="BT94" i="38"/>
  <c r="BO94" i="38"/>
  <c r="BX94" i="38"/>
  <c r="BS94" i="38"/>
  <c r="BN94" i="38"/>
  <c r="CA94" i="38"/>
  <c r="BV94" i="38"/>
  <c r="BQ94" i="38"/>
  <c r="BP94" i="38"/>
  <c r="BU94" i="38"/>
  <c r="BZ94" i="38"/>
  <c r="CD94" i="38"/>
  <c r="CC94" i="38"/>
  <c r="V94" i="3"/>
  <c r="W94" i="3"/>
  <c r="CQ15" i="38"/>
  <c r="CR15" i="38"/>
  <c r="CT15" i="38"/>
  <c r="CN15" i="38"/>
  <c r="CO15" i="38"/>
  <c r="CS15" i="38"/>
  <c r="CL15" i="38"/>
  <c r="CM15" i="38"/>
  <c r="FZ220" i="3"/>
  <c r="GL220" i="3"/>
  <c r="CX294" i="38"/>
  <c r="CY294" i="38"/>
  <c r="F47" i="2"/>
  <c r="O47" i="2"/>
  <c r="S47" i="2"/>
  <c r="T47" i="2"/>
  <c r="O46" i="2"/>
  <c r="S46" i="2"/>
  <c r="BK257" i="38"/>
  <c r="BK289" i="38"/>
  <c r="BK250" i="38"/>
  <c r="BK282" i="38"/>
  <c r="BK118" i="38"/>
  <c r="S110" i="38"/>
  <c r="S104" i="38"/>
  <c r="W21" i="3"/>
  <c r="DD118" i="38"/>
  <c r="AF118" i="39"/>
  <c r="E118" i="39"/>
  <c r="EI118" i="3"/>
  <c r="S246" i="2"/>
  <c r="BG76" i="3"/>
  <c r="BG55" i="3"/>
  <c r="V7" i="39"/>
  <c r="FY132" i="3"/>
  <c r="Z67" i="38"/>
  <c r="AF67" i="38"/>
  <c r="U76" i="38"/>
  <c r="AA76" i="38"/>
  <c r="CH158" i="38"/>
  <c r="BK167" i="38"/>
  <c r="BK183" i="38"/>
  <c r="BK216" i="38"/>
  <c r="BK89" i="38"/>
  <c r="BK120" i="38"/>
  <c r="BK129" i="38"/>
  <c r="S72" i="38"/>
  <c r="V82" i="3"/>
  <c r="W82" i="3"/>
  <c r="V154" i="3"/>
  <c r="W154" i="3"/>
  <c r="BY163" i="38"/>
  <c r="BT163" i="38"/>
  <c r="BO163" i="38"/>
  <c r="BX163" i="38"/>
  <c r="BS163" i="38"/>
  <c r="BN163" i="38"/>
  <c r="CA163" i="38"/>
  <c r="BV163" i="38"/>
  <c r="BQ163" i="38"/>
  <c r="BP163" i="38"/>
  <c r="BZ163" i="38"/>
  <c r="BU163" i="38"/>
  <c r="CC163" i="38"/>
  <c r="CF163" i="38"/>
  <c r="CE163" i="38"/>
  <c r="CD163" i="38"/>
  <c r="S171" i="38"/>
  <c r="S188" i="38"/>
  <c r="BK239" i="38"/>
  <c r="BK255" i="38"/>
  <c r="BK263" i="38"/>
  <c r="BK271" i="38"/>
  <c r="BK279" i="38"/>
  <c r="BK287" i="38"/>
  <c r="S51" i="38"/>
  <c r="BK121" i="38"/>
  <c r="BK132" i="38"/>
  <c r="V158" i="3"/>
  <c r="W158" i="3"/>
  <c r="BK152" i="38"/>
  <c r="BK200" i="38"/>
  <c r="S148" i="38"/>
  <c r="S102" i="38"/>
  <c r="BK143" i="38"/>
  <c r="V22" i="3"/>
  <c r="W22" i="3"/>
  <c r="CH44" i="38"/>
  <c r="S242" i="38"/>
  <c r="S250" i="38"/>
  <c r="S258" i="38"/>
  <c r="S282" i="38"/>
  <c r="S290" i="38"/>
  <c r="CF127" i="38"/>
  <c r="BZ127" i="38"/>
  <c r="BU127" i="38"/>
  <c r="BP127" i="38"/>
  <c r="BY127" i="38"/>
  <c r="BT127" i="38"/>
  <c r="BO127" i="38"/>
  <c r="BX127" i="38"/>
  <c r="BS127" i="38"/>
  <c r="BN127" i="38"/>
  <c r="CA127" i="38"/>
  <c r="BV127" i="38"/>
  <c r="BQ127" i="38"/>
  <c r="CC127" i="38"/>
  <c r="CD127" i="38"/>
  <c r="CE127" i="38"/>
  <c r="CF135" i="38"/>
  <c r="BZ135" i="38"/>
  <c r="BU135" i="38"/>
  <c r="BP135" i="38"/>
  <c r="BY135" i="38"/>
  <c r="BT135" i="38"/>
  <c r="BO135" i="38"/>
  <c r="BX135" i="38"/>
  <c r="BS135" i="38"/>
  <c r="BN135" i="38"/>
  <c r="BQ135" i="38"/>
  <c r="BV135" i="38"/>
  <c r="CA135" i="38"/>
  <c r="CD135" i="38"/>
  <c r="CC135" i="38"/>
  <c r="CE135" i="38"/>
  <c r="AL80" i="38"/>
  <c r="AE80" i="38"/>
  <c r="Z80" i="38"/>
  <c r="U80" i="38"/>
  <c r="AG80" i="38"/>
  <c r="AB80" i="38"/>
  <c r="W80" i="38"/>
  <c r="Y80" i="38"/>
  <c r="AF80" i="38"/>
  <c r="V80" i="38"/>
  <c r="AD80" i="38"/>
  <c r="T80" i="38"/>
  <c r="AA80" i="38"/>
  <c r="AK80" i="38"/>
  <c r="AJ80" i="38"/>
  <c r="AI80" i="38"/>
  <c r="CH140" i="38"/>
  <c r="GL163" i="3"/>
  <c r="GL187" i="3"/>
  <c r="W110" i="1"/>
  <c r="W141" i="1"/>
  <c r="GL155" i="3"/>
  <c r="GL171" i="3"/>
  <c r="W105" i="1"/>
  <c r="W144" i="1"/>
  <c r="GL166" i="3"/>
  <c r="GL184" i="3"/>
  <c r="GL195" i="3"/>
  <c r="GL164" i="3"/>
  <c r="GL180" i="3"/>
  <c r="GL189" i="3"/>
  <c r="V112" i="3"/>
  <c r="W112" i="3"/>
  <c r="V60" i="3"/>
  <c r="W60" i="3"/>
  <c r="GK250" i="3"/>
  <c r="FZ250" i="3"/>
  <c r="GL250" i="3"/>
  <c r="V57" i="3"/>
  <c r="W57" i="3"/>
  <c r="GL179" i="3"/>
  <c r="GL181" i="3"/>
  <c r="GL174" i="3"/>
  <c r="GL194" i="3"/>
  <c r="GL152" i="3"/>
  <c r="GL168" i="3"/>
  <c r="GL185" i="3"/>
  <c r="GL201" i="3"/>
  <c r="GL153" i="3"/>
  <c r="GL177" i="3"/>
  <c r="BG121" i="3"/>
  <c r="BG80" i="3"/>
  <c r="BG59" i="3"/>
  <c r="GL196" i="3"/>
  <c r="W136" i="1"/>
  <c r="BG20" i="3"/>
  <c r="GL159" i="3"/>
  <c r="GL175" i="3"/>
  <c r="CH38" i="3"/>
  <c r="CJ38" i="3"/>
  <c r="CV38" i="3"/>
  <c r="AV38" i="3"/>
  <c r="GL154" i="3"/>
  <c r="GL170" i="3"/>
  <c r="GL199" i="3"/>
  <c r="BG114" i="3"/>
  <c r="GL165" i="3"/>
  <c r="GL182" i="3"/>
  <c r="W119" i="1"/>
  <c r="W102" i="1"/>
  <c r="W106" i="1"/>
  <c r="W111" i="1"/>
  <c r="GL158" i="3"/>
  <c r="GL203" i="3"/>
  <c r="GL156" i="3"/>
  <c r="GL183" i="3"/>
  <c r="GL197" i="3"/>
  <c r="W138" i="1"/>
  <c r="V234" i="3"/>
  <c r="W234" i="3"/>
  <c r="GK208" i="3"/>
  <c r="FZ208" i="3"/>
  <c r="GL208" i="3"/>
  <c r="V79" i="3"/>
  <c r="W79" i="3"/>
  <c r="W128" i="3"/>
  <c r="V128" i="3"/>
  <c r="V110" i="3"/>
  <c r="W110" i="3"/>
  <c r="W204" i="3"/>
  <c r="V204" i="3"/>
  <c r="W112" i="1"/>
  <c r="GL172" i="3"/>
  <c r="GL160" i="3"/>
  <c r="GL176" i="3"/>
  <c r="GL193" i="3"/>
  <c r="CH42" i="3"/>
  <c r="CJ42" i="3"/>
  <c r="CV42" i="3"/>
  <c r="AV42" i="3"/>
  <c r="GL186" i="3"/>
  <c r="BG123" i="3"/>
  <c r="W152" i="1"/>
  <c r="GL167" i="3"/>
  <c r="BG206" i="3"/>
  <c r="GL162" i="3"/>
  <c r="GL178" i="3"/>
  <c r="GL191" i="3"/>
  <c r="GL157" i="3"/>
  <c r="GL173" i="3"/>
  <c r="W146" i="1"/>
  <c r="W134" i="1"/>
  <c r="W127" i="1"/>
  <c r="W98" i="1"/>
  <c r="V108" i="3"/>
  <c r="W108" i="3"/>
  <c r="GK202" i="3"/>
  <c r="FZ202" i="3"/>
  <c r="V160" i="3"/>
  <c r="W160" i="3"/>
  <c r="BG196" i="3"/>
  <c r="BG19" i="3"/>
  <c r="BG14" i="3"/>
  <c r="BG53" i="3"/>
  <c r="BG216" i="3"/>
  <c r="BG40" i="3"/>
  <c r="BG155" i="3"/>
  <c r="BG139" i="3"/>
  <c r="BG108" i="3"/>
  <c r="BG84" i="3"/>
  <c r="BG48" i="3"/>
  <c r="BG21" i="3"/>
  <c r="BG36" i="3"/>
  <c r="BG15" i="3"/>
  <c r="BG235" i="3"/>
  <c r="BG153" i="3"/>
  <c r="BG148" i="3"/>
  <c r="BG132" i="3"/>
  <c r="BG117" i="3"/>
  <c r="BG77" i="3"/>
  <c r="BG199" i="3"/>
  <c r="BG134" i="3"/>
  <c r="BG103" i="3"/>
  <c r="BG86" i="3"/>
  <c r="BG50" i="3"/>
  <c r="BG140" i="3"/>
  <c r="BG128" i="3"/>
  <c r="BG85" i="3"/>
  <c r="BG61" i="3"/>
  <c r="AJ77" i="38"/>
  <c r="V77" i="38"/>
  <c r="T77" i="38"/>
  <c r="Z77" i="38"/>
  <c r="AI77" i="38"/>
  <c r="AE77" i="38"/>
  <c r="AB77" i="38"/>
  <c r="W77" i="38"/>
  <c r="AL77" i="38"/>
  <c r="Y77" i="38"/>
  <c r="U77" i="38"/>
  <c r="AA77" i="38"/>
  <c r="AK77" i="38"/>
  <c r="AF77" i="38"/>
  <c r="AD77" i="38"/>
  <c r="AG77" i="38"/>
  <c r="BT50" i="38"/>
  <c r="P50" i="39"/>
  <c r="EK50" i="3"/>
  <c r="CC50" i="38"/>
  <c r="AC50" i="39"/>
  <c r="CF50" i="38"/>
  <c r="AF50" i="39"/>
  <c r="BY50" i="38"/>
  <c r="W50" i="39"/>
  <c r="BO50" i="38"/>
  <c r="I50" i="39"/>
  <c r="BQ50" i="38"/>
  <c r="K50" i="39"/>
  <c r="BV50" i="38"/>
  <c r="R50" i="39"/>
  <c r="BZ50" i="38"/>
  <c r="X50" i="39"/>
  <c r="BS50" i="38"/>
  <c r="O50" i="39"/>
  <c r="EJ50" i="3"/>
  <c r="BU50" i="38"/>
  <c r="Q50" i="39"/>
  <c r="CE50" i="38"/>
  <c r="AE50" i="39"/>
  <c r="BX50" i="38"/>
  <c r="V50" i="39"/>
  <c r="BP50" i="38"/>
  <c r="J50" i="39"/>
  <c r="BN50" i="38"/>
  <c r="H50" i="39"/>
  <c r="CD50" i="38"/>
  <c r="AD50" i="39"/>
  <c r="CA50" i="38"/>
  <c r="Y50" i="39"/>
  <c r="EH61" i="3"/>
  <c r="W54" i="39"/>
  <c r="AE54" i="39"/>
  <c r="AC54" i="39"/>
  <c r="H54" i="39"/>
  <c r="S28" i="1"/>
  <c r="S49" i="1"/>
  <c r="V18" i="3"/>
  <c r="W18" i="3"/>
  <c r="AJ78" i="38"/>
  <c r="AI78" i="38"/>
  <c r="AL78" i="38"/>
  <c r="AK78" i="38"/>
  <c r="AK76" i="38"/>
  <c r="AJ76" i="38"/>
  <c r="AI76" i="38"/>
  <c r="AL76" i="38"/>
  <c r="W30" i="3"/>
  <c r="V30" i="3"/>
  <c r="Y54" i="39"/>
  <c r="AF54" i="39"/>
  <c r="J54" i="39"/>
  <c r="R54" i="39"/>
  <c r="S19" i="1"/>
  <c r="CM17" i="38"/>
  <c r="CN17" i="38"/>
  <c r="CO17" i="38"/>
  <c r="CL17" i="38"/>
  <c r="CM8" i="38"/>
  <c r="CL8" i="38"/>
  <c r="CO8" i="38"/>
  <c r="CN8" i="38"/>
  <c r="V54" i="39"/>
  <c r="AD54" i="39"/>
  <c r="O54" i="39"/>
  <c r="EJ54" i="3"/>
  <c r="Q54" i="39"/>
  <c r="S69" i="1"/>
  <c r="CS13" i="38"/>
  <c r="CM13" i="38"/>
  <c r="CT13" i="38"/>
  <c r="CR13" i="38"/>
  <c r="CN13" i="38"/>
  <c r="CQ13" i="38"/>
  <c r="CO13" i="38"/>
  <c r="CL13" i="38"/>
  <c r="S50" i="38"/>
  <c r="S70" i="38"/>
  <c r="EH68" i="3"/>
  <c r="X54" i="39"/>
  <c r="P54" i="39"/>
  <c r="I54" i="39"/>
  <c r="K54" i="39"/>
  <c r="S77" i="1"/>
  <c r="S53" i="1"/>
  <c r="S17" i="38"/>
  <c r="AJ67" i="38"/>
  <c r="AI67" i="38"/>
  <c r="AL67" i="38"/>
  <c r="AK67" i="38"/>
  <c r="AI60" i="38"/>
  <c r="AK60" i="38"/>
  <c r="AJ60" i="38"/>
  <c r="U59" i="38"/>
  <c r="AG59" i="38"/>
  <c r="AA59" i="38"/>
  <c r="AK59" i="38"/>
  <c r="AD59" i="38"/>
  <c r="AB59" i="38"/>
  <c r="V59" i="38"/>
  <c r="AJ59" i="38"/>
  <c r="AE59" i="38"/>
  <c r="Y59" i="38"/>
  <c r="W59" i="38"/>
  <c r="AI59" i="38"/>
  <c r="Z59" i="38"/>
  <c r="T59" i="38"/>
  <c r="AF59" i="38"/>
  <c r="AL59" i="38"/>
  <c r="V48" i="3"/>
  <c r="L47" i="8"/>
  <c r="D47" i="39"/>
  <c r="W49" i="3"/>
  <c r="V49" i="3"/>
  <c r="V46" i="3"/>
  <c r="W37" i="3"/>
  <c r="DD29" i="38"/>
  <c r="CR29" i="38"/>
  <c r="CW29" i="38"/>
  <c r="DC29" i="38"/>
  <c r="CQ29" i="38"/>
  <c r="CV29" i="38"/>
  <c r="DB29" i="38"/>
  <c r="CT29" i="38"/>
  <c r="CY29" i="38"/>
  <c r="DA29" i="38"/>
  <c r="CS29" i="38"/>
  <c r="CX29" i="38"/>
  <c r="CM29" i="38"/>
  <c r="CN29" i="38"/>
  <c r="CO29" i="38"/>
  <c r="CL29" i="38"/>
  <c r="DD32" i="38"/>
  <c r="AF32" i="39"/>
  <c r="DC32" i="38"/>
  <c r="AE32" i="39"/>
  <c r="CS32" i="38"/>
  <c r="CQ32" i="38"/>
  <c r="O32" i="39"/>
  <c r="CX32" i="38"/>
  <c r="X32" i="39"/>
  <c r="CV32" i="38"/>
  <c r="V32" i="39"/>
  <c r="DB32" i="38"/>
  <c r="AD32" i="39"/>
  <c r="DA32" i="38"/>
  <c r="AC32" i="39"/>
  <c r="CT32" i="38"/>
  <c r="R32" i="39"/>
  <c r="CR32" i="38"/>
  <c r="P32" i="39"/>
  <c r="CY32" i="38"/>
  <c r="Y32" i="39"/>
  <c r="CW32" i="38"/>
  <c r="W32" i="39"/>
  <c r="CN32" i="38"/>
  <c r="J32" i="39"/>
  <c r="Q32" i="39"/>
  <c r="EL32" i="3"/>
  <c r="CO32" i="38"/>
  <c r="K32" i="39"/>
  <c r="CL32" i="38"/>
  <c r="H32" i="39"/>
  <c r="CM32" i="38"/>
  <c r="I32" i="39"/>
  <c r="N32" i="39"/>
  <c r="U32" i="39"/>
  <c r="AB32" i="39"/>
  <c r="G32" i="39"/>
  <c r="EH32" i="3"/>
  <c r="S32" i="38"/>
  <c r="CL33" i="38"/>
  <c r="DD33" i="38"/>
  <c r="CR33" i="38"/>
  <c r="CW33" i="38"/>
  <c r="DC33" i="38"/>
  <c r="CQ33" i="38"/>
  <c r="CV33" i="38"/>
  <c r="DB33" i="38"/>
  <c r="CT33" i="38"/>
  <c r="CY33" i="38"/>
  <c r="DA33" i="38"/>
  <c r="CS33" i="38"/>
  <c r="CX33" i="38"/>
  <c r="CN33" i="38"/>
  <c r="CO33" i="38"/>
  <c r="CM33" i="38"/>
  <c r="BK28" i="38"/>
  <c r="S28" i="38"/>
  <c r="CN25" i="38"/>
  <c r="DD25" i="38"/>
  <c r="CR25" i="38"/>
  <c r="CW25" i="38"/>
  <c r="DC25" i="38"/>
  <c r="CQ25" i="38"/>
  <c r="CV25" i="38"/>
  <c r="DB25" i="38"/>
  <c r="CT25" i="38"/>
  <c r="CY25" i="38"/>
  <c r="DA25" i="38"/>
  <c r="CS25" i="38"/>
  <c r="CX25" i="38"/>
  <c r="CM25" i="38"/>
  <c r="CL25" i="38"/>
  <c r="CO25" i="38"/>
  <c r="D28" i="39"/>
  <c r="CH28" i="38"/>
  <c r="DB21" i="38"/>
  <c r="CS21" i="38"/>
  <c r="CX21" i="38"/>
  <c r="DA21" i="38"/>
  <c r="CR21" i="38"/>
  <c r="CW21" i="38"/>
  <c r="DD21" i="38"/>
  <c r="CQ21" i="38"/>
  <c r="CV21" i="38"/>
  <c r="DC21" i="38"/>
  <c r="CT21" i="38"/>
  <c r="CY21" i="38"/>
  <c r="CN21" i="38"/>
  <c r="CO21" i="38"/>
  <c r="CL21" i="38"/>
  <c r="CM21" i="38"/>
  <c r="G18" i="39"/>
  <c r="U18" i="39"/>
  <c r="AB18" i="39"/>
  <c r="N18" i="39"/>
  <c r="CH20" i="38"/>
  <c r="CL18" i="38"/>
  <c r="DD18" i="38"/>
  <c r="CS18" i="38"/>
  <c r="CX18" i="38"/>
  <c r="X18" i="39"/>
  <c r="DC18" i="38"/>
  <c r="AE18" i="39"/>
  <c r="CR18" i="38"/>
  <c r="P18" i="39"/>
  <c r="CW18" i="38"/>
  <c r="W18" i="39"/>
  <c r="CQ18" i="38"/>
  <c r="O18" i="39"/>
  <c r="DB18" i="38"/>
  <c r="AD18" i="39"/>
  <c r="DA18" i="38"/>
  <c r="AC18" i="39"/>
  <c r="CT18" i="38"/>
  <c r="CO18" i="38"/>
  <c r="EM18" i="3"/>
  <c r="CY18" i="38"/>
  <c r="Y18" i="39"/>
  <c r="CV18" i="38"/>
  <c r="V18" i="39"/>
  <c r="CN18" i="38"/>
  <c r="J18" i="39"/>
  <c r="CM18" i="38"/>
  <c r="I18" i="39"/>
  <c r="AF18" i="39"/>
  <c r="K11" i="8"/>
  <c r="Y13" i="3"/>
  <c r="GH13" i="3"/>
  <c r="FY13" i="3"/>
  <c r="GK13" i="3"/>
  <c r="Q13" i="3"/>
  <c r="Z13" i="3"/>
  <c r="CL10" i="38"/>
  <c r="CN10" i="38"/>
  <c r="J10" i="39"/>
  <c r="Q10" i="39"/>
  <c r="EL10" i="3"/>
  <c r="DB10" i="38"/>
  <c r="AD10" i="39"/>
  <c r="CV10" i="38"/>
  <c r="V10" i="39"/>
  <c r="DA10" i="38"/>
  <c r="AC10" i="39"/>
  <c r="CY10" i="38"/>
  <c r="Y10" i="39"/>
  <c r="DD10" i="38"/>
  <c r="CX10" i="38"/>
  <c r="X10" i="39"/>
  <c r="DC10" i="38"/>
  <c r="AE10" i="39"/>
  <c r="CW10" i="38"/>
  <c r="CS10" i="38"/>
  <c r="CR10" i="38"/>
  <c r="CO10" i="38"/>
  <c r="K10" i="39"/>
  <c r="CM10" i="38"/>
  <c r="I10" i="39"/>
  <c r="CT10" i="38"/>
  <c r="R10" i="39"/>
  <c r="CQ10" i="38"/>
  <c r="O10" i="39"/>
  <c r="E10" i="39"/>
  <c r="EI10" i="3"/>
  <c r="W13" i="1"/>
  <c r="N10" i="39"/>
  <c r="EH10" i="3"/>
  <c r="G10" i="39"/>
  <c r="AB10" i="39"/>
  <c r="U10" i="39"/>
  <c r="H10" i="39"/>
  <c r="W42" i="3"/>
  <c r="W41" i="3"/>
  <c r="CN41" i="38"/>
  <c r="CM41" i="38"/>
  <c r="DB41" i="38"/>
  <c r="CV41" i="38"/>
  <c r="CQ41" i="38"/>
  <c r="DA41" i="38"/>
  <c r="CY41" i="38"/>
  <c r="CT41" i="38"/>
  <c r="DD41" i="38"/>
  <c r="CX41" i="38"/>
  <c r="CS41" i="38"/>
  <c r="DC41" i="38"/>
  <c r="CW41" i="38"/>
  <c r="CR41" i="38"/>
  <c r="CL41" i="38"/>
  <c r="CO41" i="38"/>
  <c r="AK44" i="38"/>
  <c r="T44" i="38"/>
  <c r="AB44" i="38"/>
  <c r="Z44" i="38"/>
  <c r="AG44" i="38"/>
  <c r="AE44" i="38"/>
  <c r="W44" i="38"/>
  <c r="V44" i="38"/>
  <c r="AL44" i="38"/>
  <c r="AA44" i="38"/>
  <c r="Y44" i="38"/>
  <c r="AF44" i="38"/>
  <c r="AD44" i="38"/>
  <c r="U44" i="38"/>
  <c r="AI44" i="38"/>
  <c r="AJ44" i="38"/>
  <c r="CL45" i="38"/>
  <c r="H45" i="39"/>
  <c r="O45" i="39"/>
  <c r="EJ45" i="3"/>
  <c r="DA45" i="38"/>
  <c r="AC45" i="39"/>
  <c r="CS45" i="38"/>
  <c r="Q45" i="39"/>
  <c r="CQ45" i="38"/>
  <c r="DB45" i="38"/>
  <c r="AD45" i="39"/>
  <c r="DC45" i="38"/>
  <c r="AE45" i="39"/>
  <c r="CT45" i="38"/>
  <c r="R45" i="39"/>
  <c r="CR45" i="38"/>
  <c r="P45" i="39"/>
  <c r="CY45" i="38"/>
  <c r="Y45" i="39"/>
  <c r="CX45" i="38"/>
  <c r="X45" i="39"/>
  <c r="CW45" i="38"/>
  <c r="W45" i="39"/>
  <c r="CV45" i="38"/>
  <c r="V45" i="39"/>
  <c r="DD45" i="38"/>
  <c r="AF45" i="39"/>
  <c r="E45" i="39"/>
  <c r="EI45" i="3"/>
  <c r="W48" i="1"/>
  <c r="CM45" i="38"/>
  <c r="I45" i="39"/>
  <c r="CO45" i="38"/>
  <c r="K45" i="39"/>
  <c r="EM45" i="3"/>
  <c r="CN45" i="38"/>
  <c r="J45" i="39"/>
  <c r="CM42" i="38"/>
  <c r="DB42" i="38"/>
  <c r="CV42" i="38"/>
  <c r="CQ42" i="38"/>
  <c r="DA42" i="38"/>
  <c r="CY42" i="38"/>
  <c r="CT42" i="38"/>
  <c r="DD42" i="38"/>
  <c r="CX42" i="38"/>
  <c r="CS42" i="38"/>
  <c r="DC42" i="38"/>
  <c r="CW42" i="38"/>
  <c r="CR42" i="38"/>
  <c r="CL42" i="38"/>
  <c r="CN42" i="38"/>
  <c r="CO42" i="38"/>
  <c r="W45" i="3"/>
  <c r="V45" i="3"/>
  <c r="V75" i="3"/>
  <c r="W75" i="3"/>
  <c r="DD75" i="38"/>
  <c r="AF75" i="39"/>
  <c r="CX75" i="38"/>
  <c r="X75" i="39"/>
  <c r="CV75" i="38"/>
  <c r="V75" i="39"/>
  <c r="CN75" i="38"/>
  <c r="J75" i="39"/>
  <c r="EL75" i="3"/>
  <c r="E75" i="39"/>
  <c r="EI75" i="3"/>
  <c r="E78" i="39"/>
  <c r="EI78" i="3"/>
  <c r="W81" i="1"/>
  <c r="DD78" i="38"/>
  <c r="AF78" i="39"/>
  <c r="CE78" i="38"/>
  <c r="CF78" i="38"/>
  <c r="BX78" i="38"/>
  <c r="BS78" i="38"/>
  <c r="BN78" i="38"/>
  <c r="BY78" i="38"/>
  <c r="BT78" i="38"/>
  <c r="CA78" i="38"/>
  <c r="BV78" i="38"/>
  <c r="BQ78" i="38"/>
  <c r="BO78" i="38"/>
  <c r="BZ78" i="38"/>
  <c r="BU78" i="38"/>
  <c r="BP78" i="38"/>
  <c r="CC78" i="38"/>
  <c r="CD78" i="38"/>
  <c r="CW75" i="38"/>
  <c r="W75" i="39"/>
  <c r="CY75" i="38"/>
  <c r="Y75" i="39"/>
  <c r="DB75" i="38"/>
  <c r="AD75" i="39"/>
  <c r="CO75" i="38"/>
  <c r="K75" i="39"/>
  <c r="EM75" i="3"/>
  <c r="V74" i="3"/>
  <c r="W74" i="3"/>
  <c r="S74" i="38"/>
  <c r="CS75" i="38"/>
  <c r="Q75" i="39"/>
  <c r="CQ75" i="38"/>
  <c r="O75" i="39"/>
  <c r="DC75" i="38"/>
  <c r="AE75" i="39"/>
  <c r="V78" i="3"/>
  <c r="W78" i="3"/>
  <c r="BK74" i="38"/>
  <c r="BY64" i="38"/>
  <c r="CD64" i="38"/>
  <c r="CC64" i="38"/>
  <c r="BS64" i="38"/>
  <c r="BO64" i="38"/>
  <c r="CA64" i="38"/>
  <c r="CE64" i="38"/>
  <c r="BU64" i="38"/>
  <c r="BV64" i="38"/>
  <c r="BP64" i="38"/>
  <c r="BX64" i="38"/>
  <c r="W66" i="39"/>
  <c r="EK66" i="3"/>
  <c r="AF66" i="39"/>
  <c r="AC66" i="39"/>
  <c r="P66" i="39"/>
  <c r="X68" i="39"/>
  <c r="AC68" i="39"/>
  <c r="Q68" i="39"/>
  <c r="I66" i="39"/>
  <c r="Y66" i="39"/>
  <c r="AD66" i="39"/>
  <c r="H66" i="39"/>
  <c r="O66" i="39"/>
  <c r="V66" i="39"/>
  <c r="EJ66" i="3"/>
  <c r="W68" i="39"/>
  <c r="AE68" i="39"/>
  <c r="O68" i="39"/>
  <c r="K68" i="39"/>
  <c r="AE66" i="39"/>
  <c r="Q66" i="39"/>
  <c r="Y68" i="39"/>
  <c r="EM68" i="3"/>
  <c r="AF68" i="39"/>
  <c r="I68" i="39"/>
  <c r="AD68" i="38"/>
  <c r="Y68" i="38"/>
  <c r="T68" i="38"/>
  <c r="AG68" i="38"/>
  <c r="AB68" i="38"/>
  <c r="W68" i="38"/>
  <c r="AF68" i="38"/>
  <c r="AA68" i="38"/>
  <c r="V68" i="38"/>
  <c r="AE68" i="38"/>
  <c r="Z68" i="38"/>
  <c r="U68" i="38"/>
  <c r="AJ68" i="38"/>
  <c r="AK68" i="38"/>
  <c r="AI68" i="38"/>
  <c r="AL68" i="38"/>
  <c r="J66" i="39"/>
  <c r="X66" i="39"/>
  <c r="EL66" i="3"/>
  <c r="R66" i="39"/>
  <c r="K66" i="39"/>
  <c r="J68" i="39"/>
  <c r="EL68" i="3"/>
  <c r="R68" i="39"/>
  <c r="P68" i="39"/>
  <c r="R72" i="39"/>
  <c r="V72" i="39"/>
  <c r="AF72" i="39"/>
  <c r="K72" i="39"/>
  <c r="O72" i="39"/>
  <c r="X72" i="39"/>
  <c r="J72" i="39"/>
  <c r="I72" i="39"/>
  <c r="Q72" i="39"/>
  <c r="W72" i="39"/>
  <c r="AD72" i="39"/>
  <c r="AC72" i="39"/>
  <c r="V70" i="3"/>
  <c r="P72" i="39"/>
  <c r="Y72" i="39"/>
  <c r="AE72" i="39"/>
  <c r="H72" i="39"/>
  <c r="G72" i="39"/>
  <c r="EH72" i="3"/>
  <c r="U72" i="39"/>
  <c r="AB72" i="39"/>
  <c r="N72" i="39"/>
  <c r="EM53" i="3"/>
  <c r="FZ27" i="3"/>
  <c r="GK27" i="3"/>
  <c r="M25" i="8"/>
  <c r="BG201" i="3"/>
  <c r="BG54" i="3"/>
  <c r="BG8" i="3"/>
  <c r="BG136" i="3"/>
  <c r="BG226" i="3"/>
  <c r="BG17" i="3"/>
  <c r="BG233" i="3"/>
  <c r="BG227" i="3"/>
  <c r="BG57" i="3"/>
  <c r="BE246" i="3"/>
  <c r="BG30" i="3"/>
  <c r="BG12" i="3"/>
  <c r="BG73" i="3"/>
  <c r="BG231" i="3"/>
  <c r="BG214" i="3"/>
  <c r="BG204" i="3"/>
  <c r="BG127" i="3"/>
  <c r="BG96" i="3"/>
  <c r="BG122" i="3"/>
  <c r="BG71" i="3"/>
  <c r="BG42" i="3"/>
  <c r="BG52" i="3"/>
  <c r="BG250" i="3"/>
  <c r="BG205" i="3"/>
  <c r="BG212" i="3"/>
  <c r="BG115" i="3"/>
  <c r="BG105" i="3"/>
  <c r="BG195" i="3"/>
  <c r="BG126" i="3"/>
  <c r="BG89" i="3"/>
  <c r="BG39" i="3"/>
  <c r="BG161" i="3"/>
  <c r="BG98" i="3"/>
  <c r="BG29" i="3"/>
  <c r="BG112" i="3"/>
  <c r="BG242" i="3"/>
  <c r="BG138" i="3"/>
  <c r="BG147" i="3"/>
  <c r="BG218" i="3"/>
  <c r="BG141" i="3"/>
  <c r="BG62" i="3"/>
  <c r="BG188" i="3"/>
  <c r="BG95" i="3"/>
  <c r="BG101" i="3"/>
  <c r="BG78" i="3"/>
  <c r="BG74" i="3"/>
  <c r="BG26" i="3"/>
  <c r="BG120" i="3"/>
  <c r="T129" i="2"/>
  <c r="CS42" i="3"/>
  <c r="BV63" i="38"/>
  <c r="CF63" i="38"/>
  <c r="CA63" i="38"/>
  <c r="BP63" i="38"/>
  <c r="T273" i="2"/>
  <c r="T363" i="2"/>
  <c r="CL210" i="3"/>
  <c r="CH226" i="3"/>
  <c r="CJ226" i="3"/>
  <c r="CN23" i="3"/>
  <c r="DB23" i="3"/>
  <c r="CH209" i="3"/>
  <c r="CJ209" i="3"/>
  <c r="CO121" i="3"/>
  <c r="CN121" i="3"/>
  <c r="DB121" i="3"/>
  <c r="AB142" i="39"/>
  <c r="U142" i="39"/>
  <c r="N142" i="39"/>
  <c r="G142" i="39"/>
  <c r="EH142" i="3"/>
  <c r="CL205" i="3"/>
  <c r="CL46" i="3"/>
  <c r="BQ220" i="3"/>
  <c r="AR220" i="3"/>
  <c r="AU220" i="3"/>
  <c r="AR140" i="3"/>
  <c r="BQ140" i="3"/>
  <c r="BT140" i="3"/>
  <c r="AK24" i="38"/>
  <c r="AF24" i="38"/>
  <c r="AA24" i="38"/>
  <c r="T24" i="38"/>
  <c r="N34" i="39"/>
  <c r="G34" i="39"/>
  <c r="AB34" i="39"/>
  <c r="U34" i="39"/>
  <c r="DC246" i="38"/>
  <c r="DB246" i="38"/>
  <c r="DA246" i="38"/>
  <c r="DD246" i="38"/>
  <c r="CY246" i="38"/>
  <c r="CO246" i="38"/>
  <c r="CX246" i="38"/>
  <c r="CN246" i="38"/>
  <c r="CW246" i="38"/>
  <c r="CM246" i="38"/>
  <c r="CV246" i="38"/>
  <c r="CL246" i="38"/>
  <c r="CT246" i="38"/>
  <c r="CS246" i="38"/>
  <c r="CR246" i="38"/>
  <c r="CQ246" i="38"/>
  <c r="CF303" i="38"/>
  <c r="CC303" i="38"/>
  <c r="CE303" i="38"/>
  <c r="CD303" i="38"/>
  <c r="BS303" i="38"/>
  <c r="CA303" i="38"/>
  <c r="BQ303" i="38"/>
  <c r="BZ303" i="38"/>
  <c r="BP303" i="38"/>
  <c r="BO303" i="38"/>
  <c r="BN303" i="38"/>
  <c r="BV303" i="38"/>
  <c r="BU303" i="38"/>
  <c r="BT303" i="38"/>
  <c r="BX303" i="38"/>
  <c r="BY303" i="38"/>
  <c r="CN110" i="38"/>
  <c r="J110" i="39"/>
  <c r="EL110" i="3"/>
  <c r="CM110" i="38"/>
  <c r="I110" i="39"/>
  <c r="EK110" i="3"/>
  <c r="CO110" i="38"/>
  <c r="K110" i="39"/>
  <c r="EM110" i="3"/>
  <c r="CL110" i="38"/>
  <c r="H110" i="39"/>
  <c r="EJ110" i="3"/>
  <c r="DC110" i="38"/>
  <c r="AE110" i="39"/>
  <c r="DB110" i="38"/>
  <c r="AD110" i="39"/>
  <c r="DA110" i="38"/>
  <c r="AC110" i="39"/>
  <c r="CV110" i="38"/>
  <c r="V110" i="39"/>
  <c r="CQ110" i="38"/>
  <c r="O110" i="39"/>
  <c r="CY110" i="38"/>
  <c r="Y110" i="39"/>
  <c r="CT110" i="38"/>
  <c r="R110" i="39"/>
  <c r="CX110" i="38"/>
  <c r="X110" i="39"/>
  <c r="CS110" i="38"/>
  <c r="Q110" i="39"/>
  <c r="CW110" i="38"/>
  <c r="W110" i="39"/>
  <c r="CR110" i="38"/>
  <c r="P110" i="39"/>
  <c r="DD110" i="38"/>
  <c r="AF110" i="39"/>
  <c r="E110" i="39"/>
  <c r="EI110" i="3"/>
  <c r="CM93" i="38"/>
  <c r="I93" i="39"/>
  <c r="EK93" i="3"/>
  <c r="CO93" i="38"/>
  <c r="K93" i="39"/>
  <c r="EM93" i="3"/>
  <c r="CL93" i="38"/>
  <c r="H93" i="39"/>
  <c r="EJ93" i="3"/>
  <c r="CN93" i="38"/>
  <c r="J93" i="39"/>
  <c r="EL93" i="3"/>
  <c r="DC93" i="38"/>
  <c r="AE93" i="39"/>
  <c r="DB93" i="38"/>
  <c r="AD93" i="39"/>
  <c r="DA93" i="38"/>
  <c r="AC93" i="39"/>
  <c r="CW93" i="38"/>
  <c r="W93" i="39"/>
  <c r="CR93" i="38"/>
  <c r="P93" i="39"/>
  <c r="CV93" i="38"/>
  <c r="V93" i="39"/>
  <c r="CQ93" i="38"/>
  <c r="O93" i="39"/>
  <c r="CY93" i="38"/>
  <c r="Y93" i="39"/>
  <c r="CT93" i="38"/>
  <c r="R93" i="39"/>
  <c r="CX93" i="38"/>
  <c r="X93" i="39"/>
  <c r="CS93" i="38"/>
  <c r="Q93" i="39"/>
  <c r="DD93" i="38"/>
  <c r="AF93" i="39"/>
  <c r="E93" i="39"/>
  <c r="EI93" i="3"/>
  <c r="CM115" i="38"/>
  <c r="I115" i="39"/>
  <c r="EK115" i="3"/>
  <c r="CO115" i="38"/>
  <c r="K115" i="39"/>
  <c r="EM115" i="3"/>
  <c r="CL115" i="38"/>
  <c r="H115" i="39"/>
  <c r="EJ115" i="3"/>
  <c r="CN115" i="38"/>
  <c r="J115" i="39"/>
  <c r="EL115" i="3"/>
  <c r="DC115" i="38"/>
  <c r="AE115" i="39"/>
  <c r="DB115" i="38"/>
  <c r="AD115" i="39"/>
  <c r="DA115" i="38"/>
  <c r="AC115" i="39"/>
  <c r="CR115" i="38"/>
  <c r="P115" i="39"/>
  <c r="CV115" i="38"/>
  <c r="V115" i="39"/>
  <c r="CQ115" i="38"/>
  <c r="O115" i="39"/>
  <c r="CY115" i="38"/>
  <c r="Y115" i="39"/>
  <c r="CT115" i="38"/>
  <c r="R115" i="39"/>
  <c r="CX115" i="38"/>
  <c r="X115" i="39"/>
  <c r="CS115" i="38"/>
  <c r="Q115" i="39"/>
  <c r="CW115" i="38"/>
  <c r="W115" i="39"/>
  <c r="E115" i="39"/>
  <c r="EI115" i="3"/>
  <c r="DD115" i="38"/>
  <c r="AF115" i="39"/>
  <c r="CH145" i="38"/>
  <c r="D145" i="39"/>
  <c r="CO103" i="3"/>
  <c r="CN103" i="3"/>
  <c r="DB103" i="3"/>
  <c r="CO50" i="3"/>
  <c r="CN50" i="3"/>
  <c r="DB50" i="3"/>
  <c r="CO53" i="3"/>
  <c r="CN53" i="3"/>
  <c r="DB53" i="3"/>
  <c r="BB28" i="3"/>
  <c r="BE28" i="3"/>
  <c r="CL253" i="3"/>
  <c r="CL251" i="3"/>
  <c r="CD251" i="3"/>
  <c r="BB197" i="3"/>
  <c r="CA197" i="3"/>
  <c r="BB126" i="3"/>
  <c r="CA126" i="3"/>
  <c r="CL131" i="3"/>
  <c r="CL105" i="3"/>
  <c r="CL63" i="3"/>
  <c r="CL69" i="3"/>
  <c r="BQ25" i="3"/>
  <c r="AR25" i="3"/>
  <c r="AU25" i="3"/>
  <c r="CH158" i="3"/>
  <c r="CJ158" i="3"/>
  <c r="BQ126" i="3"/>
  <c r="AR126" i="3"/>
  <c r="AR109" i="3"/>
  <c r="BQ109" i="3"/>
  <c r="CH46" i="3"/>
  <c r="CJ46" i="3"/>
  <c r="CN241" i="3"/>
  <c r="DB241" i="3"/>
  <c r="CF241" i="3"/>
  <c r="CO241" i="3"/>
  <c r="E6" i="39"/>
  <c r="EI6" i="3"/>
  <c r="W9" i="1"/>
  <c r="BQ6" i="38"/>
  <c r="K6" i="39"/>
  <c r="BP6" i="38"/>
  <c r="J6" i="39"/>
  <c r="BO6" i="38"/>
  <c r="I6" i="39"/>
  <c r="BN6" i="38"/>
  <c r="H6" i="39"/>
  <c r="BV6" i="38"/>
  <c r="R6" i="39"/>
  <c r="EM6" i="3"/>
  <c r="BU6" i="38"/>
  <c r="Q6" i="39"/>
  <c r="EL6" i="3"/>
  <c r="BT6" i="38"/>
  <c r="P6" i="39"/>
  <c r="EK6" i="3"/>
  <c r="BS6" i="38"/>
  <c r="O6" i="39"/>
  <c r="EJ6" i="3"/>
  <c r="CF6" i="38"/>
  <c r="AF6" i="39"/>
  <c r="CE6" i="38"/>
  <c r="AE6" i="39"/>
  <c r="CD6" i="38"/>
  <c r="AD6" i="39"/>
  <c r="CC6" i="38"/>
  <c r="AC6" i="39"/>
  <c r="CA6" i="38"/>
  <c r="Y6" i="39"/>
  <c r="BY6" i="38"/>
  <c r="W6" i="39"/>
  <c r="BZ6" i="38"/>
  <c r="X6" i="39"/>
  <c r="BX6" i="38"/>
  <c r="V6" i="39"/>
  <c r="E29" i="39"/>
  <c r="EI29" i="3"/>
  <c r="W32" i="1"/>
  <c r="BO29" i="38"/>
  <c r="I29" i="39"/>
  <c r="BS29" i="38"/>
  <c r="O29" i="39"/>
  <c r="BP29" i="38"/>
  <c r="J29" i="39"/>
  <c r="BT29" i="38"/>
  <c r="P29" i="39"/>
  <c r="BQ29" i="38"/>
  <c r="K29" i="39"/>
  <c r="BU29" i="38"/>
  <c r="Q29" i="39"/>
  <c r="BV29" i="38"/>
  <c r="R29" i="39"/>
  <c r="BN29" i="38"/>
  <c r="H29" i="39"/>
  <c r="CF29" i="38"/>
  <c r="AF29" i="39"/>
  <c r="CC29" i="38"/>
  <c r="AC29" i="39"/>
  <c r="CE29" i="38"/>
  <c r="AE29" i="39"/>
  <c r="CD29" i="38"/>
  <c r="AD29" i="39"/>
  <c r="CA29" i="38"/>
  <c r="Y29" i="39"/>
  <c r="BX29" i="38"/>
  <c r="V29" i="39"/>
  <c r="BZ29" i="38"/>
  <c r="X29" i="39"/>
  <c r="BY29" i="38"/>
  <c r="W29" i="39"/>
  <c r="AR39" i="3"/>
  <c r="AU39" i="3"/>
  <c r="AW39" i="3"/>
  <c r="BQ39" i="3"/>
  <c r="BT39" i="3"/>
  <c r="CN31" i="3"/>
  <c r="DB31" i="3"/>
  <c r="BB218" i="3"/>
  <c r="CA218" i="3"/>
  <c r="CD218" i="3"/>
  <c r="CH143" i="3"/>
  <c r="CJ143" i="3"/>
  <c r="G21" i="39"/>
  <c r="N21" i="39"/>
  <c r="U21" i="39"/>
  <c r="S183" i="2"/>
  <c r="DD216" i="38"/>
  <c r="DC216" i="38"/>
  <c r="DA216" i="38"/>
  <c r="DB216" i="38"/>
  <c r="CR216" i="38"/>
  <c r="CQ216" i="38"/>
  <c r="CY216" i="38"/>
  <c r="CO216" i="38"/>
  <c r="CX216" i="38"/>
  <c r="CN216" i="38"/>
  <c r="CL216" i="38"/>
  <c r="CW216" i="38"/>
  <c r="CV216" i="38"/>
  <c r="CT216" i="38"/>
  <c r="CS216" i="38"/>
  <c r="CM216" i="38"/>
  <c r="CN121" i="38"/>
  <c r="J121" i="39"/>
  <c r="EL121" i="3"/>
  <c r="E121" i="39"/>
  <c r="EI121" i="3"/>
  <c r="CM121" i="38"/>
  <c r="I121" i="39"/>
  <c r="EK121" i="3"/>
  <c r="CO121" i="38"/>
  <c r="K121" i="39"/>
  <c r="EM121" i="3"/>
  <c r="CL121" i="38"/>
  <c r="H121" i="39"/>
  <c r="EJ121" i="3"/>
  <c r="DC121" i="38"/>
  <c r="AE121" i="39"/>
  <c r="DB121" i="38"/>
  <c r="AD121" i="39"/>
  <c r="DA121" i="38"/>
  <c r="AC121" i="39"/>
  <c r="CQ121" i="38"/>
  <c r="O121" i="39"/>
  <c r="CY121" i="38"/>
  <c r="Y121" i="39"/>
  <c r="CT121" i="38"/>
  <c r="R121" i="39"/>
  <c r="CX121" i="38"/>
  <c r="X121" i="39"/>
  <c r="CS121" i="38"/>
  <c r="Q121" i="39"/>
  <c r="CW121" i="38"/>
  <c r="W121" i="39"/>
  <c r="CR121" i="38"/>
  <c r="P121" i="39"/>
  <c r="CV121" i="38"/>
  <c r="V121" i="39"/>
  <c r="DD121" i="38"/>
  <c r="AF121" i="39"/>
  <c r="CL49" i="38"/>
  <c r="H49" i="39"/>
  <c r="CM49" i="38"/>
  <c r="I49" i="39"/>
  <c r="P49" i="39"/>
  <c r="EK49" i="3"/>
  <c r="CN49" i="38"/>
  <c r="J49" i="39"/>
  <c r="Q49" i="39"/>
  <c r="EL49" i="3"/>
  <c r="CO49" i="38"/>
  <c r="K49" i="39"/>
  <c r="DA49" i="38"/>
  <c r="AC49" i="39"/>
  <c r="DC49" i="38"/>
  <c r="AE49" i="39"/>
  <c r="DB49" i="38"/>
  <c r="AD49" i="39"/>
  <c r="DD49" i="38"/>
  <c r="AF49" i="39"/>
  <c r="CT49" i="38"/>
  <c r="R49" i="39"/>
  <c r="CS49" i="38"/>
  <c r="CR49" i="38"/>
  <c r="CX49" i="38"/>
  <c r="X49" i="39"/>
  <c r="CV49" i="38"/>
  <c r="CQ49" i="38"/>
  <c r="O49" i="39"/>
  <c r="EJ49" i="3"/>
  <c r="CY49" i="38"/>
  <c r="Y49" i="39"/>
  <c r="CW49" i="38"/>
  <c r="W49" i="39"/>
  <c r="CF137" i="38"/>
  <c r="CE137" i="38"/>
  <c r="CD137" i="38"/>
  <c r="CC137" i="38"/>
  <c r="BU137" i="38"/>
  <c r="BT137" i="38"/>
  <c r="BS137" i="38"/>
  <c r="CA137" i="38"/>
  <c r="BQ137" i="38"/>
  <c r="BZ137" i="38"/>
  <c r="BP137" i="38"/>
  <c r="BY137" i="38"/>
  <c r="BO137" i="38"/>
  <c r="BX137" i="38"/>
  <c r="BN137" i="38"/>
  <c r="BV137" i="38"/>
  <c r="CL150" i="38"/>
  <c r="H150" i="39"/>
  <c r="EJ150" i="3"/>
  <c r="CN150" i="38"/>
  <c r="J150" i="39"/>
  <c r="EL150" i="3"/>
  <c r="E150" i="39"/>
  <c r="EI150" i="3"/>
  <c r="CM150" i="38"/>
  <c r="I150" i="39"/>
  <c r="EK150" i="3"/>
  <c r="CO150" i="38"/>
  <c r="K150" i="39"/>
  <c r="EM150" i="3"/>
  <c r="DB150" i="38"/>
  <c r="AD150" i="39"/>
  <c r="DA150" i="38"/>
  <c r="AC150" i="39"/>
  <c r="CV150" i="38"/>
  <c r="V150" i="39"/>
  <c r="CQ150" i="38"/>
  <c r="O150" i="39"/>
  <c r="CY150" i="38"/>
  <c r="Y150" i="39"/>
  <c r="CT150" i="38"/>
  <c r="R150" i="39"/>
  <c r="CX150" i="38"/>
  <c r="X150" i="39"/>
  <c r="CS150" i="38"/>
  <c r="Q150" i="39"/>
  <c r="CW150" i="38"/>
  <c r="W150" i="39"/>
  <c r="CR150" i="38"/>
  <c r="P150" i="39"/>
  <c r="DD150" i="38"/>
  <c r="AF150" i="39"/>
  <c r="DC150" i="38"/>
  <c r="AE150" i="39"/>
  <c r="CN78" i="3"/>
  <c r="DB78" i="3"/>
  <c r="CL249" i="3"/>
  <c r="CA217" i="3"/>
  <c r="BB217" i="3"/>
  <c r="CL214" i="3"/>
  <c r="CL179" i="3"/>
  <c r="CL173" i="3"/>
  <c r="CA170" i="3"/>
  <c r="BB170" i="3"/>
  <c r="BB141" i="3"/>
  <c r="BE141" i="3"/>
  <c r="CA141" i="3"/>
  <c r="CD141" i="3"/>
  <c r="CA147" i="3"/>
  <c r="BB147" i="3"/>
  <c r="BE147" i="3"/>
  <c r="BB97" i="3"/>
  <c r="BE97" i="3"/>
  <c r="CA97" i="3"/>
  <c r="CA94" i="3"/>
  <c r="BB94" i="3"/>
  <c r="CA77" i="3"/>
  <c r="CD77" i="3"/>
  <c r="BB77" i="3"/>
  <c r="BE77" i="3"/>
  <c r="BQ22" i="3"/>
  <c r="AR22" i="3"/>
  <c r="AU22" i="3"/>
  <c r="AW22" i="3"/>
  <c r="AR240" i="3"/>
  <c r="AU240" i="3"/>
  <c r="BQ240" i="3"/>
  <c r="BT240" i="3"/>
  <c r="CH234" i="3"/>
  <c r="CJ234" i="3"/>
  <c r="BQ150" i="3"/>
  <c r="AR150" i="3"/>
  <c r="CH114" i="3"/>
  <c r="CJ114" i="3"/>
  <c r="CH60" i="3"/>
  <c r="CJ60" i="3"/>
  <c r="G9" i="39"/>
  <c r="N9" i="39"/>
  <c r="AB9" i="39"/>
  <c r="U9" i="39"/>
  <c r="CN157" i="3"/>
  <c r="DB157" i="3"/>
  <c r="CN229" i="3"/>
  <c r="DB229" i="3"/>
  <c r="CF229" i="3"/>
  <c r="T66" i="2"/>
  <c r="T201" i="2"/>
  <c r="DD291" i="38"/>
  <c r="DC291" i="38"/>
  <c r="DB291" i="38"/>
  <c r="DA291" i="38"/>
  <c r="CQ291" i="38"/>
  <c r="CY291" i="38"/>
  <c r="CO291" i="38"/>
  <c r="CN291" i="38"/>
  <c r="CW291" i="38"/>
  <c r="CM291" i="38"/>
  <c r="CV291" i="38"/>
  <c r="CL291" i="38"/>
  <c r="CT291" i="38"/>
  <c r="CS291" i="38"/>
  <c r="CR291" i="38"/>
  <c r="CX291" i="38"/>
  <c r="DA165" i="38"/>
  <c r="DC165" i="38"/>
  <c r="DD165" i="38"/>
  <c r="DB165" i="38"/>
  <c r="CW165" i="38"/>
  <c r="CM165" i="38"/>
  <c r="CV165" i="38"/>
  <c r="CL165" i="38"/>
  <c r="CT165" i="38"/>
  <c r="CS165" i="38"/>
  <c r="CR165" i="38"/>
  <c r="CQ165" i="38"/>
  <c r="CY165" i="38"/>
  <c r="CO165" i="38"/>
  <c r="CX165" i="38"/>
  <c r="CN165" i="38"/>
  <c r="DD251" i="38"/>
  <c r="DC251" i="38"/>
  <c r="DB251" i="38"/>
  <c r="DA251" i="38"/>
  <c r="CQ251" i="38"/>
  <c r="CY251" i="38"/>
  <c r="CO251" i="38"/>
  <c r="CX251" i="38"/>
  <c r="CN251" i="38"/>
  <c r="CW251" i="38"/>
  <c r="CM251" i="38"/>
  <c r="CV251" i="38"/>
  <c r="CL251" i="38"/>
  <c r="CT251" i="38"/>
  <c r="CS251" i="38"/>
  <c r="CR251" i="38"/>
  <c r="CM112" i="38"/>
  <c r="I112" i="39"/>
  <c r="EK112" i="3"/>
  <c r="CO112" i="38"/>
  <c r="K112" i="39"/>
  <c r="EM112" i="3"/>
  <c r="CL112" i="38"/>
  <c r="H112" i="39"/>
  <c r="EJ112" i="3"/>
  <c r="CN112" i="38"/>
  <c r="J112" i="39"/>
  <c r="EL112" i="3"/>
  <c r="E112" i="39"/>
  <c r="EI112" i="3"/>
  <c r="DC112" i="38"/>
  <c r="AE112" i="39"/>
  <c r="DB112" i="38"/>
  <c r="AD112" i="39"/>
  <c r="DA112" i="38"/>
  <c r="AC112" i="39"/>
  <c r="CW112" i="38"/>
  <c r="W112" i="39"/>
  <c r="CR112" i="38"/>
  <c r="P112" i="39"/>
  <c r="CV112" i="38"/>
  <c r="V112" i="39"/>
  <c r="CQ112" i="38"/>
  <c r="O112" i="39"/>
  <c r="CY112" i="38"/>
  <c r="Y112" i="39"/>
  <c r="CT112" i="38"/>
  <c r="R112" i="39"/>
  <c r="CX112" i="38"/>
  <c r="X112" i="39"/>
  <c r="CS112" i="38"/>
  <c r="Q112" i="39"/>
  <c r="DD112" i="38"/>
  <c r="AF112" i="39"/>
  <c r="Y91" i="3"/>
  <c r="GH91" i="3"/>
  <c r="Z91" i="3"/>
  <c r="Q91" i="3"/>
  <c r="FY91" i="3"/>
  <c r="G85" i="39"/>
  <c r="EH85" i="3"/>
  <c r="AB85" i="39"/>
  <c r="U85" i="39"/>
  <c r="N85" i="39"/>
  <c r="CN126" i="38"/>
  <c r="J126" i="39"/>
  <c r="EL126" i="3"/>
  <c r="CM126" i="38"/>
  <c r="I126" i="39"/>
  <c r="EK126" i="3"/>
  <c r="CO126" i="38"/>
  <c r="K126" i="39"/>
  <c r="EM126" i="3"/>
  <c r="CL126" i="38"/>
  <c r="H126" i="39"/>
  <c r="EJ126" i="3"/>
  <c r="DC126" i="38"/>
  <c r="AE126" i="39"/>
  <c r="DB126" i="38"/>
  <c r="AD126" i="39"/>
  <c r="DA126" i="38"/>
  <c r="AC126" i="39"/>
  <c r="CV126" i="38"/>
  <c r="V126" i="39"/>
  <c r="CQ126" i="38"/>
  <c r="O126" i="39"/>
  <c r="CY126" i="38"/>
  <c r="Y126" i="39"/>
  <c r="CT126" i="38"/>
  <c r="R126" i="39"/>
  <c r="CX126" i="38"/>
  <c r="X126" i="39"/>
  <c r="CS126" i="38"/>
  <c r="Q126" i="39"/>
  <c r="CW126" i="38"/>
  <c r="W126" i="39"/>
  <c r="CR126" i="38"/>
  <c r="P126" i="39"/>
  <c r="DD126" i="38"/>
  <c r="AF126" i="39"/>
  <c r="E126" i="39"/>
  <c r="EI126" i="3"/>
  <c r="Z110" i="3"/>
  <c r="Y110" i="3"/>
  <c r="GH110" i="3"/>
  <c r="Q110" i="3"/>
  <c r="FY110" i="3"/>
  <c r="CN120" i="3"/>
  <c r="DB120" i="3"/>
  <c r="CN35" i="3"/>
  <c r="DB35" i="3"/>
  <c r="CL39" i="3"/>
  <c r="BB6" i="3"/>
  <c r="BE6" i="3"/>
  <c r="CA6" i="3"/>
  <c r="CL12" i="3"/>
  <c r="CA7" i="3"/>
  <c r="BB7" i="3"/>
  <c r="BE7" i="3"/>
  <c r="CL248" i="3"/>
  <c r="CD248" i="3"/>
  <c r="CL213" i="3"/>
  <c r="BB167" i="3"/>
  <c r="CA167" i="3"/>
  <c r="CD167" i="3"/>
  <c r="CL139" i="3"/>
  <c r="CL106" i="3"/>
  <c r="CH29" i="3"/>
  <c r="CJ29" i="3"/>
  <c r="AU238" i="3"/>
  <c r="AR231" i="3"/>
  <c r="BQ231" i="3"/>
  <c r="BT231" i="3"/>
  <c r="CH199" i="3"/>
  <c r="CJ199" i="3"/>
  <c r="CH201" i="3"/>
  <c r="CJ201" i="3"/>
  <c r="CH173" i="3"/>
  <c r="CJ173" i="3"/>
  <c r="BQ106" i="3"/>
  <c r="AR106" i="3"/>
  <c r="BQ87" i="3"/>
  <c r="AR87" i="3"/>
  <c r="BQ52" i="3"/>
  <c r="AR52" i="3"/>
  <c r="AU52" i="3"/>
  <c r="CN248" i="3"/>
  <c r="DB248" i="3"/>
  <c r="CF248" i="3"/>
  <c r="W40" i="3"/>
  <c r="V40" i="3"/>
  <c r="AR44" i="3"/>
  <c r="AU44" i="3"/>
  <c r="BQ44" i="3"/>
  <c r="BT44" i="3"/>
  <c r="CN112" i="3"/>
  <c r="DB112" i="3"/>
  <c r="CN213" i="3"/>
  <c r="DB213" i="3"/>
  <c r="CF213" i="3"/>
  <c r="T237" i="2"/>
  <c r="S363" i="2"/>
  <c r="T345" i="2"/>
  <c r="L16" i="8"/>
  <c r="L52" i="8"/>
  <c r="T138" i="2"/>
  <c r="CN84" i="3"/>
  <c r="DB84" i="3"/>
  <c r="CO84" i="3"/>
  <c r="CH233" i="3"/>
  <c r="CJ233" i="3"/>
  <c r="CO90" i="38"/>
  <c r="K90" i="39"/>
  <c r="EM90" i="3"/>
  <c r="CL90" i="38"/>
  <c r="H90" i="39"/>
  <c r="EJ90" i="3"/>
  <c r="CN90" i="38"/>
  <c r="J90" i="39"/>
  <c r="EL90" i="3"/>
  <c r="CM90" i="38"/>
  <c r="I90" i="39"/>
  <c r="EK90" i="3"/>
  <c r="DC90" i="38"/>
  <c r="AE90" i="39"/>
  <c r="DB90" i="38"/>
  <c r="AD90" i="39"/>
  <c r="DA90" i="38"/>
  <c r="AC90" i="39"/>
  <c r="CS90" i="38"/>
  <c r="Q90" i="39"/>
  <c r="CW90" i="38"/>
  <c r="W90" i="39"/>
  <c r="CR90" i="38"/>
  <c r="P90" i="39"/>
  <c r="CV90" i="38"/>
  <c r="V90" i="39"/>
  <c r="CQ90" i="38"/>
  <c r="O90" i="39"/>
  <c r="CY90" i="38"/>
  <c r="Y90" i="39"/>
  <c r="CT90" i="38"/>
  <c r="R90" i="39"/>
  <c r="CX90" i="38"/>
  <c r="X90" i="39"/>
  <c r="DD90" i="38"/>
  <c r="AF90" i="39"/>
  <c r="E90" i="39"/>
  <c r="EI90" i="3"/>
  <c r="CH222" i="3"/>
  <c r="CJ222" i="3"/>
  <c r="DC258" i="38"/>
  <c r="DB258" i="38"/>
  <c r="DA258" i="38"/>
  <c r="DD258" i="38"/>
  <c r="CT258" i="38"/>
  <c r="CS258" i="38"/>
  <c r="CR258" i="38"/>
  <c r="CQ258" i="38"/>
  <c r="CY258" i="38"/>
  <c r="CO258" i="38"/>
  <c r="CX258" i="38"/>
  <c r="CN258" i="38"/>
  <c r="CW258" i="38"/>
  <c r="CM258" i="38"/>
  <c r="CV258" i="38"/>
  <c r="CL258" i="38"/>
  <c r="BQ168" i="3"/>
  <c r="AR168" i="3"/>
  <c r="CH59" i="3"/>
  <c r="CJ59" i="3"/>
  <c r="BQ246" i="3"/>
  <c r="AR246" i="3"/>
  <c r="AU246" i="3"/>
  <c r="AB122" i="39"/>
  <c r="U122" i="39"/>
  <c r="N122" i="39"/>
  <c r="G122" i="39"/>
  <c r="EH122" i="3"/>
  <c r="CN105" i="38"/>
  <c r="J105" i="39"/>
  <c r="EL105" i="3"/>
  <c r="E105" i="39"/>
  <c r="EI105" i="3"/>
  <c r="CM105" i="38"/>
  <c r="I105" i="39"/>
  <c r="EK105" i="3"/>
  <c r="CO105" i="38"/>
  <c r="K105" i="39"/>
  <c r="EM105" i="3"/>
  <c r="CL105" i="38"/>
  <c r="H105" i="39"/>
  <c r="EJ105" i="3"/>
  <c r="DC105" i="38"/>
  <c r="AE105" i="39"/>
  <c r="DB105" i="38"/>
  <c r="AD105" i="39"/>
  <c r="DA105" i="38"/>
  <c r="AC105" i="39"/>
  <c r="CQ105" i="38"/>
  <c r="O105" i="39"/>
  <c r="CY105" i="38"/>
  <c r="Y105" i="39"/>
  <c r="CT105" i="38"/>
  <c r="R105" i="39"/>
  <c r="CX105" i="38"/>
  <c r="X105" i="39"/>
  <c r="CS105" i="38"/>
  <c r="Q105" i="39"/>
  <c r="CW105" i="38"/>
  <c r="W105" i="39"/>
  <c r="CR105" i="38"/>
  <c r="P105" i="39"/>
  <c r="CV105" i="38"/>
  <c r="V105" i="39"/>
  <c r="DD105" i="38"/>
  <c r="AF105" i="39"/>
  <c r="G89" i="39"/>
  <c r="EH89" i="3"/>
  <c r="AB89" i="39"/>
  <c r="U89" i="39"/>
  <c r="N89" i="39"/>
  <c r="BG116" i="3"/>
  <c r="BQ79" i="3"/>
  <c r="AR79" i="3"/>
  <c r="AU79" i="3"/>
  <c r="DD168" i="38"/>
  <c r="DA168" i="38"/>
  <c r="DC168" i="38"/>
  <c r="DB168" i="38"/>
  <c r="CV168" i="38"/>
  <c r="CL168" i="38"/>
  <c r="CT168" i="38"/>
  <c r="CS168" i="38"/>
  <c r="CR168" i="38"/>
  <c r="CQ168" i="38"/>
  <c r="CY168" i="38"/>
  <c r="CO168" i="38"/>
  <c r="CX168" i="38"/>
  <c r="CN168" i="38"/>
  <c r="CW168" i="38"/>
  <c r="CM168" i="38"/>
  <c r="DD160" i="38"/>
  <c r="DA160" i="38"/>
  <c r="DC160" i="38"/>
  <c r="DB160" i="38"/>
  <c r="CV160" i="38"/>
  <c r="CL160" i="38"/>
  <c r="CT160" i="38"/>
  <c r="CS160" i="38"/>
  <c r="CR160" i="38"/>
  <c r="CQ160" i="38"/>
  <c r="CY160" i="38"/>
  <c r="CO160" i="38"/>
  <c r="CX160" i="38"/>
  <c r="CN160" i="38"/>
  <c r="CW160" i="38"/>
  <c r="CM160" i="38"/>
  <c r="CL46" i="38"/>
  <c r="CM46" i="38"/>
  <c r="CO46" i="38"/>
  <c r="CN46" i="38"/>
  <c r="DB46" i="38"/>
  <c r="DD46" i="38"/>
  <c r="DA46" i="38"/>
  <c r="DC46" i="38"/>
  <c r="CR46" i="38"/>
  <c r="CX46" i="38"/>
  <c r="CV46" i="38"/>
  <c r="CQ46" i="38"/>
  <c r="CT46" i="38"/>
  <c r="CY46" i="38"/>
  <c r="CW46" i="38"/>
  <c r="CS46" i="38"/>
  <c r="Y84" i="3"/>
  <c r="GH84" i="3"/>
  <c r="Z84" i="3"/>
  <c r="Q84" i="3"/>
  <c r="FY84" i="3"/>
  <c r="Y100" i="3"/>
  <c r="GH100" i="3"/>
  <c r="Z100" i="3"/>
  <c r="Q100" i="3"/>
  <c r="FY100" i="3"/>
  <c r="CN184" i="3"/>
  <c r="DB184" i="3"/>
  <c r="CF184" i="3"/>
  <c r="CO184" i="3"/>
  <c r="BG183" i="3"/>
  <c r="BG144" i="3"/>
  <c r="CN110" i="3"/>
  <c r="DB110" i="3"/>
  <c r="BG90" i="3"/>
  <c r="CN49" i="3"/>
  <c r="DB49" i="3"/>
  <c r="BB210" i="3"/>
  <c r="CA210" i="3"/>
  <c r="CD210" i="3"/>
  <c r="CL194" i="3"/>
  <c r="CA185" i="3"/>
  <c r="CD185" i="3"/>
  <c r="BB185" i="3"/>
  <c r="BB135" i="3"/>
  <c r="CA135" i="3"/>
  <c r="CD135" i="3"/>
  <c r="CL154" i="3"/>
  <c r="CA138" i="3"/>
  <c r="BB138" i="3"/>
  <c r="CA118" i="3"/>
  <c r="CD118" i="3"/>
  <c r="BB118" i="3"/>
  <c r="BE118" i="3"/>
  <c r="BB64" i="3"/>
  <c r="CA64" i="3"/>
  <c r="CH13" i="3"/>
  <c r="CJ13" i="3"/>
  <c r="BQ226" i="3"/>
  <c r="BT226" i="3"/>
  <c r="AR226" i="3"/>
  <c r="BQ182" i="3"/>
  <c r="BT182" i="3"/>
  <c r="AR182" i="3"/>
  <c r="AR155" i="3"/>
  <c r="AU155" i="3"/>
  <c r="BQ155" i="3"/>
  <c r="BT155" i="3"/>
  <c r="CH71" i="3"/>
  <c r="CJ71" i="3"/>
  <c r="CH84" i="3"/>
  <c r="CJ84" i="3"/>
  <c r="CH58" i="3"/>
  <c r="CJ58" i="3"/>
  <c r="BK5" i="3"/>
  <c r="BK6" i="3"/>
  <c r="BG5" i="3"/>
  <c r="CN235" i="3"/>
  <c r="DB235" i="3"/>
  <c r="CF235" i="3"/>
  <c r="BG221" i="3"/>
  <c r="S14" i="38"/>
  <c r="G37" i="39"/>
  <c r="N37" i="39"/>
  <c r="AB37" i="39"/>
  <c r="U37" i="39"/>
  <c r="CL91" i="3"/>
  <c r="DD252" i="38"/>
  <c r="DC252" i="38"/>
  <c r="DB252" i="38"/>
  <c r="DA252" i="38"/>
  <c r="CW252" i="38"/>
  <c r="CM252" i="38"/>
  <c r="CV252" i="38"/>
  <c r="CL252" i="38"/>
  <c r="CT252" i="38"/>
  <c r="CS252" i="38"/>
  <c r="CR252" i="38"/>
  <c r="CQ252" i="38"/>
  <c r="CY252" i="38"/>
  <c r="CO252" i="38"/>
  <c r="CX252" i="38"/>
  <c r="CN252" i="38"/>
  <c r="DD247" i="38"/>
  <c r="DC247" i="38"/>
  <c r="DB247" i="38"/>
  <c r="DA247" i="38"/>
  <c r="CV247" i="38"/>
  <c r="CL247" i="38"/>
  <c r="CT247" i="38"/>
  <c r="CS247" i="38"/>
  <c r="CR247" i="38"/>
  <c r="CQ247" i="38"/>
  <c r="CY247" i="38"/>
  <c r="CO247" i="38"/>
  <c r="CX247" i="38"/>
  <c r="CN247" i="38"/>
  <c r="CW247" i="38"/>
  <c r="CM247" i="38"/>
  <c r="Z103" i="3"/>
  <c r="Y103" i="3"/>
  <c r="GH103" i="3"/>
  <c r="Q103" i="3"/>
  <c r="FY103" i="3"/>
  <c r="AB144" i="39"/>
  <c r="U144" i="39"/>
  <c r="N144" i="39"/>
  <c r="G144" i="39"/>
  <c r="EH144" i="3"/>
  <c r="BG223" i="3"/>
  <c r="BG211" i="3"/>
  <c r="CN189" i="3"/>
  <c r="DB189" i="3"/>
  <c r="CF189" i="3"/>
  <c r="CO189" i="3"/>
  <c r="BG131" i="3"/>
  <c r="BG102" i="3"/>
  <c r="CN88" i="3"/>
  <c r="DB88" i="3"/>
  <c r="CN66" i="3"/>
  <c r="DB66" i="3"/>
  <c r="CL25" i="3"/>
  <c r="BB26" i="3"/>
  <c r="BE26" i="3"/>
  <c r="CL229" i="3"/>
  <c r="CA212" i="3"/>
  <c r="CD212" i="3"/>
  <c r="BB212" i="3"/>
  <c r="BE212" i="3"/>
  <c r="CL176" i="3"/>
  <c r="CL127" i="3"/>
  <c r="CL110" i="3"/>
  <c r="CH18" i="3"/>
  <c r="CJ18" i="3"/>
  <c r="BQ5" i="3"/>
  <c r="BT5" i="3"/>
  <c r="AR5" i="3"/>
  <c r="AU5" i="3"/>
  <c r="AR227" i="3"/>
  <c r="BQ227" i="3"/>
  <c r="AR180" i="3"/>
  <c r="BQ180" i="3"/>
  <c r="BT180" i="3"/>
  <c r="CH47" i="3"/>
  <c r="CJ47" i="3"/>
  <c r="BG13" i="3"/>
  <c r="G33" i="39"/>
  <c r="N33" i="39"/>
  <c r="AB33" i="39"/>
  <c r="U33" i="39"/>
  <c r="S23" i="38"/>
  <c r="FZ161" i="3"/>
  <c r="GK161" i="3"/>
  <c r="DC290" i="38"/>
  <c r="DB290" i="38"/>
  <c r="DA290" i="38"/>
  <c r="DD290" i="38"/>
  <c r="CT290" i="38"/>
  <c r="CR290" i="38"/>
  <c r="CQ290" i="38"/>
  <c r="CY290" i="38"/>
  <c r="CO290" i="38"/>
  <c r="CX290" i="38"/>
  <c r="CN290" i="38"/>
  <c r="CW290" i="38"/>
  <c r="CM290" i="38"/>
  <c r="CV290" i="38"/>
  <c r="CL290" i="38"/>
  <c r="CS290" i="38"/>
  <c r="CC252" i="38"/>
  <c r="CF252" i="38"/>
  <c r="CE252" i="38"/>
  <c r="CD252" i="38"/>
  <c r="BT252" i="38"/>
  <c r="BS252" i="38"/>
  <c r="CA252" i="38"/>
  <c r="BQ252" i="38"/>
  <c r="BZ252" i="38"/>
  <c r="BP252" i="38"/>
  <c r="BY252" i="38"/>
  <c r="BO252" i="38"/>
  <c r="BX252" i="38"/>
  <c r="BN252" i="38"/>
  <c r="BV252" i="38"/>
  <c r="BU252" i="38"/>
  <c r="AB114" i="39"/>
  <c r="U114" i="39"/>
  <c r="N114" i="39"/>
  <c r="G114" i="39"/>
  <c r="EH114" i="3"/>
  <c r="BG193" i="3"/>
  <c r="CN156" i="3"/>
  <c r="DB156" i="3"/>
  <c r="CO156" i="3"/>
  <c r="BG119" i="3"/>
  <c r="CN47" i="3"/>
  <c r="DB47" i="3"/>
  <c r="CL40" i="3"/>
  <c r="BB238" i="3"/>
  <c r="BE238" i="3"/>
  <c r="CA238" i="3"/>
  <c r="CD238" i="3"/>
  <c r="CL223" i="3"/>
  <c r="CL166" i="3"/>
  <c r="CA144" i="3"/>
  <c r="CD144" i="3"/>
  <c r="BB144" i="3"/>
  <c r="BE144" i="3"/>
  <c r="CA107" i="3"/>
  <c r="CD107" i="3"/>
  <c r="BB107" i="3"/>
  <c r="CA117" i="3"/>
  <c r="CD117" i="3"/>
  <c r="BB117" i="3"/>
  <c r="BE117" i="3"/>
  <c r="BB65" i="3"/>
  <c r="BE65" i="3"/>
  <c r="BB61" i="3"/>
  <c r="AR28" i="3"/>
  <c r="BQ28" i="3"/>
  <c r="CH253" i="3"/>
  <c r="CJ253" i="3"/>
  <c r="AR214" i="3"/>
  <c r="BQ214" i="3"/>
  <c r="BT214" i="3"/>
  <c r="CH169" i="3"/>
  <c r="CJ169" i="3"/>
  <c r="BQ119" i="3"/>
  <c r="BT119" i="3"/>
  <c r="AR119" i="3"/>
  <c r="BQ88" i="3"/>
  <c r="AR88" i="3"/>
  <c r="AU88" i="3"/>
  <c r="CH85" i="3"/>
  <c r="CJ85" i="3"/>
  <c r="CH68" i="3"/>
  <c r="CJ68" i="3"/>
  <c r="AR43" i="3"/>
  <c r="AU43" i="3"/>
  <c r="AW43" i="3"/>
  <c r="BQ43" i="3"/>
  <c r="CN56" i="3"/>
  <c r="DB56" i="3"/>
  <c r="CA169" i="3"/>
  <c r="CD169" i="3"/>
  <c r="BB169" i="3"/>
  <c r="CL55" i="3"/>
  <c r="BQ42" i="3"/>
  <c r="BT42" i="3"/>
  <c r="AR42" i="3"/>
  <c r="CH174" i="3"/>
  <c r="CJ174" i="3"/>
  <c r="BQ45" i="3"/>
  <c r="BT45" i="3"/>
  <c r="AR45" i="3"/>
  <c r="Y68" i="3"/>
  <c r="GH68" i="3"/>
  <c r="Z68" i="3"/>
  <c r="Q68" i="3"/>
  <c r="FY68" i="3"/>
  <c r="E46" i="39"/>
  <c r="EI46" i="3"/>
  <c r="W49" i="1"/>
  <c r="BU46" i="38"/>
  <c r="Q46" i="39"/>
  <c r="BO46" i="38"/>
  <c r="I46" i="39"/>
  <c r="BS46" i="38"/>
  <c r="O46" i="39"/>
  <c r="BT46" i="38"/>
  <c r="BV46" i="38"/>
  <c r="R46" i="39"/>
  <c r="BP46" i="38"/>
  <c r="J46" i="39"/>
  <c r="CD46" i="38"/>
  <c r="CF46" i="38"/>
  <c r="AF46" i="39"/>
  <c r="CE46" i="38"/>
  <c r="AE46" i="39"/>
  <c r="BX46" i="38"/>
  <c r="CA46" i="38"/>
  <c r="Y46" i="39"/>
  <c r="BY46" i="38"/>
  <c r="CN187" i="3"/>
  <c r="DB187" i="3"/>
  <c r="CF187" i="3"/>
  <c r="CO187" i="3"/>
  <c r="CO150" i="3"/>
  <c r="CN150" i="3"/>
  <c r="DB150" i="3"/>
  <c r="CN142" i="3"/>
  <c r="DB142" i="3"/>
  <c r="CN94" i="3"/>
  <c r="DB94" i="3"/>
  <c r="CD246" i="3"/>
  <c r="CL246" i="3"/>
  <c r="BB205" i="3"/>
  <c r="BE205" i="3"/>
  <c r="CA205" i="3"/>
  <c r="CD205" i="3"/>
  <c r="BB134" i="3"/>
  <c r="BE134" i="3"/>
  <c r="CA134" i="3"/>
  <c r="CD134" i="3"/>
  <c r="CL109" i="3"/>
  <c r="CL90" i="3"/>
  <c r="CL49" i="3"/>
  <c r="CH20" i="3"/>
  <c r="CJ20" i="3"/>
  <c r="BQ8" i="3"/>
  <c r="AR8" i="3"/>
  <c r="BT247" i="3"/>
  <c r="CH247" i="3"/>
  <c r="CJ247" i="3"/>
  <c r="CH221" i="3"/>
  <c r="CJ221" i="3"/>
  <c r="BQ189" i="3"/>
  <c r="BT189" i="3"/>
  <c r="AR189" i="3"/>
  <c r="AR195" i="3"/>
  <c r="BQ195" i="3"/>
  <c r="BT195" i="3"/>
  <c r="CH74" i="3"/>
  <c r="CJ74" i="3"/>
  <c r="CH43" i="38"/>
  <c r="CN143" i="3"/>
  <c r="DB143" i="3"/>
  <c r="BG25" i="3"/>
  <c r="CH212" i="3"/>
  <c r="CJ212" i="3"/>
  <c r="CH48" i="3"/>
  <c r="CJ48" i="3"/>
  <c r="BV34" i="38"/>
  <c r="R34" i="39"/>
  <c r="BN34" i="38"/>
  <c r="H34" i="39"/>
  <c r="BO34" i="38"/>
  <c r="I34" i="39"/>
  <c r="BS34" i="38"/>
  <c r="O34" i="39"/>
  <c r="BP34" i="38"/>
  <c r="J34" i="39"/>
  <c r="BT34" i="38"/>
  <c r="P34" i="39"/>
  <c r="BQ34" i="38"/>
  <c r="K34" i="39"/>
  <c r="BU34" i="38"/>
  <c r="Q34" i="39"/>
  <c r="CD34" i="38"/>
  <c r="AD34" i="39"/>
  <c r="CF34" i="38"/>
  <c r="AF34" i="39"/>
  <c r="CC34" i="38"/>
  <c r="AC34" i="39"/>
  <c r="CE34" i="38"/>
  <c r="AE34" i="39"/>
  <c r="BZ34" i="38"/>
  <c r="X34" i="39"/>
  <c r="BX34" i="38"/>
  <c r="V34" i="39"/>
  <c r="CA34" i="38"/>
  <c r="Y34" i="39"/>
  <c r="BY34" i="38"/>
  <c r="W34" i="39"/>
  <c r="E34" i="39"/>
  <c r="EI34" i="3"/>
  <c r="W37" i="1"/>
  <c r="S102" i="2"/>
  <c r="DC278" i="38"/>
  <c r="DB278" i="38"/>
  <c r="DA278" i="38"/>
  <c r="DD278" i="38"/>
  <c r="CY278" i="38"/>
  <c r="CO278" i="38"/>
  <c r="CX278" i="38"/>
  <c r="CN278" i="38"/>
  <c r="CW278" i="38"/>
  <c r="CM278" i="38"/>
  <c r="CV278" i="38"/>
  <c r="CL278" i="38"/>
  <c r="CT278" i="38"/>
  <c r="CS278" i="38"/>
  <c r="CR278" i="38"/>
  <c r="CQ278" i="38"/>
  <c r="DC214" i="38"/>
  <c r="DB214" i="38"/>
  <c r="DA214" i="38"/>
  <c r="DD214" i="38"/>
  <c r="CY214" i="38"/>
  <c r="CO214" i="38"/>
  <c r="CX214" i="38"/>
  <c r="CN214" i="38"/>
  <c r="CW214" i="38"/>
  <c r="CM214" i="38"/>
  <c r="CV214" i="38"/>
  <c r="CL214" i="38"/>
  <c r="CR214" i="38"/>
  <c r="CQ214" i="38"/>
  <c r="CT214" i="38"/>
  <c r="CS214" i="38"/>
  <c r="CO119" i="38"/>
  <c r="K119" i="39"/>
  <c r="EM119" i="3"/>
  <c r="CL119" i="38"/>
  <c r="H119" i="39"/>
  <c r="EJ119" i="3"/>
  <c r="CN119" i="38"/>
  <c r="J119" i="39"/>
  <c r="EL119" i="3"/>
  <c r="E119" i="39"/>
  <c r="EI119" i="3"/>
  <c r="CM119" i="38"/>
  <c r="I119" i="39"/>
  <c r="EK119" i="3"/>
  <c r="DC119" i="38"/>
  <c r="AE119" i="39"/>
  <c r="DB119" i="38"/>
  <c r="AD119" i="39"/>
  <c r="DA119" i="38"/>
  <c r="AC119" i="39"/>
  <c r="CT119" i="38"/>
  <c r="R119" i="39"/>
  <c r="CX119" i="38"/>
  <c r="X119" i="39"/>
  <c r="CS119" i="38"/>
  <c r="Q119" i="39"/>
  <c r="CW119" i="38"/>
  <c r="W119" i="39"/>
  <c r="CR119" i="38"/>
  <c r="P119" i="39"/>
  <c r="CV119" i="38"/>
  <c r="V119" i="39"/>
  <c r="CQ119" i="38"/>
  <c r="O119" i="39"/>
  <c r="CY119" i="38"/>
  <c r="Y119" i="39"/>
  <c r="DD119" i="38"/>
  <c r="AF119" i="39"/>
  <c r="G93" i="39"/>
  <c r="EH93" i="3"/>
  <c r="AB93" i="39"/>
  <c r="U93" i="39"/>
  <c r="N93" i="39"/>
  <c r="Y75" i="3"/>
  <c r="GH75" i="3"/>
  <c r="Z75" i="3"/>
  <c r="Q75" i="3"/>
  <c r="FY75" i="3"/>
  <c r="CM77" i="38"/>
  <c r="I77" i="39"/>
  <c r="EK77" i="3"/>
  <c r="CO77" i="38"/>
  <c r="K77" i="39"/>
  <c r="EM77" i="3"/>
  <c r="CL77" i="38"/>
  <c r="H77" i="39"/>
  <c r="EJ77" i="3"/>
  <c r="CN77" i="38"/>
  <c r="J77" i="39"/>
  <c r="EL77" i="3"/>
  <c r="DC77" i="38"/>
  <c r="AE77" i="39"/>
  <c r="DB77" i="38"/>
  <c r="AD77" i="39"/>
  <c r="DA77" i="38"/>
  <c r="AC77" i="39"/>
  <c r="CW77" i="38"/>
  <c r="W77" i="39"/>
  <c r="CR77" i="38"/>
  <c r="P77" i="39"/>
  <c r="CV77" i="38"/>
  <c r="V77" i="39"/>
  <c r="CQ77" i="38"/>
  <c r="O77" i="39"/>
  <c r="CY77" i="38"/>
  <c r="Y77" i="39"/>
  <c r="CT77" i="38"/>
  <c r="R77" i="39"/>
  <c r="CX77" i="38"/>
  <c r="X77" i="39"/>
  <c r="CS77" i="38"/>
  <c r="Q77" i="39"/>
  <c r="DD77" i="38"/>
  <c r="AF77" i="39"/>
  <c r="E77" i="39"/>
  <c r="EI77" i="3"/>
  <c r="W80" i="1"/>
  <c r="G115" i="39"/>
  <c r="EH115" i="3"/>
  <c r="AB115" i="39"/>
  <c r="U115" i="39"/>
  <c r="N115" i="39"/>
  <c r="Y139" i="3"/>
  <c r="GH139" i="3"/>
  <c r="Z139" i="3"/>
  <c r="FY139" i="3"/>
  <c r="Q139" i="3"/>
  <c r="BG203" i="3"/>
  <c r="CN206" i="3"/>
  <c r="DB206" i="3"/>
  <c r="CF206" i="3"/>
  <c r="CO206" i="3"/>
  <c r="BG162" i="3"/>
  <c r="CN138" i="3"/>
  <c r="DB138" i="3"/>
  <c r="CO138" i="3"/>
  <c r="BG109" i="3"/>
  <c r="CN64" i="3"/>
  <c r="DB64" i="3"/>
  <c r="CN91" i="3"/>
  <c r="DB91" i="3"/>
  <c r="CL32" i="3"/>
  <c r="CL232" i="3"/>
  <c r="CL233" i="3"/>
  <c r="CL150" i="3"/>
  <c r="CD126" i="3"/>
  <c r="CL126" i="3"/>
  <c r="CL124" i="3"/>
  <c r="CL101" i="3"/>
  <c r="CH177" i="3"/>
  <c r="CJ177" i="3"/>
  <c r="BQ158" i="3"/>
  <c r="BT158" i="3"/>
  <c r="AR158" i="3"/>
  <c r="AU158" i="3"/>
  <c r="AR46" i="3"/>
  <c r="BQ46" i="3"/>
  <c r="BT46" i="3"/>
  <c r="CN24" i="3"/>
  <c r="DB24" i="3"/>
  <c r="G25" i="39"/>
  <c r="N25" i="39"/>
  <c r="U25" i="39"/>
  <c r="BG192" i="3"/>
  <c r="BB8" i="3"/>
  <c r="CL218" i="3"/>
  <c r="BB89" i="3"/>
  <c r="BE89" i="3"/>
  <c r="CA89" i="3"/>
  <c r="CD89" i="3"/>
  <c r="BQ143" i="3"/>
  <c r="BT143" i="3"/>
  <c r="AR143" i="3"/>
  <c r="E21" i="39"/>
  <c r="EI21" i="3"/>
  <c r="W24" i="1"/>
  <c r="BO21" i="38"/>
  <c r="I21" i="39"/>
  <c r="BS21" i="38"/>
  <c r="O21" i="39"/>
  <c r="BP21" i="38"/>
  <c r="J21" i="39"/>
  <c r="BT21" i="38"/>
  <c r="P21" i="39"/>
  <c r="BQ21" i="38"/>
  <c r="K21" i="39"/>
  <c r="BU21" i="38"/>
  <c r="Q21" i="39"/>
  <c r="BV21" i="38"/>
  <c r="R21" i="39"/>
  <c r="BN21" i="38"/>
  <c r="H21" i="39"/>
  <c r="CF21" i="38"/>
  <c r="AF21" i="39"/>
  <c r="CC21" i="38"/>
  <c r="AC21" i="39"/>
  <c r="CE21" i="38"/>
  <c r="AE21" i="39"/>
  <c r="CD21" i="38"/>
  <c r="AD21" i="39"/>
  <c r="BX21" i="38"/>
  <c r="V21" i="39"/>
  <c r="BZ21" i="38"/>
  <c r="X21" i="39"/>
  <c r="BY21" i="38"/>
  <c r="W21" i="39"/>
  <c r="CA21" i="38"/>
  <c r="Y21" i="39"/>
  <c r="DD248" i="38"/>
  <c r="DC248" i="38"/>
  <c r="DB248" i="38"/>
  <c r="DA248" i="38"/>
  <c r="CR248" i="38"/>
  <c r="CQ248" i="38"/>
  <c r="CY248" i="38"/>
  <c r="CO248" i="38"/>
  <c r="CX248" i="38"/>
  <c r="CN248" i="38"/>
  <c r="CW248" i="38"/>
  <c r="CM248" i="38"/>
  <c r="CV248" i="38"/>
  <c r="CL248" i="38"/>
  <c r="CT248" i="38"/>
  <c r="CS248" i="38"/>
  <c r="DD231" i="38"/>
  <c r="DC231" i="38"/>
  <c r="DB231" i="38"/>
  <c r="DA231" i="38"/>
  <c r="CV231" i="38"/>
  <c r="CL231" i="38"/>
  <c r="CT231" i="38"/>
  <c r="CS231" i="38"/>
  <c r="CR231" i="38"/>
  <c r="CQ231" i="38"/>
  <c r="CY231" i="38"/>
  <c r="CO231" i="38"/>
  <c r="CX231" i="38"/>
  <c r="CN231" i="38"/>
  <c r="CW231" i="38"/>
  <c r="CM231" i="38"/>
  <c r="G121" i="39"/>
  <c r="EH121" i="3"/>
  <c r="AB121" i="39"/>
  <c r="U121" i="39"/>
  <c r="N121" i="39"/>
  <c r="G98" i="39"/>
  <c r="EH98" i="3"/>
  <c r="AB98" i="39"/>
  <c r="U98" i="39"/>
  <c r="N98" i="39"/>
  <c r="CL57" i="38"/>
  <c r="CM57" i="38"/>
  <c r="CN57" i="38"/>
  <c r="DB57" i="38"/>
  <c r="CO57" i="38"/>
  <c r="DC57" i="38"/>
  <c r="DA57" i="38"/>
  <c r="DD57" i="38"/>
  <c r="CT57" i="38"/>
  <c r="CS57" i="38"/>
  <c r="CR57" i="38"/>
  <c r="CX57" i="38"/>
  <c r="CV57" i="38"/>
  <c r="CQ57" i="38"/>
  <c r="CY57" i="38"/>
  <c r="CW57" i="38"/>
  <c r="AB150" i="39"/>
  <c r="U150" i="39"/>
  <c r="N150" i="39"/>
  <c r="G150" i="39"/>
  <c r="EH150" i="3"/>
  <c r="CN195" i="3"/>
  <c r="DB195" i="3"/>
  <c r="CF195" i="3"/>
  <c r="CO167" i="3"/>
  <c r="CN167" i="3"/>
  <c r="DB167" i="3"/>
  <c r="CN97" i="3"/>
  <c r="DB97" i="3"/>
  <c r="CN39" i="3"/>
  <c r="DB39" i="3"/>
  <c r="CO39" i="3"/>
  <c r="BG33" i="3"/>
  <c r="CL24" i="3"/>
  <c r="CA20" i="3"/>
  <c r="CD20" i="3"/>
  <c r="BB20" i="3"/>
  <c r="BE217" i="3"/>
  <c r="CA183" i="3"/>
  <c r="BB183" i="3"/>
  <c r="BE183" i="3"/>
  <c r="CL180" i="3"/>
  <c r="BE170" i="3"/>
  <c r="CL74" i="3"/>
  <c r="BE94" i="3"/>
  <c r="CL48" i="3"/>
  <c r="AR35" i="3"/>
  <c r="AU35" i="3"/>
  <c r="AW35" i="3"/>
  <c r="BQ35" i="3"/>
  <c r="BT35" i="3"/>
  <c r="CH17" i="3"/>
  <c r="CJ17" i="3"/>
  <c r="CH22" i="3"/>
  <c r="CJ22" i="3"/>
  <c r="BT22" i="3"/>
  <c r="AR245" i="3"/>
  <c r="AU245" i="3"/>
  <c r="BQ245" i="3"/>
  <c r="CH207" i="3"/>
  <c r="CJ207" i="3"/>
  <c r="CH128" i="3"/>
  <c r="CJ128" i="3"/>
  <c r="BQ114" i="3"/>
  <c r="BT114" i="3"/>
  <c r="AR114" i="3"/>
  <c r="CH95" i="3"/>
  <c r="CJ95" i="3"/>
  <c r="CH64" i="3"/>
  <c r="CJ64" i="3"/>
  <c r="CH61" i="3"/>
  <c r="CJ61" i="3"/>
  <c r="CN233" i="3"/>
  <c r="DB233" i="3"/>
  <c r="CF233" i="3"/>
  <c r="E9" i="39"/>
  <c r="EI9" i="3"/>
  <c r="W12" i="1"/>
  <c r="CF9" i="38"/>
  <c r="AF9" i="39"/>
  <c r="CE9" i="38"/>
  <c r="AE9" i="39"/>
  <c r="BQ9" i="38"/>
  <c r="K9" i="39"/>
  <c r="BP9" i="38"/>
  <c r="J9" i="39"/>
  <c r="BO9" i="38"/>
  <c r="I9" i="39"/>
  <c r="BN9" i="38"/>
  <c r="H9" i="39"/>
  <c r="BV9" i="38"/>
  <c r="R9" i="39"/>
  <c r="EM9" i="3"/>
  <c r="BU9" i="38"/>
  <c r="Q9" i="39"/>
  <c r="EL9" i="3"/>
  <c r="BT9" i="38"/>
  <c r="P9" i="39"/>
  <c r="EK9" i="3"/>
  <c r="BS9" i="38"/>
  <c r="O9" i="39"/>
  <c r="EJ9" i="3"/>
  <c r="BZ9" i="38"/>
  <c r="X9" i="39"/>
  <c r="BX9" i="38"/>
  <c r="V9" i="39"/>
  <c r="CA9" i="38"/>
  <c r="Y9" i="39"/>
  <c r="BY9" i="38"/>
  <c r="W9" i="39"/>
  <c r="CD9" i="38"/>
  <c r="AD9" i="39"/>
  <c r="CC9" i="38"/>
  <c r="AC9" i="39"/>
  <c r="CA234" i="3"/>
  <c r="CD234" i="3"/>
  <c r="BB234" i="3"/>
  <c r="BE234" i="3"/>
  <c r="CL58" i="3"/>
  <c r="CH92" i="3"/>
  <c r="CJ92" i="3"/>
  <c r="N26" i="39"/>
  <c r="G26" i="39"/>
  <c r="AB26" i="39"/>
  <c r="U26" i="39"/>
  <c r="S201" i="2"/>
  <c r="DC202" i="38"/>
  <c r="DB202" i="38"/>
  <c r="DA202" i="38"/>
  <c r="DD202" i="38"/>
  <c r="CX202" i="38"/>
  <c r="CN202" i="38"/>
  <c r="CW202" i="38"/>
  <c r="CM202" i="38"/>
  <c r="CV202" i="38"/>
  <c r="CL202" i="38"/>
  <c r="CT202" i="38"/>
  <c r="CS202" i="38"/>
  <c r="CR202" i="38"/>
  <c r="CQ202" i="38"/>
  <c r="CY202" i="38"/>
  <c r="CO202" i="38"/>
  <c r="DD283" i="38"/>
  <c r="DC283" i="38"/>
  <c r="DB283" i="38"/>
  <c r="DA283" i="38"/>
  <c r="CQ283" i="38"/>
  <c r="CY283" i="38"/>
  <c r="CO283" i="38"/>
  <c r="CX283" i="38"/>
  <c r="CN283" i="38"/>
  <c r="CW283" i="38"/>
  <c r="CM283" i="38"/>
  <c r="CV283" i="38"/>
  <c r="CL283" i="38"/>
  <c r="CT283" i="38"/>
  <c r="CS283" i="38"/>
  <c r="CR283" i="38"/>
  <c r="G112" i="39"/>
  <c r="EH112" i="3"/>
  <c r="AB112" i="39"/>
  <c r="U112" i="39"/>
  <c r="N112" i="39"/>
  <c r="CN139" i="38"/>
  <c r="J139" i="39"/>
  <c r="EL139" i="3"/>
  <c r="CM139" i="38"/>
  <c r="I139" i="39"/>
  <c r="EK139" i="3"/>
  <c r="CL139" i="38"/>
  <c r="H139" i="39"/>
  <c r="EJ139" i="3"/>
  <c r="CO139" i="38"/>
  <c r="K139" i="39"/>
  <c r="EM139" i="3"/>
  <c r="DC139" i="38"/>
  <c r="AE139" i="39"/>
  <c r="DB139" i="38"/>
  <c r="AD139" i="39"/>
  <c r="DA139" i="38"/>
  <c r="AC139" i="39"/>
  <c r="CR139" i="38"/>
  <c r="P139" i="39"/>
  <c r="CV139" i="38"/>
  <c r="V139" i="39"/>
  <c r="CQ139" i="38"/>
  <c r="O139" i="39"/>
  <c r="CY139" i="38"/>
  <c r="Y139" i="39"/>
  <c r="CT139" i="38"/>
  <c r="R139" i="39"/>
  <c r="CX139" i="38"/>
  <c r="X139" i="39"/>
  <c r="CS139" i="38"/>
  <c r="Q139" i="39"/>
  <c r="CW139" i="38"/>
  <c r="W139" i="39"/>
  <c r="E139" i="39"/>
  <c r="EI139" i="3"/>
  <c r="DD139" i="38"/>
  <c r="AF139" i="39"/>
  <c r="CO165" i="3"/>
  <c r="CN165" i="3"/>
  <c r="DB165" i="3"/>
  <c r="CN81" i="3"/>
  <c r="DB81" i="3"/>
  <c r="CN29" i="3"/>
  <c r="DB29" i="3"/>
  <c r="CO29" i="3"/>
  <c r="BB213" i="3"/>
  <c r="BE213" i="3"/>
  <c r="CA213" i="3"/>
  <c r="CD213" i="3"/>
  <c r="BB192" i="3"/>
  <c r="BE192" i="3"/>
  <c r="CA192" i="3"/>
  <c r="BE167" i="3"/>
  <c r="CA155" i="3"/>
  <c r="CD155" i="3"/>
  <c r="BB155" i="3"/>
  <c r="BE155" i="3"/>
  <c r="CL95" i="3"/>
  <c r="CL80" i="3"/>
  <c r="CL76" i="3"/>
  <c r="BG11" i="3"/>
  <c r="AR27" i="3"/>
  <c r="AU27" i="3"/>
  <c r="AW27" i="3"/>
  <c r="BQ27" i="3"/>
  <c r="BT27" i="3"/>
  <c r="CH9" i="3"/>
  <c r="CJ9" i="3"/>
  <c r="CH19" i="3"/>
  <c r="CJ19" i="3"/>
  <c r="BT238" i="3"/>
  <c r="CH238" i="3"/>
  <c r="CJ238" i="3"/>
  <c r="CH231" i="3"/>
  <c r="CJ231" i="3"/>
  <c r="BQ199" i="3"/>
  <c r="BT199" i="3"/>
  <c r="AR199" i="3"/>
  <c r="CH175" i="3"/>
  <c r="CJ175" i="3"/>
  <c r="AR173" i="3"/>
  <c r="AU173" i="3"/>
  <c r="BQ173" i="3"/>
  <c r="BT173" i="3"/>
  <c r="CH147" i="3"/>
  <c r="CJ147" i="3"/>
  <c r="BG28" i="3"/>
  <c r="CN227" i="3"/>
  <c r="DB227" i="3"/>
  <c r="CF227" i="3"/>
  <c r="CL143" i="3"/>
  <c r="CH51" i="3"/>
  <c r="CJ51" i="3"/>
  <c r="S237" i="2"/>
  <c r="Z146" i="3"/>
  <c r="Y146" i="3"/>
  <c r="GH146" i="3"/>
  <c r="FY146" i="3"/>
  <c r="Q146" i="3"/>
  <c r="S345" i="2"/>
  <c r="FZ130" i="3"/>
  <c r="GK130" i="3"/>
  <c r="S138" i="2"/>
  <c r="FZ147" i="3"/>
  <c r="GK147" i="3"/>
  <c r="CN89" i="38"/>
  <c r="J89" i="39"/>
  <c r="EL89" i="3"/>
  <c r="E89" i="39"/>
  <c r="EI89" i="3"/>
  <c r="CM89" i="38"/>
  <c r="I89" i="39"/>
  <c r="EK89" i="3"/>
  <c r="CO89" i="38"/>
  <c r="K89" i="39"/>
  <c r="EM89" i="3"/>
  <c r="CL89" i="38"/>
  <c r="H89" i="39"/>
  <c r="EJ89" i="3"/>
  <c r="DC89" i="38"/>
  <c r="AE89" i="39"/>
  <c r="DB89" i="38"/>
  <c r="AD89" i="39"/>
  <c r="DA89" i="38"/>
  <c r="AC89" i="39"/>
  <c r="CY89" i="38"/>
  <c r="Y89" i="39"/>
  <c r="CT89" i="38"/>
  <c r="R89" i="39"/>
  <c r="CX89" i="38"/>
  <c r="X89" i="39"/>
  <c r="CS89" i="38"/>
  <c r="Q89" i="39"/>
  <c r="CW89" i="38"/>
  <c r="W89" i="39"/>
  <c r="CR89" i="38"/>
  <c r="P89" i="39"/>
  <c r="CV89" i="38"/>
  <c r="V89" i="39"/>
  <c r="CQ89" i="38"/>
  <c r="O89" i="39"/>
  <c r="DD89" i="38"/>
  <c r="AF89" i="39"/>
  <c r="G101" i="39"/>
  <c r="EH101" i="3"/>
  <c r="AB101" i="39"/>
  <c r="U101" i="39"/>
  <c r="N101" i="39"/>
  <c r="CA33" i="3"/>
  <c r="CD33" i="3"/>
  <c r="BB33" i="3"/>
  <c r="BE33" i="3"/>
  <c r="CL185" i="3"/>
  <c r="AU244" i="3"/>
  <c r="CH99" i="3"/>
  <c r="CJ99" i="3"/>
  <c r="DA225" i="38"/>
  <c r="DC225" i="38"/>
  <c r="DD225" i="38"/>
  <c r="DB225" i="38"/>
  <c r="CX225" i="38"/>
  <c r="CN225" i="38"/>
  <c r="CW225" i="38"/>
  <c r="CM225" i="38"/>
  <c r="CV225" i="38"/>
  <c r="CL225" i="38"/>
  <c r="CT225" i="38"/>
  <c r="CS225" i="38"/>
  <c r="CR225" i="38"/>
  <c r="CY225" i="38"/>
  <c r="CQ225" i="38"/>
  <c r="CO225" i="38"/>
  <c r="CA231" i="3"/>
  <c r="CD231" i="3"/>
  <c r="BB231" i="3"/>
  <c r="BE231" i="3"/>
  <c r="CL87" i="3"/>
  <c r="T335" i="2"/>
  <c r="T336" i="2"/>
  <c r="CL5" i="3"/>
  <c r="CH251" i="3"/>
  <c r="CJ251" i="3"/>
  <c r="BT251" i="3"/>
  <c r="CL30" i="3"/>
  <c r="CA175" i="3"/>
  <c r="BB175" i="3"/>
  <c r="BE175" i="3"/>
  <c r="BB71" i="3"/>
  <c r="BE71" i="3"/>
  <c r="CA71" i="3"/>
  <c r="CD71" i="3"/>
  <c r="AR77" i="3"/>
  <c r="BQ77" i="3"/>
  <c r="CN245" i="3"/>
  <c r="DB245" i="3"/>
  <c r="CF245" i="3"/>
  <c r="BB202" i="3"/>
  <c r="BE202" i="3"/>
  <c r="CA202" i="3"/>
  <c r="CD202" i="3"/>
  <c r="BE64" i="3"/>
  <c r="CH155" i="3"/>
  <c r="CJ155" i="3"/>
  <c r="BQ71" i="3"/>
  <c r="BT71" i="3"/>
  <c r="AR71" i="3"/>
  <c r="AU71" i="3"/>
  <c r="CN5" i="3"/>
  <c r="DB5" i="3"/>
  <c r="CF5" i="3"/>
  <c r="CO5" i="3"/>
  <c r="E37" i="39"/>
  <c r="EI37" i="3"/>
  <c r="W40" i="1"/>
  <c r="BQ37" i="38"/>
  <c r="K37" i="39"/>
  <c r="BU37" i="38"/>
  <c r="Q37" i="39"/>
  <c r="BV37" i="38"/>
  <c r="R37" i="39"/>
  <c r="BO37" i="38"/>
  <c r="I37" i="39"/>
  <c r="BS37" i="38"/>
  <c r="O37" i="39"/>
  <c r="BP37" i="38"/>
  <c r="J37" i="39"/>
  <c r="BT37" i="38"/>
  <c r="P37" i="39"/>
  <c r="BN37" i="38"/>
  <c r="H37" i="39"/>
  <c r="CF37" i="38"/>
  <c r="AF37" i="39"/>
  <c r="CC37" i="38"/>
  <c r="AC37" i="39"/>
  <c r="CE37" i="38"/>
  <c r="AE37" i="39"/>
  <c r="CD37" i="38"/>
  <c r="AD37" i="39"/>
  <c r="BZ37" i="38"/>
  <c r="X37" i="39"/>
  <c r="BX37" i="38"/>
  <c r="V37" i="39"/>
  <c r="CA37" i="38"/>
  <c r="Y37" i="39"/>
  <c r="BY37" i="38"/>
  <c r="W37" i="39"/>
  <c r="BB41" i="3"/>
  <c r="BE41" i="3"/>
  <c r="CL29" i="3"/>
  <c r="N7" i="2"/>
  <c r="T7" i="2"/>
  <c r="N9" i="2"/>
  <c r="T9" i="2"/>
  <c r="N10" i="2"/>
  <c r="T10" i="2"/>
  <c r="DA293" i="38"/>
  <c r="DD293" i="38"/>
  <c r="DC293" i="38"/>
  <c r="DB293" i="38"/>
  <c r="CR293" i="38"/>
  <c r="CQ293" i="38"/>
  <c r="CY293" i="38"/>
  <c r="CO293" i="38"/>
  <c r="CX293" i="38"/>
  <c r="CN293" i="38"/>
  <c r="CW293" i="38"/>
  <c r="CM293" i="38"/>
  <c r="CV293" i="38"/>
  <c r="CL293" i="38"/>
  <c r="CT293" i="38"/>
  <c r="CS293" i="38"/>
  <c r="DD279" i="38"/>
  <c r="DC279" i="38"/>
  <c r="DB279" i="38"/>
  <c r="DA279" i="38"/>
  <c r="CV279" i="38"/>
  <c r="CL279" i="38"/>
  <c r="CT279" i="38"/>
  <c r="CS279" i="38"/>
  <c r="CR279" i="38"/>
  <c r="CQ279" i="38"/>
  <c r="CY279" i="38"/>
  <c r="CO279" i="38"/>
  <c r="CX279" i="38"/>
  <c r="CN279" i="38"/>
  <c r="CW279" i="38"/>
  <c r="CM279" i="38"/>
  <c r="L48" i="8"/>
  <c r="CM96" i="38"/>
  <c r="I96" i="39"/>
  <c r="EK96" i="3"/>
  <c r="CO96" i="38"/>
  <c r="K96" i="39"/>
  <c r="EM96" i="3"/>
  <c r="CL96" i="38"/>
  <c r="H96" i="39"/>
  <c r="EJ96" i="3"/>
  <c r="CN96" i="38"/>
  <c r="J96" i="39"/>
  <c r="EL96" i="3"/>
  <c r="DC96" i="38"/>
  <c r="AE96" i="39"/>
  <c r="DB96" i="38"/>
  <c r="AD96" i="39"/>
  <c r="DA96" i="38"/>
  <c r="AC96" i="39"/>
  <c r="CR96" i="38"/>
  <c r="P96" i="39"/>
  <c r="CV96" i="38"/>
  <c r="V96" i="39"/>
  <c r="CQ96" i="38"/>
  <c r="O96" i="39"/>
  <c r="CY96" i="38"/>
  <c r="Y96" i="39"/>
  <c r="CT96" i="38"/>
  <c r="R96" i="39"/>
  <c r="CX96" i="38"/>
  <c r="X96" i="39"/>
  <c r="CS96" i="38"/>
  <c r="Q96" i="39"/>
  <c r="CW96" i="38"/>
  <c r="W96" i="39"/>
  <c r="E96" i="39"/>
  <c r="EI96" i="3"/>
  <c r="DD96" i="38"/>
  <c r="AF96" i="39"/>
  <c r="CN81" i="38"/>
  <c r="J81" i="39"/>
  <c r="EL81" i="3"/>
  <c r="E81" i="39"/>
  <c r="EI81" i="3"/>
  <c r="CM81" i="38"/>
  <c r="I81" i="39"/>
  <c r="EK81" i="3"/>
  <c r="CO81" i="38"/>
  <c r="K81" i="39"/>
  <c r="EM81" i="3"/>
  <c r="CL81" i="38"/>
  <c r="H81" i="39"/>
  <c r="EJ81" i="3"/>
  <c r="DC81" i="38"/>
  <c r="AE81" i="39"/>
  <c r="DB81" i="38"/>
  <c r="AD81" i="39"/>
  <c r="DA81" i="38"/>
  <c r="AC81" i="39"/>
  <c r="CY81" i="38"/>
  <c r="Y81" i="39"/>
  <c r="CT81" i="38"/>
  <c r="R81" i="39"/>
  <c r="CX81" i="38"/>
  <c r="X81" i="39"/>
  <c r="CS81" i="38"/>
  <c r="Q81" i="39"/>
  <c r="CW81" i="38"/>
  <c r="W81" i="39"/>
  <c r="CR81" i="38"/>
  <c r="P81" i="39"/>
  <c r="CV81" i="38"/>
  <c r="V81" i="39"/>
  <c r="CQ81" i="38"/>
  <c r="O81" i="39"/>
  <c r="DD81" i="38"/>
  <c r="AF81" i="39"/>
  <c r="Y88" i="3"/>
  <c r="GH88" i="3"/>
  <c r="Z88" i="3"/>
  <c r="Q88" i="3"/>
  <c r="FY88" i="3"/>
  <c r="CN223" i="3"/>
  <c r="DB223" i="3"/>
  <c r="CF223" i="3"/>
  <c r="CN211" i="3"/>
  <c r="DB211" i="3"/>
  <c r="CF211" i="3"/>
  <c r="CO211" i="3"/>
  <c r="CN131" i="3"/>
  <c r="DB131" i="3"/>
  <c r="CN76" i="3"/>
  <c r="DB76" i="3"/>
  <c r="CO76" i="3"/>
  <c r="BB42" i="3"/>
  <c r="BE42" i="3"/>
  <c r="CA196" i="3"/>
  <c r="CD196" i="3"/>
  <c r="BB196" i="3"/>
  <c r="BE196" i="3"/>
  <c r="CL231" i="3"/>
  <c r="CA115" i="3"/>
  <c r="CD115" i="3"/>
  <c r="BB115" i="3"/>
  <c r="BE115" i="3"/>
  <c r="BB73" i="3"/>
  <c r="BE73" i="3"/>
  <c r="CA73" i="3"/>
  <c r="CD73" i="3"/>
  <c r="CA45" i="3"/>
  <c r="CD45" i="3"/>
  <c r="BB45" i="3"/>
  <c r="BE45" i="3"/>
  <c r="AR36" i="3"/>
  <c r="AU36" i="3"/>
  <c r="BQ36" i="3"/>
  <c r="BT36" i="3"/>
  <c r="CH5" i="3"/>
  <c r="CJ5" i="3"/>
  <c r="AR209" i="3"/>
  <c r="BQ209" i="3"/>
  <c r="BT209" i="3"/>
  <c r="CH176" i="3"/>
  <c r="CJ176" i="3"/>
  <c r="CH180" i="3"/>
  <c r="CJ180" i="3"/>
  <c r="CH125" i="3"/>
  <c r="CJ125" i="3"/>
  <c r="CH93" i="3"/>
  <c r="CJ93" i="3"/>
  <c r="AR47" i="3"/>
  <c r="BQ47" i="3"/>
  <c r="BT47" i="3"/>
  <c r="CN13" i="3"/>
  <c r="DB13" i="3"/>
  <c r="CO13" i="3"/>
  <c r="CN240" i="3"/>
  <c r="DB240" i="3"/>
  <c r="CF240" i="3"/>
  <c r="E33" i="39"/>
  <c r="EI33" i="3"/>
  <c r="W36" i="1"/>
  <c r="BQ33" i="38"/>
  <c r="K33" i="39"/>
  <c r="BU33" i="38"/>
  <c r="Q33" i="39"/>
  <c r="BV33" i="38"/>
  <c r="R33" i="39"/>
  <c r="BN33" i="38"/>
  <c r="H33" i="39"/>
  <c r="BO33" i="38"/>
  <c r="I33" i="39"/>
  <c r="BS33" i="38"/>
  <c r="O33" i="39"/>
  <c r="EJ33" i="3"/>
  <c r="BP33" i="38"/>
  <c r="J33" i="39"/>
  <c r="BT33" i="38"/>
  <c r="P33" i="39"/>
  <c r="CF33" i="38"/>
  <c r="AF33" i="39"/>
  <c r="CC33" i="38"/>
  <c r="AC33" i="39"/>
  <c r="CE33" i="38"/>
  <c r="AE33" i="39"/>
  <c r="CD33" i="38"/>
  <c r="AD33" i="39"/>
  <c r="CA33" i="38"/>
  <c r="Y33" i="39"/>
  <c r="BY33" i="38"/>
  <c r="W33" i="39"/>
  <c r="BZ33" i="38"/>
  <c r="X33" i="39"/>
  <c r="BX33" i="38"/>
  <c r="V33" i="39"/>
  <c r="CL44" i="3"/>
  <c r="CS38" i="3"/>
  <c r="CN141" i="3"/>
  <c r="DB141" i="3"/>
  <c r="CL209" i="3"/>
  <c r="CL78" i="3"/>
  <c r="BQ21" i="3"/>
  <c r="AR21" i="3"/>
  <c r="AU21" i="3"/>
  <c r="CH73" i="3"/>
  <c r="CJ73" i="3"/>
  <c r="FZ169" i="3"/>
  <c r="GK169" i="3"/>
  <c r="DD176" i="38"/>
  <c r="DA176" i="38"/>
  <c r="DC176" i="38"/>
  <c r="DB176" i="38"/>
  <c r="CV176" i="38"/>
  <c r="CL176" i="38"/>
  <c r="CT176" i="38"/>
  <c r="CS176" i="38"/>
  <c r="CR176" i="38"/>
  <c r="CQ176" i="38"/>
  <c r="CY176" i="38"/>
  <c r="CO176" i="38"/>
  <c r="CX176" i="38"/>
  <c r="CN176" i="38"/>
  <c r="CW176" i="38"/>
  <c r="CM176" i="38"/>
  <c r="DD260" i="38"/>
  <c r="DC260" i="38"/>
  <c r="DB260" i="38"/>
  <c r="DA260" i="38"/>
  <c r="CW260" i="38"/>
  <c r="CM260" i="38"/>
  <c r="CV260" i="38"/>
  <c r="CL260" i="38"/>
  <c r="CT260" i="38"/>
  <c r="CS260" i="38"/>
  <c r="CR260" i="38"/>
  <c r="CQ260" i="38"/>
  <c r="CY260" i="38"/>
  <c r="CO260" i="38"/>
  <c r="CX260" i="38"/>
  <c r="CN260" i="38"/>
  <c r="CO114" i="38"/>
  <c r="K114" i="39"/>
  <c r="EM114" i="3"/>
  <c r="CL114" i="38"/>
  <c r="H114" i="39"/>
  <c r="EJ114" i="3"/>
  <c r="CN114" i="38"/>
  <c r="J114" i="39"/>
  <c r="EL114" i="3"/>
  <c r="CM114" i="38"/>
  <c r="I114" i="39"/>
  <c r="EK114" i="3"/>
  <c r="DC114" i="38"/>
  <c r="AE114" i="39"/>
  <c r="DB114" i="38"/>
  <c r="AD114" i="39"/>
  <c r="DA114" i="38"/>
  <c r="AC114" i="39"/>
  <c r="CX114" i="38"/>
  <c r="X114" i="39"/>
  <c r="CS114" i="38"/>
  <c r="Q114" i="39"/>
  <c r="CW114" i="38"/>
  <c r="W114" i="39"/>
  <c r="CR114" i="38"/>
  <c r="P114" i="39"/>
  <c r="CV114" i="38"/>
  <c r="V114" i="39"/>
  <c r="CQ114" i="38"/>
  <c r="O114" i="39"/>
  <c r="CY114" i="38"/>
  <c r="Y114" i="39"/>
  <c r="CT114" i="38"/>
  <c r="R114" i="39"/>
  <c r="E114" i="39"/>
  <c r="EI114" i="3"/>
  <c r="DD114" i="38"/>
  <c r="AF114" i="39"/>
  <c r="BU67" i="38"/>
  <c r="Q67" i="39"/>
  <c r="BV67" i="38"/>
  <c r="R67" i="39"/>
  <c r="BS67" i="38"/>
  <c r="O67" i="39"/>
  <c r="BP67" i="38"/>
  <c r="J67" i="39"/>
  <c r="BT67" i="38"/>
  <c r="P67" i="39"/>
  <c r="CE67" i="38"/>
  <c r="AE67" i="39"/>
  <c r="E67" i="39"/>
  <c r="EI67" i="3"/>
  <c r="W70" i="1"/>
  <c r="CD67" i="38"/>
  <c r="AD67" i="39"/>
  <c r="CC67" i="38"/>
  <c r="AC67" i="39"/>
  <c r="CF67" i="38"/>
  <c r="AF67" i="39"/>
  <c r="BZ67" i="38"/>
  <c r="X67" i="39"/>
  <c r="BX67" i="38"/>
  <c r="V67" i="39"/>
  <c r="CA67" i="38"/>
  <c r="Y67" i="39"/>
  <c r="BY67" i="38"/>
  <c r="W67" i="39"/>
  <c r="BN67" i="38"/>
  <c r="H67" i="39"/>
  <c r="BQ67" i="38"/>
  <c r="K67" i="39"/>
  <c r="BO67" i="38"/>
  <c r="I67" i="39"/>
  <c r="CN193" i="3"/>
  <c r="DB193" i="3"/>
  <c r="CF193" i="3"/>
  <c r="CO193" i="3"/>
  <c r="CO140" i="3"/>
  <c r="CN140" i="3"/>
  <c r="DB140" i="3"/>
  <c r="CO85" i="3"/>
  <c r="CN85" i="3"/>
  <c r="DB85" i="3"/>
  <c r="CA172" i="3"/>
  <c r="CD172" i="3"/>
  <c r="BB172" i="3"/>
  <c r="BE172" i="3"/>
  <c r="CL187" i="3"/>
  <c r="CA168" i="3"/>
  <c r="CD168" i="3"/>
  <c r="BB168" i="3"/>
  <c r="BE168" i="3"/>
  <c r="BE107" i="3"/>
  <c r="AU251" i="3"/>
  <c r="BQ194" i="3"/>
  <c r="AR194" i="3"/>
  <c r="AU194" i="3"/>
  <c r="AU214" i="3"/>
  <c r="CH172" i="3"/>
  <c r="CJ172" i="3"/>
  <c r="CH149" i="3"/>
  <c r="CJ149" i="3"/>
  <c r="BQ115" i="3"/>
  <c r="AR115" i="3"/>
  <c r="AR85" i="3"/>
  <c r="BQ85" i="3"/>
  <c r="BT85" i="3"/>
  <c r="AR68" i="3"/>
  <c r="BQ68" i="3"/>
  <c r="BT68" i="3"/>
  <c r="CH75" i="3"/>
  <c r="CJ75" i="3"/>
  <c r="CN145" i="3"/>
  <c r="DB145" i="3"/>
  <c r="BE169" i="3"/>
  <c r="CO113" i="3"/>
  <c r="CN113" i="3"/>
  <c r="DB113" i="3"/>
  <c r="CN107" i="3"/>
  <c r="DB107" i="3"/>
  <c r="CO51" i="3"/>
  <c r="CN51" i="3"/>
  <c r="DB51" i="3"/>
  <c r="BB36" i="3"/>
  <c r="BE36" i="3"/>
  <c r="CL240" i="3"/>
  <c r="CA215" i="3"/>
  <c r="CD215" i="3"/>
  <c r="BB215" i="3"/>
  <c r="BE215" i="3"/>
  <c r="CL219" i="3"/>
  <c r="CL113" i="3"/>
  <c r="CL71" i="3"/>
  <c r="CN20" i="3"/>
  <c r="DB20" i="3"/>
  <c r="CO20" i="3"/>
  <c r="AU8" i="3"/>
  <c r="CH243" i="3"/>
  <c r="CJ243" i="3"/>
  <c r="BQ221" i="3"/>
  <c r="BT221" i="3"/>
  <c r="AR221" i="3"/>
  <c r="AU221" i="3"/>
  <c r="CH195" i="3"/>
  <c r="CJ195" i="3"/>
  <c r="BQ145" i="3"/>
  <c r="BT145" i="3"/>
  <c r="AR145" i="3"/>
  <c r="AU145" i="3"/>
  <c r="CH105" i="3"/>
  <c r="CJ105" i="3"/>
  <c r="BQ74" i="3"/>
  <c r="BT74" i="3"/>
  <c r="AR74" i="3"/>
  <c r="CH94" i="3"/>
  <c r="CJ94" i="3"/>
  <c r="BQ91" i="3"/>
  <c r="AR91" i="3"/>
  <c r="BQ59" i="3"/>
  <c r="BT59" i="3"/>
  <c r="AR59" i="3"/>
  <c r="AU59" i="3"/>
  <c r="CO24" i="38"/>
  <c r="CN24" i="38"/>
  <c r="CM24" i="38"/>
  <c r="CL24" i="38"/>
  <c r="DD24" i="38"/>
  <c r="DC24" i="38"/>
  <c r="DB24" i="38"/>
  <c r="DA24" i="38"/>
  <c r="CT24" i="38"/>
  <c r="CS24" i="38"/>
  <c r="CR24" i="38"/>
  <c r="CY24" i="38"/>
  <c r="CW24" i="38"/>
  <c r="CQ24" i="38"/>
  <c r="CX24" i="38"/>
  <c r="CV24" i="38"/>
  <c r="CN25" i="3"/>
  <c r="DB25" i="3"/>
  <c r="CA239" i="3"/>
  <c r="CD239" i="3"/>
  <c r="BB239" i="3"/>
  <c r="BE239" i="3"/>
  <c r="AR48" i="3"/>
  <c r="BQ48" i="3"/>
  <c r="BT48" i="3"/>
  <c r="T102" i="2"/>
  <c r="DD152" i="38"/>
  <c r="DA152" i="38"/>
  <c r="DC152" i="38"/>
  <c r="DB152" i="38"/>
  <c r="CV152" i="38"/>
  <c r="CL152" i="38"/>
  <c r="CT152" i="38"/>
  <c r="CS152" i="38"/>
  <c r="CR152" i="38"/>
  <c r="CQ152" i="38"/>
  <c r="CY152" i="38"/>
  <c r="CO152" i="38"/>
  <c r="CX152" i="38"/>
  <c r="CN152" i="38"/>
  <c r="CW152" i="38"/>
  <c r="CM152" i="38"/>
  <c r="DA241" i="38"/>
  <c r="DD241" i="38"/>
  <c r="DC241" i="38"/>
  <c r="DB241" i="38"/>
  <c r="CX241" i="38"/>
  <c r="CN241" i="38"/>
  <c r="CW241" i="38"/>
  <c r="CM241" i="38"/>
  <c r="CV241" i="38"/>
  <c r="CL241" i="38"/>
  <c r="CT241" i="38"/>
  <c r="CS241" i="38"/>
  <c r="CR241" i="38"/>
  <c r="CQ241" i="38"/>
  <c r="CO241" i="38"/>
  <c r="CY241" i="38"/>
  <c r="G119" i="39"/>
  <c r="EH119" i="3"/>
  <c r="AB119" i="39"/>
  <c r="N119" i="39"/>
  <c r="U119" i="39"/>
  <c r="Z87" i="3"/>
  <c r="Y87" i="3"/>
  <c r="GH87" i="3"/>
  <c r="Q87" i="3"/>
  <c r="FY87" i="3"/>
  <c r="BO47" i="38"/>
  <c r="BS47" i="38"/>
  <c r="BP47" i="38"/>
  <c r="BT47" i="38"/>
  <c r="BQ47" i="38"/>
  <c r="BU47" i="38"/>
  <c r="BN47" i="38"/>
  <c r="BV47" i="38"/>
  <c r="E47" i="39"/>
  <c r="EI47" i="3"/>
  <c r="W50" i="1"/>
  <c r="CF47" i="38"/>
  <c r="CC47" i="38"/>
  <c r="CE47" i="38"/>
  <c r="CD47" i="38"/>
  <c r="CA47" i="38"/>
  <c r="BY47" i="38"/>
  <c r="BZ47" i="38"/>
  <c r="BX47" i="38"/>
  <c r="G77" i="39"/>
  <c r="EH77" i="3"/>
  <c r="AB77" i="39"/>
  <c r="U77" i="39"/>
  <c r="N77" i="39"/>
  <c r="CN203" i="3"/>
  <c r="DB203" i="3"/>
  <c r="CF203" i="3"/>
  <c r="BG91" i="3"/>
  <c r="CN18" i="3"/>
  <c r="DB18" i="3"/>
  <c r="CA22" i="3"/>
  <c r="CD22" i="3"/>
  <c r="BB22" i="3"/>
  <c r="BE22" i="3"/>
  <c r="CA233" i="3"/>
  <c r="CD233" i="3"/>
  <c r="BB233" i="3"/>
  <c r="BE233" i="3"/>
  <c r="BB199" i="3"/>
  <c r="BE199" i="3"/>
  <c r="CA199" i="3"/>
  <c r="CA198" i="3"/>
  <c r="CD198" i="3"/>
  <c r="BB198" i="3"/>
  <c r="BE198" i="3"/>
  <c r="CA128" i="3"/>
  <c r="CD128" i="3"/>
  <c r="BB128" i="3"/>
  <c r="BB111" i="3"/>
  <c r="BE111" i="3"/>
  <c r="CA111" i="3"/>
  <c r="CD111" i="3"/>
  <c r="CH25" i="3"/>
  <c r="CJ25" i="3"/>
  <c r="BT25" i="3"/>
  <c r="CH196" i="3"/>
  <c r="CJ196" i="3"/>
  <c r="BQ177" i="3"/>
  <c r="BT177" i="3"/>
  <c r="AR177" i="3"/>
  <c r="CH136" i="3"/>
  <c r="CJ136" i="3"/>
  <c r="CH103" i="3"/>
  <c r="CJ103" i="3"/>
  <c r="CH72" i="3"/>
  <c r="CJ72" i="3"/>
  <c r="CH83" i="3"/>
  <c r="CJ83" i="3"/>
  <c r="E25" i="39"/>
  <c r="EI25" i="3"/>
  <c r="W28" i="1"/>
  <c r="BQ25" i="38"/>
  <c r="K25" i="39"/>
  <c r="BP25" i="38"/>
  <c r="J25" i="39"/>
  <c r="BV25" i="38"/>
  <c r="R25" i="39"/>
  <c r="BO25" i="38"/>
  <c r="I25" i="39"/>
  <c r="BU25" i="38"/>
  <c r="Q25" i="39"/>
  <c r="EL25" i="3"/>
  <c r="BN25" i="38"/>
  <c r="H25" i="39"/>
  <c r="BT25" i="38"/>
  <c r="P25" i="39"/>
  <c r="CF25" i="38"/>
  <c r="AF25" i="39"/>
  <c r="BS25" i="38"/>
  <c r="O25" i="39"/>
  <c r="EJ25" i="3"/>
  <c r="CE25" i="38"/>
  <c r="AE25" i="39"/>
  <c r="CA25" i="38"/>
  <c r="Y25" i="39"/>
  <c r="BX25" i="38"/>
  <c r="V25" i="39"/>
  <c r="BZ25" i="38"/>
  <c r="X25" i="39"/>
  <c r="BY25" i="38"/>
  <c r="W25" i="39"/>
  <c r="CC25" i="38"/>
  <c r="AC25" i="39"/>
  <c r="CD25" i="38"/>
  <c r="AD25" i="39"/>
  <c r="CN192" i="3"/>
  <c r="DB192" i="3"/>
  <c r="CF192" i="3"/>
  <c r="CO192" i="3"/>
  <c r="CF177" i="38"/>
  <c r="CE177" i="38"/>
  <c r="CD177" i="38"/>
  <c r="CC177" i="38"/>
  <c r="BY177" i="38"/>
  <c r="BO177" i="38"/>
  <c r="BX177" i="38"/>
  <c r="BN177" i="38"/>
  <c r="BV177" i="38"/>
  <c r="BU177" i="38"/>
  <c r="BT177" i="38"/>
  <c r="BS177" i="38"/>
  <c r="CA177" i="38"/>
  <c r="BQ177" i="38"/>
  <c r="BZ177" i="38"/>
  <c r="BP177" i="38"/>
  <c r="DA289" i="38"/>
  <c r="DD289" i="38"/>
  <c r="DC289" i="38"/>
  <c r="DB289" i="38"/>
  <c r="CN289" i="38"/>
  <c r="CW289" i="38"/>
  <c r="CM289" i="38"/>
  <c r="CV289" i="38"/>
  <c r="CL289" i="38"/>
  <c r="CT289" i="38"/>
  <c r="CS289" i="38"/>
  <c r="CR289" i="38"/>
  <c r="CQ289" i="38"/>
  <c r="CY289" i="38"/>
  <c r="CO289" i="38"/>
  <c r="CX289" i="38"/>
  <c r="DD263" i="38"/>
  <c r="DC263" i="38"/>
  <c r="DB263" i="38"/>
  <c r="DA263" i="38"/>
  <c r="CV263" i="38"/>
  <c r="CL263" i="38"/>
  <c r="CT263" i="38"/>
  <c r="CS263" i="38"/>
  <c r="CR263" i="38"/>
  <c r="CQ263" i="38"/>
  <c r="CY263" i="38"/>
  <c r="CO263" i="38"/>
  <c r="CX263" i="38"/>
  <c r="CN263" i="38"/>
  <c r="CW263" i="38"/>
  <c r="CM263" i="38"/>
  <c r="CN60" i="38"/>
  <c r="CL60" i="38"/>
  <c r="CM60" i="38"/>
  <c r="DD60" i="38"/>
  <c r="CO60" i="38"/>
  <c r="DB60" i="38"/>
  <c r="DA60" i="38"/>
  <c r="DC60" i="38"/>
  <c r="CX60" i="38"/>
  <c r="CV60" i="38"/>
  <c r="CT60" i="38"/>
  <c r="CS60" i="38"/>
  <c r="CR60" i="38"/>
  <c r="CY60" i="38"/>
  <c r="CW60" i="38"/>
  <c r="CQ60" i="38"/>
  <c r="CO98" i="38"/>
  <c r="K98" i="39"/>
  <c r="EM98" i="3"/>
  <c r="CL98" i="38"/>
  <c r="H98" i="39"/>
  <c r="EJ98" i="3"/>
  <c r="CN98" i="38"/>
  <c r="J98" i="39"/>
  <c r="EL98" i="3"/>
  <c r="CM98" i="38"/>
  <c r="I98" i="39"/>
  <c r="EK98" i="3"/>
  <c r="DC98" i="38"/>
  <c r="AE98" i="39"/>
  <c r="DB98" i="38"/>
  <c r="AD98" i="39"/>
  <c r="DA98" i="38"/>
  <c r="AC98" i="39"/>
  <c r="CX98" i="38"/>
  <c r="X98" i="39"/>
  <c r="CS98" i="38"/>
  <c r="Q98" i="39"/>
  <c r="CW98" i="38"/>
  <c r="W98" i="39"/>
  <c r="CR98" i="38"/>
  <c r="P98" i="39"/>
  <c r="CV98" i="38"/>
  <c r="V98" i="39"/>
  <c r="CQ98" i="38"/>
  <c r="O98" i="39"/>
  <c r="CY98" i="38"/>
  <c r="Y98" i="39"/>
  <c r="CT98" i="38"/>
  <c r="R98" i="39"/>
  <c r="DD98" i="38"/>
  <c r="AF98" i="39"/>
  <c r="E98" i="39"/>
  <c r="EI98" i="3"/>
  <c r="CN136" i="38"/>
  <c r="J136" i="39"/>
  <c r="EL136" i="3"/>
  <c r="E136" i="39"/>
  <c r="EI136" i="3"/>
  <c r="CM136" i="38"/>
  <c r="I136" i="39"/>
  <c r="EK136" i="3"/>
  <c r="CO136" i="38"/>
  <c r="K136" i="39"/>
  <c r="EM136" i="3"/>
  <c r="CL136" i="38"/>
  <c r="H136" i="39"/>
  <c r="EJ136" i="3"/>
  <c r="DC136" i="38"/>
  <c r="AE136" i="39"/>
  <c r="DB136" i="38"/>
  <c r="AD136" i="39"/>
  <c r="DA136" i="38"/>
  <c r="AC136" i="39"/>
  <c r="CW136" i="38"/>
  <c r="W136" i="39"/>
  <c r="CR136" i="38"/>
  <c r="P136" i="39"/>
  <c r="CV136" i="38"/>
  <c r="V136" i="39"/>
  <c r="CQ136" i="38"/>
  <c r="O136" i="39"/>
  <c r="CY136" i="38"/>
  <c r="Y136" i="39"/>
  <c r="CT136" i="38"/>
  <c r="R136" i="39"/>
  <c r="CX136" i="38"/>
  <c r="X136" i="39"/>
  <c r="CS136" i="38"/>
  <c r="Q136" i="39"/>
  <c r="DD136" i="38"/>
  <c r="AF136" i="39"/>
  <c r="CO126" i="3"/>
  <c r="CN126" i="3"/>
  <c r="DB126" i="3"/>
  <c r="CO89" i="3"/>
  <c r="CN89" i="3"/>
  <c r="DB89" i="3"/>
  <c r="CN33" i="3"/>
  <c r="DB33" i="3"/>
  <c r="CL217" i="3"/>
  <c r="CD217" i="3"/>
  <c r="BB190" i="3"/>
  <c r="BE190" i="3"/>
  <c r="CA190" i="3"/>
  <c r="CD190" i="3"/>
  <c r="CL170" i="3"/>
  <c r="CD170" i="3"/>
  <c r="CL141" i="3"/>
  <c r="CL97" i="3"/>
  <c r="CD97" i="3"/>
  <c r="CL94" i="3"/>
  <c r="CD94" i="3"/>
  <c r="AR31" i="3"/>
  <c r="AU31" i="3"/>
  <c r="AW31" i="3"/>
  <c r="BQ31" i="3"/>
  <c r="BT31" i="3"/>
  <c r="BQ250" i="3"/>
  <c r="BT250" i="3"/>
  <c r="AR250" i="3"/>
  <c r="AU250" i="3"/>
  <c r="CH240" i="3"/>
  <c r="CJ240" i="3"/>
  <c r="BQ207" i="3"/>
  <c r="BT207" i="3"/>
  <c r="AR207" i="3"/>
  <c r="AU207" i="3"/>
  <c r="AW207" i="3"/>
  <c r="CH152" i="3"/>
  <c r="CJ152" i="3"/>
  <c r="BQ128" i="3"/>
  <c r="BT128" i="3"/>
  <c r="AR128" i="3"/>
  <c r="AU128" i="3"/>
  <c r="CH124" i="3"/>
  <c r="CJ124" i="3"/>
  <c r="BQ95" i="3"/>
  <c r="BT95" i="3"/>
  <c r="AR95" i="3"/>
  <c r="AU95" i="3"/>
  <c r="BQ64" i="3"/>
  <c r="BT64" i="3"/>
  <c r="AR64" i="3"/>
  <c r="AU64" i="3"/>
  <c r="AR6" i="3"/>
  <c r="AU6" i="3"/>
  <c r="BQ6" i="3"/>
  <c r="BG252" i="3"/>
  <c r="G12" i="39"/>
  <c r="N12" i="39"/>
  <c r="EH12" i="3"/>
  <c r="AB12" i="39"/>
  <c r="U12" i="39"/>
  <c r="G44" i="39"/>
  <c r="N44" i="39"/>
  <c r="EH44" i="3"/>
  <c r="AB44" i="39"/>
  <c r="U44" i="39"/>
  <c r="CA98" i="3"/>
  <c r="CD98" i="3"/>
  <c r="BB98" i="3"/>
  <c r="BE98" i="3"/>
  <c r="CH184" i="3"/>
  <c r="CJ184" i="3"/>
  <c r="AR92" i="3"/>
  <c r="AU92" i="3"/>
  <c r="BQ92" i="3"/>
  <c r="BT92" i="3"/>
  <c r="E26" i="39"/>
  <c r="EI26" i="3"/>
  <c r="W29" i="1"/>
  <c r="BV26" i="38"/>
  <c r="R26" i="39"/>
  <c r="BN26" i="38"/>
  <c r="H26" i="39"/>
  <c r="BO26" i="38"/>
  <c r="I26" i="39"/>
  <c r="BS26" i="38"/>
  <c r="O26" i="39"/>
  <c r="EJ26" i="3"/>
  <c r="BP26" i="38"/>
  <c r="J26" i="39"/>
  <c r="BT26" i="38"/>
  <c r="P26" i="39"/>
  <c r="EK26" i="3"/>
  <c r="BQ26" i="38"/>
  <c r="K26" i="39"/>
  <c r="BU26" i="38"/>
  <c r="Q26" i="39"/>
  <c r="EL26" i="3"/>
  <c r="CD26" i="38"/>
  <c r="AD26" i="39"/>
  <c r="CF26" i="38"/>
  <c r="AF26" i="39"/>
  <c r="CC26" i="38"/>
  <c r="AC26" i="39"/>
  <c r="CE26" i="38"/>
  <c r="AE26" i="39"/>
  <c r="CA26" i="38"/>
  <c r="Y26" i="39"/>
  <c r="BX26" i="38"/>
  <c r="V26" i="39"/>
  <c r="BZ26" i="38"/>
  <c r="X26" i="39"/>
  <c r="BY26" i="38"/>
  <c r="W26" i="39"/>
  <c r="T255" i="2"/>
  <c r="DD236" i="38"/>
  <c r="DC236" i="38"/>
  <c r="DB236" i="38"/>
  <c r="DA236" i="38"/>
  <c r="CW236" i="38"/>
  <c r="CM236" i="38"/>
  <c r="CV236" i="38"/>
  <c r="CL236" i="38"/>
  <c r="CT236" i="38"/>
  <c r="CS236" i="38"/>
  <c r="CR236" i="38"/>
  <c r="CQ236" i="38"/>
  <c r="CY236" i="38"/>
  <c r="CO236" i="38"/>
  <c r="CX236" i="38"/>
  <c r="CN236" i="38"/>
  <c r="DD212" i="38"/>
  <c r="DC212" i="38"/>
  <c r="DA212" i="38"/>
  <c r="DB212" i="38"/>
  <c r="CW212" i="38"/>
  <c r="CM212" i="38"/>
  <c r="CV212" i="38"/>
  <c r="CL212" i="38"/>
  <c r="CT212" i="38"/>
  <c r="CS212" i="38"/>
  <c r="CY212" i="38"/>
  <c r="CX212" i="38"/>
  <c r="CR212" i="38"/>
  <c r="CQ212" i="38"/>
  <c r="CO212" i="38"/>
  <c r="CN212" i="38"/>
  <c r="CN94" i="38"/>
  <c r="J94" i="39"/>
  <c r="EL94" i="3"/>
  <c r="CM94" i="38"/>
  <c r="I94" i="39"/>
  <c r="EK94" i="3"/>
  <c r="CO94" i="38"/>
  <c r="K94" i="39"/>
  <c r="EM94" i="3"/>
  <c r="CL94" i="38"/>
  <c r="H94" i="39"/>
  <c r="EJ94" i="3"/>
  <c r="DC94" i="38"/>
  <c r="AE94" i="39"/>
  <c r="DB94" i="38"/>
  <c r="AD94" i="39"/>
  <c r="DA94" i="38"/>
  <c r="AC94" i="39"/>
  <c r="CQ94" i="38"/>
  <c r="O94" i="39"/>
  <c r="CY94" i="38"/>
  <c r="Y94" i="39"/>
  <c r="CT94" i="38"/>
  <c r="R94" i="39"/>
  <c r="CX94" i="38"/>
  <c r="X94" i="39"/>
  <c r="CS94" i="38"/>
  <c r="Q94" i="39"/>
  <c r="CW94" i="38"/>
  <c r="W94" i="39"/>
  <c r="CR94" i="38"/>
  <c r="P94" i="39"/>
  <c r="CV94" i="38"/>
  <c r="V94" i="39"/>
  <c r="DD94" i="38"/>
  <c r="AF94" i="39"/>
  <c r="E94" i="39"/>
  <c r="EI94" i="3"/>
  <c r="CL84" i="38"/>
  <c r="H84" i="39"/>
  <c r="EJ84" i="3"/>
  <c r="CN84" i="38"/>
  <c r="J84" i="39"/>
  <c r="EL84" i="3"/>
  <c r="CM84" i="38"/>
  <c r="I84" i="39"/>
  <c r="EK84" i="3"/>
  <c r="CO84" i="38"/>
  <c r="K84" i="39"/>
  <c r="EM84" i="3"/>
  <c r="DC84" i="38"/>
  <c r="AE84" i="39"/>
  <c r="DB84" i="38"/>
  <c r="AD84" i="39"/>
  <c r="DA84" i="38"/>
  <c r="AC84" i="39"/>
  <c r="CT84" i="38"/>
  <c r="R84" i="39"/>
  <c r="CX84" i="38"/>
  <c r="X84" i="39"/>
  <c r="CS84" i="38"/>
  <c r="Q84" i="39"/>
  <c r="CW84" i="38"/>
  <c r="W84" i="39"/>
  <c r="CR84" i="38"/>
  <c r="P84" i="39"/>
  <c r="CV84" i="38"/>
  <c r="V84" i="39"/>
  <c r="CY84" i="38"/>
  <c r="Y84" i="39"/>
  <c r="CQ84" i="38"/>
  <c r="O84" i="39"/>
  <c r="E84" i="39"/>
  <c r="EI84" i="3"/>
  <c r="DD84" i="38"/>
  <c r="AF84" i="39"/>
  <c r="BG182" i="3"/>
  <c r="CO152" i="3"/>
  <c r="CN152" i="3"/>
  <c r="DB152" i="3"/>
  <c r="CO98" i="3"/>
  <c r="CN98" i="3"/>
  <c r="DB98" i="3"/>
  <c r="CN67" i="3"/>
  <c r="DB67" i="3"/>
  <c r="CN44" i="3"/>
  <c r="DB44" i="3"/>
  <c r="BB16" i="3"/>
  <c r="BE16" i="3"/>
  <c r="BB241" i="3"/>
  <c r="BE241" i="3"/>
  <c r="CA241" i="3"/>
  <c r="CL7" i="3"/>
  <c r="CD7" i="3"/>
  <c r="CL167" i="3"/>
  <c r="CA148" i="3"/>
  <c r="CD148" i="3"/>
  <c r="BB148" i="3"/>
  <c r="BE148" i="3"/>
  <c r="BB66" i="3"/>
  <c r="BE66" i="3"/>
  <c r="CA92" i="3"/>
  <c r="CD92" i="3"/>
  <c r="BB92" i="3"/>
  <c r="BE92" i="3"/>
  <c r="CN11" i="3"/>
  <c r="DB11" i="3"/>
  <c r="AR23" i="3"/>
  <c r="AU23" i="3"/>
  <c r="AW23" i="3"/>
  <c r="BQ23" i="3"/>
  <c r="AR248" i="3"/>
  <c r="BQ248" i="3"/>
  <c r="BT248" i="3"/>
  <c r="CH192" i="3"/>
  <c r="CJ192" i="3"/>
  <c r="CH188" i="3"/>
  <c r="CJ188" i="3"/>
  <c r="AR148" i="3"/>
  <c r="AU148" i="3"/>
  <c r="BQ148" i="3"/>
  <c r="BT148" i="3"/>
  <c r="AR147" i="3"/>
  <c r="AU147" i="3"/>
  <c r="BQ147" i="3"/>
  <c r="BT147" i="3"/>
  <c r="CH137" i="3"/>
  <c r="CJ137" i="3"/>
  <c r="CH53" i="3"/>
  <c r="CJ53" i="3"/>
  <c r="BG236" i="3"/>
  <c r="W34" i="3"/>
  <c r="V34" i="3"/>
  <c r="S31" i="38"/>
  <c r="CN73" i="38"/>
  <c r="J73" i="39"/>
  <c r="EL73" i="3"/>
  <c r="E73" i="39"/>
  <c r="EI73" i="3"/>
  <c r="W76" i="1"/>
  <c r="CM73" i="38"/>
  <c r="I73" i="39"/>
  <c r="EK73" i="3"/>
  <c r="CO73" i="38"/>
  <c r="K73" i="39"/>
  <c r="EM73" i="3"/>
  <c r="CL73" i="38"/>
  <c r="H73" i="39"/>
  <c r="EJ73" i="3"/>
  <c r="DC73" i="38"/>
  <c r="AE73" i="39"/>
  <c r="DB73" i="38"/>
  <c r="AD73" i="39"/>
  <c r="DA73" i="38"/>
  <c r="AC73" i="39"/>
  <c r="CY73" i="38"/>
  <c r="Y73" i="39"/>
  <c r="CT73" i="38"/>
  <c r="R73" i="39"/>
  <c r="CX73" i="38"/>
  <c r="X73" i="39"/>
  <c r="CS73" i="38"/>
  <c r="Q73" i="39"/>
  <c r="CW73" i="38"/>
  <c r="W73" i="39"/>
  <c r="CR73" i="38"/>
  <c r="P73" i="39"/>
  <c r="CQ73" i="38"/>
  <c r="O73" i="39"/>
  <c r="CV73" i="38"/>
  <c r="V73" i="39"/>
  <c r="DD73" i="38"/>
  <c r="AF73" i="39"/>
  <c r="CL195" i="3"/>
  <c r="BQ51" i="3"/>
  <c r="BT51" i="3"/>
  <c r="AR51" i="3"/>
  <c r="AU51" i="3"/>
  <c r="BB125" i="3"/>
  <c r="BE125" i="3"/>
  <c r="CA125" i="3"/>
  <c r="CD125" i="3"/>
  <c r="CF161" i="38"/>
  <c r="CE161" i="38"/>
  <c r="CD161" i="38"/>
  <c r="CC161" i="38"/>
  <c r="BY161" i="38"/>
  <c r="BO161" i="38"/>
  <c r="BX161" i="38"/>
  <c r="BN161" i="38"/>
  <c r="BV161" i="38"/>
  <c r="BU161" i="38"/>
  <c r="BT161" i="38"/>
  <c r="BS161" i="38"/>
  <c r="CA161" i="38"/>
  <c r="BQ161" i="38"/>
  <c r="BZ161" i="38"/>
  <c r="BP161" i="38"/>
  <c r="K47" i="8"/>
  <c r="Z49" i="3"/>
  <c r="Y49" i="3"/>
  <c r="GH49" i="3"/>
  <c r="Q49" i="3"/>
  <c r="FY49" i="3"/>
  <c r="CL27" i="3"/>
  <c r="BB50" i="3"/>
  <c r="BE50" i="3"/>
  <c r="DA217" i="38"/>
  <c r="DC217" i="38"/>
  <c r="DD217" i="38"/>
  <c r="DB217" i="38"/>
  <c r="CX217" i="38"/>
  <c r="CN217" i="38"/>
  <c r="CW217" i="38"/>
  <c r="CM217" i="38"/>
  <c r="CV217" i="38"/>
  <c r="CL217" i="38"/>
  <c r="CT217" i="38"/>
  <c r="CY217" i="38"/>
  <c r="CS217" i="38"/>
  <c r="CR217" i="38"/>
  <c r="CQ217" i="38"/>
  <c r="CO217" i="38"/>
  <c r="CO96" i="3"/>
  <c r="CN96" i="3"/>
  <c r="DB96" i="3"/>
  <c r="BB13" i="3"/>
  <c r="BE13" i="3"/>
  <c r="CL191" i="3"/>
  <c r="BB60" i="3"/>
  <c r="BE60" i="3"/>
  <c r="AU47" i="3"/>
  <c r="CN251" i="3"/>
  <c r="DB251" i="3"/>
  <c r="CF251" i="3"/>
  <c r="N50" i="39"/>
  <c r="G50" i="39"/>
  <c r="AB50" i="39"/>
  <c r="U50" i="39"/>
  <c r="CN14" i="3"/>
  <c r="DB14" i="3"/>
  <c r="CL206" i="3"/>
  <c r="CL61" i="3"/>
  <c r="CH198" i="3"/>
  <c r="CJ198" i="3"/>
  <c r="CH119" i="3"/>
  <c r="CJ119" i="3"/>
  <c r="CN242" i="3"/>
  <c r="DB242" i="3"/>
  <c r="CF242" i="3"/>
  <c r="CN34" i="3"/>
  <c r="DB34" i="3"/>
  <c r="BB113" i="3"/>
  <c r="BE113" i="3"/>
  <c r="CA113" i="3"/>
  <c r="CD113" i="3"/>
  <c r="CH189" i="3"/>
  <c r="CJ189" i="3"/>
  <c r="AU48" i="3"/>
  <c r="DC198" i="38"/>
  <c r="DB198" i="38"/>
  <c r="DA198" i="38"/>
  <c r="DD198" i="38"/>
  <c r="CS198" i="38"/>
  <c r="CR198" i="38"/>
  <c r="CQ198" i="38"/>
  <c r="CY198" i="38"/>
  <c r="CO198" i="38"/>
  <c r="CX198" i="38"/>
  <c r="CN198" i="38"/>
  <c r="CW198" i="38"/>
  <c r="CM198" i="38"/>
  <c r="CV198" i="38"/>
  <c r="CL198" i="38"/>
  <c r="CT198" i="38"/>
  <c r="BE138" i="3"/>
  <c r="CH110" i="3"/>
  <c r="CJ110" i="3"/>
  <c r="AR58" i="3"/>
  <c r="AU58" i="3"/>
  <c r="CN221" i="3"/>
  <c r="DB221" i="3"/>
  <c r="CF221" i="3"/>
  <c r="CO163" i="3"/>
  <c r="CN163" i="3"/>
  <c r="DB163" i="3"/>
  <c r="CN116" i="3"/>
  <c r="DB116" i="3"/>
  <c r="CH34" i="3"/>
  <c r="CJ34" i="3"/>
  <c r="CH141" i="3"/>
  <c r="CJ141" i="3"/>
  <c r="T246" i="2"/>
  <c r="DC190" i="38"/>
  <c r="DB190" i="38"/>
  <c r="DA190" i="38"/>
  <c r="DD190" i="38"/>
  <c r="CS190" i="38"/>
  <c r="CR190" i="38"/>
  <c r="CQ190" i="38"/>
  <c r="CY190" i="38"/>
  <c r="CO190" i="38"/>
  <c r="CX190" i="38"/>
  <c r="CN190" i="38"/>
  <c r="CW190" i="38"/>
  <c r="CM190" i="38"/>
  <c r="CV190" i="38"/>
  <c r="CL190" i="38"/>
  <c r="CT190" i="38"/>
  <c r="G113" i="39"/>
  <c r="EH113" i="3"/>
  <c r="AB113" i="39"/>
  <c r="U113" i="39"/>
  <c r="N113" i="39"/>
  <c r="BG220" i="3"/>
  <c r="BG225" i="3"/>
  <c r="BG133" i="3"/>
  <c r="CO144" i="3"/>
  <c r="CN144" i="3"/>
  <c r="DB144" i="3"/>
  <c r="BG106" i="3"/>
  <c r="CN90" i="3"/>
  <c r="DB90" i="3"/>
  <c r="CN10" i="3"/>
  <c r="DB10" i="3"/>
  <c r="CA220" i="3"/>
  <c r="CD220" i="3"/>
  <c r="BB220" i="3"/>
  <c r="BE220" i="3"/>
  <c r="CL202" i="3"/>
  <c r="BB178" i="3"/>
  <c r="BE178" i="3"/>
  <c r="CA178" i="3"/>
  <c r="CL135" i="3"/>
  <c r="CL138" i="3"/>
  <c r="CD138" i="3"/>
  <c r="CL118" i="3"/>
  <c r="CD64" i="3"/>
  <c r="CM64" i="3"/>
  <c r="CZ64" i="3"/>
  <c r="DH64" i="3"/>
  <c r="CL64" i="3"/>
  <c r="CN15" i="3"/>
  <c r="DB15" i="3"/>
  <c r="CO15" i="3"/>
  <c r="BT244" i="3"/>
  <c r="CH244" i="3"/>
  <c r="CJ244" i="3"/>
  <c r="AR233" i="3"/>
  <c r="AU233" i="3"/>
  <c r="BQ233" i="3"/>
  <c r="BT233" i="3"/>
  <c r="CH216" i="3"/>
  <c r="CJ216" i="3"/>
  <c r="CH159" i="3"/>
  <c r="CJ159" i="3"/>
  <c r="BQ135" i="3"/>
  <c r="BT135" i="3"/>
  <c r="AR135" i="3"/>
  <c r="AU135" i="3"/>
  <c r="AR110" i="3"/>
  <c r="AU110" i="3"/>
  <c r="AW110" i="3"/>
  <c r="BQ110" i="3"/>
  <c r="BT110" i="3"/>
  <c r="BG239" i="3"/>
  <c r="CH14" i="38"/>
  <c r="E14" i="39"/>
  <c r="EI14" i="3"/>
  <c r="W17" i="1"/>
  <c r="BN14" i="38"/>
  <c r="BO14" i="38"/>
  <c r="BP14" i="38"/>
  <c r="BS14" i="38"/>
  <c r="BQ14" i="38"/>
  <c r="BT14" i="38"/>
  <c r="BU14" i="38"/>
  <c r="BV14" i="38"/>
  <c r="CD14" i="38"/>
  <c r="CF14" i="38"/>
  <c r="CC14" i="38"/>
  <c r="CE14" i="38"/>
  <c r="CA14" i="38"/>
  <c r="BY14" i="38"/>
  <c r="BZ14" i="38"/>
  <c r="BX14" i="38"/>
  <c r="CL41" i="3"/>
  <c r="BG87" i="3"/>
  <c r="CH167" i="3"/>
  <c r="CJ167" i="3"/>
  <c r="BG9" i="3"/>
  <c r="DA233" i="38"/>
  <c r="DD233" i="38"/>
  <c r="DC233" i="38"/>
  <c r="DB233" i="38"/>
  <c r="CX233" i="38"/>
  <c r="CN233" i="38"/>
  <c r="CW233" i="38"/>
  <c r="CM233" i="38"/>
  <c r="CV233" i="38"/>
  <c r="CL233" i="38"/>
  <c r="CT233" i="38"/>
  <c r="CS233" i="38"/>
  <c r="CR233" i="38"/>
  <c r="CQ233" i="38"/>
  <c r="CY233" i="38"/>
  <c r="CO233" i="38"/>
  <c r="CO127" i="38"/>
  <c r="K127" i="39"/>
  <c r="EM127" i="3"/>
  <c r="CL127" i="38"/>
  <c r="H127" i="39"/>
  <c r="EJ127" i="3"/>
  <c r="CN127" i="38"/>
  <c r="J127" i="39"/>
  <c r="EL127" i="3"/>
  <c r="E127" i="39"/>
  <c r="EI127" i="3"/>
  <c r="CM127" i="38"/>
  <c r="I127" i="39"/>
  <c r="EK127" i="3"/>
  <c r="DC127" i="38"/>
  <c r="AE127" i="39"/>
  <c r="DB127" i="38"/>
  <c r="AD127" i="39"/>
  <c r="DA127" i="38"/>
  <c r="AC127" i="39"/>
  <c r="CT127" i="38"/>
  <c r="R127" i="39"/>
  <c r="CX127" i="38"/>
  <c r="X127" i="39"/>
  <c r="CS127" i="38"/>
  <c r="Q127" i="39"/>
  <c r="CW127" i="38"/>
  <c r="W127" i="39"/>
  <c r="CR127" i="38"/>
  <c r="P127" i="39"/>
  <c r="CV127" i="38"/>
  <c r="V127" i="39"/>
  <c r="CQ127" i="38"/>
  <c r="O127" i="39"/>
  <c r="CY127" i="38"/>
  <c r="Y127" i="39"/>
  <c r="DD127" i="38"/>
  <c r="AF127" i="39"/>
  <c r="G106" i="39"/>
  <c r="EH106" i="3"/>
  <c r="AB106" i="39"/>
  <c r="U106" i="39"/>
  <c r="N106" i="39"/>
  <c r="G81" i="39"/>
  <c r="EH81" i="3"/>
  <c r="AB81" i="39"/>
  <c r="U81" i="39"/>
  <c r="N81" i="39"/>
  <c r="CN102" i="3"/>
  <c r="DB102" i="3"/>
  <c r="CO102" i="3"/>
  <c r="BG82" i="3"/>
  <c r="CN42" i="3"/>
  <c r="DB42" i="3"/>
  <c r="CO42" i="3"/>
  <c r="CL13" i="3"/>
  <c r="CL212" i="3"/>
  <c r="CA203" i="3"/>
  <c r="CD203" i="3"/>
  <c r="BB203" i="3"/>
  <c r="BE203" i="3"/>
  <c r="CA129" i="3"/>
  <c r="BB129" i="3"/>
  <c r="BE129" i="3"/>
  <c r="BB62" i="3"/>
  <c r="BE62" i="3"/>
  <c r="BB59" i="3"/>
  <c r="BE59" i="3"/>
  <c r="CA59" i="3"/>
  <c r="CD59" i="3"/>
  <c r="AR24" i="3"/>
  <c r="BQ24" i="3"/>
  <c r="BT24" i="3"/>
  <c r="BI5" i="3"/>
  <c r="BI6" i="3"/>
  <c r="CH229" i="3"/>
  <c r="CJ229" i="3"/>
  <c r="CH157" i="3"/>
  <c r="CJ157" i="3"/>
  <c r="BQ125" i="3"/>
  <c r="BT125" i="3"/>
  <c r="AR125" i="3"/>
  <c r="AU125" i="3"/>
  <c r="CH129" i="3"/>
  <c r="CJ129" i="3"/>
  <c r="AR93" i="3"/>
  <c r="AU93" i="3"/>
  <c r="AW93" i="3"/>
  <c r="BQ93" i="3"/>
  <c r="BT93" i="3"/>
  <c r="BG240" i="3"/>
  <c r="BQ252" i="3"/>
  <c r="BT252" i="3"/>
  <c r="AR252" i="3"/>
  <c r="AU252" i="3"/>
  <c r="CH23" i="38"/>
  <c r="V24" i="3"/>
  <c r="W24" i="3"/>
  <c r="G63" i="39"/>
  <c r="N63" i="39"/>
  <c r="AB63" i="39"/>
  <c r="U63" i="39"/>
  <c r="BG92" i="3"/>
  <c r="CA156" i="3"/>
  <c r="BB156" i="3"/>
  <c r="BE156" i="3"/>
  <c r="BQ73" i="3"/>
  <c r="BT73" i="3"/>
  <c r="AR73" i="3"/>
  <c r="AU73" i="3"/>
  <c r="T73" i="2"/>
  <c r="T75" i="2"/>
  <c r="DA213" i="38"/>
  <c r="DC213" i="38"/>
  <c r="DD213" i="38"/>
  <c r="DB213" i="38"/>
  <c r="CS213" i="38"/>
  <c r="CR213" i="38"/>
  <c r="CQ213" i="38"/>
  <c r="CY213" i="38"/>
  <c r="CO213" i="38"/>
  <c r="CM213" i="38"/>
  <c r="CL213" i="38"/>
  <c r="CX213" i="38"/>
  <c r="CW213" i="38"/>
  <c r="CV213" i="38"/>
  <c r="CT213" i="38"/>
  <c r="CN213" i="38"/>
  <c r="CF243" i="38"/>
  <c r="CE243" i="38"/>
  <c r="CD243" i="38"/>
  <c r="CC243" i="38"/>
  <c r="BX243" i="38"/>
  <c r="BN243" i="38"/>
  <c r="BV243" i="38"/>
  <c r="BU243" i="38"/>
  <c r="BT243" i="38"/>
  <c r="BS243" i="38"/>
  <c r="CA243" i="38"/>
  <c r="BQ243" i="38"/>
  <c r="BZ243" i="38"/>
  <c r="BP243" i="38"/>
  <c r="BY243" i="38"/>
  <c r="BO243" i="38"/>
  <c r="G67" i="39"/>
  <c r="N67" i="39"/>
  <c r="U67" i="39"/>
  <c r="EH67" i="3"/>
  <c r="AB67" i="39"/>
  <c r="Z86" i="3"/>
  <c r="Y86" i="3"/>
  <c r="GH86" i="3"/>
  <c r="Q86" i="3"/>
  <c r="FY86" i="3"/>
  <c r="AB135" i="39"/>
  <c r="N135" i="39"/>
  <c r="U135" i="39"/>
  <c r="G135" i="39"/>
  <c r="EH135" i="3"/>
  <c r="BG200" i="3"/>
  <c r="CN186" i="3"/>
  <c r="DB186" i="3"/>
  <c r="CF186" i="3"/>
  <c r="CN119" i="3"/>
  <c r="DB119" i="3"/>
  <c r="CN68" i="3"/>
  <c r="DB68" i="3"/>
  <c r="CN19" i="3"/>
  <c r="DB19" i="3"/>
  <c r="CO19" i="3"/>
  <c r="CL23" i="3"/>
  <c r="CL238" i="3"/>
  <c r="CL236" i="3"/>
  <c r="CL208" i="3"/>
  <c r="CL188" i="3"/>
  <c r="CL144" i="3"/>
  <c r="CA140" i="3"/>
  <c r="CD140" i="3"/>
  <c r="BB140" i="3"/>
  <c r="BE140" i="3"/>
  <c r="CL107" i="3"/>
  <c r="CA130" i="3"/>
  <c r="BB130" i="3"/>
  <c r="BE130" i="3"/>
  <c r="CL65" i="3"/>
  <c r="BB54" i="3"/>
  <c r="BE54" i="3"/>
  <c r="AU28" i="3"/>
  <c r="BQ16" i="3"/>
  <c r="BT16" i="3"/>
  <c r="AR16" i="3"/>
  <c r="AU16" i="3"/>
  <c r="CH210" i="3"/>
  <c r="CJ210" i="3"/>
  <c r="BQ186" i="3"/>
  <c r="AR186" i="3"/>
  <c r="AU186" i="3"/>
  <c r="AR149" i="3"/>
  <c r="AU149" i="3"/>
  <c r="BQ149" i="3"/>
  <c r="BT149" i="3"/>
  <c r="CH153" i="3"/>
  <c r="CJ153" i="3"/>
  <c r="CH82" i="3"/>
  <c r="CJ82" i="3"/>
  <c r="BG249" i="3"/>
  <c r="BB43" i="3"/>
  <c r="BE43" i="3"/>
  <c r="CA43" i="3"/>
  <c r="BG145" i="3"/>
  <c r="BB235" i="3"/>
  <c r="BE235" i="3"/>
  <c r="CA235" i="3"/>
  <c r="CD235" i="3"/>
  <c r="CL169" i="3"/>
  <c r="CM120" i="38"/>
  <c r="I120" i="39"/>
  <c r="EK120" i="3"/>
  <c r="CO120" i="38"/>
  <c r="K120" i="39"/>
  <c r="EM120" i="3"/>
  <c r="CL120" i="38"/>
  <c r="H120" i="39"/>
  <c r="EJ120" i="3"/>
  <c r="CN120" i="38"/>
  <c r="J120" i="39"/>
  <c r="EL120" i="3"/>
  <c r="E120" i="39"/>
  <c r="EI120" i="3"/>
  <c r="DC120" i="38"/>
  <c r="AE120" i="39"/>
  <c r="DB120" i="38"/>
  <c r="AD120" i="39"/>
  <c r="DA120" i="38"/>
  <c r="AC120" i="39"/>
  <c r="CW120" i="38"/>
  <c r="W120" i="39"/>
  <c r="CR120" i="38"/>
  <c r="P120" i="39"/>
  <c r="CV120" i="38"/>
  <c r="V120" i="39"/>
  <c r="CQ120" i="38"/>
  <c r="O120" i="39"/>
  <c r="CY120" i="38"/>
  <c r="Y120" i="39"/>
  <c r="CT120" i="38"/>
  <c r="R120" i="39"/>
  <c r="CX120" i="38"/>
  <c r="X120" i="39"/>
  <c r="CS120" i="38"/>
  <c r="Q120" i="39"/>
  <c r="DD120" i="38"/>
  <c r="AF120" i="39"/>
  <c r="G60" i="39"/>
  <c r="N60" i="39"/>
  <c r="EH60" i="3"/>
  <c r="AB60" i="39"/>
  <c r="U60" i="39"/>
  <c r="Y64" i="3"/>
  <c r="GH64" i="3"/>
  <c r="Z64" i="3"/>
  <c r="Q64" i="3"/>
  <c r="FY64" i="3"/>
  <c r="S71" i="38"/>
  <c r="G80" i="39"/>
  <c r="EH80" i="3"/>
  <c r="AB80" i="39"/>
  <c r="U80" i="39"/>
  <c r="N80" i="39"/>
  <c r="G129" i="39"/>
  <c r="EH129" i="3"/>
  <c r="AB129" i="39"/>
  <c r="U129" i="39"/>
  <c r="N129" i="39"/>
  <c r="CN207" i="3"/>
  <c r="DB207" i="3"/>
  <c r="CF207" i="3"/>
  <c r="CO207" i="3"/>
  <c r="BG185" i="3"/>
  <c r="CO148" i="3"/>
  <c r="CN148" i="3"/>
  <c r="DB148" i="3"/>
  <c r="BG111" i="3"/>
  <c r="BG107" i="3"/>
  <c r="BG58" i="3"/>
  <c r="CN41" i="3"/>
  <c r="DB41" i="3"/>
  <c r="CO41" i="3"/>
  <c r="CL9" i="3"/>
  <c r="CA18" i="3"/>
  <c r="BB18" i="3"/>
  <c r="BE18" i="3"/>
  <c r="BB177" i="3"/>
  <c r="BE177" i="3"/>
  <c r="CA177" i="3"/>
  <c r="CD177" i="3"/>
  <c r="BB158" i="3"/>
  <c r="BE158" i="3"/>
  <c r="CA158" i="3"/>
  <c r="CL134" i="3"/>
  <c r="CA52" i="3"/>
  <c r="CD52" i="3"/>
  <c r="BB52" i="3"/>
  <c r="BE52" i="3"/>
  <c r="CH8" i="3"/>
  <c r="CJ8" i="3"/>
  <c r="BT8" i="3"/>
  <c r="AU247" i="3"/>
  <c r="AR243" i="3"/>
  <c r="BQ243" i="3"/>
  <c r="BT243" i="3"/>
  <c r="CH134" i="3"/>
  <c r="CJ134" i="3"/>
  <c r="BQ105" i="3"/>
  <c r="BT105" i="3"/>
  <c r="AR105" i="3"/>
  <c r="AU105" i="3"/>
  <c r="CH117" i="3"/>
  <c r="CJ117" i="3"/>
  <c r="AR94" i="3"/>
  <c r="AU94" i="3"/>
  <c r="BQ94" i="3"/>
  <c r="BT94" i="3"/>
  <c r="CN238" i="3"/>
  <c r="DB238" i="3"/>
  <c r="CF238" i="3"/>
  <c r="CO238" i="3"/>
  <c r="BK43" i="38"/>
  <c r="D43" i="39"/>
  <c r="BK24" i="38"/>
  <c r="D24" i="39"/>
  <c r="CA122" i="3"/>
  <c r="CD122" i="3"/>
  <c r="BB122" i="3"/>
  <c r="BE122" i="3"/>
  <c r="DA201" i="38"/>
  <c r="DC201" i="38"/>
  <c r="DD201" i="38"/>
  <c r="DB201" i="38"/>
  <c r="CR201" i="38"/>
  <c r="CQ201" i="38"/>
  <c r="CY201" i="38"/>
  <c r="CO201" i="38"/>
  <c r="CX201" i="38"/>
  <c r="CN201" i="38"/>
  <c r="CW201" i="38"/>
  <c r="CM201" i="38"/>
  <c r="CV201" i="38"/>
  <c r="CL201" i="38"/>
  <c r="CT201" i="38"/>
  <c r="CS201" i="38"/>
  <c r="DA169" i="38"/>
  <c r="DC169" i="38"/>
  <c r="DD169" i="38"/>
  <c r="DB169" i="38"/>
  <c r="CR169" i="38"/>
  <c r="CQ169" i="38"/>
  <c r="CY169" i="38"/>
  <c r="CO169" i="38"/>
  <c r="CX169" i="38"/>
  <c r="CN169" i="38"/>
  <c r="CW169" i="38"/>
  <c r="CM169" i="38"/>
  <c r="CV169" i="38"/>
  <c r="CL169" i="38"/>
  <c r="CT169" i="38"/>
  <c r="CS169" i="38"/>
  <c r="CL70" i="38"/>
  <c r="CM70" i="38"/>
  <c r="CO70" i="38"/>
  <c r="CN70" i="38"/>
  <c r="DA70" i="38"/>
  <c r="DC70" i="38"/>
  <c r="DB70" i="38"/>
  <c r="CX70" i="38"/>
  <c r="CV70" i="38"/>
  <c r="CT70" i="38"/>
  <c r="CS70" i="38"/>
  <c r="CR70" i="38"/>
  <c r="CY70" i="38"/>
  <c r="CW70" i="38"/>
  <c r="CQ70" i="38"/>
  <c r="DD70" i="38"/>
  <c r="N58" i="39"/>
  <c r="G58" i="39"/>
  <c r="EH58" i="3"/>
  <c r="AB58" i="39"/>
  <c r="U58" i="39"/>
  <c r="N47" i="39"/>
  <c r="G47" i="39"/>
  <c r="AB47" i="39"/>
  <c r="U47" i="39"/>
  <c r="AL145" i="38"/>
  <c r="AJ145" i="38"/>
  <c r="AI145" i="38"/>
  <c r="AK145" i="38"/>
  <c r="AD145" i="38"/>
  <c r="T145" i="38"/>
  <c r="AB145" i="38"/>
  <c r="AA145" i="38"/>
  <c r="Z145" i="38"/>
  <c r="Y145" i="38"/>
  <c r="AG145" i="38"/>
  <c r="W145" i="38"/>
  <c r="AF145" i="38"/>
  <c r="V145" i="38"/>
  <c r="AE145" i="38"/>
  <c r="U145" i="38"/>
  <c r="CO179" i="3"/>
  <c r="CN179" i="3"/>
  <c r="DB179" i="3"/>
  <c r="CN109" i="3"/>
  <c r="DB109" i="3"/>
  <c r="CN30" i="3"/>
  <c r="DB30" i="3"/>
  <c r="CL28" i="3"/>
  <c r="CA15" i="3"/>
  <c r="CD15" i="3"/>
  <c r="BB15" i="3"/>
  <c r="BE15" i="3"/>
  <c r="CA152" i="3"/>
  <c r="BB152" i="3"/>
  <c r="BE152" i="3"/>
  <c r="BE128" i="3"/>
  <c r="CA131" i="3"/>
  <c r="CD131" i="3"/>
  <c r="BB131" i="3"/>
  <c r="CL85" i="3"/>
  <c r="BB69" i="3"/>
  <c r="BE69" i="3"/>
  <c r="BG7" i="3"/>
  <c r="BQ12" i="3"/>
  <c r="AR12" i="3"/>
  <c r="AU12" i="3"/>
  <c r="CH241" i="3"/>
  <c r="CJ241" i="3"/>
  <c r="CH235" i="3"/>
  <c r="CJ235" i="3"/>
  <c r="BQ196" i="3"/>
  <c r="BT196" i="3"/>
  <c r="AR196" i="3"/>
  <c r="AU196" i="3"/>
  <c r="CH160" i="3"/>
  <c r="CJ160" i="3"/>
  <c r="BQ136" i="3"/>
  <c r="BT136" i="3"/>
  <c r="AR136" i="3"/>
  <c r="AU136" i="3"/>
  <c r="CH132" i="3"/>
  <c r="CJ132" i="3"/>
  <c r="BQ103" i="3"/>
  <c r="BT103" i="3"/>
  <c r="AR103" i="3"/>
  <c r="AU103" i="3"/>
  <c r="BQ72" i="3"/>
  <c r="BT72" i="3"/>
  <c r="AR72" i="3"/>
  <c r="AU72" i="3"/>
  <c r="CH69" i="3"/>
  <c r="CJ69" i="3"/>
  <c r="BG24" i="3"/>
  <c r="BG230" i="3"/>
  <c r="CN216" i="3"/>
  <c r="DB216" i="3"/>
  <c r="CF216" i="3"/>
  <c r="CO216" i="3"/>
  <c r="CH39" i="3"/>
  <c r="CJ39" i="3"/>
  <c r="CL89" i="3"/>
  <c r="CH215" i="3"/>
  <c r="CJ215" i="3"/>
  <c r="T18" i="2"/>
  <c r="T145" i="2"/>
  <c r="T147" i="2"/>
  <c r="DC310" i="38"/>
  <c r="DB310" i="38"/>
  <c r="DA310" i="38"/>
  <c r="DD310" i="38"/>
  <c r="CR310" i="38"/>
  <c r="CO310" i="38"/>
  <c r="CY310" i="38"/>
  <c r="CT310" i="38"/>
  <c r="CN310" i="38"/>
  <c r="CM310" i="38"/>
  <c r="CX310" i="38"/>
  <c r="CS310" i="38"/>
  <c r="CL310" i="38"/>
  <c r="CV310" i="38"/>
  <c r="CW310" i="38"/>
  <c r="CQ310" i="38"/>
  <c r="DC302" i="38"/>
  <c r="DB302" i="38"/>
  <c r="DA302" i="38"/>
  <c r="DD302" i="38"/>
  <c r="CO302" i="38"/>
  <c r="CN302" i="38"/>
  <c r="CW302" i="38"/>
  <c r="CM302" i="38"/>
  <c r="CV302" i="38"/>
  <c r="CL302" i="38"/>
  <c r="CT302" i="38"/>
  <c r="CS302" i="38"/>
  <c r="CR302" i="38"/>
  <c r="CQ302" i="38"/>
  <c r="CY302" i="38"/>
  <c r="CX302" i="38"/>
  <c r="DD295" i="38"/>
  <c r="DC295" i="38"/>
  <c r="DB295" i="38"/>
  <c r="DA295" i="38"/>
  <c r="CV295" i="38"/>
  <c r="CL295" i="38"/>
  <c r="CR295" i="38"/>
  <c r="CQ295" i="38"/>
  <c r="CY295" i="38"/>
  <c r="CO295" i="38"/>
  <c r="CX295" i="38"/>
  <c r="CN295" i="38"/>
  <c r="CW295" i="38"/>
  <c r="CM295" i="38"/>
  <c r="CS295" i="38"/>
  <c r="CT295" i="38"/>
  <c r="CM104" i="38"/>
  <c r="I104" i="39"/>
  <c r="EK104" i="3"/>
  <c r="CO104" i="38"/>
  <c r="K104" i="39"/>
  <c r="EM104" i="3"/>
  <c r="CL104" i="38"/>
  <c r="H104" i="39"/>
  <c r="EJ104" i="3"/>
  <c r="CN104" i="38"/>
  <c r="J104" i="39"/>
  <c r="EL104" i="3"/>
  <c r="E104" i="39"/>
  <c r="EI104" i="3"/>
  <c r="DC104" i="38"/>
  <c r="AE104" i="39"/>
  <c r="DB104" i="38"/>
  <c r="AD104" i="39"/>
  <c r="DA104" i="38"/>
  <c r="AC104" i="39"/>
  <c r="CW104" i="38"/>
  <c r="W104" i="39"/>
  <c r="CR104" i="38"/>
  <c r="P104" i="39"/>
  <c r="CV104" i="38"/>
  <c r="V104" i="39"/>
  <c r="CQ104" i="38"/>
  <c r="O104" i="39"/>
  <c r="CY104" i="38"/>
  <c r="Y104" i="39"/>
  <c r="CT104" i="38"/>
  <c r="R104" i="39"/>
  <c r="CX104" i="38"/>
  <c r="X104" i="39"/>
  <c r="CS104" i="38"/>
  <c r="Q104" i="39"/>
  <c r="DD104" i="38"/>
  <c r="AF104" i="39"/>
  <c r="L59" i="8"/>
  <c r="Z124" i="3"/>
  <c r="Y124" i="3"/>
  <c r="GH124" i="3"/>
  <c r="Q124" i="3"/>
  <c r="FY124" i="3"/>
  <c r="AB136" i="39"/>
  <c r="U136" i="39"/>
  <c r="N136" i="39"/>
  <c r="G136" i="39"/>
  <c r="EH136" i="3"/>
  <c r="BG190" i="3"/>
  <c r="CO174" i="3"/>
  <c r="CN174" i="3"/>
  <c r="DB174" i="3"/>
  <c r="CN61" i="3"/>
  <c r="DB61" i="3"/>
  <c r="CO61" i="3"/>
  <c r="BE20" i="3"/>
  <c r="CA10" i="3"/>
  <c r="BB10" i="3"/>
  <c r="CL34" i="3"/>
  <c r="CL228" i="3"/>
  <c r="CL222" i="3"/>
  <c r="CA214" i="3"/>
  <c r="CD214" i="3"/>
  <c r="BB214" i="3"/>
  <c r="BE214" i="3"/>
  <c r="CL183" i="3"/>
  <c r="CD183" i="3"/>
  <c r="CL163" i="3"/>
  <c r="CA114" i="3"/>
  <c r="CD114" i="3"/>
  <c r="BB114" i="3"/>
  <c r="BE114" i="3"/>
  <c r="CA116" i="3"/>
  <c r="BB116" i="3"/>
  <c r="BE116" i="3"/>
  <c r="BB51" i="3"/>
  <c r="BE51" i="3"/>
  <c r="CH179" i="3"/>
  <c r="CJ179" i="3"/>
  <c r="BQ152" i="3"/>
  <c r="BT152" i="3"/>
  <c r="AR152" i="3"/>
  <c r="AU152" i="3"/>
  <c r="CH156" i="3"/>
  <c r="CJ156" i="3"/>
  <c r="CH162" i="3"/>
  <c r="CJ162" i="3"/>
  <c r="AR124" i="3"/>
  <c r="AU124" i="3"/>
  <c r="AW124" i="3"/>
  <c r="BQ124" i="3"/>
  <c r="BT124" i="3"/>
  <c r="AR61" i="3"/>
  <c r="AU61" i="3"/>
  <c r="BQ61" i="3"/>
  <c r="BT61" i="3"/>
  <c r="CH67" i="3"/>
  <c r="CJ67" i="3"/>
  <c r="CN252" i="3"/>
  <c r="DB252" i="3"/>
  <c r="CF252" i="3"/>
  <c r="BG219" i="3"/>
  <c r="E12" i="39"/>
  <c r="EI12" i="3"/>
  <c r="W15" i="1"/>
  <c r="BV12" i="38"/>
  <c r="R12" i="39"/>
  <c r="BN12" i="38"/>
  <c r="H12" i="39"/>
  <c r="BO12" i="38"/>
  <c r="I12" i="39"/>
  <c r="BP12" i="38"/>
  <c r="J12" i="39"/>
  <c r="BS12" i="38"/>
  <c r="O12" i="39"/>
  <c r="BQ12" i="38"/>
  <c r="K12" i="39"/>
  <c r="BT12" i="38"/>
  <c r="P12" i="39"/>
  <c r="EK12" i="3"/>
  <c r="BU12" i="38"/>
  <c r="Q12" i="39"/>
  <c r="EL12" i="3"/>
  <c r="CD12" i="38"/>
  <c r="AD12" i="39"/>
  <c r="CF12" i="38"/>
  <c r="AF12" i="39"/>
  <c r="CC12" i="38"/>
  <c r="AC12" i="39"/>
  <c r="CE12" i="38"/>
  <c r="AE12" i="39"/>
  <c r="CA12" i="38"/>
  <c r="Y12" i="39"/>
  <c r="BY12" i="38"/>
  <c r="W12" i="39"/>
  <c r="BZ12" i="38"/>
  <c r="X12" i="39"/>
  <c r="BX12" i="38"/>
  <c r="V12" i="39"/>
  <c r="E44" i="39"/>
  <c r="EI44" i="3"/>
  <c r="W47" i="1"/>
  <c r="BQ44" i="38"/>
  <c r="BU44" i="38"/>
  <c r="BO44" i="38"/>
  <c r="BS44" i="38"/>
  <c r="BV44" i="38"/>
  <c r="BP44" i="38"/>
  <c r="BT44" i="38"/>
  <c r="BN44" i="38"/>
  <c r="CD44" i="38"/>
  <c r="CF44" i="38"/>
  <c r="CC44" i="38"/>
  <c r="CE44" i="38"/>
  <c r="BZ44" i="38"/>
  <c r="BX44" i="38"/>
  <c r="CA44" i="38"/>
  <c r="BY44" i="38"/>
  <c r="CO73" i="3"/>
  <c r="CN73" i="3"/>
  <c r="DB73" i="3"/>
  <c r="CL234" i="3"/>
  <c r="BQ184" i="3"/>
  <c r="BT184" i="3"/>
  <c r="AR184" i="3"/>
  <c r="AU184" i="3"/>
  <c r="S255" i="2"/>
  <c r="S354" i="2"/>
  <c r="DA277" i="38"/>
  <c r="DD277" i="38"/>
  <c r="DC277" i="38"/>
  <c r="DB277" i="38"/>
  <c r="CS277" i="38"/>
  <c r="CR277" i="38"/>
  <c r="CQ277" i="38"/>
  <c r="CY277" i="38"/>
  <c r="CO277" i="38"/>
  <c r="CX277" i="38"/>
  <c r="CN277" i="38"/>
  <c r="CW277" i="38"/>
  <c r="CM277" i="38"/>
  <c r="CV277" i="38"/>
  <c r="CL277" i="38"/>
  <c r="CT277" i="38"/>
  <c r="DD304" i="38"/>
  <c r="DC304" i="38"/>
  <c r="DB304" i="38"/>
  <c r="DA304" i="38"/>
  <c r="CR304" i="38"/>
  <c r="CQ304" i="38"/>
  <c r="CO304" i="38"/>
  <c r="CN304" i="38"/>
  <c r="CW304" i="38"/>
  <c r="CM304" i="38"/>
  <c r="CV304" i="38"/>
  <c r="CL304" i="38"/>
  <c r="CT304" i="38"/>
  <c r="CS304" i="38"/>
  <c r="CX304" i="38"/>
  <c r="CY304" i="38"/>
  <c r="BU59" i="38"/>
  <c r="Q59" i="39"/>
  <c r="BV59" i="38"/>
  <c r="R59" i="39"/>
  <c r="BS59" i="38"/>
  <c r="O59" i="39"/>
  <c r="BP59" i="38"/>
  <c r="J59" i="39"/>
  <c r="BT59" i="38"/>
  <c r="P59" i="39"/>
  <c r="CE59" i="38"/>
  <c r="AE59" i="39"/>
  <c r="E59" i="39"/>
  <c r="EI59" i="3"/>
  <c r="W62" i="1"/>
  <c r="CD59" i="38"/>
  <c r="AD59" i="39"/>
  <c r="CC59" i="38"/>
  <c r="AC59" i="39"/>
  <c r="CF59" i="38"/>
  <c r="AF59" i="39"/>
  <c r="BZ59" i="38"/>
  <c r="X59" i="39"/>
  <c r="BX59" i="38"/>
  <c r="V59" i="39"/>
  <c r="CA59" i="38"/>
  <c r="Y59" i="39"/>
  <c r="BY59" i="38"/>
  <c r="W59" i="39"/>
  <c r="BO59" i="38"/>
  <c r="I59" i="39"/>
  <c r="BN59" i="38"/>
  <c r="H59" i="39"/>
  <c r="BQ59" i="38"/>
  <c r="K59" i="39"/>
  <c r="BQ51" i="38"/>
  <c r="K51" i="39"/>
  <c r="BU51" i="38"/>
  <c r="Q51" i="39"/>
  <c r="BV51" i="38"/>
  <c r="R51" i="39"/>
  <c r="BS51" i="38"/>
  <c r="O51" i="39"/>
  <c r="BT51" i="38"/>
  <c r="P51" i="39"/>
  <c r="CE51" i="38"/>
  <c r="AE51" i="39"/>
  <c r="E51" i="39"/>
  <c r="EI51" i="3"/>
  <c r="W54" i="1"/>
  <c r="BP51" i="38"/>
  <c r="J51" i="39"/>
  <c r="CD51" i="38"/>
  <c r="AD51" i="39"/>
  <c r="CC51" i="38"/>
  <c r="AC51" i="39"/>
  <c r="CF51" i="38"/>
  <c r="AF51" i="39"/>
  <c r="BZ51" i="38"/>
  <c r="X51" i="39"/>
  <c r="BX51" i="38"/>
  <c r="V51" i="39"/>
  <c r="CA51" i="38"/>
  <c r="Y51" i="39"/>
  <c r="BY51" i="38"/>
  <c r="W51" i="39"/>
  <c r="BO51" i="38"/>
  <c r="I51" i="39"/>
  <c r="BN51" i="38"/>
  <c r="H51" i="39"/>
  <c r="CN182" i="3"/>
  <c r="DB182" i="3"/>
  <c r="CF182" i="3"/>
  <c r="CO171" i="3"/>
  <c r="CN171" i="3"/>
  <c r="DB171" i="3"/>
  <c r="CN154" i="3"/>
  <c r="DB154" i="3"/>
  <c r="CO136" i="3"/>
  <c r="CN136" i="3"/>
  <c r="DB136" i="3"/>
  <c r="CN99" i="3"/>
  <c r="DB99" i="3"/>
  <c r="BG67" i="3"/>
  <c r="CL6" i="3"/>
  <c r="CD6" i="3"/>
  <c r="BE248" i="3"/>
  <c r="CA201" i="3"/>
  <c r="CD201" i="3"/>
  <c r="BB201" i="3"/>
  <c r="CL192" i="3"/>
  <c r="CD192" i="3"/>
  <c r="CL174" i="3"/>
  <c r="CA139" i="3"/>
  <c r="CD139" i="3"/>
  <c r="BB139" i="3"/>
  <c r="BE139" i="3"/>
  <c r="BB120" i="3"/>
  <c r="BE120" i="3"/>
  <c r="CA120" i="3"/>
  <c r="CD120" i="3"/>
  <c r="CA86" i="3"/>
  <c r="BB86" i="3"/>
  <c r="BE86" i="3"/>
  <c r="AU248" i="3"/>
  <c r="BQ192" i="3"/>
  <c r="BT192" i="3"/>
  <c r="AR192" i="3"/>
  <c r="AU192" i="3"/>
  <c r="CH191" i="3"/>
  <c r="CJ191" i="3"/>
  <c r="CH116" i="3"/>
  <c r="CJ116" i="3"/>
  <c r="CH81" i="3"/>
  <c r="CJ81" i="3"/>
  <c r="CH107" i="3"/>
  <c r="CJ107" i="3"/>
  <c r="CH56" i="3"/>
  <c r="CJ56" i="3"/>
  <c r="CN236" i="3"/>
  <c r="DB236" i="3"/>
  <c r="CF236" i="3"/>
  <c r="BG224" i="3"/>
  <c r="N11" i="39"/>
  <c r="G11" i="39"/>
  <c r="AB11" i="39"/>
  <c r="U11" i="39"/>
  <c r="G73" i="39"/>
  <c r="EH73" i="3"/>
  <c r="AB73" i="39"/>
  <c r="U73" i="39"/>
  <c r="N73" i="39"/>
  <c r="CO57" i="3"/>
  <c r="CN57" i="3"/>
  <c r="DB57" i="3"/>
  <c r="CH252" i="3"/>
  <c r="CJ252" i="3"/>
  <c r="S165" i="2"/>
  <c r="S264" i="2"/>
  <c r="CH225" i="3"/>
  <c r="CJ225" i="3"/>
  <c r="CA110" i="3"/>
  <c r="CD110" i="3"/>
  <c r="BB110" i="3"/>
  <c r="BE110" i="3"/>
  <c r="CA78" i="3"/>
  <c r="CD78" i="3"/>
  <c r="BB78" i="3"/>
  <c r="BE78" i="3"/>
  <c r="CN212" i="3"/>
  <c r="DB212" i="3"/>
  <c r="CF212" i="3"/>
  <c r="CO212" i="3"/>
  <c r="BB23" i="3"/>
  <c r="BE23" i="3"/>
  <c r="CA211" i="3"/>
  <c r="CD211" i="3"/>
  <c r="BB211" i="3"/>
  <c r="BE211" i="3"/>
  <c r="CO151" i="3"/>
  <c r="CN151" i="3"/>
  <c r="DB151" i="3"/>
  <c r="CN228" i="3"/>
  <c r="DB228" i="3"/>
  <c r="CF228" i="3"/>
  <c r="FZ117" i="3"/>
  <c r="GK117" i="3"/>
  <c r="BB9" i="3"/>
  <c r="BE9" i="3"/>
  <c r="AU195" i="3"/>
  <c r="CO122" i="38"/>
  <c r="K122" i="39"/>
  <c r="EM122" i="3"/>
  <c r="CL122" i="38"/>
  <c r="H122" i="39"/>
  <c r="EJ122" i="3"/>
  <c r="CN122" i="38"/>
  <c r="J122" i="39"/>
  <c r="EL122" i="3"/>
  <c r="CM122" i="38"/>
  <c r="I122" i="39"/>
  <c r="EK122" i="3"/>
  <c r="DC122" i="38"/>
  <c r="AE122" i="39"/>
  <c r="DB122" i="38"/>
  <c r="AD122" i="39"/>
  <c r="DA122" i="38"/>
  <c r="AC122" i="39"/>
  <c r="CX122" i="38"/>
  <c r="X122" i="39"/>
  <c r="CS122" i="38"/>
  <c r="Q122" i="39"/>
  <c r="CW122" i="38"/>
  <c r="W122" i="39"/>
  <c r="CR122" i="38"/>
  <c r="P122" i="39"/>
  <c r="CV122" i="38"/>
  <c r="V122" i="39"/>
  <c r="CQ122" i="38"/>
  <c r="O122" i="39"/>
  <c r="CY122" i="38"/>
  <c r="Y122" i="39"/>
  <c r="CT122" i="38"/>
  <c r="R122" i="39"/>
  <c r="E122" i="39"/>
  <c r="EI122" i="3"/>
  <c r="DD122" i="38"/>
  <c r="AF122" i="39"/>
  <c r="G105" i="39"/>
  <c r="EH105" i="3"/>
  <c r="AB105" i="39"/>
  <c r="U105" i="39"/>
  <c r="N105" i="39"/>
  <c r="BB184" i="3"/>
  <c r="BE184" i="3"/>
  <c r="CA184" i="3"/>
  <c r="CD184" i="3"/>
  <c r="CN220" i="3"/>
  <c r="DB220" i="3"/>
  <c r="CF220" i="3"/>
  <c r="CO220" i="3"/>
  <c r="CL83" i="3"/>
  <c r="CL184" i="3"/>
  <c r="BQ141" i="3"/>
  <c r="BT141" i="3"/>
  <c r="AR141" i="3"/>
  <c r="AU141" i="3"/>
  <c r="CE222" i="38"/>
  <c r="CD222" i="38"/>
  <c r="CC222" i="38"/>
  <c r="CF222" i="38"/>
  <c r="BV222" i="38"/>
  <c r="BU222" i="38"/>
  <c r="BT222" i="38"/>
  <c r="BS222" i="38"/>
  <c r="CA222" i="38"/>
  <c r="BQ222" i="38"/>
  <c r="BN222" i="38"/>
  <c r="BZ222" i="38"/>
  <c r="BY222" i="38"/>
  <c r="BX222" i="38"/>
  <c r="BP222" i="38"/>
  <c r="BO222" i="38"/>
  <c r="CN225" i="3"/>
  <c r="DB225" i="3"/>
  <c r="CF225" i="3"/>
  <c r="CO225" i="3"/>
  <c r="CN149" i="3"/>
  <c r="DB149" i="3"/>
  <c r="CO149" i="3"/>
  <c r="CN108" i="3"/>
  <c r="DB108" i="3"/>
  <c r="CO108" i="3"/>
  <c r="CN48" i="3"/>
  <c r="DB48" i="3"/>
  <c r="BB31" i="3"/>
  <c r="BE31" i="3"/>
  <c r="CA31" i="3"/>
  <c r="CL21" i="3"/>
  <c r="CL244" i="3"/>
  <c r="CA204" i="3"/>
  <c r="BB204" i="3"/>
  <c r="BE204" i="3"/>
  <c r="CL151" i="3"/>
  <c r="CA146" i="3"/>
  <c r="CD146" i="3"/>
  <c r="BB146" i="3"/>
  <c r="BE146" i="3"/>
  <c r="BB81" i="3"/>
  <c r="CA81" i="3"/>
  <c r="BB53" i="3"/>
  <c r="BE53" i="3"/>
  <c r="CL47" i="3"/>
  <c r="BQ26" i="3"/>
  <c r="BT26" i="3"/>
  <c r="AR26" i="3"/>
  <c r="AU26" i="3"/>
  <c r="AW26" i="3"/>
  <c r="CH178" i="3"/>
  <c r="CJ178" i="3"/>
  <c r="BQ159" i="3"/>
  <c r="BT159" i="3"/>
  <c r="AR159" i="3"/>
  <c r="AU159" i="3"/>
  <c r="CH163" i="3"/>
  <c r="CJ163" i="3"/>
  <c r="BQ99" i="3"/>
  <c r="BT99" i="3"/>
  <c r="AR99" i="3"/>
  <c r="AU99" i="3"/>
  <c r="CN239" i="3"/>
  <c r="DB239" i="3"/>
  <c r="CF239" i="3"/>
  <c r="N42" i="39"/>
  <c r="G42" i="39"/>
  <c r="AB42" i="39"/>
  <c r="U42" i="39"/>
  <c r="G15" i="39"/>
  <c r="N15" i="39"/>
  <c r="AB15" i="39"/>
  <c r="U15" i="39"/>
  <c r="W32" i="3"/>
  <c r="V32" i="3"/>
  <c r="CL227" i="3"/>
  <c r="CL145" i="3"/>
  <c r="BQ167" i="3"/>
  <c r="BT167" i="3"/>
  <c r="AR167" i="3"/>
  <c r="CN9" i="3"/>
  <c r="DB9" i="3"/>
  <c r="G127" i="39"/>
  <c r="EH127" i="3"/>
  <c r="AB127" i="39"/>
  <c r="N127" i="39"/>
  <c r="U127" i="39"/>
  <c r="CO106" i="38"/>
  <c r="K106" i="39"/>
  <c r="EM106" i="3"/>
  <c r="CL106" i="38"/>
  <c r="H106" i="39"/>
  <c r="EJ106" i="3"/>
  <c r="CN106" i="38"/>
  <c r="J106" i="39"/>
  <c r="EL106" i="3"/>
  <c r="CM106" i="38"/>
  <c r="I106" i="39"/>
  <c r="EK106" i="3"/>
  <c r="DC106" i="38"/>
  <c r="AE106" i="39"/>
  <c r="DB106" i="38"/>
  <c r="AD106" i="39"/>
  <c r="DA106" i="38"/>
  <c r="AC106" i="39"/>
  <c r="CX106" i="38"/>
  <c r="X106" i="39"/>
  <c r="CS106" i="38"/>
  <c r="Q106" i="39"/>
  <c r="CW106" i="38"/>
  <c r="W106" i="39"/>
  <c r="CR106" i="38"/>
  <c r="P106" i="39"/>
  <c r="CV106" i="38"/>
  <c r="V106" i="39"/>
  <c r="CQ106" i="38"/>
  <c r="O106" i="39"/>
  <c r="CY106" i="38"/>
  <c r="Y106" i="39"/>
  <c r="CT106" i="38"/>
  <c r="R106" i="39"/>
  <c r="DD106" i="38"/>
  <c r="AF106" i="39"/>
  <c r="E106" i="39"/>
  <c r="EI106" i="3"/>
  <c r="AB141" i="39"/>
  <c r="U141" i="39"/>
  <c r="N141" i="39"/>
  <c r="G141" i="39"/>
  <c r="EH141" i="3"/>
  <c r="CO178" i="3"/>
  <c r="CN178" i="3"/>
  <c r="DB178" i="3"/>
  <c r="CO166" i="3"/>
  <c r="CN166" i="3"/>
  <c r="DB166" i="3"/>
  <c r="CO127" i="3"/>
  <c r="CN127" i="3"/>
  <c r="DB127" i="3"/>
  <c r="CN129" i="3"/>
  <c r="DB129" i="3"/>
  <c r="CN122" i="3"/>
  <c r="DB122" i="3"/>
  <c r="CO122" i="3"/>
  <c r="CO71" i="3"/>
  <c r="CN71" i="3"/>
  <c r="DB71" i="3"/>
  <c r="CO52" i="3"/>
  <c r="CN52" i="3"/>
  <c r="DB52" i="3"/>
  <c r="BB19" i="3"/>
  <c r="BE19" i="3"/>
  <c r="CL196" i="3"/>
  <c r="CA153" i="3"/>
  <c r="CD153" i="3"/>
  <c r="BB153" i="3"/>
  <c r="BE153" i="3"/>
  <c r="CL149" i="3"/>
  <c r="CL115" i="3"/>
  <c r="BB96" i="3"/>
  <c r="BE96" i="3"/>
  <c r="CA96" i="3"/>
  <c r="CD96" i="3"/>
  <c r="CL73" i="3"/>
  <c r="CL45" i="3"/>
  <c r="BQ229" i="3"/>
  <c r="BT229" i="3"/>
  <c r="AR229" i="3"/>
  <c r="AU229" i="3"/>
  <c r="CH218" i="3"/>
  <c r="CJ218" i="3"/>
  <c r="AU209" i="3"/>
  <c r="BQ157" i="3"/>
  <c r="BT157" i="3"/>
  <c r="AR157" i="3"/>
  <c r="AU157" i="3"/>
  <c r="CH90" i="3"/>
  <c r="CJ90" i="3"/>
  <c r="G17" i="39"/>
  <c r="N17" i="39"/>
  <c r="AB17" i="39"/>
  <c r="U17" i="39"/>
  <c r="G36" i="39"/>
  <c r="N36" i="39"/>
  <c r="AB36" i="39"/>
  <c r="U36" i="39"/>
  <c r="CH21" i="3"/>
  <c r="CJ21" i="3"/>
  <c r="BT21" i="3"/>
  <c r="CH171" i="3"/>
  <c r="CJ171" i="3"/>
  <c r="T191" i="2"/>
  <c r="CE190" i="38"/>
  <c r="CD190" i="38"/>
  <c r="CC190" i="38"/>
  <c r="CF190" i="38"/>
  <c r="BZ190" i="38"/>
  <c r="BP190" i="38"/>
  <c r="BY190" i="38"/>
  <c r="BO190" i="38"/>
  <c r="BX190" i="38"/>
  <c r="BN190" i="38"/>
  <c r="BV190" i="38"/>
  <c r="BU190" i="38"/>
  <c r="BT190" i="38"/>
  <c r="BS190" i="38"/>
  <c r="CA190" i="38"/>
  <c r="BQ190" i="38"/>
  <c r="DD243" i="38"/>
  <c r="DC243" i="38"/>
  <c r="DB243" i="38"/>
  <c r="DA243" i="38"/>
  <c r="CQ243" i="38"/>
  <c r="CY243" i="38"/>
  <c r="CO243" i="38"/>
  <c r="CX243" i="38"/>
  <c r="CN243" i="38"/>
  <c r="CW243" i="38"/>
  <c r="CM243" i="38"/>
  <c r="CV243" i="38"/>
  <c r="CL243" i="38"/>
  <c r="CT243" i="38"/>
  <c r="CS243" i="38"/>
  <c r="CR243" i="38"/>
  <c r="DD232" i="38"/>
  <c r="DC232" i="38"/>
  <c r="DB232" i="38"/>
  <c r="DA232" i="38"/>
  <c r="CR232" i="38"/>
  <c r="CQ232" i="38"/>
  <c r="CY232" i="38"/>
  <c r="CO232" i="38"/>
  <c r="CX232" i="38"/>
  <c r="CN232" i="38"/>
  <c r="CW232" i="38"/>
  <c r="CM232" i="38"/>
  <c r="CV232" i="38"/>
  <c r="CL232" i="38"/>
  <c r="CT232" i="38"/>
  <c r="CS232" i="38"/>
  <c r="CF275" i="38"/>
  <c r="CE275" i="38"/>
  <c r="CD275" i="38"/>
  <c r="CC275" i="38"/>
  <c r="BX275" i="38"/>
  <c r="BN275" i="38"/>
  <c r="BV275" i="38"/>
  <c r="BU275" i="38"/>
  <c r="BT275" i="38"/>
  <c r="BS275" i="38"/>
  <c r="CA275" i="38"/>
  <c r="BQ275" i="38"/>
  <c r="BZ275" i="38"/>
  <c r="BP275" i="38"/>
  <c r="BY275" i="38"/>
  <c r="BO275" i="38"/>
  <c r="DD208" i="38"/>
  <c r="DC208" i="38"/>
  <c r="DA208" i="38"/>
  <c r="DB208" i="38"/>
  <c r="CR208" i="38"/>
  <c r="CQ208" i="38"/>
  <c r="CX208" i="38"/>
  <c r="CN208" i="38"/>
  <c r="CL208" i="38"/>
  <c r="CY208" i="38"/>
  <c r="CW208" i="38"/>
  <c r="CV208" i="38"/>
  <c r="CT208" i="38"/>
  <c r="CS208" i="38"/>
  <c r="CO208" i="38"/>
  <c r="CM208" i="38"/>
  <c r="Z79" i="3"/>
  <c r="Y79" i="3"/>
  <c r="GH79" i="3"/>
  <c r="Q79" i="3"/>
  <c r="FY79" i="3"/>
  <c r="CN200" i="3"/>
  <c r="DB200" i="3"/>
  <c r="CF200" i="3"/>
  <c r="CN209" i="3"/>
  <c r="DB209" i="3"/>
  <c r="CF209" i="3"/>
  <c r="BG186" i="3"/>
  <c r="CO80" i="3"/>
  <c r="CN80" i="3"/>
  <c r="DB80" i="3"/>
  <c r="CN54" i="3"/>
  <c r="DB54" i="3"/>
  <c r="CO54" i="3"/>
  <c r="BB17" i="3"/>
  <c r="BE17" i="3"/>
  <c r="CA17" i="3"/>
  <c r="CL38" i="3"/>
  <c r="CA11" i="3"/>
  <c r="CD11" i="3"/>
  <c r="BB11" i="3"/>
  <c r="BB5" i="3"/>
  <c r="BE5" i="3"/>
  <c r="CL168" i="3"/>
  <c r="CL140" i="3"/>
  <c r="CA100" i="3"/>
  <c r="BB100" i="3"/>
  <c r="BE100" i="3"/>
  <c r="BB57" i="3"/>
  <c r="CH28" i="3"/>
  <c r="CJ28" i="3"/>
  <c r="BT28" i="3"/>
  <c r="CH236" i="3"/>
  <c r="CJ236" i="3"/>
  <c r="BQ210" i="3"/>
  <c r="BT210" i="3"/>
  <c r="AR210" i="3"/>
  <c r="AU210" i="3"/>
  <c r="AR206" i="3"/>
  <c r="AU206" i="3"/>
  <c r="BQ206" i="3"/>
  <c r="BT206" i="3"/>
  <c r="CH214" i="3"/>
  <c r="CJ214" i="3"/>
  <c r="BQ161" i="3"/>
  <c r="BT161" i="3"/>
  <c r="AR161" i="3"/>
  <c r="CH113" i="3"/>
  <c r="CJ113" i="3"/>
  <c r="AR131" i="3"/>
  <c r="AU131" i="3"/>
  <c r="AW131" i="3"/>
  <c r="BQ131" i="3"/>
  <c r="BT131" i="3"/>
  <c r="BQ82" i="3"/>
  <c r="BT82" i="3"/>
  <c r="AR82" i="3"/>
  <c r="AU82" i="3"/>
  <c r="CN249" i="3"/>
  <c r="DB249" i="3"/>
  <c r="CF249" i="3"/>
  <c r="G39" i="39"/>
  <c r="N39" i="39"/>
  <c r="AB39" i="39"/>
  <c r="U39" i="39"/>
  <c r="CA55" i="3"/>
  <c r="CD55" i="3"/>
  <c r="BB55" i="3"/>
  <c r="CH224" i="3"/>
  <c r="CJ224" i="3"/>
  <c r="AU45" i="3"/>
  <c r="DC218" i="38"/>
  <c r="DB218" i="38"/>
  <c r="DA218" i="38"/>
  <c r="DD218" i="38"/>
  <c r="CT218" i="38"/>
  <c r="CS218" i="38"/>
  <c r="CR218" i="38"/>
  <c r="CQ218" i="38"/>
  <c r="CY218" i="38"/>
  <c r="CX218" i="38"/>
  <c r="CW218" i="38"/>
  <c r="CV218" i="38"/>
  <c r="CO218" i="38"/>
  <c r="CN218" i="38"/>
  <c r="CM218" i="38"/>
  <c r="CL218" i="38"/>
  <c r="G120" i="39"/>
  <c r="EH120" i="3"/>
  <c r="AB120" i="39"/>
  <c r="U120" i="39"/>
  <c r="N120" i="39"/>
  <c r="BT60" i="38"/>
  <c r="P60" i="39"/>
  <c r="E60" i="39"/>
  <c r="EI60" i="3"/>
  <c r="W63" i="1"/>
  <c r="BQ60" i="38"/>
  <c r="K60" i="39"/>
  <c r="BU60" i="38"/>
  <c r="Q60" i="39"/>
  <c r="BV60" i="38"/>
  <c r="R60" i="39"/>
  <c r="EM60" i="3"/>
  <c r="CC60" i="38"/>
  <c r="AC60" i="39"/>
  <c r="BO60" i="38"/>
  <c r="I60" i="39"/>
  <c r="BS60" i="38"/>
  <c r="O60" i="39"/>
  <c r="CD60" i="38"/>
  <c r="AD60" i="39"/>
  <c r="CF60" i="38"/>
  <c r="AF60" i="39"/>
  <c r="CE60" i="38"/>
  <c r="AE60" i="39"/>
  <c r="BZ60" i="38"/>
  <c r="X60" i="39"/>
  <c r="BX60" i="38"/>
  <c r="V60" i="39"/>
  <c r="CA60" i="38"/>
  <c r="Y60" i="39"/>
  <c r="BY60" i="38"/>
  <c r="W60" i="39"/>
  <c r="BN60" i="38"/>
  <c r="H60" i="39"/>
  <c r="BP60" i="38"/>
  <c r="J60" i="39"/>
  <c r="G82" i="39"/>
  <c r="EH82" i="3"/>
  <c r="AB82" i="39"/>
  <c r="U82" i="39"/>
  <c r="N82" i="39"/>
  <c r="Z94" i="3"/>
  <c r="Y94" i="3"/>
  <c r="GH94" i="3"/>
  <c r="Q94" i="3"/>
  <c r="FY94" i="3"/>
  <c r="CO129" i="38"/>
  <c r="K129" i="39"/>
  <c r="EM129" i="3"/>
  <c r="CL129" i="38"/>
  <c r="H129" i="39"/>
  <c r="EJ129" i="3"/>
  <c r="CN129" i="38"/>
  <c r="J129" i="39"/>
  <c r="EL129" i="3"/>
  <c r="CM129" i="38"/>
  <c r="I129" i="39"/>
  <c r="EK129" i="3"/>
  <c r="DC129" i="38"/>
  <c r="AE129" i="39"/>
  <c r="DB129" i="38"/>
  <c r="AD129" i="39"/>
  <c r="DA129" i="38"/>
  <c r="AC129" i="39"/>
  <c r="CQ129" i="38"/>
  <c r="O129" i="39"/>
  <c r="CY129" i="38"/>
  <c r="Y129" i="39"/>
  <c r="CT129" i="38"/>
  <c r="R129" i="39"/>
  <c r="CX129" i="38"/>
  <c r="X129" i="39"/>
  <c r="CS129" i="38"/>
  <c r="Q129" i="39"/>
  <c r="CW129" i="38"/>
  <c r="W129" i="39"/>
  <c r="CR129" i="38"/>
  <c r="P129" i="39"/>
  <c r="CV129" i="38"/>
  <c r="V129" i="39"/>
  <c r="DD129" i="38"/>
  <c r="AF129" i="39"/>
  <c r="E129" i="39"/>
  <c r="EI129" i="3"/>
  <c r="CN185" i="3"/>
  <c r="DB185" i="3"/>
  <c r="CF185" i="3"/>
  <c r="CO132" i="3"/>
  <c r="CN132" i="3"/>
  <c r="DB132" i="3"/>
  <c r="CO77" i="3"/>
  <c r="CN77" i="3"/>
  <c r="DB77" i="3"/>
  <c r="CA30" i="3"/>
  <c r="CD30" i="3"/>
  <c r="BB30" i="3"/>
  <c r="BE30" i="3"/>
  <c r="CL230" i="3"/>
  <c r="CL215" i="3"/>
  <c r="BB207" i="3"/>
  <c r="BE207" i="3"/>
  <c r="CA207" i="3"/>
  <c r="CD207" i="3"/>
  <c r="CD158" i="3"/>
  <c r="CL158" i="3"/>
  <c r="CA136" i="3"/>
  <c r="CD136" i="3"/>
  <c r="BB136" i="3"/>
  <c r="BE136" i="3"/>
  <c r="CA99" i="3"/>
  <c r="BB99" i="3"/>
  <c r="BE99" i="3"/>
  <c r="BB119" i="3"/>
  <c r="BE119" i="3"/>
  <c r="CA119" i="3"/>
  <c r="CD119" i="3"/>
  <c r="CA109" i="3"/>
  <c r="CD109" i="3"/>
  <c r="BB109" i="3"/>
  <c r="BE109" i="3"/>
  <c r="CH220" i="3"/>
  <c r="CJ220" i="3"/>
  <c r="BT220" i="3"/>
  <c r="CH166" i="3"/>
  <c r="CJ166" i="3"/>
  <c r="BQ134" i="3"/>
  <c r="BT134" i="3"/>
  <c r="AR134" i="3"/>
  <c r="AU134" i="3"/>
  <c r="AR117" i="3"/>
  <c r="AU117" i="3"/>
  <c r="BQ117" i="3"/>
  <c r="BT117" i="3"/>
  <c r="CH54" i="3"/>
  <c r="CJ54" i="3"/>
  <c r="BQ41" i="3"/>
  <c r="BT41" i="3"/>
  <c r="AR41" i="3"/>
  <c r="AU41" i="3"/>
  <c r="AW41" i="3"/>
  <c r="CO118" i="3"/>
  <c r="CN118" i="3"/>
  <c r="DB118" i="3"/>
  <c r="CL239" i="3"/>
  <c r="CH246" i="3"/>
  <c r="CJ246" i="3"/>
  <c r="BT246" i="3"/>
  <c r="S381" i="2"/>
  <c r="DD220" i="38"/>
  <c r="DC220" i="38"/>
  <c r="DA220" i="38"/>
  <c r="DB220" i="38"/>
  <c r="CW220" i="38"/>
  <c r="CM220" i="38"/>
  <c r="CV220" i="38"/>
  <c r="CL220" i="38"/>
  <c r="CT220" i="38"/>
  <c r="CS220" i="38"/>
  <c r="CQ220" i="38"/>
  <c r="CO220" i="38"/>
  <c r="CN220" i="38"/>
  <c r="CY220" i="38"/>
  <c r="CX220" i="38"/>
  <c r="CR220" i="38"/>
  <c r="DC238" i="38"/>
  <c r="DB238" i="38"/>
  <c r="DA238" i="38"/>
  <c r="DD238" i="38"/>
  <c r="CY238" i="38"/>
  <c r="CO238" i="38"/>
  <c r="CX238" i="38"/>
  <c r="CN238" i="38"/>
  <c r="CW238" i="38"/>
  <c r="CM238" i="38"/>
  <c r="CV238" i="38"/>
  <c r="CL238" i="38"/>
  <c r="CT238" i="38"/>
  <c r="CS238" i="38"/>
  <c r="CR238" i="38"/>
  <c r="CQ238" i="38"/>
  <c r="CL100" i="38"/>
  <c r="H100" i="39"/>
  <c r="EJ100" i="3"/>
  <c r="CN100" i="38"/>
  <c r="J100" i="39"/>
  <c r="EL100" i="3"/>
  <c r="CM100" i="38"/>
  <c r="I100" i="39"/>
  <c r="EK100" i="3"/>
  <c r="CO100" i="38"/>
  <c r="K100" i="39"/>
  <c r="EM100" i="3"/>
  <c r="DC100" i="38"/>
  <c r="AE100" i="39"/>
  <c r="DB100" i="38"/>
  <c r="AD100" i="39"/>
  <c r="DA100" i="38"/>
  <c r="AC100" i="39"/>
  <c r="CY100" i="38"/>
  <c r="Y100" i="39"/>
  <c r="CT100" i="38"/>
  <c r="R100" i="39"/>
  <c r="CX100" i="38"/>
  <c r="X100" i="39"/>
  <c r="CS100" i="38"/>
  <c r="Q100" i="39"/>
  <c r="CW100" i="38"/>
  <c r="W100" i="39"/>
  <c r="CR100" i="38"/>
  <c r="P100" i="39"/>
  <c r="CV100" i="38"/>
  <c r="V100" i="39"/>
  <c r="CQ100" i="38"/>
  <c r="O100" i="39"/>
  <c r="DD100" i="38"/>
  <c r="AF100" i="39"/>
  <c r="E100" i="39"/>
  <c r="EI100" i="3"/>
  <c r="K43" i="8"/>
  <c r="Y45" i="3"/>
  <c r="GH45" i="3"/>
  <c r="Z45" i="3"/>
  <c r="Q45" i="3"/>
  <c r="FY45" i="3"/>
  <c r="CF145" i="38"/>
  <c r="CE145" i="38"/>
  <c r="CD145" i="38"/>
  <c r="CC145" i="38"/>
  <c r="BU145" i="38"/>
  <c r="BT145" i="38"/>
  <c r="BS145" i="38"/>
  <c r="CA145" i="38"/>
  <c r="BQ145" i="38"/>
  <c r="BZ145" i="38"/>
  <c r="BP145" i="38"/>
  <c r="BY145" i="38"/>
  <c r="BO145" i="38"/>
  <c r="BX145" i="38"/>
  <c r="BN145" i="38"/>
  <c r="BV145" i="38"/>
  <c r="G102" i="39"/>
  <c r="EH102" i="3"/>
  <c r="AB102" i="39"/>
  <c r="U102" i="39"/>
  <c r="N102" i="39"/>
  <c r="CO177" i="3"/>
  <c r="CN177" i="3"/>
  <c r="DB177" i="3"/>
  <c r="CO134" i="3"/>
  <c r="CN134" i="3"/>
  <c r="DB134" i="3"/>
  <c r="CO86" i="3"/>
  <c r="CN86" i="3"/>
  <c r="DB86" i="3"/>
  <c r="BG43" i="3"/>
  <c r="BG18" i="3"/>
  <c r="CL245" i="3"/>
  <c r="CL199" i="3"/>
  <c r="CD199" i="3"/>
  <c r="CA181" i="3"/>
  <c r="CD181" i="3"/>
  <c r="BB181" i="3"/>
  <c r="CL198" i="3"/>
  <c r="CL171" i="3"/>
  <c r="CL128" i="3"/>
  <c r="BE131" i="3"/>
  <c r="CL111" i="3"/>
  <c r="CA101" i="3"/>
  <c r="CD101" i="3"/>
  <c r="BB101" i="3"/>
  <c r="BE101" i="3"/>
  <c r="CN7" i="3"/>
  <c r="DB7" i="3"/>
  <c r="CH12" i="3"/>
  <c r="CJ12" i="3"/>
  <c r="BT12" i="3"/>
  <c r="BQ235" i="3"/>
  <c r="BT235" i="3"/>
  <c r="AR235" i="3"/>
  <c r="AU235" i="3"/>
  <c r="CH213" i="3"/>
  <c r="CJ213" i="3"/>
  <c r="AR217" i="3"/>
  <c r="AU217" i="3"/>
  <c r="BQ217" i="3"/>
  <c r="BT217" i="3"/>
  <c r="CH181" i="3"/>
  <c r="CJ181" i="3"/>
  <c r="BQ160" i="3"/>
  <c r="BT160" i="3"/>
  <c r="AR160" i="3"/>
  <c r="AU160" i="3"/>
  <c r="AW160" i="3"/>
  <c r="CH164" i="3"/>
  <c r="CJ164" i="3"/>
  <c r="AR132" i="3"/>
  <c r="AU132" i="3"/>
  <c r="BQ132" i="3"/>
  <c r="BT132" i="3"/>
  <c r="AR69" i="3"/>
  <c r="AU69" i="3"/>
  <c r="BQ69" i="3"/>
  <c r="BT69" i="3"/>
  <c r="AU46" i="3"/>
  <c r="CN230" i="3"/>
  <c r="DB230" i="3"/>
  <c r="CF230" i="3"/>
  <c r="CL8" i="3"/>
  <c r="CL157" i="3"/>
  <c r="BQ215" i="3"/>
  <c r="BT215" i="3"/>
  <c r="AR215" i="3"/>
  <c r="AU215" i="3"/>
  <c r="AW215" i="3"/>
  <c r="CH62" i="3"/>
  <c r="CJ62" i="3"/>
  <c r="CH44" i="3"/>
  <c r="CJ44" i="3"/>
  <c r="T218" i="2"/>
  <c r="DA309" i="38"/>
  <c r="DD309" i="38"/>
  <c r="DC309" i="38"/>
  <c r="DB309" i="38"/>
  <c r="CR309" i="38"/>
  <c r="CQ309" i="38"/>
  <c r="CO309" i="38"/>
  <c r="CN309" i="38"/>
  <c r="CW309" i="38"/>
  <c r="CM309" i="38"/>
  <c r="CV309" i="38"/>
  <c r="CL309" i="38"/>
  <c r="CT309" i="38"/>
  <c r="CY309" i="38"/>
  <c r="CX309" i="38"/>
  <c r="CS309" i="38"/>
  <c r="DD276" i="38"/>
  <c r="DC276" i="38"/>
  <c r="DB276" i="38"/>
  <c r="DA276" i="38"/>
  <c r="CW276" i="38"/>
  <c r="CM276" i="38"/>
  <c r="CV276" i="38"/>
  <c r="CL276" i="38"/>
  <c r="CT276" i="38"/>
  <c r="CS276" i="38"/>
  <c r="CR276" i="38"/>
  <c r="CQ276" i="38"/>
  <c r="CY276" i="38"/>
  <c r="CO276" i="38"/>
  <c r="CX276" i="38"/>
  <c r="CN276" i="38"/>
  <c r="DD192" i="38"/>
  <c r="DC192" i="38"/>
  <c r="DA192" i="38"/>
  <c r="DB192" i="38"/>
  <c r="CV192" i="38"/>
  <c r="CL192" i="38"/>
  <c r="CT192" i="38"/>
  <c r="CS192" i="38"/>
  <c r="CR192" i="38"/>
  <c r="CQ192" i="38"/>
  <c r="CY192" i="38"/>
  <c r="CO192" i="38"/>
  <c r="CX192" i="38"/>
  <c r="CN192" i="38"/>
  <c r="CW192" i="38"/>
  <c r="CM192" i="38"/>
  <c r="G104" i="39"/>
  <c r="EH104" i="3"/>
  <c r="AB104" i="39"/>
  <c r="U104" i="39"/>
  <c r="N104" i="39"/>
  <c r="K59" i="8"/>
  <c r="Y61" i="3"/>
  <c r="GH61" i="3"/>
  <c r="Z61" i="3"/>
  <c r="Q61" i="3"/>
  <c r="FY61" i="3"/>
  <c r="CM130" i="38"/>
  <c r="I130" i="39"/>
  <c r="EK130" i="3"/>
  <c r="CL130" i="38"/>
  <c r="H130" i="39"/>
  <c r="EJ130" i="3"/>
  <c r="CO130" i="38"/>
  <c r="K130" i="39"/>
  <c r="EM130" i="3"/>
  <c r="CN130" i="38"/>
  <c r="J130" i="39"/>
  <c r="EL130" i="3"/>
  <c r="E130" i="39"/>
  <c r="EI130" i="3"/>
  <c r="DC130" i="38"/>
  <c r="AE130" i="39"/>
  <c r="DB130" i="38"/>
  <c r="AD130" i="39"/>
  <c r="DA130" i="38"/>
  <c r="AC130" i="39"/>
  <c r="CX130" i="38"/>
  <c r="X130" i="39"/>
  <c r="CS130" i="38"/>
  <c r="Q130" i="39"/>
  <c r="CW130" i="38"/>
  <c r="W130" i="39"/>
  <c r="CR130" i="38"/>
  <c r="P130" i="39"/>
  <c r="CV130" i="38"/>
  <c r="V130" i="39"/>
  <c r="CQ130" i="38"/>
  <c r="O130" i="39"/>
  <c r="CY130" i="38"/>
  <c r="Y130" i="39"/>
  <c r="CT130" i="38"/>
  <c r="R130" i="39"/>
  <c r="DD130" i="38"/>
  <c r="AF130" i="39"/>
  <c r="CH137" i="38"/>
  <c r="D137" i="39"/>
  <c r="CN190" i="3"/>
  <c r="DB190" i="3"/>
  <c r="CF190" i="3"/>
  <c r="CO168" i="3"/>
  <c r="CN168" i="3"/>
  <c r="DB168" i="3"/>
  <c r="CN95" i="3"/>
  <c r="DB95" i="3"/>
  <c r="CO74" i="3"/>
  <c r="CN74" i="3"/>
  <c r="DB74" i="3"/>
  <c r="CN45" i="3"/>
  <c r="DB45" i="3"/>
  <c r="CA14" i="3"/>
  <c r="BB14" i="3"/>
  <c r="BE14" i="3"/>
  <c r="CL20" i="3"/>
  <c r="CA228" i="3"/>
  <c r="CD228" i="3"/>
  <c r="BB228" i="3"/>
  <c r="BE228" i="3"/>
  <c r="CL190" i="3"/>
  <c r="CA180" i="3"/>
  <c r="CD180" i="3"/>
  <c r="BB180" i="3"/>
  <c r="BE180" i="3"/>
  <c r="BB88" i="3"/>
  <c r="CA88" i="3"/>
  <c r="CD88" i="3"/>
  <c r="CH35" i="3"/>
  <c r="CJ35" i="3"/>
  <c r="BQ234" i="3"/>
  <c r="BT234" i="3"/>
  <c r="AR234" i="3"/>
  <c r="BT245" i="3"/>
  <c r="CH245" i="3"/>
  <c r="CJ245" i="3"/>
  <c r="BQ179" i="3"/>
  <c r="BT179" i="3"/>
  <c r="AR179" i="3"/>
  <c r="AU179" i="3"/>
  <c r="CH185" i="3"/>
  <c r="CJ185" i="3"/>
  <c r="AU150" i="3"/>
  <c r="AR156" i="3"/>
  <c r="AU156" i="3"/>
  <c r="BQ156" i="3"/>
  <c r="BT156" i="3"/>
  <c r="AR162" i="3"/>
  <c r="AU162" i="3"/>
  <c r="BQ162" i="3"/>
  <c r="BT162" i="3"/>
  <c r="AR123" i="3"/>
  <c r="BQ123" i="3"/>
  <c r="BT123" i="3"/>
  <c r="CH89" i="3"/>
  <c r="CJ89" i="3"/>
  <c r="CH49" i="3"/>
  <c r="CJ49" i="3"/>
  <c r="CN219" i="3"/>
  <c r="DB219" i="3"/>
  <c r="CF219" i="3"/>
  <c r="G5" i="39"/>
  <c r="N5" i="39"/>
  <c r="EH5" i="3"/>
  <c r="AB5" i="39"/>
  <c r="U5" i="39"/>
  <c r="CN40" i="3"/>
  <c r="DB40" i="3"/>
  <c r="CO40" i="3"/>
  <c r="CL98" i="3"/>
  <c r="T354" i="2"/>
  <c r="DC242" i="38"/>
  <c r="DB242" i="38"/>
  <c r="DA242" i="38"/>
  <c r="DD242" i="38"/>
  <c r="CT242" i="38"/>
  <c r="CS242" i="38"/>
  <c r="CR242" i="38"/>
  <c r="CQ242" i="38"/>
  <c r="CY242" i="38"/>
  <c r="CO242" i="38"/>
  <c r="CX242" i="38"/>
  <c r="CN242" i="38"/>
  <c r="CW242" i="38"/>
  <c r="CM242" i="38"/>
  <c r="CV242" i="38"/>
  <c r="CL242" i="38"/>
  <c r="G59" i="39"/>
  <c r="N59" i="39"/>
  <c r="EH59" i="3"/>
  <c r="AB59" i="39"/>
  <c r="U59" i="39"/>
  <c r="G51" i="39"/>
  <c r="N51" i="39"/>
  <c r="EH51" i="3"/>
  <c r="AB51" i="39"/>
  <c r="U51" i="39"/>
  <c r="Y116" i="3"/>
  <c r="GH116" i="3"/>
  <c r="Z116" i="3"/>
  <c r="Q116" i="3"/>
  <c r="FY116" i="3"/>
  <c r="FZ109" i="3"/>
  <c r="GK109" i="3"/>
  <c r="BG217" i="3"/>
  <c r="CN172" i="3"/>
  <c r="DB172" i="3"/>
  <c r="CO172" i="3"/>
  <c r="BG99" i="3"/>
  <c r="CN75" i="3"/>
  <c r="DB75" i="3"/>
  <c r="BG44" i="3"/>
  <c r="BB12" i="3"/>
  <c r="BE12" i="3"/>
  <c r="BE201" i="3"/>
  <c r="BB165" i="3"/>
  <c r="BE165" i="3"/>
  <c r="CA165" i="3"/>
  <c r="CD165" i="3"/>
  <c r="CL148" i="3"/>
  <c r="BB133" i="3"/>
  <c r="BE133" i="3"/>
  <c r="CA133" i="3"/>
  <c r="CL66" i="3"/>
  <c r="CL92" i="3"/>
  <c r="BB68" i="3"/>
  <c r="CH27" i="3"/>
  <c r="CJ27" i="3"/>
  <c r="AU231" i="3"/>
  <c r="CH197" i="3"/>
  <c r="CJ197" i="3"/>
  <c r="BQ201" i="3"/>
  <c r="BT201" i="3"/>
  <c r="AR201" i="3"/>
  <c r="AR188" i="3"/>
  <c r="AU188" i="3"/>
  <c r="AW188" i="3"/>
  <c r="BQ188" i="3"/>
  <c r="BT188" i="3"/>
  <c r="AR191" i="3"/>
  <c r="AU191" i="3"/>
  <c r="BQ191" i="3"/>
  <c r="BT191" i="3"/>
  <c r="CH148" i="3"/>
  <c r="CJ148" i="3"/>
  <c r="CH112" i="3"/>
  <c r="CJ112" i="3"/>
  <c r="AR116" i="3"/>
  <c r="AU116" i="3"/>
  <c r="BQ116" i="3"/>
  <c r="BT116" i="3"/>
  <c r="BQ81" i="3"/>
  <c r="BT81" i="3"/>
  <c r="AR81" i="3"/>
  <c r="AU81" i="3"/>
  <c r="CH70" i="3"/>
  <c r="CJ70" i="3"/>
  <c r="AR56" i="3"/>
  <c r="AU56" i="3"/>
  <c r="BQ56" i="3"/>
  <c r="BT56" i="3"/>
  <c r="BG16" i="3"/>
  <c r="BG244" i="3"/>
  <c r="CN224" i="3"/>
  <c r="DB224" i="3"/>
  <c r="CF224" i="3"/>
  <c r="E11" i="39"/>
  <c r="EI11" i="3"/>
  <c r="W14" i="1"/>
  <c r="BN11" i="38"/>
  <c r="H11" i="39"/>
  <c r="BO11" i="38"/>
  <c r="I11" i="39"/>
  <c r="BP11" i="38"/>
  <c r="J11" i="39"/>
  <c r="BS11" i="38"/>
  <c r="O11" i="39"/>
  <c r="BQ11" i="38"/>
  <c r="K11" i="39"/>
  <c r="BT11" i="38"/>
  <c r="P11" i="39"/>
  <c r="EK11" i="3"/>
  <c r="BU11" i="38"/>
  <c r="Q11" i="39"/>
  <c r="EL11" i="3"/>
  <c r="BV11" i="38"/>
  <c r="R11" i="39"/>
  <c r="CF11" i="38"/>
  <c r="AF11" i="39"/>
  <c r="CC11" i="38"/>
  <c r="AC11" i="39"/>
  <c r="CE11" i="38"/>
  <c r="AE11" i="39"/>
  <c r="CD11" i="38"/>
  <c r="AD11" i="39"/>
  <c r="BZ11" i="38"/>
  <c r="X11" i="39"/>
  <c r="BX11" i="38"/>
  <c r="V11" i="39"/>
  <c r="CA11" i="38"/>
  <c r="Y11" i="39"/>
  <c r="BY11" i="38"/>
  <c r="W11" i="39"/>
  <c r="CH31" i="38"/>
  <c r="BG198" i="3"/>
  <c r="CA195" i="3"/>
  <c r="CD195" i="3"/>
  <c r="BB195" i="3"/>
  <c r="BE195" i="3"/>
  <c r="BB72" i="3"/>
  <c r="CH98" i="3"/>
  <c r="CJ98" i="3"/>
  <c r="BG253" i="3"/>
  <c r="T165" i="2"/>
  <c r="W86" i="1"/>
  <c r="FZ125" i="3"/>
  <c r="GK125" i="3"/>
  <c r="T327" i="2"/>
  <c r="FZ132" i="3"/>
  <c r="GK132" i="3"/>
  <c r="CN139" i="3"/>
  <c r="DB139" i="3"/>
  <c r="CO139" i="3"/>
  <c r="CN36" i="3"/>
  <c r="DB36" i="3"/>
  <c r="CO36" i="3"/>
  <c r="CA237" i="3"/>
  <c r="BB237" i="3"/>
  <c r="BE237" i="3"/>
  <c r="CA29" i="3"/>
  <c r="CD29" i="3"/>
  <c r="BB29" i="3"/>
  <c r="BE29" i="3"/>
  <c r="CN144" i="38"/>
  <c r="J144" i="39"/>
  <c r="EL144" i="3"/>
  <c r="E144" i="39"/>
  <c r="EI144" i="3"/>
  <c r="CM144" i="38"/>
  <c r="I144" i="39"/>
  <c r="EK144" i="3"/>
  <c r="CO144" i="38"/>
  <c r="K144" i="39"/>
  <c r="EM144" i="3"/>
  <c r="CL144" i="38"/>
  <c r="H144" i="39"/>
  <c r="EJ144" i="3"/>
  <c r="DC144" i="38"/>
  <c r="AE144" i="39"/>
  <c r="DB144" i="38"/>
  <c r="AD144" i="39"/>
  <c r="DA144" i="38"/>
  <c r="AC144" i="39"/>
  <c r="CW144" i="38"/>
  <c r="W144" i="39"/>
  <c r="CR144" i="38"/>
  <c r="P144" i="39"/>
  <c r="CV144" i="38"/>
  <c r="V144" i="39"/>
  <c r="CQ144" i="38"/>
  <c r="O144" i="39"/>
  <c r="CY144" i="38"/>
  <c r="Y144" i="39"/>
  <c r="CT144" i="38"/>
  <c r="R144" i="39"/>
  <c r="CX144" i="38"/>
  <c r="X144" i="39"/>
  <c r="CS144" i="38"/>
  <c r="Q144" i="39"/>
  <c r="DD144" i="38"/>
  <c r="AF144" i="39"/>
  <c r="CL203" i="3"/>
  <c r="CL75" i="3"/>
  <c r="AU180" i="3"/>
  <c r="W7" i="3"/>
  <c r="V7" i="3"/>
  <c r="CA209" i="3"/>
  <c r="CD209" i="3"/>
  <c r="BB209" i="3"/>
  <c r="BE209" i="3"/>
  <c r="BQ22" i="38"/>
  <c r="K22" i="39"/>
  <c r="BP22" i="38"/>
  <c r="J22" i="39"/>
  <c r="BO22" i="38"/>
  <c r="I22" i="39"/>
  <c r="BN22" i="38"/>
  <c r="H22" i="39"/>
  <c r="BV22" i="38"/>
  <c r="R22" i="39"/>
  <c r="EM22" i="3"/>
  <c r="BU22" i="38"/>
  <c r="Q22" i="39"/>
  <c r="EL22" i="3"/>
  <c r="BT22" i="38"/>
  <c r="P22" i="39"/>
  <c r="EK22" i="3"/>
  <c r="BS22" i="38"/>
  <c r="O22" i="39"/>
  <c r="EJ22" i="3"/>
  <c r="CF22" i="38"/>
  <c r="AF22" i="39"/>
  <c r="CE22" i="38"/>
  <c r="AE22" i="39"/>
  <c r="CD22" i="38"/>
  <c r="AD22" i="39"/>
  <c r="CC22" i="38"/>
  <c r="AC22" i="39"/>
  <c r="BZ22" i="38"/>
  <c r="X22" i="39"/>
  <c r="BY22" i="38"/>
  <c r="W22" i="39"/>
  <c r="CA22" i="38"/>
  <c r="Y22" i="39"/>
  <c r="BX22" i="38"/>
  <c r="V22" i="39"/>
  <c r="E22" i="39"/>
  <c r="EI22" i="3"/>
  <c r="W25" i="1"/>
  <c r="BT52" i="38"/>
  <c r="P52" i="39"/>
  <c r="E52" i="39"/>
  <c r="EI52" i="3"/>
  <c r="W55" i="1"/>
  <c r="BQ52" i="38"/>
  <c r="K52" i="39"/>
  <c r="BU52" i="38"/>
  <c r="Q52" i="39"/>
  <c r="BV52" i="38"/>
  <c r="R52" i="39"/>
  <c r="BN52" i="38"/>
  <c r="H52" i="39"/>
  <c r="BO52" i="38"/>
  <c r="I52" i="39"/>
  <c r="BS52" i="38"/>
  <c r="O52" i="39"/>
  <c r="EJ52" i="3"/>
  <c r="CC52" i="38"/>
  <c r="AC52" i="39"/>
  <c r="CD52" i="38"/>
  <c r="AD52" i="39"/>
  <c r="CF52" i="38"/>
  <c r="AF52" i="39"/>
  <c r="CE52" i="38"/>
  <c r="AE52" i="39"/>
  <c r="BZ52" i="38"/>
  <c r="X52" i="39"/>
  <c r="BX52" i="38"/>
  <c r="V52" i="39"/>
  <c r="CA52" i="38"/>
  <c r="Y52" i="39"/>
  <c r="BY52" i="38"/>
  <c r="W52" i="39"/>
  <c r="BP52" i="38"/>
  <c r="J52" i="39"/>
  <c r="CO59" i="3"/>
  <c r="CN59" i="3"/>
  <c r="DB59" i="3"/>
  <c r="BB187" i="3"/>
  <c r="BE187" i="3"/>
  <c r="CA187" i="3"/>
  <c r="CD187" i="3"/>
  <c r="AU85" i="3"/>
  <c r="E8" i="39"/>
  <c r="EI8" i="3"/>
  <c r="W11" i="1"/>
  <c r="BV8" i="38"/>
  <c r="R8" i="39"/>
  <c r="BU8" i="38"/>
  <c r="Q8" i="39"/>
  <c r="BT8" i="38"/>
  <c r="P8" i="39"/>
  <c r="BS8" i="38"/>
  <c r="O8" i="39"/>
  <c r="CF8" i="38"/>
  <c r="AF8" i="39"/>
  <c r="CE8" i="38"/>
  <c r="AE8" i="39"/>
  <c r="BQ8" i="38"/>
  <c r="K8" i="39"/>
  <c r="BP8" i="38"/>
  <c r="J8" i="39"/>
  <c r="BO8" i="38"/>
  <c r="I8" i="39"/>
  <c r="BN8" i="38"/>
  <c r="H8" i="39"/>
  <c r="CA8" i="38"/>
  <c r="Y8" i="39"/>
  <c r="BY8" i="38"/>
  <c r="W8" i="39"/>
  <c r="BZ8" i="38"/>
  <c r="X8" i="39"/>
  <c r="BX8" i="38"/>
  <c r="V8" i="39"/>
  <c r="CC8" i="38"/>
  <c r="AC8" i="39"/>
  <c r="CD8" i="38"/>
  <c r="AD8" i="39"/>
  <c r="CN147" i="38"/>
  <c r="J147" i="39"/>
  <c r="EL147" i="3"/>
  <c r="CM147" i="38"/>
  <c r="I147" i="39"/>
  <c r="EK147" i="3"/>
  <c r="CO147" i="38"/>
  <c r="K147" i="39"/>
  <c r="EM147" i="3"/>
  <c r="CL147" i="38"/>
  <c r="H147" i="39"/>
  <c r="EJ147" i="3"/>
  <c r="DC147" i="38"/>
  <c r="AE147" i="39"/>
  <c r="DB147" i="38"/>
  <c r="AD147" i="39"/>
  <c r="DA147" i="38"/>
  <c r="AC147" i="39"/>
  <c r="CR147" i="38"/>
  <c r="P147" i="39"/>
  <c r="CV147" i="38"/>
  <c r="V147" i="39"/>
  <c r="CQ147" i="38"/>
  <c r="O147" i="39"/>
  <c r="CY147" i="38"/>
  <c r="Y147" i="39"/>
  <c r="CT147" i="38"/>
  <c r="R147" i="39"/>
  <c r="CX147" i="38"/>
  <c r="X147" i="39"/>
  <c r="CS147" i="38"/>
  <c r="Q147" i="39"/>
  <c r="CW147" i="38"/>
  <c r="W147" i="39"/>
  <c r="E147" i="39"/>
  <c r="EI147" i="3"/>
  <c r="DD147" i="38"/>
  <c r="AF147" i="39"/>
  <c r="CL189" i="3"/>
  <c r="CL159" i="3"/>
  <c r="CN183" i="3"/>
  <c r="DB183" i="3"/>
  <c r="CF183" i="3"/>
  <c r="CO183" i="3"/>
  <c r="CO79" i="3"/>
  <c r="CN79" i="3"/>
  <c r="DB79" i="3"/>
  <c r="CA21" i="3"/>
  <c r="CD21" i="3"/>
  <c r="BB21" i="3"/>
  <c r="BE21" i="3"/>
  <c r="BE135" i="3"/>
  <c r="CL50" i="3"/>
  <c r="AR84" i="3"/>
  <c r="AU84" i="3"/>
  <c r="BQ84" i="3"/>
  <c r="BT84" i="3"/>
  <c r="AU167" i="3"/>
  <c r="S63" i="38"/>
  <c r="BB35" i="3"/>
  <c r="BE35" i="3"/>
  <c r="CA35" i="3"/>
  <c r="CA84" i="3"/>
  <c r="BB84" i="3"/>
  <c r="BE84" i="3"/>
  <c r="Z76" i="3"/>
  <c r="Y76" i="3"/>
  <c r="GH76" i="3"/>
  <c r="Q76" i="3"/>
  <c r="FY76" i="3"/>
  <c r="Z92" i="3"/>
  <c r="Y92" i="3"/>
  <c r="GH92" i="3"/>
  <c r="Q92" i="3"/>
  <c r="FY92" i="3"/>
  <c r="Z118" i="3"/>
  <c r="Y118" i="3"/>
  <c r="GH118" i="3"/>
  <c r="Q118" i="3"/>
  <c r="FY118" i="3"/>
  <c r="BG197" i="3"/>
  <c r="CN133" i="3"/>
  <c r="DB133" i="3"/>
  <c r="BG65" i="3"/>
  <c r="CO106" i="3"/>
  <c r="CN106" i="3"/>
  <c r="DB106" i="3"/>
  <c r="BG27" i="3"/>
  <c r="BG10" i="3"/>
  <c r="BB244" i="3"/>
  <c r="BE244" i="3"/>
  <c r="CA244" i="3"/>
  <c r="CD244" i="3"/>
  <c r="CL220" i="3"/>
  <c r="CL178" i="3"/>
  <c r="CD178" i="3"/>
  <c r="CA137" i="3"/>
  <c r="CD137" i="3"/>
  <c r="BB137" i="3"/>
  <c r="BE137" i="3"/>
  <c r="BE81" i="3"/>
  <c r="BB70" i="3"/>
  <c r="BE70" i="3"/>
  <c r="AR13" i="3"/>
  <c r="BQ13" i="3"/>
  <c r="BT13" i="3"/>
  <c r="CH26" i="3"/>
  <c r="CJ26" i="3"/>
  <c r="BQ7" i="3"/>
  <c r="AR7" i="3"/>
  <c r="AU7" i="3"/>
  <c r="AR216" i="3"/>
  <c r="AU216" i="3"/>
  <c r="BQ216" i="3"/>
  <c r="BT216" i="3"/>
  <c r="BQ178" i="3"/>
  <c r="BT178" i="3"/>
  <c r="AR178" i="3"/>
  <c r="AU178" i="3"/>
  <c r="AR203" i="3"/>
  <c r="AU203" i="3"/>
  <c r="BQ203" i="3"/>
  <c r="AR163" i="3"/>
  <c r="AU163" i="3"/>
  <c r="BQ163" i="3"/>
  <c r="BT163" i="3"/>
  <c r="AR138" i="3"/>
  <c r="AU138" i="3"/>
  <c r="AW138" i="3"/>
  <c r="BQ138" i="3"/>
  <c r="CH65" i="3"/>
  <c r="CJ65" i="3"/>
  <c r="CH55" i="3"/>
  <c r="CJ55" i="3"/>
  <c r="BG247" i="3"/>
  <c r="CN231" i="3"/>
  <c r="DB231" i="3"/>
  <c r="CF231" i="3"/>
  <c r="CO231" i="3"/>
  <c r="BP42" i="38"/>
  <c r="J42" i="39"/>
  <c r="BT42" i="38"/>
  <c r="P42" i="39"/>
  <c r="BV42" i="38"/>
  <c r="R42" i="39"/>
  <c r="BN42" i="38"/>
  <c r="H42" i="39"/>
  <c r="BS42" i="38"/>
  <c r="O42" i="39"/>
  <c r="EJ42" i="3"/>
  <c r="BU42" i="38"/>
  <c r="Q42" i="39"/>
  <c r="EL42" i="3"/>
  <c r="BO42" i="38"/>
  <c r="I42" i="39"/>
  <c r="BQ42" i="38"/>
  <c r="K42" i="39"/>
  <c r="CD42" i="38"/>
  <c r="AD42" i="39"/>
  <c r="CF42" i="38"/>
  <c r="AF42" i="39"/>
  <c r="CC42" i="38"/>
  <c r="AC42" i="39"/>
  <c r="CE42" i="38"/>
  <c r="AE42" i="39"/>
  <c r="BZ42" i="38"/>
  <c r="X42" i="39"/>
  <c r="BX42" i="38"/>
  <c r="V42" i="39"/>
  <c r="CA42" i="38"/>
  <c r="Y42" i="39"/>
  <c r="BY42" i="38"/>
  <c r="W42" i="39"/>
  <c r="E42" i="39"/>
  <c r="EI42" i="3"/>
  <c r="W45" i="1"/>
  <c r="BU15" i="38"/>
  <c r="Q15" i="39"/>
  <c r="BV15" i="38"/>
  <c r="R15" i="39"/>
  <c r="BN15" i="38"/>
  <c r="H15" i="39"/>
  <c r="BO15" i="38"/>
  <c r="I15" i="39"/>
  <c r="BP15" i="38"/>
  <c r="J15" i="39"/>
  <c r="BS15" i="38"/>
  <c r="O15" i="39"/>
  <c r="BQ15" i="38"/>
  <c r="K15" i="39"/>
  <c r="BT15" i="38"/>
  <c r="P15" i="39"/>
  <c r="EK15" i="3"/>
  <c r="CF15" i="38"/>
  <c r="AF15" i="39"/>
  <c r="CC15" i="38"/>
  <c r="AC15" i="39"/>
  <c r="CE15" i="38"/>
  <c r="AE15" i="39"/>
  <c r="CD15" i="38"/>
  <c r="AD15" i="39"/>
  <c r="BZ15" i="38"/>
  <c r="X15" i="39"/>
  <c r="BX15" i="38"/>
  <c r="V15" i="39"/>
  <c r="CA15" i="38"/>
  <c r="Y15" i="39"/>
  <c r="BY15" i="38"/>
  <c r="W15" i="39"/>
  <c r="E15" i="39"/>
  <c r="EI15" i="3"/>
  <c r="W18" i="1"/>
  <c r="CH43" i="3"/>
  <c r="CJ43" i="3"/>
  <c r="BT43" i="3"/>
  <c r="CN87" i="3"/>
  <c r="DB87" i="3"/>
  <c r="CA227" i="3"/>
  <c r="CD227" i="3"/>
  <c r="BB227" i="3"/>
  <c r="BE227" i="3"/>
  <c r="CH230" i="3"/>
  <c r="CJ230" i="3"/>
  <c r="CH108" i="3"/>
  <c r="CJ108" i="3"/>
  <c r="T84" i="2"/>
  <c r="CL65" i="38"/>
  <c r="CM65" i="38"/>
  <c r="CO65" i="38"/>
  <c r="CN65" i="38"/>
  <c r="DB65" i="38"/>
  <c r="DC65" i="38"/>
  <c r="DA65" i="38"/>
  <c r="DD65" i="38"/>
  <c r="CT65" i="38"/>
  <c r="CS65" i="38"/>
  <c r="CR65" i="38"/>
  <c r="CX65" i="38"/>
  <c r="CV65" i="38"/>
  <c r="CQ65" i="38"/>
  <c r="CY65" i="38"/>
  <c r="CW65" i="38"/>
  <c r="BK55" i="38"/>
  <c r="D55" i="39"/>
  <c r="G74" i="39"/>
  <c r="EH74" i="3"/>
  <c r="AB74" i="39"/>
  <c r="U74" i="39"/>
  <c r="N74" i="39"/>
  <c r="BG125" i="3"/>
  <c r="BG129" i="3"/>
  <c r="BG93" i="3"/>
  <c r="CN82" i="3"/>
  <c r="DB82" i="3"/>
  <c r="CL26" i="3"/>
  <c r="BE243" i="3"/>
  <c r="CA186" i="3"/>
  <c r="CD186" i="3"/>
  <c r="BB186" i="3"/>
  <c r="BE186" i="3"/>
  <c r="BB216" i="3"/>
  <c r="BE216" i="3"/>
  <c r="CA216" i="3"/>
  <c r="CD216" i="3"/>
  <c r="CL129" i="3"/>
  <c r="CD129" i="3"/>
  <c r="BB149" i="3"/>
  <c r="BE149" i="3"/>
  <c r="CA149" i="3"/>
  <c r="CD149" i="3"/>
  <c r="CL123" i="3"/>
  <c r="CL96" i="3"/>
  <c r="CL62" i="3"/>
  <c r="CL60" i="3"/>
  <c r="CH36" i="3"/>
  <c r="CJ36" i="3"/>
  <c r="AU24" i="3"/>
  <c r="AR14" i="3"/>
  <c r="AU14" i="3"/>
  <c r="AW14" i="3"/>
  <c r="BQ14" i="3"/>
  <c r="BT14" i="3"/>
  <c r="AU242" i="3"/>
  <c r="BQ218" i="3"/>
  <c r="BT218" i="3"/>
  <c r="AR218" i="3"/>
  <c r="AU218" i="3"/>
  <c r="BQ176" i="3"/>
  <c r="BT176" i="3"/>
  <c r="AR176" i="3"/>
  <c r="AU176" i="3"/>
  <c r="CH146" i="3"/>
  <c r="CJ146" i="3"/>
  <c r="CH121" i="3"/>
  <c r="CJ121" i="3"/>
  <c r="BQ90" i="3"/>
  <c r="BT90" i="3"/>
  <c r="AR90" i="3"/>
  <c r="AU90" i="3"/>
  <c r="CH63" i="3"/>
  <c r="CJ63" i="3"/>
  <c r="CH76" i="3"/>
  <c r="CJ76" i="3"/>
  <c r="CH50" i="3"/>
  <c r="CJ50" i="3"/>
  <c r="CN250" i="3"/>
  <c r="DB250" i="3"/>
  <c r="CF250" i="3"/>
  <c r="CO250" i="3"/>
  <c r="BG243" i="3"/>
  <c r="E17" i="39"/>
  <c r="EI17" i="3"/>
  <c r="W20" i="1"/>
  <c r="BQ17" i="38"/>
  <c r="K17" i="39"/>
  <c r="BU17" i="38"/>
  <c r="Q17" i="39"/>
  <c r="BV17" i="38"/>
  <c r="R17" i="39"/>
  <c r="BN17" i="38"/>
  <c r="H17" i="39"/>
  <c r="BO17" i="38"/>
  <c r="I17" i="39"/>
  <c r="BS17" i="38"/>
  <c r="O17" i="39"/>
  <c r="EJ17" i="3"/>
  <c r="BP17" i="38"/>
  <c r="J17" i="39"/>
  <c r="BT17" i="38"/>
  <c r="P17" i="39"/>
  <c r="CF17" i="38"/>
  <c r="AF17" i="39"/>
  <c r="CC17" i="38"/>
  <c r="AC17" i="39"/>
  <c r="CE17" i="38"/>
  <c r="AE17" i="39"/>
  <c r="CD17" i="38"/>
  <c r="AD17" i="39"/>
  <c r="BZ17" i="38"/>
  <c r="X17" i="39"/>
  <c r="BX17" i="38"/>
  <c r="V17" i="39"/>
  <c r="CA17" i="38"/>
  <c r="Y17" i="39"/>
  <c r="BY17" i="38"/>
  <c r="W17" i="39"/>
  <c r="E36" i="39"/>
  <c r="EI36" i="3"/>
  <c r="W39" i="1"/>
  <c r="BQ36" i="38"/>
  <c r="K36" i="39"/>
  <c r="BU36" i="38"/>
  <c r="Q36" i="39"/>
  <c r="BS36" i="38"/>
  <c r="O36" i="39"/>
  <c r="BV36" i="38"/>
  <c r="R36" i="39"/>
  <c r="BO36" i="38"/>
  <c r="I36" i="39"/>
  <c r="BT36" i="38"/>
  <c r="P36" i="39"/>
  <c r="BP36" i="38"/>
  <c r="J36" i="39"/>
  <c r="BN36" i="38"/>
  <c r="H36" i="39"/>
  <c r="CD36" i="38"/>
  <c r="AD36" i="39"/>
  <c r="CF36" i="38"/>
  <c r="AF36" i="39"/>
  <c r="CC36" i="38"/>
  <c r="AC36" i="39"/>
  <c r="CE36" i="38"/>
  <c r="AE36" i="39"/>
  <c r="BZ36" i="38"/>
  <c r="X36" i="39"/>
  <c r="BX36" i="38"/>
  <c r="V36" i="39"/>
  <c r="CA36" i="38"/>
  <c r="Y36" i="39"/>
  <c r="BY36" i="38"/>
  <c r="W36" i="39"/>
  <c r="CN92" i="3"/>
  <c r="DB92" i="3"/>
  <c r="CL156" i="3"/>
  <c r="CD156" i="3"/>
  <c r="BQ228" i="3"/>
  <c r="AR228" i="3"/>
  <c r="AU228" i="3"/>
  <c r="AR171" i="3"/>
  <c r="AU171" i="3"/>
  <c r="BQ171" i="3"/>
  <c r="BT171" i="3"/>
  <c r="G16" i="39"/>
  <c r="N16" i="39"/>
  <c r="AB16" i="39"/>
  <c r="U16" i="39"/>
  <c r="T190" i="2"/>
  <c r="T192" i="2"/>
  <c r="DD275" i="38"/>
  <c r="DC275" i="38"/>
  <c r="DB275" i="38"/>
  <c r="DA275" i="38"/>
  <c r="CQ275" i="38"/>
  <c r="CY275" i="38"/>
  <c r="CO275" i="38"/>
  <c r="CX275" i="38"/>
  <c r="CN275" i="38"/>
  <c r="CW275" i="38"/>
  <c r="CM275" i="38"/>
  <c r="CV275" i="38"/>
  <c r="CL275" i="38"/>
  <c r="CT275" i="38"/>
  <c r="CS275" i="38"/>
  <c r="CR275" i="38"/>
  <c r="DA273" i="38"/>
  <c r="DD273" i="38"/>
  <c r="DC273" i="38"/>
  <c r="DB273" i="38"/>
  <c r="CX273" i="38"/>
  <c r="CN273" i="38"/>
  <c r="CW273" i="38"/>
  <c r="CM273" i="38"/>
  <c r="CV273" i="38"/>
  <c r="CL273" i="38"/>
  <c r="CT273" i="38"/>
  <c r="CS273" i="38"/>
  <c r="CR273" i="38"/>
  <c r="CQ273" i="38"/>
  <c r="CY273" i="38"/>
  <c r="CO273" i="38"/>
  <c r="DD240" i="38"/>
  <c r="DC240" i="38"/>
  <c r="DB240" i="38"/>
  <c r="DA240" i="38"/>
  <c r="CR240" i="38"/>
  <c r="CQ240" i="38"/>
  <c r="CY240" i="38"/>
  <c r="CO240" i="38"/>
  <c r="CX240" i="38"/>
  <c r="CN240" i="38"/>
  <c r="CW240" i="38"/>
  <c r="CM240" i="38"/>
  <c r="CV240" i="38"/>
  <c r="CL240" i="38"/>
  <c r="CT240" i="38"/>
  <c r="CS240" i="38"/>
  <c r="CL56" i="38"/>
  <c r="CM56" i="38"/>
  <c r="CO56" i="38"/>
  <c r="CN56" i="38"/>
  <c r="DD56" i="38"/>
  <c r="DC56" i="38"/>
  <c r="DB56" i="38"/>
  <c r="DA56" i="38"/>
  <c r="CX56" i="38"/>
  <c r="CV56" i="38"/>
  <c r="CT56" i="38"/>
  <c r="CS56" i="38"/>
  <c r="CR56" i="38"/>
  <c r="CY56" i="38"/>
  <c r="CW56" i="38"/>
  <c r="CQ56" i="38"/>
  <c r="BG209" i="3"/>
  <c r="CN123" i="3"/>
  <c r="DB123" i="3"/>
  <c r="CO123" i="3"/>
  <c r="BG63" i="3"/>
  <c r="BG68" i="3"/>
  <c r="BG38" i="3"/>
  <c r="CN32" i="3"/>
  <c r="DB32" i="3"/>
  <c r="CL11" i="3"/>
  <c r="BB121" i="3"/>
  <c r="CA121" i="3"/>
  <c r="CD121" i="3"/>
  <c r="CL130" i="3"/>
  <c r="CD130" i="3"/>
  <c r="CA67" i="3"/>
  <c r="CD67" i="3"/>
  <c r="BB67" i="3"/>
  <c r="BE67" i="3"/>
  <c r="BB79" i="3"/>
  <c r="CA79" i="3"/>
  <c r="BE57" i="3"/>
  <c r="CL54" i="3"/>
  <c r="CH16" i="3"/>
  <c r="CJ16" i="3"/>
  <c r="BQ11" i="3"/>
  <c r="BT11" i="3"/>
  <c r="AR11" i="3"/>
  <c r="AU11" i="3"/>
  <c r="AW11" i="3"/>
  <c r="BT194" i="3"/>
  <c r="CH194" i="3"/>
  <c r="CJ194" i="3"/>
  <c r="CH206" i="3"/>
  <c r="CJ206" i="3"/>
  <c r="BQ169" i="3"/>
  <c r="BT169" i="3"/>
  <c r="AR169" i="3"/>
  <c r="AU169" i="3"/>
  <c r="CH142" i="3"/>
  <c r="CJ142" i="3"/>
  <c r="BQ113" i="3"/>
  <c r="BT113" i="3"/>
  <c r="AR113" i="3"/>
  <c r="AU113" i="3"/>
  <c r="CH131" i="3"/>
  <c r="CJ131" i="3"/>
  <c r="AU115" i="3"/>
  <c r="AU68" i="3"/>
  <c r="CN8" i="3"/>
  <c r="DB8" i="3"/>
  <c r="CO8" i="3"/>
  <c r="BV39" i="38"/>
  <c r="R39" i="39"/>
  <c r="BN39" i="38"/>
  <c r="H39" i="39"/>
  <c r="BO39" i="38"/>
  <c r="I39" i="39"/>
  <c r="BS39" i="38"/>
  <c r="O39" i="39"/>
  <c r="EJ39" i="3"/>
  <c r="BP39" i="38"/>
  <c r="J39" i="39"/>
  <c r="BT39" i="38"/>
  <c r="P39" i="39"/>
  <c r="BQ39" i="38"/>
  <c r="K39" i="39"/>
  <c r="BU39" i="38"/>
  <c r="Q39" i="39"/>
  <c r="CF39" i="38"/>
  <c r="AF39" i="39"/>
  <c r="CC39" i="38"/>
  <c r="AC39" i="39"/>
  <c r="CE39" i="38"/>
  <c r="AE39" i="39"/>
  <c r="CD39" i="38"/>
  <c r="AD39" i="39"/>
  <c r="CA39" i="38"/>
  <c r="Y39" i="39"/>
  <c r="BY39" i="38"/>
  <c r="W39" i="39"/>
  <c r="BZ39" i="38"/>
  <c r="X39" i="39"/>
  <c r="BX39" i="38"/>
  <c r="V39" i="39"/>
  <c r="E39" i="39"/>
  <c r="EI39" i="3"/>
  <c r="W42" i="1"/>
  <c r="CL43" i="3"/>
  <c r="CD43" i="3"/>
  <c r="BG208" i="3"/>
  <c r="CL235" i="3"/>
  <c r="BB112" i="3"/>
  <c r="CA112" i="3"/>
  <c r="BE55" i="3"/>
  <c r="BQ224" i="3"/>
  <c r="BT224" i="3"/>
  <c r="AR224" i="3"/>
  <c r="AU224" i="3"/>
  <c r="CH45" i="3"/>
  <c r="CJ45" i="3"/>
  <c r="DA261" i="38"/>
  <c r="DD261" i="38"/>
  <c r="DC261" i="38"/>
  <c r="DB261" i="38"/>
  <c r="CS261" i="38"/>
  <c r="CR261" i="38"/>
  <c r="CQ261" i="38"/>
  <c r="CY261" i="38"/>
  <c r="CO261" i="38"/>
  <c r="CX261" i="38"/>
  <c r="CN261" i="38"/>
  <c r="CW261" i="38"/>
  <c r="CM261" i="38"/>
  <c r="CV261" i="38"/>
  <c r="CL261" i="38"/>
  <c r="CT261" i="38"/>
  <c r="CO111" i="38"/>
  <c r="K111" i="39"/>
  <c r="EM111" i="3"/>
  <c r="CL111" i="38"/>
  <c r="H111" i="39"/>
  <c r="EJ111" i="3"/>
  <c r="CN111" i="38"/>
  <c r="J111" i="39"/>
  <c r="EL111" i="3"/>
  <c r="E111" i="39"/>
  <c r="EI111" i="3"/>
  <c r="CM111" i="38"/>
  <c r="I111" i="39"/>
  <c r="EK111" i="3"/>
  <c r="DC111" i="38"/>
  <c r="AE111" i="39"/>
  <c r="DB111" i="38"/>
  <c r="AD111" i="39"/>
  <c r="DA111" i="38"/>
  <c r="AC111" i="39"/>
  <c r="CT111" i="38"/>
  <c r="R111" i="39"/>
  <c r="CX111" i="38"/>
  <c r="X111" i="39"/>
  <c r="CS111" i="38"/>
  <c r="Q111" i="39"/>
  <c r="CW111" i="38"/>
  <c r="W111" i="39"/>
  <c r="CR111" i="38"/>
  <c r="P111" i="39"/>
  <c r="CV111" i="38"/>
  <c r="V111" i="39"/>
  <c r="CQ111" i="38"/>
  <c r="O111" i="39"/>
  <c r="CY111" i="38"/>
  <c r="Y111" i="39"/>
  <c r="DD111" i="38"/>
  <c r="AF111" i="39"/>
  <c r="CN97" i="38"/>
  <c r="J97" i="39"/>
  <c r="EL97" i="3"/>
  <c r="E97" i="39"/>
  <c r="EI97" i="3"/>
  <c r="CM97" i="38"/>
  <c r="I97" i="39"/>
  <c r="EK97" i="3"/>
  <c r="CO97" i="38"/>
  <c r="K97" i="39"/>
  <c r="EM97" i="3"/>
  <c r="CL97" i="38"/>
  <c r="H97" i="39"/>
  <c r="EJ97" i="3"/>
  <c r="DC97" i="38"/>
  <c r="AE97" i="39"/>
  <c r="DB97" i="38"/>
  <c r="AD97" i="39"/>
  <c r="DA97" i="38"/>
  <c r="AC97" i="39"/>
  <c r="CY97" i="38"/>
  <c r="Y97" i="39"/>
  <c r="CT97" i="38"/>
  <c r="R97" i="39"/>
  <c r="CX97" i="38"/>
  <c r="X97" i="39"/>
  <c r="CS97" i="38"/>
  <c r="Q97" i="39"/>
  <c r="CW97" i="38"/>
  <c r="W97" i="39"/>
  <c r="CR97" i="38"/>
  <c r="P97" i="39"/>
  <c r="CV97" i="38"/>
  <c r="V97" i="39"/>
  <c r="CQ97" i="38"/>
  <c r="O97" i="39"/>
  <c r="DD97" i="38"/>
  <c r="AF97" i="39"/>
  <c r="CO82" i="38"/>
  <c r="K82" i="39"/>
  <c r="EM82" i="3"/>
  <c r="CL82" i="38"/>
  <c r="H82" i="39"/>
  <c r="EJ82" i="3"/>
  <c r="CN82" i="38"/>
  <c r="J82" i="39"/>
  <c r="EL82" i="3"/>
  <c r="CM82" i="38"/>
  <c r="I82" i="39"/>
  <c r="EK82" i="3"/>
  <c r="DC82" i="38"/>
  <c r="AE82" i="39"/>
  <c r="DA82" i="38"/>
  <c r="AC82" i="39"/>
  <c r="DB82" i="38"/>
  <c r="AD82" i="39"/>
  <c r="CS82" i="38"/>
  <c r="Q82" i="39"/>
  <c r="CW82" i="38"/>
  <c r="W82" i="39"/>
  <c r="CR82" i="38"/>
  <c r="P82" i="39"/>
  <c r="CV82" i="38"/>
  <c r="V82" i="39"/>
  <c r="CQ82" i="38"/>
  <c r="O82" i="39"/>
  <c r="CY82" i="38"/>
  <c r="Y82" i="39"/>
  <c r="CX82" i="38"/>
  <c r="X82" i="39"/>
  <c r="CT82" i="38"/>
  <c r="R82" i="39"/>
  <c r="DD82" i="38"/>
  <c r="AF82" i="39"/>
  <c r="E82" i="39"/>
  <c r="EI82" i="3"/>
  <c r="CH71" i="38"/>
  <c r="CM146" i="38"/>
  <c r="I146" i="39"/>
  <c r="EK146" i="3"/>
  <c r="CO146" i="38"/>
  <c r="K146" i="39"/>
  <c r="EM146" i="3"/>
  <c r="CL146" i="38"/>
  <c r="H146" i="39"/>
  <c r="EJ146" i="3"/>
  <c r="E146" i="39"/>
  <c r="EI146" i="3"/>
  <c r="CN146" i="38"/>
  <c r="J146" i="39"/>
  <c r="EL146" i="3"/>
  <c r="DC146" i="38"/>
  <c r="AE146" i="39"/>
  <c r="DB146" i="38"/>
  <c r="AD146" i="39"/>
  <c r="DA146" i="38"/>
  <c r="AC146" i="39"/>
  <c r="CX146" i="38"/>
  <c r="X146" i="39"/>
  <c r="CS146" i="38"/>
  <c r="Q146" i="39"/>
  <c r="CW146" i="38"/>
  <c r="W146" i="39"/>
  <c r="CR146" i="38"/>
  <c r="P146" i="39"/>
  <c r="CV146" i="38"/>
  <c r="V146" i="39"/>
  <c r="CQ146" i="38"/>
  <c r="O146" i="39"/>
  <c r="CY146" i="38"/>
  <c r="Y146" i="39"/>
  <c r="CT146" i="38"/>
  <c r="R146" i="39"/>
  <c r="DD146" i="38"/>
  <c r="AF146" i="39"/>
  <c r="BG215" i="3"/>
  <c r="BG146" i="3"/>
  <c r="CO111" i="3"/>
  <c r="CN111" i="3"/>
  <c r="DB111" i="3"/>
  <c r="CN58" i="3"/>
  <c r="DB58" i="3"/>
  <c r="CL36" i="3"/>
  <c r="BB230" i="3"/>
  <c r="BE230" i="3"/>
  <c r="CA230" i="3"/>
  <c r="CD230" i="3"/>
  <c r="CL177" i="3"/>
  <c r="CA160" i="3"/>
  <c r="BB160" i="3"/>
  <c r="BE160" i="3"/>
  <c r="CA132" i="3"/>
  <c r="CD132" i="3"/>
  <c r="BB132" i="3"/>
  <c r="BE132" i="3"/>
  <c r="CA108" i="3"/>
  <c r="CD108" i="3"/>
  <c r="BB108" i="3"/>
  <c r="BE108" i="3"/>
  <c r="CL93" i="3"/>
  <c r="CL52" i="3"/>
  <c r="BQ33" i="3"/>
  <c r="BT33" i="3"/>
  <c r="AR33" i="3"/>
  <c r="AU33" i="3"/>
  <c r="AW33" i="3"/>
  <c r="AU243" i="3"/>
  <c r="CH187" i="3"/>
  <c r="CJ187" i="3"/>
  <c r="BQ166" i="3"/>
  <c r="BT166" i="3"/>
  <c r="AR166" i="3"/>
  <c r="AU166" i="3"/>
  <c r="AU77" i="3"/>
  <c r="AU91" i="3"/>
  <c r="AR54" i="3"/>
  <c r="AU54" i="3"/>
  <c r="AW54" i="3"/>
  <c r="CN17" i="3"/>
  <c r="DB17" i="3"/>
  <c r="CO17" i="3"/>
  <c r="CH41" i="3"/>
  <c r="CJ41" i="3"/>
  <c r="BB37" i="3"/>
  <c r="BE37" i="3"/>
  <c r="BQ212" i="3"/>
  <c r="BT212" i="3"/>
  <c r="AR212" i="3"/>
  <c r="CH104" i="3"/>
  <c r="CJ104" i="3"/>
  <c r="CN246" i="3"/>
  <c r="DB246" i="3"/>
  <c r="CF246" i="3"/>
  <c r="S129" i="2"/>
  <c r="T381" i="2"/>
  <c r="DD268" i="38"/>
  <c r="DC268" i="38"/>
  <c r="DB268" i="38"/>
  <c r="DA268" i="38"/>
  <c r="CW268" i="38"/>
  <c r="CM268" i="38"/>
  <c r="CV268" i="38"/>
  <c r="CL268" i="38"/>
  <c r="CT268" i="38"/>
  <c r="CS268" i="38"/>
  <c r="CR268" i="38"/>
  <c r="CQ268" i="38"/>
  <c r="CY268" i="38"/>
  <c r="CO268" i="38"/>
  <c r="CN268" i="38"/>
  <c r="CX268" i="38"/>
  <c r="DC270" i="38"/>
  <c r="DB270" i="38"/>
  <c r="DA270" i="38"/>
  <c r="DD270" i="38"/>
  <c r="CY270" i="38"/>
  <c r="CO270" i="38"/>
  <c r="CX270" i="38"/>
  <c r="CN270" i="38"/>
  <c r="CW270" i="38"/>
  <c r="CM270" i="38"/>
  <c r="CV270" i="38"/>
  <c r="CL270" i="38"/>
  <c r="CT270" i="38"/>
  <c r="CS270" i="38"/>
  <c r="CR270" i="38"/>
  <c r="CQ270" i="38"/>
  <c r="S55" i="38"/>
  <c r="BG181" i="3"/>
  <c r="BG124" i="3"/>
  <c r="CO105" i="3"/>
  <c r="CN105" i="3"/>
  <c r="DB105" i="3"/>
  <c r="CN137" i="3"/>
  <c r="DB137" i="3"/>
  <c r="BG69" i="3"/>
  <c r="CN43" i="3"/>
  <c r="DB43" i="3"/>
  <c r="CO43" i="3"/>
  <c r="BG37" i="3"/>
  <c r="BB253" i="3"/>
  <c r="BE253" i="3"/>
  <c r="CA253" i="3"/>
  <c r="CD253" i="3"/>
  <c r="CL15" i="3"/>
  <c r="BE181" i="3"/>
  <c r="CA200" i="3"/>
  <c r="CD200" i="3"/>
  <c r="BB200" i="3"/>
  <c r="BE200" i="3"/>
  <c r="CL152" i="3"/>
  <c r="CD152" i="3"/>
  <c r="CA162" i="3"/>
  <c r="CD162" i="3"/>
  <c r="BB162" i="3"/>
  <c r="BE162" i="3"/>
  <c r="CA82" i="3"/>
  <c r="CD82" i="3"/>
  <c r="BB82" i="3"/>
  <c r="BB56" i="3"/>
  <c r="BE56" i="3"/>
  <c r="BQ38" i="3"/>
  <c r="BT38" i="3"/>
  <c r="AR38" i="3"/>
  <c r="CH239" i="3"/>
  <c r="CJ239" i="3"/>
  <c r="CH217" i="3"/>
  <c r="CJ217" i="3"/>
  <c r="BQ181" i="3"/>
  <c r="BT181" i="3"/>
  <c r="AR181" i="3"/>
  <c r="AU181" i="3"/>
  <c r="CH193" i="3"/>
  <c r="CJ193" i="3"/>
  <c r="AR164" i="3"/>
  <c r="AU164" i="3"/>
  <c r="BQ164" i="3"/>
  <c r="BT164" i="3"/>
  <c r="AU109" i="3"/>
  <c r="CH66" i="3"/>
  <c r="CJ66" i="3"/>
  <c r="CH57" i="3"/>
  <c r="CJ57" i="3"/>
  <c r="BG6" i="3"/>
  <c r="BG210" i="3"/>
  <c r="CO147" i="3"/>
  <c r="CN147" i="3"/>
  <c r="DB147" i="3"/>
  <c r="BE8" i="3"/>
  <c r="BB157" i="3"/>
  <c r="BE157" i="3"/>
  <c r="CA157" i="3"/>
  <c r="CD157" i="3"/>
  <c r="AR62" i="3"/>
  <c r="AU62" i="3"/>
  <c r="S282" i="2"/>
  <c r="T217" i="2"/>
  <c r="DD156" i="38"/>
  <c r="DA156" i="38"/>
  <c r="DC156" i="38"/>
  <c r="DB156" i="38"/>
  <c r="CQ156" i="38"/>
  <c r="CY156" i="38"/>
  <c r="CO156" i="38"/>
  <c r="CX156" i="38"/>
  <c r="CN156" i="38"/>
  <c r="CW156" i="38"/>
  <c r="CM156" i="38"/>
  <c r="CV156" i="38"/>
  <c r="CL156" i="38"/>
  <c r="CT156" i="38"/>
  <c r="CS156" i="38"/>
  <c r="CR156" i="38"/>
  <c r="DA221" i="38"/>
  <c r="DC221" i="38"/>
  <c r="DD221" i="38"/>
  <c r="DB221" i="38"/>
  <c r="CS221" i="38"/>
  <c r="CR221" i="38"/>
  <c r="CQ221" i="38"/>
  <c r="CY221" i="38"/>
  <c r="CO221" i="38"/>
  <c r="CV221" i="38"/>
  <c r="CT221" i="38"/>
  <c r="CN221" i="38"/>
  <c r="CM221" i="38"/>
  <c r="CL221" i="38"/>
  <c r="CX221" i="38"/>
  <c r="CW221" i="38"/>
  <c r="AB143" i="39"/>
  <c r="N143" i="39"/>
  <c r="U143" i="39"/>
  <c r="G143" i="39"/>
  <c r="EH143" i="3"/>
  <c r="E151" i="39"/>
  <c r="EI151" i="3"/>
  <c r="CO151" i="38"/>
  <c r="K151" i="39"/>
  <c r="EM151" i="3"/>
  <c r="CM151" i="38"/>
  <c r="I151" i="39"/>
  <c r="EK151" i="3"/>
  <c r="DB151" i="38"/>
  <c r="AD151" i="39"/>
  <c r="DA151" i="38"/>
  <c r="AC151" i="39"/>
  <c r="DD151" i="38"/>
  <c r="AF151" i="39"/>
  <c r="CT151" i="38"/>
  <c r="R151" i="39"/>
  <c r="CX151" i="38"/>
  <c r="X151" i="39"/>
  <c r="CS151" i="38"/>
  <c r="Q151" i="39"/>
  <c r="CW151" i="38"/>
  <c r="W151" i="39"/>
  <c r="CR151" i="38"/>
  <c r="P151" i="39"/>
  <c r="CV151" i="38"/>
  <c r="V151" i="39"/>
  <c r="CQ151" i="38"/>
  <c r="O151" i="39"/>
  <c r="CY151" i="38"/>
  <c r="Y151" i="39"/>
  <c r="DC151" i="38"/>
  <c r="AE151" i="39"/>
  <c r="CL151" i="38"/>
  <c r="H151" i="39"/>
  <c r="EJ151" i="3"/>
  <c r="CN151" i="38"/>
  <c r="J151" i="39"/>
  <c r="EL151" i="3"/>
  <c r="BG202" i="3"/>
  <c r="CN173" i="3"/>
  <c r="DB173" i="3"/>
  <c r="CO173" i="3"/>
  <c r="CO114" i="3"/>
  <c r="CN114" i="3"/>
  <c r="DB114" i="3"/>
  <c r="CN83" i="3"/>
  <c r="DB83" i="3"/>
  <c r="BG45" i="3"/>
  <c r="BE10" i="3"/>
  <c r="CL250" i="3"/>
  <c r="CL147" i="3"/>
  <c r="CD147" i="3"/>
  <c r="CL114" i="3"/>
  <c r="CL103" i="3"/>
  <c r="CL116" i="3"/>
  <c r="CD116" i="3"/>
  <c r="BE88" i="3"/>
  <c r="CL77" i="3"/>
  <c r="CL51" i="3"/>
  <c r="AR17" i="3"/>
  <c r="AU17" i="3"/>
  <c r="AW17" i="3"/>
  <c r="BQ17" i="3"/>
  <c r="BT17" i="3"/>
  <c r="CH31" i="3"/>
  <c r="CJ31" i="3"/>
  <c r="CH250" i="3"/>
  <c r="CJ250" i="3"/>
  <c r="CH205" i="3"/>
  <c r="CJ205" i="3"/>
  <c r="CH211" i="3"/>
  <c r="CJ211" i="3"/>
  <c r="AR185" i="3"/>
  <c r="AU185" i="3"/>
  <c r="AW185" i="3"/>
  <c r="BQ185" i="3"/>
  <c r="BT185" i="3"/>
  <c r="CH120" i="3"/>
  <c r="CJ120" i="3"/>
  <c r="CH123" i="3"/>
  <c r="CJ123" i="3"/>
  <c r="BQ89" i="3"/>
  <c r="BT89" i="3"/>
  <c r="AR89" i="3"/>
  <c r="AU89" i="3"/>
  <c r="CH78" i="3"/>
  <c r="CJ78" i="3"/>
  <c r="BQ49" i="3"/>
  <c r="BT49" i="3"/>
  <c r="AR49" i="3"/>
  <c r="AU49" i="3"/>
  <c r="FZ140" i="3"/>
  <c r="GK140" i="3"/>
  <c r="BG232" i="3"/>
  <c r="E5" i="39"/>
  <c r="EI5" i="3"/>
  <c r="W8" i="1"/>
  <c r="BO5" i="38"/>
  <c r="I5" i="39"/>
  <c r="BS5" i="38"/>
  <c r="O5" i="39"/>
  <c r="BP5" i="38"/>
  <c r="J5" i="39"/>
  <c r="BT5" i="38"/>
  <c r="P5" i="39"/>
  <c r="EK5" i="3"/>
  <c r="BQ5" i="38"/>
  <c r="K5" i="39"/>
  <c r="BU5" i="38"/>
  <c r="Q5" i="39"/>
  <c r="BV5" i="38"/>
  <c r="R5" i="39"/>
  <c r="EM5" i="3"/>
  <c r="BN5" i="38"/>
  <c r="H5" i="39"/>
  <c r="CF5" i="38"/>
  <c r="AF5" i="39"/>
  <c r="CC5" i="38"/>
  <c r="AC5" i="39"/>
  <c r="CE5" i="38"/>
  <c r="AE5" i="39"/>
  <c r="CD5" i="38"/>
  <c r="AD5" i="39"/>
  <c r="BZ5" i="38"/>
  <c r="X5" i="39"/>
  <c r="BX5" i="38"/>
  <c r="V5" i="39"/>
  <c r="CA5" i="38"/>
  <c r="Y5" i="39"/>
  <c r="BY5" i="38"/>
  <c r="W5" i="39"/>
  <c r="CV40" i="3"/>
  <c r="CS40" i="3"/>
  <c r="CA193" i="3"/>
  <c r="CD193" i="3"/>
  <c r="BB193" i="3"/>
  <c r="BE193" i="3"/>
  <c r="BQ15" i="3"/>
  <c r="BT15" i="3"/>
  <c r="AR15" i="3"/>
  <c r="AU15" i="3"/>
  <c r="AW15" i="3"/>
  <c r="T372" i="2"/>
  <c r="S192" i="2"/>
  <c r="N8" i="2"/>
  <c r="T8" i="2"/>
  <c r="DC274" i="38"/>
  <c r="DB274" i="38"/>
  <c r="DA274" i="38"/>
  <c r="DD274" i="38"/>
  <c r="CT274" i="38"/>
  <c r="CS274" i="38"/>
  <c r="CR274" i="38"/>
  <c r="CQ274" i="38"/>
  <c r="CY274" i="38"/>
  <c r="CO274" i="38"/>
  <c r="CX274" i="38"/>
  <c r="CN274" i="38"/>
  <c r="CW274" i="38"/>
  <c r="CM274" i="38"/>
  <c r="CV274" i="38"/>
  <c r="CL274" i="38"/>
  <c r="CL64" i="38"/>
  <c r="H64" i="39"/>
  <c r="CM64" i="38"/>
  <c r="CO64" i="38"/>
  <c r="K64" i="39"/>
  <c r="R64" i="39"/>
  <c r="EM64" i="3"/>
  <c r="CN64" i="38"/>
  <c r="DD64" i="38"/>
  <c r="AF64" i="39"/>
  <c r="DC64" i="38"/>
  <c r="DB64" i="38"/>
  <c r="DA64" i="38"/>
  <c r="CX64" i="38"/>
  <c r="X64" i="39"/>
  <c r="CV64" i="38"/>
  <c r="CT64" i="38"/>
  <c r="CS64" i="38"/>
  <c r="CR64" i="38"/>
  <c r="P64" i="39"/>
  <c r="CY64" i="38"/>
  <c r="CW64" i="38"/>
  <c r="CQ64" i="38"/>
  <c r="CN217" i="3"/>
  <c r="DB217" i="3"/>
  <c r="CF217" i="3"/>
  <c r="CO180" i="3"/>
  <c r="CN180" i="3"/>
  <c r="DB180" i="3"/>
  <c r="BG154" i="3"/>
  <c r="BG130" i="3"/>
  <c r="BG70" i="3"/>
  <c r="BG75" i="3"/>
  <c r="BG22" i="3"/>
  <c r="CL16" i="3"/>
  <c r="CL241" i="3"/>
  <c r="CD241" i="3"/>
  <c r="CL242" i="3"/>
  <c r="BB226" i="3"/>
  <c r="BE226" i="3"/>
  <c r="CA226" i="3"/>
  <c r="CD226" i="3"/>
  <c r="CL201" i="3"/>
  <c r="CA225" i="3"/>
  <c r="CD225" i="3"/>
  <c r="BB225" i="3"/>
  <c r="BB182" i="3"/>
  <c r="BE182" i="3"/>
  <c r="CA182" i="3"/>
  <c r="CD182" i="3"/>
  <c r="CA174" i="3"/>
  <c r="CD174" i="3"/>
  <c r="BB174" i="3"/>
  <c r="CD133" i="3"/>
  <c r="CL133" i="3"/>
  <c r="CL120" i="3"/>
  <c r="CL102" i="3"/>
  <c r="CL86" i="3"/>
  <c r="CD86" i="3"/>
  <c r="BE68" i="3"/>
  <c r="AR9" i="3"/>
  <c r="AU9" i="3"/>
  <c r="BQ9" i="3"/>
  <c r="BT9" i="3"/>
  <c r="CH23" i="3"/>
  <c r="CJ23" i="3"/>
  <c r="BT23" i="3"/>
  <c r="CH248" i="3"/>
  <c r="CJ248" i="3"/>
  <c r="BQ197" i="3"/>
  <c r="BT197" i="3"/>
  <c r="AR197" i="3"/>
  <c r="AU197" i="3"/>
  <c r="AR154" i="3"/>
  <c r="AU154" i="3"/>
  <c r="BQ154" i="3"/>
  <c r="BT154" i="3"/>
  <c r="BQ112" i="3"/>
  <c r="BT112" i="3"/>
  <c r="AR112" i="3"/>
  <c r="AU112" i="3"/>
  <c r="AW112" i="3"/>
  <c r="AR70" i="3"/>
  <c r="AU70" i="3"/>
  <c r="CN16" i="3"/>
  <c r="DB16" i="3"/>
  <c r="CO16" i="3"/>
  <c r="CN244" i="3"/>
  <c r="DB244" i="3"/>
  <c r="CF244" i="3"/>
  <c r="BG222" i="3"/>
  <c r="L30" i="8"/>
  <c r="CN198" i="3"/>
  <c r="DB198" i="3"/>
  <c r="CF198" i="3"/>
  <c r="BE72" i="3"/>
  <c r="BQ98" i="3"/>
  <c r="BT98" i="3"/>
  <c r="AR98" i="3"/>
  <c r="AU98" i="3"/>
  <c r="CN253" i="3"/>
  <c r="DB253" i="3"/>
  <c r="CF253" i="3"/>
  <c r="S174" i="2"/>
  <c r="AB128" i="39"/>
  <c r="U128" i="39"/>
  <c r="N128" i="39"/>
  <c r="G128" i="39"/>
  <c r="EH128" i="3"/>
  <c r="S327" i="2"/>
  <c r="CH79" i="3"/>
  <c r="CJ79" i="3"/>
  <c r="BT79" i="3"/>
  <c r="CL161" i="3"/>
  <c r="CA83" i="3"/>
  <c r="CD83" i="3"/>
  <c r="BB83" i="3"/>
  <c r="BE83" i="3"/>
  <c r="AU13" i="3"/>
  <c r="BQ165" i="3"/>
  <c r="BT165" i="3"/>
  <c r="AR165" i="3"/>
  <c r="AU165" i="3"/>
  <c r="CO115" i="3"/>
  <c r="CN115" i="3"/>
  <c r="DB115" i="3"/>
  <c r="CA38" i="3"/>
  <c r="CD38" i="3"/>
  <c r="BB38" i="3"/>
  <c r="BE38" i="3"/>
  <c r="CA208" i="3"/>
  <c r="CD208" i="3"/>
  <c r="BB208" i="3"/>
  <c r="BE208" i="3"/>
  <c r="CL142" i="3"/>
  <c r="CH219" i="3"/>
  <c r="CJ219" i="3"/>
  <c r="CH161" i="3"/>
  <c r="CJ161" i="3"/>
  <c r="BV20" i="38"/>
  <c r="BN20" i="38"/>
  <c r="BO20" i="38"/>
  <c r="BS20" i="38"/>
  <c r="BP20" i="38"/>
  <c r="BT20" i="38"/>
  <c r="BQ20" i="38"/>
  <c r="BU20" i="38"/>
  <c r="CD20" i="38"/>
  <c r="CF20" i="38"/>
  <c r="CC20" i="38"/>
  <c r="CE20" i="38"/>
  <c r="CA20" i="38"/>
  <c r="BY20" i="38"/>
  <c r="BZ20" i="38"/>
  <c r="BX20" i="38"/>
  <c r="E20" i="39"/>
  <c r="EI20" i="3"/>
  <c r="W23" i="1"/>
  <c r="G56" i="39"/>
  <c r="N56" i="39"/>
  <c r="EH56" i="3"/>
  <c r="AB56" i="39"/>
  <c r="U56" i="39"/>
  <c r="N46" i="39"/>
  <c r="G46" i="39"/>
  <c r="AB46" i="39"/>
  <c r="U46" i="39"/>
  <c r="BB240" i="3"/>
  <c r="BE240" i="3"/>
  <c r="CA240" i="3"/>
  <c r="CD240" i="3"/>
  <c r="CA219" i="3"/>
  <c r="CD219" i="3"/>
  <c r="BB219" i="3"/>
  <c r="BE219" i="3"/>
  <c r="AU74" i="3"/>
  <c r="BQ34" i="3"/>
  <c r="BT34" i="3"/>
  <c r="AR34" i="3"/>
  <c r="AU34" i="3"/>
  <c r="AW34" i="3"/>
  <c r="CL237" i="3"/>
  <c r="CD237" i="3"/>
  <c r="BB151" i="3"/>
  <c r="BE151" i="3"/>
  <c r="CA151" i="3"/>
  <c r="CD151" i="3"/>
  <c r="T120" i="2"/>
  <c r="CH208" i="3"/>
  <c r="CJ208" i="3"/>
  <c r="CL92" i="38"/>
  <c r="H92" i="39"/>
  <c r="EJ92" i="3"/>
  <c r="CN92" i="38"/>
  <c r="J92" i="39"/>
  <c r="EL92" i="3"/>
  <c r="CM92" i="38"/>
  <c r="I92" i="39"/>
  <c r="EK92" i="3"/>
  <c r="CO92" i="38"/>
  <c r="K92" i="39"/>
  <c r="EM92" i="3"/>
  <c r="DC92" i="38"/>
  <c r="AE92" i="39"/>
  <c r="DB92" i="38"/>
  <c r="AD92" i="39"/>
  <c r="DA92" i="38"/>
  <c r="AC92" i="39"/>
  <c r="CT92" i="38"/>
  <c r="R92" i="39"/>
  <c r="CX92" i="38"/>
  <c r="X92" i="39"/>
  <c r="CS92" i="38"/>
  <c r="Q92" i="39"/>
  <c r="CW92" i="38"/>
  <c r="W92" i="39"/>
  <c r="CR92" i="38"/>
  <c r="P92" i="39"/>
  <c r="CV92" i="38"/>
  <c r="V92" i="39"/>
  <c r="CQ92" i="38"/>
  <c r="O92" i="39"/>
  <c r="CY92" i="38"/>
  <c r="Y92" i="39"/>
  <c r="E92" i="39"/>
  <c r="EI92" i="3"/>
  <c r="DD92" i="38"/>
  <c r="AF92" i="39"/>
  <c r="CL134" i="38"/>
  <c r="H134" i="39"/>
  <c r="EJ134" i="3"/>
  <c r="CN134" i="38"/>
  <c r="J134" i="39"/>
  <c r="EL134" i="3"/>
  <c r="E134" i="39"/>
  <c r="EI134" i="3"/>
  <c r="CM134" i="38"/>
  <c r="I134" i="39"/>
  <c r="EK134" i="3"/>
  <c r="CO134" i="38"/>
  <c r="K134" i="39"/>
  <c r="EM134" i="3"/>
  <c r="DC134" i="38"/>
  <c r="AE134" i="39"/>
  <c r="DB134" i="38"/>
  <c r="AD134" i="39"/>
  <c r="DA134" i="38"/>
  <c r="AC134" i="39"/>
  <c r="CV134" i="38"/>
  <c r="V134" i="39"/>
  <c r="CQ134" i="38"/>
  <c r="O134" i="39"/>
  <c r="CY134" i="38"/>
  <c r="Y134" i="39"/>
  <c r="CT134" i="38"/>
  <c r="R134" i="39"/>
  <c r="CX134" i="38"/>
  <c r="X134" i="39"/>
  <c r="CS134" i="38"/>
  <c r="Q134" i="39"/>
  <c r="CW134" i="38"/>
  <c r="W134" i="39"/>
  <c r="CR134" i="38"/>
  <c r="P134" i="39"/>
  <c r="DD134" i="38"/>
  <c r="AF134" i="39"/>
  <c r="CN197" i="3"/>
  <c r="DB197" i="3"/>
  <c r="CF197" i="3"/>
  <c r="CO197" i="3"/>
  <c r="CN191" i="3"/>
  <c r="DB191" i="3"/>
  <c r="CF191" i="3"/>
  <c r="CO104" i="3"/>
  <c r="CN104" i="3"/>
  <c r="DB104" i="3"/>
  <c r="CN27" i="3"/>
  <c r="DB27" i="3"/>
  <c r="BB27" i="3"/>
  <c r="BE27" i="3"/>
  <c r="CA27" i="3"/>
  <c r="CD27" i="3"/>
  <c r="CL247" i="3"/>
  <c r="CL204" i="3"/>
  <c r="CD204" i="3"/>
  <c r="CA161" i="3"/>
  <c r="CD161" i="3"/>
  <c r="BB161" i="3"/>
  <c r="BE161" i="3"/>
  <c r="CL146" i="3"/>
  <c r="BB104" i="3"/>
  <c r="BE104" i="3"/>
  <c r="CA104" i="3"/>
  <c r="CD104" i="3"/>
  <c r="CL81" i="3"/>
  <c r="CD81" i="3"/>
  <c r="CL53" i="3"/>
  <c r="CH7" i="3"/>
  <c r="CJ7" i="3"/>
  <c r="BT7" i="3"/>
  <c r="AU237" i="3"/>
  <c r="CH200" i="3"/>
  <c r="CJ200" i="3"/>
  <c r="CH203" i="3"/>
  <c r="CJ203" i="3"/>
  <c r="BT203" i="3"/>
  <c r="CH133" i="3"/>
  <c r="CJ133" i="3"/>
  <c r="AR122" i="3"/>
  <c r="AU122" i="3"/>
  <c r="BQ122" i="3"/>
  <c r="CH96" i="3"/>
  <c r="CJ96" i="3"/>
  <c r="CH138" i="3"/>
  <c r="CJ138" i="3"/>
  <c r="BT138" i="3"/>
  <c r="BQ65" i="3"/>
  <c r="BT65" i="3"/>
  <c r="AR65" i="3"/>
  <c r="AU65" i="3"/>
  <c r="AW65" i="3"/>
  <c r="AR55" i="3"/>
  <c r="AU55" i="3"/>
  <c r="AW55" i="3"/>
  <c r="BQ55" i="3"/>
  <c r="BT55" i="3"/>
  <c r="CN247" i="3"/>
  <c r="DB247" i="3"/>
  <c r="CF247" i="3"/>
  <c r="W36" i="3"/>
  <c r="V36" i="3"/>
  <c r="BQ230" i="3"/>
  <c r="BT230" i="3"/>
  <c r="AR230" i="3"/>
  <c r="AU230" i="3"/>
  <c r="AR108" i="3"/>
  <c r="AU108" i="3"/>
  <c r="BQ108" i="3"/>
  <c r="BT108" i="3"/>
  <c r="CN234" i="3"/>
  <c r="DB234" i="3"/>
  <c r="CF234" i="3"/>
  <c r="Z66" i="3"/>
  <c r="Y66" i="3"/>
  <c r="GH66" i="3"/>
  <c r="Q66" i="3"/>
  <c r="FY66" i="3"/>
  <c r="CO74" i="38"/>
  <c r="K74" i="39"/>
  <c r="EM74" i="3"/>
  <c r="CL74" i="38"/>
  <c r="H74" i="39"/>
  <c r="EJ74" i="3"/>
  <c r="CN74" i="38"/>
  <c r="J74" i="39"/>
  <c r="EL74" i="3"/>
  <c r="CM74" i="38"/>
  <c r="I74" i="39"/>
  <c r="EK74" i="3"/>
  <c r="DC74" i="38"/>
  <c r="AE74" i="39"/>
  <c r="DA74" i="38"/>
  <c r="AC74" i="39"/>
  <c r="DB74" i="38"/>
  <c r="AD74" i="39"/>
  <c r="CS74" i="38"/>
  <c r="Q74" i="39"/>
  <c r="CW74" i="38"/>
  <c r="W74" i="39"/>
  <c r="CR74" i="38"/>
  <c r="P74" i="39"/>
  <c r="CV74" i="38"/>
  <c r="V74" i="39"/>
  <c r="CQ74" i="38"/>
  <c r="O74" i="39"/>
  <c r="CY74" i="38"/>
  <c r="Y74" i="39"/>
  <c r="CX74" i="38"/>
  <c r="X74" i="39"/>
  <c r="CT74" i="38"/>
  <c r="R74" i="39"/>
  <c r="DD74" i="38"/>
  <c r="AF74" i="39"/>
  <c r="E74" i="39"/>
  <c r="EI74" i="3"/>
  <c r="W77" i="1"/>
  <c r="Z78" i="3"/>
  <c r="Y78" i="3"/>
  <c r="GH78" i="3"/>
  <c r="Q78" i="3"/>
  <c r="FY78" i="3"/>
  <c r="CO164" i="3"/>
  <c r="CN164" i="3"/>
  <c r="DB164" i="3"/>
  <c r="CO55" i="3"/>
  <c r="CN55" i="3"/>
  <c r="DB55" i="3"/>
  <c r="CL42" i="3"/>
  <c r="CL243" i="3"/>
  <c r="CD243" i="3"/>
  <c r="BB221" i="3"/>
  <c r="BE221" i="3"/>
  <c r="CA221" i="3"/>
  <c r="CD221" i="3"/>
  <c r="CL153" i="3"/>
  <c r="CA191" i="3"/>
  <c r="CD191" i="3"/>
  <c r="BB191" i="3"/>
  <c r="BE191" i="3"/>
  <c r="CA75" i="3"/>
  <c r="CD75" i="3"/>
  <c r="BB75" i="3"/>
  <c r="BE75" i="3"/>
  <c r="BB87" i="3"/>
  <c r="BE87" i="3"/>
  <c r="CA87" i="3"/>
  <c r="CD87" i="3"/>
  <c r="CL59" i="3"/>
  <c r="CH24" i="3"/>
  <c r="CJ24" i="3"/>
  <c r="AU227" i="3"/>
  <c r="CH202" i="3"/>
  <c r="CJ202" i="3"/>
  <c r="CH170" i="3"/>
  <c r="CJ170" i="3"/>
  <c r="CH127" i="3"/>
  <c r="CJ127" i="3"/>
  <c r="AR146" i="3"/>
  <c r="AU146" i="3"/>
  <c r="BQ146" i="3"/>
  <c r="BT146" i="3"/>
  <c r="BQ121" i="3"/>
  <c r="BT121" i="3"/>
  <c r="AR121" i="3"/>
  <c r="AU121" i="3"/>
  <c r="CH102" i="3"/>
  <c r="CJ102" i="3"/>
  <c r="AR100" i="3"/>
  <c r="AU100" i="3"/>
  <c r="BQ100" i="3"/>
  <c r="BT100" i="3"/>
  <c r="AR63" i="3"/>
  <c r="AU63" i="3"/>
  <c r="AW63" i="3"/>
  <c r="AR76" i="3"/>
  <c r="AU76" i="3"/>
  <c r="BQ76" i="3"/>
  <c r="BT76" i="3"/>
  <c r="AR50" i="3"/>
  <c r="AU50" i="3"/>
  <c r="CN243" i="3"/>
  <c r="DB243" i="3"/>
  <c r="CF243" i="3"/>
  <c r="BQ37" i="3"/>
  <c r="AR37" i="3"/>
  <c r="AU37" i="3"/>
  <c r="AW37" i="3"/>
  <c r="CH228" i="3"/>
  <c r="CJ228" i="3"/>
  <c r="BT228" i="3"/>
  <c r="E16" i="39"/>
  <c r="EI16" i="3"/>
  <c r="W19" i="1"/>
  <c r="BO16" i="38"/>
  <c r="I16" i="39"/>
  <c r="BP16" i="38"/>
  <c r="J16" i="39"/>
  <c r="BS16" i="38"/>
  <c r="O16" i="39"/>
  <c r="BQ16" i="38"/>
  <c r="K16" i="39"/>
  <c r="BT16" i="38"/>
  <c r="P16" i="39"/>
  <c r="EK16" i="3"/>
  <c r="BU16" i="38"/>
  <c r="Q16" i="39"/>
  <c r="EL16" i="3"/>
  <c r="BV16" i="38"/>
  <c r="R16" i="39"/>
  <c r="BN16" i="38"/>
  <c r="H16" i="39"/>
  <c r="CD16" i="38"/>
  <c r="AD16" i="39"/>
  <c r="CF16" i="38"/>
  <c r="AF16" i="39"/>
  <c r="CC16" i="38"/>
  <c r="AC16" i="39"/>
  <c r="CE16" i="38"/>
  <c r="AE16" i="39"/>
  <c r="CA16" i="38"/>
  <c r="Y16" i="39"/>
  <c r="BY16" i="38"/>
  <c r="W16" i="39"/>
  <c r="BZ16" i="38"/>
  <c r="X16" i="39"/>
  <c r="BX16" i="38"/>
  <c r="V16" i="39"/>
  <c r="T263" i="2"/>
  <c r="T264" i="2"/>
  <c r="DD307" i="38"/>
  <c r="DC307" i="38"/>
  <c r="DB307" i="38"/>
  <c r="DA307" i="38"/>
  <c r="CO307" i="38"/>
  <c r="CN307" i="38"/>
  <c r="CW307" i="38"/>
  <c r="CM307" i="38"/>
  <c r="CV307" i="38"/>
  <c r="CL307" i="38"/>
  <c r="CT307" i="38"/>
  <c r="CS307" i="38"/>
  <c r="CR307" i="38"/>
  <c r="CX307" i="38"/>
  <c r="CQ307" i="38"/>
  <c r="CY307" i="38"/>
  <c r="DD188" i="38"/>
  <c r="DC188" i="38"/>
  <c r="DA188" i="38"/>
  <c r="DB188" i="38"/>
  <c r="CQ188" i="38"/>
  <c r="CY188" i="38"/>
  <c r="CO188" i="38"/>
  <c r="CX188" i="38"/>
  <c r="CN188" i="38"/>
  <c r="CW188" i="38"/>
  <c r="CM188" i="38"/>
  <c r="CV188" i="38"/>
  <c r="CL188" i="38"/>
  <c r="CT188" i="38"/>
  <c r="CS188" i="38"/>
  <c r="CR188" i="38"/>
  <c r="DD235" i="38"/>
  <c r="DC235" i="38"/>
  <c r="DB235" i="38"/>
  <c r="DA235" i="38"/>
  <c r="CQ235" i="38"/>
  <c r="CY235" i="38"/>
  <c r="CO235" i="38"/>
  <c r="CX235" i="38"/>
  <c r="CN235" i="38"/>
  <c r="CW235" i="38"/>
  <c r="CM235" i="38"/>
  <c r="CV235" i="38"/>
  <c r="CL235" i="38"/>
  <c r="CT235" i="38"/>
  <c r="CS235" i="38"/>
  <c r="CR235" i="38"/>
  <c r="DA281" i="38"/>
  <c r="DD281" i="38"/>
  <c r="DC281" i="38"/>
  <c r="DB281" i="38"/>
  <c r="CX281" i="38"/>
  <c r="CN281" i="38"/>
  <c r="CW281" i="38"/>
  <c r="CM281" i="38"/>
  <c r="CV281" i="38"/>
  <c r="CL281" i="38"/>
  <c r="CT281" i="38"/>
  <c r="CS281" i="38"/>
  <c r="CR281" i="38"/>
  <c r="CQ281" i="38"/>
  <c r="CO281" i="38"/>
  <c r="CY281" i="38"/>
  <c r="Y99" i="3"/>
  <c r="GH99" i="3"/>
  <c r="Z99" i="3"/>
  <c r="Q99" i="3"/>
  <c r="FY99" i="3"/>
  <c r="CM123" i="38"/>
  <c r="I123" i="39"/>
  <c r="EK123" i="3"/>
  <c r="CO123" i="38"/>
  <c r="K123" i="39"/>
  <c r="EM123" i="3"/>
  <c r="CL123" i="38"/>
  <c r="H123" i="39"/>
  <c r="EJ123" i="3"/>
  <c r="CN123" i="38"/>
  <c r="J123" i="39"/>
  <c r="EL123" i="3"/>
  <c r="DC123" i="38"/>
  <c r="AE123" i="39"/>
  <c r="DB123" i="38"/>
  <c r="AD123" i="39"/>
  <c r="DA123" i="38"/>
  <c r="AC123" i="39"/>
  <c r="CR123" i="38"/>
  <c r="P123" i="39"/>
  <c r="CV123" i="38"/>
  <c r="V123" i="39"/>
  <c r="CQ123" i="38"/>
  <c r="O123" i="39"/>
  <c r="CY123" i="38"/>
  <c r="Y123" i="39"/>
  <c r="CT123" i="38"/>
  <c r="R123" i="39"/>
  <c r="CX123" i="38"/>
  <c r="X123" i="39"/>
  <c r="CS123" i="38"/>
  <c r="Q123" i="39"/>
  <c r="CW123" i="38"/>
  <c r="W123" i="39"/>
  <c r="DD123" i="38"/>
  <c r="AF123" i="39"/>
  <c r="E123" i="39"/>
  <c r="EI123" i="3"/>
  <c r="AB148" i="39"/>
  <c r="U148" i="39"/>
  <c r="N148" i="39"/>
  <c r="G148" i="39"/>
  <c r="EH148" i="3"/>
  <c r="CO153" i="3"/>
  <c r="CN153" i="3"/>
  <c r="DB153" i="3"/>
  <c r="CO128" i="3"/>
  <c r="CN128" i="3"/>
  <c r="DB128" i="3"/>
  <c r="CN38" i="3"/>
  <c r="DB38" i="3"/>
  <c r="CA40" i="3"/>
  <c r="CD40" i="3"/>
  <c r="BB40" i="3"/>
  <c r="BE40" i="3"/>
  <c r="BE11" i="3"/>
  <c r="CA236" i="3"/>
  <c r="CD236" i="3"/>
  <c r="BB236" i="3"/>
  <c r="BE236" i="3"/>
  <c r="CL211" i="3"/>
  <c r="CL172" i="3"/>
  <c r="CA206" i="3"/>
  <c r="CD206" i="3"/>
  <c r="BB206" i="3"/>
  <c r="CA188" i="3"/>
  <c r="CD188" i="3"/>
  <c r="BB188" i="3"/>
  <c r="BE188" i="3"/>
  <c r="BB142" i="3"/>
  <c r="BE142" i="3"/>
  <c r="CA142" i="3"/>
  <c r="CD142" i="3"/>
  <c r="BE121" i="3"/>
  <c r="CL117" i="3"/>
  <c r="BE79" i="3"/>
  <c r="CL100" i="3"/>
  <c r="CD100" i="3"/>
  <c r="CL57" i="3"/>
  <c r="AR10" i="3"/>
  <c r="AU10" i="3"/>
  <c r="AW10" i="3"/>
  <c r="BQ10" i="3"/>
  <c r="BT10" i="3"/>
  <c r="AR253" i="3"/>
  <c r="AU253" i="3"/>
  <c r="AW253" i="3"/>
  <c r="BQ253" i="3"/>
  <c r="BT253" i="3"/>
  <c r="CH11" i="3"/>
  <c r="CJ11" i="3"/>
  <c r="AR236" i="3"/>
  <c r="AU236" i="3"/>
  <c r="AW236" i="3"/>
  <c r="BQ236" i="3"/>
  <c r="BT236" i="3"/>
  <c r="AR219" i="3"/>
  <c r="AU219" i="3"/>
  <c r="BQ219" i="3"/>
  <c r="BT219" i="3"/>
  <c r="BQ142" i="3"/>
  <c r="BT142" i="3"/>
  <c r="AR142" i="3"/>
  <c r="AU142" i="3"/>
  <c r="CH115" i="3"/>
  <c r="CJ115" i="3"/>
  <c r="BT115" i="3"/>
  <c r="AR101" i="3"/>
  <c r="AU101" i="3"/>
  <c r="BQ101" i="3"/>
  <c r="BQ75" i="3"/>
  <c r="BT75" i="3"/>
  <c r="AR75" i="3"/>
  <c r="AU75" i="3"/>
  <c r="V15" i="3"/>
  <c r="W15" i="3"/>
  <c r="G41" i="39"/>
  <c r="N41" i="39"/>
  <c r="EH41" i="3"/>
  <c r="AB41" i="39"/>
  <c r="U41" i="39"/>
  <c r="G65" i="39"/>
  <c r="N65" i="39"/>
  <c r="AB65" i="39"/>
  <c r="U65" i="39"/>
  <c r="CN208" i="3"/>
  <c r="DB208" i="3"/>
  <c r="CF208" i="3"/>
  <c r="CO62" i="3"/>
  <c r="CN62" i="3"/>
  <c r="DB62" i="3"/>
  <c r="BE112" i="3"/>
  <c r="CH118" i="3"/>
  <c r="CJ118" i="3"/>
  <c r="T16" i="2"/>
  <c r="S21" i="2"/>
  <c r="DD167" i="38"/>
  <c r="DC167" i="38"/>
  <c r="DB167" i="38"/>
  <c r="DA167" i="38"/>
  <c r="CY167" i="38"/>
  <c r="CO167" i="38"/>
  <c r="CX167" i="38"/>
  <c r="CN167" i="38"/>
  <c r="CW167" i="38"/>
  <c r="CM167" i="38"/>
  <c r="CV167" i="38"/>
  <c r="CL167" i="38"/>
  <c r="CT167" i="38"/>
  <c r="CS167" i="38"/>
  <c r="CR167" i="38"/>
  <c r="CQ167" i="38"/>
  <c r="G111" i="39"/>
  <c r="EH111" i="3"/>
  <c r="AB111" i="39"/>
  <c r="N111" i="39"/>
  <c r="U111" i="39"/>
  <c r="G97" i="39"/>
  <c r="EH97" i="3"/>
  <c r="AB97" i="39"/>
  <c r="U97" i="39"/>
  <c r="N97" i="39"/>
  <c r="BK71" i="38"/>
  <c r="D71" i="39"/>
  <c r="AB138" i="39"/>
  <c r="U138" i="39"/>
  <c r="N138" i="39"/>
  <c r="G138" i="39"/>
  <c r="EH138" i="3"/>
  <c r="CN215" i="3"/>
  <c r="DB215" i="3"/>
  <c r="CF215" i="3"/>
  <c r="CN194" i="3"/>
  <c r="DB194" i="3"/>
  <c r="CF194" i="3"/>
  <c r="CN170" i="3"/>
  <c r="DB170" i="3"/>
  <c r="CO170" i="3"/>
  <c r="CO72" i="3"/>
  <c r="CN72" i="3"/>
  <c r="DB72" i="3"/>
  <c r="CN46" i="3"/>
  <c r="DB46" i="3"/>
  <c r="CO46" i="3"/>
  <c r="CL18" i="3"/>
  <c r="CD18" i="3"/>
  <c r="CL224" i="3"/>
  <c r="CL207" i="3"/>
  <c r="CA189" i="3"/>
  <c r="CD189" i="3"/>
  <c r="BB189" i="3"/>
  <c r="BE189" i="3"/>
  <c r="CL175" i="3"/>
  <c r="CD175" i="3"/>
  <c r="CL136" i="3"/>
  <c r="CL99" i="3"/>
  <c r="CD99" i="3"/>
  <c r="CL119" i="3"/>
  <c r="BB46" i="3"/>
  <c r="BE46" i="3"/>
  <c r="CH33" i="3"/>
  <c r="CJ33" i="3"/>
  <c r="AU249" i="3"/>
  <c r="CH204" i="3"/>
  <c r="CJ204" i="3"/>
  <c r="BQ187" i="3"/>
  <c r="BT187" i="3"/>
  <c r="AR187" i="3"/>
  <c r="AU187" i="3"/>
  <c r="AU168" i="3"/>
  <c r="AR183" i="3"/>
  <c r="AU183" i="3"/>
  <c r="BQ183" i="3"/>
  <c r="BT183" i="3"/>
  <c r="CH144" i="3"/>
  <c r="CJ144" i="3"/>
  <c r="AU140" i="3"/>
  <c r="CH145" i="3"/>
  <c r="CJ145" i="3"/>
  <c r="CH111" i="3"/>
  <c r="CJ111" i="3"/>
  <c r="CH80" i="3"/>
  <c r="CJ80" i="3"/>
  <c r="CH91" i="3"/>
  <c r="CJ91" i="3"/>
  <c r="BT91" i="3"/>
  <c r="N19" i="39"/>
  <c r="G19" i="39"/>
  <c r="EH19" i="3"/>
  <c r="AB19" i="39"/>
  <c r="U19" i="39"/>
  <c r="W26" i="3"/>
  <c r="V26" i="3"/>
  <c r="N38" i="39"/>
  <c r="G38" i="39"/>
  <c r="AB38" i="39"/>
  <c r="U38" i="39"/>
  <c r="CN176" i="3"/>
  <c r="DB176" i="3"/>
  <c r="CO176" i="3"/>
  <c r="CL37" i="3"/>
  <c r="BB159" i="3"/>
  <c r="BE159" i="3"/>
  <c r="CA159" i="3"/>
  <c r="CD159" i="3"/>
  <c r="CL122" i="3"/>
  <c r="BQ104" i="3"/>
  <c r="BT104" i="3"/>
  <c r="AR104" i="3"/>
  <c r="AU104" i="3"/>
  <c r="BG246" i="3"/>
  <c r="CF170" i="38"/>
  <c r="CE170" i="38"/>
  <c r="CD170" i="38"/>
  <c r="CC170" i="38"/>
  <c r="BU170" i="38"/>
  <c r="BT170" i="38"/>
  <c r="BS170" i="38"/>
  <c r="CA170" i="38"/>
  <c r="BQ170" i="38"/>
  <c r="BZ170" i="38"/>
  <c r="BP170" i="38"/>
  <c r="BY170" i="38"/>
  <c r="BO170" i="38"/>
  <c r="BX170" i="38"/>
  <c r="BN170" i="38"/>
  <c r="BV170" i="38"/>
  <c r="DD239" i="38"/>
  <c r="DC239" i="38"/>
  <c r="DB239" i="38"/>
  <c r="DA239" i="38"/>
  <c r="CV239" i="38"/>
  <c r="CL239" i="38"/>
  <c r="CT239" i="38"/>
  <c r="CS239" i="38"/>
  <c r="CR239" i="38"/>
  <c r="CQ239" i="38"/>
  <c r="CY239" i="38"/>
  <c r="CO239" i="38"/>
  <c r="CX239" i="38"/>
  <c r="CN239" i="38"/>
  <c r="CW239" i="38"/>
  <c r="CM239" i="38"/>
  <c r="DD227" i="38"/>
  <c r="DC227" i="38"/>
  <c r="DB227" i="38"/>
  <c r="DA227" i="38"/>
  <c r="CQ227" i="38"/>
  <c r="CY227" i="38"/>
  <c r="CO227" i="38"/>
  <c r="CX227" i="38"/>
  <c r="CN227" i="38"/>
  <c r="CW227" i="38"/>
  <c r="CM227" i="38"/>
  <c r="CV227" i="38"/>
  <c r="CL227" i="38"/>
  <c r="CT227" i="38"/>
  <c r="CS227" i="38"/>
  <c r="CR227" i="38"/>
  <c r="CO47" i="38"/>
  <c r="CN47" i="38"/>
  <c r="CL47" i="38"/>
  <c r="CM47" i="38"/>
  <c r="DA47" i="38"/>
  <c r="DC47" i="38"/>
  <c r="DB47" i="38"/>
  <c r="DD47" i="38"/>
  <c r="CR47" i="38"/>
  <c r="CY47" i="38"/>
  <c r="CW47" i="38"/>
  <c r="CQ47" i="38"/>
  <c r="CT47" i="38"/>
  <c r="CX47" i="38"/>
  <c r="CV47" i="38"/>
  <c r="CS47" i="38"/>
  <c r="G48" i="39"/>
  <c r="N48" i="39"/>
  <c r="AB48" i="39"/>
  <c r="U48" i="39"/>
  <c r="G70" i="39"/>
  <c r="N70" i="39"/>
  <c r="AB70" i="39"/>
  <c r="U70" i="39"/>
  <c r="CN175" i="3"/>
  <c r="DB175" i="3"/>
  <c r="CO175" i="3"/>
  <c r="CN181" i="3"/>
  <c r="DB181" i="3"/>
  <c r="CF181" i="3"/>
  <c r="BG137" i="3"/>
  <c r="CN37" i="3"/>
  <c r="DB37" i="3"/>
  <c r="CO37" i="3"/>
  <c r="CA32" i="3"/>
  <c r="CD32" i="3"/>
  <c r="BB32" i="3"/>
  <c r="BE32" i="3"/>
  <c r="CL22" i="3"/>
  <c r="CA245" i="3"/>
  <c r="CD245" i="3"/>
  <c r="BB245" i="3"/>
  <c r="BE245" i="3"/>
  <c r="BE197" i="3"/>
  <c r="CL181" i="3"/>
  <c r="BB105" i="3"/>
  <c r="BE105" i="3"/>
  <c r="CA105" i="3"/>
  <c r="CD105" i="3"/>
  <c r="BE82" i="3"/>
  <c r="BB63" i="3"/>
  <c r="BE63" i="3"/>
  <c r="CA85" i="3"/>
  <c r="CD85" i="3"/>
  <c r="BB85" i="3"/>
  <c r="BE85" i="3"/>
  <c r="AU38" i="3"/>
  <c r="BQ30" i="3"/>
  <c r="BT30" i="3"/>
  <c r="AR30" i="3"/>
  <c r="AU30" i="3"/>
  <c r="AW30" i="3"/>
  <c r="AR239" i="3"/>
  <c r="AU239" i="3"/>
  <c r="AW239" i="3"/>
  <c r="BQ239" i="3"/>
  <c r="BT239" i="3"/>
  <c r="AR213" i="3"/>
  <c r="AU213" i="3"/>
  <c r="AW213" i="3"/>
  <c r="BQ213" i="3"/>
  <c r="BT213" i="3"/>
  <c r="AU177" i="3"/>
  <c r="AR193" i="3"/>
  <c r="AU193" i="3"/>
  <c r="AW193" i="3"/>
  <c r="BQ193" i="3"/>
  <c r="BT193" i="3"/>
  <c r="AU126" i="3"/>
  <c r="AR130" i="3"/>
  <c r="AU130" i="3"/>
  <c r="AW130" i="3"/>
  <c r="BQ130" i="3"/>
  <c r="BT130" i="3"/>
  <c r="CH97" i="3"/>
  <c r="CJ97" i="3"/>
  <c r="BQ66" i="3"/>
  <c r="BT66" i="3"/>
  <c r="AR66" i="3"/>
  <c r="AU66" i="3"/>
  <c r="CH86" i="3"/>
  <c r="CJ86" i="3"/>
  <c r="BQ83" i="3"/>
  <c r="BT83" i="3"/>
  <c r="AR83" i="3"/>
  <c r="AU83" i="3"/>
  <c r="AW83" i="3"/>
  <c r="BQ57" i="3"/>
  <c r="BT57" i="3"/>
  <c r="AR57" i="3"/>
  <c r="AU57" i="3"/>
  <c r="CN6" i="3"/>
  <c r="DB6" i="3"/>
  <c r="V10" i="3"/>
  <c r="W10" i="3"/>
  <c r="CN210" i="3"/>
  <c r="DB210" i="3"/>
  <c r="CF210" i="3"/>
  <c r="BE218" i="3"/>
  <c r="T282" i="2"/>
  <c r="DA157" i="38"/>
  <c r="DC157" i="38"/>
  <c r="DD157" i="38"/>
  <c r="DB157" i="38"/>
  <c r="CW157" i="38"/>
  <c r="CM157" i="38"/>
  <c r="CV157" i="38"/>
  <c r="CL157" i="38"/>
  <c r="CT157" i="38"/>
  <c r="CS157" i="38"/>
  <c r="CR157" i="38"/>
  <c r="CQ157" i="38"/>
  <c r="CY157" i="38"/>
  <c r="CO157" i="38"/>
  <c r="CX157" i="38"/>
  <c r="CN157" i="38"/>
  <c r="DD256" i="38"/>
  <c r="DC256" i="38"/>
  <c r="DB256" i="38"/>
  <c r="DA256" i="38"/>
  <c r="CR256" i="38"/>
  <c r="CQ256" i="38"/>
  <c r="CY256" i="38"/>
  <c r="CO256" i="38"/>
  <c r="CX256" i="38"/>
  <c r="CN256" i="38"/>
  <c r="CW256" i="38"/>
  <c r="CM256" i="38"/>
  <c r="CV256" i="38"/>
  <c r="CL256" i="38"/>
  <c r="CT256" i="38"/>
  <c r="CS256" i="38"/>
  <c r="Y131" i="3"/>
  <c r="GH131" i="3"/>
  <c r="Z131" i="3"/>
  <c r="FY131" i="3"/>
  <c r="Q131" i="3"/>
  <c r="AB151" i="39"/>
  <c r="N151" i="39"/>
  <c r="U151" i="39"/>
  <c r="G151" i="39"/>
  <c r="EH151" i="3"/>
  <c r="CN202" i="3"/>
  <c r="DB202" i="3"/>
  <c r="CF202" i="3"/>
  <c r="CO169" i="3"/>
  <c r="CN169" i="3"/>
  <c r="DB169" i="3"/>
  <c r="CO160" i="3"/>
  <c r="CN160" i="3"/>
  <c r="DB160" i="3"/>
  <c r="BG83" i="3"/>
  <c r="CL10" i="3"/>
  <c r="CD10" i="3"/>
  <c r="BB250" i="3"/>
  <c r="BE250" i="3"/>
  <c r="CA250" i="3"/>
  <c r="CD250" i="3"/>
  <c r="CA222" i="3"/>
  <c r="CD222" i="3"/>
  <c r="BB222" i="3"/>
  <c r="BE222" i="3"/>
  <c r="CA179" i="3"/>
  <c r="CD179" i="3"/>
  <c r="BB179" i="3"/>
  <c r="BE179" i="3"/>
  <c r="CA173" i="3"/>
  <c r="CD173" i="3"/>
  <c r="BB173" i="3"/>
  <c r="BE173" i="3"/>
  <c r="CA163" i="3"/>
  <c r="CD163" i="3"/>
  <c r="BB163" i="3"/>
  <c r="BE163" i="3"/>
  <c r="BB103" i="3"/>
  <c r="BE103" i="3"/>
  <c r="CA103" i="3"/>
  <c r="CD103" i="3"/>
  <c r="CL88" i="3"/>
  <c r="BQ205" i="3"/>
  <c r="BT205" i="3"/>
  <c r="AR205" i="3"/>
  <c r="AU205" i="3"/>
  <c r="BQ120" i="3"/>
  <c r="BT120" i="3"/>
  <c r="AR120" i="3"/>
  <c r="AU120" i="3"/>
  <c r="AR78" i="3"/>
  <c r="AU78" i="3"/>
  <c r="BQ78" i="3"/>
  <c r="BT78" i="3"/>
  <c r="CH6" i="3"/>
  <c r="CJ6" i="3"/>
  <c r="BT6" i="3"/>
  <c r="CN232" i="3"/>
  <c r="DB232" i="3"/>
  <c r="CF232" i="3"/>
  <c r="CO232" i="3"/>
  <c r="G23" i="39"/>
  <c r="N23" i="39"/>
  <c r="EH23" i="3"/>
  <c r="U23" i="39"/>
  <c r="AB23" i="39"/>
  <c r="CL193" i="3"/>
  <c r="CH15" i="3"/>
  <c r="CJ15" i="3"/>
  <c r="CH139" i="3"/>
  <c r="CJ139" i="3"/>
  <c r="S372" i="2"/>
  <c r="DD303" i="38"/>
  <c r="DC303" i="38"/>
  <c r="DB303" i="38"/>
  <c r="DA303" i="38"/>
  <c r="CL303" i="38"/>
  <c r="CR303" i="38"/>
  <c r="CQ303" i="38"/>
  <c r="CY303" i="38"/>
  <c r="CO303" i="38"/>
  <c r="CX303" i="38"/>
  <c r="CN303" i="38"/>
  <c r="CW303" i="38"/>
  <c r="CM303" i="38"/>
  <c r="CV303" i="38"/>
  <c r="CS303" i="38"/>
  <c r="CT303" i="38"/>
  <c r="CL76" i="38"/>
  <c r="H76" i="39"/>
  <c r="EJ76" i="3"/>
  <c r="CN76" i="38"/>
  <c r="J76" i="39"/>
  <c r="EL76" i="3"/>
  <c r="CM76" i="38"/>
  <c r="I76" i="39"/>
  <c r="EK76" i="3"/>
  <c r="CO76" i="38"/>
  <c r="K76" i="39"/>
  <c r="EM76" i="3"/>
  <c r="DC76" i="38"/>
  <c r="AE76" i="39"/>
  <c r="DB76" i="38"/>
  <c r="AD76" i="39"/>
  <c r="DA76" i="38"/>
  <c r="AC76" i="39"/>
  <c r="CT76" i="38"/>
  <c r="R76" i="39"/>
  <c r="CX76" i="38"/>
  <c r="X76" i="39"/>
  <c r="CS76" i="38"/>
  <c r="Q76" i="39"/>
  <c r="CW76" i="38"/>
  <c r="W76" i="39"/>
  <c r="CR76" i="38"/>
  <c r="P76" i="39"/>
  <c r="CV76" i="38"/>
  <c r="V76" i="39"/>
  <c r="CQ76" i="38"/>
  <c r="O76" i="39"/>
  <c r="CY76" i="38"/>
  <c r="Y76" i="39"/>
  <c r="DD76" i="38"/>
  <c r="AF76" i="39"/>
  <c r="E76" i="39"/>
  <c r="EI76" i="3"/>
  <c r="W79" i="1"/>
  <c r="CO161" i="3"/>
  <c r="CN161" i="3"/>
  <c r="DB161" i="3"/>
  <c r="CN130" i="3"/>
  <c r="DB130" i="3"/>
  <c r="CO130" i="3"/>
  <c r="CN22" i="3"/>
  <c r="DB22" i="3"/>
  <c r="BB39" i="3"/>
  <c r="BE39" i="3"/>
  <c r="BB242" i="3"/>
  <c r="BE242" i="3"/>
  <c r="CA242" i="3"/>
  <c r="CD242" i="3"/>
  <c r="BE225" i="3"/>
  <c r="BE174" i="3"/>
  <c r="CL165" i="3"/>
  <c r="CL155" i="3"/>
  <c r="CA106" i="3"/>
  <c r="CD106" i="3"/>
  <c r="BB106" i="3"/>
  <c r="BE106" i="3"/>
  <c r="CA102" i="3"/>
  <c r="CD102" i="3"/>
  <c r="BB102" i="3"/>
  <c r="BE102" i="3"/>
  <c r="CL68" i="3"/>
  <c r="AR19" i="3"/>
  <c r="AU19" i="3"/>
  <c r="AW19" i="3"/>
  <c r="BQ19" i="3"/>
  <c r="BT19" i="3"/>
  <c r="CH223" i="3"/>
  <c r="CJ223" i="3"/>
  <c r="CH154" i="3"/>
  <c r="CJ154" i="3"/>
  <c r="AU106" i="3"/>
  <c r="BQ137" i="3"/>
  <c r="BT137" i="3"/>
  <c r="AR137" i="3"/>
  <c r="AU137" i="3"/>
  <c r="AW137" i="3"/>
  <c r="AU87" i="3"/>
  <c r="BQ53" i="3"/>
  <c r="BT53" i="3"/>
  <c r="AR53" i="3"/>
  <c r="AU53" i="3"/>
  <c r="CN222" i="3"/>
  <c r="DB222" i="3"/>
  <c r="CF222" i="3"/>
  <c r="V25" i="3"/>
  <c r="W25" i="3"/>
  <c r="BK31" i="38"/>
  <c r="D31" i="39"/>
  <c r="CL252" i="3"/>
  <c r="CL72" i="3"/>
  <c r="CH190" i="3"/>
  <c r="CJ190" i="3"/>
  <c r="S309" i="2"/>
  <c r="M51" i="8"/>
  <c r="FZ53" i="3"/>
  <c r="GK53" i="3"/>
  <c r="L5" i="8"/>
  <c r="T219" i="2"/>
  <c r="T174" i="2"/>
  <c r="E128" i="39"/>
  <c r="EI128" i="3"/>
  <c r="CO128" i="38"/>
  <c r="K128" i="39"/>
  <c r="EM128" i="3"/>
  <c r="CN128" i="38"/>
  <c r="J128" i="39"/>
  <c r="EL128" i="3"/>
  <c r="CM128" i="38"/>
  <c r="I128" i="39"/>
  <c r="EK128" i="3"/>
  <c r="CL128" i="38"/>
  <c r="H128" i="39"/>
  <c r="EJ128" i="3"/>
  <c r="DC128" i="38"/>
  <c r="AE128" i="39"/>
  <c r="DB128" i="38"/>
  <c r="AD128" i="39"/>
  <c r="DA128" i="38"/>
  <c r="AC128" i="39"/>
  <c r="CW128" i="38"/>
  <c r="W128" i="39"/>
  <c r="CR128" i="38"/>
  <c r="P128" i="39"/>
  <c r="CV128" i="38"/>
  <c r="V128" i="39"/>
  <c r="CQ128" i="38"/>
  <c r="O128" i="39"/>
  <c r="CY128" i="38"/>
  <c r="Y128" i="39"/>
  <c r="CT128" i="38"/>
  <c r="R128" i="39"/>
  <c r="CX128" i="38"/>
  <c r="X128" i="39"/>
  <c r="CS128" i="38"/>
  <c r="Q128" i="39"/>
  <c r="DD128" i="38"/>
  <c r="AF128" i="39"/>
  <c r="T210" i="2"/>
  <c r="CD306" i="38"/>
  <c r="CC306" i="38"/>
  <c r="CF306" i="38"/>
  <c r="CE306" i="38"/>
  <c r="CA306" i="38"/>
  <c r="BQ306" i="38"/>
  <c r="BP306" i="38"/>
  <c r="BO306" i="38"/>
  <c r="BN306" i="38"/>
  <c r="BV306" i="38"/>
  <c r="BU306" i="38"/>
  <c r="BT306" i="38"/>
  <c r="BS306" i="38"/>
  <c r="BY306" i="38"/>
  <c r="BZ306" i="38"/>
  <c r="BX306" i="38"/>
  <c r="CL164" i="3"/>
  <c r="CH182" i="3"/>
  <c r="CJ182" i="3"/>
  <c r="CA123" i="3"/>
  <c r="CD123" i="3"/>
  <c r="BB123" i="3"/>
  <c r="BE123" i="3"/>
  <c r="FZ133" i="3"/>
  <c r="GK133" i="3"/>
  <c r="BQ151" i="3"/>
  <c r="BT151" i="3"/>
  <c r="AR151" i="3"/>
  <c r="AU151" i="3"/>
  <c r="DD299" i="38"/>
  <c r="DC299" i="38"/>
  <c r="DB299" i="38"/>
  <c r="DA299" i="38"/>
  <c r="CQ299" i="38"/>
  <c r="CO299" i="38"/>
  <c r="CN299" i="38"/>
  <c r="CW299" i="38"/>
  <c r="CM299" i="38"/>
  <c r="CV299" i="38"/>
  <c r="CL299" i="38"/>
  <c r="CT299" i="38"/>
  <c r="CS299" i="38"/>
  <c r="CR299" i="38"/>
  <c r="CX299" i="38"/>
  <c r="CY299" i="38"/>
  <c r="CH10" i="3"/>
  <c r="CJ10" i="3"/>
  <c r="CH88" i="3"/>
  <c r="CJ88" i="3"/>
  <c r="BT88" i="3"/>
  <c r="CO117" i="3"/>
  <c r="CN117" i="3"/>
  <c r="DB117" i="3"/>
  <c r="CA93" i="3"/>
  <c r="CD93" i="3"/>
  <c r="BB93" i="3"/>
  <c r="BE93" i="3"/>
  <c r="BQ232" i="3"/>
  <c r="BT232" i="3"/>
  <c r="AR232" i="3"/>
  <c r="AU232" i="3"/>
  <c r="AU212" i="3"/>
  <c r="DA305" i="38"/>
  <c r="DD305" i="38"/>
  <c r="DC305" i="38"/>
  <c r="DB305" i="38"/>
  <c r="CN305" i="38"/>
  <c r="CW305" i="38"/>
  <c r="CM305" i="38"/>
  <c r="CV305" i="38"/>
  <c r="CL305" i="38"/>
  <c r="CR305" i="38"/>
  <c r="CQ305" i="38"/>
  <c r="CY305" i="38"/>
  <c r="CO305" i="38"/>
  <c r="CT305" i="38"/>
  <c r="CX305" i="38"/>
  <c r="CS305" i="38"/>
  <c r="CN113" i="38"/>
  <c r="J113" i="39"/>
  <c r="EL113" i="3"/>
  <c r="E113" i="39"/>
  <c r="EI113" i="3"/>
  <c r="CM113" i="38"/>
  <c r="I113" i="39"/>
  <c r="EK113" i="3"/>
  <c r="CO113" i="38"/>
  <c r="K113" i="39"/>
  <c r="EM113" i="3"/>
  <c r="CL113" i="38"/>
  <c r="H113" i="39"/>
  <c r="EJ113" i="3"/>
  <c r="DC113" i="38"/>
  <c r="AE113" i="39"/>
  <c r="DB113" i="38"/>
  <c r="AD113" i="39"/>
  <c r="DA113" i="38"/>
  <c r="AC113" i="39"/>
  <c r="CQ113" i="38"/>
  <c r="O113" i="39"/>
  <c r="CY113" i="38"/>
  <c r="Y113" i="39"/>
  <c r="CT113" i="38"/>
  <c r="R113" i="39"/>
  <c r="CX113" i="38"/>
  <c r="X113" i="39"/>
  <c r="CS113" i="38"/>
  <c r="Q113" i="39"/>
  <c r="CW113" i="38"/>
  <c r="W113" i="39"/>
  <c r="CR113" i="38"/>
  <c r="P113" i="39"/>
  <c r="CV113" i="38"/>
  <c r="V113" i="39"/>
  <c r="DD113" i="38"/>
  <c r="AF113" i="39"/>
  <c r="CO135" i="3"/>
  <c r="CN135" i="3"/>
  <c r="DB135" i="3"/>
  <c r="CL33" i="3"/>
  <c r="CH32" i="3"/>
  <c r="CJ32" i="3"/>
  <c r="CH135" i="3"/>
  <c r="CJ135" i="3"/>
  <c r="G14" i="39"/>
  <c r="N14" i="39"/>
  <c r="AB14" i="39"/>
  <c r="U14" i="39"/>
  <c r="CA145" i="3"/>
  <c r="CD145" i="3"/>
  <c r="BB145" i="3"/>
  <c r="BE145" i="3"/>
  <c r="T308" i="2"/>
  <c r="T309" i="2"/>
  <c r="CE206" i="38"/>
  <c r="CD206" i="38"/>
  <c r="CC206" i="38"/>
  <c r="CF206" i="38"/>
  <c r="BZ206" i="38"/>
  <c r="BP206" i="38"/>
  <c r="BY206" i="38"/>
  <c r="BO206" i="38"/>
  <c r="BX206" i="38"/>
  <c r="BN206" i="38"/>
  <c r="BV206" i="38"/>
  <c r="BU206" i="38"/>
  <c r="BT206" i="38"/>
  <c r="BS206" i="38"/>
  <c r="CA206" i="38"/>
  <c r="BQ206" i="38"/>
  <c r="K52" i="8"/>
  <c r="Z54" i="3"/>
  <c r="Y54" i="3"/>
  <c r="GH54" i="3"/>
  <c r="Q54" i="3"/>
  <c r="FY54" i="3"/>
  <c r="CH63" i="38"/>
  <c r="E63" i="39"/>
  <c r="EI63" i="3"/>
  <c r="W66" i="1"/>
  <c r="W94" i="1"/>
  <c r="CL35" i="3"/>
  <c r="CD35" i="3"/>
  <c r="CL125" i="3"/>
  <c r="CL84" i="3"/>
  <c r="CD84" i="3"/>
  <c r="AR208" i="3"/>
  <c r="AU208" i="3"/>
  <c r="BQ208" i="3"/>
  <c r="BT208" i="3"/>
  <c r="T316" i="2"/>
  <c r="T318" i="2"/>
  <c r="DA245" i="38"/>
  <c r="DD245" i="38"/>
  <c r="DC245" i="38"/>
  <c r="DB245" i="38"/>
  <c r="CS245" i="38"/>
  <c r="CR245" i="38"/>
  <c r="CQ245" i="38"/>
  <c r="CY245" i="38"/>
  <c r="CO245" i="38"/>
  <c r="CX245" i="38"/>
  <c r="CN245" i="38"/>
  <c r="CW245" i="38"/>
  <c r="CM245" i="38"/>
  <c r="CV245" i="38"/>
  <c r="CL245" i="38"/>
  <c r="CT245" i="38"/>
  <c r="Z95" i="3"/>
  <c r="Y95" i="3"/>
  <c r="GH95" i="3"/>
  <c r="Q95" i="3"/>
  <c r="FY95" i="3"/>
  <c r="CM101" i="38"/>
  <c r="I101" i="39"/>
  <c r="EK101" i="3"/>
  <c r="CO101" i="38"/>
  <c r="K101" i="39"/>
  <c r="EM101" i="3"/>
  <c r="CL101" i="38"/>
  <c r="H101" i="39"/>
  <c r="EJ101" i="3"/>
  <c r="CN101" i="38"/>
  <c r="J101" i="39"/>
  <c r="EL101" i="3"/>
  <c r="DC101" i="38"/>
  <c r="AE101" i="39"/>
  <c r="DB101" i="38"/>
  <c r="AD101" i="39"/>
  <c r="DA101" i="38"/>
  <c r="AC101" i="39"/>
  <c r="CS101" i="38"/>
  <c r="Q101" i="39"/>
  <c r="CW101" i="38"/>
  <c r="W101" i="39"/>
  <c r="CR101" i="38"/>
  <c r="P101" i="39"/>
  <c r="CV101" i="38"/>
  <c r="V101" i="39"/>
  <c r="CQ101" i="38"/>
  <c r="O101" i="39"/>
  <c r="CY101" i="38"/>
  <c r="Y101" i="39"/>
  <c r="CT101" i="38"/>
  <c r="R101" i="39"/>
  <c r="CX101" i="38"/>
  <c r="X101" i="39"/>
  <c r="DD101" i="38"/>
  <c r="AF101" i="39"/>
  <c r="E101" i="39"/>
  <c r="EI101" i="3"/>
  <c r="AB134" i="39"/>
  <c r="U134" i="39"/>
  <c r="N134" i="39"/>
  <c r="G134" i="39"/>
  <c r="EH134" i="3"/>
  <c r="BG191" i="3"/>
  <c r="CN155" i="3"/>
  <c r="DB155" i="3"/>
  <c r="CO155" i="3"/>
  <c r="BG110" i="3"/>
  <c r="CN65" i="3"/>
  <c r="DB65" i="3"/>
  <c r="BG49" i="3"/>
  <c r="CN21" i="3"/>
  <c r="DB21" i="3"/>
  <c r="CO21" i="3"/>
  <c r="CL31" i="3"/>
  <c r="CD31" i="3"/>
  <c r="BB247" i="3"/>
  <c r="BE247" i="3"/>
  <c r="CA247" i="3"/>
  <c r="CD247" i="3"/>
  <c r="BE210" i="3"/>
  <c r="CA194" i="3"/>
  <c r="CD194" i="3"/>
  <c r="BB194" i="3"/>
  <c r="BE194" i="3"/>
  <c r="BE185" i="3"/>
  <c r="CA164" i="3"/>
  <c r="CD164" i="3"/>
  <c r="BB164" i="3"/>
  <c r="BE164" i="3"/>
  <c r="CL137" i="3"/>
  <c r="CA154" i="3"/>
  <c r="CD154" i="3"/>
  <c r="BB154" i="3"/>
  <c r="BE154" i="3"/>
  <c r="CL104" i="3"/>
  <c r="CL70" i="3"/>
  <c r="CA47" i="3"/>
  <c r="CD47" i="3"/>
  <c r="BB47" i="3"/>
  <c r="BE47" i="3"/>
  <c r="AR32" i="3"/>
  <c r="AU32" i="3"/>
  <c r="BQ32" i="3"/>
  <c r="BT32" i="3"/>
  <c r="CH237" i="3"/>
  <c r="CJ237" i="3"/>
  <c r="BT237" i="3"/>
  <c r="AU226" i="3"/>
  <c r="AR225" i="3"/>
  <c r="AU225" i="3"/>
  <c r="AW225" i="3"/>
  <c r="BQ225" i="3"/>
  <c r="BT225" i="3"/>
  <c r="AR200" i="3"/>
  <c r="AU200" i="3"/>
  <c r="BQ200" i="3"/>
  <c r="BT200" i="3"/>
  <c r="AU182" i="3"/>
  <c r="CH165" i="3"/>
  <c r="CJ165" i="3"/>
  <c r="BQ133" i="3"/>
  <c r="BT133" i="3"/>
  <c r="AR133" i="3"/>
  <c r="AU133" i="3"/>
  <c r="CH122" i="3"/>
  <c r="CJ122" i="3"/>
  <c r="BT122" i="3"/>
  <c r="BQ96" i="3"/>
  <c r="BT96" i="3"/>
  <c r="AR96" i="3"/>
  <c r="AU96" i="3"/>
  <c r="CN237" i="3"/>
  <c r="DB237" i="3"/>
  <c r="CF237" i="3"/>
  <c r="CO237" i="3"/>
  <c r="AU42" i="3"/>
  <c r="CA91" i="3"/>
  <c r="CD91" i="3"/>
  <c r="BB91" i="3"/>
  <c r="BE91" i="3"/>
  <c r="BG234" i="3"/>
  <c r="DC162" i="38"/>
  <c r="DB162" i="38"/>
  <c r="DA162" i="38"/>
  <c r="DD162" i="38"/>
  <c r="CX162" i="38"/>
  <c r="CN162" i="38"/>
  <c r="CW162" i="38"/>
  <c r="CM162" i="38"/>
  <c r="CV162" i="38"/>
  <c r="CL162" i="38"/>
  <c r="CT162" i="38"/>
  <c r="CS162" i="38"/>
  <c r="CR162" i="38"/>
  <c r="CQ162" i="38"/>
  <c r="CY162" i="38"/>
  <c r="CO162" i="38"/>
  <c r="G90" i="39"/>
  <c r="EH90" i="3"/>
  <c r="AB90" i="39"/>
  <c r="U90" i="39"/>
  <c r="N90" i="39"/>
  <c r="CN214" i="3"/>
  <c r="DB214" i="3"/>
  <c r="CF214" i="3"/>
  <c r="CN204" i="3"/>
  <c r="DB204" i="3"/>
  <c r="CF204" i="3"/>
  <c r="CO204" i="3"/>
  <c r="CN125" i="3"/>
  <c r="DB125" i="3"/>
  <c r="BG88" i="3"/>
  <c r="CN93" i="3"/>
  <c r="DB93" i="3"/>
  <c r="BG23" i="3"/>
  <c r="BG66" i="3"/>
  <c r="CA25" i="3"/>
  <c r="CD25" i="3"/>
  <c r="BB25" i="3"/>
  <c r="BE25" i="3"/>
  <c r="CL19" i="3"/>
  <c r="CA229" i="3"/>
  <c r="CD229" i="3"/>
  <c r="BB229" i="3"/>
  <c r="BE229" i="3"/>
  <c r="CL221" i="3"/>
  <c r="CL186" i="3"/>
  <c r="CL216" i="3"/>
  <c r="BB176" i="3"/>
  <c r="BE176" i="3"/>
  <c r="CA176" i="3"/>
  <c r="CD176" i="3"/>
  <c r="BB127" i="3"/>
  <c r="BE127" i="3"/>
  <c r="CA127" i="3"/>
  <c r="CD127" i="3"/>
  <c r="AR18" i="3"/>
  <c r="AU18" i="3"/>
  <c r="AW18" i="3"/>
  <c r="BQ18" i="3"/>
  <c r="BT18" i="3"/>
  <c r="CH14" i="3"/>
  <c r="CJ14" i="3"/>
  <c r="CV14" i="3"/>
  <c r="CH242" i="3"/>
  <c r="CJ242" i="3"/>
  <c r="BT242" i="3"/>
  <c r="CH227" i="3"/>
  <c r="CJ227" i="3"/>
  <c r="BT227" i="3"/>
  <c r="BQ202" i="3"/>
  <c r="BT202" i="3"/>
  <c r="AR202" i="3"/>
  <c r="AU202" i="3"/>
  <c r="AR222" i="3"/>
  <c r="AU222" i="3"/>
  <c r="AW222" i="3"/>
  <c r="BQ222" i="3"/>
  <c r="BT222" i="3"/>
  <c r="CH151" i="3"/>
  <c r="CJ151" i="3"/>
  <c r="AR170" i="3"/>
  <c r="AU170" i="3"/>
  <c r="BQ170" i="3"/>
  <c r="BT170" i="3"/>
  <c r="BQ127" i="3"/>
  <c r="BT127" i="3"/>
  <c r="AR127" i="3"/>
  <c r="AU127" i="3"/>
  <c r="BQ129" i="3"/>
  <c r="BT129" i="3"/>
  <c r="AR129" i="3"/>
  <c r="AU129" i="3"/>
  <c r="AW129" i="3"/>
  <c r="AR102" i="3"/>
  <c r="AU102" i="3"/>
  <c r="BQ102" i="3"/>
  <c r="BT102" i="3"/>
  <c r="CH100" i="3"/>
  <c r="CJ100" i="3"/>
  <c r="BG251" i="3"/>
  <c r="CA44" i="3"/>
  <c r="CD44" i="3"/>
  <c r="BB44" i="3"/>
  <c r="BE44" i="3"/>
  <c r="CH37" i="3"/>
  <c r="CJ37" i="3"/>
  <c r="BT37" i="3"/>
  <c r="CN205" i="3"/>
  <c r="DB205" i="3"/>
  <c r="CF205" i="3"/>
  <c r="CO205" i="3"/>
  <c r="G22" i="39"/>
  <c r="N22" i="39"/>
  <c r="EH22" i="3"/>
  <c r="U22" i="39"/>
  <c r="AB22" i="39"/>
  <c r="DD300" i="38"/>
  <c r="DC300" i="38"/>
  <c r="DB300" i="38"/>
  <c r="DA300" i="38"/>
  <c r="CW300" i="38"/>
  <c r="CM300" i="38"/>
  <c r="CV300" i="38"/>
  <c r="CL300" i="38"/>
  <c r="CR300" i="38"/>
  <c r="CQ300" i="38"/>
  <c r="CY300" i="38"/>
  <c r="CO300" i="38"/>
  <c r="CX300" i="38"/>
  <c r="CN300" i="38"/>
  <c r="CT300" i="38"/>
  <c r="CS300" i="38"/>
  <c r="DD267" i="38"/>
  <c r="DC267" i="38"/>
  <c r="DB267" i="38"/>
  <c r="DA267" i="38"/>
  <c r="CQ267" i="38"/>
  <c r="CY267" i="38"/>
  <c r="CO267" i="38"/>
  <c r="CX267" i="38"/>
  <c r="CN267" i="38"/>
  <c r="CW267" i="38"/>
  <c r="CM267" i="38"/>
  <c r="CV267" i="38"/>
  <c r="CL267" i="38"/>
  <c r="CT267" i="38"/>
  <c r="CS267" i="38"/>
  <c r="CR267" i="38"/>
  <c r="G52" i="39"/>
  <c r="N52" i="39"/>
  <c r="EH52" i="3"/>
  <c r="AB52" i="39"/>
  <c r="U52" i="39"/>
  <c r="CN86" i="38"/>
  <c r="J86" i="39"/>
  <c r="EL86" i="3"/>
  <c r="CM86" i="38"/>
  <c r="I86" i="39"/>
  <c r="EK86" i="3"/>
  <c r="CO86" i="38"/>
  <c r="K86" i="39"/>
  <c r="EM86" i="3"/>
  <c r="CL86" i="38"/>
  <c r="H86" i="39"/>
  <c r="EJ86" i="3"/>
  <c r="DC86" i="38"/>
  <c r="AE86" i="39"/>
  <c r="DB86" i="38"/>
  <c r="AD86" i="39"/>
  <c r="DA86" i="38"/>
  <c r="AC86" i="39"/>
  <c r="CQ86" i="38"/>
  <c r="O86" i="39"/>
  <c r="CY86" i="38"/>
  <c r="Y86" i="39"/>
  <c r="CT86" i="38"/>
  <c r="R86" i="39"/>
  <c r="CX86" i="38"/>
  <c r="X86" i="39"/>
  <c r="CS86" i="38"/>
  <c r="Q86" i="39"/>
  <c r="CW86" i="38"/>
  <c r="W86" i="39"/>
  <c r="CV86" i="38"/>
  <c r="V86" i="39"/>
  <c r="CR86" i="38"/>
  <c r="P86" i="39"/>
  <c r="DD86" i="38"/>
  <c r="AF86" i="39"/>
  <c r="E86" i="39"/>
  <c r="EI86" i="3"/>
  <c r="G123" i="39"/>
  <c r="EH123" i="3"/>
  <c r="AB123" i="39"/>
  <c r="U123" i="39"/>
  <c r="N123" i="39"/>
  <c r="CO148" i="38"/>
  <c r="K148" i="39"/>
  <c r="EM148" i="3"/>
  <c r="CL148" i="38"/>
  <c r="H148" i="39"/>
  <c r="EJ148" i="3"/>
  <c r="CN148" i="38"/>
  <c r="J148" i="39"/>
  <c r="EL148" i="3"/>
  <c r="CM148" i="38"/>
  <c r="I148" i="39"/>
  <c r="EK148" i="3"/>
  <c r="DC148" i="38"/>
  <c r="AE148" i="39"/>
  <c r="DB148" i="38"/>
  <c r="AD148" i="39"/>
  <c r="DA148" i="38"/>
  <c r="AC148" i="39"/>
  <c r="CY148" i="38"/>
  <c r="Y148" i="39"/>
  <c r="CT148" i="38"/>
  <c r="R148" i="39"/>
  <c r="CX148" i="38"/>
  <c r="X148" i="39"/>
  <c r="CS148" i="38"/>
  <c r="Q148" i="39"/>
  <c r="CW148" i="38"/>
  <c r="W148" i="39"/>
  <c r="CR148" i="38"/>
  <c r="P148" i="39"/>
  <c r="CV148" i="38"/>
  <c r="V148" i="39"/>
  <c r="CQ148" i="38"/>
  <c r="O148" i="39"/>
  <c r="E148" i="39"/>
  <c r="EI148" i="3"/>
  <c r="DD148" i="38"/>
  <c r="AF148" i="39"/>
  <c r="Z126" i="3"/>
  <c r="Y126" i="3"/>
  <c r="GH126" i="3"/>
  <c r="Q126" i="3"/>
  <c r="FY126" i="3"/>
  <c r="CN196" i="3"/>
  <c r="DB196" i="3"/>
  <c r="CF196" i="3"/>
  <c r="CO196" i="3"/>
  <c r="CO158" i="3"/>
  <c r="CN158" i="3"/>
  <c r="DB158" i="3"/>
  <c r="CN63" i="3"/>
  <c r="DB63" i="3"/>
  <c r="BG47" i="3"/>
  <c r="BG32" i="3"/>
  <c r="CL17" i="3"/>
  <c r="CD17" i="3"/>
  <c r="BJ5" i="3"/>
  <c r="BJ6" i="3"/>
  <c r="CA223" i="3"/>
  <c r="CD223" i="3"/>
  <c r="BB223" i="3"/>
  <c r="BE223" i="3"/>
  <c r="BE206" i="3"/>
  <c r="BB166" i="3"/>
  <c r="BE166" i="3"/>
  <c r="CA166" i="3"/>
  <c r="CD166" i="3"/>
  <c r="CL121" i="3"/>
  <c r="CL67" i="3"/>
  <c r="CD79" i="3"/>
  <c r="CL79" i="3"/>
  <c r="BE61" i="3"/>
  <c r="AR198" i="3"/>
  <c r="AU198" i="3"/>
  <c r="AW198" i="3"/>
  <c r="BQ198" i="3"/>
  <c r="BT198" i="3"/>
  <c r="AR172" i="3"/>
  <c r="AU172" i="3"/>
  <c r="BQ172" i="3"/>
  <c r="BT172" i="3"/>
  <c r="CH186" i="3"/>
  <c r="CJ186" i="3"/>
  <c r="BT186" i="3"/>
  <c r="BQ153" i="3"/>
  <c r="BT153" i="3"/>
  <c r="AR153" i="3"/>
  <c r="AU153" i="3"/>
  <c r="AU161" i="3"/>
  <c r="AU119" i="3"/>
  <c r="CH101" i="3"/>
  <c r="CJ101" i="3"/>
  <c r="BT101" i="3"/>
  <c r="G20" i="39"/>
  <c r="N20" i="39"/>
  <c r="EH20" i="3"/>
  <c r="AB20" i="39"/>
  <c r="U20" i="39"/>
  <c r="N8" i="39"/>
  <c r="G8" i="39"/>
  <c r="U8" i="39"/>
  <c r="AB8" i="39"/>
  <c r="E41" i="39"/>
  <c r="EI41" i="3"/>
  <c r="W44" i="1"/>
  <c r="BO41" i="38"/>
  <c r="I41" i="39"/>
  <c r="BS41" i="38"/>
  <c r="O41" i="39"/>
  <c r="BP41" i="38"/>
  <c r="J41" i="39"/>
  <c r="BT41" i="38"/>
  <c r="P41" i="39"/>
  <c r="BQ41" i="38"/>
  <c r="K41" i="39"/>
  <c r="BU41" i="38"/>
  <c r="Q41" i="39"/>
  <c r="EL41" i="3"/>
  <c r="BV41" i="38"/>
  <c r="R41" i="39"/>
  <c r="BN41" i="38"/>
  <c r="H41" i="39"/>
  <c r="CF41" i="38"/>
  <c r="AF41" i="39"/>
  <c r="CC41" i="38"/>
  <c r="AC41" i="39"/>
  <c r="CE41" i="38"/>
  <c r="AE41" i="39"/>
  <c r="CD41" i="38"/>
  <c r="AD41" i="39"/>
  <c r="CA41" i="38"/>
  <c r="Y41" i="39"/>
  <c r="BY41" i="38"/>
  <c r="W41" i="39"/>
  <c r="BZ41" i="38"/>
  <c r="X41" i="39"/>
  <c r="BX41" i="38"/>
  <c r="V41" i="39"/>
  <c r="BT65" i="38"/>
  <c r="P65" i="39"/>
  <c r="BU65" i="38"/>
  <c r="Q65" i="39"/>
  <c r="EL65" i="3"/>
  <c r="BV65" i="38"/>
  <c r="R65" i="39"/>
  <c r="BO65" i="38"/>
  <c r="I65" i="39"/>
  <c r="BS65" i="38"/>
  <c r="O65" i="39"/>
  <c r="CE65" i="38"/>
  <c r="AE65" i="39"/>
  <c r="CF65" i="38"/>
  <c r="AF65" i="39"/>
  <c r="CD65" i="38"/>
  <c r="AD65" i="39"/>
  <c r="CC65" i="38"/>
  <c r="AC65" i="39"/>
  <c r="BZ65" i="38"/>
  <c r="X65" i="39"/>
  <c r="BX65" i="38"/>
  <c r="V65" i="39"/>
  <c r="CA65" i="38"/>
  <c r="Y65" i="39"/>
  <c r="BY65" i="38"/>
  <c r="W65" i="39"/>
  <c r="BP65" i="38"/>
  <c r="J65" i="39"/>
  <c r="E65" i="39"/>
  <c r="EI65" i="3"/>
  <c r="W68" i="1"/>
  <c r="BQ65" i="38"/>
  <c r="K65" i="39"/>
  <c r="BN65" i="38"/>
  <c r="H65" i="39"/>
  <c r="BG56" i="3"/>
  <c r="CD112" i="3"/>
  <c r="CL112" i="3"/>
  <c r="AR174" i="3"/>
  <c r="AU174" i="3"/>
  <c r="AW174" i="3"/>
  <c r="BQ174" i="3"/>
  <c r="BT174" i="3"/>
  <c r="AR118" i="3"/>
  <c r="AU118" i="3"/>
  <c r="BQ118" i="3"/>
  <c r="BT118" i="3"/>
  <c r="BG228" i="3"/>
  <c r="S156" i="2"/>
  <c r="BV56" i="38"/>
  <c r="R56" i="39"/>
  <c r="BO56" i="38"/>
  <c r="I56" i="39"/>
  <c r="BS56" i="38"/>
  <c r="O56" i="39"/>
  <c r="BP56" i="38"/>
  <c r="J56" i="39"/>
  <c r="BT56" i="38"/>
  <c r="P56" i="39"/>
  <c r="EK56" i="3"/>
  <c r="BQ56" i="38"/>
  <c r="K56" i="39"/>
  <c r="BU56" i="38"/>
  <c r="Q56" i="39"/>
  <c r="EL56" i="3"/>
  <c r="CC56" i="38"/>
  <c r="AC56" i="39"/>
  <c r="E56" i="39"/>
  <c r="EI56" i="3"/>
  <c r="CF56" i="38"/>
  <c r="AF56" i="39"/>
  <c r="CE56" i="38"/>
  <c r="AE56" i="39"/>
  <c r="CD56" i="38"/>
  <c r="AD56" i="39"/>
  <c r="BZ56" i="38"/>
  <c r="X56" i="39"/>
  <c r="BX56" i="38"/>
  <c r="V56" i="39"/>
  <c r="CA56" i="38"/>
  <c r="Y56" i="39"/>
  <c r="BY56" i="38"/>
  <c r="W56" i="39"/>
  <c r="BN56" i="38"/>
  <c r="H56" i="39"/>
  <c r="CL142" i="38"/>
  <c r="H142" i="39"/>
  <c r="EJ142" i="3"/>
  <c r="CN142" i="38"/>
  <c r="J142" i="39"/>
  <c r="EL142" i="3"/>
  <c r="E142" i="39"/>
  <c r="EI142" i="3"/>
  <c r="CM142" i="38"/>
  <c r="I142" i="39"/>
  <c r="EK142" i="3"/>
  <c r="CO142" i="38"/>
  <c r="K142" i="39"/>
  <c r="EM142" i="3"/>
  <c r="DC142" i="38"/>
  <c r="AE142" i="39"/>
  <c r="DB142" i="38"/>
  <c r="AD142" i="39"/>
  <c r="DA142" i="38"/>
  <c r="AC142" i="39"/>
  <c r="CV142" i="38"/>
  <c r="V142" i="39"/>
  <c r="CQ142" i="38"/>
  <c r="O142" i="39"/>
  <c r="CY142" i="38"/>
  <c r="Y142" i="39"/>
  <c r="CT142" i="38"/>
  <c r="R142" i="39"/>
  <c r="CX142" i="38"/>
  <c r="X142" i="39"/>
  <c r="CS142" i="38"/>
  <c r="Q142" i="39"/>
  <c r="CW142" i="38"/>
  <c r="W142" i="39"/>
  <c r="CR142" i="38"/>
  <c r="P142" i="39"/>
  <c r="DD142" i="38"/>
  <c r="AF142" i="39"/>
  <c r="BG194" i="3"/>
  <c r="BG142" i="3"/>
  <c r="CN146" i="3"/>
  <c r="DB146" i="3"/>
  <c r="BG94" i="3"/>
  <c r="CN60" i="3"/>
  <c r="DB60" i="3"/>
  <c r="CO60" i="3"/>
  <c r="BG34" i="3"/>
  <c r="BB224" i="3"/>
  <c r="BE224" i="3"/>
  <c r="CA224" i="3"/>
  <c r="CD224" i="3"/>
  <c r="CL160" i="3"/>
  <c r="CD160" i="3"/>
  <c r="CL132" i="3"/>
  <c r="CA90" i="3"/>
  <c r="CD90" i="3"/>
  <c r="BB90" i="3"/>
  <c r="BE90" i="3"/>
  <c r="CL108" i="3"/>
  <c r="BB49" i="3"/>
  <c r="BE49" i="3"/>
  <c r="CA49" i="3"/>
  <c r="CD49" i="3"/>
  <c r="AR20" i="3"/>
  <c r="AU20" i="3"/>
  <c r="AW20" i="3"/>
  <c r="BQ20" i="3"/>
  <c r="BT20" i="3"/>
  <c r="BT249" i="3"/>
  <c r="CH249" i="3"/>
  <c r="CJ249" i="3"/>
  <c r="CH232" i="3"/>
  <c r="CJ232" i="3"/>
  <c r="BQ204" i="3"/>
  <c r="BT204" i="3"/>
  <c r="AR204" i="3"/>
  <c r="AU204" i="3"/>
  <c r="AU189" i="3"/>
  <c r="CH168" i="3"/>
  <c r="CJ168" i="3"/>
  <c r="BT168" i="3"/>
  <c r="CH183" i="3"/>
  <c r="CJ183" i="3"/>
  <c r="BQ144" i="3"/>
  <c r="BT144" i="3"/>
  <c r="AR144" i="3"/>
  <c r="AU144" i="3"/>
  <c r="AW144" i="3"/>
  <c r="CH140" i="3"/>
  <c r="CJ140" i="3"/>
  <c r="BQ111" i="3"/>
  <c r="BT111" i="3"/>
  <c r="AR111" i="3"/>
  <c r="AU111" i="3"/>
  <c r="BQ80" i="3"/>
  <c r="BT80" i="3"/>
  <c r="AR80" i="3"/>
  <c r="AU80" i="3"/>
  <c r="CH77" i="3"/>
  <c r="CJ77" i="3"/>
  <c r="BT77" i="3"/>
  <c r="BG245" i="3"/>
  <c r="E19" i="39"/>
  <c r="EI19" i="3"/>
  <c r="BV19" i="38"/>
  <c r="R19" i="39"/>
  <c r="BN19" i="38"/>
  <c r="H19" i="39"/>
  <c r="BO19" i="38"/>
  <c r="I19" i="39"/>
  <c r="BS19" i="38"/>
  <c r="O19" i="39"/>
  <c r="EJ19" i="3"/>
  <c r="BP19" i="38"/>
  <c r="J19" i="39"/>
  <c r="BT19" i="38"/>
  <c r="P19" i="39"/>
  <c r="EK19" i="3"/>
  <c r="BQ19" i="38"/>
  <c r="K19" i="39"/>
  <c r="BU19" i="38"/>
  <c r="Q19" i="39"/>
  <c r="EL19" i="3"/>
  <c r="CF19" i="38"/>
  <c r="AF19" i="39"/>
  <c r="CC19" i="38"/>
  <c r="AC19" i="39"/>
  <c r="CE19" i="38"/>
  <c r="AE19" i="39"/>
  <c r="CD19" i="38"/>
  <c r="AD19" i="39"/>
  <c r="CA19" i="38"/>
  <c r="Y19" i="39"/>
  <c r="BY19" i="38"/>
  <c r="W19" i="39"/>
  <c r="BZ19" i="38"/>
  <c r="X19" i="39"/>
  <c r="BX19" i="38"/>
  <c r="V19" i="39"/>
  <c r="S43" i="38"/>
  <c r="BG143" i="3"/>
  <c r="CN100" i="3"/>
  <c r="DB100" i="3"/>
  <c r="CO100" i="3"/>
  <c r="L38" i="8"/>
  <c r="DD271" i="38"/>
  <c r="DC271" i="38"/>
  <c r="DB271" i="38"/>
  <c r="DA271" i="38"/>
  <c r="CV271" i="38"/>
  <c r="CL271" i="38"/>
  <c r="CT271" i="38"/>
  <c r="CS271" i="38"/>
  <c r="CR271" i="38"/>
  <c r="CQ271" i="38"/>
  <c r="CY271" i="38"/>
  <c r="CO271" i="38"/>
  <c r="CX271" i="38"/>
  <c r="CN271" i="38"/>
  <c r="CW271" i="38"/>
  <c r="CM271" i="38"/>
  <c r="DD180" i="38"/>
  <c r="DA180" i="38"/>
  <c r="DC180" i="38"/>
  <c r="DB180" i="38"/>
  <c r="CQ180" i="38"/>
  <c r="CY180" i="38"/>
  <c r="CO180" i="38"/>
  <c r="CX180" i="38"/>
  <c r="CN180" i="38"/>
  <c r="CW180" i="38"/>
  <c r="CM180" i="38"/>
  <c r="CV180" i="38"/>
  <c r="CL180" i="38"/>
  <c r="CT180" i="38"/>
  <c r="CS180" i="38"/>
  <c r="CR180" i="38"/>
  <c r="DA249" i="38"/>
  <c r="DD249" i="38"/>
  <c r="DC249" i="38"/>
  <c r="DB249" i="38"/>
  <c r="CX249" i="38"/>
  <c r="CN249" i="38"/>
  <c r="CW249" i="38"/>
  <c r="CM249" i="38"/>
  <c r="CV249" i="38"/>
  <c r="CL249" i="38"/>
  <c r="CT249" i="38"/>
  <c r="CS249" i="38"/>
  <c r="CR249" i="38"/>
  <c r="CQ249" i="38"/>
  <c r="CO249" i="38"/>
  <c r="CY249" i="38"/>
  <c r="Y83" i="3"/>
  <c r="GH83" i="3"/>
  <c r="Z83" i="3"/>
  <c r="Q83" i="3"/>
  <c r="FY83" i="3"/>
  <c r="CH55" i="38"/>
  <c r="BU70" i="38"/>
  <c r="Q70" i="39"/>
  <c r="BV70" i="38"/>
  <c r="R70" i="39"/>
  <c r="BS70" i="38"/>
  <c r="O70" i="39"/>
  <c r="BP70" i="38"/>
  <c r="J70" i="39"/>
  <c r="CC70" i="38"/>
  <c r="AC70" i="39"/>
  <c r="BT70" i="38"/>
  <c r="P70" i="39"/>
  <c r="CF70" i="38"/>
  <c r="AF70" i="39"/>
  <c r="CE70" i="38"/>
  <c r="AE70" i="39"/>
  <c r="CD70" i="38"/>
  <c r="AD70" i="39"/>
  <c r="BZ70" i="38"/>
  <c r="X70" i="39"/>
  <c r="BX70" i="38"/>
  <c r="V70" i="39"/>
  <c r="CA70" i="38"/>
  <c r="Y70" i="39"/>
  <c r="BY70" i="38"/>
  <c r="W70" i="39"/>
  <c r="BN70" i="38"/>
  <c r="H70" i="39"/>
  <c r="BO70" i="38"/>
  <c r="I70" i="39"/>
  <c r="BQ70" i="38"/>
  <c r="K70" i="39"/>
  <c r="E70" i="39"/>
  <c r="EI70" i="3"/>
  <c r="W73" i="1"/>
  <c r="CN199" i="3"/>
  <c r="DB199" i="3"/>
  <c r="CF199" i="3"/>
  <c r="CO199" i="3"/>
  <c r="CN162" i="3"/>
  <c r="DB162" i="3"/>
  <c r="CN124" i="3"/>
  <c r="DB124" i="3"/>
  <c r="CO124" i="3"/>
  <c r="BG64" i="3"/>
  <c r="CN69" i="3"/>
  <c r="DB69" i="3"/>
  <c r="BB232" i="3"/>
  <c r="BE232" i="3"/>
  <c r="CA232" i="3"/>
  <c r="CD232" i="3"/>
  <c r="BE251" i="3"/>
  <c r="CD197" i="3"/>
  <c r="CL197" i="3"/>
  <c r="CL200" i="3"/>
  <c r="BB150" i="3"/>
  <c r="BE150" i="3"/>
  <c r="CA150" i="3"/>
  <c r="CD150" i="3"/>
  <c r="CA171" i="3"/>
  <c r="CD171" i="3"/>
  <c r="BB171" i="3"/>
  <c r="BE171" i="3"/>
  <c r="BE126" i="3"/>
  <c r="CL162" i="3"/>
  <c r="CA124" i="3"/>
  <c r="CD124" i="3"/>
  <c r="BB124" i="3"/>
  <c r="BE124" i="3"/>
  <c r="CL82" i="3"/>
  <c r="CL56" i="3"/>
  <c r="BQ241" i="3"/>
  <c r="BT241" i="3"/>
  <c r="AR241" i="3"/>
  <c r="AU241" i="3"/>
  <c r="CH30" i="3"/>
  <c r="CJ30" i="3"/>
  <c r="BT126" i="3"/>
  <c r="CH126" i="3"/>
  <c r="CJ126" i="3"/>
  <c r="CH130" i="3"/>
  <c r="CJ130" i="3"/>
  <c r="BQ97" i="3"/>
  <c r="BT97" i="3"/>
  <c r="AR97" i="3"/>
  <c r="AU97" i="3"/>
  <c r="CH109" i="3"/>
  <c r="CJ109" i="3"/>
  <c r="BT109" i="3"/>
  <c r="AR86" i="3"/>
  <c r="AU86" i="3"/>
  <c r="BQ86" i="3"/>
  <c r="BT86" i="3"/>
  <c r="CN12" i="3"/>
  <c r="DB12" i="3"/>
  <c r="CO12" i="3"/>
  <c r="G6" i="39"/>
  <c r="N6" i="39"/>
  <c r="AB6" i="39"/>
  <c r="U6" i="39"/>
  <c r="G29" i="39"/>
  <c r="N29" i="39"/>
  <c r="EH29" i="3"/>
  <c r="Y29" i="3"/>
  <c r="AB29" i="39"/>
  <c r="U29" i="39"/>
  <c r="BG31" i="3"/>
  <c r="AU143" i="3"/>
  <c r="T289" i="2"/>
  <c r="T291" i="2"/>
  <c r="DC206" i="38"/>
  <c r="DB206" i="38"/>
  <c r="DA206" i="38"/>
  <c r="DD206" i="38"/>
  <c r="CS206" i="38"/>
  <c r="CR206" i="38"/>
  <c r="CQ206" i="38"/>
  <c r="CY206" i="38"/>
  <c r="CO206" i="38"/>
  <c r="CX206" i="38"/>
  <c r="CN206" i="38"/>
  <c r="CW206" i="38"/>
  <c r="CM206" i="38"/>
  <c r="CV206" i="38"/>
  <c r="CL206" i="38"/>
  <c r="CT206" i="38"/>
  <c r="DA197" i="38"/>
  <c r="DC197" i="38"/>
  <c r="DD197" i="38"/>
  <c r="DB197" i="38"/>
  <c r="CW197" i="38"/>
  <c r="CM197" i="38"/>
  <c r="CV197" i="38"/>
  <c r="CL197" i="38"/>
  <c r="CT197" i="38"/>
  <c r="CS197" i="38"/>
  <c r="CR197" i="38"/>
  <c r="CQ197" i="38"/>
  <c r="CY197" i="38"/>
  <c r="CO197" i="38"/>
  <c r="CX197" i="38"/>
  <c r="CN197" i="38"/>
  <c r="DA297" i="38"/>
  <c r="DD297" i="38"/>
  <c r="DC297" i="38"/>
  <c r="DB297" i="38"/>
  <c r="CN297" i="38"/>
  <c r="CW297" i="38"/>
  <c r="CM297" i="38"/>
  <c r="CV297" i="38"/>
  <c r="CL297" i="38"/>
  <c r="CS297" i="38"/>
  <c r="CR297" i="38"/>
  <c r="CQ297" i="38"/>
  <c r="CY297" i="38"/>
  <c r="CO297" i="38"/>
  <c r="CX297" i="38"/>
  <c r="CT297" i="38"/>
  <c r="Y69" i="3"/>
  <c r="GH69" i="3"/>
  <c r="Z69" i="3"/>
  <c r="Q69" i="3"/>
  <c r="FY69" i="3"/>
  <c r="FZ69" i="3"/>
  <c r="Y96" i="3"/>
  <c r="GH96" i="3"/>
  <c r="Z96" i="3"/>
  <c r="Q96" i="3"/>
  <c r="FY96" i="3"/>
  <c r="S137" i="38"/>
  <c r="AB149" i="39"/>
  <c r="U149" i="39"/>
  <c r="N149" i="39"/>
  <c r="G149" i="39"/>
  <c r="EH149" i="3"/>
  <c r="CN188" i="3"/>
  <c r="DB188" i="3"/>
  <c r="CF188" i="3"/>
  <c r="CO188" i="3"/>
  <c r="BG97" i="3"/>
  <c r="CN101" i="3"/>
  <c r="DB101" i="3"/>
  <c r="CO101" i="3"/>
  <c r="CN26" i="3"/>
  <c r="DB26" i="3"/>
  <c r="CO26" i="3"/>
  <c r="CA24" i="3"/>
  <c r="CD24" i="3"/>
  <c r="BB24" i="3"/>
  <c r="BE24" i="3"/>
  <c r="CL14" i="3"/>
  <c r="CD14" i="3"/>
  <c r="CA249" i="3"/>
  <c r="CD249" i="3"/>
  <c r="BB249" i="3"/>
  <c r="BE249" i="3"/>
  <c r="CA34" i="3"/>
  <c r="CD34" i="3"/>
  <c r="BB34" i="3"/>
  <c r="BE34" i="3"/>
  <c r="CA74" i="3"/>
  <c r="CD74" i="3"/>
  <c r="BB74" i="3"/>
  <c r="BE74" i="3"/>
  <c r="CA48" i="3"/>
  <c r="CD48" i="3"/>
  <c r="BB48" i="3"/>
  <c r="BE48" i="3"/>
  <c r="AR40" i="3"/>
  <c r="AU40" i="3"/>
  <c r="AW40" i="3"/>
  <c r="BQ40" i="3"/>
  <c r="BT40" i="3"/>
  <c r="AU234" i="3"/>
  <c r="AR211" i="3"/>
  <c r="AU211" i="3"/>
  <c r="AW211" i="3"/>
  <c r="BQ211" i="3"/>
  <c r="BT211" i="3"/>
  <c r="CH150" i="3"/>
  <c r="CJ150" i="3"/>
  <c r="BT150" i="3"/>
  <c r="AU114" i="3"/>
  <c r="AU123" i="3"/>
  <c r="AR60" i="3"/>
  <c r="AU60" i="3"/>
  <c r="BQ60" i="3"/>
  <c r="BT60" i="3"/>
  <c r="BQ67" i="3"/>
  <c r="BT67" i="3"/>
  <c r="AR67" i="3"/>
  <c r="AU67" i="3"/>
  <c r="AW67" i="3"/>
  <c r="CN218" i="3"/>
  <c r="DB218" i="3"/>
  <c r="CF218" i="3"/>
  <c r="CO218" i="3"/>
  <c r="BQ23" i="38"/>
  <c r="BP23" i="38"/>
  <c r="BO23" i="38"/>
  <c r="I23" i="39"/>
  <c r="BN23" i="38"/>
  <c r="BV23" i="38"/>
  <c r="BU23" i="38"/>
  <c r="BT23" i="38"/>
  <c r="P23" i="39"/>
  <c r="BS23" i="38"/>
  <c r="CF23" i="38"/>
  <c r="CE23" i="38"/>
  <c r="BZ23" i="38"/>
  <c r="BY23" i="38"/>
  <c r="CA23" i="38"/>
  <c r="BX23" i="38"/>
  <c r="CC23" i="38"/>
  <c r="AC23" i="39"/>
  <c r="E23" i="39"/>
  <c r="EI23" i="3"/>
  <c r="W26" i="1"/>
  <c r="CD23" i="38"/>
  <c r="AD23" i="39"/>
  <c r="BG157" i="3"/>
  <c r="BB58" i="3"/>
  <c r="BE58" i="3"/>
  <c r="CA58" i="3"/>
  <c r="CD58" i="3"/>
  <c r="AR139" i="3"/>
  <c r="AU139" i="3"/>
  <c r="BQ139" i="3"/>
  <c r="BT139" i="3"/>
  <c r="BG229" i="3"/>
  <c r="S66" i="2"/>
  <c r="T93" i="2"/>
  <c r="DD259" i="38"/>
  <c r="DC259" i="38"/>
  <c r="DB259" i="38"/>
  <c r="DA259" i="38"/>
  <c r="CQ259" i="38"/>
  <c r="CY259" i="38"/>
  <c r="CO259" i="38"/>
  <c r="CX259" i="38"/>
  <c r="CN259" i="38"/>
  <c r="CW259" i="38"/>
  <c r="CM259" i="38"/>
  <c r="CV259" i="38"/>
  <c r="CL259" i="38"/>
  <c r="CT259" i="38"/>
  <c r="CS259" i="38"/>
  <c r="CR259" i="38"/>
  <c r="DD296" i="38"/>
  <c r="DC296" i="38"/>
  <c r="DB296" i="38"/>
  <c r="DA296" i="38"/>
  <c r="CR296" i="38"/>
  <c r="CQ296" i="38"/>
  <c r="CY296" i="38"/>
  <c r="CO296" i="38"/>
  <c r="CN296" i="38"/>
  <c r="CW296" i="38"/>
  <c r="CM296" i="38"/>
  <c r="CV296" i="38"/>
  <c r="CL296" i="38"/>
  <c r="CT296" i="38"/>
  <c r="CS296" i="38"/>
  <c r="CX296" i="38"/>
  <c r="Y107" i="3"/>
  <c r="GH107" i="3"/>
  <c r="Z107" i="3"/>
  <c r="Q107" i="3"/>
  <c r="FY107" i="3"/>
  <c r="CM85" i="38"/>
  <c r="I85" i="39"/>
  <c r="EK85" i="3"/>
  <c r="CO85" i="38"/>
  <c r="K85" i="39"/>
  <c r="EM85" i="3"/>
  <c r="CL85" i="38"/>
  <c r="H85" i="39"/>
  <c r="EJ85" i="3"/>
  <c r="CN85" i="38"/>
  <c r="J85" i="39"/>
  <c r="EL85" i="3"/>
  <c r="DC85" i="38"/>
  <c r="AE85" i="39"/>
  <c r="DB85" i="38"/>
  <c r="AD85" i="39"/>
  <c r="DA85" i="38"/>
  <c r="AC85" i="39"/>
  <c r="CW85" i="38"/>
  <c r="W85" i="39"/>
  <c r="CR85" i="38"/>
  <c r="P85" i="39"/>
  <c r="CV85" i="38"/>
  <c r="V85" i="39"/>
  <c r="CQ85" i="38"/>
  <c r="O85" i="39"/>
  <c r="CY85" i="38"/>
  <c r="Y85" i="39"/>
  <c r="CT85" i="38"/>
  <c r="R85" i="39"/>
  <c r="CS85" i="38"/>
  <c r="Q85" i="39"/>
  <c r="CX85" i="38"/>
  <c r="X85" i="39"/>
  <c r="DD85" i="38"/>
  <c r="AF85" i="39"/>
  <c r="E85" i="39"/>
  <c r="EI85" i="3"/>
  <c r="CN201" i="3"/>
  <c r="DB201" i="3"/>
  <c r="CF201" i="3"/>
  <c r="CO201" i="3"/>
  <c r="CO159" i="3"/>
  <c r="CN159" i="3"/>
  <c r="DB159" i="3"/>
  <c r="BG81" i="3"/>
  <c r="CN70" i="3"/>
  <c r="DB70" i="3"/>
  <c r="BG35" i="3"/>
  <c r="CL226" i="3"/>
  <c r="CL225" i="3"/>
  <c r="CL182" i="3"/>
  <c r="BB95" i="3"/>
  <c r="BE95" i="3"/>
  <c r="CA95" i="3"/>
  <c r="CD95" i="3"/>
  <c r="BB80" i="3"/>
  <c r="BE80" i="3"/>
  <c r="CA80" i="3"/>
  <c r="CD80" i="3"/>
  <c r="CA76" i="3"/>
  <c r="CD76" i="3"/>
  <c r="BB76" i="3"/>
  <c r="BE76" i="3"/>
  <c r="BQ29" i="3"/>
  <c r="BT29" i="3"/>
  <c r="AR29" i="3"/>
  <c r="AU29" i="3"/>
  <c r="AW29" i="3"/>
  <c r="BQ223" i="3"/>
  <c r="BT223" i="3"/>
  <c r="AR223" i="3"/>
  <c r="AU223" i="3"/>
  <c r="AU199" i="3"/>
  <c r="AU201" i="3"/>
  <c r="AR175" i="3"/>
  <c r="AU175" i="3"/>
  <c r="AW175" i="3"/>
  <c r="BQ175" i="3"/>
  <c r="BT175" i="3"/>
  <c r="CH106" i="3"/>
  <c r="CJ106" i="3"/>
  <c r="BT106" i="3"/>
  <c r="CH87" i="3"/>
  <c r="CJ87" i="3"/>
  <c r="BT87" i="3"/>
  <c r="BQ107" i="3"/>
  <c r="BT107" i="3"/>
  <c r="AR107" i="3"/>
  <c r="AU107" i="3"/>
  <c r="AW107" i="3"/>
  <c r="CH52" i="3"/>
  <c r="CJ52" i="3"/>
  <c r="BT52" i="3"/>
  <c r="CN28" i="3"/>
  <c r="DB28" i="3"/>
  <c r="BG248" i="3"/>
  <c r="CN226" i="3"/>
  <c r="DB226" i="3"/>
  <c r="CF226" i="3"/>
  <c r="CO226" i="3"/>
  <c r="Z108" i="3"/>
  <c r="Y108" i="3"/>
  <c r="GH108" i="3"/>
  <c r="Q108" i="3"/>
  <c r="FY108" i="3"/>
  <c r="BB252" i="3"/>
  <c r="BE252" i="3"/>
  <c r="CA252" i="3"/>
  <c r="CD252" i="3"/>
  <c r="BB143" i="3"/>
  <c r="BE143" i="3"/>
  <c r="CA143" i="3"/>
  <c r="CD143" i="3"/>
  <c r="BQ190" i="3"/>
  <c r="BT190" i="3"/>
  <c r="AR190" i="3"/>
  <c r="AU190" i="3"/>
  <c r="BG213" i="3"/>
  <c r="S336" i="2"/>
  <c r="S219" i="2"/>
  <c r="W90" i="1"/>
  <c r="S210" i="2"/>
  <c r="EM16" i="3"/>
  <c r="EH42" i="3"/>
  <c r="EJ12" i="3"/>
  <c r="EL34" i="3"/>
  <c r="V46" i="39"/>
  <c r="EL54" i="3"/>
  <c r="EL50" i="3"/>
  <c r="CO140" i="38"/>
  <c r="K140" i="39"/>
  <c r="EM140" i="3"/>
  <c r="DC140" i="38"/>
  <c r="AE140" i="39"/>
  <c r="CT140" i="38"/>
  <c r="R140" i="39"/>
  <c r="CR140" i="38"/>
  <c r="P140" i="39"/>
  <c r="E140" i="39"/>
  <c r="EI140" i="3"/>
  <c r="CL140" i="38"/>
  <c r="H140" i="39"/>
  <c r="EJ140" i="3"/>
  <c r="DB140" i="38"/>
  <c r="AD140" i="39"/>
  <c r="CX140" i="38"/>
  <c r="X140" i="39"/>
  <c r="CV140" i="38"/>
  <c r="V140" i="39"/>
  <c r="CN140" i="38"/>
  <c r="J140" i="39"/>
  <c r="EL140" i="3"/>
  <c r="DA140" i="38"/>
  <c r="AC140" i="39"/>
  <c r="CS140" i="38"/>
  <c r="Q140" i="39"/>
  <c r="CQ140" i="38"/>
  <c r="O140" i="39"/>
  <c r="CM140" i="38"/>
  <c r="I140" i="39"/>
  <c r="EK140" i="3"/>
  <c r="CY140" i="38"/>
  <c r="Y140" i="39"/>
  <c r="CW140" i="38"/>
  <c r="W140" i="39"/>
  <c r="DD140" i="38"/>
  <c r="AF140" i="39"/>
  <c r="AI250" i="38"/>
  <c r="W250" i="38"/>
  <c r="U250" i="38"/>
  <c r="AA250" i="38"/>
  <c r="AL250" i="38"/>
  <c r="Z250" i="38"/>
  <c r="AF250" i="38"/>
  <c r="AD250" i="38"/>
  <c r="AK250" i="38"/>
  <c r="Y250" i="38"/>
  <c r="V250" i="38"/>
  <c r="T250" i="38"/>
  <c r="AJ250" i="38"/>
  <c r="AG250" i="38"/>
  <c r="AE250" i="38"/>
  <c r="AB250" i="38"/>
  <c r="BZ200" i="38"/>
  <c r="BU200" i="38"/>
  <c r="BP200" i="38"/>
  <c r="BY200" i="38"/>
  <c r="BT200" i="38"/>
  <c r="BO200" i="38"/>
  <c r="BX200" i="38"/>
  <c r="BS200" i="38"/>
  <c r="BN200" i="38"/>
  <c r="BV200" i="38"/>
  <c r="BQ200" i="38"/>
  <c r="CA200" i="38"/>
  <c r="CD200" i="38"/>
  <c r="CC200" i="38"/>
  <c r="CF200" i="38"/>
  <c r="CE200" i="38"/>
  <c r="CC132" i="38"/>
  <c r="CE132" i="38"/>
  <c r="CF132" i="38"/>
  <c r="CD132" i="38"/>
  <c r="CA132" i="38"/>
  <c r="BV132" i="38"/>
  <c r="BQ132" i="38"/>
  <c r="BZ132" i="38"/>
  <c r="BU132" i="38"/>
  <c r="BP132" i="38"/>
  <c r="BY132" i="38"/>
  <c r="BT132" i="38"/>
  <c r="BO132" i="38"/>
  <c r="BX132" i="38"/>
  <c r="BS132" i="38"/>
  <c r="BN132" i="38"/>
  <c r="CF279" i="38"/>
  <c r="BS279" i="38"/>
  <c r="BN279" i="38"/>
  <c r="CA279" i="38"/>
  <c r="BV279" i="38"/>
  <c r="BQ279" i="38"/>
  <c r="BZ279" i="38"/>
  <c r="BU279" i="38"/>
  <c r="BP279" i="38"/>
  <c r="BY279" i="38"/>
  <c r="BT279" i="38"/>
  <c r="BO279" i="38"/>
  <c r="BX279" i="38"/>
  <c r="CC279" i="38"/>
  <c r="CE279" i="38"/>
  <c r="CD279" i="38"/>
  <c r="CF239" i="38"/>
  <c r="BS239" i="38"/>
  <c r="BN239" i="38"/>
  <c r="CA239" i="38"/>
  <c r="BV239" i="38"/>
  <c r="BQ239" i="38"/>
  <c r="BZ239" i="38"/>
  <c r="BU239" i="38"/>
  <c r="BP239" i="38"/>
  <c r="BO239" i="38"/>
  <c r="BY239" i="38"/>
  <c r="BT239" i="38"/>
  <c r="BX239" i="38"/>
  <c r="CD239" i="38"/>
  <c r="CE239" i="38"/>
  <c r="CC239" i="38"/>
  <c r="BX129" i="38"/>
  <c r="BS129" i="38"/>
  <c r="BN129" i="38"/>
  <c r="CA129" i="38"/>
  <c r="BV129" i="38"/>
  <c r="BQ129" i="38"/>
  <c r="BZ129" i="38"/>
  <c r="BU129" i="38"/>
  <c r="BP129" i="38"/>
  <c r="BO129" i="38"/>
  <c r="BY129" i="38"/>
  <c r="BT129" i="38"/>
  <c r="CD129" i="38"/>
  <c r="CC129" i="38"/>
  <c r="CF129" i="38"/>
  <c r="CE129" i="38"/>
  <c r="CF183" i="38"/>
  <c r="BY183" i="38"/>
  <c r="BT183" i="38"/>
  <c r="BO183" i="38"/>
  <c r="BX183" i="38"/>
  <c r="BS183" i="38"/>
  <c r="BN183" i="38"/>
  <c r="CA183" i="38"/>
  <c r="BV183" i="38"/>
  <c r="BQ183" i="38"/>
  <c r="BZ183" i="38"/>
  <c r="BU183" i="38"/>
  <c r="BP183" i="38"/>
  <c r="CC183" i="38"/>
  <c r="CD183" i="38"/>
  <c r="CE183" i="38"/>
  <c r="AL104" i="38"/>
  <c r="AK104" i="38"/>
  <c r="AE104" i="38"/>
  <c r="Z104" i="38"/>
  <c r="U104" i="38"/>
  <c r="AD104" i="38"/>
  <c r="Y104" i="38"/>
  <c r="T104" i="38"/>
  <c r="AG104" i="38"/>
  <c r="AB104" i="38"/>
  <c r="W104" i="38"/>
  <c r="V104" i="38"/>
  <c r="AA104" i="38"/>
  <c r="AF104" i="38"/>
  <c r="AJ104" i="38"/>
  <c r="AI104" i="38"/>
  <c r="CF250" i="38"/>
  <c r="CD250" i="38"/>
  <c r="CE250" i="38"/>
  <c r="CC250" i="38"/>
  <c r="CA250" i="38"/>
  <c r="BV250" i="38"/>
  <c r="BQ250" i="38"/>
  <c r="BZ250" i="38"/>
  <c r="BU250" i="38"/>
  <c r="BP250" i="38"/>
  <c r="BY250" i="38"/>
  <c r="BT250" i="38"/>
  <c r="BO250" i="38"/>
  <c r="BS250" i="38"/>
  <c r="BN250" i="38"/>
  <c r="BX250" i="38"/>
  <c r="CA104" i="38"/>
  <c r="BV104" i="38"/>
  <c r="BQ104" i="38"/>
  <c r="BZ104" i="38"/>
  <c r="BU104" i="38"/>
  <c r="BP104" i="38"/>
  <c r="BY104" i="38"/>
  <c r="BT104" i="38"/>
  <c r="BO104" i="38"/>
  <c r="BN104" i="38"/>
  <c r="BX104" i="38"/>
  <c r="BS104" i="38"/>
  <c r="CD104" i="38"/>
  <c r="CC104" i="38"/>
  <c r="CF104" i="38"/>
  <c r="CE104" i="38"/>
  <c r="CD149" i="38"/>
  <c r="CE149" i="38"/>
  <c r="CF149" i="38"/>
  <c r="BX149" i="38"/>
  <c r="BS149" i="38"/>
  <c r="BN149" i="38"/>
  <c r="CA149" i="38"/>
  <c r="BV149" i="38"/>
  <c r="BQ149" i="38"/>
  <c r="BZ149" i="38"/>
  <c r="BU149" i="38"/>
  <c r="BP149" i="38"/>
  <c r="BO149" i="38"/>
  <c r="BY149" i="38"/>
  <c r="BT149" i="38"/>
  <c r="CC149" i="38"/>
  <c r="AE287" i="38"/>
  <c r="W287" i="38"/>
  <c r="AG287" i="38"/>
  <c r="AB287" i="38"/>
  <c r="V287" i="38"/>
  <c r="AA287" i="38"/>
  <c r="U287" i="38"/>
  <c r="AF287" i="38"/>
  <c r="AI287" i="38"/>
  <c r="T287" i="38"/>
  <c r="Y287" i="38"/>
  <c r="AL287" i="38"/>
  <c r="AK287" i="38"/>
  <c r="AD287" i="38"/>
  <c r="AJ287" i="38"/>
  <c r="Z287" i="38"/>
  <c r="AF255" i="38"/>
  <c r="AA255" i="38"/>
  <c r="V255" i="38"/>
  <c r="AE255" i="38"/>
  <c r="Z255" i="38"/>
  <c r="U255" i="38"/>
  <c r="AG255" i="38"/>
  <c r="AB255" i="38"/>
  <c r="W255" i="38"/>
  <c r="AI255" i="38"/>
  <c r="T255" i="38"/>
  <c r="AL255" i="38"/>
  <c r="AK255" i="38"/>
  <c r="Y255" i="38"/>
  <c r="AD255" i="38"/>
  <c r="AJ255" i="38"/>
  <c r="DD35" i="38"/>
  <c r="AF35" i="39"/>
  <c r="DA35" i="38"/>
  <c r="AC35" i="39"/>
  <c r="CT35" i="38"/>
  <c r="R35" i="39"/>
  <c r="CY35" i="38"/>
  <c r="Y35" i="39"/>
  <c r="CR35" i="38"/>
  <c r="P35" i="39"/>
  <c r="CW35" i="38"/>
  <c r="W35" i="39"/>
  <c r="CV35" i="38"/>
  <c r="V35" i="39"/>
  <c r="CS35" i="38"/>
  <c r="Q35" i="39"/>
  <c r="EL35" i="3"/>
  <c r="CQ35" i="38"/>
  <c r="O35" i="39"/>
  <c r="CX35" i="38"/>
  <c r="X35" i="39"/>
  <c r="DB35" i="38"/>
  <c r="AD35" i="39"/>
  <c r="DC35" i="38"/>
  <c r="AE35" i="39"/>
  <c r="CO35" i="38"/>
  <c r="K35" i="39"/>
  <c r="EM35" i="3"/>
  <c r="CL35" i="38"/>
  <c r="H35" i="39"/>
  <c r="CM35" i="38"/>
  <c r="I35" i="39"/>
  <c r="EK35" i="3"/>
  <c r="CN35" i="38"/>
  <c r="J35" i="39"/>
  <c r="E35" i="39"/>
  <c r="EI35" i="3"/>
  <c r="W38" i="1"/>
  <c r="AG183" i="38"/>
  <c r="AB183" i="38"/>
  <c r="W183" i="38"/>
  <c r="AF183" i="38"/>
  <c r="AA183" i="38"/>
  <c r="V183" i="38"/>
  <c r="AE183" i="38"/>
  <c r="Z183" i="38"/>
  <c r="U183" i="38"/>
  <c r="T183" i="38"/>
  <c r="AD183" i="38"/>
  <c r="Y183" i="38"/>
  <c r="AK183" i="38"/>
  <c r="AJ183" i="38"/>
  <c r="AI183" i="38"/>
  <c r="AL183" i="38"/>
  <c r="CM132" i="38"/>
  <c r="I132" i="39"/>
  <c r="EK132" i="3"/>
  <c r="CY132" i="38"/>
  <c r="Y132" i="39"/>
  <c r="CW132" i="38"/>
  <c r="W132" i="39"/>
  <c r="DD132" i="38"/>
  <c r="AF132" i="39"/>
  <c r="CO132" i="38"/>
  <c r="K132" i="39"/>
  <c r="EM132" i="3"/>
  <c r="DC132" i="38"/>
  <c r="AE132" i="39"/>
  <c r="CT132" i="38"/>
  <c r="R132" i="39"/>
  <c r="CR132" i="38"/>
  <c r="P132" i="39"/>
  <c r="E132" i="39"/>
  <c r="EI132" i="3"/>
  <c r="CL132" i="38"/>
  <c r="H132" i="39"/>
  <c r="EJ132" i="3"/>
  <c r="DB132" i="38"/>
  <c r="AD132" i="39"/>
  <c r="CX132" i="38"/>
  <c r="X132" i="39"/>
  <c r="CV132" i="38"/>
  <c r="V132" i="39"/>
  <c r="CN132" i="38"/>
  <c r="J132" i="39"/>
  <c r="EL132" i="3"/>
  <c r="DA132" i="38"/>
  <c r="AC132" i="39"/>
  <c r="CS132" i="38"/>
  <c r="Q132" i="39"/>
  <c r="CQ132" i="38"/>
  <c r="O132" i="39"/>
  <c r="EK41" i="3"/>
  <c r="EH38" i="3"/>
  <c r="EL5" i="3"/>
  <c r="EK39" i="3"/>
  <c r="EK17" i="3"/>
  <c r="EM11" i="3"/>
  <c r="EJ11" i="3"/>
  <c r="CY44" i="38"/>
  <c r="Y44" i="39"/>
  <c r="EM25" i="3"/>
  <c r="EM33" i="3"/>
  <c r="EM21" i="3"/>
  <c r="AJ290" i="38"/>
  <c r="W290" i="38"/>
  <c r="U290" i="38"/>
  <c r="AA290" i="38"/>
  <c r="AI290" i="38"/>
  <c r="AF290" i="38"/>
  <c r="AD290" i="38"/>
  <c r="Z290" i="38"/>
  <c r="AL290" i="38"/>
  <c r="Y290" i="38"/>
  <c r="V290" i="38"/>
  <c r="T290" i="38"/>
  <c r="AK290" i="38"/>
  <c r="AG290" i="38"/>
  <c r="AE290" i="38"/>
  <c r="AB290" i="38"/>
  <c r="AK242" i="38"/>
  <c r="Y242" i="38"/>
  <c r="V242" i="38"/>
  <c r="T242" i="38"/>
  <c r="AJ242" i="38"/>
  <c r="AG242" i="38"/>
  <c r="AE242" i="38"/>
  <c r="AB242" i="38"/>
  <c r="AI242" i="38"/>
  <c r="W242" i="38"/>
  <c r="U242" i="38"/>
  <c r="AA242" i="38"/>
  <c r="AL242" i="38"/>
  <c r="Z242" i="38"/>
  <c r="AF242" i="38"/>
  <c r="AD242" i="38"/>
  <c r="CF143" i="38"/>
  <c r="BZ143" i="38"/>
  <c r="BU143" i="38"/>
  <c r="BP143" i="38"/>
  <c r="BY143" i="38"/>
  <c r="BT143" i="38"/>
  <c r="BO143" i="38"/>
  <c r="BX143" i="38"/>
  <c r="BS143" i="38"/>
  <c r="BN143" i="38"/>
  <c r="CA143" i="38"/>
  <c r="BQ143" i="38"/>
  <c r="BV143" i="38"/>
  <c r="CC143" i="38"/>
  <c r="CE143" i="38"/>
  <c r="CD143" i="38"/>
  <c r="BZ152" i="38"/>
  <c r="BU152" i="38"/>
  <c r="BP152" i="38"/>
  <c r="BY152" i="38"/>
  <c r="BT152" i="38"/>
  <c r="BO152" i="38"/>
  <c r="BX152" i="38"/>
  <c r="BS152" i="38"/>
  <c r="BN152" i="38"/>
  <c r="CA152" i="38"/>
  <c r="BV152" i="38"/>
  <c r="BQ152" i="38"/>
  <c r="CF152" i="38"/>
  <c r="CE152" i="38"/>
  <c r="CD152" i="38"/>
  <c r="CC152" i="38"/>
  <c r="BX121" i="38"/>
  <c r="BS121" i="38"/>
  <c r="BN121" i="38"/>
  <c r="CA121" i="38"/>
  <c r="BV121" i="38"/>
  <c r="BQ121" i="38"/>
  <c r="BZ121" i="38"/>
  <c r="BU121" i="38"/>
  <c r="BP121" i="38"/>
  <c r="BO121" i="38"/>
  <c r="BY121" i="38"/>
  <c r="BT121" i="38"/>
  <c r="CE121" i="38"/>
  <c r="CD121" i="38"/>
  <c r="CC121" i="38"/>
  <c r="CF121" i="38"/>
  <c r="CF271" i="38"/>
  <c r="BS271" i="38"/>
  <c r="BN271" i="38"/>
  <c r="CA271" i="38"/>
  <c r="BV271" i="38"/>
  <c r="BQ271" i="38"/>
  <c r="BZ271" i="38"/>
  <c r="BU271" i="38"/>
  <c r="BP271" i="38"/>
  <c r="BY271" i="38"/>
  <c r="BT271" i="38"/>
  <c r="BO271" i="38"/>
  <c r="BX271" i="38"/>
  <c r="CC271" i="38"/>
  <c r="CE271" i="38"/>
  <c r="CD271" i="38"/>
  <c r="AL188" i="38"/>
  <c r="AD188" i="38"/>
  <c r="Y188" i="38"/>
  <c r="T188" i="38"/>
  <c r="AG188" i="38"/>
  <c r="AB188" i="38"/>
  <c r="W188" i="38"/>
  <c r="AF188" i="38"/>
  <c r="AA188" i="38"/>
  <c r="V188" i="38"/>
  <c r="U188" i="38"/>
  <c r="AE188" i="38"/>
  <c r="Z188" i="38"/>
  <c r="AJ188" i="38"/>
  <c r="AI188" i="38"/>
  <c r="AK188" i="38"/>
  <c r="CA120" i="38"/>
  <c r="BV120" i="38"/>
  <c r="BQ120" i="38"/>
  <c r="BZ120" i="38"/>
  <c r="BU120" i="38"/>
  <c r="BP120" i="38"/>
  <c r="BY120" i="38"/>
  <c r="BT120" i="38"/>
  <c r="BO120" i="38"/>
  <c r="BS120" i="38"/>
  <c r="BN120" i="38"/>
  <c r="BX120" i="38"/>
  <c r="CC120" i="38"/>
  <c r="CF120" i="38"/>
  <c r="CE120" i="38"/>
  <c r="CD120" i="38"/>
  <c r="CF167" i="38"/>
  <c r="BY167" i="38"/>
  <c r="BT167" i="38"/>
  <c r="BO167" i="38"/>
  <c r="BX167" i="38"/>
  <c r="BS167" i="38"/>
  <c r="BN167" i="38"/>
  <c r="CA167" i="38"/>
  <c r="BV167" i="38"/>
  <c r="BQ167" i="38"/>
  <c r="BP167" i="38"/>
  <c r="BZ167" i="38"/>
  <c r="BU167" i="38"/>
  <c r="CD167" i="38"/>
  <c r="CC167" i="38"/>
  <c r="CE167" i="38"/>
  <c r="W121" i="1"/>
  <c r="AG110" i="38"/>
  <c r="AB110" i="38"/>
  <c r="W110" i="38"/>
  <c r="AF110" i="38"/>
  <c r="AA110" i="38"/>
  <c r="V110" i="38"/>
  <c r="AE110" i="38"/>
  <c r="Z110" i="38"/>
  <c r="U110" i="38"/>
  <c r="T110" i="38"/>
  <c r="Y110" i="38"/>
  <c r="AD110" i="38"/>
  <c r="AL110" i="38"/>
  <c r="AK110" i="38"/>
  <c r="AJ110" i="38"/>
  <c r="AI110" i="38"/>
  <c r="CA289" i="38"/>
  <c r="BV289" i="38"/>
  <c r="BQ289" i="38"/>
  <c r="BZ289" i="38"/>
  <c r="BU289" i="38"/>
  <c r="BP289" i="38"/>
  <c r="BY289" i="38"/>
  <c r="BT289" i="38"/>
  <c r="BO289" i="38"/>
  <c r="BS289" i="38"/>
  <c r="BN289" i="38"/>
  <c r="BX289" i="38"/>
  <c r="CF289" i="38"/>
  <c r="CE289" i="38"/>
  <c r="CD289" i="38"/>
  <c r="CC289" i="38"/>
  <c r="CA80" i="38"/>
  <c r="BV80" i="38"/>
  <c r="BQ80" i="38"/>
  <c r="BY80" i="38"/>
  <c r="BT80" i="38"/>
  <c r="BO80" i="38"/>
  <c r="BS80" i="38"/>
  <c r="BZ80" i="38"/>
  <c r="BP80" i="38"/>
  <c r="BX80" i="38"/>
  <c r="BN80" i="38"/>
  <c r="BU80" i="38"/>
  <c r="CC80" i="38"/>
  <c r="CF80" i="38"/>
  <c r="CE80" i="38"/>
  <c r="CD80" i="38"/>
  <c r="AD143" i="38"/>
  <c r="Y143" i="38"/>
  <c r="T143" i="38"/>
  <c r="AG143" i="38"/>
  <c r="AB143" i="38"/>
  <c r="W143" i="38"/>
  <c r="AF143" i="38"/>
  <c r="AA143" i="38"/>
  <c r="V143" i="38"/>
  <c r="U143" i="38"/>
  <c r="Z143" i="38"/>
  <c r="AE143" i="38"/>
  <c r="AJ143" i="38"/>
  <c r="AI143" i="38"/>
  <c r="AL143" i="38"/>
  <c r="AK143" i="38"/>
  <c r="AL140" i="38"/>
  <c r="AK140" i="38"/>
  <c r="AE140" i="38"/>
  <c r="Z140" i="38"/>
  <c r="U140" i="38"/>
  <c r="AD140" i="38"/>
  <c r="Y140" i="38"/>
  <c r="T140" i="38"/>
  <c r="AG140" i="38"/>
  <c r="AB140" i="38"/>
  <c r="W140" i="38"/>
  <c r="AF140" i="38"/>
  <c r="V140" i="38"/>
  <c r="AA140" i="38"/>
  <c r="AJ140" i="38"/>
  <c r="AI140" i="38"/>
  <c r="AF279" i="38"/>
  <c r="AA279" i="38"/>
  <c r="V279" i="38"/>
  <c r="AE279" i="38"/>
  <c r="Z279" i="38"/>
  <c r="U279" i="38"/>
  <c r="AG279" i="38"/>
  <c r="AB279" i="38"/>
  <c r="W279" i="38"/>
  <c r="AI279" i="38"/>
  <c r="Y279" i="38"/>
  <c r="AD279" i="38"/>
  <c r="AL279" i="38"/>
  <c r="AK279" i="38"/>
  <c r="T279" i="38"/>
  <c r="AJ279" i="38"/>
  <c r="AF247" i="38"/>
  <c r="AA247" i="38"/>
  <c r="V247" i="38"/>
  <c r="AE247" i="38"/>
  <c r="Z247" i="38"/>
  <c r="U247" i="38"/>
  <c r="W247" i="38"/>
  <c r="AG247" i="38"/>
  <c r="AB247" i="38"/>
  <c r="AI247" i="38"/>
  <c r="Y247" i="38"/>
  <c r="AD247" i="38"/>
  <c r="AL247" i="38"/>
  <c r="AK247" i="38"/>
  <c r="T247" i="38"/>
  <c r="AJ247" i="38"/>
  <c r="AL112" i="38"/>
  <c r="AE112" i="38"/>
  <c r="Z112" i="38"/>
  <c r="U112" i="38"/>
  <c r="AD112" i="38"/>
  <c r="Y112" i="38"/>
  <c r="T112" i="38"/>
  <c r="AG112" i="38"/>
  <c r="AB112" i="38"/>
  <c r="W112" i="38"/>
  <c r="AA112" i="38"/>
  <c r="AF112" i="38"/>
  <c r="V112" i="38"/>
  <c r="AJ112" i="38"/>
  <c r="AI112" i="38"/>
  <c r="AK112" i="38"/>
  <c r="AJ13" i="38"/>
  <c r="AB13" i="38"/>
  <c r="T13" i="38"/>
  <c r="AE13" i="38"/>
  <c r="AI13" i="38"/>
  <c r="AA13" i="38"/>
  <c r="AF13" i="38"/>
  <c r="W13" i="38"/>
  <c r="AL13" i="38"/>
  <c r="Z13" i="38"/>
  <c r="AD13" i="38"/>
  <c r="V13" i="38"/>
  <c r="AK13" i="38"/>
  <c r="Y13" i="38"/>
  <c r="AG13" i="38"/>
  <c r="U13" i="38"/>
  <c r="CR27" i="38"/>
  <c r="P27" i="39"/>
  <c r="CV27" i="38"/>
  <c r="V27" i="39"/>
  <c r="CS27" i="38"/>
  <c r="Q27" i="39"/>
  <c r="CN27" i="38"/>
  <c r="J27" i="39"/>
  <c r="EL27" i="3"/>
  <c r="CL27" i="38"/>
  <c r="H27" i="39"/>
  <c r="O27" i="39"/>
  <c r="EJ27" i="3"/>
  <c r="DC27" i="38"/>
  <c r="AE27" i="39"/>
  <c r="DB27" i="38"/>
  <c r="AD27" i="39"/>
  <c r="CY27" i="38"/>
  <c r="Y27" i="39"/>
  <c r="CM27" i="38"/>
  <c r="I27" i="39"/>
  <c r="E27" i="39"/>
  <c r="EI27" i="3"/>
  <c r="W30" i="1"/>
  <c r="CQ27" i="38"/>
  <c r="CT27" i="38"/>
  <c r="R27" i="39"/>
  <c r="CW27" i="38"/>
  <c r="W27" i="39"/>
  <c r="DD27" i="38"/>
  <c r="AF27" i="39"/>
  <c r="CX27" i="38"/>
  <c r="X27" i="39"/>
  <c r="DA27" i="38"/>
  <c r="AC27" i="39"/>
  <c r="CO27" i="38"/>
  <c r="K27" i="39"/>
  <c r="EM27" i="3"/>
  <c r="GL188" i="3"/>
  <c r="EM41" i="3"/>
  <c r="EH70" i="3"/>
  <c r="EH16" i="3"/>
  <c r="EM17" i="3"/>
  <c r="EJ15" i="3"/>
  <c r="EM52" i="3"/>
  <c r="EH39" i="3"/>
  <c r="EH17" i="3"/>
  <c r="CV44" i="38"/>
  <c r="V44" i="39"/>
  <c r="CN44" i="38"/>
  <c r="J44" i="39"/>
  <c r="EH63" i="3"/>
  <c r="EK34" i="3"/>
  <c r="W46" i="39"/>
  <c r="AI282" i="38"/>
  <c r="W282" i="38"/>
  <c r="U282" i="38"/>
  <c r="AA282" i="38"/>
  <c r="AL282" i="38"/>
  <c r="Z282" i="38"/>
  <c r="AF282" i="38"/>
  <c r="AD282" i="38"/>
  <c r="AK282" i="38"/>
  <c r="Y282" i="38"/>
  <c r="V282" i="38"/>
  <c r="T282" i="38"/>
  <c r="AJ282" i="38"/>
  <c r="AG282" i="38"/>
  <c r="AE282" i="38"/>
  <c r="AB282" i="38"/>
  <c r="CL44" i="38"/>
  <c r="H44" i="39"/>
  <c r="O44" i="39"/>
  <c r="EJ44" i="3"/>
  <c r="CM44" i="38"/>
  <c r="I44" i="39"/>
  <c r="CO44" i="38"/>
  <c r="DB44" i="38"/>
  <c r="CR44" i="38"/>
  <c r="P44" i="39"/>
  <c r="EK44" i="3"/>
  <c r="CS44" i="38"/>
  <c r="Q44" i="39"/>
  <c r="EL44" i="3"/>
  <c r="DA44" i="38"/>
  <c r="AC44" i="39"/>
  <c r="CQ44" i="38"/>
  <c r="DD44" i="38"/>
  <c r="AF44" i="39"/>
  <c r="CW44" i="38"/>
  <c r="W44" i="39"/>
  <c r="CX44" i="38"/>
  <c r="CT44" i="38"/>
  <c r="R44" i="39"/>
  <c r="K44" i="39"/>
  <c r="EM44" i="3"/>
  <c r="DC44" i="38"/>
  <c r="AE44" i="39"/>
  <c r="AK102" i="38"/>
  <c r="Y102" i="38"/>
  <c r="V102" i="38"/>
  <c r="T102" i="38"/>
  <c r="AJ102" i="38"/>
  <c r="AG102" i="38"/>
  <c r="AE102" i="38"/>
  <c r="AB102" i="38"/>
  <c r="AI102" i="38"/>
  <c r="W102" i="38"/>
  <c r="U102" i="38"/>
  <c r="AA102" i="38"/>
  <c r="AL102" i="38"/>
  <c r="Z102" i="38"/>
  <c r="AF102" i="38"/>
  <c r="AD102" i="38"/>
  <c r="AK51" i="38"/>
  <c r="AJ51" i="38"/>
  <c r="AI51" i="38"/>
  <c r="AL51" i="38"/>
  <c r="Y51" i="38"/>
  <c r="W51" i="38"/>
  <c r="AE51" i="38"/>
  <c r="T51" i="38"/>
  <c r="AF51" i="38"/>
  <c r="Z51" i="38"/>
  <c r="AG51" i="38"/>
  <c r="AA51" i="38"/>
  <c r="U51" i="38"/>
  <c r="AD51" i="38"/>
  <c r="AB51" i="38"/>
  <c r="V51" i="38"/>
  <c r="CF263" i="38"/>
  <c r="BS263" i="38"/>
  <c r="BN263" i="38"/>
  <c r="CA263" i="38"/>
  <c r="BV263" i="38"/>
  <c r="BQ263" i="38"/>
  <c r="BZ263" i="38"/>
  <c r="BU263" i="38"/>
  <c r="BP263" i="38"/>
  <c r="BY263" i="38"/>
  <c r="BT263" i="38"/>
  <c r="BO263" i="38"/>
  <c r="BX263" i="38"/>
  <c r="CD263" i="38"/>
  <c r="CE263" i="38"/>
  <c r="CC263" i="38"/>
  <c r="AG171" i="38"/>
  <c r="AB171" i="38"/>
  <c r="W171" i="38"/>
  <c r="AF171" i="38"/>
  <c r="AA171" i="38"/>
  <c r="V171" i="38"/>
  <c r="AE171" i="38"/>
  <c r="Z171" i="38"/>
  <c r="U171" i="38"/>
  <c r="Y171" i="38"/>
  <c r="T171" i="38"/>
  <c r="AD171" i="38"/>
  <c r="AK171" i="38"/>
  <c r="AJ171" i="38"/>
  <c r="AI171" i="38"/>
  <c r="AL171" i="38"/>
  <c r="BX89" i="38"/>
  <c r="BS89" i="38"/>
  <c r="BN89" i="38"/>
  <c r="BZ89" i="38"/>
  <c r="BU89" i="38"/>
  <c r="BP89" i="38"/>
  <c r="BV89" i="38"/>
  <c r="BO89" i="38"/>
  <c r="BT89" i="38"/>
  <c r="CA89" i="38"/>
  <c r="BQ89" i="38"/>
  <c r="BY89" i="38"/>
  <c r="CE89" i="38"/>
  <c r="CD89" i="38"/>
  <c r="CC89" i="38"/>
  <c r="CF89" i="38"/>
  <c r="DB158" i="38"/>
  <c r="CR158" i="38"/>
  <c r="CX158" i="38"/>
  <c r="CV158" i="38"/>
  <c r="DA158" i="38"/>
  <c r="CQ158" i="38"/>
  <c r="CN158" i="38"/>
  <c r="CL158" i="38"/>
  <c r="DD158" i="38"/>
  <c r="CY158" i="38"/>
  <c r="CW158" i="38"/>
  <c r="CT158" i="38"/>
  <c r="DC158" i="38"/>
  <c r="CS158" i="38"/>
  <c r="CO158" i="38"/>
  <c r="CM158" i="38"/>
  <c r="CE118" i="38"/>
  <c r="CF118" i="38"/>
  <c r="BY118" i="38"/>
  <c r="BT118" i="38"/>
  <c r="BO118" i="38"/>
  <c r="BX118" i="38"/>
  <c r="BS118" i="38"/>
  <c r="BN118" i="38"/>
  <c r="CA118" i="38"/>
  <c r="BV118" i="38"/>
  <c r="BQ118" i="38"/>
  <c r="BP118" i="38"/>
  <c r="BU118" i="38"/>
  <c r="BZ118" i="38"/>
  <c r="CC118" i="38"/>
  <c r="CD118" i="38"/>
  <c r="BZ257" i="38"/>
  <c r="BU257" i="38"/>
  <c r="BP257" i="38"/>
  <c r="BY257" i="38"/>
  <c r="BT257" i="38"/>
  <c r="BO257" i="38"/>
  <c r="BS257" i="38"/>
  <c r="BN257" i="38"/>
  <c r="CA257" i="38"/>
  <c r="BV257" i="38"/>
  <c r="BQ257" i="38"/>
  <c r="CD257" i="38"/>
  <c r="CC257" i="38"/>
  <c r="CF257" i="38"/>
  <c r="BX257" i="38"/>
  <c r="CE257" i="38"/>
  <c r="AG234" i="38"/>
  <c r="AB234" i="38"/>
  <c r="W234" i="38"/>
  <c r="AE234" i="38"/>
  <c r="Y234" i="38"/>
  <c r="AD234" i="38"/>
  <c r="V234" i="38"/>
  <c r="AA234" i="38"/>
  <c r="U234" i="38"/>
  <c r="T234" i="38"/>
  <c r="AF234" i="38"/>
  <c r="Z234" i="38"/>
  <c r="AJ234" i="38"/>
  <c r="AI234" i="38"/>
  <c r="AL234" i="38"/>
  <c r="AK234" i="38"/>
  <c r="AD127" i="38"/>
  <c r="Y127" i="38"/>
  <c r="T127" i="38"/>
  <c r="AG127" i="38"/>
  <c r="AB127" i="38"/>
  <c r="W127" i="38"/>
  <c r="AF127" i="38"/>
  <c r="AA127" i="38"/>
  <c r="V127" i="38"/>
  <c r="U127" i="38"/>
  <c r="Z127" i="38"/>
  <c r="AE127" i="38"/>
  <c r="AI127" i="38"/>
  <c r="AL127" i="38"/>
  <c r="AK127" i="38"/>
  <c r="AJ127" i="38"/>
  <c r="AG94" i="38"/>
  <c r="AB94" i="38"/>
  <c r="W94" i="38"/>
  <c r="AF94" i="38"/>
  <c r="AA94" i="38"/>
  <c r="V94" i="38"/>
  <c r="AE94" i="38"/>
  <c r="Z94" i="38"/>
  <c r="U94" i="38"/>
  <c r="Y94" i="38"/>
  <c r="T94" i="38"/>
  <c r="AD94" i="38"/>
  <c r="AL94" i="38"/>
  <c r="AI94" i="38"/>
  <c r="AK94" i="38"/>
  <c r="AJ94" i="38"/>
  <c r="AF303" i="38"/>
  <c r="AE303" i="38"/>
  <c r="W303" i="38"/>
  <c r="V303" i="38"/>
  <c r="AG303" i="38"/>
  <c r="AB303" i="38"/>
  <c r="U303" i="38"/>
  <c r="T303" i="38"/>
  <c r="AL303" i="38"/>
  <c r="AD303" i="38"/>
  <c r="AK303" i="38"/>
  <c r="Y303" i="38"/>
  <c r="AA303" i="38"/>
  <c r="AI303" i="38"/>
  <c r="Z303" i="38"/>
  <c r="AJ303" i="38"/>
  <c r="AF271" i="38"/>
  <c r="AA271" i="38"/>
  <c r="V271" i="38"/>
  <c r="AE271" i="38"/>
  <c r="Z271" i="38"/>
  <c r="U271" i="38"/>
  <c r="W271" i="38"/>
  <c r="AG271" i="38"/>
  <c r="AB271" i="38"/>
  <c r="AI271" i="38"/>
  <c r="T271" i="38"/>
  <c r="AL271" i="38"/>
  <c r="AK271" i="38"/>
  <c r="Y271" i="38"/>
  <c r="AD271" i="38"/>
  <c r="AJ271" i="38"/>
  <c r="CC188" i="38"/>
  <c r="CE188" i="38"/>
  <c r="CF188" i="38"/>
  <c r="CD188" i="38"/>
  <c r="BZ188" i="38"/>
  <c r="BU188" i="38"/>
  <c r="BP188" i="38"/>
  <c r="BY188" i="38"/>
  <c r="BT188" i="38"/>
  <c r="BO188" i="38"/>
  <c r="BX188" i="38"/>
  <c r="BS188" i="38"/>
  <c r="BN188" i="38"/>
  <c r="CA188" i="38"/>
  <c r="BV188" i="38"/>
  <c r="BQ188" i="38"/>
  <c r="AB231" i="38"/>
  <c r="V231" i="38"/>
  <c r="AG231" i="38"/>
  <c r="AA231" i="38"/>
  <c r="U231" i="38"/>
  <c r="AF231" i="38"/>
  <c r="Z231" i="38"/>
  <c r="AE231" i="38"/>
  <c r="W231" i="38"/>
  <c r="AI231" i="38"/>
  <c r="Y231" i="38"/>
  <c r="AD231" i="38"/>
  <c r="AL231" i="38"/>
  <c r="AK231" i="38"/>
  <c r="T231" i="38"/>
  <c r="AJ231" i="38"/>
  <c r="EK40" i="3"/>
  <c r="X44" i="39"/>
  <c r="AD44" i="39"/>
  <c r="EM46" i="3"/>
  <c r="EM29" i="3"/>
  <c r="AJ258" i="38"/>
  <c r="AG258" i="38"/>
  <c r="AE258" i="38"/>
  <c r="AB258" i="38"/>
  <c r="AI258" i="38"/>
  <c r="W258" i="38"/>
  <c r="U258" i="38"/>
  <c r="AA258" i="38"/>
  <c r="AL258" i="38"/>
  <c r="Z258" i="38"/>
  <c r="AF258" i="38"/>
  <c r="AD258" i="38"/>
  <c r="AK258" i="38"/>
  <c r="Y258" i="38"/>
  <c r="V258" i="38"/>
  <c r="T258" i="38"/>
  <c r="AL148" i="38"/>
  <c r="AE148" i="38"/>
  <c r="Z148" i="38"/>
  <c r="U148" i="38"/>
  <c r="AD148" i="38"/>
  <c r="Y148" i="38"/>
  <c r="T148" i="38"/>
  <c r="AG148" i="38"/>
  <c r="AB148" i="38"/>
  <c r="W148" i="38"/>
  <c r="AF148" i="38"/>
  <c r="AA148" i="38"/>
  <c r="V148" i="38"/>
  <c r="AJ148" i="38"/>
  <c r="AI148" i="38"/>
  <c r="AK148" i="38"/>
  <c r="CF287" i="38"/>
  <c r="BY287" i="38"/>
  <c r="BT287" i="38"/>
  <c r="BO287" i="38"/>
  <c r="BS287" i="38"/>
  <c r="BN287" i="38"/>
  <c r="CA287" i="38"/>
  <c r="BV287" i="38"/>
  <c r="BQ287" i="38"/>
  <c r="BZ287" i="38"/>
  <c r="BU287" i="38"/>
  <c r="BP287" i="38"/>
  <c r="CC287" i="38"/>
  <c r="CD287" i="38"/>
  <c r="BX287" i="38"/>
  <c r="CE287" i="38"/>
  <c r="CF255" i="38"/>
  <c r="BS255" i="38"/>
  <c r="BN255" i="38"/>
  <c r="CA255" i="38"/>
  <c r="BV255" i="38"/>
  <c r="BQ255" i="38"/>
  <c r="BZ255" i="38"/>
  <c r="BU255" i="38"/>
  <c r="BP255" i="38"/>
  <c r="BT255" i="38"/>
  <c r="BO255" i="38"/>
  <c r="BY255" i="38"/>
  <c r="BX255" i="38"/>
  <c r="CD255" i="38"/>
  <c r="CE255" i="38"/>
  <c r="CC255" i="38"/>
  <c r="V72" i="38"/>
  <c r="AD72" i="38"/>
  <c r="AG72" i="38"/>
  <c r="AK72" i="38"/>
  <c r="AE72" i="38"/>
  <c r="Y72" i="38"/>
  <c r="AB72" i="38"/>
  <c r="AF72" i="38"/>
  <c r="Z72" i="38"/>
  <c r="T72" i="38"/>
  <c r="W72" i="38"/>
  <c r="AJ72" i="38"/>
  <c r="AA72" i="38"/>
  <c r="AL72" i="38"/>
  <c r="U72" i="38"/>
  <c r="AI72" i="38"/>
  <c r="CA216" i="38"/>
  <c r="BV216" i="38"/>
  <c r="BQ216" i="38"/>
  <c r="BU216" i="38"/>
  <c r="BO216" i="38"/>
  <c r="BZ216" i="38"/>
  <c r="BT216" i="38"/>
  <c r="BN216" i="38"/>
  <c r="BY216" i="38"/>
  <c r="BS216" i="38"/>
  <c r="BX216" i="38"/>
  <c r="BP216" i="38"/>
  <c r="CF216" i="38"/>
  <c r="CE216" i="38"/>
  <c r="CD216" i="38"/>
  <c r="CC216" i="38"/>
  <c r="CF282" i="38"/>
  <c r="CD282" i="38"/>
  <c r="CE282" i="38"/>
  <c r="CC282" i="38"/>
  <c r="CA282" i="38"/>
  <c r="BV282" i="38"/>
  <c r="BQ282" i="38"/>
  <c r="BZ282" i="38"/>
  <c r="BU282" i="38"/>
  <c r="BP282" i="38"/>
  <c r="BY282" i="38"/>
  <c r="BT282" i="38"/>
  <c r="BO282" i="38"/>
  <c r="BN282" i="38"/>
  <c r="BX282" i="38"/>
  <c r="BS282" i="38"/>
  <c r="S48" i="2"/>
  <c r="T46" i="2"/>
  <c r="T48" i="2"/>
  <c r="T55" i="2"/>
  <c r="T57" i="2"/>
  <c r="S57" i="2"/>
  <c r="AF239" i="38"/>
  <c r="AA239" i="38"/>
  <c r="V239" i="38"/>
  <c r="AE239" i="38"/>
  <c r="Z239" i="38"/>
  <c r="U239" i="38"/>
  <c r="AB239" i="38"/>
  <c r="W239" i="38"/>
  <c r="AG239" i="38"/>
  <c r="AI239" i="38"/>
  <c r="T239" i="38"/>
  <c r="AL239" i="38"/>
  <c r="AK239" i="38"/>
  <c r="Y239" i="38"/>
  <c r="AD239" i="38"/>
  <c r="AJ239" i="38"/>
  <c r="AL35" i="38"/>
  <c r="AK35" i="38"/>
  <c r="AJ35" i="38"/>
  <c r="AI35" i="38"/>
  <c r="AG35" i="38"/>
  <c r="AA35" i="38"/>
  <c r="U35" i="38"/>
  <c r="T35" i="38"/>
  <c r="AE35" i="38"/>
  <c r="Y35" i="38"/>
  <c r="AB35" i="38"/>
  <c r="W35" i="38"/>
  <c r="AF35" i="38"/>
  <c r="Z35" i="38"/>
  <c r="V35" i="38"/>
  <c r="AD35" i="38"/>
  <c r="AG295" i="38"/>
  <c r="AB295" i="38"/>
  <c r="U295" i="38"/>
  <c r="AF295" i="38"/>
  <c r="AE295" i="38"/>
  <c r="W295" i="38"/>
  <c r="V295" i="38"/>
  <c r="T295" i="38"/>
  <c r="Y295" i="38"/>
  <c r="AI295" i="38"/>
  <c r="AD295" i="38"/>
  <c r="AL295" i="38"/>
  <c r="Z295" i="38"/>
  <c r="AA295" i="38"/>
  <c r="AK295" i="38"/>
  <c r="AJ295" i="38"/>
  <c r="AF263" i="38"/>
  <c r="AA263" i="38"/>
  <c r="V263" i="38"/>
  <c r="AE263" i="38"/>
  <c r="Z263" i="38"/>
  <c r="U263" i="38"/>
  <c r="W263" i="38"/>
  <c r="AG263" i="38"/>
  <c r="AB263" i="38"/>
  <c r="AI263" i="38"/>
  <c r="Y263" i="38"/>
  <c r="AD263" i="38"/>
  <c r="AL263" i="38"/>
  <c r="AK263" i="38"/>
  <c r="T263" i="38"/>
  <c r="AJ263" i="38"/>
  <c r="G35" i="39"/>
  <c r="N35" i="39"/>
  <c r="K33" i="8"/>
  <c r="AB35" i="39"/>
  <c r="U35" i="39"/>
  <c r="AJ216" i="38"/>
  <c r="AK216" i="38"/>
  <c r="AL216" i="38"/>
  <c r="AE216" i="38"/>
  <c r="Z216" i="38"/>
  <c r="U216" i="38"/>
  <c r="AG216" i="38"/>
  <c r="AA216" i="38"/>
  <c r="T216" i="38"/>
  <c r="AF216" i="38"/>
  <c r="Y216" i="38"/>
  <c r="AD216" i="38"/>
  <c r="W216" i="38"/>
  <c r="AB216" i="38"/>
  <c r="V216" i="38"/>
  <c r="AI216" i="38"/>
  <c r="GL204" i="3"/>
  <c r="T28" i="2"/>
  <c r="T30" i="2"/>
  <c r="S30" i="2"/>
  <c r="S39" i="2"/>
  <c r="T37" i="2"/>
  <c r="T39" i="2"/>
  <c r="W145" i="1"/>
  <c r="W126" i="1"/>
  <c r="GL140" i="3"/>
  <c r="W100" i="1"/>
  <c r="W150" i="1"/>
  <c r="GL125" i="3"/>
  <c r="W133" i="1"/>
  <c r="W123" i="1"/>
  <c r="W97" i="1"/>
  <c r="W101" i="1"/>
  <c r="W117" i="1"/>
  <c r="GL147" i="3"/>
  <c r="W129" i="1"/>
  <c r="FZ13" i="3"/>
  <c r="N11" i="8"/>
  <c r="GL132" i="3"/>
  <c r="W132" i="1"/>
  <c r="W109" i="1"/>
  <c r="GL169" i="3"/>
  <c r="W99" i="1"/>
  <c r="GL161" i="3"/>
  <c r="W115" i="1"/>
  <c r="W124" i="1"/>
  <c r="W118" i="1"/>
  <c r="W96" i="1"/>
  <c r="W151" i="1"/>
  <c r="W116" i="1"/>
  <c r="GL133" i="3"/>
  <c r="W147" i="1"/>
  <c r="W130" i="1"/>
  <c r="W139" i="1"/>
  <c r="W108" i="1"/>
  <c r="W113" i="1"/>
  <c r="M11" i="8"/>
  <c r="W104" i="1"/>
  <c r="W131" i="1"/>
  <c r="W137" i="1"/>
  <c r="W154" i="1"/>
  <c r="W149" i="1"/>
  <c r="W114" i="1"/>
  <c r="W103" i="1"/>
  <c r="W125" i="1"/>
  <c r="W107" i="1"/>
  <c r="GL130" i="3"/>
  <c r="W142" i="1"/>
  <c r="W122" i="1"/>
  <c r="W153" i="1"/>
  <c r="GL202" i="3"/>
  <c r="AW187" i="3"/>
  <c r="AW100" i="3"/>
  <c r="AW217" i="3"/>
  <c r="AW108" i="3"/>
  <c r="AW172" i="3"/>
  <c r="AW170" i="3"/>
  <c r="AW181" i="3"/>
  <c r="AW90" i="3"/>
  <c r="AW176" i="3"/>
  <c r="AW117" i="3"/>
  <c r="AW105" i="3"/>
  <c r="AW125" i="3"/>
  <c r="CM120" i="3"/>
  <c r="CZ120" i="3"/>
  <c r="DH120" i="3"/>
  <c r="CO190" i="3"/>
  <c r="CO48" i="3"/>
  <c r="AW196" i="3"/>
  <c r="AW128" i="3"/>
  <c r="CM196" i="3"/>
  <c r="CZ196" i="3"/>
  <c r="DH196" i="3"/>
  <c r="AW49" i="3"/>
  <c r="AW81" i="3"/>
  <c r="CM6" i="3"/>
  <c r="CZ6" i="3"/>
  <c r="DH6" i="3"/>
  <c r="AB4" i="8"/>
  <c r="AW104" i="3"/>
  <c r="CO185" i="3"/>
  <c r="CO119" i="3"/>
  <c r="CO242" i="3"/>
  <c r="CO14" i="3"/>
  <c r="DC14" i="3"/>
  <c r="DJ14" i="3"/>
  <c r="AD12" i="8"/>
  <c r="CO11" i="3"/>
  <c r="AW64" i="3"/>
  <c r="CO141" i="3"/>
  <c r="CO235" i="3"/>
  <c r="GL117" i="3"/>
  <c r="GL109" i="3"/>
  <c r="EH11" i="3"/>
  <c r="AK70" i="38"/>
  <c r="AD70" i="38"/>
  <c r="T70" i="38"/>
  <c r="AA70" i="38"/>
  <c r="AJ70" i="38"/>
  <c r="W70" i="38"/>
  <c r="AG70" i="38"/>
  <c r="Z70" i="38"/>
  <c r="AI70" i="38"/>
  <c r="V70" i="38"/>
  <c r="AE70" i="38"/>
  <c r="Y70" i="38"/>
  <c r="AL70" i="38"/>
  <c r="AF70" i="38"/>
  <c r="U70" i="38"/>
  <c r="AB70" i="38"/>
  <c r="W78" i="1"/>
  <c r="EJ32" i="3"/>
  <c r="AI17" i="38"/>
  <c r="Y17" i="38"/>
  <c r="AG17" i="38"/>
  <c r="U17" i="38"/>
  <c r="AL17" i="38"/>
  <c r="AB17" i="38"/>
  <c r="T17" i="38"/>
  <c r="AE17" i="38"/>
  <c r="AK17" i="38"/>
  <c r="AA17" i="38"/>
  <c r="AF17" i="38"/>
  <c r="W17" i="38"/>
  <c r="AJ17" i="38"/>
  <c r="Z17" i="38"/>
  <c r="AD17" i="38"/>
  <c r="V17" i="38"/>
  <c r="AI50" i="38"/>
  <c r="V50" i="38"/>
  <c r="AB50" i="38"/>
  <c r="T50" i="38"/>
  <c r="AL50" i="38"/>
  <c r="AF50" i="38"/>
  <c r="U50" i="38"/>
  <c r="AA50" i="38"/>
  <c r="AK50" i="38"/>
  <c r="AD50" i="38"/>
  <c r="AG50" i="38"/>
  <c r="Z50" i="38"/>
  <c r="AJ50" i="38"/>
  <c r="W50" i="38"/>
  <c r="AE50" i="38"/>
  <c r="Y50" i="38"/>
  <c r="EM50" i="3"/>
  <c r="EH8" i="3"/>
  <c r="EH18" i="3"/>
  <c r="Y18" i="3"/>
  <c r="GH18" i="3"/>
  <c r="EK54" i="3"/>
  <c r="EM54" i="3"/>
  <c r="EK52" i="3"/>
  <c r="EL59" i="3"/>
  <c r="EH50" i="3"/>
  <c r="Y50" i="3"/>
  <c r="GH50" i="3"/>
  <c r="EJ34" i="3"/>
  <c r="EJ68" i="3"/>
  <c r="EK32" i="3"/>
  <c r="AJ8" i="38"/>
  <c r="AI8" i="38"/>
  <c r="Y8" i="38"/>
  <c r="T8" i="38"/>
  <c r="AG8" i="38"/>
  <c r="AK8" i="38"/>
  <c r="AF8" i="38"/>
  <c r="AL8" i="38"/>
  <c r="AE8" i="38"/>
  <c r="V8" i="38"/>
  <c r="AD8" i="38"/>
  <c r="AB8" i="38"/>
  <c r="W8" i="38"/>
  <c r="AA8" i="38"/>
  <c r="U8" i="38"/>
  <c r="Z8" i="38"/>
  <c r="CM199" i="3"/>
  <c r="CZ199" i="3"/>
  <c r="DH199" i="3"/>
  <c r="CM141" i="3"/>
  <c r="CZ141" i="3"/>
  <c r="DH141" i="3"/>
  <c r="CM241" i="3"/>
  <c r="CZ241" i="3"/>
  <c r="DH241" i="3"/>
  <c r="AW86" i="3"/>
  <c r="CM103" i="3"/>
  <c r="CZ103" i="3"/>
  <c r="DH103" i="3"/>
  <c r="CM107" i="3"/>
  <c r="CZ107" i="3"/>
  <c r="DH107" i="3"/>
  <c r="AW223" i="3"/>
  <c r="CM28" i="3"/>
  <c r="CZ28" i="3"/>
  <c r="DH28" i="3"/>
  <c r="AB26" i="8"/>
  <c r="CO243" i="3"/>
  <c r="CO227" i="3"/>
  <c r="CO195" i="3"/>
  <c r="CO63" i="3"/>
  <c r="AW133" i="3"/>
  <c r="AW151" i="3"/>
  <c r="AW230" i="3"/>
  <c r="CO247" i="3"/>
  <c r="AW122" i="3"/>
  <c r="CM81" i="3"/>
  <c r="CZ81" i="3"/>
  <c r="DH81" i="3"/>
  <c r="CO198" i="3"/>
  <c r="CO217" i="3"/>
  <c r="AW89" i="3"/>
  <c r="AW216" i="3"/>
  <c r="CO230" i="3"/>
  <c r="AW157" i="3"/>
  <c r="CO252" i="3"/>
  <c r="CO116" i="3"/>
  <c r="AW147" i="3"/>
  <c r="CO214" i="3"/>
  <c r="AW200" i="3"/>
  <c r="AW101" i="3"/>
  <c r="AW139" i="3"/>
  <c r="AW241" i="3"/>
  <c r="CO69" i="3"/>
  <c r="AW111" i="3"/>
  <c r="AW118" i="3"/>
  <c r="AW153" i="3"/>
  <c r="AW127" i="3"/>
  <c r="CO65" i="3"/>
  <c r="AW232" i="3"/>
  <c r="AW53" i="3"/>
  <c r="AW75" i="3"/>
  <c r="AW50" i="3"/>
  <c r="AW74" i="3"/>
  <c r="CO244" i="3"/>
  <c r="AW166" i="3"/>
  <c r="AW113" i="3"/>
  <c r="AW169" i="3"/>
  <c r="AW171" i="3"/>
  <c r="AW163" i="3"/>
  <c r="AW156" i="3"/>
  <c r="CO95" i="3"/>
  <c r="AW132" i="3"/>
  <c r="AW235" i="3"/>
  <c r="CO182" i="3"/>
  <c r="AW95" i="3"/>
  <c r="CM246" i="3"/>
  <c r="CZ246" i="3"/>
  <c r="DH246" i="3"/>
  <c r="CO70" i="3"/>
  <c r="AW66" i="3"/>
  <c r="CO215" i="3"/>
  <c r="AW70" i="3"/>
  <c r="AW154" i="3"/>
  <c r="AW228" i="3"/>
  <c r="AW179" i="3"/>
  <c r="CO30" i="3"/>
  <c r="AW221" i="3"/>
  <c r="CO233" i="3"/>
  <c r="CO112" i="3"/>
  <c r="EM49" i="3"/>
  <c r="W47" i="39"/>
  <c r="AC47" i="39"/>
  <c r="H47" i="39"/>
  <c r="J47" i="39"/>
  <c r="Y47" i="39"/>
  <c r="AF47" i="39"/>
  <c r="Q47" i="39"/>
  <c r="O47" i="39"/>
  <c r="EJ47" i="3"/>
  <c r="K44" i="8"/>
  <c r="V47" i="39"/>
  <c r="AD47" i="39"/>
  <c r="K47" i="39"/>
  <c r="I47" i="39"/>
  <c r="AD46" i="39"/>
  <c r="P46" i="39"/>
  <c r="EK46" i="3"/>
  <c r="X47" i="39"/>
  <c r="AE47" i="39"/>
  <c r="R47" i="39"/>
  <c r="P47" i="39"/>
  <c r="EL39" i="3"/>
  <c r="EK36" i="3"/>
  <c r="EM36" i="3"/>
  <c r="EH36" i="3"/>
  <c r="Z36" i="3"/>
  <c r="EM37" i="3"/>
  <c r="EM32" i="3"/>
  <c r="AA32" i="38"/>
  <c r="Y32" i="38"/>
  <c r="AF32" i="38"/>
  <c r="AD32" i="38"/>
  <c r="U32" i="38"/>
  <c r="T32" i="38"/>
  <c r="AB32" i="38"/>
  <c r="Z32" i="38"/>
  <c r="AG32" i="38"/>
  <c r="AE32" i="38"/>
  <c r="W32" i="38"/>
  <c r="V32" i="38"/>
  <c r="AJ32" i="38"/>
  <c r="AI32" i="38"/>
  <c r="AK32" i="38"/>
  <c r="AL32" i="38"/>
  <c r="EJ29" i="3"/>
  <c r="FY32" i="3"/>
  <c r="M30" i="8"/>
  <c r="K30" i="8"/>
  <c r="Y32" i="3"/>
  <c r="GH32" i="3"/>
  <c r="Q32" i="3"/>
  <c r="Z32" i="3"/>
  <c r="CM181" i="3"/>
  <c r="CZ181" i="3"/>
  <c r="DH181" i="3"/>
  <c r="CM244" i="3"/>
  <c r="CZ244" i="3"/>
  <c r="DH244" i="3"/>
  <c r="CM129" i="3"/>
  <c r="CZ129" i="3"/>
  <c r="DH129" i="3"/>
  <c r="CM82" i="3"/>
  <c r="CZ82" i="3"/>
  <c r="DH82" i="3"/>
  <c r="CM160" i="3"/>
  <c r="CZ160" i="3"/>
  <c r="DH160" i="3"/>
  <c r="CM31" i="3"/>
  <c r="CZ31" i="3"/>
  <c r="DH31" i="3"/>
  <c r="AB29" i="8"/>
  <c r="CM84" i="3"/>
  <c r="CZ84" i="3"/>
  <c r="DH84" i="3"/>
  <c r="CM10" i="3"/>
  <c r="CZ10" i="3"/>
  <c r="DH10" i="3"/>
  <c r="AB8" i="8"/>
  <c r="CM253" i="3"/>
  <c r="CZ253" i="3"/>
  <c r="DH253" i="3"/>
  <c r="EK25" i="3"/>
  <c r="CM28" i="38"/>
  <c r="DD28" i="38"/>
  <c r="CR28" i="38"/>
  <c r="DC28" i="38"/>
  <c r="CQ28" i="38"/>
  <c r="CX28" i="38"/>
  <c r="CV28" i="38"/>
  <c r="CO28" i="38"/>
  <c r="DB28" i="38"/>
  <c r="CT28" i="38"/>
  <c r="CL28" i="38"/>
  <c r="DA28" i="38"/>
  <c r="CS28" i="38"/>
  <c r="CY28" i="38"/>
  <c r="CW28" i="38"/>
  <c r="CN28" i="38"/>
  <c r="E28" i="39"/>
  <c r="EI28" i="3"/>
  <c r="G28" i="39"/>
  <c r="AB28" i="39"/>
  <c r="U28" i="39"/>
  <c r="N28" i="39"/>
  <c r="AF28" i="38"/>
  <c r="AD28" i="38"/>
  <c r="Z28" i="38"/>
  <c r="U28" i="38"/>
  <c r="AL28" i="38"/>
  <c r="Y28" i="38"/>
  <c r="T28" i="38"/>
  <c r="AK28" i="38"/>
  <c r="AG28" i="38"/>
  <c r="AE28" i="38"/>
  <c r="AB28" i="38"/>
  <c r="W28" i="38"/>
  <c r="AA28" i="38"/>
  <c r="V28" i="38"/>
  <c r="AJ28" i="38"/>
  <c r="AI28" i="38"/>
  <c r="EH26" i="3"/>
  <c r="Y26" i="3"/>
  <c r="GH26" i="3"/>
  <c r="EH25" i="3"/>
  <c r="BS28" i="38"/>
  <c r="BU28" i="38"/>
  <c r="Q28" i="39"/>
  <c r="EL28" i="3"/>
  <c r="CF28" i="38"/>
  <c r="AF28" i="39"/>
  <c r="BY28" i="38"/>
  <c r="W28" i="39"/>
  <c r="BP28" i="38"/>
  <c r="J28" i="39"/>
  <c r="BV28" i="38"/>
  <c r="R28" i="39"/>
  <c r="EM28" i="3"/>
  <c r="CC28" i="38"/>
  <c r="BZ28" i="38"/>
  <c r="X28" i="39"/>
  <c r="BT28" i="38"/>
  <c r="P28" i="39"/>
  <c r="BN28" i="38"/>
  <c r="CE28" i="38"/>
  <c r="BX28" i="38"/>
  <c r="V28" i="39"/>
  <c r="BO28" i="38"/>
  <c r="BQ28" i="38"/>
  <c r="CD28" i="38"/>
  <c r="CA28" i="38"/>
  <c r="Y28" i="39"/>
  <c r="EJ18" i="3"/>
  <c r="EK18" i="3"/>
  <c r="EL18" i="3"/>
  <c r="K16" i="8"/>
  <c r="AA20" i="38"/>
  <c r="V20" i="38"/>
  <c r="AF20" i="38"/>
  <c r="AD20" i="38"/>
  <c r="Z20" i="38"/>
  <c r="U20" i="38"/>
  <c r="T20" i="38"/>
  <c r="AG20" i="38"/>
  <c r="AE20" i="38"/>
  <c r="AB20" i="38"/>
  <c r="W20" i="38"/>
  <c r="Y20" i="38"/>
  <c r="AJ20" i="38"/>
  <c r="AI20" i="38"/>
  <c r="AL20" i="38"/>
  <c r="AK20" i="38"/>
  <c r="CM20" i="38"/>
  <c r="I20" i="39"/>
  <c r="DD20" i="38"/>
  <c r="AF20" i="39"/>
  <c r="CS20" i="38"/>
  <c r="Q20" i="39"/>
  <c r="EL20" i="3"/>
  <c r="CY20" i="38"/>
  <c r="Y20" i="39"/>
  <c r="CW20" i="38"/>
  <c r="W20" i="39"/>
  <c r="CV20" i="38"/>
  <c r="V20" i="39"/>
  <c r="CL20" i="38"/>
  <c r="H20" i="39"/>
  <c r="DC20" i="38"/>
  <c r="AE20" i="39"/>
  <c r="CR20" i="38"/>
  <c r="P20" i="39"/>
  <c r="EK20" i="3"/>
  <c r="CX20" i="38"/>
  <c r="X20" i="39"/>
  <c r="DB20" i="38"/>
  <c r="AD20" i="39"/>
  <c r="DA20" i="38"/>
  <c r="AC20" i="39"/>
  <c r="CT20" i="38"/>
  <c r="R20" i="39"/>
  <c r="CQ20" i="38"/>
  <c r="O20" i="39"/>
  <c r="EJ20" i="3"/>
  <c r="CO20" i="38"/>
  <c r="K20" i="39"/>
  <c r="EM20" i="3"/>
  <c r="CN20" i="38"/>
  <c r="J20" i="39"/>
  <c r="EM10" i="3"/>
  <c r="EJ10" i="3"/>
  <c r="Q10" i="3"/>
  <c r="Z10" i="3"/>
  <c r="FY10" i="3"/>
  <c r="K8" i="8"/>
  <c r="Y10" i="3"/>
  <c r="GH10" i="3"/>
  <c r="EM15" i="3"/>
  <c r="L8" i="8"/>
  <c r="EK8" i="3"/>
  <c r="EJ5" i="3"/>
  <c r="EK45" i="3"/>
  <c r="L43" i="8"/>
  <c r="EL45" i="3"/>
  <c r="AL74" i="38"/>
  <c r="AE74" i="38"/>
  <c r="Z74" i="38"/>
  <c r="AF74" i="38"/>
  <c r="AB74" i="38"/>
  <c r="V74" i="38"/>
  <c r="AK74" i="38"/>
  <c r="U74" i="38"/>
  <c r="Y74" i="38"/>
  <c r="AD74" i="38"/>
  <c r="AJ74" i="38"/>
  <c r="AI74" i="38"/>
  <c r="AA74" i="38"/>
  <c r="W74" i="38"/>
  <c r="T74" i="38"/>
  <c r="AG74" i="38"/>
  <c r="BX74" i="38"/>
  <c r="BS74" i="38"/>
  <c r="BN74" i="38"/>
  <c r="CA74" i="38"/>
  <c r="BV74" i="38"/>
  <c r="BQ74" i="38"/>
  <c r="BZ74" i="38"/>
  <c r="BU74" i="38"/>
  <c r="BP74" i="38"/>
  <c r="BT74" i="38"/>
  <c r="BO74" i="38"/>
  <c r="BY74" i="38"/>
  <c r="CE74" i="38"/>
  <c r="CC74" i="38"/>
  <c r="CD74" i="38"/>
  <c r="CF74" i="38"/>
  <c r="I64" i="39"/>
  <c r="EK64" i="3"/>
  <c r="W64" i="39"/>
  <c r="V64" i="39"/>
  <c r="Q64" i="39"/>
  <c r="O64" i="39"/>
  <c r="EJ64" i="3"/>
  <c r="J64" i="39"/>
  <c r="EL64" i="3"/>
  <c r="AE64" i="39"/>
  <c r="AC64" i="39"/>
  <c r="Y64" i="39"/>
  <c r="AD64" i="39"/>
  <c r="EL67" i="3"/>
  <c r="EK68" i="3"/>
  <c r="EM66" i="3"/>
  <c r="FY72" i="3"/>
  <c r="Y72" i="3"/>
  <c r="GH72" i="3"/>
  <c r="Z72" i="3"/>
  <c r="Q72" i="3"/>
  <c r="EK72" i="3"/>
  <c r="EL72" i="3"/>
  <c r="EJ72" i="3"/>
  <c r="EM72" i="3"/>
  <c r="EL70" i="3"/>
  <c r="EJ56" i="3"/>
  <c r="EJ65" i="3"/>
  <c r="EK65" i="3"/>
  <c r="EH14" i="3"/>
  <c r="Z14" i="3"/>
  <c r="EH65" i="3"/>
  <c r="Y65" i="3"/>
  <c r="GH65" i="3"/>
  <c r="EL17" i="3"/>
  <c r="EL15" i="3"/>
  <c r="EK42" i="3"/>
  <c r="EM51" i="3"/>
  <c r="EK67" i="3"/>
  <c r="EL46" i="3"/>
  <c r="GL13" i="3"/>
  <c r="EL8" i="3"/>
  <c r="EL52" i="3"/>
  <c r="EK60" i="3"/>
  <c r="EL51" i="3"/>
  <c r="EJ59" i="3"/>
  <c r="EM12" i="3"/>
  <c r="EL33" i="3"/>
  <c r="EK37" i="3"/>
  <c r="EL21" i="3"/>
  <c r="EJ21" i="3"/>
  <c r="EH21" i="3"/>
  <c r="FY21" i="3"/>
  <c r="GK21" i="3"/>
  <c r="EL29" i="3"/>
  <c r="EH6" i="3"/>
  <c r="Y6" i="3"/>
  <c r="GH6" i="3"/>
  <c r="EJ70" i="3"/>
  <c r="EM19" i="3"/>
  <c r="EM56" i="3"/>
  <c r="EM65" i="3"/>
  <c r="EJ36" i="3"/>
  <c r="EM8" i="3"/>
  <c r="EJ60" i="3"/>
  <c r="EL60" i="3"/>
  <c r="EH15" i="3"/>
  <c r="Z15" i="3"/>
  <c r="EK51" i="3"/>
  <c r="EM59" i="3"/>
  <c r="EJ67" i="3"/>
  <c r="EL37" i="3"/>
  <c r="EJ46" i="3"/>
  <c r="EK70" i="3"/>
  <c r="EM70" i="3"/>
  <c r="EJ41" i="3"/>
  <c r="EJ16" i="3"/>
  <c r="EM39" i="3"/>
  <c r="EL36" i="3"/>
  <c r="EM42" i="3"/>
  <c r="EJ8" i="3"/>
  <c r="EJ51" i="3"/>
  <c r="EK59" i="3"/>
  <c r="EM26" i="3"/>
  <c r="EM67" i="3"/>
  <c r="EK33" i="3"/>
  <c r="EJ37" i="3"/>
  <c r="EK21" i="3"/>
  <c r="EM34" i="3"/>
  <c r="EH33" i="3"/>
  <c r="Y33" i="3"/>
  <c r="EH37" i="3"/>
  <c r="Y37" i="3"/>
  <c r="GH37" i="3"/>
  <c r="EH9" i="3"/>
  <c r="Z9" i="3"/>
  <c r="EK29" i="3"/>
  <c r="GL27" i="3"/>
  <c r="N25" i="8"/>
  <c r="AW202" i="3"/>
  <c r="AW205" i="3"/>
  <c r="AW140" i="3"/>
  <c r="AW142" i="3"/>
  <c r="AW121" i="3"/>
  <c r="CM77" i="3"/>
  <c r="CZ77" i="3"/>
  <c r="DH77" i="3"/>
  <c r="AW62" i="3"/>
  <c r="AW164" i="3"/>
  <c r="AW56" i="3"/>
  <c r="AW150" i="3"/>
  <c r="AW69" i="3"/>
  <c r="CO249" i="3"/>
  <c r="AW103" i="3"/>
  <c r="AW252" i="3"/>
  <c r="CO28" i="3"/>
  <c r="CM162" i="3"/>
  <c r="CZ162" i="3"/>
  <c r="DH162" i="3"/>
  <c r="AW78" i="3"/>
  <c r="AW183" i="3"/>
  <c r="CO27" i="3"/>
  <c r="CO200" i="3"/>
  <c r="AW73" i="3"/>
  <c r="CM7" i="3"/>
  <c r="CZ7" i="3"/>
  <c r="DH7" i="3"/>
  <c r="AB5" i="8"/>
  <c r="CM170" i="3"/>
  <c r="CZ170" i="3"/>
  <c r="DH170" i="3"/>
  <c r="CO33" i="3"/>
  <c r="DC33" i="3"/>
  <c r="DJ33" i="3"/>
  <c r="AD31" i="8"/>
  <c r="CO203" i="3"/>
  <c r="AW97" i="3"/>
  <c r="AW32" i="3"/>
  <c r="CO6" i="3"/>
  <c r="DC6" i="3"/>
  <c r="DJ6" i="3"/>
  <c r="AD4" i="8"/>
  <c r="AW146" i="3"/>
  <c r="CO133" i="3"/>
  <c r="CO224" i="3"/>
  <c r="AW209" i="3"/>
  <c r="CM9" i="3"/>
  <c r="CZ9" i="3"/>
  <c r="DH9" i="3"/>
  <c r="AB7" i="8"/>
  <c r="CM65" i="3"/>
  <c r="CZ65" i="3"/>
  <c r="DH65" i="3"/>
  <c r="CO131" i="3"/>
  <c r="CO223" i="3"/>
  <c r="CO120" i="3"/>
  <c r="AW165" i="3"/>
  <c r="CM151" i="3"/>
  <c r="CZ151" i="3"/>
  <c r="DH151" i="3"/>
  <c r="CM238" i="3"/>
  <c r="CZ238" i="3"/>
  <c r="DH238" i="3"/>
  <c r="CM137" i="3"/>
  <c r="CZ137" i="3"/>
  <c r="DH137" i="3"/>
  <c r="CM209" i="3"/>
  <c r="CZ209" i="3"/>
  <c r="DH209" i="3"/>
  <c r="CM144" i="3"/>
  <c r="CZ144" i="3"/>
  <c r="DH144" i="3"/>
  <c r="AW233" i="3"/>
  <c r="CM56" i="3"/>
  <c r="CZ56" i="3"/>
  <c r="DH56" i="3"/>
  <c r="AB54" i="8"/>
  <c r="AW201" i="3"/>
  <c r="AW60" i="3"/>
  <c r="CM112" i="3"/>
  <c r="CZ112" i="3"/>
  <c r="DH112" i="3"/>
  <c r="CM25" i="3"/>
  <c r="CZ25" i="3"/>
  <c r="DH25" i="3"/>
  <c r="AB23" i="8"/>
  <c r="AW42" i="3"/>
  <c r="CM70" i="3"/>
  <c r="CZ70" i="3"/>
  <c r="DH70" i="3"/>
  <c r="CM194" i="3"/>
  <c r="CZ194" i="3"/>
  <c r="DH194" i="3"/>
  <c r="CM243" i="3"/>
  <c r="CZ243" i="3"/>
  <c r="DH243" i="3"/>
  <c r="CM114" i="3"/>
  <c r="CZ114" i="3"/>
  <c r="DH114" i="3"/>
  <c r="AW203" i="3"/>
  <c r="CM20" i="3"/>
  <c r="CZ20" i="3"/>
  <c r="DH20" i="3"/>
  <c r="AB18" i="8"/>
  <c r="AW45" i="3"/>
  <c r="AW206" i="3"/>
  <c r="AW136" i="3"/>
  <c r="AW190" i="3"/>
  <c r="CM225" i="3"/>
  <c r="CZ225" i="3"/>
  <c r="DH225" i="3"/>
  <c r="CM24" i="3"/>
  <c r="CZ24" i="3"/>
  <c r="DH24" i="3"/>
  <c r="AB22" i="8"/>
  <c r="CM200" i="3"/>
  <c r="CZ200" i="3"/>
  <c r="DH200" i="3"/>
  <c r="AW80" i="3"/>
  <c r="AW204" i="3"/>
  <c r="CM79" i="3"/>
  <c r="CZ79" i="3"/>
  <c r="DH79" i="3"/>
  <c r="CM100" i="3"/>
  <c r="CZ100" i="3"/>
  <c r="DH100" i="3"/>
  <c r="AW218" i="3"/>
  <c r="CM149" i="3"/>
  <c r="CZ149" i="3"/>
  <c r="DH149" i="3"/>
  <c r="AW167" i="3"/>
  <c r="AW134" i="3"/>
  <c r="AW152" i="3"/>
  <c r="AW238" i="3"/>
  <c r="CM192" i="3"/>
  <c r="CZ192" i="3"/>
  <c r="DH192" i="3"/>
  <c r="AW87" i="3"/>
  <c r="AW48" i="3"/>
  <c r="AW47" i="3"/>
  <c r="AW251" i="3"/>
  <c r="CM39" i="3"/>
  <c r="CZ39" i="3"/>
  <c r="DH39" i="3"/>
  <c r="AB37" i="8"/>
  <c r="CM184" i="3"/>
  <c r="CZ184" i="3"/>
  <c r="DH184" i="3"/>
  <c r="CM23" i="3"/>
  <c r="CZ23" i="3"/>
  <c r="DH23" i="3"/>
  <c r="AB21" i="8"/>
  <c r="AW247" i="3"/>
  <c r="AW245" i="3"/>
  <c r="AW219" i="3"/>
  <c r="AW226" i="3"/>
  <c r="CM179" i="3"/>
  <c r="CZ179" i="3"/>
  <c r="DH179" i="3"/>
  <c r="CM195" i="3"/>
  <c r="CZ195" i="3"/>
  <c r="DH195" i="3"/>
  <c r="AW46" i="3"/>
  <c r="AW186" i="3"/>
  <c r="CM203" i="3"/>
  <c r="CZ203" i="3"/>
  <c r="DH203" i="3"/>
  <c r="CM172" i="3"/>
  <c r="CZ172" i="3"/>
  <c r="DH172" i="3"/>
  <c r="AW240" i="3"/>
  <c r="CM26" i="3"/>
  <c r="CZ26" i="3"/>
  <c r="DH26" i="3"/>
  <c r="AB24" i="8"/>
  <c r="AW44" i="3"/>
  <c r="CM143" i="3"/>
  <c r="CZ143" i="3"/>
  <c r="DH143" i="3"/>
  <c r="AW162" i="3"/>
  <c r="AW84" i="3"/>
  <c r="CM187" i="3"/>
  <c r="CZ187" i="3"/>
  <c r="DH187" i="3"/>
  <c r="CM228" i="3"/>
  <c r="CZ228" i="3"/>
  <c r="DH228" i="3"/>
  <c r="AW59" i="3"/>
  <c r="CM52" i="3"/>
  <c r="CZ52" i="3"/>
  <c r="DH52" i="3"/>
  <c r="AB50" i="8"/>
  <c r="CM92" i="3"/>
  <c r="CZ92" i="3"/>
  <c r="DH92" i="3"/>
  <c r="CM148" i="3"/>
  <c r="CZ148" i="3"/>
  <c r="DH148" i="3"/>
  <c r="CM98" i="3"/>
  <c r="CZ98" i="3"/>
  <c r="DH98" i="3"/>
  <c r="AW6" i="3"/>
  <c r="CM73" i="3"/>
  <c r="CZ73" i="3"/>
  <c r="DH73" i="3"/>
  <c r="AW5" i="3"/>
  <c r="AW246" i="3"/>
  <c r="CM150" i="3"/>
  <c r="CZ150" i="3"/>
  <c r="DH150" i="3"/>
  <c r="AW161" i="3"/>
  <c r="CM145" i="3"/>
  <c r="CZ145" i="3"/>
  <c r="DH145" i="3"/>
  <c r="AW52" i="3"/>
  <c r="AW126" i="3"/>
  <c r="AW168" i="3"/>
  <c r="CM157" i="3"/>
  <c r="CZ157" i="3"/>
  <c r="DH157" i="3"/>
  <c r="CM121" i="3"/>
  <c r="CZ121" i="3"/>
  <c r="DH121" i="3"/>
  <c r="CM186" i="3"/>
  <c r="CZ186" i="3"/>
  <c r="DH186" i="3"/>
  <c r="CM119" i="3"/>
  <c r="CZ119" i="3"/>
  <c r="DH119" i="3"/>
  <c r="CM55" i="3"/>
  <c r="CZ55" i="3"/>
  <c r="DH55" i="3"/>
  <c r="AB53" i="8"/>
  <c r="CM57" i="3"/>
  <c r="CZ57" i="3"/>
  <c r="DH57" i="3"/>
  <c r="AB55" i="8"/>
  <c r="CM211" i="3"/>
  <c r="CZ211" i="3"/>
  <c r="DH211" i="3"/>
  <c r="CM110" i="3"/>
  <c r="CZ110" i="3"/>
  <c r="DH110" i="3"/>
  <c r="AW21" i="3"/>
  <c r="CM220" i="3"/>
  <c r="CZ220" i="3"/>
  <c r="DH220" i="3"/>
  <c r="CM111" i="3"/>
  <c r="CZ111" i="3"/>
  <c r="DH111" i="3"/>
  <c r="CM89" i="3"/>
  <c r="CZ89" i="3"/>
  <c r="DH89" i="3"/>
  <c r="CM169" i="3"/>
  <c r="CZ169" i="3"/>
  <c r="DH169" i="3"/>
  <c r="CM37" i="3"/>
  <c r="CZ37" i="3"/>
  <c r="DH37" i="3"/>
  <c r="AB35" i="8"/>
  <c r="CM51" i="3"/>
  <c r="CZ51" i="3"/>
  <c r="DH51" i="3"/>
  <c r="AB49" i="8"/>
  <c r="CM68" i="3"/>
  <c r="CZ68" i="3"/>
  <c r="DH68" i="3"/>
  <c r="CO221" i="3"/>
  <c r="AW173" i="3"/>
  <c r="AW79" i="3"/>
  <c r="CM95" i="3"/>
  <c r="CZ95" i="3"/>
  <c r="DH95" i="3"/>
  <c r="CM182" i="3"/>
  <c r="CZ182" i="3"/>
  <c r="DH182" i="3"/>
  <c r="CM58" i="3"/>
  <c r="CZ58" i="3"/>
  <c r="DH58" i="3"/>
  <c r="AB56" i="8"/>
  <c r="CM108" i="3"/>
  <c r="CZ108" i="3"/>
  <c r="DH108" i="3"/>
  <c r="CM132" i="3"/>
  <c r="CZ132" i="3"/>
  <c r="DH132" i="3"/>
  <c r="CO146" i="3"/>
  <c r="CM229" i="3"/>
  <c r="CZ229" i="3"/>
  <c r="DH229" i="3"/>
  <c r="AW96" i="3"/>
  <c r="CM189" i="3"/>
  <c r="CZ189" i="3"/>
  <c r="DH189" i="3"/>
  <c r="CM190" i="3"/>
  <c r="CZ190" i="3"/>
  <c r="DH190" i="3"/>
  <c r="CM19" i="3"/>
  <c r="CZ19" i="3"/>
  <c r="DH19" i="3"/>
  <c r="AB17" i="8"/>
  <c r="AW159" i="3"/>
  <c r="CM80" i="3"/>
  <c r="CZ80" i="3"/>
  <c r="DH80" i="3"/>
  <c r="AW123" i="3"/>
  <c r="CM171" i="3"/>
  <c r="CZ171" i="3"/>
  <c r="DH171" i="3"/>
  <c r="CM232" i="3"/>
  <c r="CZ232" i="3"/>
  <c r="DH232" i="3"/>
  <c r="AW189" i="3"/>
  <c r="CM46" i="3"/>
  <c r="CZ46" i="3"/>
  <c r="DH46" i="3"/>
  <c r="AB44" i="8"/>
  <c r="CM206" i="3"/>
  <c r="CZ206" i="3"/>
  <c r="DH206" i="3"/>
  <c r="CM87" i="3"/>
  <c r="CZ87" i="3"/>
  <c r="DH87" i="3"/>
  <c r="AW92" i="3"/>
  <c r="CM166" i="3"/>
  <c r="CZ166" i="3"/>
  <c r="DH166" i="3"/>
  <c r="CM176" i="3"/>
  <c r="CZ176" i="3"/>
  <c r="DH176" i="3"/>
  <c r="CM93" i="3"/>
  <c r="CZ93" i="3"/>
  <c r="DH93" i="3"/>
  <c r="CO22" i="3"/>
  <c r="CM163" i="3"/>
  <c r="CZ163" i="3"/>
  <c r="DH163" i="3"/>
  <c r="CO202" i="3"/>
  <c r="CM136" i="3"/>
  <c r="CZ136" i="3"/>
  <c r="DH136" i="3"/>
  <c r="CM142" i="3"/>
  <c r="CZ142" i="3"/>
  <c r="DH142" i="3"/>
  <c r="CM75" i="3"/>
  <c r="CZ75" i="3"/>
  <c r="DH75" i="3"/>
  <c r="CM161" i="3"/>
  <c r="CZ161" i="3"/>
  <c r="DH161" i="3"/>
  <c r="AW9" i="3"/>
  <c r="CM174" i="3"/>
  <c r="CZ174" i="3"/>
  <c r="DH174" i="3"/>
  <c r="CM230" i="3"/>
  <c r="CZ230" i="3"/>
  <c r="DH230" i="3"/>
  <c r="AW224" i="3"/>
  <c r="CM156" i="3"/>
  <c r="CZ156" i="3"/>
  <c r="DH156" i="3"/>
  <c r="AW24" i="3"/>
  <c r="AW178" i="3"/>
  <c r="CM178" i="3"/>
  <c r="CZ178" i="3"/>
  <c r="DH178" i="3"/>
  <c r="CM29" i="3"/>
  <c r="CZ29" i="3"/>
  <c r="DH29" i="3"/>
  <c r="AB27" i="8"/>
  <c r="AW116" i="3"/>
  <c r="CM198" i="3"/>
  <c r="CZ198" i="3"/>
  <c r="DH198" i="3"/>
  <c r="AW82" i="3"/>
  <c r="AW210" i="3"/>
  <c r="CM168" i="3"/>
  <c r="CZ168" i="3"/>
  <c r="DH168" i="3"/>
  <c r="AW229" i="3"/>
  <c r="CM45" i="3"/>
  <c r="CZ45" i="3"/>
  <c r="DH45" i="3"/>
  <c r="AB43" i="8"/>
  <c r="CO236" i="3"/>
  <c r="CM201" i="3"/>
  <c r="CZ201" i="3"/>
  <c r="DH201" i="3"/>
  <c r="AW184" i="3"/>
  <c r="AW61" i="3"/>
  <c r="CO109" i="3"/>
  <c r="AW94" i="3"/>
  <c r="AW149" i="3"/>
  <c r="CM212" i="3"/>
  <c r="CZ212" i="3"/>
  <c r="DH212" i="3"/>
  <c r="AW135" i="3"/>
  <c r="AW51" i="3"/>
  <c r="CM128" i="3"/>
  <c r="CZ128" i="3"/>
  <c r="DH128" i="3"/>
  <c r="CM215" i="3"/>
  <c r="CZ215" i="3"/>
  <c r="DH215" i="3"/>
  <c r="AW244" i="3"/>
  <c r="CM213" i="3"/>
  <c r="CZ213" i="3"/>
  <c r="DH213" i="3"/>
  <c r="AW158" i="3"/>
  <c r="CM126" i="3"/>
  <c r="CZ126" i="3"/>
  <c r="DH126" i="3"/>
  <c r="CM205" i="3"/>
  <c r="CZ205" i="3"/>
  <c r="DH205" i="3"/>
  <c r="CM210" i="3"/>
  <c r="CZ210" i="3"/>
  <c r="DH210" i="3"/>
  <c r="AW220" i="3"/>
  <c r="CM247" i="3"/>
  <c r="CZ247" i="3"/>
  <c r="DH247" i="3"/>
  <c r="CM72" i="3"/>
  <c r="CZ72" i="3"/>
  <c r="DH72" i="3"/>
  <c r="CM222" i="3"/>
  <c r="CZ222" i="3"/>
  <c r="DH222" i="3"/>
  <c r="AW57" i="3"/>
  <c r="CM85" i="3"/>
  <c r="CZ85" i="3"/>
  <c r="DH85" i="3"/>
  <c r="CM105" i="3"/>
  <c r="CZ105" i="3"/>
  <c r="DH105" i="3"/>
  <c r="CO181" i="3"/>
  <c r="CM40" i="3"/>
  <c r="CZ40" i="3"/>
  <c r="DH40" i="3"/>
  <c r="AB38" i="8"/>
  <c r="AW76" i="3"/>
  <c r="CM191" i="3"/>
  <c r="CZ191" i="3"/>
  <c r="DH191" i="3"/>
  <c r="AW98" i="3"/>
  <c r="AW197" i="3"/>
  <c r="CM86" i="3"/>
  <c r="CZ86" i="3"/>
  <c r="DH86" i="3"/>
  <c r="CM116" i="3"/>
  <c r="CZ116" i="3"/>
  <c r="DH116" i="3"/>
  <c r="AW68" i="3"/>
  <c r="CM67" i="3"/>
  <c r="CZ67" i="3"/>
  <c r="DH67" i="3"/>
  <c r="CO92" i="3"/>
  <c r="CO82" i="3"/>
  <c r="CO219" i="3"/>
  <c r="CM101" i="3"/>
  <c r="CZ101" i="3"/>
  <c r="DH101" i="3"/>
  <c r="CO9" i="3"/>
  <c r="DC9" i="3"/>
  <c r="DJ9" i="3"/>
  <c r="AD7" i="8"/>
  <c r="CM53" i="3"/>
  <c r="CZ53" i="3"/>
  <c r="DH53" i="3"/>
  <c r="AB51" i="8"/>
  <c r="AW195" i="3"/>
  <c r="CM139" i="3"/>
  <c r="CZ139" i="3"/>
  <c r="DH139" i="3"/>
  <c r="CM214" i="3"/>
  <c r="CZ214" i="3"/>
  <c r="DH214" i="3"/>
  <c r="CM217" i="3"/>
  <c r="CZ217" i="3"/>
  <c r="DH217" i="3"/>
  <c r="CO88" i="3"/>
  <c r="CM167" i="3"/>
  <c r="CZ167" i="3"/>
  <c r="DH167" i="3"/>
  <c r="AW102" i="3"/>
  <c r="CM216" i="3"/>
  <c r="CZ216" i="3"/>
  <c r="DH216" i="3"/>
  <c r="CO125" i="3"/>
  <c r="AW208" i="3"/>
  <c r="AW106" i="3"/>
  <c r="CM106" i="3"/>
  <c r="CZ106" i="3"/>
  <c r="DH106" i="3"/>
  <c r="AW120" i="3"/>
  <c r="CM250" i="3"/>
  <c r="CZ250" i="3"/>
  <c r="DH250" i="3"/>
  <c r="AW38" i="3"/>
  <c r="CM159" i="3"/>
  <c r="CZ159" i="3"/>
  <c r="DH159" i="3"/>
  <c r="CM18" i="3"/>
  <c r="CZ18" i="3"/>
  <c r="DH18" i="3"/>
  <c r="AB16" i="8"/>
  <c r="CM188" i="3"/>
  <c r="CZ188" i="3"/>
  <c r="DH188" i="3"/>
  <c r="CM236" i="3"/>
  <c r="CZ236" i="3"/>
  <c r="DH236" i="3"/>
  <c r="CO38" i="3"/>
  <c r="CM59" i="3"/>
  <c r="CZ59" i="3"/>
  <c r="DH59" i="3"/>
  <c r="AB57" i="8"/>
  <c r="CM153" i="3"/>
  <c r="CZ153" i="3"/>
  <c r="DH153" i="3"/>
  <c r="CM147" i="3"/>
  <c r="CZ147" i="3"/>
  <c r="DH147" i="3"/>
  <c r="AW12" i="3"/>
  <c r="AW243" i="3"/>
  <c r="CM36" i="3"/>
  <c r="CZ36" i="3"/>
  <c r="DH36" i="3"/>
  <c r="AB34" i="8"/>
  <c r="CM130" i="3"/>
  <c r="CZ130" i="3"/>
  <c r="DH130" i="3"/>
  <c r="CM180" i="3"/>
  <c r="CZ180" i="3"/>
  <c r="DH180" i="3"/>
  <c r="CO7" i="3"/>
  <c r="CM30" i="3"/>
  <c r="CZ30" i="3"/>
  <c r="DH30" i="3"/>
  <c r="AB28" i="8"/>
  <c r="AW194" i="3"/>
  <c r="CM5" i="3"/>
  <c r="CZ5" i="3"/>
  <c r="DH5" i="3"/>
  <c r="AB3" i="8"/>
  <c r="CO239" i="3"/>
  <c r="AW192" i="3"/>
  <c r="CO99" i="3"/>
  <c r="DC99" i="3"/>
  <c r="DJ99" i="3"/>
  <c r="AW72" i="3"/>
  <c r="CM131" i="3"/>
  <c r="CZ131" i="3"/>
  <c r="DH131" i="3"/>
  <c r="CM134" i="3"/>
  <c r="CZ134" i="3"/>
  <c r="DH134" i="3"/>
  <c r="CM94" i="3"/>
  <c r="CZ94" i="3"/>
  <c r="DH94" i="3"/>
  <c r="CO25" i="3"/>
  <c r="CO245" i="3"/>
  <c r="AW88" i="3"/>
  <c r="CO213" i="3"/>
  <c r="CO78" i="3"/>
  <c r="BV78" i="3"/>
  <c r="CK78" i="3"/>
  <c r="CI78" i="3"/>
  <c r="CI83" i="3"/>
  <c r="BV83" i="3"/>
  <c r="CK83" i="3"/>
  <c r="BV219" i="3"/>
  <c r="CI219" i="3"/>
  <c r="CI100" i="3"/>
  <c r="BV100" i="3"/>
  <c r="BV62" i="3"/>
  <c r="CI62" i="3"/>
  <c r="CI54" i="3"/>
  <c r="BV54" i="3"/>
  <c r="CK54" i="3"/>
  <c r="BV224" i="3"/>
  <c r="CI224" i="3"/>
  <c r="BV56" i="3"/>
  <c r="CI56" i="3"/>
  <c r="CI188" i="3"/>
  <c r="BV188" i="3"/>
  <c r="CK188" i="3"/>
  <c r="CI234" i="3"/>
  <c r="BV234" i="3"/>
  <c r="CI210" i="3"/>
  <c r="BV210" i="3"/>
  <c r="CI184" i="3"/>
  <c r="BV184" i="3"/>
  <c r="BV221" i="3"/>
  <c r="CI221" i="3"/>
  <c r="CI85" i="3"/>
  <c r="BV85" i="3"/>
  <c r="CI226" i="3"/>
  <c r="BV226" i="3"/>
  <c r="CM32" i="3"/>
  <c r="CZ32" i="3"/>
  <c r="DH32" i="3"/>
  <c r="AB30" i="8"/>
  <c r="BV10" i="3"/>
  <c r="CK10" i="3"/>
  <c r="CI10" i="3"/>
  <c r="CI108" i="3"/>
  <c r="BV108" i="3"/>
  <c r="CI34" i="3"/>
  <c r="BV34" i="3"/>
  <c r="CK34" i="3"/>
  <c r="CI181" i="3"/>
  <c r="BV181" i="3"/>
  <c r="CM227" i="3"/>
  <c r="CZ227" i="3"/>
  <c r="DH227" i="3"/>
  <c r="CI162" i="3"/>
  <c r="BV162" i="3"/>
  <c r="CI69" i="3"/>
  <c r="BV69" i="3"/>
  <c r="CI160" i="3"/>
  <c r="BV160" i="3"/>
  <c r="CK160" i="3"/>
  <c r="CI152" i="3"/>
  <c r="BV152" i="3"/>
  <c r="CI136" i="3"/>
  <c r="BV136" i="3"/>
  <c r="CK136" i="3"/>
  <c r="BV110" i="3"/>
  <c r="CK110" i="3"/>
  <c r="CI110" i="3"/>
  <c r="CI128" i="3"/>
  <c r="BV128" i="3"/>
  <c r="CK128" i="3"/>
  <c r="CI67" i="3"/>
  <c r="BV67" i="3"/>
  <c r="CK67" i="3"/>
  <c r="CM44" i="3"/>
  <c r="CZ44" i="3"/>
  <c r="DH44" i="3"/>
  <c r="AB42" i="8"/>
  <c r="CM34" i="3"/>
  <c r="CZ34" i="3"/>
  <c r="DH34" i="3"/>
  <c r="AB32" i="8"/>
  <c r="CI97" i="3"/>
  <c r="BV97" i="3"/>
  <c r="CM224" i="3"/>
  <c r="CZ224" i="3"/>
  <c r="DH224" i="3"/>
  <c r="BV202" i="3"/>
  <c r="CI202" i="3"/>
  <c r="CM47" i="3"/>
  <c r="CZ47" i="3"/>
  <c r="DH47" i="3"/>
  <c r="AB45" i="8"/>
  <c r="BV151" i="3"/>
  <c r="CK151" i="3"/>
  <c r="CI151" i="3"/>
  <c r="CM242" i="3"/>
  <c r="CZ242" i="3"/>
  <c r="DH242" i="3"/>
  <c r="CI236" i="3"/>
  <c r="BV236" i="3"/>
  <c r="CK236" i="3"/>
  <c r="CM38" i="3"/>
  <c r="CZ38" i="3"/>
  <c r="DH38" i="3"/>
  <c r="AB36" i="8"/>
  <c r="CM83" i="3"/>
  <c r="CZ83" i="3"/>
  <c r="DH83" i="3"/>
  <c r="CI98" i="3"/>
  <c r="BV98" i="3"/>
  <c r="CK98" i="3"/>
  <c r="BV112" i="3"/>
  <c r="CK112" i="3"/>
  <c r="CI112" i="3"/>
  <c r="BV185" i="3"/>
  <c r="CK185" i="3"/>
  <c r="CI185" i="3"/>
  <c r="CI169" i="3"/>
  <c r="BV169" i="3"/>
  <c r="CI179" i="3"/>
  <c r="BV179" i="3"/>
  <c r="CK179" i="3"/>
  <c r="CM78" i="3"/>
  <c r="CZ78" i="3"/>
  <c r="DH78" i="3"/>
  <c r="BV124" i="3"/>
  <c r="CK124" i="3"/>
  <c r="CI124" i="3"/>
  <c r="CM69" i="3"/>
  <c r="CZ69" i="3"/>
  <c r="DH69" i="3"/>
  <c r="BV29" i="3"/>
  <c r="CK29" i="3"/>
  <c r="CI29" i="3"/>
  <c r="CI144" i="3"/>
  <c r="BV144" i="3"/>
  <c r="CK144" i="3"/>
  <c r="CI198" i="3"/>
  <c r="BV198" i="3"/>
  <c r="CK198" i="3"/>
  <c r="CI170" i="3"/>
  <c r="BV170" i="3"/>
  <c r="BV18" i="3"/>
  <c r="CK18" i="3"/>
  <c r="CI18" i="3"/>
  <c r="BV120" i="3"/>
  <c r="CI120" i="3"/>
  <c r="BV193" i="3"/>
  <c r="CK193" i="3"/>
  <c r="CI193" i="3"/>
  <c r="BV104" i="3"/>
  <c r="CI104" i="3"/>
  <c r="BV50" i="3"/>
  <c r="CI50" i="3"/>
  <c r="CI55" i="3"/>
  <c r="BV55" i="3"/>
  <c r="CK55" i="3"/>
  <c r="CI171" i="3"/>
  <c r="BV171" i="3"/>
  <c r="CI201" i="3"/>
  <c r="BV201" i="3"/>
  <c r="CK201" i="3"/>
  <c r="BV156" i="3"/>
  <c r="CI156" i="3"/>
  <c r="CI117" i="3"/>
  <c r="BV117" i="3"/>
  <c r="CI192" i="3"/>
  <c r="BV192" i="3"/>
  <c r="BV72" i="3"/>
  <c r="CK72" i="3"/>
  <c r="CI72" i="3"/>
  <c r="BV58" i="3"/>
  <c r="CI58" i="3"/>
  <c r="BV64" i="3"/>
  <c r="CI64" i="3"/>
  <c r="CI74" i="3"/>
  <c r="BV74" i="3"/>
  <c r="CI60" i="3"/>
  <c r="BV60" i="3"/>
  <c r="CM76" i="3"/>
  <c r="CZ76" i="3"/>
  <c r="DH76" i="3"/>
  <c r="BV86" i="3"/>
  <c r="CK86" i="3"/>
  <c r="CI86" i="3"/>
  <c r="BV80" i="3"/>
  <c r="CI80" i="3"/>
  <c r="BV20" i="3"/>
  <c r="CK20" i="3"/>
  <c r="CI20" i="3"/>
  <c r="CM90" i="3"/>
  <c r="CZ90" i="3"/>
  <c r="DH90" i="3"/>
  <c r="CM223" i="3"/>
  <c r="CZ223" i="3"/>
  <c r="DH223" i="3"/>
  <c r="BV200" i="3"/>
  <c r="CK200" i="3"/>
  <c r="CI200" i="3"/>
  <c r="CM164" i="3"/>
  <c r="CZ164" i="3"/>
  <c r="DH164" i="3"/>
  <c r="CI137" i="3"/>
  <c r="BV137" i="3"/>
  <c r="CK137" i="3"/>
  <c r="CI19" i="3"/>
  <c r="BV19" i="3"/>
  <c r="CK19" i="3"/>
  <c r="CI66" i="3"/>
  <c r="BV66" i="3"/>
  <c r="CI76" i="3"/>
  <c r="BV76" i="3"/>
  <c r="BV230" i="3"/>
  <c r="CI230" i="3"/>
  <c r="BV164" i="3"/>
  <c r="CI164" i="3"/>
  <c r="BV166" i="3"/>
  <c r="CI166" i="3"/>
  <c r="CI178" i="3"/>
  <c r="BV178" i="3"/>
  <c r="CI84" i="3"/>
  <c r="BV84" i="3"/>
  <c r="BV132" i="3"/>
  <c r="CK132" i="3"/>
  <c r="CI132" i="3"/>
  <c r="BV157" i="3"/>
  <c r="CK157" i="3"/>
  <c r="CI157" i="3"/>
  <c r="CI229" i="3"/>
  <c r="BV229" i="3"/>
  <c r="CI167" i="3"/>
  <c r="BV167" i="3"/>
  <c r="BV141" i="3"/>
  <c r="CI141" i="3"/>
  <c r="CI243" i="3"/>
  <c r="BV243" i="3"/>
  <c r="BV233" i="3"/>
  <c r="CI233" i="3"/>
  <c r="CI51" i="3"/>
  <c r="BV51" i="3"/>
  <c r="BV177" i="3"/>
  <c r="CI177" i="3"/>
  <c r="CI231" i="3"/>
  <c r="BV231" i="3"/>
  <c r="CI129" i="3"/>
  <c r="BV129" i="3"/>
  <c r="CK129" i="3"/>
  <c r="CM48" i="3"/>
  <c r="CZ48" i="3"/>
  <c r="DH48" i="3"/>
  <c r="AB46" i="8"/>
  <c r="CM124" i="3"/>
  <c r="CZ124" i="3"/>
  <c r="DH124" i="3"/>
  <c r="CI204" i="3"/>
  <c r="BV204" i="3"/>
  <c r="CK204" i="3"/>
  <c r="CI174" i="3"/>
  <c r="BV174" i="3"/>
  <c r="CK174" i="3"/>
  <c r="CI153" i="3"/>
  <c r="BV153" i="3"/>
  <c r="CK153" i="3"/>
  <c r="BV102" i="3"/>
  <c r="CI102" i="3"/>
  <c r="BV208" i="3"/>
  <c r="CI208" i="3"/>
  <c r="BV205" i="3"/>
  <c r="CI205" i="3"/>
  <c r="CM173" i="3"/>
  <c r="CZ173" i="3"/>
  <c r="DH173" i="3"/>
  <c r="CM245" i="3"/>
  <c r="CZ245" i="3"/>
  <c r="DH245" i="3"/>
  <c r="BV142" i="3"/>
  <c r="CI142" i="3"/>
  <c r="CI121" i="3"/>
  <c r="BV121" i="3"/>
  <c r="CK121" i="3"/>
  <c r="CM219" i="3"/>
  <c r="CZ219" i="3"/>
  <c r="DH219" i="3"/>
  <c r="CI89" i="3"/>
  <c r="BV89" i="3"/>
  <c r="BV14" i="3"/>
  <c r="CK14" i="3"/>
  <c r="CI14" i="3"/>
  <c r="CM21" i="3"/>
  <c r="CZ21" i="3"/>
  <c r="DH21" i="3"/>
  <c r="AB19" i="8"/>
  <c r="CI81" i="3"/>
  <c r="BV81" i="3"/>
  <c r="CK81" i="3"/>
  <c r="CI159" i="3"/>
  <c r="BV159" i="3"/>
  <c r="BV103" i="3"/>
  <c r="CK103" i="3"/>
  <c r="CI103" i="3"/>
  <c r="CI147" i="3"/>
  <c r="BV147" i="3"/>
  <c r="BV95" i="3"/>
  <c r="CI95" i="3"/>
  <c r="CM233" i="3"/>
  <c r="CZ233" i="3"/>
  <c r="DH233" i="3"/>
  <c r="BV48" i="3"/>
  <c r="CK48" i="3"/>
  <c r="CI48" i="3"/>
  <c r="CI47" i="3"/>
  <c r="BV47" i="3"/>
  <c r="CI239" i="3"/>
  <c r="BV239" i="3"/>
  <c r="CK239" i="3"/>
  <c r="CI107" i="3"/>
  <c r="BV107" i="3"/>
  <c r="CK107" i="3"/>
  <c r="CM74" i="3"/>
  <c r="CZ74" i="3"/>
  <c r="DH74" i="3"/>
  <c r="CM252" i="3"/>
  <c r="CZ252" i="3"/>
  <c r="DH252" i="3"/>
  <c r="CI223" i="3"/>
  <c r="BV223" i="3"/>
  <c r="BV241" i="3"/>
  <c r="CK241" i="3"/>
  <c r="CI241" i="3"/>
  <c r="BV111" i="3"/>
  <c r="CK111" i="3"/>
  <c r="CI111" i="3"/>
  <c r="BV133" i="3"/>
  <c r="CK133" i="3"/>
  <c r="CI133" i="3"/>
  <c r="CI225" i="3"/>
  <c r="BV225" i="3"/>
  <c r="CK225" i="3"/>
  <c r="CM123" i="3"/>
  <c r="CZ123" i="3"/>
  <c r="DH123" i="3"/>
  <c r="CI53" i="3"/>
  <c r="BV53" i="3"/>
  <c r="CK53" i="3"/>
  <c r="BV57" i="3"/>
  <c r="CK57" i="3"/>
  <c r="CI57" i="3"/>
  <c r="CI75" i="3"/>
  <c r="BV75" i="3"/>
  <c r="CI146" i="3"/>
  <c r="BV146" i="3"/>
  <c r="CI65" i="3"/>
  <c r="BV65" i="3"/>
  <c r="CK65" i="3"/>
  <c r="CM240" i="3"/>
  <c r="CZ240" i="3"/>
  <c r="DH240" i="3"/>
  <c r="BV197" i="3"/>
  <c r="CI197" i="3"/>
  <c r="CI9" i="3"/>
  <c r="BV9" i="3"/>
  <c r="CI17" i="3"/>
  <c r="BV17" i="3"/>
  <c r="CK17" i="3"/>
  <c r="CI212" i="3"/>
  <c r="BV212" i="3"/>
  <c r="CI113" i="3"/>
  <c r="BV113" i="3"/>
  <c r="CK113" i="3"/>
  <c r="CI13" i="3"/>
  <c r="BV13" i="3"/>
  <c r="CI116" i="3"/>
  <c r="BV116" i="3"/>
  <c r="CI191" i="3"/>
  <c r="BV191" i="3"/>
  <c r="CI123" i="3"/>
  <c r="BV123" i="3"/>
  <c r="BV134" i="3"/>
  <c r="CI134" i="3"/>
  <c r="BV61" i="3"/>
  <c r="CK61" i="3"/>
  <c r="CI61" i="3"/>
  <c r="BV149" i="3"/>
  <c r="CI149" i="3"/>
  <c r="CI73" i="3"/>
  <c r="BV73" i="3"/>
  <c r="CK73" i="3"/>
  <c r="BV125" i="3"/>
  <c r="CK125" i="3"/>
  <c r="CI125" i="3"/>
  <c r="CI68" i="3"/>
  <c r="BV68" i="3"/>
  <c r="CI209" i="3"/>
  <c r="BV209" i="3"/>
  <c r="BV71" i="3"/>
  <c r="CI71" i="3"/>
  <c r="CI199" i="3"/>
  <c r="BV199" i="3"/>
  <c r="CI114" i="3"/>
  <c r="BV114" i="3"/>
  <c r="BV182" i="3"/>
  <c r="CI182" i="3"/>
  <c r="CM91" i="3"/>
  <c r="CZ91" i="3"/>
  <c r="DH91" i="3"/>
  <c r="BV211" i="3"/>
  <c r="CK211" i="3"/>
  <c r="CI211" i="3"/>
  <c r="BV175" i="3"/>
  <c r="CK175" i="3"/>
  <c r="CI175" i="3"/>
  <c r="CM49" i="3"/>
  <c r="CZ49" i="3"/>
  <c r="DH49" i="3"/>
  <c r="AB47" i="8"/>
  <c r="CI222" i="3"/>
  <c r="BV222" i="3"/>
  <c r="CK222" i="3"/>
  <c r="BV32" i="3"/>
  <c r="CK32" i="3"/>
  <c r="CI32" i="3"/>
  <c r="BV213" i="3"/>
  <c r="CK213" i="3"/>
  <c r="CI213" i="3"/>
  <c r="CI253" i="3"/>
  <c r="BV253" i="3"/>
  <c r="CK253" i="3"/>
  <c r="BV63" i="3"/>
  <c r="CK63" i="3"/>
  <c r="CI63" i="3"/>
  <c r="BV70" i="3"/>
  <c r="CK70" i="3"/>
  <c r="CI70" i="3"/>
  <c r="BV15" i="3"/>
  <c r="CK15" i="3"/>
  <c r="CI15" i="3"/>
  <c r="CI90" i="3"/>
  <c r="BV90" i="3"/>
  <c r="CI163" i="3"/>
  <c r="BV163" i="3"/>
  <c r="BV216" i="3"/>
  <c r="CI216" i="3"/>
  <c r="CI215" i="3"/>
  <c r="BV215" i="3"/>
  <c r="CK215" i="3"/>
  <c r="CI196" i="3"/>
  <c r="BV196" i="3"/>
  <c r="BV148" i="3"/>
  <c r="CI148" i="3"/>
  <c r="CI92" i="3"/>
  <c r="BV92" i="3"/>
  <c r="CI173" i="3"/>
  <c r="BV173" i="3"/>
  <c r="CI143" i="3"/>
  <c r="BV143" i="3"/>
  <c r="AL43" i="38"/>
  <c r="AK43" i="38"/>
  <c r="AJ43" i="38"/>
  <c r="AI43" i="38"/>
  <c r="Z43" i="38"/>
  <c r="AG43" i="38"/>
  <c r="AE43" i="38"/>
  <c r="W43" i="38"/>
  <c r="V43" i="38"/>
  <c r="Y43" i="38"/>
  <c r="U43" i="38"/>
  <c r="AB43" i="38"/>
  <c r="AF43" i="38"/>
  <c r="AD43" i="38"/>
  <c r="AA43" i="38"/>
  <c r="T43" i="38"/>
  <c r="CY67" i="3"/>
  <c r="CY193" i="3"/>
  <c r="R193" i="3"/>
  <c r="U193" i="3"/>
  <c r="BV96" i="3"/>
  <c r="CK96" i="3"/>
  <c r="CI96" i="3"/>
  <c r="CY201" i="3"/>
  <c r="R201" i="3"/>
  <c r="U201" i="3"/>
  <c r="CY16" i="3"/>
  <c r="CS211" i="3"/>
  <c r="CV211" i="3"/>
  <c r="CS76" i="3"/>
  <c r="CV76" i="3"/>
  <c r="CS181" i="3"/>
  <c r="CV181" i="3"/>
  <c r="FZ94" i="3"/>
  <c r="GK94" i="3"/>
  <c r="Z127" i="3"/>
  <c r="Y127" i="3"/>
  <c r="GH127" i="3"/>
  <c r="FY127" i="3"/>
  <c r="Q127" i="3"/>
  <c r="FC228" i="3"/>
  <c r="DC228" i="3"/>
  <c r="DJ228" i="3"/>
  <c r="DI228" i="3"/>
  <c r="GE228" i="3"/>
  <c r="CM234" i="3"/>
  <c r="CZ234" i="3"/>
  <c r="DH234" i="3"/>
  <c r="FC61" i="3"/>
  <c r="DC61" i="3"/>
  <c r="DJ61" i="3"/>
  <c r="AD59" i="8"/>
  <c r="DI61" i="3"/>
  <c r="CS244" i="3"/>
  <c r="CV244" i="3"/>
  <c r="FC90" i="3"/>
  <c r="DI90" i="3"/>
  <c r="DC242" i="3"/>
  <c r="DJ242" i="3"/>
  <c r="FC242" i="3"/>
  <c r="DI242" i="3"/>
  <c r="GE242" i="3"/>
  <c r="CM113" i="3"/>
  <c r="CZ113" i="3"/>
  <c r="DH113" i="3"/>
  <c r="CI155" i="3"/>
  <c r="BV155" i="3"/>
  <c r="CI99" i="3"/>
  <c r="BV99" i="3"/>
  <c r="FC143" i="3"/>
  <c r="DI143" i="3"/>
  <c r="CM109" i="3"/>
  <c r="CZ109" i="3"/>
  <c r="DH109" i="3"/>
  <c r="CO47" i="3"/>
  <c r="DC47" i="3"/>
  <c r="DJ47" i="3"/>
  <c r="AD45" i="8"/>
  <c r="CM127" i="3"/>
  <c r="CZ127" i="3"/>
  <c r="DH127" i="3"/>
  <c r="CM249" i="3"/>
  <c r="CZ249" i="3"/>
  <c r="DH249" i="3"/>
  <c r="CM63" i="3"/>
  <c r="CZ63" i="3"/>
  <c r="DH63" i="3"/>
  <c r="CY253" i="3"/>
  <c r="R253" i="3"/>
  <c r="U253" i="3"/>
  <c r="FZ108" i="3"/>
  <c r="GK108" i="3"/>
  <c r="CV87" i="3"/>
  <c r="CS87" i="3"/>
  <c r="AW191" i="3"/>
  <c r="CY226" i="3"/>
  <c r="R226" i="3"/>
  <c r="U226" i="3"/>
  <c r="Z6" i="3"/>
  <c r="FY6" i="3"/>
  <c r="FZ6" i="3"/>
  <c r="K4" i="8"/>
  <c r="Q6" i="3"/>
  <c r="CS109" i="3"/>
  <c r="CV109" i="3"/>
  <c r="BV126" i="3"/>
  <c r="CI126" i="3"/>
  <c r="CS183" i="3"/>
  <c r="CV183" i="3"/>
  <c r="CY132" i="3"/>
  <c r="CI101" i="3"/>
  <c r="BV101" i="3"/>
  <c r="CY186" i="3"/>
  <c r="R186" i="3"/>
  <c r="U186" i="3"/>
  <c r="Z90" i="3"/>
  <c r="Y90" i="3"/>
  <c r="GH90" i="3"/>
  <c r="Q90" i="3"/>
  <c r="FY90" i="3"/>
  <c r="DC237" i="3"/>
  <c r="DJ237" i="3"/>
  <c r="FC237" i="3"/>
  <c r="DI237" i="3"/>
  <c r="GE237" i="3"/>
  <c r="AW7" i="3"/>
  <c r="CY104" i="3"/>
  <c r="CY31" i="3"/>
  <c r="FC155" i="3"/>
  <c r="DC155" i="3"/>
  <c r="DJ155" i="3"/>
  <c r="DI155" i="3"/>
  <c r="CY35" i="3"/>
  <c r="CY33" i="3"/>
  <c r="AW212" i="3"/>
  <c r="AW58" i="3"/>
  <c r="CV6" i="3"/>
  <c r="CS6" i="3"/>
  <c r="CY10" i="3"/>
  <c r="DC202" i="3"/>
  <c r="DJ202" i="3"/>
  <c r="FC202" i="3"/>
  <c r="DI202" i="3"/>
  <c r="FC6" i="3"/>
  <c r="DI6" i="3"/>
  <c r="CY181" i="3"/>
  <c r="R181" i="3"/>
  <c r="U181" i="3"/>
  <c r="CY37" i="3"/>
  <c r="CS145" i="3"/>
  <c r="CV145" i="3"/>
  <c r="CM175" i="3"/>
  <c r="CZ175" i="3"/>
  <c r="DH175" i="3"/>
  <c r="Z97" i="3"/>
  <c r="Y97" i="3"/>
  <c r="GH97" i="3"/>
  <c r="Q97" i="3"/>
  <c r="FY97" i="3"/>
  <c r="CS118" i="3"/>
  <c r="CV118" i="3"/>
  <c r="CS115" i="3"/>
  <c r="CV115" i="3"/>
  <c r="CY57" i="3"/>
  <c r="CY172" i="3"/>
  <c r="FC243" i="3"/>
  <c r="DC243" i="3"/>
  <c r="DJ243" i="3"/>
  <c r="DI243" i="3"/>
  <c r="GE243" i="3"/>
  <c r="FZ78" i="3"/>
  <c r="GK78" i="3"/>
  <c r="AW237" i="3"/>
  <c r="CY81" i="3"/>
  <c r="CI161" i="3"/>
  <c r="BV161" i="3"/>
  <c r="AW13" i="3"/>
  <c r="CS248" i="3"/>
  <c r="CV248" i="3"/>
  <c r="CY86" i="3"/>
  <c r="FC217" i="3"/>
  <c r="DC217" i="3"/>
  <c r="DJ217" i="3"/>
  <c r="DI217" i="3"/>
  <c r="GE217" i="3"/>
  <c r="CY77" i="3"/>
  <c r="CS217" i="3"/>
  <c r="CV217" i="3"/>
  <c r="CY152" i="3"/>
  <c r="CO246" i="3"/>
  <c r="CM177" i="3"/>
  <c r="CZ177" i="3"/>
  <c r="DH177" i="3"/>
  <c r="CO58" i="3"/>
  <c r="DC58" i="3"/>
  <c r="DJ58" i="3"/>
  <c r="AD56" i="8"/>
  <c r="W85" i="1"/>
  <c r="CM43" i="3"/>
  <c r="CZ43" i="3"/>
  <c r="DH43" i="3"/>
  <c r="AB41" i="8"/>
  <c r="CV194" i="3"/>
  <c r="CS194" i="3"/>
  <c r="CM54" i="3"/>
  <c r="CZ54" i="3"/>
  <c r="DH54" i="3"/>
  <c r="AB52" i="8"/>
  <c r="CO32" i="3"/>
  <c r="DC32" i="3"/>
  <c r="DJ32" i="3"/>
  <c r="AD30" i="8"/>
  <c r="CV63" i="3"/>
  <c r="CS63" i="3"/>
  <c r="CY60" i="3"/>
  <c r="FC79" i="3"/>
  <c r="DC79" i="3"/>
  <c r="DJ79" i="3"/>
  <c r="DI79" i="3"/>
  <c r="CY189" i="3"/>
  <c r="R189" i="3"/>
  <c r="U189" i="3"/>
  <c r="L20" i="8"/>
  <c r="CY75" i="3"/>
  <c r="K49" i="8"/>
  <c r="Y51" i="3"/>
  <c r="GH51" i="3"/>
  <c r="Z51" i="3"/>
  <c r="Q51" i="3"/>
  <c r="FY51" i="3"/>
  <c r="CV49" i="3"/>
  <c r="CS49" i="3"/>
  <c r="CS245" i="3"/>
  <c r="CV245" i="3"/>
  <c r="CY190" i="3"/>
  <c r="R190" i="3"/>
  <c r="U190" i="3"/>
  <c r="CV44" i="3"/>
  <c r="CS44" i="3"/>
  <c r="CM8" i="3"/>
  <c r="CZ8" i="3"/>
  <c r="DH8" i="3"/>
  <c r="AB6" i="8"/>
  <c r="CI12" i="3"/>
  <c r="BV12" i="3"/>
  <c r="CY198" i="3"/>
  <c r="R198" i="3"/>
  <c r="U198" i="3"/>
  <c r="CS246" i="3"/>
  <c r="CV246" i="3"/>
  <c r="CI220" i="3"/>
  <c r="BV220" i="3"/>
  <c r="CS113" i="3"/>
  <c r="CV113" i="3"/>
  <c r="CS236" i="3"/>
  <c r="CV236" i="3"/>
  <c r="FC200" i="3"/>
  <c r="DC200" i="3"/>
  <c r="DJ200" i="3"/>
  <c r="DI200" i="3"/>
  <c r="CS218" i="3"/>
  <c r="CV218" i="3"/>
  <c r="CO129" i="3"/>
  <c r="DC129" i="3"/>
  <c r="DJ129" i="3"/>
  <c r="K13" i="8"/>
  <c r="FC48" i="3"/>
  <c r="DC48" i="3"/>
  <c r="DJ48" i="3"/>
  <c r="AD46" i="8"/>
  <c r="DI48" i="3"/>
  <c r="FC220" i="3"/>
  <c r="DC220" i="3"/>
  <c r="DJ220" i="3"/>
  <c r="DI220" i="3"/>
  <c r="GE220" i="3"/>
  <c r="DC151" i="3"/>
  <c r="DJ151" i="3"/>
  <c r="FC151" i="3"/>
  <c r="DI151" i="3"/>
  <c r="AW71" i="3"/>
  <c r="CS252" i="3"/>
  <c r="CV252" i="3"/>
  <c r="CS56" i="3"/>
  <c r="CV56" i="3"/>
  <c r="FC136" i="3"/>
  <c r="DC136" i="3"/>
  <c r="DJ136" i="3"/>
  <c r="DI136" i="3"/>
  <c r="CY234" i="3"/>
  <c r="R234" i="3"/>
  <c r="U234" i="3"/>
  <c r="CM183" i="3"/>
  <c r="CZ183" i="3"/>
  <c r="DH183" i="3"/>
  <c r="CY228" i="3"/>
  <c r="R228" i="3"/>
  <c r="U228" i="3"/>
  <c r="FC174" i="3"/>
  <c r="DC174" i="3"/>
  <c r="DJ174" i="3"/>
  <c r="DI174" i="3"/>
  <c r="CV235" i="3"/>
  <c r="CS235" i="3"/>
  <c r="DC238" i="3"/>
  <c r="DJ238" i="3"/>
  <c r="FC238" i="3"/>
  <c r="DI238" i="3"/>
  <c r="GE238" i="3"/>
  <c r="FZ64" i="3"/>
  <c r="GK64" i="3"/>
  <c r="CS82" i="3"/>
  <c r="CV82" i="3"/>
  <c r="FC19" i="3"/>
  <c r="DC19" i="3"/>
  <c r="DJ19" i="3"/>
  <c r="AD17" i="8"/>
  <c r="DI19" i="3"/>
  <c r="Z135" i="3"/>
  <c r="Y135" i="3"/>
  <c r="GH135" i="3"/>
  <c r="FY135" i="3"/>
  <c r="Q135" i="3"/>
  <c r="CM41" i="3"/>
  <c r="CZ41" i="3"/>
  <c r="DH41" i="3"/>
  <c r="AB39" i="8"/>
  <c r="CM138" i="3"/>
  <c r="CZ138" i="3"/>
  <c r="DH138" i="3"/>
  <c r="CM202" i="3"/>
  <c r="CZ202" i="3"/>
  <c r="DH202" i="3"/>
  <c r="CO90" i="3"/>
  <c r="DC90" i="3"/>
  <c r="DJ90" i="3"/>
  <c r="BV119" i="3"/>
  <c r="CI119" i="3"/>
  <c r="CO251" i="3"/>
  <c r="CY27" i="3"/>
  <c r="CY7" i="3"/>
  <c r="FC67" i="3"/>
  <c r="DI67" i="3"/>
  <c r="W87" i="1"/>
  <c r="CS240" i="3"/>
  <c r="CV240" i="3"/>
  <c r="CY94" i="3"/>
  <c r="FC89" i="3"/>
  <c r="DC89" i="3"/>
  <c r="DJ89" i="3"/>
  <c r="DI89" i="3"/>
  <c r="CS94" i="3"/>
  <c r="CV94" i="3"/>
  <c r="CS105" i="3"/>
  <c r="CV105" i="3"/>
  <c r="CI195" i="3"/>
  <c r="BV195" i="3"/>
  <c r="AW8" i="3"/>
  <c r="CY113" i="3"/>
  <c r="CO107" i="3"/>
  <c r="DC107" i="3"/>
  <c r="DJ107" i="3"/>
  <c r="FC140" i="3"/>
  <c r="DC140" i="3"/>
  <c r="DJ140" i="3"/>
  <c r="DI140" i="3"/>
  <c r="CY209" i="3"/>
  <c r="R209" i="3"/>
  <c r="U209" i="3"/>
  <c r="CO240" i="3"/>
  <c r="CS93" i="3"/>
  <c r="CV93" i="3"/>
  <c r="CV176" i="3"/>
  <c r="CS176" i="3"/>
  <c r="CV5" i="3"/>
  <c r="CS5" i="3"/>
  <c r="DC223" i="3"/>
  <c r="DJ223" i="3"/>
  <c r="FC223" i="3"/>
  <c r="DI223" i="3"/>
  <c r="GE223" i="3"/>
  <c r="CS155" i="3"/>
  <c r="CV155" i="3"/>
  <c r="FC245" i="3"/>
  <c r="DC245" i="3"/>
  <c r="DJ245" i="3"/>
  <c r="DI245" i="3"/>
  <c r="GE245" i="3"/>
  <c r="CS99" i="3"/>
  <c r="CV99" i="3"/>
  <c r="FZ146" i="3"/>
  <c r="GK146" i="3"/>
  <c r="CS207" i="3"/>
  <c r="CV207" i="3"/>
  <c r="CY180" i="3"/>
  <c r="FC195" i="3"/>
  <c r="DC195" i="3"/>
  <c r="DJ195" i="3"/>
  <c r="DI195" i="3"/>
  <c r="Z98" i="3"/>
  <c r="Y98" i="3"/>
  <c r="GH98" i="3"/>
  <c r="Q98" i="3"/>
  <c r="FY98" i="3"/>
  <c r="AW25" i="3"/>
  <c r="CY150" i="3"/>
  <c r="FC91" i="3"/>
  <c r="DI91" i="3"/>
  <c r="CO143" i="3"/>
  <c r="DC143" i="3"/>
  <c r="DJ143" i="3"/>
  <c r="CV221" i="3"/>
  <c r="CS221" i="3"/>
  <c r="CV20" i="3"/>
  <c r="CS20" i="3"/>
  <c r="CY109" i="3"/>
  <c r="R109" i="3"/>
  <c r="U109" i="3"/>
  <c r="CY55" i="3"/>
  <c r="CY127" i="3"/>
  <c r="CY154" i="3"/>
  <c r="FC110" i="3"/>
  <c r="DI110" i="3"/>
  <c r="Z122" i="3"/>
  <c r="Y122" i="3"/>
  <c r="GH122" i="3"/>
  <c r="Q122" i="3"/>
  <c r="FY122" i="3"/>
  <c r="CS59" i="3"/>
  <c r="CV59" i="3"/>
  <c r="DC213" i="3"/>
  <c r="DJ213" i="3"/>
  <c r="FC213" i="3"/>
  <c r="DI213" i="3"/>
  <c r="GE213" i="3"/>
  <c r="CY12" i="3"/>
  <c r="FC78" i="3"/>
  <c r="DC78" i="3"/>
  <c r="DJ78" i="3"/>
  <c r="DI78" i="3"/>
  <c r="CS46" i="3"/>
  <c r="CV46" i="3"/>
  <c r="FC103" i="3"/>
  <c r="DC103" i="3"/>
  <c r="DJ103" i="3"/>
  <c r="DI103" i="3"/>
  <c r="CM226" i="3"/>
  <c r="CZ226" i="3"/>
  <c r="DH226" i="3"/>
  <c r="CV126" i="3"/>
  <c r="CS126" i="3"/>
  <c r="CM35" i="3"/>
  <c r="CZ35" i="3"/>
  <c r="DH35" i="3"/>
  <c r="AB33" i="8"/>
  <c r="CM33" i="3"/>
  <c r="CZ33" i="3"/>
  <c r="DH33" i="3"/>
  <c r="AB31" i="8"/>
  <c r="CI145" i="3"/>
  <c r="BV145" i="3"/>
  <c r="CY224" i="3"/>
  <c r="R224" i="3"/>
  <c r="U224" i="3"/>
  <c r="BV118" i="3"/>
  <c r="CI118" i="3"/>
  <c r="CY117" i="3"/>
  <c r="CY114" i="3"/>
  <c r="FC17" i="3"/>
  <c r="DC17" i="3"/>
  <c r="DJ17" i="3"/>
  <c r="AD15" i="8"/>
  <c r="DI17" i="3"/>
  <c r="CY177" i="3"/>
  <c r="FC58" i="3"/>
  <c r="DI58" i="3"/>
  <c r="CV16" i="3"/>
  <c r="CS16" i="3"/>
  <c r="CY11" i="3"/>
  <c r="CM60" i="3"/>
  <c r="CZ60" i="3"/>
  <c r="DH60" i="3"/>
  <c r="AB58" i="8"/>
  <c r="FZ92" i="3"/>
  <c r="GK92" i="3"/>
  <c r="CV35" i="3"/>
  <c r="CS35" i="3"/>
  <c r="CY168" i="3"/>
  <c r="CS81" i="3"/>
  <c r="CV81" i="3"/>
  <c r="FZ124" i="3"/>
  <c r="GK124" i="3"/>
  <c r="CS160" i="3"/>
  <c r="CV160" i="3"/>
  <c r="CV8" i="3"/>
  <c r="CS8" i="3"/>
  <c r="AL71" i="38"/>
  <c r="AK71" i="38"/>
  <c r="AJ71" i="38"/>
  <c r="AI71" i="38"/>
  <c r="AF71" i="38"/>
  <c r="AD71" i="38"/>
  <c r="W71" i="38"/>
  <c r="V71" i="38"/>
  <c r="U71" i="38"/>
  <c r="T71" i="38"/>
  <c r="AG71" i="38"/>
  <c r="AE71" i="38"/>
  <c r="AB71" i="38"/>
  <c r="AA71" i="38"/>
  <c r="Z71" i="38"/>
  <c r="Y71" i="38"/>
  <c r="FC44" i="3"/>
  <c r="DI44" i="3"/>
  <c r="Z44" i="3"/>
  <c r="Y44" i="3"/>
  <c r="GH44" i="3"/>
  <c r="K42" i="8"/>
  <c r="FY44" i="3"/>
  <c r="Q44" i="3"/>
  <c r="FC107" i="3"/>
  <c r="DI107" i="3"/>
  <c r="L31" i="8"/>
  <c r="CV22" i="3"/>
  <c r="CS22" i="3"/>
  <c r="CS74" i="3"/>
  <c r="CV74" i="3"/>
  <c r="AL14" i="38"/>
  <c r="AK14" i="38"/>
  <c r="AJ14" i="38"/>
  <c r="AI14" i="38"/>
  <c r="AB14" i="38"/>
  <c r="AA14" i="38"/>
  <c r="Z14" i="38"/>
  <c r="Y14" i="38"/>
  <c r="AG14" i="38"/>
  <c r="AE14" i="38"/>
  <c r="W14" i="38"/>
  <c r="V14" i="38"/>
  <c r="U14" i="38"/>
  <c r="T14" i="38"/>
  <c r="AF14" i="38"/>
  <c r="AD14" i="38"/>
  <c r="CM154" i="3"/>
  <c r="CZ154" i="3"/>
  <c r="DH154" i="3"/>
  <c r="CI59" i="3"/>
  <c r="BV59" i="3"/>
  <c r="CM12" i="3"/>
  <c r="CZ12" i="3"/>
  <c r="DH12" i="3"/>
  <c r="AB10" i="8"/>
  <c r="FC120" i="3"/>
  <c r="DC120" i="3"/>
  <c r="DJ120" i="3"/>
  <c r="DI120" i="3"/>
  <c r="Y21" i="3"/>
  <c r="GH21" i="3"/>
  <c r="Q21" i="3"/>
  <c r="CI46" i="3"/>
  <c r="BV46" i="3"/>
  <c r="BV140" i="3"/>
  <c r="CK140" i="3"/>
  <c r="CI140" i="3"/>
  <c r="CS101" i="3"/>
  <c r="CV101" i="3"/>
  <c r="DC204" i="3"/>
  <c r="DJ204" i="3"/>
  <c r="FC204" i="3"/>
  <c r="DI204" i="3"/>
  <c r="BV88" i="3"/>
  <c r="CI88" i="3"/>
  <c r="CY72" i="3"/>
  <c r="CO222" i="3"/>
  <c r="DC22" i="3"/>
  <c r="DJ22" i="3"/>
  <c r="AD20" i="8"/>
  <c r="FC22" i="3"/>
  <c r="DI22" i="3"/>
  <c r="CI139" i="3"/>
  <c r="BV139" i="3"/>
  <c r="CK139" i="3"/>
  <c r="CY88" i="3"/>
  <c r="Z151" i="3"/>
  <c r="Y151" i="3"/>
  <c r="GH151" i="3"/>
  <c r="FY151" i="3"/>
  <c r="Q151" i="3"/>
  <c r="CY119" i="3"/>
  <c r="CY175" i="3"/>
  <c r="FC170" i="3"/>
  <c r="DC170" i="3"/>
  <c r="DJ170" i="3"/>
  <c r="DI170" i="3"/>
  <c r="Z65" i="3"/>
  <c r="L14" i="8"/>
  <c r="CS102" i="3"/>
  <c r="CV102" i="3"/>
  <c r="CI127" i="3"/>
  <c r="BV127" i="3"/>
  <c r="CV24" i="3"/>
  <c r="CS24" i="3"/>
  <c r="CY243" i="3"/>
  <c r="R243" i="3"/>
  <c r="U243" i="3"/>
  <c r="CV96" i="3"/>
  <c r="CS96" i="3"/>
  <c r="CM204" i="3"/>
  <c r="CZ204" i="3"/>
  <c r="DH204" i="3"/>
  <c r="FC27" i="3"/>
  <c r="DC27" i="3"/>
  <c r="DJ27" i="3"/>
  <c r="AD25" i="8"/>
  <c r="DI27" i="3"/>
  <c r="Q46" i="3"/>
  <c r="CS161" i="3"/>
  <c r="CV161" i="3"/>
  <c r="DC244" i="3"/>
  <c r="DJ244" i="3"/>
  <c r="FC244" i="3"/>
  <c r="DI244" i="3"/>
  <c r="GE244" i="3"/>
  <c r="CM102" i="3"/>
  <c r="CZ102" i="3"/>
  <c r="DH102" i="3"/>
  <c r="CS123" i="3"/>
  <c r="CV123" i="3"/>
  <c r="CI31" i="3"/>
  <c r="BV31" i="3"/>
  <c r="CK31" i="3"/>
  <c r="CY147" i="3"/>
  <c r="FC83" i="3"/>
  <c r="DI83" i="3"/>
  <c r="Z143" i="3"/>
  <c r="Y143" i="3"/>
  <c r="GH143" i="3"/>
  <c r="FY143" i="3"/>
  <c r="Q143" i="3"/>
  <c r="FC246" i="3"/>
  <c r="DC246" i="3"/>
  <c r="DJ246" i="3"/>
  <c r="DI246" i="3"/>
  <c r="GE246" i="3"/>
  <c r="BV187" i="3"/>
  <c r="CK187" i="3"/>
  <c r="CI187" i="3"/>
  <c r="FC111" i="3"/>
  <c r="DC111" i="3"/>
  <c r="DJ111" i="3"/>
  <c r="DI111" i="3"/>
  <c r="CY43" i="3"/>
  <c r="CY54" i="3"/>
  <c r="CY130" i="3"/>
  <c r="FC32" i="3"/>
  <c r="DI32" i="3"/>
  <c r="DC250" i="3"/>
  <c r="DJ250" i="3"/>
  <c r="FC250" i="3"/>
  <c r="DI250" i="3"/>
  <c r="GE250" i="3"/>
  <c r="CS121" i="3"/>
  <c r="CV121" i="3"/>
  <c r="CM62" i="3"/>
  <c r="CZ62" i="3"/>
  <c r="DH62" i="3"/>
  <c r="FC87" i="3"/>
  <c r="DI87" i="3"/>
  <c r="FC231" i="3"/>
  <c r="DC231" i="3"/>
  <c r="DJ231" i="3"/>
  <c r="DI231" i="3"/>
  <c r="GE231" i="3"/>
  <c r="AL63" i="38"/>
  <c r="AK63" i="38"/>
  <c r="AJ63" i="38"/>
  <c r="AI63" i="38"/>
  <c r="AF63" i="38"/>
  <c r="AD63" i="38"/>
  <c r="W63" i="38"/>
  <c r="V63" i="38"/>
  <c r="U63" i="38"/>
  <c r="T63" i="38"/>
  <c r="AG63" i="38"/>
  <c r="AE63" i="38"/>
  <c r="AB63" i="38"/>
  <c r="AA63" i="38"/>
  <c r="Z63" i="38"/>
  <c r="Y63" i="38"/>
  <c r="CO31" i="38"/>
  <c r="CL31" i="38"/>
  <c r="CM31" i="38"/>
  <c r="CN31" i="38"/>
  <c r="DA31" i="38"/>
  <c r="DC31" i="38"/>
  <c r="DB31" i="38"/>
  <c r="DD31" i="38"/>
  <c r="CR31" i="38"/>
  <c r="CQ31" i="38"/>
  <c r="CT31" i="38"/>
  <c r="CS31" i="38"/>
  <c r="CX31" i="38"/>
  <c r="CW31" i="38"/>
  <c r="CV31" i="38"/>
  <c r="CY31" i="38"/>
  <c r="CS70" i="3"/>
  <c r="CV70" i="3"/>
  <c r="CY92" i="3"/>
  <c r="K3" i="8"/>
  <c r="Y5" i="3"/>
  <c r="GH5" i="3"/>
  <c r="Z5" i="3"/>
  <c r="FY5" i="3"/>
  <c r="Q5" i="3"/>
  <c r="CS185" i="3"/>
  <c r="CV185" i="3"/>
  <c r="BV245" i="3"/>
  <c r="CI245" i="3"/>
  <c r="FC45" i="3"/>
  <c r="DI45" i="3"/>
  <c r="CS62" i="3"/>
  <c r="CV62" i="3"/>
  <c r="CY8" i="3"/>
  <c r="CV12" i="3"/>
  <c r="CS12" i="3"/>
  <c r="CM239" i="3"/>
  <c r="CZ239" i="3"/>
  <c r="DH239" i="3"/>
  <c r="CS220" i="3"/>
  <c r="CV220" i="3"/>
  <c r="CY215" i="3"/>
  <c r="R215" i="3"/>
  <c r="U215" i="3"/>
  <c r="FC132" i="3"/>
  <c r="DC132" i="3"/>
  <c r="DJ132" i="3"/>
  <c r="DI132" i="3"/>
  <c r="DC249" i="3"/>
  <c r="DJ249" i="3"/>
  <c r="FC249" i="3"/>
  <c r="DI249" i="3"/>
  <c r="GE249" i="3"/>
  <c r="FC54" i="3"/>
  <c r="DC54" i="3"/>
  <c r="DJ54" i="3"/>
  <c r="AD52" i="8"/>
  <c r="DI54" i="3"/>
  <c r="Q36" i="3"/>
  <c r="CY73" i="3"/>
  <c r="FC52" i="3"/>
  <c r="DC52" i="3"/>
  <c r="DJ52" i="3"/>
  <c r="AD50" i="8"/>
  <c r="DI52" i="3"/>
  <c r="FC127" i="3"/>
  <c r="DC127" i="3"/>
  <c r="DJ127" i="3"/>
  <c r="DI127" i="3"/>
  <c r="FC9" i="3"/>
  <c r="DI9" i="3"/>
  <c r="CY227" i="3"/>
  <c r="R227" i="3"/>
  <c r="U227" i="3"/>
  <c r="CS178" i="3"/>
  <c r="CV178" i="3"/>
  <c r="FC212" i="3"/>
  <c r="DC212" i="3"/>
  <c r="DJ212" i="3"/>
  <c r="DI212" i="3"/>
  <c r="GE212" i="3"/>
  <c r="CI252" i="3"/>
  <c r="BV252" i="3"/>
  <c r="CS191" i="3"/>
  <c r="CV191" i="3"/>
  <c r="FC73" i="3"/>
  <c r="DC73" i="3"/>
  <c r="DJ73" i="3"/>
  <c r="DI73" i="3"/>
  <c r="CY183" i="3"/>
  <c r="R183" i="3"/>
  <c r="U183" i="3"/>
  <c r="CI39" i="3"/>
  <c r="BV39" i="3"/>
  <c r="CK39" i="3"/>
  <c r="CS69" i="3"/>
  <c r="CV69" i="3"/>
  <c r="CV241" i="3"/>
  <c r="CS241" i="3"/>
  <c r="DC30" i="3"/>
  <c r="DJ30" i="3"/>
  <c r="AD28" i="8"/>
  <c r="FC30" i="3"/>
  <c r="DI30" i="3"/>
  <c r="K45" i="8"/>
  <c r="Z47" i="3"/>
  <c r="Y47" i="3"/>
  <c r="GH47" i="3"/>
  <c r="Q47" i="3"/>
  <c r="FY47" i="3"/>
  <c r="CY236" i="3"/>
  <c r="R236" i="3"/>
  <c r="U236" i="3"/>
  <c r="CO68" i="3"/>
  <c r="DC68" i="3"/>
  <c r="DJ68" i="3"/>
  <c r="CS129" i="3"/>
  <c r="CV129" i="3"/>
  <c r="CM13" i="3"/>
  <c r="CZ13" i="3"/>
  <c r="DH13" i="3"/>
  <c r="AB11" i="8"/>
  <c r="CY41" i="3"/>
  <c r="BV244" i="3"/>
  <c r="CI244" i="3"/>
  <c r="CY138" i="3"/>
  <c r="CV34" i="3"/>
  <c r="CS34" i="3"/>
  <c r="DC221" i="3"/>
  <c r="DJ221" i="3"/>
  <c r="FC221" i="3"/>
  <c r="DI221" i="3"/>
  <c r="GE221" i="3"/>
  <c r="CV119" i="3"/>
  <c r="CS119" i="3"/>
  <c r="CY206" i="3"/>
  <c r="R206" i="3"/>
  <c r="U206" i="3"/>
  <c r="FC251" i="3"/>
  <c r="DC251" i="3"/>
  <c r="DJ251" i="3"/>
  <c r="DI251" i="3"/>
  <c r="GE251" i="3"/>
  <c r="M47" i="8"/>
  <c r="FZ49" i="3"/>
  <c r="GK49" i="3"/>
  <c r="AL31" i="38"/>
  <c r="AK31" i="38"/>
  <c r="AJ31" i="38"/>
  <c r="AI31" i="38"/>
  <c r="Z31" i="38"/>
  <c r="AG31" i="38"/>
  <c r="AE31" i="38"/>
  <c r="W31" i="38"/>
  <c r="Y31" i="38"/>
  <c r="U31" i="38"/>
  <c r="AB31" i="38"/>
  <c r="AF31" i="38"/>
  <c r="AD31" i="38"/>
  <c r="AA31" i="38"/>
  <c r="V31" i="38"/>
  <c r="T31" i="38"/>
  <c r="CS53" i="3"/>
  <c r="CV53" i="3"/>
  <c r="CO67" i="3"/>
  <c r="DC67" i="3"/>
  <c r="DJ67" i="3"/>
  <c r="CI240" i="3"/>
  <c r="BV240" i="3"/>
  <c r="CM97" i="3"/>
  <c r="CZ97" i="3"/>
  <c r="DH97" i="3"/>
  <c r="CO18" i="3"/>
  <c r="DC18" i="3"/>
  <c r="DJ18" i="3"/>
  <c r="AD16" i="8"/>
  <c r="Y77" i="3"/>
  <c r="GH77" i="3"/>
  <c r="Z77" i="3"/>
  <c r="Q77" i="3"/>
  <c r="FY77" i="3"/>
  <c r="FC25" i="3"/>
  <c r="DC25" i="3"/>
  <c r="DJ25" i="3"/>
  <c r="AD23" i="8"/>
  <c r="DI25" i="3"/>
  <c r="CS195" i="3"/>
  <c r="CV195" i="3"/>
  <c r="CY240" i="3"/>
  <c r="R240" i="3"/>
  <c r="U240" i="3"/>
  <c r="FC113" i="3"/>
  <c r="DC113" i="3"/>
  <c r="DJ113" i="3"/>
  <c r="DI113" i="3"/>
  <c r="CS75" i="3"/>
  <c r="CV75" i="3"/>
  <c r="CS172" i="3"/>
  <c r="CV172" i="3"/>
  <c r="FC141" i="3"/>
  <c r="DC141" i="3"/>
  <c r="DJ141" i="3"/>
  <c r="DI141" i="3"/>
  <c r="FC240" i="3"/>
  <c r="DC240" i="3"/>
  <c r="DJ240" i="3"/>
  <c r="DI240" i="3"/>
  <c r="GE240" i="3"/>
  <c r="CM231" i="3"/>
  <c r="CZ231" i="3"/>
  <c r="DH231" i="3"/>
  <c r="FZ88" i="3"/>
  <c r="GK88" i="3"/>
  <c r="L35" i="8"/>
  <c r="CY87" i="3"/>
  <c r="CS175" i="3"/>
  <c r="CV175" i="3"/>
  <c r="FC29" i="3"/>
  <c r="DC29" i="3"/>
  <c r="DJ29" i="3"/>
  <c r="AD27" i="8"/>
  <c r="DI29" i="3"/>
  <c r="L7" i="8"/>
  <c r="CV64" i="3"/>
  <c r="CS64" i="3"/>
  <c r="Z150" i="3"/>
  <c r="Y150" i="3"/>
  <c r="GH150" i="3"/>
  <c r="FY150" i="3"/>
  <c r="Q150" i="3"/>
  <c r="Z25" i="3"/>
  <c r="Y25" i="3"/>
  <c r="GH25" i="3"/>
  <c r="Q25" i="3"/>
  <c r="K23" i="8"/>
  <c r="FY25" i="3"/>
  <c r="CV177" i="3"/>
  <c r="CS177" i="3"/>
  <c r="CO91" i="3"/>
  <c r="DC91" i="3"/>
  <c r="DJ91" i="3"/>
  <c r="FC206" i="3"/>
  <c r="DC206" i="3"/>
  <c r="DJ206" i="3"/>
  <c r="DI206" i="3"/>
  <c r="GE206" i="3"/>
  <c r="CS48" i="3"/>
  <c r="CV48" i="3"/>
  <c r="CY49" i="3"/>
  <c r="CY246" i="3"/>
  <c r="R246" i="3"/>
  <c r="U246" i="3"/>
  <c r="CY223" i="3"/>
  <c r="R223" i="3"/>
  <c r="U223" i="3"/>
  <c r="AL23" i="38"/>
  <c r="AK23" i="38"/>
  <c r="AJ23" i="38"/>
  <c r="AI23" i="38"/>
  <c r="AG23" i="38"/>
  <c r="AE23" i="38"/>
  <c r="AB23" i="38"/>
  <c r="AF23" i="38"/>
  <c r="AD23" i="38"/>
  <c r="W23" i="38"/>
  <c r="Z23" i="38"/>
  <c r="Y23" i="38"/>
  <c r="V23" i="38"/>
  <c r="U23" i="38"/>
  <c r="T23" i="38"/>
  <c r="AA23" i="38"/>
  <c r="CS47" i="3"/>
  <c r="CV47" i="3"/>
  <c r="CY176" i="3"/>
  <c r="R176" i="3"/>
  <c r="U176" i="3"/>
  <c r="CY91" i="3"/>
  <c r="CO110" i="3"/>
  <c r="DC110" i="3"/>
  <c r="DJ110" i="3"/>
  <c r="CS233" i="3"/>
  <c r="CV233" i="3"/>
  <c r="CY213" i="3"/>
  <c r="R213" i="3"/>
  <c r="U213" i="3"/>
  <c r="GK110" i="3"/>
  <c r="FZ110" i="3"/>
  <c r="Y85" i="3"/>
  <c r="GH85" i="3"/>
  <c r="Z85" i="3"/>
  <c r="Q85" i="3"/>
  <c r="FY85" i="3"/>
  <c r="Q9" i="3"/>
  <c r="CS234" i="3"/>
  <c r="CV234" i="3"/>
  <c r="CY179" i="3"/>
  <c r="FC121" i="3"/>
  <c r="DC121" i="3"/>
  <c r="DJ121" i="3"/>
  <c r="DI121" i="3"/>
  <c r="DC199" i="3"/>
  <c r="DJ199" i="3"/>
  <c r="FC199" i="3"/>
  <c r="DI199" i="3"/>
  <c r="CS237" i="3"/>
  <c r="CV237" i="3"/>
  <c r="FC175" i="3"/>
  <c r="DC175" i="3"/>
  <c r="DJ175" i="3"/>
  <c r="DI175" i="3"/>
  <c r="CV26" i="3"/>
  <c r="CS26" i="3"/>
  <c r="Y141" i="3"/>
  <c r="GH141" i="3"/>
  <c r="Z141" i="3"/>
  <c r="FY141" i="3"/>
  <c r="Q141" i="3"/>
  <c r="CV210" i="3"/>
  <c r="CS210" i="3"/>
  <c r="CY212" i="3"/>
  <c r="R212" i="3"/>
  <c r="U212" i="3"/>
  <c r="CS184" i="3"/>
  <c r="CV184" i="3"/>
  <c r="CS152" i="3"/>
  <c r="CV152" i="3"/>
  <c r="BV172" i="3"/>
  <c r="CK172" i="3"/>
  <c r="CI172" i="3"/>
  <c r="CY187" i="3"/>
  <c r="R187" i="3"/>
  <c r="U187" i="3"/>
  <c r="BV176" i="3"/>
  <c r="CK176" i="3"/>
  <c r="CI176" i="3"/>
  <c r="Z26" i="3"/>
  <c r="K24" i="8"/>
  <c r="CY24" i="3"/>
  <c r="CS253" i="3"/>
  <c r="CV253" i="3"/>
  <c r="CY229" i="3"/>
  <c r="R229" i="3"/>
  <c r="U229" i="3"/>
  <c r="CV58" i="3"/>
  <c r="CS58" i="3"/>
  <c r="CY173" i="3"/>
  <c r="FC31" i="3"/>
  <c r="DI31" i="3"/>
  <c r="L21" i="8"/>
  <c r="CY56" i="3"/>
  <c r="R56" i="3"/>
  <c r="U56" i="3"/>
  <c r="CY200" i="3"/>
  <c r="R200" i="3"/>
  <c r="U200" i="3"/>
  <c r="CY221" i="3"/>
  <c r="R221" i="3"/>
  <c r="U221" i="3"/>
  <c r="DC218" i="3"/>
  <c r="DJ218" i="3"/>
  <c r="FC218" i="3"/>
  <c r="DI218" i="3"/>
  <c r="GE218" i="3"/>
  <c r="AW114" i="3"/>
  <c r="FC101" i="3"/>
  <c r="DC101" i="3"/>
  <c r="DJ101" i="3"/>
  <c r="DI101" i="3"/>
  <c r="AL137" i="38"/>
  <c r="AK137" i="38"/>
  <c r="AJ137" i="38"/>
  <c r="AI137" i="38"/>
  <c r="AD137" i="38"/>
  <c r="T137" i="38"/>
  <c r="AB137" i="38"/>
  <c r="AA137" i="38"/>
  <c r="Z137" i="38"/>
  <c r="Y137" i="38"/>
  <c r="AG137" i="38"/>
  <c r="W137" i="38"/>
  <c r="AF137" i="38"/>
  <c r="V137" i="38"/>
  <c r="AE137" i="38"/>
  <c r="U137" i="38"/>
  <c r="CY162" i="3"/>
  <c r="CY197" i="3"/>
  <c r="R197" i="3"/>
  <c r="U197" i="3"/>
  <c r="FZ83" i="3"/>
  <c r="GK83" i="3"/>
  <c r="CS140" i="3"/>
  <c r="CV140" i="3"/>
  <c r="CI168" i="3"/>
  <c r="BV168" i="3"/>
  <c r="CS232" i="3"/>
  <c r="CV232" i="3"/>
  <c r="CY160" i="3"/>
  <c r="CY112" i="3"/>
  <c r="Y8" i="3"/>
  <c r="GH8" i="3"/>
  <c r="Z8" i="3"/>
  <c r="Q8" i="3"/>
  <c r="FY8" i="3"/>
  <c r="K6" i="8"/>
  <c r="DC158" i="3"/>
  <c r="DJ158" i="3"/>
  <c r="FC158" i="3"/>
  <c r="DI158" i="3"/>
  <c r="CS100" i="3"/>
  <c r="CV100" i="3"/>
  <c r="BV227" i="3"/>
  <c r="CI227" i="3"/>
  <c r="CS14" i="3"/>
  <c r="CM221" i="3"/>
  <c r="CZ221" i="3"/>
  <c r="DH221" i="3"/>
  <c r="AW99" i="3"/>
  <c r="BV165" i="3"/>
  <c r="CK165" i="3"/>
  <c r="CI165" i="3"/>
  <c r="Z134" i="3"/>
  <c r="Y134" i="3"/>
  <c r="GH134" i="3"/>
  <c r="FY134" i="3"/>
  <c r="Q134" i="3"/>
  <c r="FZ95" i="3"/>
  <c r="GK95" i="3"/>
  <c r="CS135" i="3"/>
  <c r="CV135" i="3"/>
  <c r="CV88" i="3"/>
  <c r="CS88" i="3"/>
  <c r="FC222" i="3"/>
  <c r="DC222" i="3"/>
  <c r="DJ222" i="3"/>
  <c r="DI222" i="3"/>
  <c r="GE222" i="3"/>
  <c r="CS223" i="3"/>
  <c r="CV223" i="3"/>
  <c r="CS139" i="3"/>
  <c r="CV139" i="3"/>
  <c r="Z23" i="3"/>
  <c r="Y23" i="3"/>
  <c r="GH23" i="3"/>
  <c r="K21" i="8"/>
  <c r="Q23" i="3"/>
  <c r="FY23" i="3"/>
  <c r="CM88" i="3"/>
  <c r="CZ88" i="3"/>
  <c r="DH88" i="3"/>
  <c r="FC37" i="3"/>
  <c r="DC37" i="3"/>
  <c r="DJ37" i="3"/>
  <c r="AD35" i="8"/>
  <c r="DI37" i="3"/>
  <c r="Q70" i="3"/>
  <c r="DC176" i="3"/>
  <c r="DJ176" i="3"/>
  <c r="FC176" i="3"/>
  <c r="DI176" i="3"/>
  <c r="CV80" i="3"/>
  <c r="CS80" i="3"/>
  <c r="AW249" i="3"/>
  <c r="CO194" i="3"/>
  <c r="BV11" i="3"/>
  <c r="CK11" i="3"/>
  <c r="CI11" i="3"/>
  <c r="CY211" i="3"/>
  <c r="R211" i="3"/>
  <c r="U211" i="3"/>
  <c r="DC38" i="3"/>
  <c r="DJ38" i="3"/>
  <c r="AD36" i="8"/>
  <c r="FC38" i="3"/>
  <c r="DI38" i="3"/>
  <c r="CS127" i="3"/>
  <c r="CV127" i="3"/>
  <c r="CM42" i="3"/>
  <c r="CZ42" i="3"/>
  <c r="DH42" i="3"/>
  <c r="AB40" i="8"/>
  <c r="CI203" i="3"/>
  <c r="BV203" i="3"/>
  <c r="BV7" i="3"/>
  <c r="CK7" i="3"/>
  <c r="CI7" i="3"/>
  <c r="CY204" i="3"/>
  <c r="R204" i="3"/>
  <c r="U204" i="3"/>
  <c r="DC104" i="3"/>
  <c r="DJ104" i="3"/>
  <c r="FC104" i="3"/>
  <c r="DI104" i="3"/>
  <c r="W95" i="1"/>
  <c r="CS219" i="3"/>
  <c r="CV219" i="3"/>
  <c r="Y128" i="3"/>
  <c r="GH128" i="3"/>
  <c r="Z128" i="3"/>
  <c r="Q128" i="3"/>
  <c r="FY128" i="3"/>
  <c r="CO253" i="3"/>
  <c r="CI23" i="3"/>
  <c r="BV23" i="3"/>
  <c r="CK23" i="3"/>
  <c r="CY102" i="3"/>
  <c r="R102" i="3"/>
  <c r="U102" i="3"/>
  <c r="CY242" i="3"/>
  <c r="R242" i="3"/>
  <c r="U242" i="3"/>
  <c r="EZ40" i="3"/>
  <c r="CQ40" i="3"/>
  <c r="DE40" i="3"/>
  <c r="CV31" i="3"/>
  <c r="CS31" i="3"/>
  <c r="CO83" i="3"/>
  <c r="DC83" i="3"/>
  <c r="DJ83" i="3"/>
  <c r="CS66" i="3"/>
  <c r="CV66" i="3"/>
  <c r="CS193" i="3"/>
  <c r="CV193" i="3"/>
  <c r="CV187" i="3"/>
  <c r="CS187" i="3"/>
  <c r="CY52" i="3"/>
  <c r="L37" i="8"/>
  <c r="AW115" i="3"/>
  <c r="CV142" i="3"/>
  <c r="CS142" i="3"/>
  <c r="CI194" i="3"/>
  <c r="BV194" i="3"/>
  <c r="CY156" i="3"/>
  <c r="CY62" i="3"/>
  <c r="CY129" i="3"/>
  <c r="CO87" i="3"/>
  <c r="DC87" i="3"/>
  <c r="DJ87" i="3"/>
  <c r="CS65" i="3"/>
  <c r="CV65" i="3"/>
  <c r="CY203" i="3"/>
  <c r="R203" i="3"/>
  <c r="U203" i="3"/>
  <c r="CS98" i="3"/>
  <c r="CV98" i="3"/>
  <c r="L9" i="8"/>
  <c r="CV112" i="3"/>
  <c r="CS112" i="3"/>
  <c r="AW231" i="3"/>
  <c r="FC75" i="3"/>
  <c r="DI75" i="3"/>
  <c r="FZ116" i="3"/>
  <c r="GK116" i="3"/>
  <c r="CO45" i="3"/>
  <c r="DC45" i="3"/>
  <c r="DJ45" i="3"/>
  <c r="AD43" i="8"/>
  <c r="DC190" i="3"/>
  <c r="DJ190" i="3"/>
  <c r="FC190" i="3"/>
  <c r="DI190" i="3"/>
  <c r="FC86" i="3"/>
  <c r="DC86" i="3"/>
  <c r="DJ86" i="3"/>
  <c r="DI86" i="3"/>
  <c r="CY239" i="3"/>
  <c r="R239" i="3"/>
  <c r="U239" i="3"/>
  <c r="CY230" i="3"/>
  <c r="R230" i="3"/>
  <c r="U230" i="3"/>
  <c r="AW16" i="3"/>
  <c r="FC80" i="3"/>
  <c r="DC80" i="3"/>
  <c r="DJ80" i="3"/>
  <c r="DI80" i="3"/>
  <c r="FZ79" i="3"/>
  <c r="GK79" i="3"/>
  <c r="CS171" i="3"/>
  <c r="CV171" i="3"/>
  <c r="CS163" i="3"/>
  <c r="CV163" i="3"/>
  <c r="FC57" i="3"/>
  <c r="DC57" i="3"/>
  <c r="DJ57" i="3"/>
  <c r="AD55" i="8"/>
  <c r="DI57" i="3"/>
  <c r="CS116" i="3"/>
  <c r="CV116" i="3"/>
  <c r="CO154" i="3"/>
  <c r="DC154" i="3"/>
  <c r="DJ154" i="3"/>
  <c r="L49" i="8"/>
  <c r="CS67" i="3"/>
  <c r="CV67" i="3"/>
  <c r="CY34" i="3"/>
  <c r="CV39" i="3"/>
  <c r="CS39" i="3"/>
  <c r="CY85" i="3"/>
  <c r="FC109" i="3"/>
  <c r="DC109" i="3"/>
  <c r="DJ109" i="3"/>
  <c r="DI109" i="3"/>
  <c r="CY134" i="3"/>
  <c r="FC148" i="3"/>
  <c r="DC148" i="3"/>
  <c r="DJ148" i="3"/>
  <c r="DI148" i="3"/>
  <c r="Z129" i="3"/>
  <c r="Y129" i="3"/>
  <c r="GH129" i="3"/>
  <c r="FY129" i="3"/>
  <c r="Q129" i="3"/>
  <c r="CY65" i="3"/>
  <c r="CY144" i="3"/>
  <c r="CY238" i="3"/>
  <c r="R238" i="3"/>
  <c r="U238" i="3"/>
  <c r="FC68" i="3"/>
  <c r="DI68" i="3"/>
  <c r="CY13" i="3"/>
  <c r="L12" i="8"/>
  <c r="CV216" i="3"/>
  <c r="CS216" i="3"/>
  <c r="CM135" i="3"/>
  <c r="CZ135" i="3"/>
  <c r="DH135" i="3"/>
  <c r="FC144" i="3"/>
  <c r="DC144" i="3"/>
  <c r="DJ144" i="3"/>
  <c r="DI144" i="3"/>
  <c r="Z113" i="3"/>
  <c r="Y113" i="3"/>
  <c r="GH113" i="3"/>
  <c r="FY113" i="3"/>
  <c r="Q113" i="3"/>
  <c r="CO34" i="3"/>
  <c r="DC96" i="3"/>
  <c r="DJ96" i="3"/>
  <c r="FC96" i="3"/>
  <c r="DI96" i="3"/>
  <c r="FC98" i="3"/>
  <c r="DC98" i="3"/>
  <c r="DJ98" i="3"/>
  <c r="DI98" i="3"/>
  <c r="L24" i="8"/>
  <c r="CY97" i="3"/>
  <c r="DC126" i="3"/>
  <c r="DJ126" i="3"/>
  <c r="FC126" i="3"/>
  <c r="DI126" i="3"/>
  <c r="DC192" i="3"/>
  <c r="DJ192" i="3"/>
  <c r="FC192" i="3"/>
  <c r="DI192" i="3"/>
  <c r="BV25" i="3"/>
  <c r="CK25" i="3"/>
  <c r="CI25" i="3"/>
  <c r="FC18" i="3"/>
  <c r="DI18" i="3"/>
  <c r="L45" i="8"/>
  <c r="CS73" i="3"/>
  <c r="CV73" i="3"/>
  <c r="CY231" i="3"/>
  <c r="R231" i="3"/>
  <c r="U231" i="3"/>
  <c r="FC76" i="3"/>
  <c r="DC76" i="3"/>
  <c r="DJ76" i="3"/>
  <c r="DI76" i="3"/>
  <c r="CY30" i="3"/>
  <c r="Y101" i="3"/>
  <c r="GH101" i="3"/>
  <c r="Z101" i="3"/>
  <c r="Q101" i="3"/>
  <c r="FY101" i="3"/>
  <c r="CY143" i="3"/>
  <c r="CV19" i="3"/>
  <c r="CS19" i="3"/>
  <c r="CY76" i="3"/>
  <c r="FC81" i="3"/>
  <c r="DI81" i="3"/>
  <c r="Y112" i="3"/>
  <c r="GH112" i="3"/>
  <c r="Z112" i="3"/>
  <c r="Q112" i="3"/>
  <c r="FY112" i="3"/>
  <c r="CS92" i="3"/>
  <c r="CV92" i="3"/>
  <c r="CV17" i="3"/>
  <c r="CS17" i="3"/>
  <c r="CY74" i="3"/>
  <c r="FC39" i="3"/>
  <c r="DC39" i="3"/>
  <c r="DJ39" i="3"/>
  <c r="AD37" i="8"/>
  <c r="DI39" i="3"/>
  <c r="CY218" i="3"/>
  <c r="R218" i="3"/>
  <c r="U218" i="3"/>
  <c r="FC64" i="3"/>
  <c r="DI64" i="3"/>
  <c r="Y115" i="3"/>
  <c r="GH115" i="3"/>
  <c r="Z115" i="3"/>
  <c r="FY115" i="3"/>
  <c r="Q115" i="3"/>
  <c r="CO43" i="38"/>
  <c r="CN43" i="38"/>
  <c r="CM43" i="38"/>
  <c r="CL43" i="38"/>
  <c r="DA43" i="38"/>
  <c r="DC43" i="38"/>
  <c r="DB43" i="38"/>
  <c r="DD43" i="38"/>
  <c r="CR43" i="38"/>
  <c r="CY43" i="38"/>
  <c r="CW43" i="38"/>
  <c r="CQ43" i="38"/>
  <c r="CT43" i="38"/>
  <c r="CX43" i="38"/>
  <c r="CV43" i="38"/>
  <c r="CS43" i="38"/>
  <c r="CV247" i="3"/>
  <c r="CS247" i="3"/>
  <c r="DC187" i="3"/>
  <c r="DJ187" i="3"/>
  <c r="FC187" i="3"/>
  <c r="DI187" i="3"/>
  <c r="FC156" i="3"/>
  <c r="DC156" i="3"/>
  <c r="DJ156" i="3"/>
  <c r="DI156" i="3"/>
  <c r="CV18" i="3"/>
  <c r="CS18" i="3"/>
  <c r="FZ103" i="3"/>
  <c r="GK103" i="3"/>
  <c r="DC235" i="3"/>
  <c r="DJ235" i="3"/>
  <c r="FC235" i="3"/>
  <c r="DI235" i="3"/>
  <c r="GE235" i="3"/>
  <c r="CS84" i="3"/>
  <c r="CV84" i="3"/>
  <c r="FZ84" i="3"/>
  <c r="GK84" i="3"/>
  <c r="CO248" i="3"/>
  <c r="FZ91" i="3"/>
  <c r="GK91" i="3"/>
  <c r="CO229" i="3"/>
  <c r="L27" i="8"/>
  <c r="CY105" i="3"/>
  <c r="G145" i="39"/>
  <c r="EH145" i="3"/>
  <c r="AB145" i="39"/>
  <c r="U145" i="39"/>
  <c r="N145" i="39"/>
  <c r="Z34" i="3"/>
  <c r="Y34" i="3"/>
  <c r="GH34" i="3"/>
  <c r="FY34" i="3"/>
  <c r="K32" i="8"/>
  <c r="Q34" i="3"/>
  <c r="CY46" i="3"/>
  <c r="R46" i="3"/>
  <c r="U46" i="3"/>
  <c r="CS226" i="3"/>
  <c r="CV226" i="3"/>
  <c r="EZ42" i="3"/>
  <c r="CQ42" i="3"/>
  <c r="DE42" i="3"/>
  <c r="BV87" i="3"/>
  <c r="CI87" i="3"/>
  <c r="GK69" i="3"/>
  <c r="CI109" i="3"/>
  <c r="BV109" i="3"/>
  <c r="CI183" i="3"/>
  <c r="BV183" i="3"/>
  <c r="W89" i="1"/>
  <c r="CS122" i="3"/>
  <c r="CV122" i="3"/>
  <c r="CY70" i="3"/>
  <c r="R70" i="3"/>
  <c r="U70" i="3"/>
  <c r="CS91" i="3"/>
  <c r="CV91" i="3"/>
  <c r="Z138" i="3"/>
  <c r="Y138" i="3"/>
  <c r="GH138" i="3"/>
  <c r="FY138" i="3"/>
  <c r="Q138" i="3"/>
  <c r="BV24" i="3"/>
  <c r="CI24" i="3"/>
  <c r="CS206" i="3"/>
  <c r="CV206" i="3"/>
  <c r="FC133" i="3"/>
  <c r="DC133" i="3"/>
  <c r="DJ133" i="3"/>
  <c r="DI133" i="3"/>
  <c r="FC139" i="3"/>
  <c r="DC139" i="3"/>
  <c r="DJ139" i="3"/>
  <c r="DI139" i="3"/>
  <c r="CV197" i="3"/>
  <c r="CS197" i="3"/>
  <c r="CY111" i="3"/>
  <c r="CI246" i="3"/>
  <c r="BV246" i="3"/>
  <c r="FC77" i="3"/>
  <c r="DC77" i="3"/>
  <c r="DJ77" i="3"/>
  <c r="DI77" i="3"/>
  <c r="CS214" i="3"/>
  <c r="CV214" i="3"/>
  <c r="FC239" i="3"/>
  <c r="DC239" i="3"/>
  <c r="DJ239" i="3"/>
  <c r="DI239" i="3"/>
  <c r="GE239" i="3"/>
  <c r="FC225" i="3"/>
  <c r="DC225" i="3"/>
  <c r="DJ225" i="3"/>
  <c r="DI225" i="3"/>
  <c r="GE225" i="3"/>
  <c r="DC252" i="3"/>
  <c r="DJ252" i="3"/>
  <c r="FC252" i="3"/>
  <c r="DI252" i="3"/>
  <c r="GE252" i="3"/>
  <c r="CY163" i="3"/>
  <c r="BV235" i="3"/>
  <c r="CI235" i="3"/>
  <c r="CY28" i="3"/>
  <c r="CI82" i="3"/>
  <c r="BV82" i="3"/>
  <c r="CO23" i="38"/>
  <c r="K23" i="39"/>
  <c r="CN23" i="38"/>
  <c r="J23" i="39"/>
  <c r="CM23" i="38"/>
  <c r="CL23" i="38"/>
  <c r="H23" i="39"/>
  <c r="DC23" i="38"/>
  <c r="AE23" i="39"/>
  <c r="DB23" i="38"/>
  <c r="DA23" i="38"/>
  <c r="DD23" i="38"/>
  <c r="AF23" i="39"/>
  <c r="CT23" i="38"/>
  <c r="R23" i="39"/>
  <c r="EM23" i="3"/>
  <c r="CS23" i="38"/>
  <c r="Q23" i="39"/>
  <c r="EL23" i="3"/>
  <c r="CR23" i="38"/>
  <c r="EK23" i="3"/>
  <c r="CX23" i="38"/>
  <c r="X23" i="39"/>
  <c r="CV23" i="38"/>
  <c r="V23" i="39"/>
  <c r="CQ23" i="38"/>
  <c r="O23" i="39"/>
  <c r="CW23" i="38"/>
  <c r="W23" i="39"/>
  <c r="CY23" i="38"/>
  <c r="Y23" i="39"/>
  <c r="FC102" i="3"/>
  <c r="DC102" i="3"/>
  <c r="DJ102" i="3"/>
  <c r="DI102" i="3"/>
  <c r="CY118" i="3"/>
  <c r="CS189" i="3"/>
  <c r="CV189" i="3"/>
  <c r="CY61" i="3"/>
  <c r="BV94" i="3"/>
  <c r="CI94" i="3"/>
  <c r="CI5" i="3"/>
  <c r="BV5" i="3"/>
  <c r="CY32" i="3"/>
  <c r="L32" i="8"/>
  <c r="FC23" i="3"/>
  <c r="DI23" i="3"/>
  <c r="FC201" i="3"/>
  <c r="DC201" i="3"/>
  <c r="DJ201" i="3"/>
  <c r="DI201" i="3"/>
  <c r="CY121" i="3"/>
  <c r="DC205" i="3"/>
  <c r="DJ205" i="3"/>
  <c r="FC205" i="3"/>
  <c r="DI205" i="3"/>
  <c r="GE205" i="3"/>
  <c r="CM104" i="3"/>
  <c r="CZ104" i="3"/>
  <c r="DH104" i="3"/>
  <c r="FC135" i="3"/>
  <c r="DC135" i="3"/>
  <c r="DJ135" i="3"/>
  <c r="DI135" i="3"/>
  <c r="CY182" i="3"/>
  <c r="R182" i="3"/>
  <c r="U182" i="3"/>
  <c r="CI52" i="3"/>
  <c r="BV52" i="3"/>
  <c r="W88" i="1"/>
  <c r="AW234" i="3"/>
  <c r="CM14" i="3"/>
  <c r="CZ14" i="3"/>
  <c r="DH14" i="3"/>
  <c r="AB12" i="8"/>
  <c r="FZ96" i="3"/>
  <c r="GK96" i="3"/>
  <c r="GH29" i="3"/>
  <c r="K27" i="8"/>
  <c r="FY29" i="3"/>
  <c r="CM197" i="3"/>
  <c r="CZ197" i="3"/>
  <c r="DH197" i="3"/>
  <c r="FC124" i="3"/>
  <c r="DC124" i="3"/>
  <c r="DJ124" i="3"/>
  <c r="DI124" i="3"/>
  <c r="CI77" i="3"/>
  <c r="BV77" i="3"/>
  <c r="CS168" i="3"/>
  <c r="CV168" i="3"/>
  <c r="CS249" i="3"/>
  <c r="CV249" i="3"/>
  <c r="CI186" i="3"/>
  <c r="BV186" i="3"/>
  <c r="BV37" i="3"/>
  <c r="CK37" i="3"/>
  <c r="CI37" i="3"/>
  <c r="CS151" i="3"/>
  <c r="CV151" i="3"/>
  <c r="CS227" i="3"/>
  <c r="CV227" i="3"/>
  <c r="FC93" i="3"/>
  <c r="DI93" i="3"/>
  <c r="FC214" i="3"/>
  <c r="DC214" i="3"/>
  <c r="DJ214" i="3"/>
  <c r="DI214" i="3"/>
  <c r="GE214" i="3"/>
  <c r="CV165" i="3"/>
  <c r="CS165" i="3"/>
  <c r="CO63" i="38"/>
  <c r="R63" i="39"/>
  <c r="EM63" i="3"/>
  <c r="CN63" i="38"/>
  <c r="J63" i="39"/>
  <c r="CL63" i="38"/>
  <c r="DB63" i="38"/>
  <c r="CM63" i="38"/>
  <c r="DA63" i="38"/>
  <c r="DD63" i="38"/>
  <c r="AF63" i="39"/>
  <c r="DC63" i="38"/>
  <c r="CT63" i="38"/>
  <c r="CS63" i="38"/>
  <c r="CR63" i="38"/>
  <c r="CX63" i="38"/>
  <c r="CV63" i="38"/>
  <c r="CQ63" i="38"/>
  <c r="CY63" i="38"/>
  <c r="Y63" i="39"/>
  <c r="CW63" i="38"/>
  <c r="CV182" i="3"/>
  <c r="CS182" i="3"/>
  <c r="N51" i="8"/>
  <c r="GL53" i="3"/>
  <c r="CM155" i="3"/>
  <c r="CZ155" i="3"/>
  <c r="DH155" i="3"/>
  <c r="FC130" i="3"/>
  <c r="DC130" i="3"/>
  <c r="DJ130" i="3"/>
  <c r="DI130" i="3"/>
  <c r="FC160" i="3"/>
  <c r="DC160" i="3"/>
  <c r="DJ160" i="3"/>
  <c r="DI160" i="3"/>
  <c r="CO210" i="3"/>
  <c r="AW177" i="3"/>
  <c r="CM122" i="3"/>
  <c r="CZ122" i="3"/>
  <c r="DH122" i="3"/>
  <c r="CM99" i="3"/>
  <c r="CZ99" i="3"/>
  <c r="DH99" i="3"/>
  <c r="CY18" i="3"/>
  <c r="FC194" i="3"/>
  <c r="DC194" i="3"/>
  <c r="DJ194" i="3"/>
  <c r="DI194" i="3"/>
  <c r="G71" i="39"/>
  <c r="N71" i="39"/>
  <c r="AB71" i="39"/>
  <c r="U71" i="39"/>
  <c r="FC62" i="3"/>
  <c r="DC62" i="3"/>
  <c r="DJ62" i="3"/>
  <c r="DI62" i="3"/>
  <c r="CV11" i="3"/>
  <c r="CS11" i="3"/>
  <c r="CY100" i="3"/>
  <c r="R100" i="3"/>
  <c r="U100" i="3"/>
  <c r="FC128" i="3"/>
  <c r="DC128" i="3"/>
  <c r="DJ128" i="3"/>
  <c r="DI128" i="3"/>
  <c r="CI228" i="3"/>
  <c r="BV228" i="3"/>
  <c r="CY59" i="3"/>
  <c r="CY153" i="3"/>
  <c r="R42" i="3"/>
  <c r="U42" i="3"/>
  <c r="CY42" i="3"/>
  <c r="CU42" i="3"/>
  <c r="CO234" i="3"/>
  <c r="CS203" i="3"/>
  <c r="CV203" i="3"/>
  <c r="CV7" i="3"/>
  <c r="CS7" i="3"/>
  <c r="CM146" i="3"/>
  <c r="CZ146" i="3"/>
  <c r="DH146" i="3"/>
  <c r="CY247" i="3"/>
  <c r="R247" i="3"/>
  <c r="U247" i="3"/>
  <c r="CV208" i="3"/>
  <c r="CS208" i="3"/>
  <c r="FC115" i="3"/>
  <c r="DC115" i="3"/>
  <c r="DJ115" i="3"/>
  <c r="DI115" i="3"/>
  <c r="FC253" i="3"/>
  <c r="DC253" i="3"/>
  <c r="DJ253" i="3"/>
  <c r="DI253" i="3"/>
  <c r="GE253" i="3"/>
  <c r="FC198" i="3"/>
  <c r="DC198" i="3"/>
  <c r="DJ198" i="3"/>
  <c r="DI198" i="3"/>
  <c r="DC16" i="3"/>
  <c r="DJ16" i="3"/>
  <c r="AD14" i="8"/>
  <c r="FC16" i="3"/>
  <c r="DI16" i="3"/>
  <c r="CV23" i="3"/>
  <c r="CS23" i="3"/>
  <c r="CY120" i="3"/>
  <c r="FA40" i="3"/>
  <c r="CS78" i="3"/>
  <c r="CV78" i="3"/>
  <c r="CV205" i="3"/>
  <c r="CS205" i="3"/>
  <c r="CY116" i="3"/>
  <c r="R116" i="3"/>
  <c r="U116" i="3"/>
  <c r="FC114" i="3"/>
  <c r="DC114" i="3"/>
  <c r="DJ114" i="3"/>
  <c r="DI114" i="3"/>
  <c r="AW109" i="3"/>
  <c r="CS239" i="3"/>
  <c r="CV239" i="3"/>
  <c r="FC43" i="3"/>
  <c r="DC43" i="3"/>
  <c r="DJ43" i="3"/>
  <c r="AD41" i="8"/>
  <c r="DI43" i="3"/>
  <c r="AL55" i="38"/>
  <c r="AK55" i="38"/>
  <c r="AJ55" i="38"/>
  <c r="AI55" i="38"/>
  <c r="AF55" i="38"/>
  <c r="AD55" i="38"/>
  <c r="W55" i="38"/>
  <c r="V55" i="38"/>
  <c r="U55" i="38"/>
  <c r="T55" i="38"/>
  <c r="AG55" i="38"/>
  <c r="AE55" i="38"/>
  <c r="AB55" i="38"/>
  <c r="AA55" i="38"/>
  <c r="Z55" i="38"/>
  <c r="Y55" i="38"/>
  <c r="BV41" i="3"/>
  <c r="CK41" i="3"/>
  <c r="CV41" i="3"/>
  <c r="CW41" i="3"/>
  <c r="CS41" i="3"/>
  <c r="CI41" i="3"/>
  <c r="CT41" i="3"/>
  <c r="DC41" i="3"/>
  <c r="FL41" i="3"/>
  <c r="AW91" i="3"/>
  <c r="AW145" i="3"/>
  <c r="Y16" i="3"/>
  <c r="GH16" i="3"/>
  <c r="Z16" i="3"/>
  <c r="Q16" i="3"/>
  <c r="FY16" i="3"/>
  <c r="GK16" i="3"/>
  <c r="K14" i="8"/>
  <c r="BV36" i="3"/>
  <c r="CI36" i="3"/>
  <c r="CY96" i="3"/>
  <c r="R96" i="3"/>
  <c r="U96" i="3"/>
  <c r="CY26" i="3"/>
  <c r="CS108" i="3"/>
  <c r="CV108" i="3"/>
  <c r="CY178" i="3"/>
  <c r="R178" i="3"/>
  <c r="U178" i="3"/>
  <c r="GK118" i="3"/>
  <c r="FZ118" i="3"/>
  <c r="CY50" i="3"/>
  <c r="FC183" i="3"/>
  <c r="DC183" i="3"/>
  <c r="DJ183" i="3"/>
  <c r="DI183" i="3"/>
  <c r="L6" i="8"/>
  <c r="CS148" i="3"/>
  <c r="CV148" i="3"/>
  <c r="CM66" i="3"/>
  <c r="CZ66" i="3"/>
  <c r="DH66" i="3"/>
  <c r="CY148" i="3"/>
  <c r="CO75" i="3"/>
  <c r="DC75" i="3"/>
  <c r="DJ75" i="3"/>
  <c r="CY98" i="3"/>
  <c r="FC74" i="3"/>
  <c r="DC74" i="3"/>
  <c r="DJ74" i="3"/>
  <c r="DI74" i="3"/>
  <c r="G137" i="39"/>
  <c r="EH137" i="3"/>
  <c r="AB137" i="39"/>
  <c r="U137" i="39"/>
  <c r="N137" i="39"/>
  <c r="DC230" i="3"/>
  <c r="DJ230" i="3"/>
  <c r="FC230" i="3"/>
  <c r="DI230" i="3"/>
  <c r="GE230" i="3"/>
  <c r="FC7" i="3"/>
  <c r="DC7" i="3"/>
  <c r="DJ7" i="3"/>
  <c r="AD5" i="8"/>
  <c r="DI7" i="3"/>
  <c r="CY128" i="3"/>
  <c r="Z102" i="3"/>
  <c r="Y102" i="3"/>
  <c r="GH102" i="3"/>
  <c r="Q102" i="3"/>
  <c r="FY102" i="3"/>
  <c r="FC118" i="3"/>
  <c r="DC118" i="3"/>
  <c r="DJ118" i="3"/>
  <c r="DI118" i="3"/>
  <c r="CY158" i="3"/>
  <c r="Y120" i="3"/>
  <c r="GH120" i="3"/>
  <c r="Z120" i="3"/>
  <c r="Q120" i="3"/>
  <c r="FY120" i="3"/>
  <c r="BV28" i="3"/>
  <c r="CI28" i="3"/>
  <c r="BV21" i="3"/>
  <c r="CI21" i="3"/>
  <c r="AW36" i="3"/>
  <c r="FC71" i="3"/>
  <c r="DC71" i="3"/>
  <c r="DJ71" i="3"/>
  <c r="DI71" i="3"/>
  <c r="FC166" i="3"/>
  <c r="DC166" i="3"/>
  <c r="DJ166" i="3"/>
  <c r="DI166" i="3"/>
  <c r="CY244" i="3"/>
  <c r="R244" i="3"/>
  <c r="U244" i="3"/>
  <c r="FC108" i="3"/>
  <c r="DC108" i="3"/>
  <c r="DJ108" i="3"/>
  <c r="DI108" i="3"/>
  <c r="CY184" i="3"/>
  <c r="R184" i="3"/>
  <c r="U184" i="3"/>
  <c r="Y11" i="3"/>
  <c r="GH11" i="3"/>
  <c r="Z11" i="3"/>
  <c r="FY11" i="3"/>
  <c r="K9" i="8"/>
  <c r="Q11" i="3"/>
  <c r="CY174" i="3"/>
  <c r="FC154" i="3"/>
  <c r="DI154" i="3"/>
  <c r="L57" i="8"/>
  <c r="L42" i="8"/>
  <c r="Y136" i="3"/>
  <c r="GH136" i="3"/>
  <c r="Z136" i="3"/>
  <c r="FY136" i="3"/>
  <c r="Q136" i="3"/>
  <c r="N24" i="39"/>
  <c r="G24" i="39"/>
  <c r="U24" i="39"/>
  <c r="AB24" i="39"/>
  <c r="FC119" i="3"/>
  <c r="DC119" i="3"/>
  <c r="DJ119" i="3"/>
  <c r="DI119" i="3"/>
  <c r="Y67" i="3"/>
  <c r="GH67" i="3"/>
  <c r="Z67" i="3"/>
  <c r="Q67" i="3"/>
  <c r="FY67" i="3"/>
  <c r="CS229" i="3"/>
  <c r="CV229" i="3"/>
  <c r="Z81" i="3"/>
  <c r="Y81" i="3"/>
  <c r="GH81" i="3"/>
  <c r="Q81" i="3"/>
  <c r="FY81" i="3"/>
  <c r="CL14" i="38"/>
  <c r="H14" i="39"/>
  <c r="CM14" i="38"/>
  <c r="I14" i="39"/>
  <c r="CN14" i="38"/>
  <c r="J14" i="39"/>
  <c r="CO14" i="38"/>
  <c r="K14" i="39"/>
  <c r="DB14" i="38"/>
  <c r="AD14" i="39"/>
  <c r="DD14" i="38"/>
  <c r="AF14" i="39"/>
  <c r="DA14" i="38"/>
  <c r="AC14" i="39"/>
  <c r="DC14" i="38"/>
  <c r="AE14" i="39"/>
  <c r="CY14" i="38"/>
  <c r="Y14" i="39"/>
  <c r="CW14" i="38"/>
  <c r="W14" i="39"/>
  <c r="CX14" i="38"/>
  <c r="X14" i="39"/>
  <c r="CV14" i="38"/>
  <c r="V14" i="39"/>
  <c r="CS14" i="38"/>
  <c r="Q14" i="39"/>
  <c r="CT14" i="38"/>
  <c r="R14" i="39"/>
  <c r="CR14" i="38"/>
  <c r="P14" i="39"/>
  <c r="CQ14" i="38"/>
  <c r="O14" i="39"/>
  <c r="FC15" i="3"/>
  <c r="DC15" i="3"/>
  <c r="DJ15" i="3"/>
  <c r="AD13" i="8"/>
  <c r="DI15" i="3"/>
  <c r="CY135" i="3"/>
  <c r="DC34" i="3"/>
  <c r="DJ34" i="3"/>
  <c r="AD32" i="8"/>
  <c r="FC34" i="3"/>
  <c r="DI34" i="3"/>
  <c r="FC14" i="3"/>
  <c r="DI14" i="3"/>
  <c r="CS188" i="3"/>
  <c r="CV188" i="3"/>
  <c r="Z12" i="3"/>
  <c r="Y12" i="3"/>
  <c r="GH12" i="3"/>
  <c r="K10" i="8"/>
  <c r="FY12" i="3"/>
  <c r="Q12" i="3"/>
  <c r="CY141" i="3"/>
  <c r="CY217" i="3"/>
  <c r="R217" i="3"/>
  <c r="U217" i="3"/>
  <c r="L23" i="8"/>
  <c r="CV72" i="3"/>
  <c r="CS72" i="3"/>
  <c r="CV25" i="3"/>
  <c r="CS25" i="3"/>
  <c r="FZ87" i="3"/>
  <c r="GK87" i="3"/>
  <c r="Z119" i="3"/>
  <c r="Y119" i="3"/>
  <c r="GH119" i="3"/>
  <c r="Q119" i="3"/>
  <c r="FY119" i="3"/>
  <c r="AW214" i="3"/>
  <c r="FC193" i="3"/>
  <c r="DC193" i="3"/>
  <c r="DJ193" i="3"/>
  <c r="DI193" i="3"/>
  <c r="EZ38" i="3"/>
  <c r="CQ38" i="3"/>
  <c r="DE38" i="3"/>
  <c r="FC13" i="3"/>
  <c r="DC13" i="3"/>
  <c r="DJ13" i="3"/>
  <c r="AD11" i="8"/>
  <c r="DI13" i="3"/>
  <c r="DC5" i="3"/>
  <c r="DJ5" i="3"/>
  <c r="AD3" i="8"/>
  <c r="FC5" i="3"/>
  <c r="DI5" i="3"/>
  <c r="CM185" i="3"/>
  <c r="CZ185" i="3"/>
  <c r="DH185" i="3"/>
  <c r="W92" i="1"/>
  <c r="CY80" i="3"/>
  <c r="CO81" i="3"/>
  <c r="DC81" i="3"/>
  <c r="DJ81" i="3"/>
  <c r="FC233" i="3"/>
  <c r="DC233" i="3"/>
  <c r="DJ233" i="3"/>
  <c r="DI233" i="3"/>
  <c r="GE233" i="3"/>
  <c r="CV95" i="3"/>
  <c r="CS95" i="3"/>
  <c r="CS128" i="3"/>
  <c r="CV128" i="3"/>
  <c r="FC97" i="3"/>
  <c r="DI97" i="3"/>
  <c r="CM218" i="3"/>
  <c r="CZ218" i="3"/>
  <c r="DH218" i="3"/>
  <c r="CO24" i="3"/>
  <c r="DC24" i="3"/>
  <c r="CY101" i="3"/>
  <c r="CY233" i="3"/>
  <c r="R233" i="3"/>
  <c r="U233" i="3"/>
  <c r="CO64" i="3"/>
  <c r="DC64" i="3"/>
  <c r="DJ64" i="3"/>
  <c r="BV247" i="3"/>
  <c r="CI247" i="3"/>
  <c r="FC94" i="3"/>
  <c r="DI94" i="3"/>
  <c r="L44" i="8"/>
  <c r="FC56" i="3"/>
  <c r="DI56" i="3"/>
  <c r="CS68" i="3"/>
  <c r="CV68" i="3"/>
  <c r="CY25" i="3"/>
  <c r="DC189" i="3"/>
  <c r="DJ189" i="3"/>
  <c r="FC189" i="3"/>
  <c r="DI189" i="3"/>
  <c r="CV71" i="3"/>
  <c r="CS71" i="3"/>
  <c r="FC248" i="3"/>
  <c r="DC248" i="3"/>
  <c r="DJ248" i="3"/>
  <c r="DI248" i="3"/>
  <c r="GE248" i="3"/>
  <c r="CS201" i="3"/>
  <c r="CV201" i="3"/>
  <c r="CM248" i="3"/>
  <c r="CZ248" i="3"/>
  <c r="DH248" i="3"/>
  <c r="DC229" i="3"/>
  <c r="DJ229" i="3"/>
  <c r="FC229" i="3"/>
  <c r="DI229" i="3"/>
  <c r="GE229" i="3"/>
  <c r="CY214" i="3"/>
  <c r="R214" i="3"/>
  <c r="U214" i="3"/>
  <c r="CS143" i="3"/>
  <c r="CV143" i="3"/>
  <c r="L4" i="8"/>
  <c r="CM251" i="3"/>
  <c r="CZ251" i="3"/>
  <c r="DH251" i="3"/>
  <c r="CO145" i="38"/>
  <c r="K145" i="39"/>
  <c r="EM145" i="3"/>
  <c r="CL145" i="38"/>
  <c r="H145" i="39"/>
  <c r="EJ145" i="3"/>
  <c r="CN145" i="38"/>
  <c r="J145" i="39"/>
  <c r="EL145" i="3"/>
  <c r="CM145" i="38"/>
  <c r="I145" i="39"/>
  <c r="EK145" i="3"/>
  <c r="DC145" i="38"/>
  <c r="AE145" i="39"/>
  <c r="DB145" i="38"/>
  <c r="AD145" i="39"/>
  <c r="DA145" i="38"/>
  <c r="AC145" i="39"/>
  <c r="CQ145" i="38"/>
  <c r="O145" i="39"/>
  <c r="CY145" i="38"/>
  <c r="Y145" i="39"/>
  <c r="CT145" i="38"/>
  <c r="R145" i="39"/>
  <c r="CX145" i="38"/>
  <c r="X145" i="39"/>
  <c r="CS145" i="38"/>
  <c r="Q145" i="39"/>
  <c r="CW145" i="38"/>
  <c r="W145" i="39"/>
  <c r="CR145" i="38"/>
  <c r="P145" i="39"/>
  <c r="CV145" i="38"/>
  <c r="V145" i="39"/>
  <c r="DD145" i="38"/>
  <c r="AF145" i="39"/>
  <c r="E145" i="39"/>
  <c r="EI145" i="3"/>
  <c r="CY205" i="3"/>
  <c r="R205" i="3"/>
  <c r="U205" i="3"/>
  <c r="FA42" i="3"/>
  <c r="BV190" i="3"/>
  <c r="CI190" i="3"/>
  <c r="CS154" i="3"/>
  <c r="CV154" i="3"/>
  <c r="DC197" i="3"/>
  <c r="DJ197" i="3"/>
  <c r="FC197" i="3"/>
  <c r="DI197" i="3"/>
  <c r="CI248" i="3"/>
  <c r="BV248" i="3"/>
  <c r="CI217" i="3"/>
  <c r="BV217" i="3"/>
  <c r="CK217" i="3"/>
  <c r="FC105" i="3"/>
  <c r="DC105" i="3"/>
  <c r="DJ105" i="3"/>
  <c r="DI105" i="3"/>
  <c r="CO71" i="38"/>
  <c r="CN71" i="38"/>
  <c r="CL71" i="38"/>
  <c r="CM71" i="38"/>
  <c r="DB71" i="38"/>
  <c r="DD71" i="38"/>
  <c r="DC71" i="38"/>
  <c r="DA71" i="38"/>
  <c r="CT71" i="38"/>
  <c r="CS71" i="38"/>
  <c r="CR71" i="38"/>
  <c r="CX71" i="38"/>
  <c r="CV71" i="38"/>
  <c r="CQ71" i="38"/>
  <c r="CY71" i="38"/>
  <c r="CW71" i="38"/>
  <c r="BS55" i="38"/>
  <c r="BT55" i="38"/>
  <c r="E55" i="39"/>
  <c r="EI55" i="3"/>
  <c r="BQ55" i="38"/>
  <c r="K55" i="39"/>
  <c r="CO55" i="38"/>
  <c r="BU55" i="38"/>
  <c r="BV55" i="38"/>
  <c r="CE55" i="38"/>
  <c r="BN55" i="38"/>
  <c r="CC55" i="38"/>
  <c r="CF55" i="38"/>
  <c r="AF55" i="39"/>
  <c r="CD55" i="38"/>
  <c r="BZ55" i="38"/>
  <c r="CX55" i="38"/>
  <c r="X55" i="39"/>
  <c r="BX55" i="38"/>
  <c r="CA55" i="38"/>
  <c r="BY55" i="38"/>
  <c r="BP55" i="38"/>
  <c r="J55" i="39"/>
  <c r="CN55" i="38"/>
  <c r="BO55" i="38"/>
  <c r="L40" i="8"/>
  <c r="FC168" i="3"/>
  <c r="DC168" i="3"/>
  <c r="DJ168" i="3"/>
  <c r="DI168" i="3"/>
  <c r="FC129" i="3"/>
  <c r="DI129" i="3"/>
  <c r="Z106" i="3"/>
  <c r="Y106" i="3"/>
  <c r="GH106" i="3"/>
  <c r="Q106" i="3"/>
  <c r="FY106" i="3"/>
  <c r="CY202" i="3"/>
  <c r="R202" i="3"/>
  <c r="U202" i="3"/>
  <c r="Z50" i="3"/>
  <c r="CY191" i="3"/>
  <c r="R191" i="3"/>
  <c r="U191" i="3"/>
  <c r="CM27" i="3"/>
  <c r="CZ27" i="3"/>
  <c r="CY195" i="3"/>
  <c r="R195" i="3"/>
  <c r="U195" i="3"/>
  <c r="CI105" i="3"/>
  <c r="BV105" i="3"/>
  <c r="W93" i="1"/>
  <c r="BV158" i="3"/>
  <c r="CI158" i="3"/>
  <c r="CL55" i="38"/>
  <c r="CM55" i="38"/>
  <c r="DB55" i="38"/>
  <c r="DA55" i="38"/>
  <c r="DD55" i="38"/>
  <c r="DC55" i="38"/>
  <c r="CT55" i="38"/>
  <c r="CS55" i="38"/>
  <c r="CR55" i="38"/>
  <c r="CV55" i="38"/>
  <c r="CQ55" i="38"/>
  <c r="CY55" i="38"/>
  <c r="CW55" i="38"/>
  <c r="CI135" i="3"/>
  <c r="BV135" i="3"/>
  <c r="CS52" i="3"/>
  <c r="CV52" i="3"/>
  <c r="FZ107" i="3"/>
  <c r="GK107" i="3"/>
  <c r="BV40" i="3"/>
  <c r="CK40" i="3"/>
  <c r="CW40" i="3"/>
  <c r="CI40" i="3"/>
  <c r="CT40" i="3"/>
  <c r="CY14" i="3"/>
  <c r="CI130" i="3"/>
  <c r="BV130" i="3"/>
  <c r="CK130" i="3"/>
  <c r="CI30" i="3"/>
  <c r="BV30" i="3"/>
  <c r="CK30" i="3"/>
  <c r="CV30" i="3"/>
  <c r="CW30" i="3"/>
  <c r="CO162" i="3"/>
  <c r="DC162" i="3"/>
  <c r="DJ162" i="3"/>
  <c r="FC100" i="3"/>
  <c r="DC100" i="3"/>
  <c r="DJ100" i="3"/>
  <c r="DI100" i="3"/>
  <c r="CS77" i="3"/>
  <c r="CV77" i="3"/>
  <c r="CY108" i="3"/>
  <c r="FC146" i="3"/>
  <c r="DC146" i="3"/>
  <c r="DJ146" i="3"/>
  <c r="DI146" i="3"/>
  <c r="AW119" i="3"/>
  <c r="CS186" i="3"/>
  <c r="CV186" i="3"/>
  <c r="CY79" i="3"/>
  <c r="CM17" i="3"/>
  <c r="CZ17" i="3"/>
  <c r="DH17" i="3"/>
  <c r="AB15" i="8"/>
  <c r="CV37" i="3"/>
  <c r="CS37" i="3"/>
  <c r="CO93" i="3"/>
  <c r="DC93" i="3"/>
  <c r="DJ93" i="3"/>
  <c r="FC65" i="3"/>
  <c r="DC65" i="3"/>
  <c r="DJ65" i="3"/>
  <c r="DI65" i="3"/>
  <c r="CY84" i="3"/>
  <c r="M52" i="8"/>
  <c r="FZ54" i="3"/>
  <c r="N52" i="8"/>
  <c r="GK54" i="3"/>
  <c r="AW141" i="3"/>
  <c r="CY252" i="3"/>
  <c r="R252" i="3"/>
  <c r="U252" i="3"/>
  <c r="CY155" i="3"/>
  <c r="R155" i="3"/>
  <c r="U155" i="3"/>
  <c r="FC161" i="3"/>
  <c r="DC161" i="3"/>
  <c r="DJ161" i="3"/>
  <c r="DI161" i="3"/>
  <c r="DC210" i="3"/>
  <c r="DJ210" i="3"/>
  <c r="FC210" i="3"/>
  <c r="DI210" i="3"/>
  <c r="GE210" i="3"/>
  <c r="CS97" i="3"/>
  <c r="CV97" i="3"/>
  <c r="CY122" i="3"/>
  <c r="R122" i="3"/>
  <c r="U122" i="3"/>
  <c r="Y19" i="3"/>
  <c r="GH19" i="3"/>
  <c r="Z19" i="3"/>
  <c r="FY19" i="3"/>
  <c r="K17" i="8"/>
  <c r="Q19" i="3"/>
  <c r="CV111" i="3"/>
  <c r="CS111" i="3"/>
  <c r="BV33" i="3"/>
  <c r="CK33" i="3"/>
  <c r="CV33" i="3"/>
  <c r="CW33" i="3"/>
  <c r="CI33" i="3"/>
  <c r="CY99" i="3"/>
  <c r="R99" i="3"/>
  <c r="U99" i="3"/>
  <c r="E71" i="39"/>
  <c r="EI71" i="3"/>
  <c r="W74" i="1"/>
  <c r="BU71" i="38"/>
  <c r="Q71" i="39"/>
  <c r="BV71" i="38"/>
  <c r="R71" i="39"/>
  <c r="BN71" i="38"/>
  <c r="H71" i="39"/>
  <c r="CE71" i="38"/>
  <c r="AE71" i="39"/>
  <c r="CC71" i="38"/>
  <c r="CF71" i="38"/>
  <c r="AF71" i="39"/>
  <c r="CD71" i="38"/>
  <c r="AD71" i="39"/>
  <c r="BZ71" i="38"/>
  <c r="BX71" i="38"/>
  <c r="V71" i="39"/>
  <c r="CA71" i="38"/>
  <c r="Y71" i="39"/>
  <c r="BY71" i="38"/>
  <c r="BS71" i="38"/>
  <c r="O71" i="39"/>
  <c r="EJ71" i="3"/>
  <c r="BQ71" i="38"/>
  <c r="K71" i="39"/>
  <c r="BP71" i="38"/>
  <c r="J71" i="39"/>
  <c r="BT71" i="38"/>
  <c r="P71" i="39"/>
  <c r="BO71" i="38"/>
  <c r="Z111" i="3"/>
  <c r="Y111" i="3"/>
  <c r="GH111" i="3"/>
  <c r="Q111" i="3"/>
  <c r="FY111" i="3"/>
  <c r="FZ99" i="3"/>
  <c r="GK99" i="3"/>
  <c r="CS228" i="3"/>
  <c r="CV228" i="3"/>
  <c r="CV202" i="3"/>
  <c r="CS202" i="3"/>
  <c r="FC55" i="3"/>
  <c r="DC55" i="3"/>
  <c r="DJ55" i="3"/>
  <c r="AD53" i="8"/>
  <c r="DI55" i="3"/>
  <c r="FC234" i="3"/>
  <c r="DC234" i="3"/>
  <c r="DJ234" i="3"/>
  <c r="DI234" i="3"/>
  <c r="GE234" i="3"/>
  <c r="CV133" i="3"/>
  <c r="CS133" i="3"/>
  <c r="CY146" i="3"/>
  <c r="CO191" i="3"/>
  <c r="CM237" i="3"/>
  <c r="CZ237" i="3"/>
  <c r="DH237" i="3"/>
  <c r="K54" i="8"/>
  <c r="Y56" i="3"/>
  <c r="GH56" i="3"/>
  <c r="Z56" i="3"/>
  <c r="Q56" i="3"/>
  <c r="FY56" i="3"/>
  <c r="FZ56" i="3"/>
  <c r="CY161" i="3"/>
  <c r="L3" i="8"/>
  <c r="CV120" i="3"/>
  <c r="CS120" i="3"/>
  <c r="CY103" i="3"/>
  <c r="CY250" i="3"/>
  <c r="R250" i="3"/>
  <c r="U250" i="3"/>
  <c r="FC147" i="3"/>
  <c r="DC147" i="3"/>
  <c r="DJ147" i="3"/>
  <c r="DI147" i="3"/>
  <c r="CV57" i="3"/>
  <c r="CS57" i="3"/>
  <c r="CM15" i="3"/>
  <c r="CZ15" i="3"/>
  <c r="DH15" i="3"/>
  <c r="AB13" i="8"/>
  <c r="CV104" i="3"/>
  <c r="CS104" i="3"/>
  <c r="AW77" i="3"/>
  <c r="CY93" i="3"/>
  <c r="CI45" i="3"/>
  <c r="BV45" i="3"/>
  <c r="DC8" i="3"/>
  <c r="DJ8" i="3"/>
  <c r="AD6" i="8"/>
  <c r="FC8" i="3"/>
  <c r="DI8" i="3"/>
  <c r="CI131" i="3"/>
  <c r="BV131" i="3"/>
  <c r="CK131" i="3"/>
  <c r="FC92" i="3"/>
  <c r="DC92" i="3"/>
  <c r="DJ92" i="3"/>
  <c r="DI92" i="3"/>
  <c r="CV50" i="3"/>
  <c r="CS50" i="3"/>
  <c r="CS146" i="3"/>
  <c r="CV146" i="3"/>
  <c r="CM96" i="3"/>
  <c r="CZ96" i="3"/>
  <c r="DH96" i="3"/>
  <c r="CI43" i="3"/>
  <c r="BV43" i="3"/>
  <c r="CK43" i="3"/>
  <c r="CV43" i="3"/>
  <c r="CW43" i="3"/>
  <c r="FC106" i="3"/>
  <c r="DC106" i="3"/>
  <c r="DJ106" i="3"/>
  <c r="DI106" i="3"/>
  <c r="FZ76" i="3"/>
  <c r="GK76" i="3"/>
  <c r="CM50" i="3"/>
  <c r="CZ50" i="3"/>
  <c r="DH50" i="3"/>
  <c r="AB48" i="8"/>
  <c r="AW85" i="3"/>
  <c r="DC224" i="3"/>
  <c r="DJ224" i="3"/>
  <c r="FC224" i="3"/>
  <c r="DI224" i="3"/>
  <c r="GE224" i="3"/>
  <c r="CI27" i="3"/>
  <c r="BV27" i="3"/>
  <c r="CK27" i="3"/>
  <c r="CV27" i="3"/>
  <c r="CW27" i="3"/>
  <c r="CY66" i="3"/>
  <c r="K57" i="8"/>
  <c r="Y59" i="3"/>
  <c r="GH59" i="3"/>
  <c r="Z59" i="3"/>
  <c r="Q59" i="3"/>
  <c r="FY59" i="3"/>
  <c r="FC219" i="3"/>
  <c r="DC219" i="3"/>
  <c r="DJ219" i="3"/>
  <c r="DI219" i="3"/>
  <c r="GE219" i="3"/>
  <c r="CO137" i="38"/>
  <c r="K137" i="39"/>
  <c r="EM137" i="3"/>
  <c r="CL137" i="38"/>
  <c r="H137" i="39"/>
  <c r="EJ137" i="3"/>
  <c r="CN137" i="38"/>
  <c r="J137" i="39"/>
  <c r="EL137" i="3"/>
  <c r="CM137" i="38"/>
  <c r="I137" i="39"/>
  <c r="EK137" i="3"/>
  <c r="DC137" i="38"/>
  <c r="AE137" i="39"/>
  <c r="DB137" i="38"/>
  <c r="AD137" i="39"/>
  <c r="DA137" i="38"/>
  <c r="AC137" i="39"/>
  <c r="CQ137" i="38"/>
  <c r="O137" i="39"/>
  <c r="CY137" i="38"/>
  <c r="Y137" i="39"/>
  <c r="CT137" i="38"/>
  <c r="R137" i="39"/>
  <c r="CX137" i="38"/>
  <c r="X137" i="39"/>
  <c r="CS137" i="38"/>
  <c r="Q137" i="39"/>
  <c r="CW137" i="38"/>
  <c r="W137" i="39"/>
  <c r="CR137" i="38"/>
  <c r="P137" i="39"/>
  <c r="CV137" i="38"/>
  <c r="V137" i="39"/>
  <c r="DD137" i="38"/>
  <c r="AF137" i="39"/>
  <c r="E137" i="39"/>
  <c r="EI137" i="3"/>
  <c r="CV213" i="3"/>
  <c r="CS213" i="3"/>
  <c r="CY199" i="3"/>
  <c r="R199" i="3"/>
  <c r="U199" i="3"/>
  <c r="DC134" i="3"/>
  <c r="DJ134" i="3"/>
  <c r="FC134" i="3"/>
  <c r="DI134" i="3"/>
  <c r="M43" i="8"/>
  <c r="FZ45" i="3"/>
  <c r="GK45" i="3"/>
  <c r="CV166" i="3"/>
  <c r="CS166" i="3"/>
  <c r="CM158" i="3"/>
  <c r="CZ158" i="3"/>
  <c r="DH158" i="3"/>
  <c r="FC185" i="3"/>
  <c r="DC185" i="3"/>
  <c r="DJ185" i="3"/>
  <c r="DI185" i="3"/>
  <c r="CM140" i="3"/>
  <c r="CZ140" i="3"/>
  <c r="DH140" i="3"/>
  <c r="CM115" i="3"/>
  <c r="CZ115" i="3"/>
  <c r="DH115" i="3"/>
  <c r="CS225" i="3"/>
  <c r="CV225" i="3"/>
  <c r="CS107" i="3"/>
  <c r="CV107" i="3"/>
  <c r="CY6" i="3"/>
  <c r="FC171" i="3"/>
  <c r="DC171" i="3"/>
  <c r="DJ171" i="3"/>
  <c r="DI171" i="3"/>
  <c r="L10" i="8"/>
  <c r="CS215" i="3"/>
  <c r="CV215" i="3"/>
  <c r="DC216" i="3"/>
  <c r="DJ216" i="3"/>
  <c r="FC216" i="3"/>
  <c r="DI216" i="3"/>
  <c r="GE216" i="3"/>
  <c r="FC179" i="3"/>
  <c r="DC179" i="3"/>
  <c r="DJ179" i="3"/>
  <c r="DI179" i="3"/>
  <c r="E24" i="39"/>
  <c r="EI24" i="3"/>
  <c r="BV24" i="38"/>
  <c r="R24" i="39"/>
  <c r="BU24" i="38"/>
  <c r="Q24" i="39"/>
  <c r="EL24" i="3"/>
  <c r="BT24" i="38"/>
  <c r="P24" i="39"/>
  <c r="BS24" i="38"/>
  <c r="O24" i="39"/>
  <c r="BQ24" i="38"/>
  <c r="K24" i="39"/>
  <c r="BP24" i="38"/>
  <c r="J24" i="39"/>
  <c r="BO24" i="38"/>
  <c r="I24" i="39"/>
  <c r="BN24" i="38"/>
  <c r="H24" i="39"/>
  <c r="CA24" i="38"/>
  <c r="Y24" i="39"/>
  <c r="BZ24" i="38"/>
  <c r="X24" i="39"/>
  <c r="BY24" i="38"/>
  <c r="W24" i="39"/>
  <c r="BX24" i="38"/>
  <c r="V24" i="39"/>
  <c r="CF24" i="38"/>
  <c r="AF24" i="39"/>
  <c r="CC24" i="38"/>
  <c r="AC24" i="39"/>
  <c r="CD24" i="38"/>
  <c r="AD24" i="39"/>
  <c r="CE24" i="38"/>
  <c r="AE24" i="39"/>
  <c r="CV134" i="3"/>
  <c r="CS134" i="3"/>
  <c r="CY9" i="3"/>
  <c r="CY188" i="3"/>
  <c r="R188" i="3"/>
  <c r="U188" i="3"/>
  <c r="FZ86" i="3"/>
  <c r="GK86" i="3"/>
  <c r="DC42" i="3"/>
  <c r="DJ42" i="3"/>
  <c r="AD40" i="8"/>
  <c r="FC42" i="3"/>
  <c r="DI42" i="3"/>
  <c r="CS167" i="3"/>
  <c r="CV167" i="3"/>
  <c r="CY64" i="3"/>
  <c r="R64" i="3"/>
  <c r="U64" i="3"/>
  <c r="EN64" i="3"/>
  <c r="FC116" i="3"/>
  <c r="DC116" i="3"/>
  <c r="DJ116" i="3"/>
  <c r="DI116" i="3"/>
  <c r="CS137" i="3"/>
  <c r="CV137" i="3"/>
  <c r="FC11" i="3"/>
  <c r="DC11" i="3"/>
  <c r="DJ11" i="3"/>
  <c r="AD9" i="8"/>
  <c r="DI11" i="3"/>
  <c r="FC152" i="3"/>
  <c r="DC152" i="3"/>
  <c r="DJ152" i="3"/>
  <c r="DI152" i="3"/>
  <c r="CS196" i="3"/>
  <c r="CV196" i="3"/>
  <c r="FC20" i="3"/>
  <c r="DC20" i="3"/>
  <c r="DJ20" i="3"/>
  <c r="AD18" i="8"/>
  <c r="DI20" i="3"/>
  <c r="CY219" i="3"/>
  <c r="R219" i="3"/>
  <c r="U219" i="3"/>
  <c r="FA38" i="3"/>
  <c r="FC131" i="3"/>
  <c r="DC131" i="3"/>
  <c r="DJ131" i="3"/>
  <c r="DI131" i="3"/>
  <c r="T12" i="2"/>
  <c r="CI251" i="3"/>
  <c r="BV251" i="3"/>
  <c r="CK251" i="3"/>
  <c r="CY185" i="3"/>
  <c r="R185" i="3"/>
  <c r="U185" i="3"/>
  <c r="FC227" i="3"/>
  <c r="DC227" i="3"/>
  <c r="DJ227" i="3"/>
  <c r="DI227" i="3"/>
  <c r="GE227" i="3"/>
  <c r="CS147" i="3"/>
  <c r="CV147" i="3"/>
  <c r="CS231" i="3"/>
  <c r="CV231" i="3"/>
  <c r="FC165" i="3"/>
  <c r="DC165" i="3"/>
  <c r="DJ165" i="3"/>
  <c r="DI165" i="3"/>
  <c r="CO97" i="3"/>
  <c r="DC97" i="3"/>
  <c r="DJ97" i="3"/>
  <c r="Z121" i="3"/>
  <c r="Y121" i="3"/>
  <c r="GH121" i="3"/>
  <c r="FY121" i="3"/>
  <c r="Q121" i="3"/>
  <c r="FC24" i="3"/>
  <c r="DI24" i="3"/>
  <c r="FZ139" i="3"/>
  <c r="GK139" i="3"/>
  <c r="FZ75" i="3"/>
  <c r="GK75" i="3"/>
  <c r="Y93" i="3"/>
  <c r="GH93" i="3"/>
  <c r="Z93" i="3"/>
  <c r="Q93" i="3"/>
  <c r="FY93" i="3"/>
  <c r="CO94" i="3"/>
  <c r="DC94" i="3"/>
  <c r="DJ94" i="3"/>
  <c r="CS174" i="3"/>
  <c r="CV174" i="3"/>
  <c r="CO56" i="3"/>
  <c r="DC56" i="3"/>
  <c r="DJ56" i="3"/>
  <c r="AD54" i="8"/>
  <c r="Z114" i="3"/>
  <c r="Y114" i="3"/>
  <c r="GH114" i="3"/>
  <c r="FY114" i="3"/>
  <c r="Q114" i="3"/>
  <c r="Z33" i="3"/>
  <c r="GH33" i="3"/>
  <c r="K31" i="8"/>
  <c r="FC66" i="3"/>
  <c r="DI66" i="3"/>
  <c r="FC84" i="3"/>
  <c r="DC84" i="3"/>
  <c r="DJ84" i="3"/>
  <c r="DI84" i="3"/>
  <c r="FC112" i="3"/>
  <c r="DC112" i="3"/>
  <c r="DJ112" i="3"/>
  <c r="DI112" i="3"/>
  <c r="CY106" i="3"/>
  <c r="CY248" i="3"/>
  <c r="R248" i="3"/>
  <c r="U248" i="3"/>
  <c r="CY39" i="3"/>
  <c r="CY131" i="3"/>
  <c r="CY251" i="3"/>
  <c r="R251" i="3"/>
  <c r="U251" i="3"/>
  <c r="FC53" i="3"/>
  <c r="DC53" i="3"/>
  <c r="DJ53" i="3"/>
  <c r="AD51" i="8"/>
  <c r="DI53" i="3"/>
  <c r="CY210" i="3"/>
  <c r="R210" i="3"/>
  <c r="U210" i="3"/>
  <c r="CV150" i="3"/>
  <c r="CS150" i="3"/>
  <c r="CI6" i="3"/>
  <c r="BV6" i="3"/>
  <c r="DC247" i="3"/>
  <c r="DJ247" i="3"/>
  <c r="FC247" i="3"/>
  <c r="DI247" i="3"/>
  <c r="GE247" i="3"/>
  <c r="CM152" i="3"/>
  <c r="CZ152" i="3"/>
  <c r="DH152" i="3"/>
  <c r="CV224" i="3"/>
  <c r="CS224" i="3"/>
  <c r="CI218" i="3"/>
  <c r="BV218" i="3"/>
  <c r="CS156" i="3"/>
  <c r="CV156" i="3"/>
  <c r="CS117" i="3"/>
  <c r="CV117" i="3"/>
  <c r="CM208" i="3"/>
  <c r="CZ208" i="3"/>
  <c r="DH208" i="3"/>
  <c r="CS124" i="3"/>
  <c r="CV124" i="3"/>
  <c r="CI93" i="3"/>
  <c r="BV93" i="3"/>
  <c r="CK93" i="3"/>
  <c r="CY5" i="3"/>
  <c r="CI207" i="3"/>
  <c r="BV207" i="3"/>
  <c r="CK207" i="3"/>
  <c r="FC150" i="3"/>
  <c r="DC150" i="3"/>
  <c r="DJ150" i="3"/>
  <c r="DI150" i="3"/>
  <c r="CV29" i="3"/>
  <c r="CS29" i="3"/>
  <c r="FC28" i="3"/>
  <c r="DC28" i="3"/>
  <c r="DJ28" i="3"/>
  <c r="AD26" i="8"/>
  <c r="DI28" i="3"/>
  <c r="CI232" i="3"/>
  <c r="BV232" i="3"/>
  <c r="CI106" i="3"/>
  <c r="BV106" i="3"/>
  <c r="AW199" i="3"/>
  <c r="CY225" i="3"/>
  <c r="R225" i="3"/>
  <c r="U225" i="3"/>
  <c r="FC188" i="3"/>
  <c r="DC188" i="3"/>
  <c r="DJ188" i="3"/>
  <c r="DI188" i="3"/>
  <c r="AW143" i="3"/>
  <c r="CS130" i="3"/>
  <c r="CV130" i="3"/>
  <c r="CS30" i="3"/>
  <c r="CY82" i="3"/>
  <c r="R82" i="3"/>
  <c r="U82" i="3"/>
  <c r="FC162" i="3"/>
  <c r="DI162" i="3"/>
  <c r="BV249" i="3"/>
  <c r="CI249" i="3"/>
  <c r="Y20" i="3"/>
  <c r="GH20" i="3"/>
  <c r="Z20" i="3"/>
  <c r="K18" i="8"/>
  <c r="FY20" i="3"/>
  <c r="Q20" i="3"/>
  <c r="CY17" i="3"/>
  <c r="DC196" i="3"/>
  <c r="DJ196" i="3"/>
  <c r="FC196" i="3"/>
  <c r="DI196" i="3"/>
  <c r="BV242" i="3"/>
  <c r="CI242" i="3"/>
  <c r="CY216" i="3"/>
  <c r="R216" i="3"/>
  <c r="U216" i="3"/>
  <c r="AW182" i="3"/>
  <c r="CY137" i="3"/>
  <c r="CY125" i="3"/>
  <c r="CV32" i="3"/>
  <c r="CS32" i="3"/>
  <c r="CV10" i="3"/>
  <c r="CS10" i="3"/>
  <c r="G31" i="39"/>
  <c r="N31" i="39"/>
  <c r="AB31" i="39"/>
  <c r="U31" i="39"/>
  <c r="CY165" i="3"/>
  <c r="R165" i="3"/>
  <c r="U165" i="3"/>
  <c r="CV15" i="3"/>
  <c r="CS15" i="3"/>
  <c r="DC232" i="3"/>
  <c r="DJ232" i="3"/>
  <c r="FC232" i="3"/>
  <c r="DI232" i="3"/>
  <c r="GE232" i="3"/>
  <c r="FC169" i="3"/>
  <c r="DC169" i="3"/>
  <c r="DJ169" i="3"/>
  <c r="DI169" i="3"/>
  <c r="CM22" i="3"/>
  <c r="CZ22" i="3"/>
  <c r="DH22" i="3"/>
  <c r="AB20" i="8"/>
  <c r="DC181" i="3"/>
  <c r="DJ181" i="3"/>
  <c r="FC181" i="3"/>
  <c r="DI181" i="3"/>
  <c r="CS144" i="3"/>
  <c r="CV144" i="3"/>
  <c r="CS33" i="3"/>
  <c r="CM207" i="3"/>
  <c r="CZ207" i="3"/>
  <c r="DH207" i="3"/>
  <c r="FC46" i="3"/>
  <c r="DC46" i="3"/>
  <c r="DJ46" i="3"/>
  <c r="AD44" i="8"/>
  <c r="DI46" i="3"/>
  <c r="DC215" i="3"/>
  <c r="DJ215" i="3"/>
  <c r="FC215" i="3"/>
  <c r="DI215" i="3"/>
  <c r="GE215" i="3"/>
  <c r="CO208" i="3"/>
  <c r="FC153" i="3"/>
  <c r="DC153" i="3"/>
  <c r="DJ153" i="3"/>
  <c r="DI153" i="3"/>
  <c r="CS170" i="3"/>
  <c r="CV170" i="3"/>
  <c r="AW227" i="3"/>
  <c r="CI138" i="3"/>
  <c r="BV138" i="3"/>
  <c r="CK138" i="3"/>
  <c r="CS200" i="3"/>
  <c r="CV200" i="3"/>
  <c r="CY53" i="3"/>
  <c r="FC191" i="3"/>
  <c r="DC191" i="3"/>
  <c r="DJ191" i="3"/>
  <c r="DI191" i="3"/>
  <c r="CY237" i="3"/>
  <c r="R237" i="3"/>
  <c r="U237" i="3"/>
  <c r="CY142" i="3"/>
  <c r="R142" i="3"/>
  <c r="U142" i="3"/>
  <c r="BV79" i="3"/>
  <c r="CI79" i="3"/>
  <c r="CY133" i="3"/>
  <c r="CY241" i="3"/>
  <c r="R241" i="3"/>
  <c r="U241" i="3"/>
  <c r="FC180" i="3"/>
  <c r="DC180" i="3"/>
  <c r="DJ180" i="3"/>
  <c r="DI180" i="3"/>
  <c r="CV250" i="3"/>
  <c r="CS250" i="3"/>
  <c r="CI38" i="3"/>
  <c r="CT38" i="3"/>
  <c r="BV38" i="3"/>
  <c r="CY15" i="3"/>
  <c r="FC137" i="3"/>
  <c r="DI137" i="3"/>
  <c r="CS45" i="3"/>
  <c r="CV45" i="3"/>
  <c r="CY235" i="3"/>
  <c r="R235" i="3"/>
  <c r="U235" i="3"/>
  <c r="CS131" i="3"/>
  <c r="CV131" i="3"/>
  <c r="L34" i="8"/>
  <c r="AW242" i="3"/>
  <c r="CV36" i="3"/>
  <c r="CS36" i="3"/>
  <c r="FC82" i="3"/>
  <c r="DC82" i="3"/>
  <c r="DJ82" i="3"/>
  <c r="DI82" i="3"/>
  <c r="Z74" i="3"/>
  <c r="Y74" i="3"/>
  <c r="GH74" i="3"/>
  <c r="Q74" i="3"/>
  <c r="FY74" i="3"/>
  <c r="CV230" i="3"/>
  <c r="CS230" i="3"/>
  <c r="CS43" i="3"/>
  <c r="CS55" i="3"/>
  <c r="CV55" i="3"/>
  <c r="CY159" i="3"/>
  <c r="FC59" i="3"/>
  <c r="DC59" i="3"/>
  <c r="DJ59" i="3"/>
  <c r="AD57" i="8"/>
  <c r="DI59" i="3"/>
  <c r="AW180" i="3"/>
  <c r="FC36" i="3"/>
  <c r="DC36" i="3"/>
  <c r="DJ36" i="3"/>
  <c r="AD34" i="8"/>
  <c r="DI36" i="3"/>
  <c r="CS27" i="3"/>
  <c r="CY171" i="3"/>
  <c r="CS54" i="3"/>
  <c r="CV54" i="3"/>
  <c r="CV28" i="3"/>
  <c r="CS28" i="3"/>
  <c r="CY140" i="3"/>
  <c r="R38" i="3"/>
  <c r="U38" i="3"/>
  <c r="CY38" i="3"/>
  <c r="CU38" i="3"/>
  <c r="CO209" i="3"/>
  <c r="CV21" i="3"/>
  <c r="CS21" i="3"/>
  <c r="Z17" i="3"/>
  <c r="Y17" i="3"/>
  <c r="GH17" i="3"/>
  <c r="Q17" i="3"/>
  <c r="K15" i="8"/>
  <c r="FY17" i="3"/>
  <c r="CS90" i="3"/>
  <c r="CV90" i="3"/>
  <c r="CY115" i="3"/>
  <c r="R115" i="3"/>
  <c r="U115" i="3"/>
  <c r="CY196" i="3"/>
  <c r="R196" i="3"/>
  <c r="U196" i="3"/>
  <c r="DC178" i="3"/>
  <c r="DJ178" i="3"/>
  <c r="FC178" i="3"/>
  <c r="DI178" i="3"/>
  <c r="Z42" i="3"/>
  <c r="Y42" i="3"/>
  <c r="GH42" i="3"/>
  <c r="FY42" i="3"/>
  <c r="GK42" i="3"/>
  <c r="K40" i="8"/>
  <c r="Q42" i="3"/>
  <c r="CY47" i="3"/>
  <c r="CY151" i="3"/>
  <c r="R151" i="3"/>
  <c r="U151" i="3"/>
  <c r="CY21" i="3"/>
  <c r="DC149" i="3"/>
  <c r="DJ149" i="3"/>
  <c r="FC149" i="3"/>
  <c r="DI149" i="3"/>
  <c r="AW148" i="3"/>
  <c r="CY192" i="3"/>
  <c r="R192" i="3"/>
  <c r="U192" i="3"/>
  <c r="CS162" i="3"/>
  <c r="CV162" i="3"/>
  <c r="CS179" i="3"/>
  <c r="CV179" i="3"/>
  <c r="K56" i="8"/>
  <c r="Z58" i="3"/>
  <c r="Y58" i="3"/>
  <c r="GH58" i="3"/>
  <c r="Q58" i="3"/>
  <c r="FY58" i="3"/>
  <c r="FZ58" i="3"/>
  <c r="G43" i="39"/>
  <c r="N43" i="39"/>
  <c r="AB43" i="39"/>
  <c r="U43" i="39"/>
  <c r="CY169" i="3"/>
  <c r="AW28" i="3"/>
  <c r="R23" i="3"/>
  <c r="U23" i="3"/>
  <c r="CY23" i="3"/>
  <c r="CO186" i="3"/>
  <c r="CV157" i="3"/>
  <c r="CS157" i="3"/>
  <c r="CS159" i="3"/>
  <c r="CV159" i="3"/>
  <c r="CO10" i="3"/>
  <c r="DC10" i="3"/>
  <c r="DJ10" i="3"/>
  <c r="AD8" i="8"/>
  <c r="CV141" i="3"/>
  <c r="CS141" i="3"/>
  <c r="CS110" i="3"/>
  <c r="CV110" i="3"/>
  <c r="CS198" i="3"/>
  <c r="CV198" i="3"/>
  <c r="CY167" i="3"/>
  <c r="CV103" i="3"/>
  <c r="CS103" i="3"/>
  <c r="CS136" i="3"/>
  <c r="CV136" i="3"/>
  <c r="FC203" i="3"/>
  <c r="DC203" i="3"/>
  <c r="DJ203" i="3"/>
  <c r="DI203" i="3"/>
  <c r="CY71" i="3"/>
  <c r="FC51" i="3"/>
  <c r="DC51" i="3"/>
  <c r="DJ51" i="3"/>
  <c r="AD49" i="8"/>
  <c r="DI51" i="3"/>
  <c r="FC145" i="3"/>
  <c r="DI145" i="3"/>
  <c r="CV149" i="3"/>
  <c r="CS149" i="3"/>
  <c r="CI180" i="3"/>
  <c r="BV180" i="3"/>
  <c r="W84" i="1"/>
  <c r="CS251" i="3"/>
  <c r="CV251" i="3"/>
  <c r="CV238" i="3"/>
  <c r="CS238" i="3"/>
  <c r="CV9" i="3"/>
  <c r="CS9" i="3"/>
  <c r="CY95" i="3"/>
  <c r="R95" i="3"/>
  <c r="U95" i="3"/>
  <c r="CY58" i="3"/>
  <c r="CS61" i="3"/>
  <c r="CV61" i="3"/>
  <c r="FC167" i="3"/>
  <c r="DC167" i="3"/>
  <c r="DJ167" i="3"/>
  <c r="DI167" i="3"/>
  <c r="L19" i="8"/>
  <c r="CY124" i="3"/>
  <c r="CY232" i="3"/>
  <c r="R232" i="3"/>
  <c r="U232" i="3"/>
  <c r="CS212" i="3"/>
  <c r="CV212" i="3"/>
  <c r="FC142" i="3"/>
  <c r="DI142" i="3"/>
  <c r="FZ68" i="3"/>
  <c r="GK68" i="3"/>
  <c r="CS169" i="3"/>
  <c r="CV169" i="3"/>
  <c r="CY166" i="3"/>
  <c r="R40" i="3"/>
  <c r="U40" i="3"/>
  <c r="CY40" i="3"/>
  <c r="CY110" i="3"/>
  <c r="R110" i="3"/>
  <c r="U110" i="3"/>
  <c r="CO66" i="3"/>
  <c r="DC66" i="3"/>
  <c r="DJ66" i="3"/>
  <c r="Q37" i="3"/>
  <c r="FC49" i="3"/>
  <c r="DI49" i="3"/>
  <c r="DC184" i="3"/>
  <c r="DJ184" i="3"/>
  <c r="FC184" i="3"/>
  <c r="DI184" i="3"/>
  <c r="CO35" i="3"/>
  <c r="DC35" i="3"/>
  <c r="DJ35" i="3"/>
  <c r="AD33" i="8"/>
  <c r="FC157" i="3"/>
  <c r="DI157" i="3"/>
  <c r="CS60" i="3"/>
  <c r="CV60" i="3"/>
  <c r="DC241" i="3"/>
  <c r="DJ241" i="3"/>
  <c r="FC241" i="3"/>
  <c r="DI241" i="3"/>
  <c r="GE241" i="3"/>
  <c r="CY69" i="3"/>
  <c r="R69" i="3"/>
  <c r="U69" i="3"/>
  <c r="X69" i="3"/>
  <c r="T72" i="1"/>
  <c r="Z142" i="3"/>
  <c r="Y142" i="3"/>
  <c r="GH142" i="3"/>
  <c r="FY142" i="3"/>
  <c r="Q142" i="3"/>
  <c r="CS209" i="3"/>
  <c r="CV209" i="3"/>
  <c r="CY136" i="3"/>
  <c r="CI115" i="3"/>
  <c r="BV115" i="3"/>
  <c r="CK115" i="3"/>
  <c r="Y148" i="3"/>
  <c r="GH148" i="3"/>
  <c r="Z148" i="3"/>
  <c r="FY148" i="3"/>
  <c r="Q148" i="3"/>
  <c r="BV49" i="3"/>
  <c r="CK49" i="3"/>
  <c r="CW49" i="3"/>
  <c r="CI49" i="3"/>
  <c r="CY145" i="3"/>
  <c r="R145" i="3"/>
  <c r="U145" i="3"/>
  <c r="Z73" i="3"/>
  <c r="Y73" i="3"/>
  <c r="GH73" i="3"/>
  <c r="Q73" i="3"/>
  <c r="FY73" i="3"/>
  <c r="DC182" i="3"/>
  <c r="DJ182" i="3"/>
  <c r="FC182" i="3"/>
  <c r="DI182" i="3"/>
  <c r="CS132" i="3"/>
  <c r="CV132" i="3"/>
  <c r="K58" i="8"/>
  <c r="Z60" i="3"/>
  <c r="Y60" i="3"/>
  <c r="GH60" i="3"/>
  <c r="Q60" i="3"/>
  <c r="FY60" i="3"/>
  <c r="CS153" i="3"/>
  <c r="CV153" i="3"/>
  <c r="DC226" i="3"/>
  <c r="DJ226" i="3"/>
  <c r="FC226" i="3"/>
  <c r="DI226" i="3"/>
  <c r="GE226" i="3"/>
  <c r="CS106" i="3"/>
  <c r="CV106" i="3"/>
  <c r="FC159" i="3"/>
  <c r="DC159" i="3"/>
  <c r="DJ159" i="3"/>
  <c r="DI159" i="3"/>
  <c r="BV150" i="3"/>
  <c r="CI150" i="3"/>
  <c r="Y149" i="3"/>
  <c r="GH149" i="3"/>
  <c r="Z149" i="3"/>
  <c r="FY149" i="3"/>
  <c r="Q149" i="3"/>
  <c r="L39" i="8"/>
  <c r="FZ126" i="3"/>
  <c r="GK126" i="3"/>
  <c r="Y123" i="3"/>
  <c r="GH123" i="3"/>
  <c r="Z123" i="3"/>
  <c r="Q123" i="3"/>
  <c r="FY123" i="3"/>
  <c r="Y22" i="3"/>
  <c r="GH22" i="3"/>
  <c r="Z22" i="3"/>
  <c r="FY22" i="3"/>
  <c r="K20" i="8"/>
  <c r="Q22" i="3"/>
  <c r="CV242" i="3"/>
  <c r="CS242" i="3"/>
  <c r="CY19" i="3"/>
  <c r="FC125" i="3"/>
  <c r="DC125" i="3"/>
  <c r="DJ125" i="3"/>
  <c r="DI125" i="3"/>
  <c r="CI122" i="3"/>
  <c r="BV122" i="3"/>
  <c r="CI237" i="3"/>
  <c r="BV237" i="3"/>
  <c r="CM125" i="3"/>
  <c r="CZ125" i="3"/>
  <c r="DH125" i="3"/>
  <c r="Y14" i="3"/>
  <c r="GH14" i="3"/>
  <c r="FY14" i="3"/>
  <c r="Q14" i="3"/>
  <c r="FC117" i="3"/>
  <c r="DC117" i="3"/>
  <c r="DJ117" i="3"/>
  <c r="DI117" i="3"/>
  <c r="CY164" i="3"/>
  <c r="CV190" i="3"/>
  <c r="CS190" i="3"/>
  <c r="BP31" i="38"/>
  <c r="J31" i="39"/>
  <c r="BT31" i="38"/>
  <c r="BQ31" i="38"/>
  <c r="BU31" i="38"/>
  <c r="Q31" i="39"/>
  <c r="BV31" i="38"/>
  <c r="BN31" i="38"/>
  <c r="H31" i="39"/>
  <c r="BO31" i="38"/>
  <c r="BS31" i="38"/>
  <c r="O31" i="39"/>
  <c r="EJ31" i="3"/>
  <c r="CF31" i="38"/>
  <c r="AF31" i="39"/>
  <c r="CC31" i="38"/>
  <c r="CE31" i="38"/>
  <c r="AE31" i="39"/>
  <c r="CD31" i="38"/>
  <c r="AD31" i="39"/>
  <c r="CA31" i="38"/>
  <c r="Y31" i="39"/>
  <c r="BY31" i="38"/>
  <c r="W31" i="39"/>
  <c r="BZ31" i="38"/>
  <c r="X31" i="39"/>
  <c r="BX31" i="38"/>
  <c r="V31" i="39"/>
  <c r="E31" i="39"/>
  <c r="EI31" i="3"/>
  <c r="CI154" i="3"/>
  <c r="BV154" i="3"/>
  <c r="CY68" i="3"/>
  <c r="CM165" i="3"/>
  <c r="CZ165" i="3"/>
  <c r="DH165" i="3"/>
  <c r="CM193" i="3"/>
  <c r="CZ193" i="3"/>
  <c r="DH193" i="3"/>
  <c r="FZ131" i="3"/>
  <c r="GK131" i="3"/>
  <c r="CS86" i="3"/>
  <c r="CV86" i="3"/>
  <c r="CY22" i="3"/>
  <c r="K46" i="8"/>
  <c r="Y48" i="3"/>
  <c r="GH48" i="3"/>
  <c r="Z48" i="3"/>
  <c r="Q48" i="3"/>
  <c r="FY48" i="3"/>
  <c r="FZ48" i="3"/>
  <c r="Z38" i="3"/>
  <c r="Y38" i="3"/>
  <c r="GH38" i="3"/>
  <c r="FY38" i="3"/>
  <c r="K36" i="8"/>
  <c r="Q38" i="3"/>
  <c r="CI91" i="3"/>
  <c r="BV91" i="3"/>
  <c r="CS204" i="3"/>
  <c r="CV204" i="3"/>
  <c r="CY207" i="3"/>
  <c r="R207" i="3"/>
  <c r="U207" i="3"/>
  <c r="DC72" i="3"/>
  <c r="DJ72" i="3"/>
  <c r="FC72" i="3"/>
  <c r="DI72" i="3"/>
  <c r="T21" i="2"/>
  <c r="FC208" i="3"/>
  <c r="DC208" i="3"/>
  <c r="DJ208" i="3"/>
  <c r="DI208" i="3"/>
  <c r="GE208" i="3"/>
  <c r="Y41" i="3"/>
  <c r="GH41" i="3"/>
  <c r="Q41" i="3"/>
  <c r="FY41" i="3"/>
  <c r="CM117" i="3"/>
  <c r="CZ117" i="3"/>
  <c r="DH117" i="3"/>
  <c r="FC164" i="3"/>
  <c r="DC164" i="3"/>
  <c r="DJ164" i="3"/>
  <c r="DI164" i="3"/>
  <c r="FZ66" i="3"/>
  <c r="GK66" i="3"/>
  <c r="CS138" i="3"/>
  <c r="CV138" i="3"/>
  <c r="L18" i="8"/>
  <c r="CV79" i="3"/>
  <c r="CS79" i="3"/>
  <c r="CM133" i="3"/>
  <c r="CZ133" i="3"/>
  <c r="DH133" i="3"/>
  <c r="CM16" i="3"/>
  <c r="CZ16" i="3"/>
  <c r="DH16" i="3"/>
  <c r="AB14" i="8"/>
  <c r="BV250" i="3"/>
  <c r="CI250" i="3"/>
  <c r="CY51" i="3"/>
  <c r="FC173" i="3"/>
  <c r="DC173" i="3"/>
  <c r="DJ173" i="3"/>
  <c r="DI173" i="3"/>
  <c r="CO137" i="3"/>
  <c r="DC137" i="3"/>
  <c r="DJ137" i="3"/>
  <c r="CY36" i="3"/>
  <c r="CM235" i="3"/>
  <c r="CZ235" i="3"/>
  <c r="DH235" i="3"/>
  <c r="CI206" i="3"/>
  <c r="BV206" i="3"/>
  <c r="CI16" i="3"/>
  <c r="BV16" i="3"/>
  <c r="CM11" i="3"/>
  <c r="CZ11" i="3"/>
  <c r="FC123" i="3"/>
  <c r="DC123" i="3"/>
  <c r="DJ123" i="3"/>
  <c r="DI123" i="3"/>
  <c r="L15" i="8"/>
  <c r="CY123" i="3"/>
  <c r="G55" i="39"/>
  <c r="N55" i="39"/>
  <c r="AB55" i="39"/>
  <c r="U55" i="39"/>
  <c r="L13" i="8"/>
  <c r="CI26" i="3"/>
  <c r="BV26" i="3"/>
  <c r="CK26" i="3"/>
  <c r="CY220" i="3"/>
  <c r="R220" i="3"/>
  <c r="U220" i="3"/>
  <c r="L50" i="8"/>
  <c r="FC172" i="3"/>
  <c r="DC172" i="3"/>
  <c r="DJ172" i="3"/>
  <c r="DI172" i="3"/>
  <c r="FC40" i="3"/>
  <c r="DC40" i="3"/>
  <c r="DJ40" i="3"/>
  <c r="AD38" i="8"/>
  <c r="DI40" i="3"/>
  <c r="CS89" i="3"/>
  <c r="CV89" i="3"/>
  <c r="CI35" i="3"/>
  <c r="BV35" i="3"/>
  <c r="CK35" i="3"/>
  <c r="R20" i="3"/>
  <c r="U20" i="3"/>
  <c r="CY20" i="3"/>
  <c r="DC95" i="3"/>
  <c r="DJ95" i="3"/>
  <c r="FC95" i="3"/>
  <c r="DI95" i="3"/>
  <c r="M59" i="8"/>
  <c r="FZ61" i="3"/>
  <c r="N59" i="8"/>
  <c r="GK61" i="3"/>
  <c r="Y104" i="3"/>
  <c r="GH104" i="3"/>
  <c r="Z104" i="3"/>
  <c r="Q104" i="3"/>
  <c r="FY104" i="3"/>
  <c r="CY157" i="3"/>
  <c r="CS164" i="3"/>
  <c r="CV164" i="3"/>
  <c r="CY245" i="3"/>
  <c r="R245" i="3"/>
  <c r="U245" i="3"/>
  <c r="DC177" i="3"/>
  <c r="DJ177" i="3"/>
  <c r="FC177" i="3"/>
  <c r="DI177" i="3"/>
  <c r="Z82" i="3"/>
  <c r="Y82" i="3"/>
  <c r="GH82" i="3"/>
  <c r="Q82" i="3"/>
  <c r="FY82" i="3"/>
  <c r="L58" i="8"/>
  <c r="Z39" i="3"/>
  <c r="Y39" i="3"/>
  <c r="GH39" i="3"/>
  <c r="K37" i="8"/>
  <c r="Q39" i="3"/>
  <c r="FY39" i="3"/>
  <c r="CI214" i="3"/>
  <c r="BV214" i="3"/>
  <c r="FC209" i="3"/>
  <c r="DC209" i="3"/>
  <c r="DJ209" i="3"/>
  <c r="DI209" i="3"/>
  <c r="GE209" i="3"/>
  <c r="CY45" i="3"/>
  <c r="CY149" i="3"/>
  <c r="FC122" i="3"/>
  <c r="DC122" i="3"/>
  <c r="DJ122" i="3"/>
  <c r="DI122" i="3"/>
  <c r="AW155" i="3"/>
  <c r="CY83" i="3"/>
  <c r="Z105" i="3"/>
  <c r="Y105" i="3"/>
  <c r="GH105" i="3"/>
  <c r="Q105" i="3"/>
  <c r="FY105" i="3"/>
  <c r="CO228" i="3"/>
  <c r="FC236" i="3"/>
  <c r="DC236" i="3"/>
  <c r="DJ236" i="3"/>
  <c r="DI236" i="3"/>
  <c r="GE236" i="3"/>
  <c r="AW248" i="3"/>
  <c r="FC99" i="3"/>
  <c r="DI99" i="3"/>
  <c r="AW250" i="3"/>
  <c r="CY222" i="3"/>
  <c r="R222" i="3"/>
  <c r="U222" i="3"/>
  <c r="CY89" i="3"/>
  <c r="BP43" i="38"/>
  <c r="J43" i="39"/>
  <c r="BT43" i="38"/>
  <c r="P43" i="39"/>
  <c r="BQ43" i="38"/>
  <c r="K43" i="39"/>
  <c r="BU43" i="38"/>
  <c r="Q43" i="39"/>
  <c r="EL43" i="3"/>
  <c r="BV43" i="38"/>
  <c r="R43" i="39"/>
  <c r="EM43" i="3"/>
  <c r="BN43" i="38"/>
  <c r="H43" i="39"/>
  <c r="BS43" i="38"/>
  <c r="O43" i="39"/>
  <c r="BO43" i="38"/>
  <c r="I43" i="39"/>
  <c r="CF43" i="38"/>
  <c r="AF43" i="39"/>
  <c r="CC43" i="38"/>
  <c r="CE43" i="38"/>
  <c r="AE43" i="39"/>
  <c r="CD43" i="38"/>
  <c r="AD43" i="39"/>
  <c r="CA43" i="38"/>
  <c r="Y43" i="39"/>
  <c r="BY43" i="38"/>
  <c r="W43" i="39"/>
  <c r="BZ43" i="38"/>
  <c r="X43" i="39"/>
  <c r="BX43" i="38"/>
  <c r="V43" i="39"/>
  <c r="E43" i="39"/>
  <c r="EI43" i="3"/>
  <c r="CI8" i="3"/>
  <c r="BV8" i="3"/>
  <c r="FC41" i="3"/>
  <c r="DJ41" i="3"/>
  <c r="AD39" i="8"/>
  <c r="DI41" i="3"/>
  <c r="DC207" i="3"/>
  <c r="DJ207" i="3"/>
  <c r="FC207" i="3"/>
  <c r="DI207" i="3"/>
  <c r="GE207" i="3"/>
  <c r="Y80" i="3"/>
  <c r="GH80" i="3"/>
  <c r="Z80" i="3"/>
  <c r="Q80" i="3"/>
  <c r="FY80" i="3"/>
  <c r="CY107" i="3"/>
  <c r="CY208" i="3"/>
  <c r="R208" i="3"/>
  <c r="U208" i="3"/>
  <c r="FC186" i="3"/>
  <c r="DC186" i="3"/>
  <c r="DJ186" i="3"/>
  <c r="DI186" i="3"/>
  <c r="CM118" i="3"/>
  <c r="CZ118" i="3"/>
  <c r="DH118" i="3"/>
  <c r="FC10" i="3"/>
  <c r="DI10" i="3"/>
  <c r="FC163" i="3"/>
  <c r="DC163" i="3"/>
  <c r="DJ163" i="3"/>
  <c r="DI163" i="3"/>
  <c r="CI189" i="3"/>
  <c r="BV189" i="3"/>
  <c r="CM61" i="3"/>
  <c r="CZ61" i="3"/>
  <c r="CS192" i="3"/>
  <c r="CV192" i="3"/>
  <c r="CO44" i="3"/>
  <c r="DC44" i="3"/>
  <c r="DJ44" i="3"/>
  <c r="AD42" i="8"/>
  <c r="CY170" i="3"/>
  <c r="FC33" i="3"/>
  <c r="DI33" i="3"/>
  <c r="CS83" i="3"/>
  <c r="CV83" i="3"/>
  <c r="CS243" i="3"/>
  <c r="CV243" i="3"/>
  <c r="CM71" i="3"/>
  <c r="CZ71" i="3"/>
  <c r="CO145" i="3"/>
  <c r="DC145" i="3"/>
  <c r="DJ145" i="3"/>
  <c r="FC85" i="3"/>
  <c r="DC85" i="3"/>
  <c r="DJ85" i="3"/>
  <c r="DI85" i="3"/>
  <c r="CY78" i="3"/>
  <c r="R78" i="3"/>
  <c r="U78" i="3"/>
  <c r="R44" i="3"/>
  <c r="U44" i="3"/>
  <c r="CY44" i="3"/>
  <c r="CV125" i="3"/>
  <c r="CS125" i="3"/>
  <c r="CS180" i="3"/>
  <c r="CV180" i="3"/>
  <c r="FC211" i="3"/>
  <c r="DC211" i="3"/>
  <c r="DJ211" i="3"/>
  <c r="DI211" i="3"/>
  <c r="GE211" i="3"/>
  <c r="CY29" i="3"/>
  <c r="CS51" i="3"/>
  <c r="CV51" i="3"/>
  <c r="BV238" i="3"/>
  <c r="CK238" i="3"/>
  <c r="CI238" i="3"/>
  <c r="CI22" i="3"/>
  <c r="BV22" i="3"/>
  <c r="CK22" i="3"/>
  <c r="CW22" i="3"/>
  <c r="CT22" i="3"/>
  <c r="FL22" i="3"/>
  <c r="CY48" i="3"/>
  <c r="R48" i="3"/>
  <c r="U48" i="3"/>
  <c r="X48" i="3"/>
  <c r="CY126" i="3"/>
  <c r="R126" i="3"/>
  <c r="U126" i="3"/>
  <c r="FC138" i="3"/>
  <c r="DC138" i="3"/>
  <c r="DJ138" i="3"/>
  <c r="DI138" i="3"/>
  <c r="CY90" i="3"/>
  <c r="CO142" i="3"/>
  <c r="DC142" i="3"/>
  <c r="DJ142" i="3"/>
  <c r="CI42" i="3"/>
  <c r="CT42" i="3"/>
  <c r="BV42" i="3"/>
  <c r="CS85" i="3"/>
  <c r="CV85" i="3"/>
  <c r="FC47" i="3"/>
  <c r="DI47" i="3"/>
  <c r="FC88" i="3"/>
  <c r="DC88" i="3"/>
  <c r="DJ88" i="3"/>
  <c r="DI88" i="3"/>
  <c r="Y144" i="3"/>
  <c r="GH144" i="3"/>
  <c r="Z144" i="3"/>
  <c r="FY144" i="3"/>
  <c r="Q144" i="3"/>
  <c r="CV13" i="3"/>
  <c r="CS13" i="3"/>
  <c r="CY194" i="3"/>
  <c r="R194" i="3"/>
  <c r="U194" i="3"/>
  <c r="CO49" i="3"/>
  <c r="DC49" i="3"/>
  <c r="DJ49" i="3"/>
  <c r="AD47" i="8"/>
  <c r="FZ100" i="3"/>
  <c r="GK100" i="3"/>
  <c r="Z89" i="3"/>
  <c r="Y89" i="3"/>
  <c r="GH89" i="3"/>
  <c r="Q89" i="3"/>
  <c r="FY89" i="3"/>
  <c r="CS222" i="3"/>
  <c r="CV222" i="3"/>
  <c r="BV44" i="3"/>
  <c r="CI44" i="3"/>
  <c r="CS173" i="3"/>
  <c r="CV173" i="3"/>
  <c r="CV199" i="3"/>
  <c r="CS199" i="3"/>
  <c r="CY139" i="3"/>
  <c r="FC35" i="3"/>
  <c r="DI35" i="3"/>
  <c r="CO157" i="3"/>
  <c r="DC157" i="3"/>
  <c r="DJ157" i="3"/>
  <c r="CS114" i="3"/>
  <c r="CV114" i="3"/>
  <c r="CY249" i="3"/>
  <c r="R249" i="3"/>
  <c r="U249" i="3"/>
  <c r="CO31" i="3"/>
  <c r="DC31" i="3"/>
  <c r="CV158" i="3"/>
  <c r="CS158" i="3"/>
  <c r="CY63" i="3"/>
  <c r="R63" i="3"/>
  <c r="U63" i="3"/>
  <c r="FC50" i="3"/>
  <c r="DC50" i="3"/>
  <c r="DJ50" i="3"/>
  <c r="AD48" i="8"/>
  <c r="DI50" i="3"/>
  <c r="CO23" i="3"/>
  <c r="DC23" i="3"/>
  <c r="DJ23" i="3"/>
  <c r="AD21" i="8"/>
  <c r="W135" i="1"/>
  <c r="EL31" i="3"/>
  <c r="K35" i="8"/>
  <c r="CK106" i="3"/>
  <c r="CK218" i="3"/>
  <c r="AC71" i="39"/>
  <c r="FY50" i="3"/>
  <c r="K48" i="8"/>
  <c r="CK190" i="3"/>
  <c r="EH24" i="3"/>
  <c r="CK52" i="3"/>
  <c r="CK194" i="3"/>
  <c r="Y70" i="3"/>
  <c r="GH70" i="3"/>
  <c r="CK59" i="3"/>
  <c r="CK173" i="3"/>
  <c r="CK163" i="3"/>
  <c r="CK209" i="3"/>
  <c r="CK142" i="3"/>
  <c r="CK102" i="3"/>
  <c r="CK166" i="3"/>
  <c r="I28" i="39"/>
  <c r="O28" i="39"/>
  <c r="EJ28" i="3"/>
  <c r="L25" i="8"/>
  <c r="EK27" i="3"/>
  <c r="L33" i="8"/>
  <c r="EJ35" i="3"/>
  <c r="CK8" i="3"/>
  <c r="CK154" i="3"/>
  <c r="K31" i="39"/>
  <c r="Z37" i="3"/>
  <c r="I71" i="39"/>
  <c r="X71" i="39"/>
  <c r="Q50" i="3"/>
  <c r="CX42" i="3"/>
  <c r="EM14" i="3"/>
  <c r="Z70" i="3"/>
  <c r="CK127" i="3"/>
  <c r="CK46" i="3"/>
  <c r="CK75" i="3"/>
  <c r="CK76" i="3"/>
  <c r="CK80" i="3"/>
  <c r="CK117" i="3"/>
  <c r="CK170" i="3"/>
  <c r="CK221" i="3"/>
  <c r="CK219" i="3"/>
  <c r="W143" i="1"/>
  <c r="AC43" i="39"/>
  <c r="AC31" i="39"/>
  <c r="P31" i="39"/>
  <c r="CK122" i="3"/>
  <c r="FY37" i="3"/>
  <c r="CK38" i="3"/>
  <c r="CW38" i="3"/>
  <c r="W71" i="39"/>
  <c r="EL14" i="3"/>
  <c r="CK82" i="3"/>
  <c r="CK235" i="3"/>
  <c r="CK246" i="3"/>
  <c r="FY70" i="3"/>
  <c r="CK240" i="3"/>
  <c r="CK89" i="3"/>
  <c r="CK233" i="3"/>
  <c r="CK164" i="3"/>
  <c r="CK104" i="3"/>
  <c r="CK152" i="3"/>
  <c r="CK100" i="3"/>
  <c r="AD28" i="39"/>
  <c r="Z35" i="3"/>
  <c r="Y35" i="3"/>
  <c r="GH35" i="3"/>
  <c r="FY35" i="3"/>
  <c r="M33" i="8"/>
  <c r="GL139" i="3"/>
  <c r="W148" i="1"/>
  <c r="GL124" i="3"/>
  <c r="GL146" i="3"/>
  <c r="GL131" i="3"/>
  <c r="GL126" i="3"/>
  <c r="W140" i="1"/>
  <c r="CK206" i="3"/>
  <c r="CK44" i="3"/>
  <c r="R6" i="3"/>
  <c r="U6" i="3"/>
  <c r="CK196" i="3"/>
  <c r="CK95" i="3"/>
  <c r="CK189" i="3"/>
  <c r="CK16" i="3"/>
  <c r="CK45" i="3"/>
  <c r="CK135" i="3"/>
  <c r="R101" i="3"/>
  <c r="U101" i="3"/>
  <c r="X101" i="3"/>
  <c r="CK228" i="3"/>
  <c r="CK186" i="3"/>
  <c r="R121" i="3"/>
  <c r="U121" i="3"/>
  <c r="R118" i="3"/>
  <c r="U118" i="3"/>
  <c r="EN118" i="3"/>
  <c r="CK168" i="3"/>
  <c r="CK118" i="3"/>
  <c r="CK12" i="3"/>
  <c r="CK101" i="3"/>
  <c r="CK126" i="3"/>
  <c r="CK216" i="3"/>
  <c r="CK146" i="3"/>
  <c r="CK147" i="3"/>
  <c r="CK159" i="3"/>
  <c r="CK84" i="3"/>
  <c r="CK66" i="3"/>
  <c r="CK181" i="3"/>
  <c r="CK108" i="3"/>
  <c r="CK232" i="3"/>
  <c r="CK247" i="3"/>
  <c r="CK183" i="3"/>
  <c r="R34" i="3"/>
  <c r="U34" i="3"/>
  <c r="EN34" i="3"/>
  <c r="AI32" i="8"/>
  <c r="CK252" i="3"/>
  <c r="CK90" i="3"/>
  <c r="CK64" i="3"/>
  <c r="CK42" i="3"/>
  <c r="CW42" i="3"/>
  <c r="R123" i="3"/>
  <c r="U123" i="3"/>
  <c r="R22" i="3"/>
  <c r="U22" i="3"/>
  <c r="CK150" i="3"/>
  <c r="R124" i="3"/>
  <c r="U124" i="3"/>
  <c r="R58" i="3"/>
  <c r="U58" i="3"/>
  <c r="EN58" i="3"/>
  <c r="AI56" i="8"/>
  <c r="R140" i="3"/>
  <c r="U140" i="3"/>
  <c r="CK79" i="3"/>
  <c r="R53" i="3"/>
  <c r="U53" i="3"/>
  <c r="CK6" i="3"/>
  <c r="R84" i="3"/>
  <c r="U84" i="3"/>
  <c r="R14" i="3"/>
  <c r="U14" i="3"/>
  <c r="X14" i="3"/>
  <c r="T17" i="1"/>
  <c r="CK105" i="3"/>
  <c r="R76" i="3"/>
  <c r="U76" i="3"/>
  <c r="CK244" i="3"/>
  <c r="CW244" i="3"/>
  <c r="CK223" i="3"/>
  <c r="CK230" i="3"/>
  <c r="CK156" i="3"/>
  <c r="CK50" i="3"/>
  <c r="CW50" i="3"/>
  <c r="CK202" i="3"/>
  <c r="CK162" i="3"/>
  <c r="GE163" i="3"/>
  <c r="GE159" i="3"/>
  <c r="GE184" i="3"/>
  <c r="GE203" i="3"/>
  <c r="GE149" i="3"/>
  <c r="GE178" i="3"/>
  <c r="GE180" i="3"/>
  <c r="GE191" i="3"/>
  <c r="GE181" i="3"/>
  <c r="GE169" i="3"/>
  <c r="GE162" i="3"/>
  <c r="GE150" i="3"/>
  <c r="GE165" i="3"/>
  <c r="GE179" i="3"/>
  <c r="GE185" i="3"/>
  <c r="GE106" i="3"/>
  <c r="GE161" i="3"/>
  <c r="GE146" i="3"/>
  <c r="GE168" i="3"/>
  <c r="GE197" i="3"/>
  <c r="GE108" i="3"/>
  <c r="GE128" i="3"/>
  <c r="GE201" i="3"/>
  <c r="GE102" i="3"/>
  <c r="GE139" i="3"/>
  <c r="GE187" i="3"/>
  <c r="GE126" i="3"/>
  <c r="GE96" i="3"/>
  <c r="GE144" i="3"/>
  <c r="GE175" i="3"/>
  <c r="GE121" i="3"/>
  <c r="GE113" i="3"/>
  <c r="GE111" i="3"/>
  <c r="GE103" i="3"/>
  <c r="GE174" i="3"/>
  <c r="GE136" i="3"/>
  <c r="GE151" i="3"/>
  <c r="GE155" i="3"/>
  <c r="GE143" i="3"/>
  <c r="GE99" i="3"/>
  <c r="GE182" i="3"/>
  <c r="GE157" i="3"/>
  <c r="GE142" i="3"/>
  <c r="GE137" i="3"/>
  <c r="GE153" i="3"/>
  <c r="GE196" i="3"/>
  <c r="GE188" i="3"/>
  <c r="GE171" i="3"/>
  <c r="GE134" i="3"/>
  <c r="GE147" i="3"/>
  <c r="GE129" i="3"/>
  <c r="GE105" i="3"/>
  <c r="GE189" i="3"/>
  <c r="GE119" i="3"/>
  <c r="GE166" i="3"/>
  <c r="GE118" i="3"/>
  <c r="GE183" i="3"/>
  <c r="GE115" i="3"/>
  <c r="GE130" i="3"/>
  <c r="GE192" i="3"/>
  <c r="GE98" i="3"/>
  <c r="GE190" i="3"/>
  <c r="GE141" i="3"/>
  <c r="GE127" i="3"/>
  <c r="GE204" i="3"/>
  <c r="GE140" i="3"/>
  <c r="GE200" i="3"/>
  <c r="GE186" i="3"/>
  <c r="GE95" i="3"/>
  <c r="GE172" i="3"/>
  <c r="GE123" i="3"/>
  <c r="GE173" i="3"/>
  <c r="GE164" i="3"/>
  <c r="GE117" i="3"/>
  <c r="GE167" i="3"/>
  <c r="GE145" i="3"/>
  <c r="GE152" i="3"/>
  <c r="GE116" i="3"/>
  <c r="GE100" i="3"/>
  <c r="GE94" i="3"/>
  <c r="GE97" i="3"/>
  <c r="GE154" i="3"/>
  <c r="GE194" i="3"/>
  <c r="GE160" i="3"/>
  <c r="GE93" i="3"/>
  <c r="GE156" i="3"/>
  <c r="GE148" i="3"/>
  <c r="GE109" i="3"/>
  <c r="GE176" i="3"/>
  <c r="GE158" i="3"/>
  <c r="GE199" i="3"/>
  <c r="GE170" i="3"/>
  <c r="GE110" i="3"/>
  <c r="GE195" i="3"/>
  <c r="GE138" i="3"/>
  <c r="GE122" i="3"/>
  <c r="GE177" i="3"/>
  <c r="GE125" i="3"/>
  <c r="GE112" i="3"/>
  <c r="GE131" i="3"/>
  <c r="GE193" i="3"/>
  <c r="GE114" i="3"/>
  <c r="GE198" i="3"/>
  <c r="GE124" i="3"/>
  <c r="GE135" i="3"/>
  <c r="GE133" i="3"/>
  <c r="GE104" i="3"/>
  <c r="GE101" i="3"/>
  <c r="GE132" i="3"/>
  <c r="GE120" i="3"/>
  <c r="GE107" i="3"/>
  <c r="GE202" i="3"/>
  <c r="GL116" i="3"/>
  <c r="GL94" i="3"/>
  <c r="GL107" i="3"/>
  <c r="GL103" i="3"/>
  <c r="GL95" i="3"/>
  <c r="GL110" i="3"/>
  <c r="GL108" i="3"/>
  <c r="GL99" i="3"/>
  <c r="GL96" i="3"/>
  <c r="GL100" i="3"/>
  <c r="GL118" i="3"/>
  <c r="W55" i="39"/>
  <c r="AD55" i="39"/>
  <c r="AE55" i="39"/>
  <c r="EJ14" i="3"/>
  <c r="Y55" i="39"/>
  <c r="R55" i="39"/>
  <c r="EM55" i="3"/>
  <c r="P55" i="39"/>
  <c r="EK55" i="3"/>
  <c r="EH31" i="3"/>
  <c r="I55" i="39"/>
  <c r="V55" i="39"/>
  <c r="AC55" i="39"/>
  <c r="Q55" i="39"/>
  <c r="EL55" i="3"/>
  <c r="O55" i="39"/>
  <c r="EJ55" i="3"/>
  <c r="H55" i="39"/>
  <c r="CK97" i="3"/>
  <c r="CW97" i="3"/>
  <c r="CK62" i="3"/>
  <c r="CK69" i="3"/>
  <c r="CK171" i="3"/>
  <c r="CK91" i="3"/>
  <c r="CW91" i="3"/>
  <c r="R68" i="3"/>
  <c r="U68" i="3"/>
  <c r="EN68" i="3"/>
  <c r="R163" i="3"/>
  <c r="U163" i="3"/>
  <c r="R157" i="3"/>
  <c r="U157" i="3"/>
  <c r="R133" i="3"/>
  <c r="U133" i="3"/>
  <c r="X133" i="3"/>
  <c r="R129" i="3"/>
  <c r="U129" i="3"/>
  <c r="X129" i="3"/>
  <c r="CK161" i="3"/>
  <c r="CK9" i="3"/>
  <c r="CW9" i="3"/>
  <c r="CK47" i="3"/>
  <c r="CW47" i="3"/>
  <c r="CK205" i="3"/>
  <c r="CW205" i="3"/>
  <c r="CK226" i="3"/>
  <c r="CK74" i="3"/>
  <c r="CK169" i="3"/>
  <c r="CW169" i="3"/>
  <c r="CK56" i="3"/>
  <c r="R80" i="3"/>
  <c r="U80" i="3"/>
  <c r="X80" i="3"/>
  <c r="R160" i="3"/>
  <c r="U160" i="3"/>
  <c r="R170" i="3"/>
  <c r="U170" i="3"/>
  <c r="X170" i="3"/>
  <c r="R107" i="3"/>
  <c r="U107" i="3"/>
  <c r="R136" i="3"/>
  <c r="U136" i="3"/>
  <c r="R17" i="3"/>
  <c r="U17" i="3"/>
  <c r="R39" i="3"/>
  <c r="U39" i="3"/>
  <c r="X39" i="3"/>
  <c r="T42" i="1"/>
  <c r="R66" i="3"/>
  <c r="U66" i="3"/>
  <c r="Y46" i="3"/>
  <c r="GH46" i="3"/>
  <c r="Z46" i="3"/>
  <c r="EK47" i="3"/>
  <c r="FY46" i="3"/>
  <c r="EM47" i="3"/>
  <c r="EL47" i="3"/>
  <c r="I31" i="39"/>
  <c r="GK32" i="3"/>
  <c r="R31" i="39"/>
  <c r="EM31" i="3"/>
  <c r="AE28" i="39"/>
  <c r="AC28" i="39"/>
  <c r="K28" i="39"/>
  <c r="H28" i="39"/>
  <c r="EK28" i="3"/>
  <c r="EH28" i="3"/>
  <c r="EJ23" i="3"/>
  <c r="EK14" i="3"/>
  <c r="GK10" i="3"/>
  <c r="FZ10" i="3"/>
  <c r="M8" i="8"/>
  <c r="EH43" i="3"/>
  <c r="EJ43" i="3"/>
  <c r="FY65" i="3"/>
  <c r="Q65" i="3"/>
  <c r="GK72" i="3"/>
  <c r="FZ72" i="3"/>
  <c r="EH55" i="3"/>
  <c r="EM24" i="3"/>
  <c r="EM71" i="3"/>
  <c r="EK43" i="3"/>
  <c r="EK31" i="3"/>
  <c r="EJ24" i="3"/>
  <c r="EL71" i="3"/>
  <c r="EK24" i="3"/>
  <c r="EK71" i="3"/>
  <c r="EH71" i="3"/>
  <c r="R71" i="3"/>
  <c r="U71" i="3"/>
  <c r="X71" i="3"/>
  <c r="T74" i="1"/>
  <c r="R166" i="3"/>
  <c r="U166" i="3"/>
  <c r="X166" i="3"/>
  <c r="R167" i="3"/>
  <c r="U167" i="3"/>
  <c r="CK224" i="3"/>
  <c r="CW224" i="3"/>
  <c r="R137" i="3"/>
  <c r="U137" i="3"/>
  <c r="X137" i="3"/>
  <c r="R59" i="3"/>
  <c r="U59" i="3"/>
  <c r="X59" i="3"/>
  <c r="T62" i="1"/>
  <c r="CK245" i="3"/>
  <c r="CK220" i="3"/>
  <c r="CW220" i="3"/>
  <c r="CK149" i="3"/>
  <c r="CW149" i="3"/>
  <c r="CK134" i="3"/>
  <c r="CK229" i="3"/>
  <c r="CK178" i="3"/>
  <c r="CW178" i="3"/>
  <c r="CK60" i="3"/>
  <c r="CW60" i="3"/>
  <c r="R148" i="3"/>
  <c r="U148" i="3"/>
  <c r="EN148" i="3"/>
  <c r="R90" i="3"/>
  <c r="U90" i="3"/>
  <c r="R29" i="3"/>
  <c r="U29" i="3"/>
  <c r="R45" i="3"/>
  <c r="U45" i="3"/>
  <c r="X45" i="3"/>
  <c r="T48" i="1"/>
  <c r="R36" i="3"/>
  <c r="U36" i="3"/>
  <c r="X36" i="3"/>
  <c r="T39" i="1"/>
  <c r="CK237" i="3"/>
  <c r="R19" i="3"/>
  <c r="U19" i="3"/>
  <c r="R47" i="3"/>
  <c r="U47" i="3"/>
  <c r="R171" i="3"/>
  <c r="U171" i="3"/>
  <c r="X171" i="3"/>
  <c r="R25" i="3"/>
  <c r="U25" i="3"/>
  <c r="EN25" i="3"/>
  <c r="AI23" i="8"/>
  <c r="R135" i="3"/>
  <c r="U135" i="3"/>
  <c r="EN135" i="3"/>
  <c r="CK21" i="3"/>
  <c r="CW21" i="3"/>
  <c r="CK94" i="3"/>
  <c r="CW94" i="3"/>
  <c r="CK24" i="3"/>
  <c r="R74" i="3"/>
  <c r="U74" i="3"/>
  <c r="EN74" i="3"/>
  <c r="R24" i="3"/>
  <c r="U24" i="3"/>
  <c r="CK88" i="3"/>
  <c r="CW88" i="3"/>
  <c r="CK92" i="3"/>
  <c r="CK68" i="3"/>
  <c r="CW68" i="3"/>
  <c r="CK123" i="3"/>
  <c r="CW123" i="3"/>
  <c r="CK116" i="3"/>
  <c r="CW116" i="3"/>
  <c r="CK208" i="3"/>
  <c r="CK120" i="3"/>
  <c r="CW120" i="3"/>
  <c r="CK184" i="3"/>
  <c r="CW184" i="3"/>
  <c r="R139" i="3"/>
  <c r="U139" i="3"/>
  <c r="X139" i="3"/>
  <c r="CK214" i="3"/>
  <c r="CK249" i="3"/>
  <c r="CW249" i="3"/>
  <c r="R5" i="3"/>
  <c r="U5" i="3"/>
  <c r="EN5" i="3"/>
  <c r="AI3" i="8"/>
  <c r="R93" i="3"/>
  <c r="U93" i="3"/>
  <c r="X93" i="3"/>
  <c r="R161" i="3"/>
  <c r="U161" i="3"/>
  <c r="X161" i="3"/>
  <c r="CK158" i="3"/>
  <c r="CW158" i="3"/>
  <c r="R26" i="3"/>
  <c r="U26" i="3"/>
  <c r="CK5" i="3"/>
  <c r="CW5" i="3"/>
  <c r="CK87" i="3"/>
  <c r="R105" i="3"/>
  <c r="U105" i="3"/>
  <c r="X105" i="3"/>
  <c r="R62" i="3"/>
  <c r="U62" i="3"/>
  <c r="CK203" i="3"/>
  <c r="CW203" i="3"/>
  <c r="R49" i="3"/>
  <c r="U49" i="3"/>
  <c r="R87" i="3"/>
  <c r="U87" i="3"/>
  <c r="X87" i="3"/>
  <c r="CK195" i="3"/>
  <c r="CW195" i="3"/>
  <c r="CK197" i="3"/>
  <c r="CK51" i="3"/>
  <c r="CK243" i="3"/>
  <c r="CW243" i="3"/>
  <c r="CK167" i="3"/>
  <c r="CW167" i="3"/>
  <c r="CK210" i="3"/>
  <c r="CW210" i="3"/>
  <c r="R65" i="3"/>
  <c r="U65" i="3"/>
  <c r="R113" i="3"/>
  <c r="U113" i="3"/>
  <c r="X113" i="3"/>
  <c r="CK192" i="3"/>
  <c r="CW192" i="3"/>
  <c r="CK250" i="3"/>
  <c r="CW250" i="3"/>
  <c r="R169" i="3"/>
  <c r="U169" i="3"/>
  <c r="R131" i="3"/>
  <c r="U131" i="3"/>
  <c r="X131" i="3"/>
  <c r="CK58" i="3"/>
  <c r="CW58" i="3"/>
  <c r="R146" i="3"/>
  <c r="U146" i="3"/>
  <c r="EN146" i="3"/>
  <c r="CK36" i="3"/>
  <c r="R175" i="3"/>
  <c r="U175" i="3"/>
  <c r="X175" i="3"/>
  <c r="R94" i="3"/>
  <c r="U94" i="3"/>
  <c r="EN94" i="3"/>
  <c r="R81" i="3"/>
  <c r="U81" i="3"/>
  <c r="EN81" i="3"/>
  <c r="R159" i="3"/>
  <c r="U159" i="3"/>
  <c r="CK242" i="3"/>
  <c r="CW242" i="3"/>
  <c r="R9" i="3"/>
  <c r="U9" i="3"/>
  <c r="R112" i="3"/>
  <c r="U112" i="3"/>
  <c r="EN112" i="3"/>
  <c r="R91" i="3"/>
  <c r="U91" i="3"/>
  <c r="EN91" i="3"/>
  <c r="CK71" i="3"/>
  <c r="CW71" i="3"/>
  <c r="FL42" i="3"/>
  <c r="CR42" i="3"/>
  <c r="DF42" i="3"/>
  <c r="Z40" i="8"/>
  <c r="Y40" i="8"/>
  <c r="AO40" i="8"/>
  <c r="FZ123" i="3"/>
  <c r="GK123" i="3"/>
  <c r="FA132" i="3"/>
  <c r="CW132" i="3"/>
  <c r="CX132" i="3"/>
  <c r="FB69" i="3"/>
  <c r="DG69" i="3"/>
  <c r="DA69" i="3"/>
  <c r="FB110" i="3"/>
  <c r="DG110" i="3"/>
  <c r="DA110" i="3"/>
  <c r="GL68" i="3"/>
  <c r="FB232" i="3"/>
  <c r="DG232" i="3"/>
  <c r="GC232" i="3"/>
  <c r="DA232" i="3"/>
  <c r="FA61" i="3"/>
  <c r="CW61" i="3"/>
  <c r="CX61" i="3"/>
  <c r="EZ238" i="3"/>
  <c r="FK238" i="3"/>
  <c r="CT238" i="3"/>
  <c r="CU238" i="3"/>
  <c r="CQ238" i="3"/>
  <c r="DE238" i="3"/>
  <c r="GA238" i="3"/>
  <c r="EZ103" i="3"/>
  <c r="FK103" i="3"/>
  <c r="CT103" i="3"/>
  <c r="CQ103" i="3"/>
  <c r="DE103" i="3"/>
  <c r="CU103" i="3"/>
  <c r="CT110" i="3"/>
  <c r="EZ110" i="3"/>
  <c r="FK110" i="3"/>
  <c r="CU110" i="3"/>
  <c r="CQ110" i="3"/>
  <c r="DE110" i="3"/>
  <c r="FY43" i="3"/>
  <c r="CT179" i="3"/>
  <c r="EZ179" i="3"/>
  <c r="FK179" i="3"/>
  <c r="CQ179" i="3"/>
  <c r="DE179" i="3"/>
  <c r="CU179" i="3"/>
  <c r="EN196" i="3"/>
  <c r="X196" i="3"/>
  <c r="EN140" i="3"/>
  <c r="X140" i="3"/>
  <c r="FB171" i="3"/>
  <c r="DG171" i="3"/>
  <c r="DA171" i="3"/>
  <c r="EZ230" i="3"/>
  <c r="FK230" i="3"/>
  <c r="CT230" i="3"/>
  <c r="CU230" i="3"/>
  <c r="CQ230" i="3"/>
  <c r="DE230" i="3"/>
  <c r="GA230" i="3"/>
  <c r="CT131" i="3"/>
  <c r="EZ131" i="3"/>
  <c r="FK131" i="3"/>
  <c r="CU131" i="3"/>
  <c r="CQ131" i="3"/>
  <c r="DE131" i="3"/>
  <c r="GF137" i="3"/>
  <c r="GQ137" i="3"/>
  <c r="FA250" i="3"/>
  <c r="CX250" i="3"/>
  <c r="GQ215" i="3"/>
  <c r="GF215" i="3"/>
  <c r="GR215" i="3"/>
  <c r="FA33" i="3"/>
  <c r="CX33" i="3"/>
  <c r="FB165" i="3"/>
  <c r="DG165" i="3"/>
  <c r="DA165" i="3"/>
  <c r="FA32" i="3"/>
  <c r="CW32" i="3"/>
  <c r="CX32" i="3"/>
  <c r="GK20" i="3"/>
  <c r="FA29" i="3"/>
  <c r="CW29" i="3"/>
  <c r="CX29" i="3"/>
  <c r="CT156" i="3"/>
  <c r="EZ156" i="3"/>
  <c r="FK156" i="3"/>
  <c r="CQ156" i="3"/>
  <c r="DE156" i="3"/>
  <c r="CU156" i="3"/>
  <c r="FB210" i="3"/>
  <c r="DG210" i="3"/>
  <c r="GC210" i="3"/>
  <c r="DA210" i="3"/>
  <c r="FB39" i="3"/>
  <c r="DG39" i="3"/>
  <c r="DA39" i="3"/>
  <c r="GQ165" i="3"/>
  <c r="GF165" i="3"/>
  <c r="GF131" i="3"/>
  <c r="GQ131" i="3"/>
  <c r="FB219" i="3"/>
  <c r="DG219" i="3"/>
  <c r="GC219" i="3"/>
  <c r="DA219" i="3"/>
  <c r="GF116" i="3"/>
  <c r="N43" i="8"/>
  <c r="GL45" i="3"/>
  <c r="FA213" i="3"/>
  <c r="CW213" i="3"/>
  <c r="CX213" i="3"/>
  <c r="FA50" i="3"/>
  <c r="CX50" i="3"/>
  <c r="FK104" i="3"/>
  <c r="EZ104" i="3"/>
  <c r="CT104" i="3"/>
  <c r="CQ104" i="3"/>
  <c r="DE104" i="3"/>
  <c r="CU104" i="3"/>
  <c r="EN250" i="3"/>
  <c r="X250" i="3"/>
  <c r="FB99" i="3"/>
  <c r="DG99" i="3"/>
  <c r="DA99" i="3"/>
  <c r="CW186" i="3"/>
  <c r="FA186" i="3"/>
  <c r="CX186" i="3"/>
  <c r="FB108" i="3"/>
  <c r="DG108" i="3"/>
  <c r="DA108" i="3"/>
  <c r="GQ229" i="3"/>
  <c r="GF229" i="3"/>
  <c r="GR229" i="3"/>
  <c r="GF94" i="3"/>
  <c r="GQ94" i="3"/>
  <c r="X233" i="3"/>
  <c r="EN233" i="3"/>
  <c r="FK72" i="3"/>
  <c r="EZ72" i="3"/>
  <c r="CT72" i="3"/>
  <c r="CQ72" i="3"/>
  <c r="DE72" i="3"/>
  <c r="CU72" i="3"/>
  <c r="FK229" i="3"/>
  <c r="CT229" i="3"/>
  <c r="EZ229" i="3"/>
  <c r="CU229" i="3"/>
  <c r="CQ229" i="3"/>
  <c r="DE229" i="3"/>
  <c r="GA229" i="3"/>
  <c r="X184" i="3"/>
  <c r="EN184" i="3"/>
  <c r="GQ118" i="3"/>
  <c r="GF118" i="3"/>
  <c r="FB128" i="3"/>
  <c r="DA128" i="3"/>
  <c r="DG128" i="3"/>
  <c r="FB178" i="3"/>
  <c r="DG178" i="3"/>
  <c r="DA178" i="3"/>
  <c r="FK239" i="3"/>
  <c r="CT239" i="3"/>
  <c r="EZ239" i="3"/>
  <c r="CU239" i="3"/>
  <c r="CQ239" i="3"/>
  <c r="DE239" i="3"/>
  <c r="GA239" i="3"/>
  <c r="FA205" i="3"/>
  <c r="CX205" i="3"/>
  <c r="FK23" i="3"/>
  <c r="CT23" i="3"/>
  <c r="EZ23" i="3"/>
  <c r="CQ23" i="3"/>
  <c r="DE23" i="3"/>
  <c r="CU23" i="3"/>
  <c r="GQ253" i="3"/>
  <c r="GF253" i="3"/>
  <c r="GR253" i="3"/>
  <c r="FA208" i="3"/>
  <c r="CW208" i="3"/>
  <c r="CX208" i="3"/>
  <c r="GQ160" i="3"/>
  <c r="GF160" i="3"/>
  <c r="GF93" i="3"/>
  <c r="GQ93" i="3"/>
  <c r="CT168" i="3"/>
  <c r="EZ168" i="3"/>
  <c r="FK168" i="3"/>
  <c r="CQ168" i="3"/>
  <c r="DE168" i="3"/>
  <c r="CU168" i="3"/>
  <c r="GQ205" i="3"/>
  <c r="GF205" i="3"/>
  <c r="GR205" i="3"/>
  <c r="GE23" i="3"/>
  <c r="AC21" i="8"/>
  <c r="FB118" i="3"/>
  <c r="DG118" i="3"/>
  <c r="DA118" i="3"/>
  <c r="GQ225" i="3"/>
  <c r="GF225" i="3"/>
  <c r="GR225" i="3"/>
  <c r="GE77" i="3"/>
  <c r="FA197" i="3"/>
  <c r="CW197" i="3"/>
  <c r="CX197" i="3"/>
  <c r="FK206" i="3"/>
  <c r="CT206" i="3"/>
  <c r="EZ206" i="3"/>
  <c r="CU206" i="3"/>
  <c r="CQ206" i="3"/>
  <c r="DE206" i="3"/>
  <c r="GA206" i="3"/>
  <c r="CT91" i="3"/>
  <c r="EZ91" i="3"/>
  <c r="FK91" i="3"/>
  <c r="CQ91" i="3"/>
  <c r="DE91" i="3"/>
  <c r="CU91" i="3"/>
  <c r="EN46" i="3"/>
  <c r="AI44" i="8"/>
  <c r="X46" i="3"/>
  <c r="T49" i="1"/>
  <c r="GL84" i="3"/>
  <c r="FZ112" i="3"/>
  <c r="GK112" i="3"/>
  <c r="FB76" i="3"/>
  <c r="DG76" i="3"/>
  <c r="DA76" i="3"/>
  <c r="FB231" i="3"/>
  <c r="DG231" i="3"/>
  <c r="GC231" i="3"/>
  <c r="DA231" i="3"/>
  <c r="R144" i="3"/>
  <c r="U144" i="3"/>
  <c r="GF148" i="3"/>
  <c r="GQ148" i="3"/>
  <c r="R85" i="3"/>
  <c r="U85" i="3"/>
  <c r="FA163" i="3"/>
  <c r="CW163" i="3"/>
  <c r="CX163" i="3"/>
  <c r="GE80" i="3"/>
  <c r="GE86" i="3"/>
  <c r="FK187" i="3"/>
  <c r="EZ187" i="3"/>
  <c r="CT187" i="3"/>
  <c r="CQ187" i="3"/>
  <c r="DE187" i="3"/>
  <c r="CU187" i="3"/>
  <c r="CW31" i="3"/>
  <c r="FA31" i="3"/>
  <c r="CX31" i="3"/>
  <c r="X242" i="3"/>
  <c r="EN242" i="3"/>
  <c r="CT139" i="3"/>
  <c r="EZ139" i="3"/>
  <c r="FK139" i="3"/>
  <c r="CU139" i="3"/>
  <c r="CQ139" i="3"/>
  <c r="DE139" i="3"/>
  <c r="FA135" i="3"/>
  <c r="CW135" i="3"/>
  <c r="CX135" i="3"/>
  <c r="FA14" i="3"/>
  <c r="CW14" i="3"/>
  <c r="CX14" i="3"/>
  <c r="FB197" i="3"/>
  <c r="DG197" i="3"/>
  <c r="DA197" i="3"/>
  <c r="FB200" i="3"/>
  <c r="DG200" i="3"/>
  <c r="DA200" i="3"/>
  <c r="EZ253" i="3"/>
  <c r="CT253" i="3"/>
  <c r="FK253" i="3"/>
  <c r="CU253" i="3"/>
  <c r="CQ253" i="3"/>
  <c r="DE253" i="3"/>
  <c r="GA253" i="3"/>
  <c r="FA184" i="3"/>
  <c r="CX184" i="3"/>
  <c r="FA210" i="3"/>
  <c r="CX210" i="3"/>
  <c r="GQ175" i="3"/>
  <c r="GF175" i="3"/>
  <c r="GF121" i="3"/>
  <c r="GQ121" i="3"/>
  <c r="EN246" i="3"/>
  <c r="X246" i="3"/>
  <c r="FB87" i="3"/>
  <c r="DG87" i="3"/>
  <c r="DA87" i="3"/>
  <c r="CW75" i="3"/>
  <c r="FA75" i="3"/>
  <c r="CX75" i="3"/>
  <c r="CT195" i="3"/>
  <c r="EZ195" i="3"/>
  <c r="FK195" i="3"/>
  <c r="CQ195" i="3"/>
  <c r="DE195" i="3"/>
  <c r="CU195" i="3"/>
  <c r="CT53" i="3"/>
  <c r="EZ53" i="3"/>
  <c r="FK53" i="3"/>
  <c r="CQ53" i="3"/>
  <c r="DE53" i="3"/>
  <c r="CU53" i="3"/>
  <c r="FB206" i="3"/>
  <c r="DG206" i="3"/>
  <c r="GC206" i="3"/>
  <c r="DA206" i="3"/>
  <c r="R138" i="3"/>
  <c r="U138" i="3"/>
  <c r="CT129" i="3"/>
  <c r="EZ129" i="3"/>
  <c r="FK129" i="3"/>
  <c r="CU129" i="3"/>
  <c r="CQ129" i="3"/>
  <c r="DE129" i="3"/>
  <c r="FB236" i="3"/>
  <c r="DG236" i="3"/>
  <c r="GC236" i="3"/>
  <c r="DA236" i="3"/>
  <c r="FB183" i="3"/>
  <c r="DG183" i="3"/>
  <c r="DA183" i="3"/>
  <c r="GF212" i="3"/>
  <c r="GR212" i="3"/>
  <c r="GQ212" i="3"/>
  <c r="R73" i="3"/>
  <c r="U73" i="3"/>
  <c r="X215" i="3"/>
  <c r="EN215" i="3"/>
  <c r="CT62" i="3"/>
  <c r="EZ62" i="3"/>
  <c r="FK62" i="3"/>
  <c r="CQ62" i="3"/>
  <c r="DE62" i="3"/>
  <c r="CU62" i="3"/>
  <c r="CT70" i="3"/>
  <c r="EZ70" i="3"/>
  <c r="FK70" i="3"/>
  <c r="CQ70" i="3"/>
  <c r="DE70" i="3"/>
  <c r="CU70" i="3"/>
  <c r="GF244" i="3"/>
  <c r="GR244" i="3"/>
  <c r="GQ244" i="3"/>
  <c r="FA96" i="3"/>
  <c r="CW96" i="3"/>
  <c r="CX96" i="3"/>
  <c r="CT102" i="3"/>
  <c r="EZ102" i="3"/>
  <c r="FK102" i="3"/>
  <c r="CQ102" i="3"/>
  <c r="DE102" i="3"/>
  <c r="CU102" i="3"/>
  <c r="GE22" i="3"/>
  <c r="AC20" i="8"/>
  <c r="GF204" i="3"/>
  <c r="GQ204" i="3"/>
  <c r="FA22" i="3"/>
  <c r="CX22" i="3"/>
  <c r="CW8" i="3"/>
  <c r="FA8" i="3"/>
  <c r="CX8" i="3"/>
  <c r="R168" i="3"/>
  <c r="U168" i="3"/>
  <c r="R177" i="3"/>
  <c r="U177" i="3"/>
  <c r="FB117" i="3"/>
  <c r="DA117" i="3"/>
  <c r="DG117" i="3"/>
  <c r="CT46" i="3"/>
  <c r="EZ46" i="3"/>
  <c r="FK46" i="3"/>
  <c r="CQ46" i="3"/>
  <c r="DE46" i="3"/>
  <c r="CU46" i="3"/>
  <c r="GQ110" i="3"/>
  <c r="GF110" i="3"/>
  <c r="FB55" i="3"/>
  <c r="DG55" i="3"/>
  <c r="DA55" i="3"/>
  <c r="GE91" i="3"/>
  <c r="FK207" i="3"/>
  <c r="EZ207" i="3"/>
  <c r="CT207" i="3"/>
  <c r="CQ207" i="3"/>
  <c r="DE207" i="3"/>
  <c r="GA207" i="3"/>
  <c r="CU207" i="3"/>
  <c r="EZ176" i="3"/>
  <c r="FK176" i="3"/>
  <c r="CT176" i="3"/>
  <c r="CQ176" i="3"/>
  <c r="DE176" i="3"/>
  <c r="CU176" i="3"/>
  <c r="FA105" i="3"/>
  <c r="CW105" i="3"/>
  <c r="CX105" i="3"/>
  <c r="GE19" i="3"/>
  <c r="AC17" i="8"/>
  <c r="GF238" i="3"/>
  <c r="GR238" i="3"/>
  <c r="GQ238" i="3"/>
  <c r="X228" i="3"/>
  <c r="EN228" i="3"/>
  <c r="FA56" i="3"/>
  <c r="CW56" i="3"/>
  <c r="CX56" i="3"/>
  <c r="GF220" i="3"/>
  <c r="GR220" i="3"/>
  <c r="GQ220" i="3"/>
  <c r="CW246" i="3"/>
  <c r="FA246" i="3"/>
  <c r="CX246" i="3"/>
  <c r="FA44" i="3"/>
  <c r="CW44" i="3"/>
  <c r="CX44" i="3"/>
  <c r="EZ63" i="3"/>
  <c r="FK63" i="3"/>
  <c r="CT63" i="3"/>
  <c r="CQ63" i="3"/>
  <c r="DE63" i="3"/>
  <c r="CU63" i="3"/>
  <c r="CW217" i="3"/>
  <c r="FA217" i="3"/>
  <c r="CX217" i="3"/>
  <c r="FA118" i="3"/>
  <c r="CW118" i="3"/>
  <c r="CX118" i="3"/>
  <c r="CT145" i="3"/>
  <c r="EZ145" i="3"/>
  <c r="FK145" i="3"/>
  <c r="CU145" i="3"/>
  <c r="CQ145" i="3"/>
  <c r="DE145" i="3"/>
  <c r="GF202" i="3"/>
  <c r="GQ202" i="3"/>
  <c r="FB104" i="3"/>
  <c r="DG104" i="3"/>
  <c r="DA104" i="3"/>
  <c r="GK6" i="3"/>
  <c r="FB253" i="3"/>
  <c r="DG253" i="3"/>
  <c r="GC253" i="3"/>
  <c r="DA253" i="3"/>
  <c r="CW211" i="3"/>
  <c r="FA211" i="3"/>
  <c r="CX211" i="3"/>
  <c r="X193" i="3"/>
  <c r="EN193" i="3"/>
  <c r="GF95" i="3"/>
  <c r="GQ95" i="3"/>
  <c r="GE85" i="3"/>
  <c r="GQ159" i="3"/>
  <c r="GF159" i="3"/>
  <c r="CW153" i="3"/>
  <c r="FA153" i="3"/>
  <c r="CX153" i="3"/>
  <c r="CT132" i="3"/>
  <c r="EZ132" i="3"/>
  <c r="FK132" i="3"/>
  <c r="CU132" i="3"/>
  <c r="CQ132" i="3"/>
  <c r="DE132" i="3"/>
  <c r="FZ148" i="3"/>
  <c r="GK148" i="3"/>
  <c r="CW209" i="3"/>
  <c r="FA209" i="3"/>
  <c r="CX209" i="3"/>
  <c r="GQ241" i="3"/>
  <c r="GF241" i="3"/>
  <c r="GR241" i="3"/>
  <c r="FZ37" i="3"/>
  <c r="M35" i="8"/>
  <c r="GK37" i="3"/>
  <c r="FB40" i="3"/>
  <c r="FD40" i="3"/>
  <c r="FE40" i="3"/>
  <c r="DG40" i="3"/>
  <c r="DA40" i="3"/>
  <c r="X124" i="3"/>
  <c r="EN124" i="3"/>
  <c r="CT61" i="3"/>
  <c r="EZ61" i="3"/>
  <c r="FK61" i="3"/>
  <c r="CQ61" i="3"/>
  <c r="DE61" i="3"/>
  <c r="CU61" i="3"/>
  <c r="FA238" i="3"/>
  <c r="CW238" i="3"/>
  <c r="CX238" i="3"/>
  <c r="EZ149" i="3"/>
  <c r="FK149" i="3"/>
  <c r="CT149" i="3"/>
  <c r="CU149" i="3"/>
  <c r="CQ149" i="3"/>
  <c r="DE149" i="3"/>
  <c r="FA103" i="3"/>
  <c r="CW103" i="3"/>
  <c r="CX103" i="3"/>
  <c r="EZ141" i="3"/>
  <c r="FK141" i="3"/>
  <c r="CT141" i="3"/>
  <c r="CU141" i="3"/>
  <c r="CQ141" i="3"/>
  <c r="DE141" i="3"/>
  <c r="FB23" i="3"/>
  <c r="DG23" i="3"/>
  <c r="DA23" i="3"/>
  <c r="CW162" i="3"/>
  <c r="FA162" i="3"/>
  <c r="CX162" i="3"/>
  <c r="FB196" i="3"/>
  <c r="DG196" i="3"/>
  <c r="DA196" i="3"/>
  <c r="FB140" i="3"/>
  <c r="DA140" i="3"/>
  <c r="DG140" i="3"/>
  <c r="FK27" i="3"/>
  <c r="CT27" i="3"/>
  <c r="EZ27" i="3"/>
  <c r="CQ27" i="3"/>
  <c r="DE27" i="3"/>
  <c r="CU27" i="3"/>
  <c r="FA230" i="3"/>
  <c r="CW230" i="3"/>
  <c r="CX230" i="3"/>
  <c r="X235" i="3"/>
  <c r="EN235" i="3"/>
  <c r="GQ180" i="3"/>
  <c r="GF180" i="3"/>
  <c r="FA144" i="3"/>
  <c r="CW144" i="3"/>
  <c r="CX144" i="3"/>
  <c r="R125" i="3"/>
  <c r="U125" i="3"/>
  <c r="X82" i="3"/>
  <c r="EN82" i="3"/>
  <c r="GF150" i="3"/>
  <c r="GQ150" i="3"/>
  <c r="AC51" i="8"/>
  <c r="GE53" i="3"/>
  <c r="GE84" i="3"/>
  <c r="CW174" i="3"/>
  <c r="FA174" i="3"/>
  <c r="CX174" i="3"/>
  <c r="GE20" i="3"/>
  <c r="AC18" i="8"/>
  <c r="FK134" i="3"/>
  <c r="EZ134" i="3"/>
  <c r="CT134" i="3"/>
  <c r="CU134" i="3"/>
  <c r="CQ134" i="3"/>
  <c r="DE134" i="3"/>
  <c r="FB6" i="3"/>
  <c r="DG6" i="3"/>
  <c r="DA6" i="3"/>
  <c r="GQ185" i="3"/>
  <c r="GF185" i="3"/>
  <c r="GE92" i="3"/>
  <c r="FA104" i="3"/>
  <c r="CW104" i="3"/>
  <c r="CX104" i="3"/>
  <c r="FB250" i="3"/>
  <c r="DG250" i="3"/>
  <c r="GC250" i="3"/>
  <c r="DA250" i="3"/>
  <c r="FB161" i="3"/>
  <c r="DG161" i="3"/>
  <c r="DA161" i="3"/>
  <c r="AC53" i="8"/>
  <c r="GE55" i="3"/>
  <c r="GQ161" i="3"/>
  <c r="GF161" i="3"/>
  <c r="FK186" i="3"/>
  <c r="CT186" i="3"/>
  <c r="EZ186" i="3"/>
  <c r="CQ186" i="3"/>
  <c r="DE186" i="3"/>
  <c r="CU186" i="3"/>
  <c r="FA77" i="3"/>
  <c r="CX77" i="3"/>
  <c r="X195" i="3"/>
  <c r="EN195" i="3"/>
  <c r="GF129" i="3"/>
  <c r="GQ129" i="3"/>
  <c r="GQ197" i="3"/>
  <c r="GF197" i="3"/>
  <c r="FA68" i="3"/>
  <c r="CX68" i="3"/>
  <c r="FB233" i="3"/>
  <c r="DG233" i="3"/>
  <c r="GC233" i="3"/>
  <c r="DA233" i="3"/>
  <c r="FK38" i="3"/>
  <c r="FA72" i="3"/>
  <c r="CW72" i="3"/>
  <c r="CX72" i="3"/>
  <c r="FZ12" i="3"/>
  <c r="GK12" i="3"/>
  <c r="M10" i="8"/>
  <c r="FZ67" i="3"/>
  <c r="GK67" i="3"/>
  <c r="R174" i="3"/>
  <c r="U174" i="3"/>
  <c r="FB184" i="3"/>
  <c r="DG184" i="3"/>
  <c r="DA184" i="3"/>
  <c r="CK28" i="3"/>
  <c r="CW28" i="3"/>
  <c r="CT28" i="3"/>
  <c r="CR28" i="3"/>
  <c r="DF28" i="3"/>
  <c r="Z26" i="8"/>
  <c r="AC5" i="8"/>
  <c r="FA78" i="3"/>
  <c r="CW78" i="3"/>
  <c r="CX78" i="3"/>
  <c r="CW23" i="3"/>
  <c r="FA23" i="3"/>
  <c r="CX23" i="3"/>
  <c r="X247" i="3"/>
  <c r="EN247" i="3"/>
  <c r="FB42" i="3"/>
  <c r="DG42" i="3"/>
  <c r="DA42" i="3"/>
  <c r="GF128" i="3"/>
  <c r="GQ128" i="3"/>
  <c r="EZ182" i="3"/>
  <c r="FK182" i="3"/>
  <c r="CT182" i="3"/>
  <c r="CQ182" i="3"/>
  <c r="DE182" i="3"/>
  <c r="CU182" i="3"/>
  <c r="CK77" i="3"/>
  <c r="CW77" i="3"/>
  <c r="GF102" i="3"/>
  <c r="GQ102" i="3"/>
  <c r="GF139" i="3"/>
  <c r="GQ139" i="3"/>
  <c r="EN70" i="3"/>
  <c r="X70" i="3"/>
  <c r="T73" i="1"/>
  <c r="CK109" i="3"/>
  <c r="CW109" i="3"/>
  <c r="GA42" i="3"/>
  <c r="FB46" i="3"/>
  <c r="DG46" i="3"/>
  <c r="DA46" i="3"/>
  <c r="CT18" i="3"/>
  <c r="EZ18" i="3"/>
  <c r="FK18" i="3"/>
  <c r="CQ18" i="3"/>
  <c r="DE18" i="3"/>
  <c r="CU18" i="3"/>
  <c r="GQ187" i="3"/>
  <c r="GF187" i="3"/>
  <c r="FK19" i="3"/>
  <c r="CT19" i="3"/>
  <c r="EZ19" i="3"/>
  <c r="CQ19" i="3"/>
  <c r="DE19" i="3"/>
  <c r="CU19" i="3"/>
  <c r="FB30" i="3"/>
  <c r="DG30" i="3"/>
  <c r="DA30" i="3"/>
  <c r="FA73" i="3"/>
  <c r="CW73" i="3"/>
  <c r="CX73" i="3"/>
  <c r="GF96" i="3"/>
  <c r="GQ96" i="3"/>
  <c r="GF144" i="3"/>
  <c r="GQ144" i="3"/>
  <c r="FB13" i="3"/>
  <c r="DG13" i="3"/>
  <c r="DA13" i="3"/>
  <c r="FB144" i="3"/>
  <c r="DA144" i="3"/>
  <c r="DG144" i="3"/>
  <c r="FB85" i="3"/>
  <c r="DG85" i="3"/>
  <c r="DA85" i="3"/>
  <c r="CT163" i="3"/>
  <c r="EZ163" i="3"/>
  <c r="FK163" i="3"/>
  <c r="CQ163" i="3"/>
  <c r="DE163" i="3"/>
  <c r="CU163" i="3"/>
  <c r="GE75" i="3"/>
  <c r="FA98" i="3"/>
  <c r="CW98" i="3"/>
  <c r="CX98" i="3"/>
  <c r="FB129" i="3"/>
  <c r="DA129" i="3"/>
  <c r="DG129" i="3"/>
  <c r="FK142" i="3"/>
  <c r="CT142" i="3"/>
  <c r="EZ142" i="3"/>
  <c r="CU142" i="3"/>
  <c r="CQ142" i="3"/>
  <c r="DE142" i="3"/>
  <c r="FA187" i="3"/>
  <c r="CW187" i="3"/>
  <c r="CX187" i="3"/>
  <c r="FB242" i="3"/>
  <c r="DG242" i="3"/>
  <c r="GC242" i="3"/>
  <c r="DA242" i="3"/>
  <c r="FA127" i="3"/>
  <c r="CW127" i="3"/>
  <c r="CX127" i="3"/>
  <c r="FZ70" i="3"/>
  <c r="GK70" i="3"/>
  <c r="FA223" i="3"/>
  <c r="CW223" i="3"/>
  <c r="CX223" i="3"/>
  <c r="CT135" i="3"/>
  <c r="FK135" i="3"/>
  <c r="EZ135" i="3"/>
  <c r="CU135" i="3"/>
  <c r="CQ135" i="3"/>
  <c r="DE135" i="3"/>
  <c r="R162" i="3"/>
  <c r="U162" i="3"/>
  <c r="X56" i="3"/>
  <c r="T59" i="1"/>
  <c r="R173" i="3"/>
  <c r="U173" i="3"/>
  <c r="FB24" i="3"/>
  <c r="DG24" i="3"/>
  <c r="DA24" i="3"/>
  <c r="FK184" i="3"/>
  <c r="CT184" i="3"/>
  <c r="EZ184" i="3"/>
  <c r="CQ184" i="3"/>
  <c r="DE184" i="3"/>
  <c r="CU184" i="3"/>
  <c r="GQ199" i="3"/>
  <c r="GF199" i="3"/>
  <c r="FB91" i="3"/>
  <c r="DG91" i="3"/>
  <c r="DA91" i="3"/>
  <c r="FB246" i="3"/>
  <c r="DG246" i="3"/>
  <c r="GC246" i="3"/>
  <c r="DA246" i="3"/>
  <c r="CT75" i="3"/>
  <c r="EZ75" i="3"/>
  <c r="FK75" i="3"/>
  <c r="CQ75" i="3"/>
  <c r="DE75" i="3"/>
  <c r="CU75" i="3"/>
  <c r="GE25" i="3"/>
  <c r="AC23" i="8"/>
  <c r="EZ119" i="3"/>
  <c r="FK119" i="3"/>
  <c r="CT119" i="3"/>
  <c r="CU119" i="3"/>
  <c r="CQ119" i="3"/>
  <c r="DE119" i="3"/>
  <c r="FB138" i="3"/>
  <c r="DA138" i="3"/>
  <c r="DG138" i="3"/>
  <c r="M45" i="8"/>
  <c r="FZ47" i="3"/>
  <c r="GK47" i="3"/>
  <c r="FK241" i="3"/>
  <c r="EZ241" i="3"/>
  <c r="CT241" i="3"/>
  <c r="CU241" i="3"/>
  <c r="CQ241" i="3"/>
  <c r="DE241" i="3"/>
  <c r="GA241" i="3"/>
  <c r="GE73" i="3"/>
  <c r="FB73" i="3"/>
  <c r="DG73" i="3"/>
  <c r="DA73" i="3"/>
  <c r="FB215" i="3"/>
  <c r="DG215" i="3"/>
  <c r="GC215" i="3"/>
  <c r="DA215" i="3"/>
  <c r="AC43" i="8"/>
  <c r="GE45" i="3"/>
  <c r="M3" i="8"/>
  <c r="FZ5" i="3"/>
  <c r="GK5" i="3"/>
  <c r="GF111" i="3"/>
  <c r="GQ111" i="3"/>
  <c r="R147" i="3"/>
  <c r="U147" i="3"/>
  <c r="X243" i="3"/>
  <c r="EN243" i="3"/>
  <c r="GQ170" i="3"/>
  <c r="GF170" i="3"/>
  <c r="FZ151" i="3"/>
  <c r="GK151" i="3"/>
  <c r="FZ21" i="3"/>
  <c r="M19" i="8"/>
  <c r="FA160" i="3"/>
  <c r="CW160" i="3"/>
  <c r="CX160" i="3"/>
  <c r="FB168" i="3"/>
  <c r="DG168" i="3"/>
  <c r="DA168" i="3"/>
  <c r="FB11" i="3"/>
  <c r="DG11" i="3"/>
  <c r="DA11" i="3"/>
  <c r="FB177" i="3"/>
  <c r="DG177" i="3"/>
  <c r="DA177" i="3"/>
  <c r="FK126" i="3"/>
  <c r="EZ126" i="3"/>
  <c r="CT126" i="3"/>
  <c r="CU126" i="3"/>
  <c r="CQ126" i="3"/>
  <c r="DE126" i="3"/>
  <c r="EN109" i="3"/>
  <c r="X109" i="3"/>
  <c r="FA155" i="3"/>
  <c r="CX155" i="3"/>
  <c r="FA176" i="3"/>
  <c r="CW176" i="3"/>
  <c r="CX176" i="3"/>
  <c r="CT105" i="3"/>
  <c r="EZ105" i="3"/>
  <c r="FK105" i="3"/>
  <c r="CQ105" i="3"/>
  <c r="DE105" i="3"/>
  <c r="CU105" i="3"/>
  <c r="FB94" i="3"/>
  <c r="DG94" i="3"/>
  <c r="DA94" i="3"/>
  <c r="FB7" i="3"/>
  <c r="DG7" i="3"/>
  <c r="DA7" i="3"/>
  <c r="FB228" i="3"/>
  <c r="DG228" i="3"/>
  <c r="GC228" i="3"/>
  <c r="DA228" i="3"/>
  <c r="CT56" i="3"/>
  <c r="EZ56" i="3"/>
  <c r="FK56" i="3"/>
  <c r="CQ56" i="3"/>
  <c r="DE56" i="3"/>
  <c r="CU56" i="3"/>
  <c r="FA236" i="3"/>
  <c r="CW236" i="3"/>
  <c r="CX236" i="3"/>
  <c r="FK246" i="3"/>
  <c r="EZ246" i="3"/>
  <c r="CT246" i="3"/>
  <c r="CQ246" i="3"/>
  <c r="DE246" i="3"/>
  <c r="GA246" i="3"/>
  <c r="CU246" i="3"/>
  <c r="EN190" i="3"/>
  <c r="X190" i="3"/>
  <c r="X189" i="3"/>
  <c r="EN189" i="3"/>
  <c r="FA63" i="3"/>
  <c r="CW63" i="3"/>
  <c r="CX63" i="3"/>
  <c r="FK217" i="3"/>
  <c r="CT217" i="3"/>
  <c r="EZ217" i="3"/>
  <c r="CU217" i="3"/>
  <c r="CQ217" i="3"/>
  <c r="DE217" i="3"/>
  <c r="GA217" i="3"/>
  <c r="R86" i="3"/>
  <c r="U86" i="3"/>
  <c r="CT118" i="3"/>
  <c r="EZ118" i="3"/>
  <c r="FK118" i="3"/>
  <c r="CU118" i="3"/>
  <c r="CQ118" i="3"/>
  <c r="DE118" i="3"/>
  <c r="FB37" i="3"/>
  <c r="DG37" i="3"/>
  <c r="DA37" i="3"/>
  <c r="R132" i="3"/>
  <c r="U132" i="3"/>
  <c r="EZ87" i="3"/>
  <c r="FK87" i="3"/>
  <c r="CT87" i="3"/>
  <c r="CQ87" i="3"/>
  <c r="DE87" i="3"/>
  <c r="CU87" i="3"/>
  <c r="CK99" i="3"/>
  <c r="CW99" i="3"/>
  <c r="GE90" i="3"/>
  <c r="CT211" i="3"/>
  <c r="EZ211" i="3"/>
  <c r="FK211" i="3"/>
  <c r="CQ211" i="3"/>
  <c r="DE211" i="3"/>
  <c r="GA211" i="3"/>
  <c r="CU211" i="3"/>
  <c r="FB193" i="3"/>
  <c r="DG193" i="3"/>
  <c r="DA193" i="3"/>
  <c r="CK231" i="3"/>
  <c r="FA199" i="3"/>
  <c r="CX199" i="3"/>
  <c r="FA51" i="3"/>
  <c r="CW51" i="3"/>
  <c r="CX51" i="3"/>
  <c r="GQ177" i="3"/>
  <c r="GF177" i="3"/>
  <c r="CT89" i="3"/>
  <c r="EZ89" i="3"/>
  <c r="FK89" i="3"/>
  <c r="CQ89" i="3"/>
  <c r="DE89" i="3"/>
  <c r="CU89" i="3"/>
  <c r="GL66" i="3"/>
  <c r="CW173" i="3"/>
  <c r="FA173" i="3"/>
  <c r="CX173" i="3"/>
  <c r="FB126" i="3"/>
  <c r="DA126" i="3"/>
  <c r="DG126" i="3"/>
  <c r="FA192" i="3"/>
  <c r="CX192" i="3"/>
  <c r="EZ242" i="3"/>
  <c r="FK242" i="3"/>
  <c r="CT242" i="3"/>
  <c r="CU242" i="3"/>
  <c r="CQ242" i="3"/>
  <c r="DE242" i="3"/>
  <c r="GA242" i="3"/>
  <c r="CT173" i="3"/>
  <c r="EZ173" i="3"/>
  <c r="FK173" i="3"/>
  <c r="CQ173" i="3"/>
  <c r="DE173" i="3"/>
  <c r="CU173" i="3"/>
  <c r="GQ164" i="3"/>
  <c r="GF164" i="3"/>
  <c r="CT153" i="3"/>
  <c r="EZ153" i="3"/>
  <c r="FK153" i="3"/>
  <c r="CQ153" i="3"/>
  <c r="DE153" i="3"/>
  <c r="CU153" i="3"/>
  <c r="GQ182" i="3"/>
  <c r="GF182" i="3"/>
  <c r="EN145" i="3"/>
  <c r="X145" i="3"/>
  <c r="GF142" i="3"/>
  <c r="GQ142" i="3"/>
  <c r="FB124" i="3"/>
  <c r="DA124" i="3"/>
  <c r="DG124" i="3"/>
  <c r="CW251" i="3"/>
  <c r="FA251" i="3"/>
  <c r="CX251" i="3"/>
  <c r="FA149" i="3"/>
  <c r="CX149" i="3"/>
  <c r="FB71" i="3"/>
  <c r="DG71" i="3"/>
  <c r="DA71" i="3"/>
  <c r="FA141" i="3"/>
  <c r="CX141" i="3"/>
  <c r="M56" i="8"/>
  <c r="GK58" i="3"/>
  <c r="CT162" i="3"/>
  <c r="EZ162" i="3"/>
  <c r="FK162" i="3"/>
  <c r="CQ162" i="3"/>
  <c r="DE162" i="3"/>
  <c r="CU162" i="3"/>
  <c r="FB21" i="3"/>
  <c r="DG21" i="3"/>
  <c r="DA21" i="3"/>
  <c r="FZ42" i="3"/>
  <c r="M40" i="8"/>
  <c r="EN115" i="3"/>
  <c r="X115" i="3"/>
  <c r="EZ28" i="3"/>
  <c r="FK28" i="3"/>
  <c r="CQ28" i="3"/>
  <c r="DE28" i="3"/>
  <c r="CU28" i="3"/>
  <c r="FA27" i="3"/>
  <c r="CX27" i="3"/>
  <c r="X159" i="3"/>
  <c r="EN159" i="3"/>
  <c r="FZ74" i="3"/>
  <c r="GK74" i="3"/>
  <c r="CT36" i="3"/>
  <c r="EZ36" i="3"/>
  <c r="FK36" i="3"/>
  <c r="CQ36" i="3"/>
  <c r="DE36" i="3"/>
  <c r="CU36" i="3"/>
  <c r="FB235" i="3"/>
  <c r="DG235" i="3"/>
  <c r="GC235" i="3"/>
  <c r="DA235" i="3"/>
  <c r="EN142" i="3"/>
  <c r="X142" i="3"/>
  <c r="FB53" i="3"/>
  <c r="DG53" i="3"/>
  <c r="DA53" i="3"/>
  <c r="CW170" i="3"/>
  <c r="FA170" i="3"/>
  <c r="CX170" i="3"/>
  <c r="CT144" i="3"/>
  <c r="EZ144" i="3"/>
  <c r="FK144" i="3"/>
  <c r="CU144" i="3"/>
  <c r="CQ144" i="3"/>
  <c r="DE144" i="3"/>
  <c r="GF232" i="3"/>
  <c r="GR232" i="3"/>
  <c r="GQ232" i="3"/>
  <c r="FB125" i="3"/>
  <c r="DA125" i="3"/>
  <c r="DG125" i="3"/>
  <c r="GF196" i="3"/>
  <c r="GQ196" i="3"/>
  <c r="FB82" i="3"/>
  <c r="DG82" i="3"/>
  <c r="DA82" i="3"/>
  <c r="FA124" i="3"/>
  <c r="CW124" i="3"/>
  <c r="CX124" i="3"/>
  <c r="EN248" i="3"/>
  <c r="X248" i="3"/>
  <c r="CT174" i="3"/>
  <c r="EZ174" i="3"/>
  <c r="FK174" i="3"/>
  <c r="CQ174" i="3"/>
  <c r="DE174" i="3"/>
  <c r="CU174" i="3"/>
  <c r="X185" i="3"/>
  <c r="EN185" i="3"/>
  <c r="GE11" i="3"/>
  <c r="AC9" i="8"/>
  <c r="FA134" i="3"/>
  <c r="CW134" i="3"/>
  <c r="CX134" i="3"/>
  <c r="FA215" i="3"/>
  <c r="CW215" i="3"/>
  <c r="CX215" i="3"/>
  <c r="GF134" i="3"/>
  <c r="GQ134" i="3"/>
  <c r="R103" i="3"/>
  <c r="U103" i="3"/>
  <c r="M54" i="8"/>
  <c r="GK56" i="3"/>
  <c r="FB146" i="3"/>
  <c r="DA146" i="3"/>
  <c r="DG146" i="3"/>
  <c r="FZ111" i="3"/>
  <c r="GK111" i="3"/>
  <c r="EN122" i="3"/>
  <c r="X122" i="3"/>
  <c r="GL54" i="3"/>
  <c r="FK37" i="3"/>
  <c r="CT37" i="3"/>
  <c r="EZ37" i="3"/>
  <c r="CQ37" i="3"/>
  <c r="DE37" i="3"/>
  <c r="CU37" i="3"/>
  <c r="CT77" i="3"/>
  <c r="EZ77" i="3"/>
  <c r="FK77" i="3"/>
  <c r="CQ77" i="3"/>
  <c r="DE77" i="3"/>
  <c r="CU77" i="3"/>
  <c r="FA52" i="3"/>
  <c r="CW52" i="3"/>
  <c r="CX52" i="3"/>
  <c r="FB195" i="3"/>
  <c r="DG195" i="3"/>
  <c r="DA195" i="3"/>
  <c r="GF105" i="3"/>
  <c r="GQ105" i="3"/>
  <c r="EZ71" i="3"/>
  <c r="FK71" i="3"/>
  <c r="CT71" i="3"/>
  <c r="CQ71" i="3"/>
  <c r="DE71" i="3"/>
  <c r="CU71" i="3"/>
  <c r="CT68" i="3"/>
  <c r="EZ68" i="3"/>
  <c r="FK68" i="3"/>
  <c r="CQ68" i="3"/>
  <c r="DE68" i="3"/>
  <c r="CU68" i="3"/>
  <c r="FA128" i="3"/>
  <c r="CW128" i="3"/>
  <c r="CX128" i="3"/>
  <c r="EN80" i="3"/>
  <c r="GE13" i="3"/>
  <c r="AC11" i="8"/>
  <c r="GE34" i="3"/>
  <c r="AC32" i="8"/>
  <c r="FZ81" i="3"/>
  <c r="GK81" i="3"/>
  <c r="FB174" i="3"/>
  <c r="DG174" i="3"/>
  <c r="DA174" i="3"/>
  <c r="GF108" i="3"/>
  <c r="GQ108" i="3"/>
  <c r="GE71" i="3"/>
  <c r="FZ120" i="3"/>
  <c r="GK120" i="3"/>
  <c r="Z137" i="3"/>
  <c r="Y137" i="3"/>
  <c r="GH137" i="3"/>
  <c r="FY137" i="3"/>
  <c r="Q137" i="3"/>
  <c r="FB148" i="3"/>
  <c r="DA148" i="3"/>
  <c r="DG148" i="3"/>
  <c r="CW108" i="3"/>
  <c r="FA108" i="3"/>
  <c r="CX108" i="3"/>
  <c r="GF114" i="3"/>
  <c r="GQ114" i="3"/>
  <c r="CT78" i="3"/>
  <c r="EZ78" i="3"/>
  <c r="FK78" i="3"/>
  <c r="CQ78" i="3"/>
  <c r="DE78" i="3"/>
  <c r="CU78" i="3"/>
  <c r="GE16" i="3"/>
  <c r="AC14" i="8"/>
  <c r="FB247" i="3"/>
  <c r="DG247" i="3"/>
  <c r="GC247" i="3"/>
  <c r="DA247" i="3"/>
  <c r="FB18" i="3"/>
  <c r="DG18" i="3"/>
  <c r="DA18" i="3"/>
  <c r="FA182" i="3"/>
  <c r="CX182" i="3"/>
  <c r="GK29" i="3"/>
  <c r="X182" i="3"/>
  <c r="EN182" i="3"/>
  <c r="X163" i="3"/>
  <c r="EN163" i="3"/>
  <c r="FB70" i="3"/>
  <c r="DG70" i="3"/>
  <c r="DA70" i="3"/>
  <c r="FD42" i="3"/>
  <c r="FE42" i="3"/>
  <c r="CW84" i="3"/>
  <c r="FA84" i="3"/>
  <c r="CX84" i="3"/>
  <c r="FA18" i="3"/>
  <c r="CW18" i="3"/>
  <c r="CX18" i="3"/>
  <c r="GE64" i="3"/>
  <c r="X74" i="3"/>
  <c r="T77" i="1"/>
  <c r="CW19" i="3"/>
  <c r="FA19" i="3"/>
  <c r="CX19" i="3"/>
  <c r="R30" i="3"/>
  <c r="U30" i="3"/>
  <c r="CT73" i="3"/>
  <c r="EZ73" i="3"/>
  <c r="FK73" i="3"/>
  <c r="CQ73" i="3"/>
  <c r="DE73" i="3"/>
  <c r="CU73" i="3"/>
  <c r="R97" i="3"/>
  <c r="U97" i="3"/>
  <c r="R13" i="3"/>
  <c r="U13" i="3"/>
  <c r="X65" i="3"/>
  <c r="T68" i="1"/>
  <c r="EN65" i="3"/>
  <c r="FK39" i="3"/>
  <c r="CT39" i="3"/>
  <c r="EZ39" i="3"/>
  <c r="CQ39" i="3"/>
  <c r="DE39" i="3"/>
  <c r="CU39" i="3"/>
  <c r="CT98" i="3"/>
  <c r="EZ98" i="3"/>
  <c r="FK98" i="3"/>
  <c r="CQ98" i="3"/>
  <c r="DE98" i="3"/>
  <c r="CU98" i="3"/>
  <c r="FA142" i="3"/>
  <c r="CW142" i="3"/>
  <c r="CX142" i="3"/>
  <c r="FA193" i="3"/>
  <c r="CW193" i="3"/>
  <c r="CX193" i="3"/>
  <c r="CU40" i="3"/>
  <c r="X102" i="3"/>
  <c r="EN102" i="3"/>
  <c r="EN204" i="3"/>
  <c r="X204" i="3"/>
  <c r="CT127" i="3"/>
  <c r="EZ127" i="3"/>
  <c r="FK127" i="3"/>
  <c r="CU127" i="3"/>
  <c r="CQ127" i="3"/>
  <c r="DE127" i="3"/>
  <c r="FZ23" i="3"/>
  <c r="GK23" i="3"/>
  <c r="M21" i="8"/>
  <c r="FK223" i="3"/>
  <c r="CT223" i="3"/>
  <c r="EZ223" i="3"/>
  <c r="CU223" i="3"/>
  <c r="CQ223" i="3"/>
  <c r="DE223" i="3"/>
  <c r="GA223" i="3"/>
  <c r="CK227" i="3"/>
  <c r="CW227" i="3"/>
  <c r="GQ158" i="3"/>
  <c r="GF158" i="3"/>
  <c r="FA140" i="3"/>
  <c r="CW140" i="3"/>
  <c r="CX140" i="3"/>
  <c r="FB162" i="3"/>
  <c r="DG162" i="3"/>
  <c r="DA162" i="3"/>
  <c r="X221" i="3"/>
  <c r="EN221" i="3"/>
  <c r="FB56" i="3"/>
  <c r="DG56" i="3"/>
  <c r="DA56" i="3"/>
  <c r="FB173" i="3"/>
  <c r="DG173" i="3"/>
  <c r="DA173" i="3"/>
  <c r="X187" i="3"/>
  <c r="EN187" i="3"/>
  <c r="FZ141" i="3"/>
  <c r="GK141" i="3"/>
  <c r="X176" i="3"/>
  <c r="EN176" i="3"/>
  <c r="X49" i="3"/>
  <c r="T52" i="1"/>
  <c r="EN49" i="3"/>
  <c r="AI47" i="8"/>
  <c r="GE29" i="3"/>
  <c r="AC27" i="8"/>
  <c r="GF113" i="3"/>
  <c r="GQ113" i="3"/>
  <c r="N47" i="8"/>
  <c r="GL49" i="3"/>
  <c r="FA119" i="3"/>
  <c r="CX119" i="3"/>
  <c r="CW241" i="3"/>
  <c r="FA241" i="3"/>
  <c r="CX241" i="3"/>
  <c r="GF127" i="3"/>
  <c r="GQ127" i="3"/>
  <c r="GF249" i="3"/>
  <c r="GR249" i="3"/>
  <c r="GQ249" i="3"/>
  <c r="FA220" i="3"/>
  <c r="CX220" i="3"/>
  <c r="GQ231" i="3"/>
  <c r="GF231" i="3"/>
  <c r="GR231" i="3"/>
  <c r="FA121" i="3"/>
  <c r="CW121" i="3"/>
  <c r="CX121" i="3"/>
  <c r="R130" i="3"/>
  <c r="U130" i="3"/>
  <c r="FZ143" i="3"/>
  <c r="GK143" i="3"/>
  <c r="FB147" i="3"/>
  <c r="DA147" i="3"/>
  <c r="DG147" i="3"/>
  <c r="FB243" i="3"/>
  <c r="DG243" i="3"/>
  <c r="GC243" i="3"/>
  <c r="DA243" i="3"/>
  <c r="CT160" i="3"/>
  <c r="EZ160" i="3"/>
  <c r="FK160" i="3"/>
  <c r="CQ160" i="3"/>
  <c r="DE160" i="3"/>
  <c r="CU160" i="3"/>
  <c r="FK35" i="3"/>
  <c r="CT35" i="3"/>
  <c r="EZ35" i="3"/>
  <c r="CQ35" i="3"/>
  <c r="DE35" i="3"/>
  <c r="Y33" i="8"/>
  <c r="CU35" i="3"/>
  <c r="R11" i="3"/>
  <c r="U11" i="3"/>
  <c r="GE17" i="3"/>
  <c r="AC15" i="8"/>
  <c r="FA126" i="3"/>
  <c r="CW126" i="3"/>
  <c r="CX126" i="3"/>
  <c r="GE78" i="3"/>
  <c r="CW59" i="3"/>
  <c r="FA59" i="3"/>
  <c r="CX59" i="3"/>
  <c r="FB109" i="3"/>
  <c r="DA109" i="3"/>
  <c r="DG109" i="3"/>
  <c r="GQ195" i="3"/>
  <c r="GF195" i="3"/>
  <c r="CT155" i="3"/>
  <c r="EZ155" i="3"/>
  <c r="FK155" i="3"/>
  <c r="CQ155" i="3"/>
  <c r="DE155" i="3"/>
  <c r="CU155" i="3"/>
  <c r="FA93" i="3"/>
  <c r="CW93" i="3"/>
  <c r="CX93" i="3"/>
  <c r="FA94" i="3"/>
  <c r="CX94" i="3"/>
  <c r="FA240" i="3"/>
  <c r="CW240" i="3"/>
  <c r="CX240" i="3"/>
  <c r="R7" i="3"/>
  <c r="U7" i="3"/>
  <c r="FA252" i="3"/>
  <c r="CW252" i="3"/>
  <c r="CX252" i="3"/>
  <c r="CT236" i="3"/>
  <c r="EZ236" i="3"/>
  <c r="FK236" i="3"/>
  <c r="CU236" i="3"/>
  <c r="CQ236" i="3"/>
  <c r="DE236" i="3"/>
  <c r="GA236" i="3"/>
  <c r="EN198" i="3"/>
  <c r="X198" i="3"/>
  <c r="FB190" i="3"/>
  <c r="DG190" i="3"/>
  <c r="DA190" i="3"/>
  <c r="FB189" i="3"/>
  <c r="DG189" i="3"/>
  <c r="DA189" i="3"/>
  <c r="FB86" i="3"/>
  <c r="DG86" i="3"/>
  <c r="DA86" i="3"/>
  <c r="FB81" i="3"/>
  <c r="DG81" i="3"/>
  <c r="DA81" i="3"/>
  <c r="R172" i="3"/>
  <c r="U172" i="3"/>
  <c r="FZ97" i="3"/>
  <c r="GK97" i="3"/>
  <c r="R37" i="3"/>
  <c r="U37" i="3"/>
  <c r="GQ155" i="3"/>
  <c r="GF155" i="3"/>
  <c r="GQ237" i="3"/>
  <c r="GF237" i="3"/>
  <c r="GR237" i="3"/>
  <c r="EN186" i="3"/>
  <c r="X186" i="3"/>
  <c r="FB132" i="3"/>
  <c r="DA132" i="3"/>
  <c r="DG132" i="3"/>
  <c r="FA87" i="3"/>
  <c r="CW87" i="3"/>
  <c r="CX87" i="3"/>
  <c r="FB16" i="3"/>
  <c r="DG16" i="3"/>
  <c r="DA16" i="3"/>
  <c r="R67" i="3"/>
  <c r="U67" i="3"/>
  <c r="CK191" i="3"/>
  <c r="CK212" i="3"/>
  <c r="CW212" i="3"/>
  <c r="EN194" i="3"/>
  <c r="X194" i="3"/>
  <c r="CT180" i="3"/>
  <c r="EZ180" i="3"/>
  <c r="FK180" i="3"/>
  <c r="CQ180" i="3"/>
  <c r="DE180" i="3"/>
  <c r="CU180" i="3"/>
  <c r="EZ125" i="3"/>
  <c r="FK125" i="3"/>
  <c r="CT125" i="3"/>
  <c r="CU125" i="3"/>
  <c r="CQ125" i="3"/>
  <c r="DE125" i="3"/>
  <c r="GE10" i="3"/>
  <c r="AC8" i="8"/>
  <c r="FZ105" i="3"/>
  <c r="GK105" i="3"/>
  <c r="FB208" i="3"/>
  <c r="DG208" i="3"/>
  <c r="GC208" i="3"/>
  <c r="DA208" i="3"/>
  <c r="FA242" i="3"/>
  <c r="CX242" i="3"/>
  <c r="FK209" i="3"/>
  <c r="CT209" i="3"/>
  <c r="EZ209" i="3"/>
  <c r="CQ209" i="3"/>
  <c r="DE209" i="3"/>
  <c r="GA209" i="3"/>
  <c r="CU209" i="3"/>
  <c r="FA158" i="3"/>
  <c r="CX158" i="3"/>
  <c r="FA13" i="3"/>
  <c r="CX13" i="3"/>
  <c r="AC45" i="8"/>
  <c r="GE47" i="3"/>
  <c r="X90" i="3"/>
  <c r="EN90" i="3"/>
  <c r="FB48" i="3"/>
  <c r="DG48" i="3"/>
  <c r="DA48" i="3"/>
  <c r="FB44" i="3"/>
  <c r="DG44" i="3"/>
  <c r="DA44" i="3"/>
  <c r="X107" i="3"/>
  <c r="EN107" i="3"/>
  <c r="R89" i="3"/>
  <c r="U89" i="3"/>
  <c r="R149" i="3"/>
  <c r="U149" i="3"/>
  <c r="FZ82" i="3"/>
  <c r="GK82" i="3"/>
  <c r="X245" i="3"/>
  <c r="EN245" i="3"/>
  <c r="FB20" i="3"/>
  <c r="DG20" i="3"/>
  <c r="DA20" i="3"/>
  <c r="X220" i="3"/>
  <c r="EN220" i="3"/>
  <c r="K53" i="8"/>
  <c r="Z55" i="3"/>
  <c r="Y55" i="3"/>
  <c r="GH55" i="3"/>
  <c r="Q55" i="3"/>
  <c r="FY55" i="3"/>
  <c r="R51" i="3"/>
  <c r="U51" i="3"/>
  <c r="X51" i="3"/>
  <c r="T54" i="1"/>
  <c r="X207" i="3"/>
  <c r="EN207" i="3"/>
  <c r="GK38" i="3"/>
  <c r="FB22" i="3"/>
  <c r="DG22" i="3"/>
  <c r="DA22" i="3"/>
  <c r="EZ190" i="3"/>
  <c r="FK190" i="3"/>
  <c r="CT190" i="3"/>
  <c r="CU190" i="3"/>
  <c r="CQ190" i="3"/>
  <c r="DE190" i="3"/>
  <c r="FZ60" i="3"/>
  <c r="FB145" i="3"/>
  <c r="DA145" i="3"/>
  <c r="DG145" i="3"/>
  <c r="GQ184" i="3"/>
  <c r="GF184" i="3"/>
  <c r="FB58" i="3"/>
  <c r="DG58" i="3"/>
  <c r="DA58" i="3"/>
  <c r="FK251" i="3"/>
  <c r="CT251" i="3"/>
  <c r="EZ251" i="3"/>
  <c r="CQ251" i="3"/>
  <c r="DE251" i="3"/>
  <c r="GA251" i="3"/>
  <c r="CU251" i="3"/>
  <c r="GF145" i="3"/>
  <c r="GQ145" i="3"/>
  <c r="GQ203" i="3"/>
  <c r="GF203" i="3"/>
  <c r="X167" i="3"/>
  <c r="EN167" i="3"/>
  <c r="R21" i="3"/>
  <c r="U21" i="3"/>
  <c r="FB115" i="3"/>
  <c r="DG115" i="3"/>
  <c r="DA115" i="3"/>
  <c r="FK21" i="3"/>
  <c r="CT21" i="3"/>
  <c r="EZ21" i="3"/>
  <c r="CQ21" i="3"/>
  <c r="DE21" i="3"/>
  <c r="CU21" i="3"/>
  <c r="FA28" i="3"/>
  <c r="CX28" i="3"/>
  <c r="GE36" i="3"/>
  <c r="AC34" i="8"/>
  <c r="FB159" i="3"/>
  <c r="DG159" i="3"/>
  <c r="DA159" i="3"/>
  <c r="FA36" i="3"/>
  <c r="CW36" i="3"/>
  <c r="CX36" i="3"/>
  <c r="CW45" i="3"/>
  <c r="FA45" i="3"/>
  <c r="CX45" i="3"/>
  <c r="FB15" i="3"/>
  <c r="DG15" i="3"/>
  <c r="DA15" i="3"/>
  <c r="FB142" i="3"/>
  <c r="DA142" i="3"/>
  <c r="DG142" i="3"/>
  <c r="FA200" i="3"/>
  <c r="CW200" i="3"/>
  <c r="CX200" i="3"/>
  <c r="CT170" i="3"/>
  <c r="EZ170" i="3"/>
  <c r="FK170" i="3"/>
  <c r="CQ170" i="3"/>
  <c r="DE170" i="3"/>
  <c r="CU170" i="3"/>
  <c r="AC44" i="8"/>
  <c r="GE46" i="3"/>
  <c r="GF181" i="3"/>
  <c r="GQ181" i="3"/>
  <c r="Z31" i="3"/>
  <c r="Y31" i="3"/>
  <c r="GH31" i="3"/>
  <c r="K29" i="8"/>
  <c r="Q31" i="3"/>
  <c r="FY31" i="3"/>
  <c r="FK30" i="3"/>
  <c r="CT30" i="3"/>
  <c r="EZ30" i="3"/>
  <c r="CQ30" i="3"/>
  <c r="DE30" i="3"/>
  <c r="CU30" i="3"/>
  <c r="X225" i="3"/>
  <c r="EN225" i="3"/>
  <c r="CT124" i="3"/>
  <c r="EZ124" i="3"/>
  <c r="FK124" i="3"/>
  <c r="CQ124" i="3"/>
  <c r="DE124" i="3"/>
  <c r="CU124" i="3"/>
  <c r="FB248" i="3"/>
  <c r="DG248" i="3"/>
  <c r="GC248" i="3"/>
  <c r="DA248" i="3"/>
  <c r="GL75" i="3"/>
  <c r="FZ121" i="3"/>
  <c r="GK121" i="3"/>
  <c r="CW231" i="3"/>
  <c r="FA231" i="3"/>
  <c r="CX231" i="3"/>
  <c r="FB185" i="3"/>
  <c r="DG185" i="3"/>
  <c r="DA185" i="3"/>
  <c r="CX38" i="3"/>
  <c r="X64" i="3"/>
  <c r="T67" i="1"/>
  <c r="GL86" i="3"/>
  <c r="FK215" i="3"/>
  <c r="CT215" i="3"/>
  <c r="EZ215" i="3"/>
  <c r="CU215" i="3"/>
  <c r="CQ215" i="3"/>
  <c r="DE215" i="3"/>
  <c r="GA215" i="3"/>
  <c r="CW107" i="3"/>
  <c r="FA107" i="3"/>
  <c r="CX107" i="3"/>
  <c r="GQ219" i="3"/>
  <c r="GF219" i="3"/>
  <c r="GR219" i="3"/>
  <c r="EN66" i="3"/>
  <c r="EZ57" i="3"/>
  <c r="FK57" i="3"/>
  <c r="CT57" i="3"/>
  <c r="CQ57" i="3"/>
  <c r="DE57" i="3"/>
  <c r="Y55" i="8"/>
  <c r="CU57" i="3"/>
  <c r="FB103" i="3"/>
  <c r="DG103" i="3"/>
  <c r="DA103" i="3"/>
  <c r="EZ133" i="3"/>
  <c r="FK133" i="3"/>
  <c r="CT133" i="3"/>
  <c r="CU133" i="3"/>
  <c r="CQ133" i="3"/>
  <c r="DE133" i="3"/>
  <c r="EZ111" i="3"/>
  <c r="FK111" i="3"/>
  <c r="CT111" i="3"/>
  <c r="CU111" i="3"/>
  <c r="CQ111" i="3"/>
  <c r="DE111" i="3"/>
  <c r="FB122" i="3"/>
  <c r="DG122" i="3"/>
  <c r="DA122" i="3"/>
  <c r="FA37" i="3"/>
  <c r="CW37" i="3"/>
  <c r="CX37" i="3"/>
  <c r="CT52" i="3"/>
  <c r="EZ52" i="3"/>
  <c r="FK52" i="3"/>
  <c r="CQ52" i="3"/>
  <c r="DE52" i="3"/>
  <c r="GA52" i="3"/>
  <c r="CU52" i="3"/>
  <c r="EN202" i="3"/>
  <c r="X202" i="3"/>
  <c r="X205" i="3"/>
  <c r="EN205" i="3"/>
  <c r="FA71" i="3"/>
  <c r="CX71" i="3"/>
  <c r="AC54" i="8"/>
  <c r="GE56" i="3"/>
  <c r="FB101" i="3"/>
  <c r="DG101" i="3"/>
  <c r="DA101" i="3"/>
  <c r="CT128" i="3"/>
  <c r="FK128" i="3"/>
  <c r="EZ128" i="3"/>
  <c r="CU128" i="3"/>
  <c r="CQ128" i="3"/>
  <c r="DE128" i="3"/>
  <c r="FB80" i="3"/>
  <c r="DG80" i="3"/>
  <c r="DA80" i="3"/>
  <c r="GQ193" i="3"/>
  <c r="GF193" i="3"/>
  <c r="FZ102" i="3"/>
  <c r="GK102" i="3"/>
  <c r="GE74" i="3"/>
  <c r="R50" i="3"/>
  <c r="U50" i="3"/>
  <c r="CT108" i="3"/>
  <c r="EZ108" i="3"/>
  <c r="FK108" i="3"/>
  <c r="CQ108" i="3"/>
  <c r="DE108" i="3"/>
  <c r="CU108" i="3"/>
  <c r="FZ16" i="3"/>
  <c r="M14" i="8"/>
  <c r="CX40" i="3"/>
  <c r="GQ115" i="3"/>
  <c r="GF115" i="3"/>
  <c r="R153" i="3"/>
  <c r="U153" i="3"/>
  <c r="R18" i="3"/>
  <c r="U18" i="3"/>
  <c r="GF130" i="3"/>
  <c r="GQ130" i="3"/>
  <c r="EZ165" i="3"/>
  <c r="FK165" i="3"/>
  <c r="CT165" i="3"/>
  <c r="CQ165" i="3"/>
  <c r="DE165" i="3"/>
  <c r="CU165" i="3"/>
  <c r="FA227" i="3"/>
  <c r="CX227" i="3"/>
  <c r="GF124" i="3"/>
  <c r="GQ124" i="3"/>
  <c r="FB182" i="3"/>
  <c r="DG182" i="3"/>
  <c r="DA182" i="3"/>
  <c r="EN121" i="3"/>
  <c r="X121" i="3"/>
  <c r="R61" i="3"/>
  <c r="U61" i="3"/>
  <c r="FB163" i="3"/>
  <c r="DG163" i="3"/>
  <c r="DA163" i="3"/>
  <c r="GQ239" i="3"/>
  <c r="GF239" i="3"/>
  <c r="GR239" i="3"/>
  <c r="CW122" i="3"/>
  <c r="FA122" i="3"/>
  <c r="CX122" i="3"/>
  <c r="Z145" i="3"/>
  <c r="Y145" i="3"/>
  <c r="GH145" i="3"/>
  <c r="FY145" i="3"/>
  <c r="Q145" i="3"/>
  <c r="GL91" i="3"/>
  <c r="CT84" i="3"/>
  <c r="EZ84" i="3"/>
  <c r="FK84" i="3"/>
  <c r="CQ84" i="3"/>
  <c r="DE84" i="3"/>
  <c r="CU84" i="3"/>
  <c r="GQ156" i="3"/>
  <c r="GF156" i="3"/>
  <c r="FB74" i="3"/>
  <c r="DG74" i="3"/>
  <c r="DA74" i="3"/>
  <c r="R143" i="3"/>
  <c r="U143" i="3"/>
  <c r="FB97" i="3"/>
  <c r="DG97" i="3"/>
  <c r="DA97" i="3"/>
  <c r="GE68" i="3"/>
  <c r="FB65" i="3"/>
  <c r="DG65" i="3"/>
  <c r="DA65" i="3"/>
  <c r="R134" i="3"/>
  <c r="U134" i="3"/>
  <c r="CW39" i="3"/>
  <c r="FL39" i="3"/>
  <c r="FA39" i="3"/>
  <c r="CX39" i="3"/>
  <c r="FA116" i="3"/>
  <c r="CX116" i="3"/>
  <c r="FA171" i="3"/>
  <c r="CW171" i="3"/>
  <c r="CX171" i="3"/>
  <c r="GF190" i="3"/>
  <c r="GQ190" i="3"/>
  <c r="X203" i="3"/>
  <c r="EN203" i="3"/>
  <c r="FB62" i="3"/>
  <c r="DG62" i="3"/>
  <c r="DA62" i="3"/>
  <c r="CT193" i="3"/>
  <c r="EZ193" i="3"/>
  <c r="FK193" i="3"/>
  <c r="CQ193" i="3"/>
  <c r="DE193" i="3"/>
  <c r="CU193" i="3"/>
  <c r="Y38" i="8"/>
  <c r="FB102" i="3"/>
  <c r="DG102" i="3"/>
  <c r="DA102" i="3"/>
  <c r="FA219" i="3"/>
  <c r="CW219" i="3"/>
  <c r="CX219" i="3"/>
  <c r="FB204" i="3"/>
  <c r="DG204" i="3"/>
  <c r="DA204" i="3"/>
  <c r="GE38" i="3"/>
  <c r="AC36" i="8"/>
  <c r="GF222" i="3"/>
  <c r="GR222" i="3"/>
  <c r="GQ222" i="3"/>
  <c r="CW100" i="3"/>
  <c r="FA100" i="3"/>
  <c r="CX100" i="3"/>
  <c r="FB112" i="3"/>
  <c r="DA112" i="3"/>
  <c r="DG112" i="3"/>
  <c r="CT140" i="3"/>
  <c r="EZ140" i="3"/>
  <c r="FK140" i="3"/>
  <c r="CU140" i="3"/>
  <c r="CQ140" i="3"/>
  <c r="DE140" i="3"/>
  <c r="GF101" i="3"/>
  <c r="GQ101" i="3"/>
  <c r="FB221" i="3"/>
  <c r="DG221" i="3"/>
  <c r="GC221" i="3"/>
  <c r="DA221" i="3"/>
  <c r="FK58" i="3"/>
  <c r="CT58" i="3"/>
  <c r="EZ58" i="3"/>
  <c r="CQ58" i="3"/>
  <c r="DE58" i="3"/>
  <c r="CU58" i="3"/>
  <c r="FB187" i="3"/>
  <c r="DG187" i="3"/>
  <c r="DA187" i="3"/>
  <c r="R179" i="3"/>
  <c r="U179" i="3"/>
  <c r="X213" i="3"/>
  <c r="EN213" i="3"/>
  <c r="FB176" i="3"/>
  <c r="DG176" i="3"/>
  <c r="DA176" i="3"/>
  <c r="FB49" i="3"/>
  <c r="DG49" i="3"/>
  <c r="DA49" i="3"/>
  <c r="FK177" i="3"/>
  <c r="EZ177" i="3"/>
  <c r="CT177" i="3"/>
  <c r="CQ177" i="3"/>
  <c r="DE177" i="3"/>
  <c r="CU177" i="3"/>
  <c r="FZ150" i="3"/>
  <c r="GK150" i="3"/>
  <c r="GF141" i="3"/>
  <c r="GQ141" i="3"/>
  <c r="GQ221" i="3"/>
  <c r="GF221" i="3"/>
  <c r="GR221" i="3"/>
  <c r="FA69" i="3"/>
  <c r="CW69" i="3"/>
  <c r="CX69" i="3"/>
  <c r="FA178" i="3"/>
  <c r="CX178" i="3"/>
  <c r="FK220" i="3"/>
  <c r="CT220" i="3"/>
  <c r="EZ220" i="3"/>
  <c r="CU220" i="3"/>
  <c r="CQ220" i="3"/>
  <c r="DE220" i="3"/>
  <c r="GA220" i="3"/>
  <c r="FK12" i="3"/>
  <c r="CT12" i="3"/>
  <c r="EZ12" i="3"/>
  <c r="CQ12" i="3"/>
  <c r="DE12" i="3"/>
  <c r="CU12" i="3"/>
  <c r="CT121" i="3"/>
  <c r="EZ121" i="3"/>
  <c r="FK121" i="3"/>
  <c r="CU121" i="3"/>
  <c r="CQ121" i="3"/>
  <c r="DE121" i="3"/>
  <c r="FB130" i="3"/>
  <c r="DA130" i="3"/>
  <c r="DG130" i="3"/>
  <c r="CW161" i="3"/>
  <c r="FA161" i="3"/>
  <c r="CX161" i="3"/>
  <c r="GE27" i="3"/>
  <c r="AC25" i="8"/>
  <c r="CT24" i="3"/>
  <c r="EZ24" i="3"/>
  <c r="FK24" i="3"/>
  <c r="CQ24" i="3"/>
  <c r="DE24" i="3"/>
  <c r="CU24" i="3"/>
  <c r="CW101" i="3"/>
  <c r="FA101" i="3"/>
  <c r="CX101" i="3"/>
  <c r="GF107" i="3"/>
  <c r="GQ107" i="3"/>
  <c r="GE44" i="3"/>
  <c r="AC42" i="8"/>
  <c r="CW35" i="3"/>
  <c r="FA35" i="3"/>
  <c r="CX35" i="3"/>
  <c r="FK16" i="3"/>
  <c r="CT16" i="3"/>
  <c r="EZ16" i="3"/>
  <c r="CQ16" i="3"/>
  <c r="DE16" i="3"/>
  <c r="CU16" i="3"/>
  <c r="X224" i="3"/>
  <c r="EN224" i="3"/>
  <c r="EZ59" i="3"/>
  <c r="CT59" i="3"/>
  <c r="FK59" i="3"/>
  <c r="CQ59" i="3"/>
  <c r="DE59" i="3"/>
  <c r="CU59" i="3"/>
  <c r="R154" i="3"/>
  <c r="U154" i="3"/>
  <c r="CT20" i="3"/>
  <c r="EZ20" i="3"/>
  <c r="FK20" i="3"/>
  <c r="CQ20" i="3"/>
  <c r="DE20" i="3"/>
  <c r="CU20" i="3"/>
  <c r="R150" i="3"/>
  <c r="U150" i="3"/>
  <c r="GQ223" i="3"/>
  <c r="GF223" i="3"/>
  <c r="GR223" i="3"/>
  <c r="CT93" i="3"/>
  <c r="EZ93" i="3"/>
  <c r="FK93" i="3"/>
  <c r="CQ93" i="3"/>
  <c r="DE93" i="3"/>
  <c r="CU93" i="3"/>
  <c r="EN113" i="3"/>
  <c r="CT94" i="3"/>
  <c r="EZ94" i="3"/>
  <c r="FK94" i="3"/>
  <c r="CQ94" i="3"/>
  <c r="DE94" i="3"/>
  <c r="CU94" i="3"/>
  <c r="CT240" i="3"/>
  <c r="EZ240" i="3"/>
  <c r="FK240" i="3"/>
  <c r="CU240" i="3"/>
  <c r="CQ240" i="3"/>
  <c r="DE240" i="3"/>
  <c r="GA240" i="3"/>
  <c r="FB27" i="3"/>
  <c r="DG27" i="3"/>
  <c r="DA27" i="3"/>
  <c r="FA82" i="3"/>
  <c r="CW82" i="3"/>
  <c r="CX82" i="3"/>
  <c r="FK235" i="3"/>
  <c r="CT235" i="3"/>
  <c r="EZ235" i="3"/>
  <c r="CU235" i="3"/>
  <c r="CQ235" i="3"/>
  <c r="DE235" i="3"/>
  <c r="GA235" i="3"/>
  <c r="X234" i="3"/>
  <c r="EN234" i="3"/>
  <c r="CT252" i="3"/>
  <c r="EZ252" i="3"/>
  <c r="FK252" i="3"/>
  <c r="CQ252" i="3"/>
  <c r="DE252" i="3"/>
  <c r="GA252" i="3"/>
  <c r="CU252" i="3"/>
  <c r="AC46" i="8"/>
  <c r="GE48" i="3"/>
  <c r="FA113" i="3"/>
  <c r="CW113" i="3"/>
  <c r="CX113" i="3"/>
  <c r="FB198" i="3"/>
  <c r="DG198" i="3"/>
  <c r="DA198" i="3"/>
  <c r="CW245" i="3"/>
  <c r="FA245" i="3"/>
  <c r="CX245" i="3"/>
  <c r="GE79" i="3"/>
  <c r="FA248" i="3"/>
  <c r="CX248" i="3"/>
  <c r="FB172" i="3"/>
  <c r="DG172" i="3"/>
  <c r="DA172" i="3"/>
  <c r="EN181" i="3"/>
  <c r="X181" i="3"/>
  <c r="FB10" i="3"/>
  <c r="DG10" i="3"/>
  <c r="DA10" i="3"/>
  <c r="FB186" i="3"/>
  <c r="DG186" i="3"/>
  <c r="DA186" i="3"/>
  <c r="CW183" i="3"/>
  <c r="FA183" i="3"/>
  <c r="CX183" i="3"/>
  <c r="CK155" i="3"/>
  <c r="CW155" i="3"/>
  <c r="GF228" i="3"/>
  <c r="GR228" i="3"/>
  <c r="GQ228" i="3"/>
  <c r="R16" i="3"/>
  <c r="U16" i="3"/>
  <c r="FB67" i="3"/>
  <c r="EZ67" i="3"/>
  <c r="FA67" i="3"/>
  <c r="FD67" i="3"/>
  <c r="FE67" i="3"/>
  <c r="FF67" i="3"/>
  <c r="DG67" i="3"/>
  <c r="DA67" i="3"/>
  <c r="CK148" i="3"/>
  <c r="CW148" i="3"/>
  <c r="CK182" i="3"/>
  <c r="CW182" i="3"/>
  <c r="CT114" i="3"/>
  <c r="EZ114" i="3"/>
  <c r="FK114" i="3"/>
  <c r="CU114" i="3"/>
  <c r="CQ114" i="3"/>
  <c r="DE114" i="3"/>
  <c r="X126" i="3"/>
  <c r="EN126" i="3"/>
  <c r="GF122" i="3"/>
  <c r="GQ122" i="3"/>
  <c r="EZ79" i="3"/>
  <c r="FK79" i="3"/>
  <c r="CT79" i="3"/>
  <c r="CQ79" i="3"/>
  <c r="DE79" i="3"/>
  <c r="CU79" i="3"/>
  <c r="FK158" i="3"/>
  <c r="EZ158" i="3"/>
  <c r="CT158" i="3"/>
  <c r="CQ158" i="3"/>
  <c r="DE158" i="3"/>
  <c r="CU158" i="3"/>
  <c r="FK13" i="3"/>
  <c r="CT13" i="3"/>
  <c r="EZ13" i="3"/>
  <c r="FD13" i="3"/>
  <c r="CQ13" i="3"/>
  <c r="DE13" i="3"/>
  <c r="CU13" i="3"/>
  <c r="FB29" i="3"/>
  <c r="EZ29" i="3"/>
  <c r="FD29" i="3"/>
  <c r="DG29" i="3"/>
  <c r="DA29" i="3"/>
  <c r="FK192" i="3"/>
  <c r="CT192" i="3"/>
  <c r="EZ192" i="3"/>
  <c r="CU192" i="3"/>
  <c r="CQ192" i="3"/>
  <c r="DE192" i="3"/>
  <c r="FB36" i="3"/>
  <c r="DG36" i="3"/>
  <c r="DA36" i="3"/>
  <c r="FA79" i="3"/>
  <c r="CW79" i="3"/>
  <c r="CX79" i="3"/>
  <c r="FB90" i="3"/>
  <c r="DG90" i="3"/>
  <c r="DA90" i="3"/>
  <c r="GQ211" i="3"/>
  <c r="GF211" i="3"/>
  <c r="GR211" i="3"/>
  <c r="EN44" i="3"/>
  <c r="AI42" i="8"/>
  <c r="FB107" i="3"/>
  <c r="DG107" i="3"/>
  <c r="DA107" i="3"/>
  <c r="FB89" i="3"/>
  <c r="DG89" i="3"/>
  <c r="DA89" i="3"/>
  <c r="GF236" i="3"/>
  <c r="GR236" i="3"/>
  <c r="GQ236" i="3"/>
  <c r="FB149" i="3"/>
  <c r="DA149" i="3"/>
  <c r="DG149" i="3"/>
  <c r="FZ39" i="3"/>
  <c r="M37" i="8"/>
  <c r="GK39" i="3"/>
  <c r="FB245" i="3"/>
  <c r="DG245" i="3"/>
  <c r="GC245" i="3"/>
  <c r="DA245" i="3"/>
  <c r="X20" i="3"/>
  <c r="T23" i="1"/>
  <c r="EN20" i="3"/>
  <c r="AI18" i="8"/>
  <c r="GQ172" i="3"/>
  <c r="GF172" i="3"/>
  <c r="FB220" i="3"/>
  <c r="DG220" i="3"/>
  <c r="GC220" i="3"/>
  <c r="DA220" i="3"/>
  <c r="FB51" i="3"/>
  <c r="DG51" i="3"/>
  <c r="GC51" i="3"/>
  <c r="DA51" i="3"/>
  <c r="GF208" i="3"/>
  <c r="GR208" i="3"/>
  <c r="GQ208" i="3"/>
  <c r="FB207" i="3"/>
  <c r="DG207" i="3"/>
  <c r="GC207" i="3"/>
  <c r="DA207" i="3"/>
  <c r="X22" i="3"/>
  <c r="T25" i="1"/>
  <c r="EN22" i="3"/>
  <c r="AI20" i="8"/>
  <c r="FA190" i="3"/>
  <c r="CW190" i="3"/>
  <c r="CX190" i="3"/>
  <c r="GK14" i="3"/>
  <c r="GF125" i="3"/>
  <c r="GQ125" i="3"/>
  <c r="FZ149" i="3"/>
  <c r="GK149" i="3"/>
  <c r="FA106" i="3"/>
  <c r="CW106" i="3"/>
  <c r="CX106" i="3"/>
  <c r="FZ142" i="3"/>
  <c r="GK142" i="3"/>
  <c r="FA60" i="3"/>
  <c r="CX60" i="3"/>
  <c r="FB166" i="3"/>
  <c r="DG166" i="3"/>
  <c r="DA166" i="3"/>
  <c r="X95" i="3"/>
  <c r="EN95" i="3"/>
  <c r="FB167" i="3"/>
  <c r="DG167" i="3"/>
  <c r="DA167" i="3"/>
  <c r="FA159" i="3"/>
  <c r="CW159" i="3"/>
  <c r="CX159" i="3"/>
  <c r="X169" i="3"/>
  <c r="EN169" i="3"/>
  <c r="EN192" i="3"/>
  <c r="X192" i="3"/>
  <c r="EN151" i="3"/>
  <c r="X151" i="3"/>
  <c r="FA90" i="3"/>
  <c r="CW90" i="3"/>
  <c r="CX90" i="3"/>
  <c r="FA21" i="3"/>
  <c r="CX21" i="3"/>
  <c r="FA55" i="3"/>
  <c r="CW55" i="3"/>
  <c r="CX55" i="3"/>
  <c r="CT45" i="3"/>
  <c r="EZ45" i="3"/>
  <c r="FK45" i="3"/>
  <c r="CQ45" i="3"/>
  <c r="DE45" i="3"/>
  <c r="CU45" i="3"/>
  <c r="R15" i="3"/>
  <c r="U15" i="3"/>
  <c r="EN15" i="3"/>
  <c r="AI13" i="8"/>
  <c r="X241" i="3"/>
  <c r="EN241" i="3"/>
  <c r="X237" i="3"/>
  <c r="EN237" i="3"/>
  <c r="CT200" i="3"/>
  <c r="EZ200" i="3"/>
  <c r="FK200" i="3"/>
  <c r="CU200" i="3"/>
  <c r="CQ200" i="3"/>
  <c r="DE200" i="3"/>
  <c r="GQ153" i="3"/>
  <c r="GF153" i="3"/>
  <c r="FB137" i="3"/>
  <c r="DA137" i="3"/>
  <c r="DG137" i="3"/>
  <c r="FA30" i="3"/>
  <c r="CX30" i="3"/>
  <c r="FB225" i="3"/>
  <c r="DG225" i="3"/>
  <c r="GC225" i="3"/>
  <c r="DA225" i="3"/>
  <c r="GE28" i="3"/>
  <c r="AC26" i="8"/>
  <c r="EZ224" i="3"/>
  <c r="FK224" i="3"/>
  <c r="CT224" i="3"/>
  <c r="CU224" i="3"/>
  <c r="CQ224" i="3"/>
  <c r="DE224" i="3"/>
  <c r="GA224" i="3"/>
  <c r="X251" i="3"/>
  <c r="EN251" i="3"/>
  <c r="R106" i="3"/>
  <c r="U106" i="3"/>
  <c r="GE66" i="3"/>
  <c r="FK231" i="3"/>
  <c r="CT231" i="3"/>
  <c r="EZ231" i="3"/>
  <c r="CU231" i="3"/>
  <c r="CQ231" i="3"/>
  <c r="DE231" i="3"/>
  <c r="GA231" i="3"/>
  <c r="FA196" i="3"/>
  <c r="CW196" i="3"/>
  <c r="CX196" i="3"/>
  <c r="FB64" i="3"/>
  <c r="DG64" i="3"/>
  <c r="DA64" i="3"/>
  <c r="GQ179" i="3"/>
  <c r="GF179" i="3"/>
  <c r="CT107" i="3"/>
  <c r="EZ107" i="3"/>
  <c r="FK107" i="3"/>
  <c r="CQ107" i="3"/>
  <c r="DE107" i="3"/>
  <c r="CU107" i="3"/>
  <c r="FB66" i="3"/>
  <c r="DG66" i="3"/>
  <c r="DA66" i="3"/>
  <c r="FB93" i="3"/>
  <c r="DG93" i="3"/>
  <c r="DA93" i="3"/>
  <c r="FA57" i="3"/>
  <c r="CW57" i="3"/>
  <c r="CX57" i="3"/>
  <c r="FK120" i="3"/>
  <c r="CT120" i="3"/>
  <c r="EZ120" i="3"/>
  <c r="CQ120" i="3"/>
  <c r="DE120" i="3"/>
  <c r="CU120" i="3"/>
  <c r="FA133" i="3"/>
  <c r="CW133" i="3"/>
  <c r="CX133" i="3"/>
  <c r="FK202" i="3"/>
  <c r="CT202" i="3"/>
  <c r="EZ202" i="3"/>
  <c r="CU202" i="3"/>
  <c r="CQ202" i="3"/>
  <c r="DE202" i="3"/>
  <c r="FA111" i="3"/>
  <c r="CW111" i="3"/>
  <c r="CX111" i="3"/>
  <c r="FA97" i="3"/>
  <c r="CX97" i="3"/>
  <c r="X155" i="3"/>
  <c r="EN155" i="3"/>
  <c r="X84" i="3"/>
  <c r="EN84" i="3"/>
  <c r="GF146" i="3"/>
  <c r="GQ146" i="3"/>
  <c r="GF100" i="3"/>
  <c r="GQ100" i="3"/>
  <c r="FB14" i="3"/>
  <c r="DG14" i="3"/>
  <c r="DA14" i="3"/>
  <c r="X191" i="3"/>
  <c r="EN191" i="3"/>
  <c r="FB202" i="3"/>
  <c r="DG202" i="3"/>
  <c r="DA202" i="3"/>
  <c r="GQ168" i="3"/>
  <c r="GF168" i="3"/>
  <c r="CW154" i="3"/>
  <c r="FA154" i="3"/>
  <c r="CX154" i="3"/>
  <c r="FB205" i="3"/>
  <c r="DG205" i="3"/>
  <c r="GC205" i="3"/>
  <c r="DA205" i="3"/>
  <c r="FA143" i="3"/>
  <c r="CX143" i="3"/>
  <c r="CW201" i="3"/>
  <c r="FA201" i="3"/>
  <c r="CX201" i="3"/>
  <c r="GQ189" i="3"/>
  <c r="GF189" i="3"/>
  <c r="EZ95" i="3"/>
  <c r="FK95" i="3"/>
  <c r="CT95" i="3"/>
  <c r="CQ95" i="3"/>
  <c r="DE95" i="3"/>
  <c r="CU95" i="3"/>
  <c r="GL87" i="3"/>
  <c r="X217" i="3"/>
  <c r="EN217" i="3"/>
  <c r="Q24" i="3"/>
  <c r="K22" i="8"/>
  <c r="GF230" i="3"/>
  <c r="GR230" i="3"/>
  <c r="GQ230" i="3"/>
  <c r="FA148" i="3"/>
  <c r="CX148" i="3"/>
  <c r="FB50" i="3"/>
  <c r="DG50" i="3"/>
  <c r="DA50" i="3"/>
  <c r="FB26" i="3"/>
  <c r="DG26" i="3"/>
  <c r="DA26" i="3"/>
  <c r="GE43" i="3"/>
  <c r="AC41" i="8"/>
  <c r="FK7" i="3"/>
  <c r="CT7" i="3"/>
  <c r="EZ7" i="3"/>
  <c r="CQ7" i="3"/>
  <c r="DE7" i="3"/>
  <c r="CU7" i="3"/>
  <c r="FB153" i="3"/>
  <c r="DG153" i="3"/>
  <c r="DA153" i="3"/>
  <c r="X100" i="3"/>
  <c r="EN100" i="3"/>
  <c r="FA165" i="3"/>
  <c r="CW165" i="3"/>
  <c r="CX165" i="3"/>
  <c r="CT227" i="3"/>
  <c r="EZ227" i="3"/>
  <c r="FK227" i="3"/>
  <c r="CU227" i="3"/>
  <c r="CQ227" i="3"/>
  <c r="DE227" i="3"/>
  <c r="GA227" i="3"/>
  <c r="GF135" i="3"/>
  <c r="GQ135" i="3"/>
  <c r="FB121" i="3"/>
  <c r="DG121" i="3"/>
  <c r="DA121" i="3"/>
  <c r="FB61" i="3"/>
  <c r="DG61" i="3"/>
  <c r="DA61" i="3"/>
  <c r="GF252" i="3"/>
  <c r="GR252" i="3"/>
  <c r="GQ252" i="3"/>
  <c r="GF133" i="3"/>
  <c r="GQ133" i="3"/>
  <c r="FZ138" i="3"/>
  <c r="GK138" i="3"/>
  <c r="CT122" i="3"/>
  <c r="EZ122" i="3"/>
  <c r="FK122" i="3"/>
  <c r="CU122" i="3"/>
  <c r="CQ122" i="3"/>
  <c r="DE122" i="3"/>
  <c r="GL69" i="3"/>
  <c r="FK42" i="3"/>
  <c r="FZ34" i="3"/>
  <c r="GK34" i="3"/>
  <c r="M32" i="8"/>
  <c r="GQ235" i="3"/>
  <c r="GF235" i="3"/>
  <c r="GR235" i="3"/>
  <c r="CT247" i="3"/>
  <c r="EZ247" i="3"/>
  <c r="FK247" i="3"/>
  <c r="CQ247" i="3"/>
  <c r="DE247" i="3"/>
  <c r="GA247" i="3"/>
  <c r="CU247" i="3"/>
  <c r="FK17" i="3"/>
  <c r="CT17" i="3"/>
  <c r="EZ17" i="3"/>
  <c r="CQ17" i="3"/>
  <c r="DE17" i="3"/>
  <c r="CU17" i="3"/>
  <c r="GE81" i="3"/>
  <c r="FB143" i="3"/>
  <c r="DA143" i="3"/>
  <c r="DG143" i="3"/>
  <c r="GE76" i="3"/>
  <c r="GF192" i="3"/>
  <c r="GQ192" i="3"/>
  <c r="FB134" i="3"/>
  <c r="DA134" i="3"/>
  <c r="DG134" i="3"/>
  <c r="FB34" i="3"/>
  <c r="DG34" i="3"/>
  <c r="DA34" i="3"/>
  <c r="CT116" i="3"/>
  <c r="EZ116" i="3"/>
  <c r="FK116" i="3"/>
  <c r="CU116" i="3"/>
  <c r="CQ116" i="3"/>
  <c r="DE116" i="3"/>
  <c r="CT171" i="3"/>
  <c r="EZ171" i="3"/>
  <c r="FK171" i="3"/>
  <c r="CQ171" i="3"/>
  <c r="DE171" i="3"/>
  <c r="CU171" i="3"/>
  <c r="X230" i="3"/>
  <c r="EN230" i="3"/>
  <c r="FB203" i="3"/>
  <c r="DG203" i="3"/>
  <c r="DA203" i="3"/>
  <c r="FA66" i="3"/>
  <c r="CW66" i="3"/>
  <c r="CX66" i="3"/>
  <c r="FK40" i="3"/>
  <c r="CT219" i="3"/>
  <c r="EZ219" i="3"/>
  <c r="FK219" i="3"/>
  <c r="CU219" i="3"/>
  <c r="CQ219" i="3"/>
  <c r="DE219" i="3"/>
  <c r="GA219" i="3"/>
  <c r="FK80" i="3"/>
  <c r="CT80" i="3"/>
  <c r="EZ80" i="3"/>
  <c r="CQ80" i="3"/>
  <c r="DE80" i="3"/>
  <c r="CU80" i="3"/>
  <c r="CT100" i="3"/>
  <c r="EZ100" i="3"/>
  <c r="FK100" i="3"/>
  <c r="CQ100" i="3"/>
  <c r="DE100" i="3"/>
  <c r="CU100" i="3"/>
  <c r="X160" i="3"/>
  <c r="EN160" i="3"/>
  <c r="FA58" i="3"/>
  <c r="CX58" i="3"/>
  <c r="FA237" i="3"/>
  <c r="CW237" i="3"/>
  <c r="CX237" i="3"/>
  <c r="FB179" i="3"/>
  <c r="DG179" i="3"/>
  <c r="DA179" i="3"/>
  <c r="FZ85" i="3"/>
  <c r="GK85" i="3"/>
  <c r="FB213" i="3"/>
  <c r="DG213" i="3"/>
  <c r="GC213" i="3"/>
  <c r="DA213" i="3"/>
  <c r="FA47" i="3"/>
  <c r="CX47" i="3"/>
  <c r="FA48" i="3"/>
  <c r="CW48" i="3"/>
  <c r="CX48" i="3"/>
  <c r="FA177" i="3"/>
  <c r="CX177" i="3"/>
  <c r="GL88" i="3"/>
  <c r="GF251" i="3"/>
  <c r="GR251" i="3"/>
  <c r="GQ251" i="3"/>
  <c r="FB41" i="3"/>
  <c r="DG41" i="3"/>
  <c r="DA41" i="3"/>
  <c r="CT69" i="3"/>
  <c r="EZ69" i="3"/>
  <c r="FK69" i="3"/>
  <c r="CQ69" i="3"/>
  <c r="DE69" i="3"/>
  <c r="CU69" i="3"/>
  <c r="CW191" i="3"/>
  <c r="FA191" i="3"/>
  <c r="CX191" i="3"/>
  <c r="EZ178" i="3"/>
  <c r="FK178" i="3"/>
  <c r="CT178" i="3"/>
  <c r="CQ178" i="3"/>
  <c r="DE178" i="3"/>
  <c r="CU178" i="3"/>
  <c r="CW12" i="3"/>
  <c r="FA12" i="3"/>
  <c r="CX12" i="3"/>
  <c r="GF250" i="3"/>
  <c r="GR250" i="3"/>
  <c r="GQ250" i="3"/>
  <c r="R54" i="3"/>
  <c r="U54" i="3"/>
  <c r="CT161" i="3"/>
  <c r="EZ161" i="3"/>
  <c r="FK161" i="3"/>
  <c r="CQ161" i="3"/>
  <c r="DE161" i="3"/>
  <c r="CU161" i="3"/>
  <c r="FA24" i="3"/>
  <c r="CW24" i="3"/>
  <c r="CX24" i="3"/>
  <c r="FZ65" i="3"/>
  <c r="GK65" i="3"/>
  <c r="EN175" i="3"/>
  <c r="R88" i="3"/>
  <c r="U88" i="3"/>
  <c r="R72" i="3"/>
  <c r="U72" i="3"/>
  <c r="CT101" i="3"/>
  <c r="EZ101" i="3"/>
  <c r="FK101" i="3"/>
  <c r="CQ101" i="3"/>
  <c r="DE101" i="3"/>
  <c r="CU101" i="3"/>
  <c r="CW16" i="3"/>
  <c r="FA16" i="3"/>
  <c r="CX16" i="3"/>
  <c r="FB224" i="3"/>
  <c r="DG224" i="3"/>
  <c r="GC224" i="3"/>
  <c r="DA224" i="3"/>
  <c r="GF103" i="3"/>
  <c r="GQ103" i="3"/>
  <c r="FZ122" i="3"/>
  <c r="GK122" i="3"/>
  <c r="FB154" i="3"/>
  <c r="DG154" i="3"/>
  <c r="DA154" i="3"/>
  <c r="FA20" i="3"/>
  <c r="CW20" i="3"/>
  <c r="CX20" i="3"/>
  <c r="FB150" i="3"/>
  <c r="DA150" i="3"/>
  <c r="DG150" i="3"/>
  <c r="FA99" i="3"/>
  <c r="CX99" i="3"/>
  <c r="FB113" i="3"/>
  <c r="DG113" i="3"/>
  <c r="DA113" i="3"/>
  <c r="R27" i="3"/>
  <c r="U27" i="3"/>
  <c r="CT82" i="3"/>
  <c r="EZ82" i="3"/>
  <c r="FK82" i="3"/>
  <c r="CQ82" i="3"/>
  <c r="DE82" i="3"/>
  <c r="CU82" i="3"/>
  <c r="FA235" i="3"/>
  <c r="CW235" i="3"/>
  <c r="CX235" i="3"/>
  <c r="FB234" i="3"/>
  <c r="DG234" i="3"/>
  <c r="GC234" i="3"/>
  <c r="DA234" i="3"/>
  <c r="FA218" i="3"/>
  <c r="CW218" i="3"/>
  <c r="CX218" i="3"/>
  <c r="CT113" i="3"/>
  <c r="EZ113" i="3"/>
  <c r="FK113" i="3"/>
  <c r="CU113" i="3"/>
  <c r="CQ113" i="3"/>
  <c r="DE113" i="3"/>
  <c r="CT245" i="3"/>
  <c r="EZ245" i="3"/>
  <c r="FK245" i="3"/>
  <c r="CQ245" i="3"/>
  <c r="DE245" i="3"/>
  <c r="GA245" i="3"/>
  <c r="CU245" i="3"/>
  <c r="R75" i="3"/>
  <c r="U75" i="3"/>
  <c r="R77" i="3"/>
  <c r="U77" i="3"/>
  <c r="CT248" i="3"/>
  <c r="EZ248" i="3"/>
  <c r="FK248" i="3"/>
  <c r="CQ248" i="3"/>
  <c r="DE248" i="3"/>
  <c r="GA248" i="3"/>
  <c r="CU248" i="3"/>
  <c r="R57" i="3"/>
  <c r="U57" i="3"/>
  <c r="X57" i="3"/>
  <c r="T60" i="1"/>
  <c r="FB181" i="3"/>
  <c r="DG181" i="3"/>
  <c r="DA181" i="3"/>
  <c r="R10" i="3"/>
  <c r="U10" i="3"/>
  <c r="FB33" i="3"/>
  <c r="DG33" i="3"/>
  <c r="DA33" i="3"/>
  <c r="FK183" i="3"/>
  <c r="CT183" i="3"/>
  <c r="EZ183" i="3"/>
  <c r="CU183" i="3"/>
  <c r="CQ183" i="3"/>
  <c r="DE183" i="3"/>
  <c r="FA109" i="3"/>
  <c r="CX109" i="3"/>
  <c r="FA244" i="3"/>
  <c r="CX244" i="3"/>
  <c r="FA181" i="3"/>
  <c r="CW181" i="3"/>
  <c r="CX181" i="3"/>
  <c r="X201" i="3"/>
  <c r="EN201" i="3"/>
  <c r="CK143" i="3"/>
  <c r="CW143" i="3"/>
  <c r="CK114" i="3"/>
  <c r="CW114" i="3"/>
  <c r="CK177" i="3"/>
  <c r="CW177" i="3"/>
  <c r="CK141" i="3"/>
  <c r="CW141" i="3"/>
  <c r="CK85" i="3"/>
  <c r="CK234" i="3"/>
  <c r="CW234" i="3"/>
  <c r="FZ89" i="3"/>
  <c r="GK89" i="3"/>
  <c r="GE88" i="3"/>
  <c r="CW83" i="3"/>
  <c r="FA83" i="3"/>
  <c r="CX83" i="3"/>
  <c r="FZ104" i="3"/>
  <c r="GK104" i="3"/>
  <c r="GF123" i="3"/>
  <c r="GQ123" i="3"/>
  <c r="GE35" i="3"/>
  <c r="AC33" i="8"/>
  <c r="FA125" i="3"/>
  <c r="CW125" i="3"/>
  <c r="CX125" i="3"/>
  <c r="GE33" i="3"/>
  <c r="AC31" i="8"/>
  <c r="GQ207" i="3"/>
  <c r="GF207" i="3"/>
  <c r="GR207" i="3"/>
  <c r="AC48" i="8"/>
  <c r="GE50" i="3"/>
  <c r="X249" i="3"/>
  <c r="EN249" i="3"/>
  <c r="FZ144" i="3"/>
  <c r="GK144" i="3"/>
  <c r="GF138" i="3"/>
  <c r="GQ138" i="3"/>
  <c r="X78" i="3"/>
  <c r="T81" i="1"/>
  <c r="EN78" i="3"/>
  <c r="FZ80" i="3"/>
  <c r="GK80" i="3"/>
  <c r="GE41" i="3"/>
  <c r="AC39" i="8"/>
  <c r="X222" i="3"/>
  <c r="EN222" i="3"/>
  <c r="R83" i="3"/>
  <c r="U83" i="3"/>
  <c r="FA164" i="3"/>
  <c r="CW164" i="3"/>
  <c r="CX164" i="3"/>
  <c r="EN123" i="3"/>
  <c r="X123" i="3"/>
  <c r="CW138" i="3"/>
  <c r="FA138" i="3"/>
  <c r="CX138" i="3"/>
  <c r="FA204" i="3"/>
  <c r="CW204" i="3"/>
  <c r="CX204" i="3"/>
  <c r="FA86" i="3"/>
  <c r="CW86" i="3"/>
  <c r="CX86" i="3"/>
  <c r="R164" i="3"/>
  <c r="U164" i="3"/>
  <c r="GK22" i="3"/>
  <c r="CT106" i="3"/>
  <c r="EZ106" i="3"/>
  <c r="FK106" i="3"/>
  <c r="CQ106" i="3"/>
  <c r="DE106" i="3"/>
  <c r="CU106" i="3"/>
  <c r="FZ73" i="3"/>
  <c r="GK73" i="3"/>
  <c r="CT60" i="3"/>
  <c r="EZ60" i="3"/>
  <c r="FK60" i="3"/>
  <c r="CQ60" i="3"/>
  <c r="DE60" i="3"/>
  <c r="CU60" i="3"/>
  <c r="FA169" i="3"/>
  <c r="CX169" i="3"/>
  <c r="FA212" i="3"/>
  <c r="CX212" i="3"/>
  <c r="GQ167" i="3"/>
  <c r="GF167" i="3"/>
  <c r="FB95" i="3"/>
  <c r="DG95" i="3"/>
  <c r="DA95" i="3"/>
  <c r="CW198" i="3"/>
  <c r="FA198" i="3"/>
  <c r="CX198" i="3"/>
  <c r="CT159" i="3"/>
  <c r="FK159" i="3"/>
  <c r="EZ159" i="3"/>
  <c r="CQ159" i="3"/>
  <c r="DE159" i="3"/>
  <c r="CU159" i="3"/>
  <c r="FB169" i="3"/>
  <c r="DG169" i="3"/>
  <c r="DA169" i="3"/>
  <c r="FB192" i="3"/>
  <c r="DG192" i="3"/>
  <c r="DA192" i="3"/>
  <c r="FB151" i="3"/>
  <c r="DA151" i="3"/>
  <c r="DG151" i="3"/>
  <c r="GQ178" i="3"/>
  <c r="GF178" i="3"/>
  <c r="CT90" i="3"/>
  <c r="EZ90" i="3"/>
  <c r="FK90" i="3"/>
  <c r="CQ90" i="3"/>
  <c r="DE90" i="3"/>
  <c r="CU90" i="3"/>
  <c r="CW54" i="3"/>
  <c r="FA54" i="3"/>
  <c r="CX54" i="3"/>
  <c r="CT55" i="3"/>
  <c r="EZ55" i="3"/>
  <c r="FK55" i="3"/>
  <c r="CQ55" i="3"/>
  <c r="DE55" i="3"/>
  <c r="CU55" i="3"/>
  <c r="FB241" i="3"/>
  <c r="DG241" i="3"/>
  <c r="GC241" i="3"/>
  <c r="DA241" i="3"/>
  <c r="FB237" i="3"/>
  <c r="DG237" i="3"/>
  <c r="GC237" i="3"/>
  <c r="DA237" i="3"/>
  <c r="FK15" i="3"/>
  <c r="CT15" i="3"/>
  <c r="EZ15" i="3"/>
  <c r="CQ15" i="3"/>
  <c r="DE15" i="3"/>
  <c r="CU15" i="3"/>
  <c r="CT10" i="3"/>
  <c r="EZ10" i="3"/>
  <c r="FK10" i="3"/>
  <c r="CQ10" i="3"/>
  <c r="DE10" i="3"/>
  <c r="CU10" i="3"/>
  <c r="FB17" i="3"/>
  <c r="FA17" i="3"/>
  <c r="FD17" i="3"/>
  <c r="FE17" i="3"/>
  <c r="DG17" i="3"/>
  <c r="DA17" i="3"/>
  <c r="CW130" i="3"/>
  <c r="FA130" i="3"/>
  <c r="CX130" i="3"/>
  <c r="FA117" i="3"/>
  <c r="CW117" i="3"/>
  <c r="CX117" i="3"/>
  <c r="FA224" i="3"/>
  <c r="CX224" i="3"/>
  <c r="FK150" i="3"/>
  <c r="EZ150" i="3"/>
  <c r="CT150" i="3"/>
  <c r="CU150" i="3"/>
  <c r="CQ150" i="3"/>
  <c r="DE150" i="3"/>
  <c r="FB251" i="3"/>
  <c r="DG251" i="3"/>
  <c r="GC251" i="3"/>
  <c r="DA251" i="3"/>
  <c r="FB106" i="3"/>
  <c r="DG106" i="3"/>
  <c r="DA106" i="3"/>
  <c r="FZ114" i="3"/>
  <c r="GK114" i="3"/>
  <c r="FA147" i="3"/>
  <c r="CW147" i="3"/>
  <c r="CX147" i="3"/>
  <c r="FK196" i="3"/>
  <c r="CT196" i="3"/>
  <c r="EZ196" i="3"/>
  <c r="CU196" i="3"/>
  <c r="CQ196" i="3"/>
  <c r="DE196" i="3"/>
  <c r="CW137" i="3"/>
  <c r="FA137" i="3"/>
  <c r="CX137" i="3"/>
  <c r="FA167" i="3"/>
  <c r="CX167" i="3"/>
  <c r="EN188" i="3"/>
  <c r="X188" i="3"/>
  <c r="CW225" i="3"/>
  <c r="FA225" i="3"/>
  <c r="CX225" i="3"/>
  <c r="FK166" i="3"/>
  <c r="CT166" i="3"/>
  <c r="EZ166" i="3"/>
  <c r="CQ166" i="3"/>
  <c r="DE166" i="3"/>
  <c r="CU166" i="3"/>
  <c r="X199" i="3"/>
  <c r="EN199" i="3"/>
  <c r="GL76" i="3"/>
  <c r="CW146" i="3"/>
  <c r="FA146" i="3"/>
  <c r="CX146" i="3"/>
  <c r="GF147" i="3"/>
  <c r="GQ147" i="3"/>
  <c r="FA120" i="3"/>
  <c r="CX120" i="3"/>
  <c r="GF234" i="3"/>
  <c r="GR234" i="3"/>
  <c r="GQ234" i="3"/>
  <c r="FA202" i="3"/>
  <c r="CW202" i="3"/>
  <c r="CX202" i="3"/>
  <c r="CT97" i="3"/>
  <c r="EZ97" i="3"/>
  <c r="FK97" i="3"/>
  <c r="CQ97" i="3"/>
  <c r="DE97" i="3"/>
  <c r="CU97" i="3"/>
  <c r="FB155" i="3"/>
  <c r="DG155" i="3"/>
  <c r="DA155" i="3"/>
  <c r="FB84" i="3"/>
  <c r="DG84" i="3"/>
  <c r="DA84" i="3"/>
  <c r="FB191" i="3"/>
  <c r="DG191" i="3"/>
  <c r="DA191" i="3"/>
  <c r="FZ106" i="3"/>
  <c r="GK106" i="3"/>
  <c r="CT154" i="3"/>
  <c r="EZ154" i="3"/>
  <c r="FK154" i="3"/>
  <c r="CQ154" i="3"/>
  <c r="DE154" i="3"/>
  <c r="CU154" i="3"/>
  <c r="CT143" i="3"/>
  <c r="EZ143" i="3"/>
  <c r="FK143" i="3"/>
  <c r="CU143" i="3"/>
  <c r="CQ143" i="3"/>
  <c r="DE143" i="3"/>
  <c r="FK201" i="3"/>
  <c r="CT201" i="3"/>
  <c r="EZ201" i="3"/>
  <c r="CQ201" i="3"/>
  <c r="DE201" i="3"/>
  <c r="CU201" i="3"/>
  <c r="FA95" i="3"/>
  <c r="CW95" i="3"/>
  <c r="CX95" i="3"/>
  <c r="FB217" i="3"/>
  <c r="DG217" i="3"/>
  <c r="GC217" i="3"/>
  <c r="DA217" i="3"/>
  <c r="FA188" i="3"/>
  <c r="CW188" i="3"/>
  <c r="CX188" i="3"/>
  <c r="FZ11" i="3"/>
  <c r="GK11" i="3"/>
  <c r="M9" i="8"/>
  <c r="X244" i="3"/>
  <c r="EN244" i="3"/>
  <c r="CT148" i="3"/>
  <c r="EZ148" i="3"/>
  <c r="FK148" i="3"/>
  <c r="CU148" i="3"/>
  <c r="CQ148" i="3"/>
  <c r="DE148" i="3"/>
  <c r="X116" i="3"/>
  <c r="EN116" i="3"/>
  <c r="GF198" i="3"/>
  <c r="GQ198" i="3"/>
  <c r="FA7" i="3"/>
  <c r="FD7" i="3"/>
  <c r="FE7" i="3"/>
  <c r="FF7" i="3"/>
  <c r="CW7" i="3"/>
  <c r="CX7" i="3"/>
  <c r="FB100" i="3"/>
  <c r="DG100" i="3"/>
  <c r="DA100" i="3"/>
  <c r="Z71" i="3"/>
  <c r="Y71" i="3"/>
  <c r="GH71" i="3"/>
  <c r="Q71" i="3"/>
  <c r="FY71" i="3"/>
  <c r="GF214" i="3"/>
  <c r="GR214" i="3"/>
  <c r="GQ214" i="3"/>
  <c r="FA151" i="3"/>
  <c r="CW151" i="3"/>
  <c r="CX151" i="3"/>
  <c r="FA249" i="3"/>
  <c r="CX249" i="3"/>
  <c r="GQ201" i="3"/>
  <c r="GF201" i="3"/>
  <c r="FB32" i="3"/>
  <c r="DG32" i="3"/>
  <c r="DA32" i="3"/>
  <c r="FA189" i="3"/>
  <c r="CW189" i="3"/>
  <c r="CX189" i="3"/>
  <c r="R111" i="3"/>
  <c r="U111" i="3"/>
  <c r="FB105" i="3"/>
  <c r="DG105" i="3"/>
  <c r="DA105" i="3"/>
  <c r="FA247" i="3"/>
  <c r="CW247" i="3"/>
  <c r="CX247" i="3"/>
  <c r="X218" i="3"/>
  <c r="EN218" i="3"/>
  <c r="CW17" i="3"/>
  <c r="CX17" i="3"/>
  <c r="FZ101" i="3"/>
  <c r="GK101" i="3"/>
  <c r="EZ216" i="3"/>
  <c r="CT216" i="3"/>
  <c r="FK216" i="3"/>
  <c r="CU216" i="3"/>
  <c r="CQ216" i="3"/>
  <c r="DE216" i="3"/>
  <c r="GA216" i="3"/>
  <c r="FZ129" i="3"/>
  <c r="GK129" i="3"/>
  <c r="GF109" i="3"/>
  <c r="GQ109" i="3"/>
  <c r="X34" i="3"/>
  <c r="T37" i="1"/>
  <c r="AC55" i="8"/>
  <c r="FB230" i="3"/>
  <c r="DG230" i="3"/>
  <c r="GC230" i="3"/>
  <c r="DA230" i="3"/>
  <c r="FK112" i="3"/>
  <c r="CT112" i="3"/>
  <c r="EZ112" i="3"/>
  <c r="CQ112" i="3"/>
  <c r="DE112" i="3"/>
  <c r="CU112" i="3"/>
  <c r="FA65" i="3"/>
  <c r="CW65" i="3"/>
  <c r="CX65" i="3"/>
  <c r="R156" i="3"/>
  <c r="U156" i="3"/>
  <c r="CT66" i="3"/>
  <c r="EZ66" i="3"/>
  <c r="FK66" i="3"/>
  <c r="CQ66" i="3"/>
  <c r="DE66" i="3"/>
  <c r="CU66" i="3"/>
  <c r="FA80" i="3"/>
  <c r="CW80" i="3"/>
  <c r="CX80" i="3"/>
  <c r="FZ134" i="3"/>
  <c r="GK134" i="3"/>
  <c r="FB160" i="3"/>
  <c r="DG160" i="3"/>
  <c r="DA160" i="3"/>
  <c r="GL83" i="3"/>
  <c r="GE31" i="3"/>
  <c r="AC29" i="8"/>
  <c r="X229" i="3"/>
  <c r="EN229" i="3"/>
  <c r="X212" i="3"/>
  <c r="EN212" i="3"/>
  <c r="FK26" i="3"/>
  <c r="CT26" i="3"/>
  <c r="EZ26" i="3"/>
  <c r="CQ26" i="3"/>
  <c r="DE26" i="3"/>
  <c r="CU26" i="3"/>
  <c r="FK237" i="3"/>
  <c r="CT237" i="3"/>
  <c r="EZ237" i="3"/>
  <c r="CU237" i="3"/>
  <c r="CQ237" i="3"/>
  <c r="DE237" i="3"/>
  <c r="GA237" i="3"/>
  <c r="FA234" i="3"/>
  <c r="CX234" i="3"/>
  <c r="FA233" i="3"/>
  <c r="CW233" i="3"/>
  <c r="CX233" i="3"/>
  <c r="CT47" i="3"/>
  <c r="EZ47" i="3"/>
  <c r="FK47" i="3"/>
  <c r="CQ47" i="3"/>
  <c r="DE47" i="3"/>
  <c r="GA47" i="3"/>
  <c r="CU47" i="3"/>
  <c r="CT48" i="3"/>
  <c r="EZ48" i="3"/>
  <c r="FK48" i="3"/>
  <c r="CQ48" i="3"/>
  <c r="DE48" i="3"/>
  <c r="CU48" i="3"/>
  <c r="FZ25" i="3"/>
  <c r="GK25" i="3"/>
  <c r="M23" i="8"/>
  <c r="CW175" i="3"/>
  <c r="FA175" i="3"/>
  <c r="CX175" i="3"/>
  <c r="X240" i="3"/>
  <c r="EN240" i="3"/>
  <c r="FZ77" i="3"/>
  <c r="GK77" i="3"/>
  <c r="R41" i="3"/>
  <c r="U41" i="3"/>
  <c r="FK191" i="3"/>
  <c r="CT191" i="3"/>
  <c r="EZ191" i="3"/>
  <c r="CQ191" i="3"/>
  <c r="DE191" i="3"/>
  <c r="CU191" i="3"/>
  <c r="X227" i="3"/>
  <c r="EN227" i="3"/>
  <c r="AC50" i="8"/>
  <c r="GE52" i="3"/>
  <c r="GF132" i="3"/>
  <c r="GQ132" i="3"/>
  <c r="FB8" i="3"/>
  <c r="DG8" i="3"/>
  <c r="DA8" i="3"/>
  <c r="R92" i="3"/>
  <c r="U92" i="3"/>
  <c r="FB54" i="3"/>
  <c r="DG54" i="3"/>
  <c r="DA54" i="3"/>
  <c r="FA123" i="3"/>
  <c r="CX123" i="3"/>
  <c r="M44" i="8"/>
  <c r="FZ46" i="3"/>
  <c r="GK46" i="3"/>
  <c r="FB175" i="3"/>
  <c r="DG175" i="3"/>
  <c r="DA175" i="3"/>
  <c r="FB88" i="3"/>
  <c r="DG88" i="3"/>
  <c r="DA88" i="3"/>
  <c r="FB72" i="3"/>
  <c r="DG72" i="3"/>
  <c r="DA72" i="3"/>
  <c r="FA74" i="3"/>
  <c r="CW74" i="3"/>
  <c r="CX74" i="3"/>
  <c r="AC56" i="8"/>
  <c r="GE58" i="3"/>
  <c r="R114" i="3"/>
  <c r="U114" i="3"/>
  <c r="CK145" i="3"/>
  <c r="FB12" i="3"/>
  <c r="DG12" i="3"/>
  <c r="DA12" i="3"/>
  <c r="R127" i="3"/>
  <c r="U127" i="3"/>
  <c r="FK221" i="3"/>
  <c r="CT221" i="3"/>
  <c r="EZ221" i="3"/>
  <c r="CU221" i="3"/>
  <c r="CQ221" i="3"/>
  <c r="DE221" i="3"/>
  <c r="GA221" i="3"/>
  <c r="R180" i="3"/>
  <c r="U180" i="3"/>
  <c r="CT99" i="3"/>
  <c r="EZ99" i="3"/>
  <c r="FK99" i="3"/>
  <c r="CQ99" i="3"/>
  <c r="DE99" i="3"/>
  <c r="CU99" i="3"/>
  <c r="X209" i="3"/>
  <c r="EN209" i="3"/>
  <c r="GE89" i="3"/>
  <c r="FZ135" i="3"/>
  <c r="GK135" i="3"/>
  <c r="GQ174" i="3"/>
  <c r="GF174" i="3"/>
  <c r="GF136" i="3"/>
  <c r="GQ136" i="3"/>
  <c r="GF151" i="3"/>
  <c r="GQ151" i="3"/>
  <c r="FK218" i="3"/>
  <c r="EZ218" i="3"/>
  <c r="CT218" i="3"/>
  <c r="CU218" i="3"/>
  <c r="CQ218" i="3"/>
  <c r="DE218" i="3"/>
  <c r="GA218" i="3"/>
  <c r="EZ49" i="3"/>
  <c r="FK49" i="3"/>
  <c r="CT49" i="3"/>
  <c r="CQ49" i="3"/>
  <c r="DE49" i="3"/>
  <c r="CU49" i="3"/>
  <c r="FB75" i="3"/>
  <c r="DG75" i="3"/>
  <c r="DA75" i="3"/>
  <c r="FK194" i="3"/>
  <c r="CT194" i="3"/>
  <c r="EZ194" i="3"/>
  <c r="CU194" i="3"/>
  <c r="CQ194" i="3"/>
  <c r="DE194" i="3"/>
  <c r="FB77" i="3"/>
  <c r="DG77" i="3"/>
  <c r="DA77" i="3"/>
  <c r="GL78" i="3"/>
  <c r="FB57" i="3"/>
  <c r="DG57" i="3"/>
  <c r="DA57" i="3"/>
  <c r="GE6" i="3"/>
  <c r="AC4" i="8"/>
  <c r="FK6" i="3"/>
  <c r="CT6" i="3"/>
  <c r="EZ6" i="3"/>
  <c r="CQ6" i="3"/>
  <c r="DE6" i="3"/>
  <c r="CU6" i="3"/>
  <c r="R33" i="3"/>
  <c r="U33" i="3"/>
  <c r="FB31" i="3"/>
  <c r="DG31" i="3"/>
  <c r="DA31" i="3"/>
  <c r="FZ90" i="3"/>
  <c r="GK90" i="3"/>
  <c r="CT109" i="3"/>
  <c r="EZ109" i="3"/>
  <c r="FK109" i="3"/>
  <c r="CQ109" i="3"/>
  <c r="DE109" i="3"/>
  <c r="CU109" i="3"/>
  <c r="EZ244" i="3"/>
  <c r="FK244" i="3"/>
  <c r="CT244" i="3"/>
  <c r="CU244" i="3"/>
  <c r="CQ244" i="3"/>
  <c r="DE244" i="3"/>
  <c r="GA244" i="3"/>
  <c r="FK181" i="3"/>
  <c r="CT181" i="3"/>
  <c r="EZ181" i="3"/>
  <c r="CU181" i="3"/>
  <c r="CQ181" i="3"/>
  <c r="DE181" i="3"/>
  <c r="FB201" i="3"/>
  <c r="DG201" i="3"/>
  <c r="DA201" i="3"/>
  <c r="GF99" i="3"/>
  <c r="GQ99" i="3"/>
  <c r="FB157" i="3"/>
  <c r="DG157" i="3"/>
  <c r="DA157" i="3"/>
  <c r="GE72" i="3"/>
  <c r="CT83" i="3"/>
  <c r="EZ83" i="3"/>
  <c r="FK83" i="3"/>
  <c r="CQ83" i="3"/>
  <c r="DE83" i="3"/>
  <c r="CU83" i="3"/>
  <c r="FB78" i="3"/>
  <c r="DG78" i="3"/>
  <c r="DA78" i="3"/>
  <c r="FB170" i="3"/>
  <c r="DG170" i="3"/>
  <c r="DA170" i="3"/>
  <c r="GQ163" i="3"/>
  <c r="GF163" i="3"/>
  <c r="FB222" i="3"/>
  <c r="DG222" i="3"/>
  <c r="GC222" i="3"/>
  <c r="DA222" i="3"/>
  <c r="FB83" i="3"/>
  <c r="DG83" i="3"/>
  <c r="DA83" i="3"/>
  <c r="FB45" i="3"/>
  <c r="DG45" i="3"/>
  <c r="DA45" i="3"/>
  <c r="CT164" i="3"/>
  <c r="EZ164" i="3"/>
  <c r="FK164" i="3"/>
  <c r="CQ164" i="3"/>
  <c r="DE164" i="3"/>
  <c r="CU164" i="3"/>
  <c r="GL61" i="3"/>
  <c r="FB123" i="3"/>
  <c r="DG123" i="3"/>
  <c r="DA123" i="3"/>
  <c r="CT138" i="3"/>
  <c r="EZ138" i="3"/>
  <c r="FK138" i="3"/>
  <c r="CU138" i="3"/>
  <c r="CQ138" i="3"/>
  <c r="DE138" i="3"/>
  <c r="FK204" i="3"/>
  <c r="CT204" i="3"/>
  <c r="EZ204" i="3"/>
  <c r="CU204" i="3"/>
  <c r="CQ204" i="3"/>
  <c r="DE204" i="3"/>
  <c r="M46" i="8"/>
  <c r="GK48" i="3"/>
  <c r="CT86" i="3"/>
  <c r="EZ86" i="3"/>
  <c r="FK86" i="3"/>
  <c r="CQ86" i="3"/>
  <c r="DE86" i="3"/>
  <c r="CU86" i="3"/>
  <c r="FB164" i="3"/>
  <c r="DG164" i="3"/>
  <c r="DA164" i="3"/>
  <c r="GF226" i="3"/>
  <c r="GR226" i="3"/>
  <c r="GQ226" i="3"/>
  <c r="EN136" i="3"/>
  <c r="X136" i="3"/>
  <c r="GQ157" i="3"/>
  <c r="GF157" i="3"/>
  <c r="AC47" i="8"/>
  <c r="GE49" i="3"/>
  <c r="CT169" i="3"/>
  <c r="EZ169" i="3"/>
  <c r="FK169" i="3"/>
  <c r="CQ169" i="3"/>
  <c r="DE169" i="3"/>
  <c r="CU169" i="3"/>
  <c r="FK212" i="3"/>
  <c r="EZ212" i="3"/>
  <c r="CT212" i="3"/>
  <c r="CU212" i="3"/>
  <c r="CQ212" i="3"/>
  <c r="DE212" i="3"/>
  <c r="GA212" i="3"/>
  <c r="FK9" i="3"/>
  <c r="CT9" i="3"/>
  <c r="EZ9" i="3"/>
  <c r="CQ9" i="3"/>
  <c r="DE9" i="3"/>
  <c r="CU9" i="3"/>
  <c r="AC49" i="8"/>
  <c r="GE51" i="3"/>
  <c r="FA136" i="3"/>
  <c r="CW136" i="3"/>
  <c r="CX136" i="3"/>
  <c r="FK198" i="3"/>
  <c r="CT198" i="3"/>
  <c r="EZ198" i="3"/>
  <c r="CU198" i="3"/>
  <c r="CQ198" i="3"/>
  <c r="DE198" i="3"/>
  <c r="EZ157" i="3"/>
  <c r="FK157" i="3"/>
  <c r="CT157" i="3"/>
  <c r="CQ157" i="3"/>
  <c r="DE157" i="3"/>
  <c r="CU157" i="3"/>
  <c r="FZ17" i="3"/>
  <c r="GK17" i="3"/>
  <c r="M15" i="8"/>
  <c r="FB38" i="3"/>
  <c r="FD38" i="3"/>
  <c r="FE38" i="3"/>
  <c r="DG38" i="3"/>
  <c r="DA38" i="3"/>
  <c r="CT54" i="3"/>
  <c r="EZ54" i="3"/>
  <c r="FK54" i="3"/>
  <c r="CQ54" i="3"/>
  <c r="DE54" i="3"/>
  <c r="CU54" i="3"/>
  <c r="FK43" i="3"/>
  <c r="CT43" i="3"/>
  <c r="EZ43" i="3"/>
  <c r="CQ43" i="3"/>
  <c r="DE43" i="3"/>
  <c r="CU43" i="3"/>
  <c r="GQ191" i="3"/>
  <c r="GF191" i="3"/>
  <c r="FA15" i="3"/>
  <c r="CW15" i="3"/>
  <c r="CX15" i="3"/>
  <c r="FA10" i="3"/>
  <c r="FD10" i="3"/>
  <c r="CW10" i="3"/>
  <c r="CX10" i="3"/>
  <c r="X216" i="3"/>
  <c r="EN216" i="3"/>
  <c r="GQ162" i="3"/>
  <c r="GF162" i="3"/>
  <c r="CT130" i="3"/>
  <c r="EZ130" i="3"/>
  <c r="FK130" i="3"/>
  <c r="CU130" i="3"/>
  <c r="CQ130" i="3"/>
  <c r="DE130" i="3"/>
  <c r="FB5" i="3"/>
  <c r="DG5" i="3"/>
  <c r="DA5" i="3"/>
  <c r="CT117" i="3"/>
  <c r="EZ117" i="3"/>
  <c r="FK117" i="3"/>
  <c r="CQ117" i="3"/>
  <c r="DE117" i="3"/>
  <c r="CU117" i="3"/>
  <c r="FA150" i="3"/>
  <c r="CW150" i="3"/>
  <c r="CX150" i="3"/>
  <c r="EN131" i="3"/>
  <c r="GF112" i="3"/>
  <c r="GQ112" i="3"/>
  <c r="FZ93" i="3"/>
  <c r="GK93" i="3"/>
  <c r="CT147" i="3"/>
  <c r="EZ147" i="3"/>
  <c r="FK147" i="3"/>
  <c r="CU147" i="3"/>
  <c r="CQ147" i="3"/>
  <c r="DE147" i="3"/>
  <c r="CT137" i="3"/>
  <c r="EZ137" i="3"/>
  <c r="FK137" i="3"/>
  <c r="CU137" i="3"/>
  <c r="CQ137" i="3"/>
  <c r="DE137" i="3"/>
  <c r="CT167" i="3"/>
  <c r="EZ167" i="3"/>
  <c r="FK167" i="3"/>
  <c r="CQ167" i="3"/>
  <c r="DE167" i="3"/>
  <c r="CU167" i="3"/>
  <c r="FB188" i="3"/>
  <c r="DG188" i="3"/>
  <c r="DA188" i="3"/>
  <c r="GQ171" i="3"/>
  <c r="GF171" i="3"/>
  <c r="FK225" i="3"/>
  <c r="CT225" i="3"/>
  <c r="EZ225" i="3"/>
  <c r="CU225" i="3"/>
  <c r="CQ225" i="3"/>
  <c r="DE225" i="3"/>
  <c r="GA225" i="3"/>
  <c r="FA166" i="3"/>
  <c r="CW166" i="3"/>
  <c r="CX166" i="3"/>
  <c r="FB199" i="3"/>
  <c r="DG199" i="3"/>
  <c r="DA199" i="3"/>
  <c r="FZ59" i="3"/>
  <c r="CT146" i="3"/>
  <c r="EZ146" i="3"/>
  <c r="FK146" i="3"/>
  <c r="CU146" i="3"/>
  <c r="CQ146" i="3"/>
  <c r="DE146" i="3"/>
  <c r="GE8" i="3"/>
  <c r="AC6" i="8"/>
  <c r="FK41" i="3"/>
  <c r="EZ41" i="3"/>
  <c r="CQ41" i="3"/>
  <c r="DE41" i="3"/>
  <c r="CU41" i="3"/>
  <c r="FA228" i="3"/>
  <c r="CW228" i="3"/>
  <c r="CX228" i="3"/>
  <c r="GF210" i="3"/>
  <c r="GR210" i="3"/>
  <c r="GQ210" i="3"/>
  <c r="X252" i="3"/>
  <c r="EN252" i="3"/>
  <c r="GE65" i="3"/>
  <c r="R79" i="3"/>
  <c r="U79" i="3"/>
  <c r="M48" i="8"/>
  <c r="FZ50" i="3"/>
  <c r="GK50" i="3"/>
  <c r="X214" i="3"/>
  <c r="EN214" i="3"/>
  <c r="GF248" i="3"/>
  <c r="GR248" i="3"/>
  <c r="GQ248" i="3"/>
  <c r="GQ233" i="3"/>
  <c r="GF233" i="3"/>
  <c r="GR233" i="3"/>
  <c r="FK25" i="3"/>
  <c r="EZ25" i="3"/>
  <c r="CT25" i="3"/>
  <c r="CQ25" i="3"/>
  <c r="DE25" i="3"/>
  <c r="CU25" i="3"/>
  <c r="R141" i="3"/>
  <c r="U141" i="3"/>
  <c r="CT188" i="3"/>
  <c r="EZ188" i="3"/>
  <c r="FK188" i="3"/>
  <c r="CU188" i="3"/>
  <c r="CQ188" i="3"/>
  <c r="DE188" i="3"/>
  <c r="FB135" i="3"/>
  <c r="DA135" i="3"/>
  <c r="DG135" i="3"/>
  <c r="GF119" i="3"/>
  <c r="GQ119" i="3"/>
  <c r="GQ154" i="3"/>
  <c r="GF154" i="3"/>
  <c r="FB244" i="3"/>
  <c r="DG244" i="3"/>
  <c r="GC244" i="3"/>
  <c r="DA244" i="3"/>
  <c r="R158" i="3"/>
  <c r="U158" i="3"/>
  <c r="R98" i="3"/>
  <c r="U98" i="3"/>
  <c r="X96" i="3"/>
  <c r="EN96" i="3"/>
  <c r="FB116" i="3"/>
  <c r="DA116" i="3"/>
  <c r="DG116" i="3"/>
  <c r="R120" i="3"/>
  <c r="U120" i="3"/>
  <c r="FA203" i="3"/>
  <c r="CX203" i="3"/>
  <c r="FB59" i="3"/>
  <c r="DG59" i="3"/>
  <c r="DA59" i="3"/>
  <c r="FK11" i="3"/>
  <c r="CT11" i="3"/>
  <c r="EZ11" i="3"/>
  <c r="CQ11" i="3"/>
  <c r="DE11" i="3"/>
  <c r="CU11" i="3"/>
  <c r="EZ151" i="3"/>
  <c r="FK151" i="3"/>
  <c r="CT151" i="3"/>
  <c r="CU151" i="3"/>
  <c r="CQ151" i="3"/>
  <c r="DE151" i="3"/>
  <c r="FK249" i="3"/>
  <c r="EZ249" i="3"/>
  <c r="CT249" i="3"/>
  <c r="CQ249" i="3"/>
  <c r="DE249" i="3"/>
  <c r="GA249" i="3"/>
  <c r="CU249" i="3"/>
  <c r="R32" i="3"/>
  <c r="U32" i="3"/>
  <c r="EN32" i="3"/>
  <c r="AI30" i="8"/>
  <c r="FK189" i="3"/>
  <c r="CT189" i="3"/>
  <c r="EZ189" i="3"/>
  <c r="CQ189" i="3"/>
  <c r="DE189" i="3"/>
  <c r="CU189" i="3"/>
  <c r="FB28" i="3"/>
  <c r="DG28" i="3"/>
  <c r="DA28" i="3"/>
  <c r="CW214" i="3"/>
  <c r="FA214" i="3"/>
  <c r="CX214" i="3"/>
  <c r="FB111" i="3"/>
  <c r="DA111" i="3"/>
  <c r="DG111" i="3"/>
  <c r="FA226" i="3"/>
  <c r="CW226" i="3"/>
  <c r="CX226" i="3"/>
  <c r="FB218" i="3"/>
  <c r="DG218" i="3"/>
  <c r="GC218" i="3"/>
  <c r="DA218" i="3"/>
  <c r="CW92" i="3"/>
  <c r="FA92" i="3"/>
  <c r="CX92" i="3"/>
  <c r="GE18" i="3"/>
  <c r="AC16" i="8"/>
  <c r="GF98" i="3"/>
  <c r="GQ98" i="3"/>
  <c r="FZ113" i="3"/>
  <c r="GK113" i="3"/>
  <c r="FA216" i="3"/>
  <c r="CW216" i="3"/>
  <c r="CX216" i="3"/>
  <c r="X238" i="3"/>
  <c r="EN238" i="3"/>
  <c r="CW67" i="3"/>
  <c r="CX67" i="3"/>
  <c r="GL79" i="3"/>
  <c r="X239" i="3"/>
  <c r="EN239" i="3"/>
  <c r="FA112" i="3"/>
  <c r="CW112" i="3"/>
  <c r="CX112" i="3"/>
  <c r="CT65" i="3"/>
  <c r="FK65" i="3"/>
  <c r="EZ65" i="3"/>
  <c r="CQ65" i="3"/>
  <c r="DE65" i="3"/>
  <c r="CU65" i="3"/>
  <c r="FB156" i="3"/>
  <c r="DG156" i="3"/>
  <c r="DA156" i="3"/>
  <c r="R52" i="3"/>
  <c r="U52" i="3"/>
  <c r="X211" i="3"/>
  <c r="EN211" i="3"/>
  <c r="GQ176" i="3"/>
  <c r="GF176" i="3"/>
  <c r="GE37" i="3"/>
  <c r="AC35" i="8"/>
  <c r="FK88" i="3"/>
  <c r="CT88" i="3"/>
  <c r="EZ88" i="3"/>
  <c r="CQ88" i="3"/>
  <c r="DE88" i="3"/>
  <c r="CU88" i="3"/>
  <c r="FZ8" i="3"/>
  <c r="GK8" i="3"/>
  <c r="M6" i="8"/>
  <c r="FA232" i="3"/>
  <c r="CW232" i="3"/>
  <c r="CX232" i="3"/>
  <c r="FB229" i="3"/>
  <c r="DG229" i="3"/>
  <c r="GC229" i="3"/>
  <c r="DA229" i="3"/>
  <c r="FA152" i="3"/>
  <c r="CW152" i="3"/>
  <c r="CX152" i="3"/>
  <c r="FB212" i="3"/>
  <c r="DG212" i="3"/>
  <c r="GC212" i="3"/>
  <c r="DA212" i="3"/>
  <c r="CW26" i="3"/>
  <c r="FA26" i="3"/>
  <c r="CX26" i="3"/>
  <c r="FK234" i="3"/>
  <c r="CT234" i="3"/>
  <c r="EZ234" i="3"/>
  <c r="CU234" i="3"/>
  <c r="CQ234" i="3"/>
  <c r="DE234" i="3"/>
  <c r="GA234" i="3"/>
  <c r="CT233" i="3"/>
  <c r="EZ233" i="3"/>
  <c r="FK233" i="3"/>
  <c r="CU233" i="3"/>
  <c r="CQ233" i="3"/>
  <c r="DE233" i="3"/>
  <c r="GA233" i="3"/>
  <c r="X223" i="3"/>
  <c r="EN223" i="3"/>
  <c r="FK64" i="3"/>
  <c r="EZ64" i="3"/>
  <c r="CT64" i="3"/>
  <c r="CQ64" i="3"/>
  <c r="DE64" i="3"/>
  <c r="GA64" i="3"/>
  <c r="CU64" i="3"/>
  <c r="CT175" i="3"/>
  <c r="EZ175" i="3"/>
  <c r="FK175" i="3"/>
  <c r="CQ175" i="3"/>
  <c r="DE175" i="3"/>
  <c r="CU175" i="3"/>
  <c r="FA172" i="3"/>
  <c r="CW172" i="3"/>
  <c r="CX172" i="3"/>
  <c r="FB240" i="3"/>
  <c r="DG240" i="3"/>
  <c r="GC240" i="3"/>
  <c r="DA240" i="3"/>
  <c r="FK34" i="3"/>
  <c r="CT34" i="3"/>
  <c r="EZ34" i="3"/>
  <c r="CQ34" i="3"/>
  <c r="DE34" i="3"/>
  <c r="CU34" i="3"/>
  <c r="AC28" i="8"/>
  <c r="FB227" i="3"/>
  <c r="DG227" i="3"/>
  <c r="GC227" i="3"/>
  <c r="DA227" i="3"/>
  <c r="R8" i="3"/>
  <c r="U8" i="3"/>
  <c r="FA185" i="3"/>
  <c r="CW185" i="3"/>
  <c r="CX185" i="3"/>
  <c r="FB92" i="3"/>
  <c r="DG92" i="3"/>
  <c r="DA92" i="3"/>
  <c r="GE87" i="3"/>
  <c r="FB43" i="3"/>
  <c r="DG43" i="3"/>
  <c r="DA43" i="3"/>
  <c r="GF246" i="3"/>
  <c r="GR246" i="3"/>
  <c r="GQ246" i="3"/>
  <c r="GE83" i="3"/>
  <c r="CT123" i="3"/>
  <c r="EZ123" i="3"/>
  <c r="FK123" i="3"/>
  <c r="CU123" i="3"/>
  <c r="CQ123" i="3"/>
  <c r="DE123" i="3"/>
  <c r="R119" i="3"/>
  <c r="U119" i="3"/>
  <c r="GF120" i="3"/>
  <c r="GQ120" i="3"/>
  <c r="CT74" i="3"/>
  <c r="EZ74" i="3"/>
  <c r="FK74" i="3"/>
  <c r="CQ74" i="3"/>
  <c r="DE74" i="3"/>
  <c r="CU74" i="3"/>
  <c r="FA81" i="3"/>
  <c r="CW81" i="3"/>
  <c r="CX81" i="3"/>
  <c r="GL92" i="3"/>
  <c r="FB114" i="3"/>
  <c r="DA114" i="3"/>
  <c r="DG114" i="3"/>
  <c r="R12" i="3"/>
  <c r="U12" i="3"/>
  <c r="EN12" i="3"/>
  <c r="FB127" i="3"/>
  <c r="DA127" i="3"/>
  <c r="DG127" i="3"/>
  <c r="FA221" i="3"/>
  <c r="CW221" i="3"/>
  <c r="CX221" i="3"/>
  <c r="FZ98" i="3"/>
  <c r="GK98" i="3"/>
  <c r="FB180" i="3"/>
  <c r="DG180" i="3"/>
  <c r="DA180" i="3"/>
  <c r="GF245" i="3"/>
  <c r="GR245" i="3"/>
  <c r="GQ245" i="3"/>
  <c r="FK5" i="3"/>
  <c r="CT5" i="3"/>
  <c r="EZ5" i="3"/>
  <c r="CQ5" i="3"/>
  <c r="DE5" i="3"/>
  <c r="CU5" i="3"/>
  <c r="FB209" i="3"/>
  <c r="DG209" i="3"/>
  <c r="GC209" i="3"/>
  <c r="DA209" i="3"/>
  <c r="GE67" i="3"/>
  <c r="GL64" i="3"/>
  <c r="GF200" i="3"/>
  <c r="GQ200" i="3"/>
  <c r="FA49" i="3"/>
  <c r="CX49" i="3"/>
  <c r="R60" i="3"/>
  <c r="U60" i="3"/>
  <c r="X60" i="3"/>
  <c r="T63" i="1"/>
  <c r="FA194" i="3"/>
  <c r="CW194" i="3"/>
  <c r="CX194" i="3"/>
  <c r="R152" i="3"/>
  <c r="U152" i="3"/>
  <c r="GQ217" i="3"/>
  <c r="GF217" i="3"/>
  <c r="GR217" i="3"/>
  <c r="CW115" i="3"/>
  <c r="FA115" i="3"/>
  <c r="CX115" i="3"/>
  <c r="CW6" i="3"/>
  <c r="FA6" i="3"/>
  <c r="CX6" i="3"/>
  <c r="FB35" i="3"/>
  <c r="DG35" i="3"/>
  <c r="DA35" i="3"/>
  <c r="R31" i="3"/>
  <c r="U31" i="3"/>
  <c r="X226" i="3"/>
  <c r="EN226" i="3"/>
  <c r="GF143" i="3"/>
  <c r="GQ143" i="3"/>
  <c r="GF242" i="3"/>
  <c r="GR242" i="3"/>
  <c r="GQ242" i="3"/>
  <c r="CW76" i="3"/>
  <c r="FA76" i="3"/>
  <c r="CX76" i="3"/>
  <c r="CK199" i="3"/>
  <c r="CW199" i="3"/>
  <c r="CK13" i="3"/>
  <c r="CW13" i="3"/>
  <c r="GQ173" i="3"/>
  <c r="GF173" i="3"/>
  <c r="FB63" i="3"/>
  <c r="DG63" i="3"/>
  <c r="DA63" i="3"/>
  <c r="FB194" i="3"/>
  <c r="DG194" i="3"/>
  <c r="DA194" i="3"/>
  <c r="CT51" i="3"/>
  <c r="EZ51" i="3"/>
  <c r="FK51" i="3"/>
  <c r="CQ51" i="3"/>
  <c r="DE51" i="3"/>
  <c r="CU51" i="3"/>
  <c r="EN208" i="3"/>
  <c r="X208" i="3"/>
  <c r="AC38" i="8"/>
  <c r="FB249" i="3"/>
  <c r="DG249" i="3"/>
  <c r="GC249" i="3"/>
  <c r="DA249" i="3"/>
  <c r="FB139" i="3"/>
  <c r="DA139" i="3"/>
  <c r="DG139" i="3"/>
  <c r="CW222" i="3"/>
  <c r="FA222" i="3"/>
  <c r="CX222" i="3"/>
  <c r="FA85" i="3"/>
  <c r="CW85" i="3"/>
  <c r="CX85" i="3"/>
  <c r="FA243" i="3"/>
  <c r="CX243" i="3"/>
  <c r="GF186" i="3"/>
  <c r="GQ186" i="3"/>
  <c r="FA114" i="3"/>
  <c r="CX114" i="3"/>
  <c r="FK199" i="3"/>
  <c r="CT199" i="3"/>
  <c r="EZ199" i="3"/>
  <c r="CQ199" i="3"/>
  <c r="DE199" i="3"/>
  <c r="CU199" i="3"/>
  <c r="CT222" i="3"/>
  <c r="EZ222" i="3"/>
  <c r="FK222" i="3"/>
  <c r="CU222" i="3"/>
  <c r="CQ222" i="3"/>
  <c r="DE222" i="3"/>
  <c r="GA222" i="3"/>
  <c r="CT85" i="3"/>
  <c r="EZ85" i="3"/>
  <c r="FK85" i="3"/>
  <c r="CQ85" i="3"/>
  <c r="DE85" i="3"/>
  <c r="CU85" i="3"/>
  <c r="FA180" i="3"/>
  <c r="CX180" i="3"/>
  <c r="FK243" i="3"/>
  <c r="CT243" i="3"/>
  <c r="EZ243" i="3"/>
  <c r="CU243" i="3"/>
  <c r="CQ243" i="3"/>
  <c r="DE243" i="3"/>
  <c r="GA243" i="3"/>
  <c r="GQ209" i="3"/>
  <c r="GF209" i="3"/>
  <c r="GR209" i="3"/>
  <c r="X157" i="3"/>
  <c r="EN157" i="3"/>
  <c r="FA89" i="3"/>
  <c r="CW89" i="3"/>
  <c r="CX89" i="3"/>
  <c r="M39" i="8"/>
  <c r="FB68" i="3"/>
  <c r="DG68" i="3"/>
  <c r="DA68" i="3"/>
  <c r="GF117" i="3"/>
  <c r="GQ117" i="3"/>
  <c r="FB19" i="3"/>
  <c r="DG19" i="3"/>
  <c r="DA19" i="3"/>
  <c r="FB136" i="3"/>
  <c r="DA136" i="3"/>
  <c r="DG136" i="3"/>
  <c r="EN110" i="3"/>
  <c r="X110" i="3"/>
  <c r="X232" i="3"/>
  <c r="EN232" i="3"/>
  <c r="FA9" i="3"/>
  <c r="FB9" i="3"/>
  <c r="FD9" i="3"/>
  <c r="FE9" i="3"/>
  <c r="CX9" i="3"/>
  <c r="CK180" i="3"/>
  <c r="CW180" i="3"/>
  <c r="CT136" i="3"/>
  <c r="EZ136" i="3"/>
  <c r="FK136" i="3"/>
  <c r="CU136" i="3"/>
  <c r="CQ136" i="3"/>
  <c r="DE136" i="3"/>
  <c r="FA110" i="3"/>
  <c r="CW110" i="3"/>
  <c r="CX110" i="3"/>
  <c r="FA157" i="3"/>
  <c r="CW157" i="3"/>
  <c r="CX157" i="3"/>
  <c r="FA179" i="3"/>
  <c r="CW179" i="3"/>
  <c r="CX179" i="3"/>
  <c r="GF149" i="3"/>
  <c r="GQ149" i="3"/>
  <c r="FB47" i="3"/>
  <c r="DG47" i="3"/>
  <c r="DA47" i="3"/>
  <c r="X38" i="3"/>
  <c r="AC57" i="8"/>
  <c r="GE59" i="3"/>
  <c r="FA43" i="3"/>
  <c r="FD43" i="3"/>
  <c r="FE43" i="3"/>
  <c r="CX43" i="3"/>
  <c r="GE82" i="3"/>
  <c r="FA131" i="3"/>
  <c r="CW131" i="3"/>
  <c r="CX131" i="3"/>
  <c r="EZ250" i="3"/>
  <c r="CT250" i="3"/>
  <c r="FK250" i="3"/>
  <c r="CQ250" i="3"/>
  <c r="DE250" i="3"/>
  <c r="GA250" i="3"/>
  <c r="CU250" i="3"/>
  <c r="FB133" i="3"/>
  <c r="DA133" i="3"/>
  <c r="DG133" i="3"/>
  <c r="FK33" i="3"/>
  <c r="CT33" i="3"/>
  <c r="EZ33" i="3"/>
  <c r="CQ33" i="3"/>
  <c r="DE33" i="3"/>
  <c r="CU33" i="3"/>
  <c r="GQ169" i="3"/>
  <c r="GF169" i="3"/>
  <c r="X165" i="3"/>
  <c r="EN165" i="3"/>
  <c r="CT32" i="3"/>
  <c r="EZ32" i="3"/>
  <c r="FK32" i="3"/>
  <c r="CQ32" i="3"/>
  <c r="DE32" i="3"/>
  <c r="GA32" i="3"/>
  <c r="CU32" i="3"/>
  <c r="FB216" i="3"/>
  <c r="DG216" i="3"/>
  <c r="GC216" i="3"/>
  <c r="DA216" i="3"/>
  <c r="FK29" i="3"/>
  <c r="CT29" i="3"/>
  <c r="FL29" i="3"/>
  <c r="CQ29" i="3"/>
  <c r="DE29" i="3"/>
  <c r="Y27" i="8"/>
  <c r="CU29" i="3"/>
  <c r="FA156" i="3"/>
  <c r="CW156" i="3"/>
  <c r="CX156" i="3"/>
  <c r="GF247" i="3"/>
  <c r="GR247" i="3"/>
  <c r="GQ247" i="3"/>
  <c r="EN210" i="3"/>
  <c r="X210" i="3"/>
  <c r="FB131" i="3"/>
  <c r="DA131" i="3"/>
  <c r="DG131" i="3"/>
  <c r="AC22" i="8"/>
  <c r="GQ227" i="3"/>
  <c r="GF227" i="3"/>
  <c r="GR227" i="3"/>
  <c r="X219" i="3"/>
  <c r="EN219" i="3"/>
  <c r="GQ152" i="3"/>
  <c r="GF152" i="3"/>
  <c r="GE42" i="3"/>
  <c r="AC40" i="8"/>
  <c r="DG9" i="3"/>
  <c r="DA9" i="3"/>
  <c r="GF216" i="3"/>
  <c r="GR216" i="3"/>
  <c r="GQ216" i="3"/>
  <c r="EZ213" i="3"/>
  <c r="FK213" i="3"/>
  <c r="CT213" i="3"/>
  <c r="CU213" i="3"/>
  <c r="CQ213" i="3"/>
  <c r="DE213" i="3"/>
  <c r="GA213" i="3"/>
  <c r="GF224" i="3"/>
  <c r="GR224" i="3"/>
  <c r="GQ224" i="3"/>
  <c r="GF106" i="3"/>
  <c r="GQ106" i="3"/>
  <c r="FK50" i="3"/>
  <c r="CT50" i="3"/>
  <c r="EZ50" i="3"/>
  <c r="CQ50" i="3"/>
  <c r="DE50" i="3"/>
  <c r="CU50" i="3"/>
  <c r="FA41" i="3"/>
  <c r="CX41" i="3"/>
  <c r="EZ228" i="3"/>
  <c r="FK228" i="3"/>
  <c r="CT228" i="3"/>
  <c r="CU228" i="3"/>
  <c r="CQ228" i="3"/>
  <c r="DE228" i="3"/>
  <c r="GA228" i="3"/>
  <c r="X99" i="3"/>
  <c r="EN99" i="3"/>
  <c r="FZ19" i="3"/>
  <c r="GK19" i="3"/>
  <c r="M17" i="8"/>
  <c r="FB252" i="3"/>
  <c r="DG252" i="3"/>
  <c r="GC252" i="3"/>
  <c r="DA252" i="3"/>
  <c r="FB79" i="3"/>
  <c r="DG79" i="3"/>
  <c r="DA79" i="3"/>
  <c r="R108" i="3"/>
  <c r="U108" i="3"/>
  <c r="CK248" i="3"/>
  <c r="CW248" i="3"/>
  <c r="FB214" i="3"/>
  <c r="DG214" i="3"/>
  <c r="GC214" i="3"/>
  <c r="DA214" i="3"/>
  <c r="FB25" i="3"/>
  <c r="FA25" i="3"/>
  <c r="FD25" i="3"/>
  <c r="FE25" i="3"/>
  <c r="FF25" i="3"/>
  <c r="DG25" i="3"/>
  <c r="DA25" i="3"/>
  <c r="GF97" i="3"/>
  <c r="GQ97" i="3"/>
  <c r="AC3" i="8"/>
  <c r="GE5" i="3"/>
  <c r="FZ119" i="3"/>
  <c r="GK119" i="3"/>
  <c r="CW25" i="3"/>
  <c r="CX25" i="3"/>
  <c r="FB141" i="3"/>
  <c r="DA141" i="3"/>
  <c r="DG141" i="3"/>
  <c r="GE14" i="3"/>
  <c r="AC12" i="8"/>
  <c r="GE15" i="3"/>
  <c r="AC13" i="8"/>
  <c r="FA229" i="3"/>
  <c r="CW229" i="3"/>
  <c r="CX229" i="3"/>
  <c r="FZ136" i="3"/>
  <c r="GK136" i="3"/>
  <c r="GQ166" i="3"/>
  <c r="GF166" i="3"/>
  <c r="FB158" i="3"/>
  <c r="DG158" i="3"/>
  <c r="DA158" i="3"/>
  <c r="R128" i="3"/>
  <c r="U128" i="3"/>
  <c r="FB98" i="3"/>
  <c r="DG98" i="3"/>
  <c r="DA98" i="3"/>
  <c r="X178" i="3"/>
  <c r="EN178" i="3"/>
  <c r="FB96" i="3"/>
  <c r="DG96" i="3"/>
  <c r="DA96" i="3"/>
  <c r="CW239" i="3"/>
  <c r="FA239" i="3"/>
  <c r="CX239" i="3"/>
  <c r="EZ205" i="3"/>
  <c r="FK205" i="3"/>
  <c r="CT205" i="3"/>
  <c r="CQ205" i="3"/>
  <c r="DE205" i="3"/>
  <c r="GA205" i="3"/>
  <c r="CU205" i="3"/>
  <c r="FB120" i="3"/>
  <c r="DA120" i="3"/>
  <c r="DG120" i="3"/>
  <c r="EZ208" i="3"/>
  <c r="CT208" i="3"/>
  <c r="FK208" i="3"/>
  <c r="CU208" i="3"/>
  <c r="CQ208" i="3"/>
  <c r="DE208" i="3"/>
  <c r="GA208" i="3"/>
  <c r="CT203" i="3"/>
  <c r="EZ203" i="3"/>
  <c r="FK203" i="3"/>
  <c r="CQ203" i="3"/>
  <c r="DE203" i="3"/>
  <c r="CU203" i="3"/>
  <c r="FA11" i="3"/>
  <c r="CW11" i="3"/>
  <c r="CX11" i="3"/>
  <c r="GF194" i="3"/>
  <c r="GQ194" i="3"/>
  <c r="FA168" i="3"/>
  <c r="CW168" i="3"/>
  <c r="CX168" i="3"/>
  <c r="R28" i="3"/>
  <c r="U28" i="3"/>
  <c r="EN28" i="3"/>
  <c r="AI26" i="8"/>
  <c r="CT214" i="3"/>
  <c r="EZ214" i="3"/>
  <c r="FK214" i="3"/>
  <c r="CU214" i="3"/>
  <c r="CQ214" i="3"/>
  <c r="DE214" i="3"/>
  <c r="GA214" i="3"/>
  <c r="EZ197" i="3"/>
  <c r="FK197" i="3"/>
  <c r="CT197" i="3"/>
  <c r="CQ197" i="3"/>
  <c r="DE197" i="3"/>
  <c r="CU197" i="3"/>
  <c r="CW206" i="3"/>
  <c r="FA206" i="3"/>
  <c r="CX206" i="3"/>
  <c r="FA91" i="3"/>
  <c r="CX91" i="3"/>
  <c r="FK226" i="3"/>
  <c r="EZ226" i="3"/>
  <c r="CT226" i="3"/>
  <c r="CU226" i="3"/>
  <c r="CQ226" i="3"/>
  <c r="DE226" i="3"/>
  <c r="GA226" i="3"/>
  <c r="GK115" i="3"/>
  <c r="FZ115" i="3"/>
  <c r="GE39" i="3"/>
  <c r="AC37" i="8"/>
  <c r="CT92" i="3"/>
  <c r="EZ92" i="3"/>
  <c r="FK92" i="3"/>
  <c r="CQ92" i="3"/>
  <c r="DE92" i="3"/>
  <c r="CU92" i="3"/>
  <c r="X76" i="3"/>
  <c r="T79" i="1"/>
  <c r="EN76" i="3"/>
  <c r="X231" i="3"/>
  <c r="EN231" i="3"/>
  <c r="GF126" i="3"/>
  <c r="GQ126" i="3"/>
  <c r="FB238" i="3"/>
  <c r="DG238" i="3"/>
  <c r="GC238" i="3"/>
  <c r="DA238" i="3"/>
  <c r="CT67" i="3"/>
  <c r="FK67" i="3"/>
  <c r="CQ67" i="3"/>
  <c r="DE67" i="3"/>
  <c r="CU67" i="3"/>
  <c r="FB239" i="3"/>
  <c r="DG239" i="3"/>
  <c r="GC239" i="3"/>
  <c r="DA239" i="3"/>
  <c r="FB52" i="3"/>
  <c r="DG52" i="3"/>
  <c r="DA52" i="3"/>
  <c r="FK31" i="3"/>
  <c r="CT31" i="3"/>
  <c r="EZ31" i="3"/>
  <c r="CQ31" i="3"/>
  <c r="DE31" i="3"/>
  <c r="CU31" i="3"/>
  <c r="FZ128" i="3"/>
  <c r="GK128" i="3"/>
  <c r="GF104" i="3"/>
  <c r="GQ104" i="3"/>
  <c r="FB211" i="3"/>
  <c r="DG211" i="3"/>
  <c r="GC211" i="3"/>
  <c r="DA211" i="3"/>
  <c r="FA139" i="3"/>
  <c r="CW139" i="3"/>
  <c r="CX139" i="3"/>
  <c r="FA88" i="3"/>
  <c r="CX88" i="3"/>
  <c r="CT14" i="3"/>
  <c r="EZ14" i="3"/>
  <c r="FK14" i="3"/>
  <c r="CQ14" i="3"/>
  <c r="DE14" i="3"/>
  <c r="CU14" i="3"/>
  <c r="FK232" i="3"/>
  <c r="EZ232" i="3"/>
  <c r="CT232" i="3"/>
  <c r="CU232" i="3"/>
  <c r="CQ232" i="3"/>
  <c r="DE232" i="3"/>
  <c r="GA232" i="3"/>
  <c r="X197" i="3"/>
  <c r="EN197" i="3"/>
  <c r="GF218" i="3"/>
  <c r="GR218" i="3"/>
  <c r="GQ218" i="3"/>
  <c r="EN200" i="3"/>
  <c r="X200" i="3"/>
  <c r="FA253" i="3"/>
  <c r="CW253" i="3"/>
  <c r="CX253" i="3"/>
  <c r="CT152" i="3"/>
  <c r="FK152" i="3"/>
  <c r="EZ152" i="3"/>
  <c r="CQ152" i="3"/>
  <c r="DE152" i="3"/>
  <c r="CU152" i="3"/>
  <c r="EZ210" i="3"/>
  <c r="FK210" i="3"/>
  <c r="CT210" i="3"/>
  <c r="CU210" i="3"/>
  <c r="CQ210" i="3"/>
  <c r="DE210" i="3"/>
  <c r="GA210" i="3"/>
  <c r="FB223" i="3"/>
  <c r="DG223" i="3"/>
  <c r="GC223" i="3"/>
  <c r="DA223" i="3"/>
  <c r="GF206" i="3"/>
  <c r="GR206" i="3"/>
  <c r="GQ206" i="3"/>
  <c r="FA64" i="3"/>
  <c r="CW64" i="3"/>
  <c r="CX64" i="3"/>
  <c r="GF240" i="3"/>
  <c r="GR240" i="3"/>
  <c r="GQ240" i="3"/>
  <c r="CT172" i="3"/>
  <c r="EZ172" i="3"/>
  <c r="FK172" i="3"/>
  <c r="CQ172" i="3"/>
  <c r="DE172" i="3"/>
  <c r="CU172" i="3"/>
  <c r="FA195" i="3"/>
  <c r="CX195" i="3"/>
  <c r="CW53" i="3"/>
  <c r="FA53" i="3"/>
  <c r="CX53" i="3"/>
  <c r="EN206" i="3"/>
  <c r="X206" i="3"/>
  <c r="CW34" i="3"/>
  <c r="FA34" i="3"/>
  <c r="CX34" i="3"/>
  <c r="CW129" i="3"/>
  <c r="FA129" i="3"/>
  <c r="CX129" i="3"/>
  <c r="X236" i="3"/>
  <c r="EN236" i="3"/>
  <c r="EN183" i="3"/>
  <c r="X183" i="3"/>
  <c r="GE9" i="3"/>
  <c r="AC7" i="8"/>
  <c r="AC52" i="8"/>
  <c r="GE54" i="3"/>
  <c r="FA62" i="3"/>
  <c r="CW62" i="3"/>
  <c r="CX62" i="3"/>
  <c r="CT185" i="3"/>
  <c r="EZ185" i="3"/>
  <c r="FK185" i="3"/>
  <c r="CQ185" i="3"/>
  <c r="DE185" i="3"/>
  <c r="CU185" i="3"/>
  <c r="FA70" i="3"/>
  <c r="CW70" i="3"/>
  <c r="CX70" i="3"/>
  <c r="GE32" i="3"/>
  <c r="AC30" i="8"/>
  <c r="R43" i="3"/>
  <c r="U43" i="3"/>
  <c r="EN43" i="3"/>
  <c r="AI41" i="8"/>
  <c r="FK96" i="3"/>
  <c r="EZ96" i="3"/>
  <c r="CT96" i="3"/>
  <c r="CQ96" i="3"/>
  <c r="DE96" i="3"/>
  <c r="CU96" i="3"/>
  <c r="FA102" i="3"/>
  <c r="CW102" i="3"/>
  <c r="CX102" i="3"/>
  <c r="FB119" i="3"/>
  <c r="DA119" i="3"/>
  <c r="DG119" i="3"/>
  <c r="FK22" i="3"/>
  <c r="EZ22" i="3"/>
  <c r="CQ22" i="3"/>
  <c r="DE22" i="3"/>
  <c r="CU22" i="3"/>
  <c r="FZ44" i="3"/>
  <c r="GK44" i="3"/>
  <c r="M42" i="8"/>
  <c r="FK8" i="3"/>
  <c r="CT8" i="3"/>
  <c r="EZ8" i="3"/>
  <c r="CQ8" i="3"/>
  <c r="DE8" i="3"/>
  <c r="CU8" i="3"/>
  <c r="CT81" i="3"/>
  <c r="EZ81" i="3"/>
  <c r="FK81" i="3"/>
  <c r="CQ81" i="3"/>
  <c r="DE81" i="3"/>
  <c r="CU81" i="3"/>
  <c r="R117" i="3"/>
  <c r="U117" i="3"/>
  <c r="CW46" i="3"/>
  <c r="FA46" i="3"/>
  <c r="CX46" i="3"/>
  <c r="GQ213" i="3"/>
  <c r="GF213" i="3"/>
  <c r="GR213" i="3"/>
  <c r="R55" i="3"/>
  <c r="U55" i="3"/>
  <c r="EN55" i="3"/>
  <c r="AI53" i="8"/>
  <c r="FA207" i="3"/>
  <c r="CW207" i="3"/>
  <c r="CX207" i="3"/>
  <c r="FA5" i="3"/>
  <c r="CX5" i="3"/>
  <c r="GF140" i="3"/>
  <c r="GQ140" i="3"/>
  <c r="CK119" i="3"/>
  <c r="CW119" i="3"/>
  <c r="CT44" i="3"/>
  <c r="EZ44" i="3"/>
  <c r="FK44" i="3"/>
  <c r="CQ44" i="3"/>
  <c r="DE44" i="3"/>
  <c r="CU44" i="3"/>
  <c r="M49" i="8"/>
  <c r="FZ51" i="3"/>
  <c r="GK51" i="3"/>
  <c r="FB60" i="3"/>
  <c r="DG60" i="3"/>
  <c r="DA60" i="3"/>
  <c r="FB152" i="3"/>
  <c r="DG152" i="3"/>
  <c r="DA152" i="3"/>
  <c r="GQ243" i="3"/>
  <c r="GF243" i="3"/>
  <c r="GR243" i="3"/>
  <c r="CT115" i="3"/>
  <c r="EZ115" i="3"/>
  <c r="FK115" i="3"/>
  <c r="CU115" i="3"/>
  <c r="CQ115" i="3"/>
  <c r="DE115" i="3"/>
  <c r="CW145" i="3"/>
  <c r="FA145" i="3"/>
  <c r="CX145" i="3"/>
  <c r="R35" i="3"/>
  <c r="U35" i="3"/>
  <c r="EN35" i="3"/>
  <c r="R104" i="3"/>
  <c r="U104" i="3"/>
  <c r="FB226" i="3"/>
  <c r="DG226" i="3"/>
  <c r="GC226" i="3"/>
  <c r="DA226" i="3"/>
  <c r="X253" i="3"/>
  <c r="EN253" i="3"/>
  <c r="AC59" i="8"/>
  <c r="GE61" i="3"/>
  <c r="FZ127" i="3"/>
  <c r="GK127" i="3"/>
  <c r="CT76" i="3"/>
  <c r="EZ76" i="3"/>
  <c r="FK76" i="3"/>
  <c r="CQ76" i="3"/>
  <c r="DE76" i="3"/>
  <c r="CU76" i="3"/>
  <c r="GK35" i="3"/>
  <c r="FZ35" i="3"/>
  <c r="X62" i="3"/>
  <c r="T65" i="1"/>
  <c r="EN101" i="3"/>
  <c r="X118" i="3"/>
  <c r="X5" i="3"/>
  <c r="T8" i="1"/>
  <c r="EN14" i="3"/>
  <c r="AI12" i="8"/>
  <c r="EN137" i="3"/>
  <c r="GL141" i="3"/>
  <c r="GL122" i="3"/>
  <c r="GL150" i="3"/>
  <c r="GL121" i="3"/>
  <c r="GL128" i="3"/>
  <c r="GL135" i="3"/>
  <c r="GL134" i="3"/>
  <c r="GL144" i="3"/>
  <c r="GL142" i="3"/>
  <c r="GL148" i="3"/>
  <c r="GL123" i="3"/>
  <c r="GL136" i="3"/>
  <c r="GL138" i="3"/>
  <c r="GL127" i="3"/>
  <c r="GL129" i="3"/>
  <c r="GL149" i="3"/>
  <c r="GL143" i="3"/>
  <c r="GL151" i="3"/>
  <c r="EN45" i="3"/>
  <c r="AI43" i="8"/>
  <c r="GR104" i="3"/>
  <c r="GC141" i="3"/>
  <c r="GA115" i="3"/>
  <c r="GC152" i="3"/>
  <c r="GA185" i="3"/>
  <c r="GR126" i="3"/>
  <c r="GC98" i="3"/>
  <c r="GC158" i="3"/>
  <c r="GR97" i="3"/>
  <c r="GR169" i="3"/>
  <c r="GA136" i="3"/>
  <c r="GR173" i="3"/>
  <c r="GC127" i="3"/>
  <c r="GC114" i="3"/>
  <c r="GR176" i="3"/>
  <c r="GR119" i="3"/>
  <c r="GA188" i="3"/>
  <c r="GA146" i="3"/>
  <c r="GA117" i="3"/>
  <c r="GR162" i="3"/>
  <c r="GR191" i="3"/>
  <c r="GR157" i="3"/>
  <c r="GA138" i="3"/>
  <c r="GR163" i="3"/>
  <c r="GC157" i="3"/>
  <c r="GR136" i="3"/>
  <c r="GA112" i="3"/>
  <c r="GR109" i="3"/>
  <c r="GR201" i="3"/>
  <c r="GA148" i="3"/>
  <c r="GA201" i="3"/>
  <c r="GA143" i="3"/>
  <c r="GA97" i="3"/>
  <c r="GR147" i="3"/>
  <c r="GA196" i="3"/>
  <c r="GA150" i="3"/>
  <c r="GC151" i="3"/>
  <c r="GC192" i="3"/>
  <c r="GR167" i="3"/>
  <c r="GA106" i="3"/>
  <c r="GA161" i="3"/>
  <c r="GC203" i="3"/>
  <c r="GC143" i="3"/>
  <c r="GR135" i="3"/>
  <c r="GC153" i="3"/>
  <c r="GA95" i="3"/>
  <c r="GR189" i="3"/>
  <c r="GC202" i="3"/>
  <c r="GR100" i="3"/>
  <c r="GA107" i="3"/>
  <c r="GR179" i="3"/>
  <c r="GA200" i="3"/>
  <c r="GR125" i="3"/>
  <c r="GR172" i="3"/>
  <c r="GA158" i="3"/>
  <c r="GA93" i="3"/>
  <c r="GA121" i="3"/>
  <c r="GC187" i="3"/>
  <c r="GA140" i="3"/>
  <c r="GC204" i="3"/>
  <c r="GA133" i="3"/>
  <c r="GA124" i="3"/>
  <c r="GR203" i="3"/>
  <c r="GR184" i="3"/>
  <c r="GA190" i="3"/>
  <c r="GA180" i="3"/>
  <c r="GA155" i="3"/>
  <c r="GR195" i="3"/>
  <c r="GC173" i="3"/>
  <c r="GC162" i="3"/>
  <c r="GA127" i="3"/>
  <c r="GC195" i="3"/>
  <c r="GR196" i="3"/>
  <c r="GR182" i="3"/>
  <c r="GR164" i="3"/>
  <c r="GR177" i="3"/>
  <c r="GA182" i="3"/>
  <c r="GA186" i="3"/>
  <c r="GR161" i="3"/>
  <c r="GA149" i="3"/>
  <c r="GA132" i="3"/>
  <c r="GR159" i="3"/>
  <c r="GR95" i="3"/>
  <c r="GR202" i="3"/>
  <c r="GR110" i="3"/>
  <c r="GC183" i="3"/>
  <c r="GA195" i="3"/>
  <c r="GA139" i="3"/>
  <c r="GA168" i="3"/>
  <c r="GC178" i="3"/>
  <c r="GC128" i="3"/>
  <c r="GR94" i="3"/>
  <c r="GC108" i="3"/>
  <c r="GR116" i="3"/>
  <c r="GA179" i="3"/>
  <c r="GA103" i="3"/>
  <c r="GA152" i="3"/>
  <c r="GR186" i="3"/>
  <c r="GC180" i="3"/>
  <c r="GR120" i="3"/>
  <c r="GA189" i="3"/>
  <c r="GR154" i="3"/>
  <c r="GC135" i="3"/>
  <c r="GC199" i="3"/>
  <c r="GA167" i="3"/>
  <c r="GA137" i="3"/>
  <c r="GA157" i="3"/>
  <c r="GA198" i="3"/>
  <c r="GC201" i="3"/>
  <c r="GR174" i="3"/>
  <c r="GA99" i="3"/>
  <c r="GC175" i="3"/>
  <c r="GR132" i="3"/>
  <c r="GC100" i="3"/>
  <c r="GC191" i="3"/>
  <c r="GC155" i="3"/>
  <c r="GA166" i="3"/>
  <c r="GA113" i="3"/>
  <c r="GC154" i="3"/>
  <c r="GA100" i="3"/>
  <c r="GA171" i="3"/>
  <c r="GA116" i="3"/>
  <c r="GC134" i="3"/>
  <c r="GR192" i="3"/>
  <c r="GC121" i="3"/>
  <c r="GR168" i="3"/>
  <c r="GA202" i="3"/>
  <c r="GA114" i="3"/>
  <c r="GC186" i="3"/>
  <c r="GC172" i="3"/>
  <c r="GC130" i="3"/>
  <c r="GC112" i="3"/>
  <c r="GR190" i="3"/>
  <c r="GC97" i="3"/>
  <c r="GC163" i="3"/>
  <c r="GA108" i="3"/>
  <c r="GC101" i="3"/>
  <c r="GC122" i="3"/>
  <c r="GC147" i="3"/>
  <c r="GR127" i="3"/>
  <c r="GR158" i="3"/>
  <c r="GC174" i="3"/>
  <c r="GC146" i="3"/>
  <c r="GR134" i="3"/>
  <c r="GC125" i="3"/>
  <c r="GA162" i="3"/>
  <c r="GC193" i="3"/>
  <c r="GA118" i="3"/>
  <c r="GA126" i="3"/>
  <c r="GC168" i="3"/>
  <c r="GR111" i="3"/>
  <c r="GA119" i="3"/>
  <c r="GA135" i="3"/>
  <c r="GA142" i="3"/>
  <c r="GR144" i="3"/>
  <c r="GR102" i="3"/>
  <c r="GR128" i="3"/>
  <c r="GC184" i="3"/>
  <c r="GC161" i="3"/>
  <c r="GR150" i="3"/>
  <c r="GC104" i="3"/>
  <c r="GA145" i="3"/>
  <c r="GA129" i="3"/>
  <c r="GR121" i="3"/>
  <c r="GC118" i="3"/>
  <c r="GR93" i="3"/>
  <c r="GR131" i="3"/>
  <c r="GR137" i="3"/>
  <c r="GC171" i="3"/>
  <c r="GR194" i="3"/>
  <c r="GC119" i="3"/>
  <c r="GA172" i="3"/>
  <c r="GA203" i="3"/>
  <c r="GR166" i="3"/>
  <c r="GR152" i="3"/>
  <c r="GR149" i="3"/>
  <c r="GR117" i="3"/>
  <c r="GA199" i="3"/>
  <c r="GR143" i="3"/>
  <c r="GR200" i="3"/>
  <c r="GA175" i="3"/>
  <c r="GC156" i="3"/>
  <c r="GC188" i="3"/>
  <c r="GA147" i="3"/>
  <c r="GR112" i="3"/>
  <c r="GA169" i="3"/>
  <c r="GC123" i="3"/>
  <c r="GA109" i="3"/>
  <c r="GR151" i="3"/>
  <c r="GA154" i="3"/>
  <c r="GR178" i="3"/>
  <c r="GA159" i="3"/>
  <c r="GC95" i="3"/>
  <c r="GR138" i="3"/>
  <c r="GA183" i="3"/>
  <c r="GC181" i="3"/>
  <c r="GC113" i="3"/>
  <c r="GC150" i="3"/>
  <c r="GR103" i="3"/>
  <c r="GA101" i="3"/>
  <c r="GC179" i="3"/>
  <c r="GA122" i="3"/>
  <c r="GR133" i="3"/>
  <c r="GR146" i="3"/>
  <c r="GA120" i="3"/>
  <c r="GC93" i="3"/>
  <c r="GR153" i="3"/>
  <c r="GC167" i="3"/>
  <c r="GC149" i="3"/>
  <c r="GA192" i="3"/>
  <c r="GR122" i="3"/>
  <c r="GA94" i="3"/>
  <c r="GR141" i="3"/>
  <c r="GA177" i="3"/>
  <c r="GC176" i="3"/>
  <c r="GC102" i="3"/>
  <c r="GR124" i="3"/>
  <c r="GA165" i="3"/>
  <c r="GR115" i="3"/>
  <c r="GR193" i="3"/>
  <c r="GC103" i="3"/>
  <c r="GC142" i="3"/>
  <c r="GC145" i="3"/>
  <c r="GA125" i="3"/>
  <c r="GR155" i="3"/>
  <c r="GC190" i="3"/>
  <c r="GC109" i="3"/>
  <c r="GA160" i="3"/>
  <c r="GR113" i="3"/>
  <c r="GR105" i="3"/>
  <c r="GA144" i="3"/>
  <c r="GA105" i="3"/>
  <c r="GC138" i="3"/>
  <c r="GA184" i="3"/>
  <c r="GC129" i="3"/>
  <c r="GC144" i="3"/>
  <c r="GR129" i="3"/>
  <c r="GR185" i="3"/>
  <c r="GR180" i="3"/>
  <c r="GC140" i="3"/>
  <c r="GC196" i="3"/>
  <c r="GA141" i="3"/>
  <c r="EN71" i="3"/>
  <c r="X94" i="3"/>
  <c r="GR175" i="3"/>
  <c r="GC197" i="3"/>
  <c r="GR148" i="3"/>
  <c r="GR160" i="3"/>
  <c r="GQ183" i="3"/>
  <c r="GC99" i="3"/>
  <c r="GR165" i="3"/>
  <c r="GQ188" i="3"/>
  <c r="GA131" i="3"/>
  <c r="GA110" i="3"/>
  <c r="GC110" i="3"/>
  <c r="GA96" i="3"/>
  <c r="GC131" i="3"/>
  <c r="GR140" i="3"/>
  <c r="GA197" i="3"/>
  <c r="GC120" i="3"/>
  <c r="GC96" i="3"/>
  <c r="GR106" i="3"/>
  <c r="GC133" i="3"/>
  <c r="GC136" i="3"/>
  <c r="GC139" i="3"/>
  <c r="GC194" i="3"/>
  <c r="GA123" i="3"/>
  <c r="GR98" i="3"/>
  <c r="GC111" i="3"/>
  <c r="GA151" i="3"/>
  <c r="GC116" i="3"/>
  <c r="GR171" i="3"/>
  <c r="GA130" i="3"/>
  <c r="GC164" i="3"/>
  <c r="GA204" i="3"/>
  <c r="GA164" i="3"/>
  <c r="GC170" i="3"/>
  <c r="GR99" i="3"/>
  <c r="GA181" i="3"/>
  <c r="GA194" i="3"/>
  <c r="GA191" i="3"/>
  <c r="GC160" i="3"/>
  <c r="GC105" i="3"/>
  <c r="GR198" i="3"/>
  <c r="GC106" i="3"/>
  <c r="GC169" i="3"/>
  <c r="GR123" i="3"/>
  <c r="GA178" i="3"/>
  <c r="GC137" i="3"/>
  <c r="GC166" i="3"/>
  <c r="GC107" i="3"/>
  <c r="GC198" i="3"/>
  <c r="GR107" i="3"/>
  <c r="GR101" i="3"/>
  <c r="GA193" i="3"/>
  <c r="GR156" i="3"/>
  <c r="GC182" i="3"/>
  <c r="GR130" i="3"/>
  <c r="GA128" i="3"/>
  <c r="GA111" i="3"/>
  <c r="GC185" i="3"/>
  <c r="GR181" i="3"/>
  <c r="GA170" i="3"/>
  <c r="GC159" i="3"/>
  <c r="GC115" i="3"/>
  <c r="GR145" i="3"/>
  <c r="GC132" i="3"/>
  <c r="GC189" i="3"/>
  <c r="GA98" i="3"/>
  <c r="GR114" i="3"/>
  <c r="GC148" i="3"/>
  <c r="GR108" i="3"/>
  <c r="GA174" i="3"/>
  <c r="GC124" i="3"/>
  <c r="GR142" i="3"/>
  <c r="GA153" i="3"/>
  <c r="GA173" i="3"/>
  <c r="GC126" i="3"/>
  <c r="GC94" i="3"/>
  <c r="GC177" i="3"/>
  <c r="GR170" i="3"/>
  <c r="GR199" i="3"/>
  <c r="GA163" i="3"/>
  <c r="GR96" i="3"/>
  <c r="GR187" i="3"/>
  <c r="GR139" i="3"/>
  <c r="GR197" i="3"/>
  <c r="GA134" i="3"/>
  <c r="GA176" i="3"/>
  <c r="GC117" i="3"/>
  <c r="GR204" i="3"/>
  <c r="GA102" i="3"/>
  <c r="GC200" i="3"/>
  <c r="GA187" i="3"/>
  <c r="GF183" i="3"/>
  <c r="GR118" i="3"/>
  <c r="GA104" i="3"/>
  <c r="GQ116" i="3"/>
  <c r="GA156" i="3"/>
  <c r="GF188" i="3"/>
  <c r="GC165" i="3"/>
  <c r="GL115" i="3"/>
  <c r="GL119" i="3"/>
  <c r="GL98" i="3"/>
  <c r="GL93" i="3"/>
  <c r="GL111" i="3"/>
  <c r="GL113" i="3"/>
  <c r="GL101" i="3"/>
  <c r="GL114" i="3"/>
  <c r="GL104" i="3"/>
  <c r="GL102" i="3"/>
  <c r="GL97" i="3"/>
  <c r="GL106" i="3"/>
  <c r="GL105" i="3"/>
  <c r="GL120" i="3"/>
  <c r="GL112" i="3"/>
  <c r="Q43" i="3"/>
  <c r="K41" i="8"/>
  <c r="EN170" i="3"/>
  <c r="EN139" i="3"/>
  <c r="EN166" i="3"/>
  <c r="EN39" i="3"/>
  <c r="AI37" i="8"/>
  <c r="EN171" i="3"/>
  <c r="EN133" i="3"/>
  <c r="X81" i="3"/>
  <c r="DP81" i="3"/>
  <c r="DQ81" i="3"/>
  <c r="X148" i="3"/>
  <c r="EN129" i="3"/>
  <c r="X25" i="3"/>
  <c r="T28" i="1"/>
  <c r="EN161" i="3"/>
  <c r="EN59" i="3"/>
  <c r="AI57" i="8"/>
  <c r="EN93" i="3"/>
  <c r="X146" i="3"/>
  <c r="EO146" i="3"/>
  <c r="X112" i="3"/>
  <c r="T115" i="1"/>
  <c r="K26" i="8"/>
  <c r="FY28" i="3"/>
  <c r="Y28" i="3"/>
  <c r="GH28" i="3"/>
  <c r="Z28" i="3"/>
  <c r="Q28" i="3"/>
  <c r="GL10" i="3"/>
  <c r="N8" i="8"/>
  <c r="GL72" i="3"/>
  <c r="X135" i="3"/>
  <c r="EN105" i="3"/>
  <c r="EN87" i="3"/>
  <c r="X91" i="3"/>
  <c r="T94" i="1"/>
  <c r="FF42" i="3"/>
  <c r="GA76" i="3"/>
  <c r="FL44" i="3"/>
  <c r="CR44" i="3"/>
  <c r="DF44" i="3"/>
  <c r="Z42" i="8"/>
  <c r="GM115" i="3"/>
  <c r="CR22" i="3"/>
  <c r="DF22" i="3"/>
  <c r="Z20" i="8"/>
  <c r="Y20" i="8"/>
  <c r="AO20" i="8"/>
  <c r="GO211" i="3"/>
  <c r="GD211" i="3"/>
  <c r="GP211" i="3"/>
  <c r="X108" i="3"/>
  <c r="EN108" i="3"/>
  <c r="FL228" i="3"/>
  <c r="CR228" i="3"/>
  <c r="DF228" i="3"/>
  <c r="Y48" i="8"/>
  <c r="GA50" i="3"/>
  <c r="GA29" i="3"/>
  <c r="EO165" i="3"/>
  <c r="FS165" i="3"/>
  <c r="FV165" i="3"/>
  <c r="DP165" i="3"/>
  <c r="DQ165" i="3"/>
  <c r="GC68" i="3"/>
  <c r="FD243" i="3"/>
  <c r="FE243" i="3"/>
  <c r="FL199" i="3"/>
  <c r="CR199" i="3"/>
  <c r="DF199" i="3"/>
  <c r="GO139" i="3"/>
  <c r="GD139" i="3"/>
  <c r="FS208" i="3"/>
  <c r="FV208" i="3"/>
  <c r="DP208" i="3"/>
  <c r="DQ208" i="3"/>
  <c r="EO208" i="3"/>
  <c r="X152" i="3"/>
  <c r="EN152" i="3"/>
  <c r="GO114" i="3"/>
  <c r="GD114" i="3"/>
  <c r="GF83" i="3"/>
  <c r="GQ83" i="3"/>
  <c r="FD234" i="3"/>
  <c r="FE234" i="3"/>
  <c r="FD88" i="3"/>
  <c r="FE88" i="3"/>
  <c r="FD65" i="3"/>
  <c r="FE65" i="3"/>
  <c r="EO239" i="3"/>
  <c r="FS239" i="3"/>
  <c r="FV239" i="3"/>
  <c r="DP239" i="3"/>
  <c r="DQ239" i="3"/>
  <c r="S16" i="8"/>
  <c r="FL189" i="3"/>
  <c r="CR189" i="3"/>
  <c r="DF189" i="3"/>
  <c r="FD249" i="3"/>
  <c r="FE249" i="3"/>
  <c r="FL25" i="3"/>
  <c r="CR25" i="3"/>
  <c r="DF25" i="3"/>
  <c r="Z23" i="8"/>
  <c r="Y23" i="8"/>
  <c r="AO23" i="8"/>
  <c r="FD41" i="3"/>
  <c r="FE41" i="3"/>
  <c r="GO199" i="3"/>
  <c r="GD199" i="3"/>
  <c r="GM137" i="3"/>
  <c r="GM117" i="3"/>
  <c r="GM130" i="3"/>
  <c r="FD54" i="3"/>
  <c r="GL17" i="3"/>
  <c r="N15" i="8"/>
  <c r="FL212" i="3"/>
  <c r="CR212" i="3"/>
  <c r="DF212" i="3"/>
  <c r="FD169" i="3"/>
  <c r="FE169" i="3"/>
  <c r="GA86" i="3"/>
  <c r="GM138" i="3"/>
  <c r="GG138" i="3"/>
  <c r="FD164" i="3"/>
  <c r="FE164" i="3"/>
  <c r="FL83" i="3"/>
  <c r="CR83" i="3"/>
  <c r="DF83" i="3"/>
  <c r="FD181" i="3"/>
  <c r="FE181" i="3"/>
  <c r="FD218" i="3"/>
  <c r="FE218" i="3"/>
  <c r="GG99" i="3"/>
  <c r="GM99" i="3"/>
  <c r="GO175" i="3"/>
  <c r="GD175" i="3"/>
  <c r="GL25" i="3"/>
  <c r="N23" i="8"/>
  <c r="Y45" i="8"/>
  <c r="FL237" i="3"/>
  <c r="CR237" i="3"/>
  <c r="DF237" i="3"/>
  <c r="S29" i="8"/>
  <c r="GQ31" i="3"/>
  <c r="EN111" i="3"/>
  <c r="X111" i="3"/>
  <c r="GL11" i="3"/>
  <c r="N9" i="8"/>
  <c r="GD217" i="3"/>
  <c r="GP217" i="3"/>
  <c r="GO217" i="3"/>
  <c r="GG201" i="3"/>
  <c r="GM201" i="3"/>
  <c r="GO169" i="3"/>
  <c r="FL159" i="3"/>
  <c r="CR159" i="3"/>
  <c r="DF159" i="3"/>
  <c r="GL80" i="3"/>
  <c r="GF35" i="3"/>
  <c r="S33" i="8"/>
  <c r="GQ35" i="3"/>
  <c r="GF88" i="3"/>
  <c r="GQ88" i="3"/>
  <c r="X77" i="3"/>
  <c r="T80" i="1"/>
  <c r="EN77" i="3"/>
  <c r="FL245" i="3"/>
  <c r="CR245" i="3"/>
  <c r="DF245" i="3"/>
  <c r="GO113" i="3"/>
  <c r="X88" i="3"/>
  <c r="EN88" i="3"/>
  <c r="GC41" i="3"/>
  <c r="AA39" i="8"/>
  <c r="AP39" i="8"/>
  <c r="GD213" i="3"/>
  <c r="GP213" i="3"/>
  <c r="GO213" i="3"/>
  <c r="FL100" i="3"/>
  <c r="CR100" i="3"/>
  <c r="DF100" i="3"/>
  <c r="FL171" i="3"/>
  <c r="CR171" i="3"/>
  <c r="DF171" i="3"/>
  <c r="GF76" i="3"/>
  <c r="GQ76" i="3"/>
  <c r="GA17" i="3"/>
  <c r="Y15" i="8"/>
  <c r="FL227" i="3"/>
  <c r="CR227" i="3"/>
  <c r="DF227" i="3"/>
  <c r="GM95" i="3"/>
  <c r="FL202" i="3"/>
  <c r="CR202" i="3"/>
  <c r="DF202" i="3"/>
  <c r="FL120" i="3"/>
  <c r="CR120" i="3"/>
  <c r="DF120" i="3"/>
  <c r="FD107" i="3"/>
  <c r="FE107" i="3"/>
  <c r="FL231" i="3"/>
  <c r="CR231" i="3"/>
  <c r="DF231" i="3"/>
  <c r="FD200" i="3"/>
  <c r="FE200" i="3"/>
  <c r="N37" i="8"/>
  <c r="GL39" i="3"/>
  <c r="GC36" i="3"/>
  <c r="AA34" i="8"/>
  <c r="AP34" i="8"/>
  <c r="FD158" i="3"/>
  <c r="FE158" i="3"/>
  <c r="FD114" i="3"/>
  <c r="FE114" i="3"/>
  <c r="X16" i="3"/>
  <c r="T19" i="1"/>
  <c r="EN16" i="3"/>
  <c r="AI14" i="8"/>
  <c r="GC27" i="3"/>
  <c r="AA25" i="8"/>
  <c r="Y25" i="8"/>
  <c r="AE25" i="8"/>
  <c r="FL240" i="3"/>
  <c r="CR240" i="3"/>
  <c r="DF240" i="3"/>
  <c r="GG121" i="3"/>
  <c r="GM121" i="3"/>
  <c r="FD220" i="3"/>
  <c r="FE220" i="3"/>
  <c r="EO213" i="3"/>
  <c r="FS213" i="3"/>
  <c r="FV213" i="3"/>
  <c r="DP213" i="3"/>
  <c r="DQ213" i="3"/>
  <c r="Y56" i="8"/>
  <c r="GA58" i="3"/>
  <c r="FL140" i="3"/>
  <c r="CR140" i="3"/>
  <c r="DF140" i="3"/>
  <c r="GC74" i="3"/>
  <c r="FL84" i="3"/>
  <c r="CR84" i="3"/>
  <c r="DF84" i="3"/>
  <c r="X61" i="3"/>
  <c r="T64" i="1"/>
  <c r="EN61" i="3"/>
  <c r="AI59" i="8"/>
  <c r="FD108" i="3"/>
  <c r="FE108" i="3"/>
  <c r="FD128" i="3"/>
  <c r="FE128" i="3"/>
  <c r="FD57" i="3"/>
  <c r="FE57" i="3"/>
  <c r="FL215" i="3"/>
  <c r="CR215" i="3"/>
  <c r="DF215" i="3"/>
  <c r="Y28" i="8"/>
  <c r="N58" i="8"/>
  <c r="GL60" i="3"/>
  <c r="FD190" i="3"/>
  <c r="FE190" i="3"/>
  <c r="EO245" i="3"/>
  <c r="DP245" i="3"/>
  <c r="DQ245" i="3"/>
  <c r="FS245" i="3"/>
  <c r="FV245" i="3"/>
  <c r="GG125" i="3"/>
  <c r="FD236" i="3"/>
  <c r="FE236" i="3"/>
  <c r="GO109" i="3"/>
  <c r="EO176" i="3"/>
  <c r="FS176" i="3"/>
  <c r="FV176" i="3"/>
  <c r="DP176" i="3"/>
  <c r="DQ176" i="3"/>
  <c r="GO173" i="3"/>
  <c r="GD173" i="3"/>
  <c r="GO162" i="3"/>
  <c r="GD162" i="3"/>
  <c r="FD127" i="3"/>
  <c r="FE127" i="3"/>
  <c r="CR39" i="3"/>
  <c r="DF39" i="3"/>
  <c r="Z37" i="8"/>
  <c r="GA73" i="3"/>
  <c r="GO247" i="3"/>
  <c r="GD247" i="3"/>
  <c r="GP247" i="3"/>
  <c r="FD78" i="3"/>
  <c r="FE78" i="3"/>
  <c r="GD148" i="3"/>
  <c r="T83" i="1"/>
  <c r="FS80" i="3"/>
  <c r="EO80" i="3"/>
  <c r="DP80" i="3"/>
  <c r="DQ80" i="3"/>
  <c r="GA68" i="3"/>
  <c r="GF11" i="3"/>
  <c r="GQ11" i="3"/>
  <c r="S9" i="8"/>
  <c r="FD174" i="3"/>
  <c r="FE174" i="3"/>
  <c r="GC82" i="3"/>
  <c r="GD235" i="3"/>
  <c r="GP235" i="3"/>
  <c r="GO235" i="3"/>
  <c r="DP145" i="3"/>
  <c r="DQ145" i="3"/>
  <c r="FS145" i="3"/>
  <c r="EO145" i="3"/>
  <c r="T148" i="1"/>
  <c r="GD126" i="3"/>
  <c r="GO193" i="3"/>
  <c r="GD193" i="3"/>
  <c r="FL211" i="3"/>
  <c r="CR211" i="3"/>
  <c r="DF211" i="3"/>
  <c r="FL217" i="3"/>
  <c r="CR217" i="3"/>
  <c r="DF217" i="3"/>
  <c r="GD94" i="3"/>
  <c r="GM126" i="3"/>
  <c r="FD241" i="3"/>
  <c r="FE241" i="3"/>
  <c r="GD138" i="3"/>
  <c r="FL75" i="3"/>
  <c r="CR75" i="3"/>
  <c r="DF75" i="3"/>
  <c r="FD19" i="3"/>
  <c r="FE19" i="3"/>
  <c r="GA18" i="3"/>
  <c r="Y16" i="8"/>
  <c r="FD182" i="3"/>
  <c r="FE182" i="3"/>
  <c r="GL67" i="3"/>
  <c r="GD140" i="3"/>
  <c r="FL141" i="3"/>
  <c r="CR141" i="3"/>
  <c r="DF141" i="3"/>
  <c r="GL37" i="3"/>
  <c r="N35" i="8"/>
  <c r="GM145" i="3"/>
  <c r="FD46" i="3"/>
  <c r="FE46" i="3"/>
  <c r="FD62" i="3"/>
  <c r="FE62" i="3"/>
  <c r="FF62" i="3"/>
  <c r="FD253" i="3"/>
  <c r="FE253" i="3"/>
  <c r="DP46" i="3"/>
  <c r="DQ46" i="3"/>
  <c r="FS46" i="3"/>
  <c r="GT46" i="3"/>
  <c r="EO46" i="3"/>
  <c r="GD118" i="3"/>
  <c r="GO118" i="3"/>
  <c r="FD229" i="3"/>
  <c r="FE229" i="3"/>
  <c r="GG104" i="3"/>
  <c r="GM104" i="3"/>
  <c r="FL230" i="3"/>
  <c r="CR230" i="3"/>
  <c r="DF230" i="3"/>
  <c r="FS196" i="3"/>
  <c r="FV196" i="3"/>
  <c r="DP196" i="3"/>
  <c r="DQ196" i="3"/>
  <c r="EO196" i="3"/>
  <c r="FL179" i="3"/>
  <c r="CR179" i="3"/>
  <c r="DF179" i="3"/>
  <c r="FD96" i="3"/>
  <c r="FE96" i="3"/>
  <c r="GA14" i="3"/>
  <c r="Y12" i="8"/>
  <c r="FL232" i="3"/>
  <c r="CR232" i="3"/>
  <c r="DF232" i="3"/>
  <c r="GD239" i="3"/>
  <c r="GP239" i="3"/>
  <c r="GO239" i="3"/>
  <c r="GF39" i="3"/>
  <c r="S37" i="8"/>
  <c r="GQ39" i="3"/>
  <c r="GA44" i="3"/>
  <c r="Y42" i="8"/>
  <c r="AO42" i="8"/>
  <c r="FL210" i="3"/>
  <c r="CR210" i="3"/>
  <c r="DF210" i="3"/>
  <c r="FD232" i="3"/>
  <c r="FE232" i="3"/>
  <c r="FL31" i="3"/>
  <c r="CR31" i="3"/>
  <c r="DF31" i="3"/>
  <c r="Z29" i="8"/>
  <c r="Y29" i="8"/>
  <c r="AO29" i="8"/>
  <c r="GD238" i="3"/>
  <c r="GP238" i="3"/>
  <c r="GO238" i="3"/>
  <c r="FL226" i="3"/>
  <c r="CR226" i="3"/>
  <c r="DF226" i="3"/>
  <c r="EO118" i="3"/>
  <c r="FS118" i="3"/>
  <c r="T121" i="1"/>
  <c r="DP118" i="3"/>
  <c r="DQ118" i="3"/>
  <c r="GG205" i="3"/>
  <c r="GM205" i="3"/>
  <c r="GL19" i="3"/>
  <c r="N17" i="8"/>
  <c r="FD50" i="3"/>
  <c r="FE50" i="3"/>
  <c r="FL250" i="3"/>
  <c r="CR250" i="3"/>
  <c r="DF250" i="3"/>
  <c r="EO157" i="3"/>
  <c r="DP157" i="3"/>
  <c r="DQ157" i="3"/>
  <c r="FS157" i="3"/>
  <c r="FV157" i="3"/>
  <c r="EN119" i="3"/>
  <c r="X119" i="3"/>
  <c r="GA34" i="3"/>
  <c r="Y32" i="8"/>
  <c r="FD175" i="3"/>
  <c r="FE175" i="3"/>
  <c r="FL234" i="3"/>
  <c r="CR234" i="3"/>
  <c r="DF234" i="3"/>
  <c r="FL88" i="3"/>
  <c r="CR88" i="3"/>
  <c r="DF88" i="3"/>
  <c r="EO211" i="3"/>
  <c r="FS211" i="3"/>
  <c r="FV211" i="3"/>
  <c r="DP211" i="3"/>
  <c r="DQ211" i="3"/>
  <c r="GC28" i="3"/>
  <c r="AA26" i="8"/>
  <c r="AP26" i="8"/>
  <c r="GA11" i="3"/>
  <c r="Y9" i="8"/>
  <c r="T99" i="1"/>
  <c r="EO96" i="3"/>
  <c r="DP96" i="3"/>
  <c r="DQ96" i="3"/>
  <c r="FS96" i="3"/>
  <c r="CR41" i="3"/>
  <c r="DF41" i="3"/>
  <c r="Z39" i="8"/>
  <c r="FD225" i="3"/>
  <c r="FE225" i="3"/>
  <c r="FL43" i="3"/>
  <c r="CR43" i="3"/>
  <c r="DF43" i="3"/>
  <c r="Z41" i="8"/>
  <c r="Y41" i="8"/>
  <c r="AO41" i="8"/>
  <c r="FL54" i="3"/>
  <c r="CR54" i="3"/>
  <c r="DF54" i="3"/>
  <c r="Z52" i="8"/>
  <c r="FD157" i="3"/>
  <c r="FE157" i="3"/>
  <c r="FL9" i="3"/>
  <c r="CR9" i="3"/>
  <c r="DF9" i="3"/>
  <c r="Z7" i="8"/>
  <c r="FD212" i="3"/>
  <c r="FE212" i="3"/>
  <c r="FL169" i="3"/>
  <c r="CR169" i="3"/>
  <c r="DF169" i="3"/>
  <c r="GM204" i="3"/>
  <c r="GG204" i="3"/>
  <c r="FL164" i="3"/>
  <c r="CR164" i="3"/>
  <c r="DF164" i="3"/>
  <c r="GD222" i="3"/>
  <c r="GP222" i="3"/>
  <c r="GO222" i="3"/>
  <c r="GC78" i="3"/>
  <c r="FL181" i="3"/>
  <c r="CR181" i="3"/>
  <c r="DF181" i="3"/>
  <c r="FD244" i="3"/>
  <c r="FE244" i="3"/>
  <c r="GA6" i="3"/>
  <c r="Y4" i="8"/>
  <c r="AA55" i="8"/>
  <c r="AP55" i="8"/>
  <c r="GC75" i="3"/>
  <c r="AA52" i="8"/>
  <c r="AP52" i="8"/>
  <c r="GC54" i="3"/>
  <c r="FS212" i="3"/>
  <c r="FV212" i="3"/>
  <c r="DP212" i="3"/>
  <c r="DQ212" i="3"/>
  <c r="EO212" i="3"/>
  <c r="FL216" i="3"/>
  <c r="CR216" i="3"/>
  <c r="DF216" i="3"/>
  <c r="EO218" i="3"/>
  <c r="FS218" i="3"/>
  <c r="FV218" i="3"/>
  <c r="DP218" i="3"/>
  <c r="DQ218" i="3"/>
  <c r="GD100" i="3"/>
  <c r="GO100" i="3"/>
  <c r="FD201" i="3"/>
  <c r="FE201" i="3"/>
  <c r="FD143" i="3"/>
  <c r="FE143" i="3"/>
  <c r="FD154" i="3"/>
  <c r="FE154" i="3"/>
  <c r="FS14" i="3"/>
  <c r="EO14" i="3"/>
  <c r="DP14" i="3"/>
  <c r="DQ14" i="3"/>
  <c r="GG97" i="3"/>
  <c r="GM97" i="3"/>
  <c r="FS188" i="3"/>
  <c r="FV188" i="3"/>
  <c r="DP188" i="3"/>
  <c r="DQ188" i="3"/>
  <c r="EO188" i="3"/>
  <c r="GO251" i="3"/>
  <c r="GD251" i="3"/>
  <c r="GP251" i="3"/>
  <c r="FE10" i="3"/>
  <c r="X10" i="3"/>
  <c r="FH10" i="3"/>
  <c r="Y53" i="8"/>
  <c r="GA55" i="3"/>
  <c r="GO151" i="3"/>
  <c r="GD151" i="3"/>
  <c r="GM106" i="3"/>
  <c r="X164" i="3"/>
  <c r="EN164" i="3"/>
  <c r="EO45" i="3"/>
  <c r="FS45" i="3"/>
  <c r="DP45" i="3"/>
  <c r="DQ45" i="3"/>
  <c r="X75" i="3"/>
  <c r="T78" i="1"/>
  <c r="EN75" i="3"/>
  <c r="GM113" i="3"/>
  <c r="GA82" i="3"/>
  <c r="EO230" i="3"/>
  <c r="FS230" i="3"/>
  <c r="FV230" i="3"/>
  <c r="DP230" i="3"/>
  <c r="DQ230" i="3"/>
  <c r="GC34" i="3"/>
  <c r="AA32" i="8"/>
  <c r="AP32" i="8"/>
  <c r="GF43" i="3"/>
  <c r="S41" i="8"/>
  <c r="GQ43" i="3"/>
  <c r="FL95" i="3"/>
  <c r="CR95" i="3"/>
  <c r="DF95" i="3"/>
  <c r="EO191" i="3"/>
  <c r="FS191" i="3"/>
  <c r="FV191" i="3"/>
  <c r="DP191" i="3"/>
  <c r="DQ191" i="3"/>
  <c r="FL107" i="3"/>
  <c r="CR107" i="3"/>
  <c r="DF107" i="3"/>
  <c r="GD225" i="3"/>
  <c r="GP225" i="3"/>
  <c r="GO225" i="3"/>
  <c r="FL200" i="3"/>
  <c r="CR200" i="3"/>
  <c r="DF200" i="3"/>
  <c r="Y43" i="8"/>
  <c r="GA45" i="3"/>
  <c r="FS192" i="3"/>
  <c r="FV192" i="3"/>
  <c r="DP192" i="3"/>
  <c r="DQ192" i="3"/>
  <c r="EO192" i="3"/>
  <c r="GO167" i="3"/>
  <c r="FL114" i="3"/>
  <c r="CR114" i="3"/>
  <c r="DF114" i="3"/>
  <c r="FD252" i="3"/>
  <c r="FE252" i="3"/>
  <c r="FD235" i="3"/>
  <c r="FE235" i="3"/>
  <c r="X154" i="3"/>
  <c r="EN154" i="3"/>
  <c r="EO224" i="3"/>
  <c r="FS224" i="3"/>
  <c r="FV224" i="3"/>
  <c r="DP224" i="3"/>
  <c r="DQ224" i="3"/>
  <c r="GF27" i="3"/>
  <c r="GQ27" i="3"/>
  <c r="S25" i="8"/>
  <c r="CR12" i="3"/>
  <c r="DF12" i="3"/>
  <c r="Z10" i="8"/>
  <c r="Y10" i="8"/>
  <c r="AO10" i="8"/>
  <c r="FL220" i="3"/>
  <c r="CR220" i="3"/>
  <c r="DF220" i="3"/>
  <c r="X179" i="3"/>
  <c r="EN179" i="3"/>
  <c r="FD58" i="3"/>
  <c r="FE58" i="3"/>
  <c r="GD112" i="3"/>
  <c r="GO112" i="3"/>
  <c r="EO203" i="3"/>
  <c r="DP203" i="3"/>
  <c r="DQ203" i="3"/>
  <c r="FS203" i="3"/>
  <c r="FV203" i="3"/>
  <c r="GF68" i="3"/>
  <c r="GQ68" i="3"/>
  <c r="FS121" i="3"/>
  <c r="DP121" i="3"/>
  <c r="DQ121" i="3"/>
  <c r="EO121" i="3"/>
  <c r="T124" i="1"/>
  <c r="FD165" i="3"/>
  <c r="FE165" i="3"/>
  <c r="FL108" i="3"/>
  <c r="CR108" i="3"/>
  <c r="DF108" i="3"/>
  <c r="GD122" i="3"/>
  <c r="GO122" i="3"/>
  <c r="GG124" i="3"/>
  <c r="GM124" i="3"/>
  <c r="FD30" i="3"/>
  <c r="FE30" i="3"/>
  <c r="CR21" i="3"/>
  <c r="DF21" i="3"/>
  <c r="Z19" i="8"/>
  <c r="Y19" i="8"/>
  <c r="AO19" i="8"/>
  <c r="EO167" i="3"/>
  <c r="FS167" i="3"/>
  <c r="FV167" i="3"/>
  <c r="DP167" i="3"/>
  <c r="DQ167" i="3"/>
  <c r="GG251" i="3"/>
  <c r="GM251" i="3"/>
  <c r="EO166" i="3"/>
  <c r="FS166" i="3"/>
  <c r="FV166" i="3"/>
  <c r="DP166" i="3"/>
  <c r="DQ166" i="3"/>
  <c r="EO207" i="3"/>
  <c r="FS207" i="3"/>
  <c r="FV207" i="3"/>
  <c r="DP207" i="3"/>
  <c r="DQ207" i="3"/>
  <c r="GC44" i="3"/>
  <c r="AA42" i="8"/>
  <c r="AP42" i="8"/>
  <c r="T93" i="1"/>
  <c r="EO90" i="3"/>
  <c r="DP90" i="3"/>
  <c r="DQ90" i="3"/>
  <c r="FS90" i="3"/>
  <c r="GG180" i="3"/>
  <c r="GM180" i="3"/>
  <c r="EN67" i="3"/>
  <c r="X37" i="3"/>
  <c r="T40" i="1"/>
  <c r="EN37" i="3"/>
  <c r="AI35" i="8"/>
  <c r="GC86" i="3"/>
  <c r="FS198" i="3"/>
  <c r="FV198" i="3"/>
  <c r="DP198" i="3"/>
  <c r="DQ198" i="3"/>
  <c r="EO198" i="3"/>
  <c r="FL236" i="3"/>
  <c r="CR236" i="3"/>
  <c r="DF236" i="3"/>
  <c r="FD35" i="3"/>
  <c r="FE35" i="3"/>
  <c r="FL127" i="3"/>
  <c r="CR127" i="3"/>
  <c r="DF127" i="3"/>
  <c r="EO163" i="3"/>
  <c r="FS163" i="3"/>
  <c r="FV163" i="3"/>
  <c r="DP163" i="3"/>
  <c r="DQ163" i="3"/>
  <c r="FL78" i="3"/>
  <c r="CR78" i="3"/>
  <c r="DF78" i="3"/>
  <c r="GF71" i="3"/>
  <c r="GQ71" i="3"/>
  <c r="GL81" i="3"/>
  <c r="FD71" i="3"/>
  <c r="FE71" i="3"/>
  <c r="FS122" i="3"/>
  <c r="T125" i="1"/>
  <c r="EO122" i="3"/>
  <c r="DP122" i="3"/>
  <c r="DQ122" i="3"/>
  <c r="FL174" i="3"/>
  <c r="CR174" i="3"/>
  <c r="DF174" i="3"/>
  <c r="GL74" i="3"/>
  <c r="GO124" i="3"/>
  <c r="FD153" i="3"/>
  <c r="FE153" i="3"/>
  <c r="GA89" i="3"/>
  <c r="GF90" i="3"/>
  <c r="GQ90" i="3"/>
  <c r="FD87" i="3"/>
  <c r="FE87" i="3"/>
  <c r="FS81" i="3"/>
  <c r="S43" i="8"/>
  <c r="GF45" i="3"/>
  <c r="GQ45" i="3"/>
  <c r="GF73" i="3"/>
  <c r="GQ73" i="3"/>
  <c r="GM135" i="3"/>
  <c r="GG135" i="3"/>
  <c r="GD242" i="3"/>
  <c r="GP242" i="3"/>
  <c r="GO242" i="3"/>
  <c r="FD142" i="3"/>
  <c r="FE142" i="3"/>
  <c r="FD163" i="3"/>
  <c r="FE163" i="3"/>
  <c r="FL19" i="3"/>
  <c r="CR19" i="3"/>
  <c r="DF19" i="3"/>
  <c r="Z17" i="8"/>
  <c r="Y17" i="8"/>
  <c r="AO17" i="8"/>
  <c r="GB42" i="3"/>
  <c r="GM42" i="3"/>
  <c r="O40" i="8"/>
  <c r="EO193" i="3"/>
  <c r="DP193" i="3"/>
  <c r="DQ193" i="3"/>
  <c r="FS193" i="3"/>
  <c r="FV193" i="3"/>
  <c r="AA53" i="8"/>
  <c r="AP53" i="8"/>
  <c r="GC55" i="3"/>
  <c r="GG55" i="3"/>
  <c r="FL46" i="3"/>
  <c r="CR46" i="3"/>
  <c r="DF46" i="3"/>
  <c r="Z44" i="8"/>
  <c r="GF22" i="3"/>
  <c r="GQ22" i="3"/>
  <c r="S20" i="8"/>
  <c r="FL62" i="3"/>
  <c r="CR62" i="3"/>
  <c r="DF62" i="3"/>
  <c r="GO183" i="3"/>
  <c r="GA23" i="3"/>
  <c r="Y21" i="8"/>
  <c r="FL229" i="3"/>
  <c r="CR229" i="3"/>
  <c r="DF229" i="3"/>
  <c r="GD99" i="3"/>
  <c r="GO99" i="3"/>
  <c r="FL104" i="3"/>
  <c r="CR104" i="3"/>
  <c r="DF104" i="3"/>
  <c r="GC39" i="3"/>
  <c r="AA37" i="8"/>
  <c r="AP37" i="8"/>
  <c r="GG156" i="3"/>
  <c r="GO165" i="3"/>
  <c r="GD165" i="3"/>
  <c r="FD110" i="3"/>
  <c r="FE110" i="3"/>
  <c r="FD103" i="3"/>
  <c r="FE103" i="3"/>
  <c r="FD238" i="3"/>
  <c r="FE238" i="3"/>
  <c r="N42" i="8"/>
  <c r="GL44" i="3"/>
  <c r="FL8" i="3"/>
  <c r="CR8" i="3"/>
  <c r="DF8" i="3"/>
  <c r="Z6" i="8"/>
  <c r="Y6" i="8"/>
  <c r="AO6" i="8"/>
  <c r="S52" i="8"/>
  <c r="GF54" i="3"/>
  <c r="GQ54" i="3"/>
  <c r="FD31" i="3"/>
  <c r="FE31" i="3"/>
  <c r="DP76" i="3"/>
  <c r="DQ76" i="3"/>
  <c r="FS76" i="3"/>
  <c r="EO76" i="3"/>
  <c r="FD197" i="3"/>
  <c r="FE197" i="3"/>
  <c r="X28" i="3"/>
  <c r="T31" i="1"/>
  <c r="GO141" i="3"/>
  <c r="GD141" i="3"/>
  <c r="FD81" i="3"/>
  <c r="FE81" i="3"/>
  <c r="GF32" i="3"/>
  <c r="S30" i="8"/>
  <c r="GQ32" i="3"/>
  <c r="GG214" i="3"/>
  <c r="GM214" i="3"/>
  <c r="FL208" i="3"/>
  <c r="CR208" i="3"/>
  <c r="DF208" i="3"/>
  <c r="X128" i="3"/>
  <c r="EN128" i="3"/>
  <c r="CR29" i="3"/>
  <c r="DF29" i="3"/>
  <c r="Z27" i="8"/>
  <c r="GO133" i="3"/>
  <c r="GD133" i="3"/>
  <c r="FL243" i="3"/>
  <c r="CR243" i="3"/>
  <c r="DF243" i="3"/>
  <c r="FD85" i="3"/>
  <c r="FE85" i="3"/>
  <c r="FD222" i="3"/>
  <c r="FE222" i="3"/>
  <c r="GD194" i="3"/>
  <c r="GO194" i="3"/>
  <c r="X104" i="3"/>
  <c r="EN104" i="3"/>
  <c r="FD115" i="3"/>
  <c r="FE115" i="3"/>
  <c r="FL81" i="3"/>
  <c r="CR81" i="3"/>
  <c r="DF81" i="3"/>
  <c r="GG96" i="3"/>
  <c r="GM96" i="3"/>
  <c r="FD185" i="3"/>
  <c r="FE185" i="3"/>
  <c r="GF9" i="3"/>
  <c r="GQ9" i="3"/>
  <c r="S7" i="8"/>
  <c r="FD172" i="3"/>
  <c r="FE172" i="3"/>
  <c r="FL152" i="3"/>
  <c r="CR152" i="3"/>
  <c r="DF152" i="3"/>
  <c r="GA92" i="3"/>
  <c r="FD226" i="3"/>
  <c r="FE226" i="3"/>
  <c r="FD203" i="3"/>
  <c r="FE203" i="3"/>
  <c r="FD208" i="3"/>
  <c r="FE208" i="3"/>
  <c r="FL205" i="3"/>
  <c r="CR205" i="3"/>
  <c r="DF205" i="3"/>
  <c r="GD96" i="3"/>
  <c r="GO96" i="3"/>
  <c r="S3" i="8"/>
  <c r="GF5" i="3"/>
  <c r="GQ5" i="3"/>
  <c r="GD214" i="3"/>
  <c r="GP214" i="3"/>
  <c r="GO214" i="3"/>
  <c r="GC79" i="3"/>
  <c r="FD228" i="3"/>
  <c r="FE228" i="3"/>
  <c r="FL50" i="3"/>
  <c r="CR50" i="3"/>
  <c r="DF50" i="3"/>
  <c r="Z48" i="8"/>
  <c r="AO48" i="8"/>
  <c r="GG213" i="3"/>
  <c r="GM213" i="3"/>
  <c r="FE29" i="3"/>
  <c r="Y30" i="8"/>
  <c r="FD250" i="3"/>
  <c r="FE250" i="3"/>
  <c r="AA45" i="8"/>
  <c r="AP45" i="8"/>
  <c r="GC47" i="3"/>
  <c r="EO232" i="3"/>
  <c r="FS232" i="3"/>
  <c r="FV232" i="3"/>
  <c r="DP232" i="3"/>
  <c r="DQ232" i="3"/>
  <c r="FL85" i="3"/>
  <c r="CR85" i="3"/>
  <c r="DF85" i="3"/>
  <c r="FL222" i="3"/>
  <c r="CR222" i="3"/>
  <c r="DF222" i="3"/>
  <c r="GO209" i="3"/>
  <c r="GD209" i="3"/>
  <c r="GP209" i="3"/>
  <c r="GA74" i="3"/>
  <c r="GG123" i="3"/>
  <c r="GM123" i="3"/>
  <c r="GC92" i="3"/>
  <c r="FD34" i="3"/>
  <c r="FE34" i="3"/>
  <c r="FL175" i="3"/>
  <c r="CR175" i="3"/>
  <c r="DF175" i="3"/>
  <c r="FD233" i="3"/>
  <c r="FE233" i="3"/>
  <c r="EN52" i="3"/>
  <c r="AI50" i="8"/>
  <c r="FL65" i="3"/>
  <c r="CR65" i="3"/>
  <c r="DF65" i="3"/>
  <c r="GD111" i="3"/>
  <c r="GO111" i="3"/>
  <c r="X32" i="3"/>
  <c r="T35" i="1"/>
  <c r="GM151" i="3"/>
  <c r="GG151" i="3"/>
  <c r="FD11" i="3"/>
  <c r="FE11" i="3"/>
  <c r="FF11" i="3"/>
  <c r="X98" i="3"/>
  <c r="EN98" i="3"/>
  <c r="X79" i="3"/>
  <c r="T82" i="1"/>
  <c r="EN79" i="3"/>
  <c r="FD146" i="3"/>
  <c r="FE146" i="3"/>
  <c r="FL225" i="3"/>
  <c r="CR225" i="3"/>
  <c r="DF225" i="3"/>
  <c r="DP131" i="3"/>
  <c r="DQ131" i="3"/>
  <c r="FS131" i="3"/>
  <c r="EO131" i="3"/>
  <c r="T134" i="1"/>
  <c r="FD117" i="3"/>
  <c r="FE117" i="3"/>
  <c r="S47" i="8"/>
  <c r="GF49" i="3"/>
  <c r="GQ49" i="3"/>
  <c r="FD86" i="3"/>
  <c r="FE86" i="3"/>
  <c r="GF72" i="3"/>
  <c r="GQ72" i="3"/>
  <c r="GO201" i="3"/>
  <c r="GD201" i="3"/>
  <c r="GL90" i="3"/>
  <c r="FD6" i="3"/>
  <c r="FE6" i="3"/>
  <c r="GM194" i="3"/>
  <c r="GF89" i="3"/>
  <c r="GQ89" i="3"/>
  <c r="FD99" i="3"/>
  <c r="FE99" i="3"/>
  <c r="FD221" i="3"/>
  <c r="FE221" i="3"/>
  <c r="EN114" i="3"/>
  <c r="X114" i="3"/>
  <c r="GC72" i="3"/>
  <c r="GA72" i="3"/>
  <c r="GG72" i="3"/>
  <c r="S50" i="8"/>
  <c r="GF52" i="3"/>
  <c r="GQ52" i="3"/>
  <c r="FD191" i="3"/>
  <c r="FE191" i="3"/>
  <c r="EO240" i="3"/>
  <c r="FS240" i="3"/>
  <c r="FV240" i="3"/>
  <c r="DP240" i="3"/>
  <c r="DQ240" i="3"/>
  <c r="Y46" i="8"/>
  <c r="GA48" i="3"/>
  <c r="FD47" i="3"/>
  <c r="FE47" i="3"/>
  <c r="GA66" i="3"/>
  <c r="GD230" i="3"/>
  <c r="GP230" i="3"/>
  <c r="GO230" i="3"/>
  <c r="FD216" i="3"/>
  <c r="FE216" i="3"/>
  <c r="FD148" i="3"/>
  <c r="FE148" i="3"/>
  <c r="DP135" i="3"/>
  <c r="DQ135" i="3"/>
  <c r="FS135" i="3"/>
  <c r="EO135" i="3"/>
  <c r="T138" i="1"/>
  <c r="FL201" i="3"/>
  <c r="CR201" i="3"/>
  <c r="DF201" i="3"/>
  <c r="FL143" i="3"/>
  <c r="CR143" i="3"/>
  <c r="DF143" i="3"/>
  <c r="FL154" i="3"/>
  <c r="CR154" i="3"/>
  <c r="DF154" i="3"/>
  <c r="GG166" i="3"/>
  <c r="GM166" i="3"/>
  <c r="GM196" i="3"/>
  <c r="FL10" i="3"/>
  <c r="CR10" i="3"/>
  <c r="DF10" i="3"/>
  <c r="Z8" i="8"/>
  <c r="Y8" i="8"/>
  <c r="AO8" i="8"/>
  <c r="GA90" i="3"/>
  <c r="X83" i="3"/>
  <c r="EN83" i="3"/>
  <c r="DP139" i="3"/>
  <c r="DQ139" i="3"/>
  <c r="FS139" i="3"/>
  <c r="EO139" i="3"/>
  <c r="T142" i="1"/>
  <c r="GC33" i="3"/>
  <c r="AA31" i="8"/>
  <c r="AP31" i="8"/>
  <c r="GG101" i="3"/>
  <c r="EO175" i="3"/>
  <c r="FS175" i="3"/>
  <c r="FV175" i="3"/>
  <c r="DP175" i="3"/>
  <c r="DQ175" i="3"/>
  <c r="FL178" i="3"/>
  <c r="CR178" i="3"/>
  <c r="DF178" i="3"/>
  <c r="GA69" i="3"/>
  <c r="GG219" i="3"/>
  <c r="GM219" i="3"/>
  <c r="GM116" i="3"/>
  <c r="GG116" i="3"/>
  <c r="GO143" i="3"/>
  <c r="GD143" i="3"/>
  <c r="FD247" i="3"/>
  <c r="FE247" i="3"/>
  <c r="N32" i="8"/>
  <c r="GL34" i="3"/>
  <c r="FD122" i="3"/>
  <c r="FE122" i="3"/>
  <c r="T87" i="1"/>
  <c r="DP84" i="3"/>
  <c r="DQ84" i="3"/>
  <c r="FS84" i="3"/>
  <c r="EO84" i="3"/>
  <c r="GC66" i="3"/>
  <c r="GF66" i="3"/>
  <c r="GQ66" i="3"/>
  <c r="AA49" i="8"/>
  <c r="AP49" i="8"/>
  <c r="EO20" i="3"/>
  <c r="FS20" i="3"/>
  <c r="DP20" i="3"/>
  <c r="DQ20" i="3"/>
  <c r="GC90" i="3"/>
  <c r="GC29" i="3"/>
  <c r="AA27" i="8"/>
  <c r="AP27" i="8"/>
  <c r="GO186" i="3"/>
  <c r="GD186" i="3"/>
  <c r="GO172" i="3"/>
  <c r="GD172" i="3"/>
  <c r="S46" i="8"/>
  <c r="GF48" i="3"/>
  <c r="GQ48" i="3"/>
  <c r="FL252" i="3"/>
  <c r="CR252" i="3"/>
  <c r="DF252" i="3"/>
  <c r="FL235" i="3"/>
  <c r="CR235" i="3"/>
  <c r="DF235" i="3"/>
  <c r="GG240" i="3"/>
  <c r="GM240" i="3"/>
  <c r="GG93" i="3"/>
  <c r="GM93" i="3"/>
  <c r="EN150" i="3"/>
  <c r="X150" i="3"/>
  <c r="AA47" i="8"/>
  <c r="AP47" i="8"/>
  <c r="GC49" i="3"/>
  <c r="FL58" i="3"/>
  <c r="CR58" i="3"/>
  <c r="DF58" i="3"/>
  <c r="Z56" i="8"/>
  <c r="AO56" i="8"/>
  <c r="GF38" i="3"/>
  <c r="GQ38" i="3"/>
  <c r="S36" i="8"/>
  <c r="GO102" i="3"/>
  <c r="FL128" i="3"/>
  <c r="CR128" i="3"/>
  <c r="DF128" i="3"/>
  <c r="FD52" i="3"/>
  <c r="FE52" i="3"/>
  <c r="GM133" i="3"/>
  <c r="GG133" i="3"/>
  <c r="GF36" i="3"/>
  <c r="GQ36" i="3"/>
  <c r="S34" i="8"/>
  <c r="FD251" i="3"/>
  <c r="FE251" i="3"/>
  <c r="EN51" i="3"/>
  <c r="AI49" i="8"/>
  <c r="GL82" i="3"/>
  <c r="S45" i="8"/>
  <c r="GF47" i="3"/>
  <c r="T45" i="8"/>
  <c r="GQ47" i="3"/>
  <c r="FS48" i="3"/>
  <c r="GT48" i="3"/>
  <c r="GG155" i="3"/>
  <c r="GM155" i="3"/>
  <c r="FL35" i="3"/>
  <c r="CR35" i="3"/>
  <c r="DF35" i="3"/>
  <c r="Z33" i="8"/>
  <c r="AO33" i="8"/>
  <c r="FD160" i="3"/>
  <c r="FE160" i="3"/>
  <c r="FS204" i="3"/>
  <c r="FV204" i="3"/>
  <c r="DP204" i="3"/>
  <c r="DQ204" i="3"/>
  <c r="EO204" i="3"/>
  <c r="FD98" i="3"/>
  <c r="FE98" i="3"/>
  <c r="FD73" i="3"/>
  <c r="FE73" i="3"/>
  <c r="EO74" i="3"/>
  <c r="DP74" i="3"/>
  <c r="DQ74" i="3"/>
  <c r="FS74" i="3"/>
  <c r="FD68" i="3"/>
  <c r="FE68" i="3"/>
  <c r="FF68" i="3"/>
  <c r="GA37" i="3"/>
  <c r="Y35" i="8"/>
  <c r="N54" i="8"/>
  <c r="GL56" i="3"/>
  <c r="DP185" i="3"/>
  <c r="DQ185" i="3"/>
  <c r="FS185" i="3"/>
  <c r="FV185" i="3"/>
  <c r="EO185" i="3"/>
  <c r="FS248" i="3"/>
  <c r="FV248" i="3"/>
  <c r="DP248" i="3"/>
  <c r="DQ248" i="3"/>
  <c r="EO248" i="3"/>
  <c r="GA28" i="3"/>
  <c r="Y26" i="8"/>
  <c r="GG162" i="3"/>
  <c r="GM162" i="3"/>
  <c r="FL153" i="3"/>
  <c r="CR153" i="3"/>
  <c r="DF153" i="3"/>
  <c r="FL242" i="3"/>
  <c r="CR242" i="3"/>
  <c r="DF242" i="3"/>
  <c r="GG118" i="3"/>
  <c r="GM118" i="3"/>
  <c r="X86" i="3"/>
  <c r="EN86" i="3"/>
  <c r="GD228" i="3"/>
  <c r="GP228" i="3"/>
  <c r="GO228" i="3"/>
  <c r="GC11" i="3"/>
  <c r="AA9" i="8"/>
  <c r="EO243" i="3"/>
  <c r="FS243" i="3"/>
  <c r="FV243" i="3"/>
  <c r="DP243" i="3"/>
  <c r="DQ243" i="3"/>
  <c r="GF25" i="3"/>
  <c r="GQ25" i="3"/>
  <c r="S23" i="8"/>
  <c r="GC24" i="3"/>
  <c r="AA22" i="8"/>
  <c r="AP22" i="8"/>
  <c r="FL142" i="3"/>
  <c r="CR142" i="3"/>
  <c r="DF142" i="3"/>
  <c r="GF75" i="3"/>
  <c r="GQ75" i="3"/>
  <c r="FL163" i="3"/>
  <c r="CR163" i="3"/>
  <c r="DF163" i="3"/>
  <c r="GC13" i="3"/>
  <c r="AA11" i="8"/>
  <c r="AP11" i="8"/>
  <c r="FD18" i="3"/>
  <c r="FE18" i="3"/>
  <c r="GD233" i="3"/>
  <c r="GP233" i="3"/>
  <c r="GO233" i="3"/>
  <c r="S53" i="8"/>
  <c r="GF55" i="3"/>
  <c r="GQ55" i="3"/>
  <c r="GD250" i="3"/>
  <c r="GP250" i="3"/>
  <c r="GO250" i="3"/>
  <c r="FL134" i="3"/>
  <c r="CR134" i="3"/>
  <c r="DF134" i="3"/>
  <c r="GF84" i="3"/>
  <c r="GQ84" i="3"/>
  <c r="GC23" i="3"/>
  <c r="AA21" i="8"/>
  <c r="FD141" i="3"/>
  <c r="FE141" i="3"/>
  <c r="DP124" i="3"/>
  <c r="DQ124" i="3"/>
  <c r="T127" i="1"/>
  <c r="FS124" i="3"/>
  <c r="EO124" i="3"/>
  <c r="GL6" i="3"/>
  <c r="N4" i="8"/>
  <c r="GF19" i="3"/>
  <c r="GQ19" i="3"/>
  <c r="S17" i="8"/>
  <c r="GG207" i="3"/>
  <c r="GM207" i="3"/>
  <c r="CR70" i="3"/>
  <c r="DF70" i="3"/>
  <c r="FD129" i="3"/>
  <c r="FE129" i="3"/>
  <c r="Y51" i="8"/>
  <c r="GA53" i="3"/>
  <c r="GM195" i="3"/>
  <c r="GC87" i="3"/>
  <c r="DP129" i="3"/>
  <c r="DQ129" i="3"/>
  <c r="FS129" i="3"/>
  <c r="EO129" i="3"/>
  <c r="T132" i="1"/>
  <c r="X85" i="3"/>
  <c r="EN85" i="3"/>
  <c r="GC76" i="3"/>
  <c r="GM206" i="3"/>
  <c r="GG206" i="3"/>
  <c r="FD23" i="3"/>
  <c r="FE23" i="3"/>
  <c r="GG239" i="3"/>
  <c r="GM239" i="3"/>
  <c r="FD104" i="3"/>
  <c r="FE104" i="3"/>
  <c r="GD219" i="3"/>
  <c r="GP219" i="3"/>
  <c r="GO219" i="3"/>
  <c r="FD131" i="3"/>
  <c r="FE131" i="3"/>
  <c r="FD230" i="3"/>
  <c r="FE230" i="3"/>
  <c r="FL110" i="3"/>
  <c r="CR110" i="3"/>
  <c r="DF110" i="3"/>
  <c r="FD22" i="3"/>
  <c r="FE22" i="3"/>
  <c r="FF22" i="3"/>
  <c r="GD226" i="3"/>
  <c r="GP226" i="3"/>
  <c r="GO226" i="3"/>
  <c r="GO152" i="3"/>
  <c r="GD152" i="3"/>
  <c r="GM185" i="3"/>
  <c r="FD152" i="3"/>
  <c r="FE152" i="3"/>
  <c r="S59" i="8"/>
  <c r="GF61" i="3"/>
  <c r="GQ61" i="3"/>
  <c r="AI33" i="8"/>
  <c r="FL115" i="3"/>
  <c r="CR115" i="3"/>
  <c r="DF115" i="3"/>
  <c r="AA58" i="8"/>
  <c r="AP58" i="8"/>
  <c r="GC60" i="3"/>
  <c r="FD44" i="3"/>
  <c r="FE44" i="3"/>
  <c r="FL96" i="3"/>
  <c r="CR96" i="3"/>
  <c r="DF96" i="3"/>
  <c r="FL185" i="3"/>
  <c r="CR185" i="3"/>
  <c r="DF185" i="3"/>
  <c r="FS183" i="3"/>
  <c r="FV183" i="3"/>
  <c r="EO183" i="3"/>
  <c r="DP183" i="3"/>
  <c r="DQ183" i="3"/>
  <c r="FL172" i="3"/>
  <c r="CR172" i="3"/>
  <c r="DF172" i="3"/>
  <c r="FD210" i="3"/>
  <c r="FE210" i="3"/>
  <c r="EO197" i="3"/>
  <c r="DP197" i="3"/>
  <c r="DQ197" i="3"/>
  <c r="FS197" i="3"/>
  <c r="FV197" i="3"/>
  <c r="GA67" i="3"/>
  <c r="FL203" i="3"/>
  <c r="CR203" i="3"/>
  <c r="DF203" i="3"/>
  <c r="GD120" i="3"/>
  <c r="GO120" i="3"/>
  <c r="GO158" i="3"/>
  <c r="GD158" i="3"/>
  <c r="T102" i="1"/>
  <c r="FS99" i="3"/>
  <c r="DP99" i="3"/>
  <c r="DQ99" i="3"/>
  <c r="EO99" i="3"/>
  <c r="EO219" i="3"/>
  <c r="FS219" i="3"/>
  <c r="FV219" i="3"/>
  <c r="DP219" i="3"/>
  <c r="DQ219" i="3"/>
  <c r="GO131" i="3"/>
  <c r="GD131" i="3"/>
  <c r="S57" i="8"/>
  <c r="GF59" i="3"/>
  <c r="GR59" i="3"/>
  <c r="GQ59" i="3"/>
  <c r="FD136" i="3"/>
  <c r="FE136" i="3"/>
  <c r="EO110" i="3"/>
  <c r="FS110" i="3"/>
  <c r="T113" i="1"/>
  <c r="DP110" i="3"/>
  <c r="DQ110" i="3"/>
  <c r="GC19" i="3"/>
  <c r="AA17" i="8"/>
  <c r="AP17" i="8"/>
  <c r="Y49" i="8"/>
  <c r="GA51" i="3"/>
  <c r="EO226" i="3"/>
  <c r="FS226" i="3"/>
  <c r="FV226" i="3"/>
  <c r="DP226" i="3"/>
  <c r="DQ226" i="3"/>
  <c r="FL34" i="3"/>
  <c r="CR34" i="3"/>
  <c r="DF34" i="3"/>
  <c r="Z32" i="8"/>
  <c r="AO32" i="8"/>
  <c r="FL233" i="3"/>
  <c r="CR233" i="3"/>
  <c r="DF233" i="3"/>
  <c r="CR11" i="3"/>
  <c r="DF11" i="3"/>
  <c r="Z9" i="8"/>
  <c r="AO9" i="8"/>
  <c r="X158" i="3"/>
  <c r="EN158" i="3"/>
  <c r="GO135" i="3"/>
  <c r="GD135" i="3"/>
  <c r="FD188" i="3"/>
  <c r="FE188" i="3"/>
  <c r="GF65" i="3"/>
  <c r="GQ65" i="3"/>
  <c r="FL146" i="3"/>
  <c r="CR146" i="3"/>
  <c r="DF146" i="3"/>
  <c r="FD147" i="3"/>
  <c r="FE147" i="3"/>
  <c r="FL117" i="3"/>
  <c r="CR117" i="3"/>
  <c r="DF117" i="3"/>
  <c r="EO216" i="3"/>
  <c r="FS216" i="3"/>
  <c r="FV216" i="3"/>
  <c r="DP216" i="3"/>
  <c r="DQ216" i="3"/>
  <c r="GM198" i="3"/>
  <c r="GO164" i="3"/>
  <c r="GD164" i="3"/>
  <c r="FL86" i="3"/>
  <c r="CR86" i="3"/>
  <c r="DF86" i="3"/>
  <c r="AA43" i="8"/>
  <c r="AP43" i="8"/>
  <c r="GC45" i="3"/>
  <c r="GG244" i="3"/>
  <c r="GM244" i="3"/>
  <c r="FL6" i="3"/>
  <c r="CR6" i="3"/>
  <c r="DF6" i="3"/>
  <c r="Z4" i="8"/>
  <c r="FL99" i="3"/>
  <c r="CR99" i="3"/>
  <c r="DF99" i="3"/>
  <c r="FL221" i="3"/>
  <c r="CR221" i="3"/>
  <c r="DF221" i="3"/>
  <c r="S56" i="8"/>
  <c r="GF58" i="3"/>
  <c r="GR58" i="3"/>
  <c r="GQ58" i="3"/>
  <c r="N44" i="8"/>
  <c r="GL46" i="3"/>
  <c r="FL191" i="3"/>
  <c r="CR191" i="3"/>
  <c r="DF191" i="3"/>
  <c r="FL47" i="3"/>
  <c r="CR47" i="3"/>
  <c r="DF47" i="3"/>
  <c r="Z45" i="8"/>
  <c r="GA26" i="3"/>
  <c r="Y24" i="8"/>
  <c r="FZ71" i="3"/>
  <c r="GK71" i="3"/>
  <c r="FS116" i="3"/>
  <c r="T119" i="1"/>
  <c r="EO116" i="3"/>
  <c r="DP116" i="3"/>
  <c r="DQ116" i="3"/>
  <c r="FL148" i="3"/>
  <c r="CR148" i="3"/>
  <c r="DF148" i="3"/>
  <c r="GC84" i="3"/>
  <c r="FD97" i="3"/>
  <c r="FE97" i="3"/>
  <c r="FD166" i="3"/>
  <c r="FE166" i="3"/>
  <c r="GM150" i="3"/>
  <c r="GC17" i="3"/>
  <c r="AA15" i="8"/>
  <c r="AP15" i="8"/>
  <c r="GD237" i="3"/>
  <c r="GP237" i="3"/>
  <c r="GO237" i="3"/>
  <c r="FD55" i="3"/>
  <c r="FE55" i="3"/>
  <c r="FF55" i="3"/>
  <c r="FD106" i="3"/>
  <c r="FE106" i="3"/>
  <c r="FS123" i="3"/>
  <c r="EO123" i="3"/>
  <c r="T126" i="1"/>
  <c r="DP123" i="3"/>
  <c r="DQ123" i="3"/>
  <c r="EO170" i="3"/>
  <c r="FS170" i="3"/>
  <c r="FV170" i="3"/>
  <c r="DP170" i="3"/>
  <c r="DQ170" i="3"/>
  <c r="GF33" i="3"/>
  <c r="S31" i="8"/>
  <c r="GQ33" i="3"/>
  <c r="GL89" i="3"/>
  <c r="GG245" i="3"/>
  <c r="GM245" i="3"/>
  <c r="GD234" i="3"/>
  <c r="GP234" i="3"/>
  <c r="GO234" i="3"/>
  <c r="FD82" i="3"/>
  <c r="FE82" i="3"/>
  <c r="GD224" i="3"/>
  <c r="GP224" i="3"/>
  <c r="GO224" i="3"/>
  <c r="GL85" i="3"/>
  <c r="EO160" i="3"/>
  <c r="FS160" i="3"/>
  <c r="FV160" i="3"/>
  <c r="DP160" i="3"/>
  <c r="DQ160" i="3"/>
  <c r="GO134" i="3"/>
  <c r="GD134" i="3"/>
  <c r="FL247" i="3"/>
  <c r="CR247" i="3"/>
  <c r="DF247" i="3"/>
  <c r="FL122" i="3"/>
  <c r="CR122" i="3"/>
  <c r="DF122" i="3"/>
  <c r="AA59" i="8"/>
  <c r="GC61" i="3"/>
  <c r="GB227" i="3"/>
  <c r="GN227" i="3"/>
  <c r="GG227" i="3"/>
  <c r="GM227" i="3"/>
  <c r="Y5" i="8"/>
  <c r="GC26" i="3"/>
  <c r="AA24" i="8"/>
  <c r="AP24" i="8"/>
  <c r="EO217" i="3"/>
  <c r="FS217" i="3"/>
  <c r="FV217" i="3"/>
  <c r="DP217" i="3"/>
  <c r="DQ217" i="3"/>
  <c r="FD95" i="3"/>
  <c r="FE95" i="3"/>
  <c r="GC14" i="3"/>
  <c r="AA12" i="8"/>
  <c r="AP12" i="8"/>
  <c r="FL224" i="3"/>
  <c r="CR224" i="3"/>
  <c r="DF224" i="3"/>
  <c r="EO237" i="3"/>
  <c r="FS237" i="3"/>
  <c r="FV237" i="3"/>
  <c r="DP237" i="3"/>
  <c r="DQ237" i="3"/>
  <c r="FS22" i="3"/>
  <c r="EO22" i="3"/>
  <c r="DP22" i="3"/>
  <c r="DQ22" i="3"/>
  <c r="GO107" i="3"/>
  <c r="Y57" i="8"/>
  <c r="GA59" i="3"/>
  <c r="GA16" i="3"/>
  <c r="Y14" i="8"/>
  <c r="GA24" i="3"/>
  <c r="Y22" i="8"/>
  <c r="FD121" i="3"/>
  <c r="FE121" i="3"/>
  <c r="GM140" i="3"/>
  <c r="FD193" i="3"/>
  <c r="FE193" i="3"/>
  <c r="GL16" i="3"/>
  <c r="N14" i="8"/>
  <c r="X50" i="3"/>
  <c r="T53" i="1"/>
  <c r="EN50" i="3"/>
  <c r="AI48" i="8"/>
  <c r="GC80" i="3"/>
  <c r="FL52" i="3"/>
  <c r="CR52" i="3"/>
  <c r="DF52" i="3"/>
  <c r="Z50" i="8"/>
  <c r="GM111" i="3"/>
  <c r="T96" i="1"/>
  <c r="EO93" i="3"/>
  <c r="FS93" i="3"/>
  <c r="DP93" i="3"/>
  <c r="DQ93" i="3"/>
  <c r="FD124" i="3"/>
  <c r="FE124" i="3"/>
  <c r="FL251" i="3"/>
  <c r="CR251" i="3"/>
  <c r="DF251" i="3"/>
  <c r="GM190" i="3"/>
  <c r="GG190" i="3"/>
  <c r="GC22" i="3"/>
  <c r="AA20" i="8"/>
  <c r="AP20" i="8"/>
  <c r="EO220" i="3"/>
  <c r="FS220" i="3"/>
  <c r="FV220" i="3"/>
  <c r="DP220" i="3"/>
  <c r="DQ220" i="3"/>
  <c r="FL125" i="3"/>
  <c r="CR125" i="3"/>
  <c r="DF125" i="3"/>
  <c r="FD180" i="3"/>
  <c r="FE180" i="3"/>
  <c r="GC16" i="3"/>
  <c r="AA14" i="8"/>
  <c r="AP14" i="8"/>
  <c r="FS186" i="3"/>
  <c r="FV186" i="3"/>
  <c r="DP186" i="3"/>
  <c r="DQ186" i="3"/>
  <c r="EO186" i="3"/>
  <c r="GG236" i="3"/>
  <c r="GM236" i="3"/>
  <c r="FL160" i="3"/>
  <c r="CR160" i="3"/>
  <c r="DF160" i="3"/>
  <c r="AA54" i="8"/>
  <c r="AP54" i="8"/>
  <c r="GC56" i="3"/>
  <c r="GG223" i="3"/>
  <c r="GM223" i="3"/>
  <c r="GL23" i="3"/>
  <c r="N21" i="8"/>
  <c r="FL98" i="3"/>
  <c r="CR98" i="3"/>
  <c r="DF98" i="3"/>
  <c r="FL73" i="3"/>
  <c r="CR73" i="3"/>
  <c r="DF73" i="3"/>
  <c r="GF64" i="3"/>
  <c r="GQ64" i="3"/>
  <c r="EO182" i="3"/>
  <c r="FS182" i="3"/>
  <c r="FV182" i="3"/>
  <c r="DP182" i="3"/>
  <c r="DQ182" i="3"/>
  <c r="GC18" i="3"/>
  <c r="AA16" i="8"/>
  <c r="AP16" i="8"/>
  <c r="GF16" i="3"/>
  <c r="GQ16" i="3"/>
  <c r="S14" i="8"/>
  <c r="FL68" i="3"/>
  <c r="CR68" i="3"/>
  <c r="DF68" i="3"/>
  <c r="FD37" i="3"/>
  <c r="FE37" i="3"/>
  <c r="FH37" i="3"/>
  <c r="FI37" i="3"/>
  <c r="FL37" i="3"/>
  <c r="FJ37" i="3"/>
  <c r="AA51" i="8"/>
  <c r="GC53" i="3"/>
  <c r="GA36" i="3"/>
  <c r="Y34" i="8"/>
  <c r="N40" i="8"/>
  <c r="GL42" i="3"/>
  <c r="FD89" i="3"/>
  <c r="FE89" i="3"/>
  <c r="X132" i="3"/>
  <c r="EN132" i="3"/>
  <c r="FL126" i="3"/>
  <c r="CR126" i="3"/>
  <c r="DF126" i="3"/>
  <c r="EN147" i="3"/>
  <c r="X147" i="3"/>
  <c r="N45" i="8"/>
  <c r="GL47" i="3"/>
  <c r="GM119" i="3"/>
  <c r="GG119" i="3"/>
  <c r="GD246" i="3"/>
  <c r="GP246" i="3"/>
  <c r="GO246" i="3"/>
  <c r="GL70" i="3"/>
  <c r="FL18" i="3"/>
  <c r="CR18" i="3"/>
  <c r="DF18" i="3"/>
  <c r="Z16" i="8"/>
  <c r="AO16" i="8"/>
  <c r="EO70" i="3"/>
  <c r="FS70" i="3"/>
  <c r="DP70" i="3"/>
  <c r="DQ70" i="3"/>
  <c r="FD134" i="3"/>
  <c r="FE134" i="3"/>
  <c r="T85" i="1"/>
  <c r="EO82" i="3"/>
  <c r="DP82" i="3"/>
  <c r="DQ82" i="3"/>
  <c r="FS82" i="3"/>
  <c r="GA27" i="3"/>
  <c r="FL207" i="3"/>
  <c r="CR207" i="3"/>
  <c r="DF207" i="3"/>
  <c r="GD117" i="3"/>
  <c r="FL129" i="3"/>
  <c r="CR129" i="3"/>
  <c r="DF129" i="3"/>
  <c r="GG253" i="3"/>
  <c r="GM253" i="3"/>
  <c r="FD139" i="3"/>
  <c r="FE139" i="3"/>
  <c r="GF86" i="3"/>
  <c r="GQ86" i="3"/>
  <c r="GF77" i="3"/>
  <c r="GQ77" i="3"/>
  <c r="GF23" i="3"/>
  <c r="GR23" i="3"/>
  <c r="GQ23" i="3"/>
  <c r="S21" i="8"/>
  <c r="FD168" i="3"/>
  <c r="FE168" i="3"/>
  <c r="FL23" i="3"/>
  <c r="CR23" i="3"/>
  <c r="DF23" i="3"/>
  <c r="Z21" i="8"/>
  <c r="EO184" i="3"/>
  <c r="FS184" i="3"/>
  <c r="FV184" i="3"/>
  <c r="DP184" i="3"/>
  <c r="DQ184" i="3"/>
  <c r="EO233" i="3"/>
  <c r="FS233" i="3"/>
  <c r="FV233" i="3"/>
  <c r="DP233" i="3"/>
  <c r="DQ233" i="3"/>
  <c r="GD108" i="3"/>
  <c r="FD156" i="3"/>
  <c r="FE156" i="3"/>
  <c r="FL131" i="3"/>
  <c r="CR131" i="3"/>
  <c r="DF131" i="3"/>
  <c r="FZ43" i="3"/>
  <c r="GK43" i="3"/>
  <c r="M41" i="8"/>
  <c r="GG238" i="3"/>
  <c r="GM238" i="3"/>
  <c r="GO110" i="3"/>
  <c r="GG228" i="3"/>
  <c r="GM228" i="3"/>
  <c r="FD32" i="3"/>
  <c r="FE32" i="3"/>
  <c r="FF32" i="3"/>
  <c r="FL136" i="3"/>
  <c r="CR136" i="3"/>
  <c r="DF136" i="3"/>
  <c r="GC63" i="3"/>
  <c r="EN60" i="3"/>
  <c r="AI58" i="8"/>
  <c r="GD127" i="3"/>
  <c r="GO127" i="3"/>
  <c r="FD74" i="3"/>
  <c r="FE74" i="3"/>
  <c r="EN120" i="3"/>
  <c r="X120" i="3"/>
  <c r="FD137" i="3"/>
  <c r="FE137" i="3"/>
  <c r="FD204" i="3"/>
  <c r="FE204" i="3"/>
  <c r="FD138" i="3"/>
  <c r="FE138" i="3"/>
  <c r="X92" i="3"/>
  <c r="EN92" i="3"/>
  <c r="GG237" i="3"/>
  <c r="GM237" i="3"/>
  <c r="GO160" i="3"/>
  <c r="FD66" i="3"/>
  <c r="FE66" i="3"/>
  <c r="GG112" i="3"/>
  <c r="GM112" i="3"/>
  <c r="EO59" i="3"/>
  <c r="DP59" i="3"/>
  <c r="DQ59" i="3"/>
  <c r="FS59" i="3"/>
  <c r="FL97" i="3"/>
  <c r="CR97" i="3"/>
  <c r="DF97" i="3"/>
  <c r="FL166" i="3"/>
  <c r="CR166" i="3"/>
  <c r="DF166" i="3"/>
  <c r="FL55" i="3"/>
  <c r="CR55" i="3"/>
  <c r="DF55" i="3"/>
  <c r="Z53" i="8"/>
  <c r="FD90" i="3"/>
  <c r="FE90" i="3"/>
  <c r="FL106" i="3"/>
  <c r="CR106" i="3"/>
  <c r="DF106" i="3"/>
  <c r="EO222" i="3"/>
  <c r="FS222" i="3"/>
  <c r="FV222" i="3"/>
  <c r="DP222" i="3"/>
  <c r="DQ222" i="3"/>
  <c r="FD183" i="3"/>
  <c r="FE183" i="3"/>
  <c r="T13" i="1"/>
  <c r="EN10" i="3"/>
  <c r="AI8" i="8"/>
  <c r="GM248" i="3"/>
  <c r="GG248" i="3"/>
  <c r="FD113" i="3"/>
  <c r="FE113" i="3"/>
  <c r="FL82" i="3"/>
  <c r="CR82" i="3"/>
  <c r="DF82" i="3"/>
  <c r="GO154" i="3"/>
  <c r="GD154" i="3"/>
  <c r="FD101" i="3"/>
  <c r="FE101" i="3"/>
  <c r="GL65" i="3"/>
  <c r="GG161" i="3"/>
  <c r="GM161" i="3"/>
  <c r="FD178" i="3"/>
  <c r="FE178" i="3"/>
  <c r="GA80" i="3"/>
  <c r="EO155" i="3"/>
  <c r="DP155" i="3"/>
  <c r="DQ155" i="3"/>
  <c r="FS155" i="3"/>
  <c r="FV155" i="3"/>
  <c r="GM202" i="3"/>
  <c r="GG202" i="3"/>
  <c r="GG231" i="3"/>
  <c r="GM231" i="3"/>
  <c r="X106" i="3"/>
  <c r="EN106" i="3"/>
  <c r="GM200" i="3"/>
  <c r="GB200" i="3"/>
  <c r="FL45" i="3"/>
  <c r="CR45" i="3"/>
  <c r="DF45" i="3"/>
  <c r="Z43" i="8"/>
  <c r="AO43" i="8"/>
  <c r="EO169" i="3"/>
  <c r="FS169" i="3"/>
  <c r="FV169" i="3"/>
  <c r="DP169" i="3"/>
  <c r="DQ169" i="3"/>
  <c r="T98" i="1"/>
  <c r="FS95" i="3"/>
  <c r="DP95" i="3"/>
  <c r="DQ95" i="3"/>
  <c r="EO95" i="3"/>
  <c r="GO245" i="3"/>
  <c r="GD245" i="3"/>
  <c r="GP245" i="3"/>
  <c r="GA79" i="3"/>
  <c r="DP126" i="3"/>
  <c r="DQ126" i="3"/>
  <c r="T129" i="1"/>
  <c r="EO126" i="3"/>
  <c r="FS126" i="3"/>
  <c r="EO234" i="3"/>
  <c r="FS234" i="3"/>
  <c r="FV234" i="3"/>
  <c r="DP234" i="3"/>
  <c r="DQ234" i="3"/>
  <c r="FD94" i="3"/>
  <c r="FE94" i="3"/>
  <c r="FD93" i="3"/>
  <c r="FE93" i="3"/>
  <c r="GA20" i="3"/>
  <c r="Y18" i="8"/>
  <c r="FD16" i="3"/>
  <c r="FE16" i="3"/>
  <c r="GF44" i="3"/>
  <c r="GQ44" i="3"/>
  <c r="S42" i="8"/>
  <c r="FL121" i="3"/>
  <c r="CR121" i="3"/>
  <c r="DF121" i="3"/>
  <c r="GG220" i="3"/>
  <c r="GM220" i="3"/>
  <c r="GO187" i="3"/>
  <c r="GD187" i="3"/>
  <c r="GD204" i="3"/>
  <c r="GO204" i="3"/>
  <c r="FL193" i="3"/>
  <c r="CR193" i="3"/>
  <c r="DF193" i="3"/>
  <c r="GD97" i="3"/>
  <c r="GO97" i="3"/>
  <c r="GD182" i="3"/>
  <c r="X18" i="3"/>
  <c r="T21" i="1"/>
  <c r="EN18" i="3"/>
  <c r="AI16" i="8"/>
  <c r="GF74" i="3"/>
  <c r="GQ74" i="3"/>
  <c r="GD101" i="3"/>
  <c r="GO101" i="3"/>
  <c r="EO205" i="3"/>
  <c r="DP205" i="3"/>
  <c r="DQ205" i="3"/>
  <c r="FS205" i="3"/>
  <c r="FV205" i="3"/>
  <c r="GG215" i="3"/>
  <c r="GM215" i="3"/>
  <c r="GD248" i="3"/>
  <c r="GP248" i="3"/>
  <c r="GO248" i="3"/>
  <c r="FL124" i="3"/>
  <c r="CR124" i="3"/>
  <c r="DF124" i="3"/>
  <c r="GD145" i="3"/>
  <c r="EO36" i="3"/>
  <c r="FS36" i="3"/>
  <c r="DP36" i="3"/>
  <c r="DQ36" i="3"/>
  <c r="EN149" i="3"/>
  <c r="X149" i="3"/>
  <c r="FL180" i="3"/>
  <c r="CR180" i="3"/>
  <c r="DF180" i="3"/>
  <c r="X172" i="3"/>
  <c r="EN172" i="3"/>
  <c r="FD155" i="3"/>
  <c r="FE155" i="3"/>
  <c r="GF17" i="3"/>
  <c r="GQ17" i="3"/>
  <c r="S15" i="8"/>
  <c r="X130" i="3"/>
  <c r="EN130" i="3"/>
  <c r="GF29" i="3"/>
  <c r="GQ29" i="3"/>
  <c r="S27" i="8"/>
  <c r="DP187" i="3"/>
  <c r="DQ187" i="3"/>
  <c r="EO187" i="3"/>
  <c r="FS187" i="3"/>
  <c r="FV187" i="3"/>
  <c r="GM127" i="3"/>
  <c r="GG127" i="3"/>
  <c r="FS65" i="3"/>
  <c r="EO65" i="3"/>
  <c r="DP65" i="3"/>
  <c r="DQ65" i="3"/>
  <c r="FZ137" i="3"/>
  <c r="GK137" i="3"/>
  <c r="GF34" i="3"/>
  <c r="GQ34" i="3"/>
  <c r="S32" i="8"/>
  <c r="GA77" i="3"/>
  <c r="CR37" i="3"/>
  <c r="DF37" i="3"/>
  <c r="Z35" i="8"/>
  <c r="AO35" i="8"/>
  <c r="X103" i="3"/>
  <c r="EN103" i="3"/>
  <c r="GD125" i="3"/>
  <c r="GO125" i="3"/>
  <c r="EO159" i="3"/>
  <c r="DP159" i="3"/>
  <c r="DQ159" i="3"/>
  <c r="FS159" i="3"/>
  <c r="FV159" i="3"/>
  <c r="FD28" i="3"/>
  <c r="FE28" i="3"/>
  <c r="FD162" i="3"/>
  <c r="FE162" i="3"/>
  <c r="FD173" i="3"/>
  <c r="FE173" i="3"/>
  <c r="FD242" i="3"/>
  <c r="FE242" i="3"/>
  <c r="FL89" i="3"/>
  <c r="CR89" i="3"/>
  <c r="DF89" i="3"/>
  <c r="GB217" i="3"/>
  <c r="GN217" i="3"/>
  <c r="GG217" i="3"/>
  <c r="GM217" i="3"/>
  <c r="GM246" i="3"/>
  <c r="GG246" i="3"/>
  <c r="Y54" i="8"/>
  <c r="GA56" i="3"/>
  <c r="FD126" i="3"/>
  <c r="FE126" i="3"/>
  <c r="GL21" i="3"/>
  <c r="N19" i="8"/>
  <c r="GD215" i="3"/>
  <c r="GP215" i="3"/>
  <c r="GO215" i="3"/>
  <c r="GG241" i="3"/>
  <c r="GM241" i="3"/>
  <c r="X173" i="3"/>
  <c r="EN173" i="3"/>
  <c r="FD135" i="3"/>
  <c r="FE135" i="3"/>
  <c r="GD129" i="3"/>
  <c r="GC85" i="3"/>
  <c r="AA28" i="8"/>
  <c r="AP28" i="8"/>
  <c r="GC42" i="3"/>
  <c r="AA40" i="8"/>
  <c r="AP40" i="8"/>
  <c r="GO184" i="3"/>
  <c r="GD184" i="3"/>
  <c r="GL12" i="3"/>
  <c r="N10" i="8"/>
  <c r="T149" i="1"/>
  <c r="X125" i="3"/>
  <c r="EN125" i="3"/>
  <c r="FD27" i="3"/>
  <c r="FE27" i="3"/>
  <c r="FL149" i="3"/>
  <c r="CR149" i="3"/>
  <c r="DF149" i="3"/>
  <c r="Y59" i="8"/>
  <c r="GA61" i="3"/>
  <c r="AA38" i="8"/>
  <c r="AP38" i="8"/>
  <c r="GF85" i="3"/>
  <c r="GQ85" i="3"/>
  <c r="GD104" i="3"/>
  <c r="GO104" i="3"/>
  <c r="FD145" i="3"/>
  <c r="FE145" i="3"/>
  <c r="T97" i="1"/>
  <c r="EO94" i="3"/>
  <c r="FS94" i="3"/>
  <c r="DP94" i="3"/>
  <c r="DQ94" i="3"/>
  <c r="FL176" i="3"/>
  <c r="CR176" i="3"/>
  <c r="DF176" i="3"/>
  <c r="FD207" i="3"/>
  <c r="FE207" i="3"/>
  <c r="EO215" i="3"/>
  <c r="FS215" i="3"/>
  <c r="FV215" i="3"/>
  <c r="DP215" i="3"/>
  <c r="DQ215" i="3"/>
  <c r="GD236" i="3"/>
  <c r="GP236" i="3"/>
  <c r="GO236" i="3"/>
  <c r="EN138" i="3"/>
  <c r="X138" i="3"/>
  <c r="FD53" i="3"/>
  <c r="FE53" i="3"/>
  <c r="FD195" i="3"/>
  <c r="FE195" i="3"/>
  <c r="FS246" i="3"/>
  <c r="FV246" i="3"/>
  <c r="DP246" i="3"/>
  <c r="DQ246" i="3"/>
  <c r="EO246" i="3"/>
  <c r="FL139" i="3"/>
  <c r="CR139" i="3"/>
  <c r="DF139" i="3"/>
  <c r="GA91" i="3"/>
  <c r="FL168" i="3"/>
  <c r="CR168" i="3"/>
  <c r="DF168" i="3"/>
  <c r="EO161" i="3"/>
  <c r="FS161" i="3"/>
  <c r="FV161" i="3"/>
  <c r="DP161" i="3"/>
  <c r="DQ161" i="3"/>
  <c r="GD210" i="3"/>
  <c r="GP210" i="3"/>
  <c r="GO210" i="3"/>
  <c r="FL156" i="3"/>
  <c r="CR156" i="3"/>
  <c r="DF156" i="3"/>
  <c r="GG230" i="3"/>
  <c r="GM230" i="3"/>
  <c r="GO171" i="3"/>
  <c r="GD171" i="3"/>
  <c r="GG232" i="3"/>
  <c r="GM232" i="3"/>
  <c r="FD205" i="3"/>
  <c r="FE205" i="3"/>
  <c r="GC9" i="3"/>
  <c r="AA7" i="8"/>
  <c r="AP7" i="8"/>
  <c r="GA33" i="3"/>
  <c r="Y31" i="8"/>
  <c r="GG222" i="3"/>
  <c r="GM222" i="3"/>
  <c r="GO249" i="3"/>
  <c r="GD249" i="3"/>
  <c r="GP249" i="3"/>
  <c r="EO214" i="3"/>
  <c r="FS214" i="3"/>
  <c r="FV214" i="3"/>
  <c r="DP214" i="3"/>
  <c r="DQ214" i="3"/>
  <c r="GM167" i="3"/>
  <c r="FD130" i="3"/>
  <c r="FE130" i="3"/>
  <c r="GG218" i="3"/>
  <c r="GM218" i="3"/>
  <c r="EN117" i="3"/>
  <c r="X117" i="3"/>
  <c r="GA8" i="3"/>
  <c r="FS206" i="3"/>
  <c r="FV206" i="3"/>
  <c r="DP206" i="3"/>
  <c r="DQ206" i="3"/>
  <c r="EO206" i="3"/>
  <c r="AA50" i="8"/>
  <c r="AP50" i="8"/>
  <c r="GC52" i="3"/>
  <c r="Q50" i="8"/>
  <c r="FL92" i="3"/>
  <c r="CR92" i="3"/>
  <c r="DF92" i="3"/>
  <c r="GM197" i="3"/>
  <c r="GM208" i="3"/>
  <c r="GG208" i="3"/>
  <c r="EO178" i="3"/>
  <c r="FS178" i="3"/>
  <c r="FV178" i="3"/>
  <c r="DP178" i="3"/>
  <c r="DQ178" i="3"/>
  <c r="GF15" i="3"/>
  <c r="T13" i="8"/>
  <c r="GQ15" i="3"/>
  <c r="S13" i="8"/>
  <c r="GD252" i="3"/>
  <c r="GP252" i="3"/>
  <c r="GO252" i="3"/>
  <c r="FL213" i="3"/>
  <c r="CR213" i="3"/>
  <c r="DF213" i="3"/>
  <c r="FL32" i="3"/>
  <c r="CR32" i="3"/>
  <c r="DF32" i="3"/>
  <c r="Z30" i="8"/>
  <c r="AO30" i="8"/>
  <c r="FD33" i="3"/>
  <c r="FE33" i="3"/>
  <c r="GG243" i="3"/>
  <c r="GM243" i="3"/>
  <c r="FD51" i="3"/>
  <c r="FE51" i="3"/>
  <c r="GO180" i="3"/>
  <c r="GD180" i="3"/>
  <c r="FL74" i="3"/>
  <c r="CR74" i="3"/>
  <c r="DF74" i="3"/>
  <c r="GC43" i="3"/>
  <c r="AA41" i="8"/>
  <c r="AP41" i="8"/>
  <c r="CR64" i="3"/>
  <c r="DF64" i="3"/>
  <c r="GG234" i="3"/>
  <c r="GM234" i="3"/>
  <c r="GD229" i="3"/>
  <c r="GP229" i="3"/>
  <c r="GO229" i="3"/>
  <c r="S35" i="8"/>
  <c r="GD218" i="3"/>
  <c r="GP218" i="3"/>
  <c r="GO218" i="3"/>
  <c r="FL151" i="3"/>
  <c r="CR151" i="3"/>
  <c r="DF151" i="3"/>
  <c r="GD116" i="3"/>
  <c r="GO116" i="3"/>
  <c r="GD244" i="3"/>
  <c r="GP244" i="3"/>
  <c r="GO244" i="3"/>
  <c r="EN141" i="3"/>
  <c r="X141" i="3"/>
  <c r="GF8" i="3"/>
  <c r="GQ8" i="3"/>
  <c r="S6" i="8"/>
  <c r="N57" i="8"/>
  <c r="GL59" i="3"/>
  <c r="FL137" i="3"/>
  <c r="CR137" i="3"/>
  <c r="DF137" i="3"/>
  <c r="FL130" i="3"/>
  <c r="CR130" i="3"/>
  <c r="DF130" i="3"/>
  <c r="DP133" i="3"/>
  <c r="DQ133" i="3"/>
  <c r="FS133" i="3"/>
  <c r="EO133" i="3"/>
  <c r="T136" i="1"/>
  <c r="GM212" i="3"/>
  <c r="GB212" i="3"/>
  <c r="GN212" i="3"/>
  <c r="GG212" i="3"/>
  <c r="FL204" i="3"/>
  <c r="CR204" i="3"/>
  <c r="DF204" i="3"/>
  <c r="FL138" i="3"/>
  <c r="CR138" i="3"/>
  <c r="DF138" i="3"/>
  <c r="GA83" i="3"/>
  <c r="GO157" i="3"/>
  <c r="GD157" i="3"/>
  <c r="GG181" i="3"/>
  <c r="GC31" i="3"/>
  <c r="AA29" i="8"/>
  <c r="AP29" i="8"/>
  <c r="FD194" i="3"/>
  <c r="FE194" i="3"/>
  <c r="Y47" i="8"/>
  <c r="GA49" i="3"/>
  <c r="EO209" i="3"/>
  <c r="DP209" i="3"/>
  <c r="DQ209" i="3"/>
  <c r="FS209" i="3"/>
  <c r="FV209" i="3"/>
  <c r="X180" i="3"/>
  <c r="EN180" i="3"/>
  <c r="X127" i="3"/>
  <c r="EN127" i="3"/>
  <c r="GC88" i="3"/>
  <c r="EO227" i="3"/>
  <c r="FS227" i="3"/>
  <c r="FV227" i="3"/>
  <c r="DP227" i="3"/>
  <c r="DQ227" i="3"/>
  <c r="FL48" i="3"/>
  <c r="CR48" i="3"/>
  <c r="DF48" i="3"/>
  <c r="Z46" i="8"/>
  <c r="AO46" i="8"/>
  <c r="CR26" i="3"/>
  <c r="DF26" i="3"/>
  <c r="Z24" i="8"/>
  <c r="FL66" i="3"/>
  <c r="CR66" i="3"/>
  <c r="DF66" i="3"/>
  <c r="FD112" i="3"/>
  <c r="FE112" i="3"/>
  <c r="GC32" i="3"/>
  <c r="AA30" i="8"/>
  <c r="AP30" i="8"/>
  <c r="EO244" i="3"/>
  <c r="FS244" i="3"/>
  <c r="FV244" i="3"/>
  <c r="DP244" i="3"/>
  <c r="DQ244" i="3"/>
  <c r="GM143" i="3"/>
  <c r="GG143" i="3"/>
  <c r="FD196" i="3"/>
  <c r="FE196" i="3"/>
  <c r="GA15" i="3"/>
  <c r="Y13" i="8"/>
  <c r="FL90" i="3"/>
  <c r="CR90" i="3"/>
  <c r="DF90" i="3"/>
  <c r="GD192" i="3"/>
  <c r="GO192" i="3"/>
  <c r="GM159" i="3"/>
  <c r="EO78" i="3"/>
  <c r="FS78" i="3"/>
  <c r="DP78" i="3"/>
  <c r="DQ78" i="3"/>
  <c r="EO249" i="3"/>
  <c r="FS249" i="3"/>
  <c r="FV249" i="3"/>
  <c r="DP249" i="3"/>
  <c r="DQ249" i="3"/>
  <c r="FL183" i="3"/>
  <c r="CR183" i="3"/>
  <c r="DF183" i="3"/>
  <c r="FL113" i="3"/>
  <c r="CR113" i="3"/>
  <c r="DF113" i="3"/>
  <c r="GD150" i="3"/>
  <c r="FL101" i="3"/>
  <c r="CR101" i="3"/>
  <c r="DF101" i="3"/>
  <c r="CR69" i="3"/>
  <c r="DF69" i="3"/>
  <c r="GG100" i="3"/>
  <c r="GM100" i="3"/>
  <c r="FD80" i="3"/>
  <c r="FE80" i="3"/>
  <c r="GG171" i="3"/>
  <c r="GM171" i="3"/>
  <c r="FD116" i="3"/>
  <c r="FE116" i="3"/>
  <c r="GF81" i="3"/>
  <c r="GQ81" i="3"/>
  <c r="T103" i="1"/>
  <c r="DP100" i="3"/>
  <c r="DQ100" i="3"/>
  <c r="FS100" i="3"/>
  <c r="EO100" i="3"/>
  <c r="FL7" i="3"/>
  <c r="CR7" i="3"/>
  <c r="DF7" i="3"/>
  <c r="Z5" i="8"/>
  <c r="FD224" i="3"/>
  <c r="FE224" i="3"/>
  <c r="EO241" i="3"/>
  <c r="FS241" i="3"/>
  <c r="FV241" i="3"/>
  <c r="DP241" i="3"/>
  <c r="DQ241" i="3"/>
  <c r="GO207" i="3"/>
  <c r="GD207" i="3"/>
  <c r="GP207" i="3"/>
  <c r="GD220" i="3"/>
  <c r="GP220" i="3"/>
  <c r="GO220" i="3"/>
  <c r="FL79" i="3"/>
  <c r="CR79" i="3"/>
  <c r="DF79" i="3"/>
  <c r="GM114" i="3"/>
  <c r="GG114" i="3"/>
  <c r="GC10" i="3"/>
  <c r="AA8" i="8"/>
  <c r="AP8" i="8"/>
  <c r="GD198" i="3"/>
  <c r="FL94" i="3"/>
  <c r="CR94" i="3"/>
  <c r="DF94" i="3"/>
  <c r="FL93" i="3"/>
  <c r="CR93" i="3"/>
  <c r="DF93" i="3"/>
  <c r="FL59" i="3"/>
  <c r="CR59" i="3"/>
  <c r="DF59" i="3"/>
  <c r="Z57" i="8"/>
  <c r="AO57" i="8"/>
  <c r="FL16" i="3"/>
  <c r="CR16" i="3"/>
  <c r="DF16" i="3"/>
  <c r="Z14" i="8"/>
  <c r="AO14" i="8"/>
  <c r="FD24" i="3"/>
  <c r="FE24" i="3"/>
  <c r="GO130" i="3"/>
  <c r="GD130" i="3"/>
  <c r="GD176" i="3"/>
  <c r="X134" i="3"/>
  <c r="EN134" i="3"/>
  <c r="GA84" i="3"/>
  <c r="FZ145" i="3"/>
  <c r="GK145" i="3"/>
  <c r="X153" i="3"/>
  <c r="EN153" i="3"/>
  <c r="FS202" i="3"/>
  <c r="FV202" i="3"/>
  <c r="DP202" i="3"/>
  <c r="DQ202" i="3"/>
  <c r="EO202" i="3"/>
  <c r="FL111" i="3"/>
  <c r="CR111" i="3"/>
  <c r="DF111" i="3"/>
  <c r="FL133" i="3"/>
  <c r="CR133" i="3"/>
  <c r="DF133" i="3"/>
  <c r="DP137" i="3"/>
  <c r="DQ137" i="3"/>
  <c r="FS137" i="3"/>
  <c r="EO137" i="3"/>
  <c r="T140" i="1"/>
  <c r="FD170" i="3"/>
  <c r="FE170" i="3"/>
  <c r="GD115" i="3"/>
  <c r="M53" i="8"/>
  <c r="FZ55" i="3"/>
  <c r="GK55" i="3"/>
  <c r="GC20" i="3"/>
  <c r="AA18" i="8"/>
  <c r="AP18" i="8"/>
  <c r="X89" i="3"/>
  <c r="EN89" i="3"/>
  <c r="GG209" i="3"/>
  <c r="GM209" i="3"/>
  <c r="FD125" i="3"/>
  <c r="FE125" i="3"/>
  <c r="FS194" i="3"/>
  <c r="FV194" i="3"/>
  <c r="DP194" i="3"/>
  <c r="DQ194" i="3"/>
  <c r="EO194" i="3"/>
  <c r="X7" i="3"/>
  <c r="T10" i="1"/>
  <c r="EN7" i="3"/>
  <c r="AI5" i="8"/>
  <c r="FL155" i="3"/>
  <c r="CR155" i="3"/>
  <c r="DF155" i="3"/>
  <c r="X11" i="3"/>
  <c r="T14" i="1"/>
  <c r="EN11" i="3"/>
  <c r="AI9" i="8"/>
  <c r="GD243" i="3"/>
  <c r="GP243" i="3"/>
  <c r="GO243" i="3"/>
  <c r="T105" i="1"/>
  <c r="EO102" i="3"/>
  <c r="FS102" i="3"/>
  <c r="DP102" i="3"/>
  <c r="DQ102" i="3"/>
  <c r="EO62" i="3"/>
  <c r="FS62" i="3"/>
  <c r="DP62" i="3"/>
  <c r="DQ62" i="3"/>
  <c r="X13" i="3"/>
  <c r="T16" i="1"/>
  <c r="X30" i="3"/>
  <c r="T33" i="1"/>
  <c r="T104" i="1"/>
  <c r="EO101" i="3"/>
  <c r="FS101" i="3"/>
  <c r="DP101" i="3"/>
  <c r="DQ101" i="3"/>
  <c r="FD144" i="3"/>
  <c r="FE144" i="3"/>
  <c r="DP142" i="3"/>
  <c r="DQ142" i="3"/>
  <c r="EO142" i="3"/>
  <c r="T145" i="1"/>
  <c r="FS142" i="3"/>
  <c r="FD36" i="3"/>
  <c r="FE36" i="3"/>
  <c r="FF36" i="3"/>
  <c r="FL28" i="3"/>
  <c r="AO26" i="8"/>
  <c r="GC21" i="3"/>
  <c r="AA19" i="8"/>
  <c r="AP19" i="8"/>
  <c r="FL162" i="3"/>
  <c r="CR162" i="3"/>
  <c r="DF162" i="3"/>
  <c r="FL173" i="3"/>
  <c r="CR173" i="3"/>
  <c r="DF173" i="3"/>
  <c r="GG211" i="3"/>
  <c r="GM211" i="3"/>
  <c r="FD118" i="3"/>
  <c r="FE118" i="3"/>
  <c r="FL246" i="3"/>
  <c r="CR246" i="3"/>
  <c r="DF246" i="3"/>
  <c r="AA5" i="8"/>
  <c r="AP5" i="8"/>
  <c r="FD105" i="3"/>
  <c r="FE105" i="3"/>
  <c r="GO168" i="3"/>
  <c r="GD168" i="3"/>
  <c r="FL119" i="3"/>
  <c r="CR119" i="3"/>
  <c r="DF119" i="3"/>
  <c r="GA75" i="3"/>
  <c r="EO195" i="3"/>
  <c r="DP195" i="3"/>
  <c r="DQ195" i="3"/>
  <c r="FS195" i="3"/>
  <c r="FV195" i="3"/>
  <c r="FD186" i="3"/>
  <c r="FE186" i="3"/>
  <c r="GC6" i="3"/>
  <c r="AA4" i="8"/>
  <c r="EO39" i="3"/>
  <c r="DP39" i="3"/>
  <c r="DQ39" i="3"/>
  <c r="FS39" i="3"/>
  <c r="EO235" i="3"/>
  <c r="FS235" i="3"/>
  <c r="FV235" i="3"/>
  <c r="DP235" i="3"/>
  <c r="DQ235" i="3"/>
  <c r="CR27" i="3"/>
  <c r="DF27" i="3"/>
  <c r="Z25" i="8"/>
  <c r="FD132" i="3"/>
  <c r="FE132" i="3"/>
  <c r="FL145" i="3"/>
  <c r="CR145" i="3"/>
  <c r="DF145" i="3"/>
  <c r="GA63" i="3"/>
  <c r="X73" i="3"/>
  <c r="T76" i="1"/>
  <c r="EN73" i="3"/>
  <c r="FL53" i="3"/>
  <c r="CR53" i="3"/>
  <c r="DF53" i="3"/>
  <c r="Z51" i="8"/>
  <c r="AO51" i="8"/>
  <c r="FL195" i="3"/>
  <c r="CR195" i="3"/>
  <c r="DF195" i="3"/>
  <c r="GO197" i="3"/>
  <c r="GF80" i="3"/>
  <c r="GQ80" i="3"/>
  <c r="EN144" i="3"/>
  <c r="X144" i="3"/>
  <c r="FD206" i="3"/>
  <c r="FE206" i="3"/>
  <c r="FD239" i="3"/>
  <c r="FE239" i="3"/>
  <c r="GG229" i="3"/>
  <c r="GM229" i="3"/>
  <c r="FS250" i="3"/>
  <c r="FV250" i="3"/>
  <c r="DP250" i="3"/>
  <c r="DQ250" i="3"/>
  <c r="EO250" i="3"/>
  <c r="FD92" i="3"/>
  <c r="FE92" i="3"/>
  <c r="EN31" i="3"/>
  <c r="AI29" i="8"/>
  <c r="GD227" i="3"/>
  <c r="GP227" i="3"/>
  <c r="GO227" i="3"/>
  <c r="EO223" i="3"/>
  <c r="FS223" i="3"/>
  <c r="FV223" i="3"/>
  <c r="DP223" i="3"/>
  <c r="DQ223" i="3"/>
  <c r="GL8" i="3"/>
  <c r="N6" i="8"/>
  <c r="FL188" i="3"/>
  <c r="CR188" i="3"/>
  <c r="DF188" i="3"/>
  <c r="FL147" i="3"/>
  <c r="CR147" i="3"/>
  <c r="DF147" i="3"/>
  <c r="GC38" i="3"/>
  <c r="AA36" i="8"/>
  <c r="AP36" i="8"/>
  <c r="S49" i="8"/>
  <c r="GF51" i="3"/>
  <c r="GQ51" i="3"/>
  <c r="GG216" i="3"/>
  <c r="GM216" i="3"/>
  <c r="FD76" i="3"/>
  <c r="FE76" i="3"/>
  <c r="EO253" i="3"/>
  <c r="FS253" i="3"/>
  <c r="FV253" i="3"/>
  <c r="DP253" i="3"/>
  <c r="DQ253" i="3"/>
  <c r="N49" i="8"/>
  <c r="GL51" i="3"/>
  <c r="GA22" i="3"/>
  <c r="EO236" i="3"/>
  <c r="FS236" i="3"/>
  <c r="FV236" i="3"/>
  <c r="DP236" i="3"/>
  <c r="DQ236" i="3"/>
  <c r="GD223" i="3"/>
  <c r="GP223" i="3"/>
  <c r="GO223" i="3"/>
  <c r="GM210" i="3"/>
  <c r="GG210" i="3"/>
  <c r="FS200" i="3"/>
  <c r="FV200" i="3"/>
  <c r="DP200" i="3"/>
  <c r="DQ200" i="3"/>
  <c r="EO200" i="3"/>
  <c r="FD14" i="3"/>
  <c r="FE14" i="3"/>
  <c r="FL67" i="3"/>
  <c r="CR67" i="3"/>
  <c r="DF67" i="3"/>
  <c r="EO231" i="3"/>
  <c r="FS231" i="3"/>
  <c r="FV231" i="3"/>
  <c r="DP231" i="3"/>
  <c r="DQ231" i="3"/>
  <c r="GG226" i="3"/>
  <c r="GM226" i="3"/>
  <c r="FL197" i="3"/>
  <c r="CR197" i="3"/>
  <c r="DF197" i="3"/>
  <c r="FD214" i="3"/>
  <c r="FE214" i="3"/>
  <c r="FS210" i="3"/>
  <c r="FV210" i="3"/>
  <c r="DP210" i="3"/>
  <c r="DQ210" i="3"/>
  <c r="EO210" i="3"/>
  <c r="EO5" i="3"/>
  <c r="FS5" i="3"/>
  <c r="DP5" i="3"/>
  <c r="DQ5" i="3"/>
  <c r="GD216" i="3"/>
  <c r="GP216" i="3"/>
  <c r="GO216" i="3"/>
  <c r="FL33" i="3"/>
  <c r="CR33" i="3"/>
  <c r="DF33" i="3"/>
  <c r="Z31" i="8"/>
  <c r="AO31" i="8"/>
  <c r="GF82" i="3"/>
  <c r="GQ82" i="3"/>
  <c r="EO171" i="3"/>
  <c r="FS171" i="3"/>
  <c r="FV171" i="3"/>
  <c r="DP171" i="3"/>
  <c r="DQ171" i="3"/>
  <c r="FS69" i="3"/>
  <c r="EO69" i="3"/>
  <c r="DP69" i="3"/>
  <c r="DQ69" i="3"/>
  <c r="GM199" i="3"/>
  <c r="FL51" i="3"/>
  <c r="CR51" i="3"/>
  <c r="DF51" i="3"/>
  <c r="Z49" i="8"/>
  <c r="AO49" i="8"/>
  <c r="GC35" i="3"/>
  <c r="AA33" i="8"/>
  <c r="AP33" i="8"/>
  <c r="Y3" i="8"/>
  <c r="AA3" i="8"/>
  <c r="AE3" i="8"/>
  <c r="GA5" i="3"/>
  <c r="FD123" i="3"/>
  <c r="FE123" i="3"/>
  <c r="FL64" i="3"/>
  <c r="GB233" i="3"/>
  <c r="GN233" i="3"/>
  <c r="GG233" i="3"/>
  <c r="GM233" i="3"/>
  <c r="GM189" i="3"/>
  <c r="GG249" i="3"/>
  <c r="GM249" i="3"/>
  <c r="FS252" i="3"/>
  <c r="FV252" i="3"/>
  <c r="DP252" i="3"/>
  <c r="DQ252" i="3"/>
  <c r="EO252" i="3"/>
  <c r="GM146" i="3"/>
  <c r="GB146" i="3"/>
  <c r="GG225" i="3"/>
  <c r="GM225" i="3"/>
  <c r="FD167" i="3"/>
  <c r="FE167" i="3"/>
  <c r="AP3" i="8"/>
  <c r="GC5" i="3"/>
  <c r="Y52" i="8"/>
  <c r="GA54" i="3"/>
  <c r="GG157" i="3"/>
  <c r="GM157" i="3"/>
  <c r="FD198" i="3"/>
  <c r="FE198" i="3"/>
  <c r="GB169" i="3"/>
  <c r="DP136" i="3"/>
  <c r="DQ136" i="3"/>
  <c r="FS136" i="3"/>
  <c r="T139" i="1"/>
  <c r="EO136" i="3"/>
  <c r="N46" i="8"/>
  <c r="GL48" i="3"/>
  <c r="GG164" i="3"/>
  <c r="GM164" i="3"/>
  <c r="GC83" i="3"/>
  <c r="FD109" i="3"/>
  <c r="FE109" i="3"/>
  <c r="GC77" i="3"/>
  <c r="FL194" i="3"/>
  <c r="CR194" i="3"/>
  <c r="DF194" i="3"/>
  <c r="FL49" i="3"/>
  <c r="CR49" i="3"/>
  <c r="DF49" i="3"/>
  <c r="Z47" i="8"/>
  <c r="AO47" i="8"/>
  <c r="GC8" i="3"/>
  <c r="AA6" i="8"/>
  <c r="EO229" i="3"/>
  <c r="FS229" i="3"/>
  <c r="FV229" i="3"/>
  <c r="DP229" i="3"/>
  <c r="DQ229" i="3"/>
  <c r="FL112" i="3"/>
  <c r="CR112" i="3"/>
  <c r="DF112" i="3"/>
  <c r="GM148" i="3"/>
  <c r="GO191" i="3"/>
  <c r="GD191" i="3"/>
  <c r="GO155" i="3"/>
  <c r="GD155" i="3"/>
  <c r="EO199" i="3"/>
  <c r="FS199" i="3"/>
  <c r="FV199" i="3"/>
  <c r="DP199" i="3"/>
  <c r="DQ199" i="3"/>
  <c r="FL196" i="3"/>
  <c r="CR196" i="3"/>
  <c r="DF196" i="3"/>
  <c r="GO106" i="3"/>
  <c r="FL150" i="3"/>
  <c r="CR150" i="3"/>
  <c r="DF150" i="3"/>
  <c r="FD15" i="3"/>
  <c r="FE15" i="3"/>
  <c r="X15" i="3"/>
  <c r="FH15" i="3"/>
  <c r="GD241" i="3"/>
  <c r="GP241" i="3"/>
  <c r="GO241" i="3"/>
  <c r="FD159" i="3"/>
  <c r="FE159" i="3"/>
  <c r="GL73" i="3"/>
  <c r="GF41" i="3"/>
  <c r="S39" i="8"/>
  <c r="GQ41" i="3"/>
  <c r="S48" i="8"/>
  <c r="GF50" i="3"/>
  <c r="GQ50" i="3"/>
  <c r="EO201" i="3"/>
  <c r="DP201" i="3"/>
  <c r="DQ201" i="3"/>
  <c r="FS201" i="3"/>
  <c r="FV201" i="3"/>
  <c r="FD248" i="3"/>
  <c r="FE248" i="3"/>
  <c r="X27" i="3"/>
  <c r="T30" i="1"/>
  <c r="EN27" i="3"/>
  <c r="AI25" i="8"/>
  <c r="FD161" i="3"/>
  <c r="FE161" i="3"/>
  <c r="GD179" i="3"/>
  <c r="FL80" i="3"/>
  <c r="CR80" i="3"/>
  <c r="DF80" i="3"/>
  <c r="FD219" i="3"/>
  <c r="FE219" i="3"/>
  <c r="GO203" i="3"/>
  <c r="GD203" i="3"/>
  <c r="FL116" i="3"/>
  <c r="CR116" i="3"/>
  <c r="DF116" i="3"/>
  <c r="GG247" i="3"/>
  <c r="GM247" i="3"/>
  <c r="GD121" i="3"/>
  <c r="GO121" i="3"/>
  <c r="AA48" i="8"/>
  <c r="GC50" i="3"/>
  <c r="GO205" i="3"/>
  <c r="GD205" i="3"/>
  <c r="GP205" i="3"/>
  <c r="GD202" i="3"/>
  <c r="GO202" i="3"/>
  <c r="GB107" i="3"/>
  <c r="GM107" i="3"/>
  <c r="GC64" i="3"/>
  <c r="EO251" i="3"/>
  <c r="FS251" i="3"/>
  <c r="FV251" i="3"/>
  <c r="DP251" i="3"/>
  <c r="DQ251" i="3"/>
  <c r="T18" i="1"/>
  <c r="GD166" i="3"/>
  <c r="FD192" i="3"/>
  <c r="FE192" i="3"/>
  <c r="GA13" i="3"/>
  <c r="Y11" i="8"/>
  <c r="AE11" i="8"/>
  <c r="GG158" i="3"/>
  <c r="GM158" i="3"/>
  <c r="GC67" i="3"/>
  <c r="GD67" i="3"/>
  <c r="GG235" i="3"/>
  <c r="GM235" i="3"/>
  <c r="FD20" i="3"/>
  <c r="FE20" i="3"/>
  <c r="FD59" i="3"/>
  <c r="FE59" i="3"/>
  <c r="CR24" i="3"/>
  <c r="FL177" i="3"/>
  <c r="CR177" i="3"/>
  <c r="DF177" i="3"/>
  <c r="GD221" i="3"/>
  <c r="GP221" i="3"/>
  <c r="GO221" i="3"/>
  <c r="EN143" i="3"/>
  <c r="X143" i="3"/>
  <c r="GO163" i="3"/>
  <c r="GD163" i="3"/>
  <c r="GM108" i="3"/>
  <c r="S54" i="8"/>
  <c r="GF56" i="3"/>
  <c r="GQ56" i="3"/>
  <c r="FL57" i="3"/>
  <c r="CR57" i="3"/>
  <c r="DF57" i="3"/>
  <c r="Z55" i="8"/>
  <c r="AO55" i="8"/>
  <c r="EO225" i="3"/>
  <c r="FS225" i="3"/>
  <c r="FV225" i="3"/>
  <c r="DP225" i="3"/>
  <c r="DQ225" i="3"/>
  <c r="S44" i="8"/>
  <c r="GF46" i="3"/>
  <c r="GR46" i="3"/>
  <c r="GQ46" i="3"/>
  <c r="FL170" i="3"/>
  <c r="CR170" i="3"/>
  <c r="DF170" i="3"/>
  <c r="GC15" i="3"/>
  <c r="AA13" i="8"/>
  <c r="AA56" i="8"/>
  <c r="GC58" i="3"/>
  <c r="GG58" i="3"/>
  <c r="FL190" i="3"/>
  <c r="CR190" i="3"/>
  <c r="DF190" i="3"/>
  <c r="AA46" i="8"/>
  <c r="AP46" i="8"/>
  <c r="GC48" i="3"/>
  <c r="FD209" i="3"/>
  <c r="FE209" i="3"/>
  <c r="GF10" i="3"/>
  <c r="GQ10" i="3"/>
  <c r="S8" i="8"/>
  <c r="GC81" i="3"/>
  <c r="GF78" i="3"/>
  <c r="GQ78" i="3"/>
  <c r="EO49" i="3"/>
  <c r="FS49" i="3"/>
  <c r="DP49" i="3"/>
  <c r="DQ49" i="3"/>
  <c r="EO221" i="3"/>
  <c r="FS221" i="3"/>
  <c r="FV221" i="3"/>
  <c r="DP221" i="3"/>
  <c r="DQ221" i="3"/>
  <c r="FD223" i="3"/>
  <c r="FE223" i="3"/>
  <c r="GA39" i="3"/>
  <c r="Y37" i="8"/>
  <c r="X97" i="3"/>
  <c r="EN97" i="3"/>
  <c r="GC70" i="3"/>
  <c r="GD70" i="3"/>
  <c r="GA78" i="3"/>
  <c r="GF13" i="3"/>
  <c r="T11" i="8"/>
  <c r="GQ13" i="3"/>
  <c r="S11" i="8"/>
  <c r="GA71" i="3"/>
  <c r="CR71" i="3"/>
  <c r="GB71" i="3"/>
  <c r="GO195" i="3"/>
  <c r="GD195" i="3"/>
  <c r="FD77" i="3"/>
  <c r="FE77" i="3"/>
  <c r="GD146" i="3"/>
  <c r="FL144" i="3"/>
  <c r="CR144" i="3"/>
  <c r="DF144" i="3"/>
  <c r="FL36" i="3"/>
  <c r="CR36" i="3"/>
  <c r="GA87" i="3"/>
  <c r="FL118" i="3"/>
  <c r="CR118" i="3"/>
  <c r="DF118" i="3"/>
  <c r="EO189" i="3"/>
  <c r="DP189" i="3"/>
  <c r="DQ189" i="3"/>
  <c r="FS189" i="3"/>
  <c r="FV189" i="3"/>
  <c r="FD246" i="3"/>
  <c r="FE246" i="3"/>
  <c r="FD56" i="3"/>
  <c r="FE56" i="3"/>
  <c r="FL105" i="3"/>
  <c r="CR105" i="3"/>
  <c r="DF105" i="3"/>
  <c r="EO109" i="3"/>
  <c r="FS109" i="3"/>
  <c r="DP109" i="3"/>
  <c r="DQ109" i="3"/>
  <c r="T112" i="1"/>
  <c r="GC91" i="3"/>
  <c r="FD184" i="3"/>
  <c r="FE184" i="3"/>
  <c r="EO56" i="3"/>
  <c r="DP56" i="3"/>
  <c r="DQ56" i="3"/>
  <c r="FS56" i="3"/>
  <c r="FL135" i="3"/>
  <c r="CR135" i="3"/>
  <c r="DF135" i="3"/>
  <c r="GM142" i="3"/>
  <c r="GG142" i="3"/>
  <c r="AA44" i="8"/>
  <c r="AP44" i="8"/>
  <c r="GC46" i="3"/>
  <c r="FL182" i="3"/>
  <c r="CR182" i="3"/>
  <c r="DF182" i="3"/>
  <c r="DP148" i="3"/>
  <c r="DQ148" i="3"/>
  <c r="FS148" i="3"/>
  <c r="EO148" i="3"/>
  <c r="T151" i="1"/>
  <c r="X174" i="3"/>
  <c r="EN174" i="3"/>
  <c r="FL186" i="3"/>
  <c r="CR186" i="3"/>
  <c r="DF186" i="3"/>
  <c r="GF20" i="3"/>
  <c r="GR20" i="3"/>
  <c r="GQ20" i="3"/>
  <c r="S18" i="8"/>
  <c r="S51" i="8"/>
  <c r="GF53" i="3"/>
  <c r="GQ53" i="3"/>
  <c r="FD149" i="3"/>
  <c r="FE149" i="3"/>
  <c r="FD61" i="3"/>
  <c r="FE61" i="3"/>
  <c r="FH61" i="3"/>
  <c r="FI61" i="3"/>
  <c r="FL132" i="3"/>
  <c r="CR132" i="3"/>
  <c r="DF132" i="3"/>
  <c r="GO253" i="3"/>
  <c r="GD253" i="3"/>
  <c r="GP253" i="3"/>
  <c r="CR63" i="3"/>
  <c r="DF63" i="3"/>
  <c r="EO228" i="3"/>
  <c r="FS228" i="3"/>
  <c r="FV228" i="3"/>
  <c r="DP228" i="3"/>
  <c r="DQ228" i="3"/>
  <c r="FD176" i="3"/>
  <c r="FE176" i="3"/>
  <c r="GF91" i="3"/>
  <c r="GQ91" i="3"/>
  <c r="Y44" i="8"/>
  <c r="GA46" i="3"/>
  <c r="X177" i="3"/>
  <c r="EN177" i="3"/>
  <c r="FD102" i="3"/>
  <c r="FE102" i="3"/>
  <c r="GM129" i="3"/>
  <c r="GB129" i="3"/>
  <c r="GD206" i="3"/>
  <c r="GP206" i="3"/>
  <c r="GO206" i="3"/>
  <c r="EO242" i="3"/>
  <c r="FS242" i="3"/>
  <c r="FV242" i="3"/>
  <c r="DP242" i="3"/>
  <c r="DQ242" i="3"/>
  <c r="FL187" i="3"/>
  <c r="CR187" i="3"/>
  <c r="DF187" i="3"/>
  <c r="FD91" i="3"/>
  <c r="FE91" i="3"/>
  <c r="FL206" i="3"/>
  <c r="CR206" i="3"/>
  <c r="DF206" i="3"/>
  <c r="FL239" i="3"/>
  <c r="CR239" i="3"/>
  <c r="DF239" i="3"/>
  <c r="FL72" i="3"/>
  <c r="CR72" i="3"/>
  <c r="DF72" i="3"/>
  <c r="DP140" i="3"/>
  <c r="DQ140" i="3"/>
  <c r="FS140" i="3"/>
  <c r="T143" i="1"/>
  <c r="EO140" i="3"/>
  <c r="GM103" i="3"/>
  <c r="GD232" i="3"/>
  <c r="GP232" i="3"/>
  <c r="GO232" i="3"/>
  <c r="GC69" i="3"/>
  <c r="FL76" i="3"/>
  <c r="CR76" i="3"/>
  <c r="DF76" i="3"/>
  <c r="GA81" i="3"/>
  <c r="T90" i="1"/>
  <c r="FS87" i="3"/>
  <c r="DP87" i="3"/>
  <c r="DQ87" i="3"/>
  <c r="EO87" i="3"/>
  <c r="GG152" i="3"/>
  <c r="GM152" i="3"/>
  <c r="FL14" i="3"/>
  <c r="CR14" i="3"/>
  <c r="DF14" i="3"/>
  <c r="Z12" i="8"/>
  <c r="GA31" i="3"/>
  <c r="FL214" i="3"/>
  <c r="CR214" i="3"/>
  <c r="DF214" i="3"/>
  <c r="GD98" i="3"/>
  <c r="GO98" i="3"/>
  <c r="GF14" i="3"/>
  <c r="GQ14" i="3"/>
  <c r="S12" i="8"/>
  <c r="GC25" i="3"/>
  <c r="AA23" i="8"/>
  <c r="AP23" i="8"/>
  <c r="FD213" i="3"/>
  <c r="FE213" i="3"/>
  <c r="GF42" i="3"/>
  <c r="GQ42" i="3"/>
  <c r="S40" i="8"/>
  <c r="GM250" i="3"/>
  <c r="GG250" i="3"/>
  <c r="GM136" i="3"/>
  <c r="GG136" i="3"/>
  <c r="GO136" i="3"/>
  <c r="GD136" i="3"/>
  <c r="GA85" i="3"/>
  <c r="FD199" i="3"/>
  <c r="FE199" i="3"/>
  <c r="GF67" i="3"/>
  <c r="GQ67" i="3"/>
  <c r="FD5" i="3"/>
  <c r="FE5" i="3"/>
  <c r="X12" i="3"/>
  <c r="T15" i="1"/>
  <c r="AI10" i="8"/>
  <c r="FL123" i="3"/>
  <c r="CR123" i="3"/>
  <c r="DF123" i="3"/>
  <c r="GF87" i="3"/>
  <c r="GQ87" i="3"/>
  <c r="X8" i="3"/>
  <c r="EN8" i="3"/>
  <c r="AI6" i="8"/>
  <c r="GD240" i="3"/>
  <c r="GP240" i="3"/>
  <c r="GO240" i="3"/>
  <c r="GM175" i="3"/>
  <c r="FD64" i="3"/>
  <c r="FE64" i="3"/>
  <c r="FF64" i="3"/>
  <c r="GD212" i="3"/>
  <c r="GP212" i="3"/>
  <c r="GO212" i="3"/>
  <c r="GA88" i="3"/>
  <c r="GA65" i="3"/>
  <c r="EO238" i="3"/>
  <c r="FS238" i="3"/>
  <c r="FV238" i="3"/>
  <c r="DP238" i="3"/>
  <c r="DQ238" i="3"/>
  <c r="FD189" i="3"/>
  <c r="FE189" i="3"/>
  <c r="FL249" i="3"/>
  <c r="CR249" i="3"/>
  <c r="DF249" i="3"/>
  <c r="FD151" i="3"/>
  <c r="FE151" i="3"/>
  <c r="AA57" i="8"/>
  <c r="AP57" i="8"/>
  <c r="GC59" i="3"/>
  <c r="GM188" i="3"/>
  <c r="GA25" i="3"/>
  <c r="N48" i="8"/>
  <c r="GL50" i="3"/>
  <c r="GA41" i="3"/>
  <c r="Y39" i="8"/>
  <c r="GD188" i="3"/>
  <c r="FL167" i="3"/>
  <c r="CR167" i="3"/>
  <c r="DF167" i="3"/>
  <c r="GM147" i="3"/>
  <c r="GA43" i="3"/>
  <c r="FL157" i="3"/>
  <c r="CR157" i="3"/>
  <c r="DF157" i="3"/>
  <c r="FL198" i="3"/>
  <c r="CR198" i="3"/>
  <c r="DF198" i="3"/>
  <c r="GA9" i="3"/>
  <c r="Y7" i="8"/>
  <c r="FD83" i="3"/>
  <c r="FE83" i="3"/>
  <c r="FL244" i="3"/>
  <c r="CR244" i="3"/>
  <c r="DF244" i="3"/>
  <c r="FL109" i="3"/>
  <c r="CR109" i="3"/>
  <c r="DF109" i="3"/>
  <c r="X33" i="3"/>
  <c r="T36" i="1"/>
  <c r="EN33" i="3"/>
  <c r="AI31" i="8"/>
  <c r="GF6" i="3"/>
  <c r="GQ6" i="3"/>
  <c r="S4" i="8"/>
  <c r="FL218" i="3"/>
  <c r="CR218" i="3"/>
  <c r="DF218" i="3"/>
  <c r="GG221" i="3"/>
  <c r="GM221" i="3"/>
  <c r="GC12" i="3"/>
  <c r="AA10" i="8"/>
  <c r="GL77" i="3"/>
  <c r="FD237" i="3"/>
  <c r="FE237" i="3"/>
  <c r="X156" i="3"/>
  <c r="EN156" i="3"/>
  <c r="DP34" i="3"/>
  <c r="DQ34" i="3"/>
  <c r="FS34" i="3"/>
  <c r="EO34" i="3"/>
  <c r="FD150" i="3"/>
  <c r="FE150" i="3"/>
  <c r="GA10" i="3"/>
  <c r="FL15" i="3"/>
  <c r="CR15" i="3"/>
  <c r="DF15" i="3"/>
  <c r="Z13" i="8"/>
  <c r="AO13" i="8"/>
  <c r="FL248" i="3"/>
  <c r="CR248" i="3"/>
  <c r="DF248" i="3"/>
  <c r="FD245" i="3"/>
  <c r="FE245" i="3"/>
  <c r="FL161" i="3"/>
  <c r="CR161" i="3"/>
  <c r="DF161" i="3"/>
  <c r="FD100" i="3"/>
  <c r="FE100" i="3"/>
  <c r="FL219" i="3"/>
  <c r="CR219" i="3"/>
  <c r="DF219" i="3"/>
  <c r="FD171" i="3"/>
  <c r="FE171" i="3"/>
  <c r="T108" i="1"/>
  <c r="EO105" i="3"/>
  <c r="DP105" i="3"/>
  <c r="DQ105" i="3"/>
  <c r="FS105" i="3"/>
  <c r="FD227" i="3"/>
  <c r="FE227" i="3"/>
  <c r="GO153" i="3"/>
  <c r="GD153" i="3"/>
  <c r="FD202" i="3"/>
  <c r="FE202" i="3"/>
  <c r="FD120" i="3"/>
  <c r="FE120" i="3"/>
  <c r="GO93" i="3"/>
  <c r="FD231" i="3"/>
  <c r="FE231" i="3"/>
  <c r="GG224" i="3"/>
  <c r="GM224" i="3"/>
  <c r="GB224" i="3"/>
  <c r="GN224" i="3"/>
  <c r="GF28" i="3"/>
  <c r="GR28" i="3"/>
  <c r="GQ28" i="3"/>
  <c r="S26" i="8"/>
  <c r="DP151" i="3"/>
  <c r="DQ151" i="3"/>
  <c r="FS151" i="3"/>
  <c r="EO151" i="3"/>
  <c r="T154" i="1"/>
  <c r="GC89" i="3"/>
  <c r="FL192" i="3"/>
  <c r="CR192" i="3"/>
  <c r="DF192" i="3"/>
  <c r="FE13" i="3"/>
  <c r="FF13" i="3"/>
  <c r="FL158" i="3"/>
  <c r="CR158" i="3"/>
  <c r="DF158" i="3"/>
  <c r="FD79" i="3"/>
  <c r="FE79" i="3"/>
  <c r="FS181" i="3"/>
  <c r="FV181" i="3"/>
  <c r="EO181" i="3"/>
  <c r="DP181" i="3"/>
  <c r="DQ181" i="3"/>
  <c r="GF79" i="3"/>
  <c r="GQ79" i="3"/>
  <c r="GM252" i="3"/>
  <c r="GG252" i="3"/>
  <c r="FD240" i="3"/>
  <c r="FE240" i="3"/>
  <c r="FS113" i="3"/>
  <c r="DP113" i="3"/>
  <c r="DQ113" i="3"/>
  <c r="EO113" i="3"/>
  <c r="T116" i="1"/>
  <c r="FL20" i="3"/>
  <c r="CR20" i="3"/>
  <c r="DF20" i="3"/>
  <c r="Z18" i="8"/>
  <c r="GA12" i="3"/>
  <c r="FD177" i="3"/>
  <c r="FE177" i="3"/>
  <c r="FD140" i="3"/>
  <c r="FE140" i="3"/>
  <c r="GC65" i="3"/>
  <c r="FD84" i="3"/>
  <c r="FE84" i="3"/>
  <c r="FL165" i="3"/>
  <c r="CR165" i="3"/>
  <c r="DF165" i="3"/>
  <c r="FD111" i="3"/>
  <c r="FE111" i="3"/>
  <c r="FD133" i="3"/>
  <c r="FE133" i="3"/>
  <c r="FD215" i="3"/>
  <c r="FE215" i="3"/>
  <c r="FS64" i="3"/>
  <c r="EO64" i="3"/>
  <c r="DP64" i="3"/>
  <c r="DQ64" i="3"/>
  <c r="FZ31" i="3"/>
  <c r="M29" i="8"/>
  <c r="GK31" i="3"/>
  <c r="GO159" i="3"/>
  <c r="GA21" i="3"/>
  <c r="X21" i="3"/>
  <c r="EN21" i="3"/>
  <c r="AI19" i="8"/>
  <c r="T110" i="1"/>
  <c r="FS107" i="3"/>
  <c r="DP107" i="3"/>
  <c r="DQ107" i="3"/>
  <c r="EO107" i="3"/>
  <c r="FL209" i="3"/>
  <c r="CR209" i="3"/>
  <c r="DF209" i="3"/>
  <c r="GD208" i="3"/>
  <c r="GP208" i="3"/>
  <c r="GO208" i="3"/>
  <c r="GD147" i="3"/>
  <c r="FL223" i="3"/>
  <c r="CR223" i="3"/>
  <c r="DF223" i="3"/>
  <c r="FD39" i="3"/>
  <c r="FE39" i="3"/>
  <c r="FH39" i="3"/>
  <c r="FI39" i="3"/>
  <c r="FJ39" i="3"/>
  <c r="DF71" i="3"/>
  <c r="FL77" i="3"/>
  <c r="CR77" i="3"/>
  <c r="DF77" i="3"/>
  <c r="EO115" i="3"/>
  <c r="FS115" i="3"/>
  <c r="DP115" i="3"/>
  <c r="DQ115" i="3"/>
  <c r="T118" i="1"/>
  <c r="N56" i="8"/>
  <c r="GL58" i="3"/>
  <c r="GC71" i="3"/>
  <c r="GM153" i="3"/>
  <c r="GG242" i="3"/>
  <c r="GM242" i="3"/>
  <c r="FD211" i="3"/>
  <c r="FE211" i="3"/>
  <c r="FL87" i="3"/>
  <c r="CR87" i="3"/>
  <c r="DF87" i="3"/>
  <c r="GC37" i="3"/>
  <c r="AA35" i="8"/>
  <c r="AP35" i="8"/>
  <c r="FD217" i="3"/>
  <c r="FE217" i="3"/>
  <c r="FS190" i="3"/>
  <c r="FV190" i="3"/>
  <c r="DP190" i="3"/>
  <c r="DQ190" i="3"/>
  <c r="EO190" i="3"/>
  <c r="FL56" i="3"/>
  <c r="CR56" i="3"/>
  <c r="N3" i="8"/>
  <c r="GL5" i="3"/>
  <c r="GC73" i="3"/>
  <c r="FL241" i="3"/>
  <c r="CR241" i="3"/>
  <c r="DF241" i="3"/>
  <c r="FD119" i="3"/>
  <c r="FE119" i="3"/>
  <c r="FD75" i="3"/>
  <c r="FE75" i="3"/>
  <c r="FL184" i="3"/>
  <c r="CR184" i="3"/>
  <c r="DF184" i="3"/>
  <c r="X162" i="3"/>
  <c r="EN162" i="3"/>
  <c r="GA19" i="3"/>
  <c r="EO247" i="3"/>
  <c r="FS247" i="3"/>
  <c r="FV247" i="3"/>
  <c r="DP247" i="3"/>
  <c r="DQ247" i="3"/>
  <c r="GO161" i="3"/>
  <c r="GD161" i="3"/>
  <c r="GF92" i="3"/>
  <c r="GQ92" i="3"/>
  <c r="EO71" i="3"/>
  <c r="FS71" i="3"/>
  <c r="DP71" i="3"/>
  <c r="DQ71" i="3"/>
  <c r="CR61" i="3"/>
  <c r="DF61" i="3"/>
  <c r="Z59" i="8"/>
  <c r="AO59" i="8"/>
  <c r="X168" i="3"/>
  <c r="EN168" i="3"/>
  <c r="FL102" i="3"/>
  <c r="CR102" i="3"/>
  <c r="DF102" i="3"/>
  <c r="GA70" i="3"/>
  <c r="FL253" i="3"/>
  <c r="CR253" i="3"/>
  <c r="DF253" i="3"/>
  <c r="GM139" i="3"/>
  <c r="FD187" i="3"/>
  <c r="FE187" i="3"/>
  <c r="GD231" i="3"/>
  <c r="GP231" i="3"/>
  <c r="GO231" i="3"/>
  <c r="FL91" i="3"/>
  <c r="CR91" i="3"/>
  <c r="DF91" i="3"/>
  <c r="FD72" i="3"/>
  <c r="FE72" i="3"/>
  <c r="FF72" i="3"/>
  <c r="EO25" i="3"/>
  <c r="DP25" i="3"/>
  <c r="DQ25" i="3"/>
  <c r="FS25" i="3"/>
  <c r="FD179" i="3"/>
  <c r="FE179" i="3"/>
  <c r="FL103" i="3"/>
  <c r="CR103" i="3"/>
  <c r="DF103" i="3"/>
  <c r="FL238" i="3"/>
  <c r="CR238" i="3"/>
  <c r="DF238" i="3"/>
  <c r="N33" i="8"/>
  <c r="GL35" i="3"/>
  <c r="GG137" i="3"/>
  <c r="GG130" i="3"/>
  <c r="GG139" i="3"/>
  <c r="GM134" i="3"/>
  <c r="GD159" i="3"/>
  <c r="GB250" i="3"/>
  <c r="GN250" i="3"/>
  <c r="GM131" i="3"/>
  <c r="GG122" i="3"/>
  <c r="GD181" i="3"/>
  <c r="GG169" i="3"/>
  <c r="GG189" i="3"/>
  <c r="GD197" i="3"/>
  <c r="GO198" i="3"/>
  <c r="GG109" i="3"/>
  <c r="GO189" i="3"/>
  <c r="GD160" i="3"/>
  <c r="GO156" i="3"/>
  <c r="GG111" i="3"/>
  <c r="GM101" i="3"/>
  <c r="GG194" i="3"/>
  <c r="GM156" i="3"/>
  <c r="EO81" i="3"/>
  <c r="GD124" i="3"/>
  <c r="GM144" i="3"/>
  <c r="GD167" i="3"/>
  <c r="GG178" i="3"/>
  <c r="GG126" i="3"/>
  <c r="GD109" i="3"/>
  <c r="GD169" i="3"/>
  <c r="GD177" i="3"/>
  <c r="GG153" i="3"/>
  <c r="GD93" i="3"/>
  <c r="GG103" i="3"/>
  <c r="GG129" i="3"/>
  <c r="GD174" i="3"/>
  <c r="GO166" i="3"/>
  <c r="GG199" i="3"/>
  <c r="GG187" i="3"/>
  <c r="GB211" i="3"/>
  <c r="GN211" i="3"/>
  <c r="GL145" i="3"/>
  <c r="GO176" i="3"/>
  <c r="GO150" i="3"/>
  <c r="GG159" i="3"/>
  <c r="GO196" i="3"/>
  <c r="GO129" i="3"/>
  <c r="GO145" i="3"/>
  <c r="GD110" i="3"/>
  <c r="GO117" i="3"/>
  <c r="GG198" i="3"/>
  <c r="GG195" i="3"/>
  <c r="GB240" i="3"/>
  <c r="GN240" i="3"/>
  <c r="GG196" i="3"/>
  <c r="GD178" i="3"/>
  <c r="T84" i="1"/>
  <c r="GO103" i="3"/>
  <c r="GM172" i="3"/>
  <c r="GG145" i="3"/>
  <c r="GO138" i="3"/>
  <c r="GO126" i="3"/>
  <c r="GL137" i="3"/>
  <c r="GG134" i="3"/>
  <c r="GO177" i="3"/>
  <c r="GG131" i="3"/>
  <c r="GO174" i="3"/>
  <c r="GM122" i="3"/>
  <c r="GO181" i="3"/>
  <c r="GM169" i="3"/>
  <c r="GB216" i="3"/>
  <c r="GN216" i="3"/>
  <c r="GM187" i="3"/>
  <c r="GM182" i="3"/>
  <c r="GG197" i="3"/>
  <c r="GM109" i="3"/>
  <c r="GG167" i="3"/>
  <c r="GM102" i="3"/>
  <c r="GD196" i="3"/>
  <c r="GP196" i="3"/>
  <c r="GD189" i="3"/>
  <c r="GB202" i="3"/>
  <c r="GB237" i="3"/>
  <c r="GN237" i="3"/>
  <c r="GD156" i="3"/>
  <c r="GG150" i="3"/>
  <c r="GO178" i="3"/>
  <c r="GM132" i="3"/>
  <c r="GD103" i="3"/>
  <c r="GM178" i="3"/>
  <c r="GG172" i="3"/>
  <c r="GG117" i="3"/>
  <c r="AO18" i="8"/>
  <c r="GB142" i="3"/>
  <c r="GM179" i="3"/>
  <c r="GG184" i="3"/>
  <c r="GM128" i="3"/>
  <c r="GB127" i="3"/>
  <c r="GM170" i="3"/>
  <c r="GG163" i="3"/>
  <c r="GM105" i="3"/>
  <c r="AO27" i="8"/>
  <c r="GG193" i="3"/>
  <c r="GG160" i="3"/>
  <c r="EO91" i="3"/>
  <c r="GB235" i="3"/>
  <c r="GN235" i="3"/>
  <c r="GB120" i="3"/>
  <c r="GN120" i="3"/>
  <c r="GB228" i="3"/>
  <c r="GN228" i="3"/>
  <c r="AO4" i="8"/>
  <c r="GP147" i="3"/>
  <c r="GP188" i="3"/>
  <c r="GP146" i="3"/>
  <c r="GP163" i="3"/>
  <c r="GP179" i="3"/>
  <c r="GP197" i="3"/>
  <c r="GP115" i="3"/>
  <c r="GP141" i="3"/>
  <c r="GP99" i="3"/>
  <c r="GP167" i="3"/>
  <c r="GO147" i="3"/>
  <c r="GM154" i="3"/>
  <c r="GO123" i="3"/>
  <c r="GG175" i="3"/>
  <c r="GP136" i="3"/>
  <c r="GP98" i="3"/>
  <c r="GD144" i="3"/>
  <c r="GM174" i="3"/>
  <c r="GO146" i="3"/>
  <c r="GG108" i="3"/>
  <c r="GP166" i="3"/>
  <c r="GD137" i="3"/>
  <c r="GG107" i="3"/>
  <c r="GG120" i="3"/>
  <c r="GO179" i="3"/>
  <c r="GD106" i="3"/>
  <c r="GP191" i="3"/>
  <c r="GO105" i="3"/>
  <c r="GD170" i="3"/>
  <c r="GN146" i="3"/>
  <c r="GB199" i="3"/>
  <c r="GG179" i="3"/>
  <c r="GG141" i="3"/>
  <c r="GP168" i="3"/>
  <c r="EO112" i="3"/>
  <c r="GM177" i="3"/>
  <c r="GP130" i="3"/>
  <c r="GP198" i="3"/>
  <c r="GB100" i="3"/>
  <c r="GB181" i="3"/>
  <c r="GP116" i="3"/>
  <c r="GG102" i="3"/>
  <c r="GP129" i="3"/>
  <c r="GO182" i="3"/>
  <c r="GG105" i="3"/>
  <c r="GG170" i="3"/>
  <c r="GG140" i="3"/>
  <c r="GD107" i="3"/>
  <c r="GP158" i="3"/>
  <c r="GP152" i="3"/>
  <c r="GM173" i="3"/>
  <c r="GD142" i="3"/>
  <c r="GD185" i="3"/>
  <c r="GD102" i="3"/>
  <c r="GM94" i="3"/>
  <c r="GP172" i="3"/>
  <c r="GP201" i="3"/>
  <c r="GP96" i="3"/>
  <c r="GP194" i="3"/>
  <c r="GD183" i="3"/>
  <c r="GG149" i="3"/>
  <c r="GP122" i="3"/>
  <c r="GM203" i="3"/>
  <c r="GO140" i="3"/>
  <c r="GP193" i="3"/>
  <c r="GO148" i="3"/>
  <c r="GM98" i="3"/>
  <c r="GM125" i="3"/>
  <c r="GD113" i="3"/>
  <c r="GP114" i="3"/>
  <c r="GP93" i="3"/>
  <c r="GN129" i="3"/>
  <c r="GP189" i="3"/>
  <c r="GP182" i="3"/>
  <c r="GP187" i="3"/>
  <c r="GP154" i="3"/>
  <c r="GP131" i="3"/>
  <c r="GP143" i="3"/>
  <c r="GP162" i="3"/>
  <c r="GR188" i="3"/>
  <c r="GP177" i="3"/>
  <c r="GO190" i="3"/>
  <c r="GP159" i="3"/>
  <c r="GG154" i="3"/>
  <c r="GD123" i="3"/>
  <c r="GB175" i="3"/>
  <c r="GM110" i="3"/>
  <c r="GO144" i="3"/>
  <c r="GG174" i="3"/>
  <c r="GP174" i="3"/>
  <c r="GM165" i="3"/>
  <c r="GO137" i="3"/>
  <c r="GN107" i="3"/>
  <c r="GD105" i="3"/>
  <c r="GO170" i="3"/>
  <c r="GN169" i="3"/>
  <c r="GG146" i="3"/>
  <c r="GB179" i="3"/>
  <c r="GD128" i="3"/>
  <c r="GM141" i="3"/>
  <c r="GG182" i="3"/>
  <c r="GG128" i="3"/>
  <c r="GG177" i="3"/>
  <c r="GP150" i="3"/>
  <c r="GO95" i="3"/>
  <c r="GM181" i="3"/>
  <c r="GP171" i="3"/>
  <c r="GG186" i="3"/>
  <c r="GP184" i="3"/>
  <c r="GP125" i="3"/>
  <c r="GN127" i="3"/>
  <c r="GP145" i="3"/>
  <c r="GP101" i="3"/>
  <c r="GG200" i="3"/>
  <c r="GN202" i="3"/>
  <c r="GP156" i="3"/>
  <c r="GP127" i="3"/>
  <c r="GP110" i="3"/>
  <c r="GP117" i="3"/>
  <c r="GM176" i="3"/>
  <c r="GG192" i="3"/>
  <c r="GP134" i="3"/>
  <c r="AO45" i="8"/>
  <c r="GO119" i="3"/>
  <c r="GO200" i="3"/>
  <c r="GG173" i="3"/>
  <c r="GO142" i="3"/>
  <c r="GO185" i="3"/>
  <c r="GG94" i="3"/>
  <c r="GP133" i="3"/>
  <c r="GM168" i="3"/>
  <c r="GM149" i="3"/>
  <c r="GP112" i="3"/>
  <c r="GD149" i="3"/>
  <c r="GG183" i="3"/>
  <c r="GG106" i="3"/>
  <c r="GP100" i="3"/>
  <c r="GM191" i="3"/>
  <c r="GG203" i="3"/>
  <c r="GP118" i="3"/>
  <c r="GP138" i="3"/>
  <c r="GG98" i="3"/>
  <c r="GP173" i="3"/>
  <c r="GD132" i="3"/>
  <c r="GG95" i="3"/>
  <c r="GP199" i="3"/>
  <c r="GP139" i="3"/>
  <c r="GG115" i="3"/>
  <c r="GP161" i="3"/>
  <c r="GP121" i="3"/>
  <c r="GP108" i="3"/>
  <c r="GP120" i="3"/>
  <c r="GP140" i="3"/>
  <c r="GP94" i="3"/>
  <c r="GP148" i="3"/>
  <c r="GP169" i="3"/>
  <c r="GR183" i="3"/>
  <c r="GM163" i="3"/>
  <c r="GD190" i="3"/>
  <c r="GP153" i="3"/>
  <c r="GG147" i="3"/>
  <c r="GO188" i="3"/>
  <c r="GG188" i="3"/>
  <c r="GG110" i="3"/>
  <c r="GN142" i="3"/>
  <c r="GB174" i="3"/>
  <c r="GP195" i="3"/>
  <c r="GG165" i="3"/>
  <c r="GM120" i="3"/>
  <c r="GP202" i="3"/>
  <c r="GP203" i="3"/>
  <c r="GP181" i="3"/>
  <c r="GP155" i="3"/>
  <c r="GG148" i="3"/>
  <c r="GO128" i="3"/>
  <c r="GM184" i="3"/>
  <c r="GO115" i="3"/>
  <c r="GB128" i="3"/>
  <c r="GP176" i="3"/>
  <c r="GD95" i="3"/>
  <c r="GP192" i="3"/>
  <c r="GP157" i="3"/>
  <c r="GP180" i="3"/>
  <c r="GP104" i="3"/>
  <c r="GM186" i="3"/>
  <c r="GP97" i="3"/>
  <c r="GP204" i="3"/>
  <c r="GN200" i="3"/>
  <c r="GP160" i="3"/>
  <c r="GO108" i="3"/>
  <c r="GG176" i="3"/>
  <c r="GM192" i="3"/>
  <c r="GP164" i="3"/>
  <c r="GP135" i="3"/>
  <c r="GD119" i="3"/>
  <c r="GG185" i="3"/>
  <c r="GD200" i="3"/>
  <c r="GP186" i="3"/>
  <c r="GP111" i="3"/>
  <c r="GP165" i="3"/>
  <c r="GP178" i="3"/>
  <c r="GG168" i="3"/>
  <c r="GG132" i="3"/>
  <c r="GP124" i="3"/>
  <c r="GG144" i="3"/>
  <c r="GP103" i="3"/>
  <c r="GM193" i="3"/>
  <c r="GO149" i="3"/>
  <c r="GG113" i="3"/>
  <c r="GM183" i="3"/>
  <c r="GP151" i="3"/>
  <c r="GG191" i="3"/>
  <c r="GO94" i="3"/>
  <c r="GP126" i="3"/>
  <c r="GM160" i="3"/>
  <c r="GP109" i="3"/>
  <c r="GO132" i="3"/>
  <c r="GP175" i="3"/>
  <c r="AO24" i="8"/>
  <c r="AO12" i="8"/>
  <c r="AO5" i="8"/>
  <c r="AO21" i="8"/>
  <c r="AO25" i="8"/>
  <c r="AO53" i="8"/>
  <c r="AO52" i="8"/>
  <c r="AO39" i="8"/>
  <c r="AO37" i="8"/>
  <c r="AE35" i="8"/>
  <c r="AE33" i="8"/>
  <c r="AE40" i="8"/>
  <c r="AE45" i="8"/>
  <c r="AE42" i="8"/>
  <c r="AE18" i="8"/>
  <c r="AE38" i="8"/>
  <c r="AE28" i="8"/>
  <c r="AE15" i="8"/>
  <c r="AE27" i="8"/>
  <c r="GB139" i="3"/>
  <c r="GB242" i="3"/>
  <c r="GN242" i="3"/>
  <c r="GB147" i="3"/>
  <c r="FS146" i="3"/>
  <c r="GT146" i="3"/>
  <c r="GB245" i="3"/>
  <c r="GN245" i="3"/>
  <c r="GB221" i="3"/>
  <c r="GN221" i="3"/>
  <c r="GB210" i="3"/>
  <c r="GN210" i="3"/>
  <c r="DP146" i="3"/>
  <c r="DQ146" i="3"/>
  <c r="GB153" i="3"/>
  <c r="GB154" i="3"/>
  <c r="GB136" i="3"/>
  <c r="GB148" i="3"/>
  <c r="GB236" i="3"/>
  <c r="GN236" i="3"/>
  <c r="AE5" i="8"/>
  <c r="GB188" i="3"/>
  <c r="FS91" i="3"/>
  <c r="DP112" i="3"/>
  <c r="DQ112" i="3"/>
  <c r="FS112" i="3"/>
  <c r="DP91" i="3"/>
  <c r="DQ91" i="3"/>
  <c r="FZ28" i="3"/>
  <c r="M26" i="8"/>
  <c r="GK28" i="3"/>
  <c r="GB230" i="3"/>
  <c r="GN230" i="3"/>
  <c r="AE53" i="8"/>
  <c r="AE32" i="8"/>
  <c r="AE57" i="8"/>
  <c r="GB229" i="3"/>
  <c r="GN229" i="3"/>
  <c r="AE30" i="8"/>
  <c r="GB140" i="3"/>
  <c r="AE12" i="8"/>
  <c r="GB247" i="3"/>
  <c r="GN247" i="3"/>
  <c r="GB114" i="3"/>
  <c r="GB232" i="3"/>
  <c r="GN232" i="3"/>
  <c r="AE9" i="8"/>
  <c r="GB163" i="3"/>
  <c r="GB152" i="3"/>
  <c r="GB110" i="3"/>
  <c r="GB164" i="3"/>
  <c r="GB225" i="3"/>
  <c r="GN225" i="3"/>
  <c r="AE16" i="8"/>
  <c r="GB108" i="3"/>
  <c r="GB226" i="3"/>
  <c r="GN226" i="3"/>
  <c r="GB208" i="3"/>
  <c r="GN208" i="3"/>
  <c r="AE14" i="8"/>
  <c r="GB131" i="3"/>
  <c r="GB171" i="3"/>
  <c r="GB243" i="3"/>
  <c r="GN243" i="3"/>
  <c r="GB222" i="3"/>
  <c r="GN222" i="3"/>
  <c r="GB220" i="3"/>
  <c r="GN220" i="3"/>
  <c r="GB231" i="3"/>
  <c r="GN231" i="3"/>
  <c r="AE43" i="8"/>
  <c r="GB134" i="3"/>
  <c r="AE44" i="8"/>
  <c r="GB159" i="3"/>
  <c r="GB143" i="3"/>
  <c r="GB252" i="3"/>
  <c r="GN252" i="3"/>
  <c r="AE46" i="8"/>
  <c r="GB122" i="3"/>
  <c r="GB189" i="3"/>
  <c r="GB141" i="3"/>
  <c r="AE24" i="8"/>
  <c r="GB234" i="3"/>
  <c r="GN234" i="3"/>
  <c r="GB215" i="3"/>
  <c r="GN215" i="3"/>
  <c r="GB185" i="3"/>
  <c r="AE23" i="8"/>
  <c r="GB249" i="3"/>
  <c r="GN249" i="3"/>
  <c r="AE59" i="8"/>
  <c r="GB207" i="3"/>
  <c r="GN207" i="3"/>
  <c r="FF213" i="3"/>
  <c r="FH213" i="3"/>
  <c r="FI213" i="3"/>
  <c r="FJ213" i="3"/>
  <c r="FF137" i="3"/>
  <c r="FH137" i="3"/>
  <c r="FI137" i="3"/>
  <c r="FJ137" i="3"/>
  <c r="FF216" i="3"/>
  <c r="FH216" i="3"/>
  <c r="FI216" i="3"/>
  <c r="FJ216" i="3"/>
  <c r="FF222" i="3"/>
  <c r="FH222" i="3"/>
  <c r="FI222" i="3"/>
  <c r="FJ222" i="3"/>
  <c r="FF103" i="3"/>
  <c r="FH103" i="3"/>
  <c r="FI103" i="3"/>
  <c r="FJ103" i="3"/>
  <c r="FF163" i="3"/>
  <c r="FH163" i="3"/>
  <c r="FI163" i="3"/>
  <c r="FJ163" i="3"/>
  <c r="FF153" i="3"/>
  <c r="FH153" i="3"/>
  <c r="FI153" i="3"/>
  <c r="FJ153" i="3"/>
  <c r="FF151" i="3"/>
  <c r="FH151" i="3"/>
  <c r="FI151" i="3"/>
  <c r="FJ151" i="3"/>
  <c r="FF187" i="3"/>
  <c r="FH187" i="3"/>
  <c r="FI187" i="3"/>
  <c r="FJ187" i="3"/>
  <c r="FF224" i="3"/>
  <c r="FH224" i="3"/>
  <c r="FI224" i="3"/>
  <c r="FJ224" i="3"/>
  <c r="FF66" i="3"/>
  <c r="FF139" i="3"/>
  <c r="FH139" i="3"/>
  <c r="FI139" i="3"/>
  <c r="FJ139" i="3"/>
  <c r="FF121" i="3"/>
  <c r="FH121" i="3"/>
  <c r="FI121" i="3"/>
  <c r="FJ121" i="3"/>
  <c r="FF152" i="3"/>
  <c r="FH152" i="3"/>
  <c r="FI152" i="3"/>
  <c r="FJ152" i="3"/>
  <c r="FH22" i="3"/>
  <c r="FI22" i="3"/>
  <c r="FJ22" i="3"/>
  <c r="FF73" i="3"/>
  <c r="FH73" i="3"/>
  <c r="FI73" i="3"/>
  <c r="FJ73" i="3"/>
  <c r="FH11" i="3"/>
  <c r="FI11" i="3"/>
  <c r="FF226" i="3"/>
  <c r="FH226" i="3"/>
  <c r="FI226" i="3"/>
  <c r="FJ226" i="3"/>
  <c r="FF186" i="3"/>
  <c r="FH186" i="3"/>
  <c r="FI186" i="3"/>
  <c r="FJ186" i="3"/>
  <c r="FF132" i="3"/>
  <c r="FH132" i="3"/>
  <c r="FI132" i="3"/>
  <c r="FJ132" i="3"/>
  <c r="FF94" i="3"/>
  <c r="FH94" i="3"/>
  <c r="FI94" i="3"/>
  <c r="FJ94" i="3"/>
  <c r="FF178" i="3"/>
  <c r="FH178" i="3"/>
  <c r="FI178" i="3"/>
  <c r="FJ178" i="3"/>
  <c r="FF183" i="3"/>
  <c r="FH183" i="3"/>
  <c r="FI183" i="3"/>
  <c r="FJ183" i="3"/>
  <c r="FF225" i="3"/>
  <c r="FH225" i="3"/>
  <c r="FI225" i="3"/>
  <c r="FJ225" i="3"/>
  <c r="FF215" i="3"/>
  <c r="FH215" i="3"/>
  <c r="FI215" i="3"/>
  <c r="FJ215" i="3"/>
  <c r="FF83" i="3"/>
  <c r="FH83" i="3"/>
  <c r="FI83" i="3"/>
  <c r="FJ83" i="3"/>
  <c r="FF214" i="3"/>
  <c r="FH214" i="3"/>
  <c r="FI214" i="3"/>
  <c r="FJ214" i="3"/>
  <c r="FF170" i="3"/>
  <c r="FH170" i="3"/>
  <c r="FI170" i="3"/>
  <c r="FJ170" i="3"/>
  <c r="FF135" i="3"/>
  <c r="FH135" i="3"/>
  <c r="FI135" i="3"/>
  <c r="FJ135" i="3"/>
  <c r="FF156" i="3"/>
  <c r="FH156" i="3"/>
  <c r="FI156" i="3"/>
  <c r="FJ156" i="3"/>
  <c r="FF37" i="3"/>
  <c r="FF136" i="3"/>
  <c r="FH136" i="3"/>
  <c r="FI136" i="3"/>
  <c r="FJ136" i="3"/>
  <c r="FF210" i="3"/>
  <c r="FH210" i="3"/>
  <c r="FI210" i="3"/>
  <c r="FJ210" i="3"/>
  <c r="FF52" i="3"/>
  <c r="FF96" i="3"/>
  <c r="FH96" i="3"/>
  <c r="FI96" i="3"/>
  <c r="FJ96" i="3"/>
  <c r="FF181" i="3"/>
  <c r="FH181" i="3"/>
  <c r="FI181" i="3"/>
  <c r="FJ181" i="3"/>
  <c r="FF237" i="3"/>
  <c r="FH237" i="3"/>
  <c r="FI237" i="3"/>
  <c r="FJ237" i="3"/>
  <c r="FF227" i="3"/>
  <c r="FH227" i="3"/>
  <c r="FI227" i="3"/>
  <c r="FJ227" i="3"/>
  <c r="FF240" i="3"/>
  <c r="FH240" i="3"/>
  <c r="FI240" i="3"/>
  <c r="FJ240" i="3"/>
  <c r="FF150" i="3"/>
  <c r="FH150" i="3"/>
  <c r="FI150" i="3"/>
  <c r="FJ150" i="3"/>
  <c r="FF102" i="3"/>
  <c r="FH102" i="3"/>
  <c r="FI102" i="3"/>
  <c r="FJ102" i="3"/>
  <c r="FF209" i="3"/>
  <c r="FH209" i="3"/>
  <c r="FI209" i="3"/>
  <c r="FJ209" i="3"/>
  <c r="FF123" i="3"/>
  <c r="FH123" i="3"/>
  <c r="FI123" i="3"/>
  <c r="FJ123" i="3"/>
  <c r="FF239" i="3"/>
  <c r="FH239" i="3"/>
  <c r="FI239" i="3"/>
  <c r="FJ239" i="3"/>
  <c r="FF118" i="3"/>
  <c r="FH118" i="3"/>
  <c r="FI118" i="3"/>
  <c r="FJ118" i="3"/>
  <c r="FF195" i="3"/>
  <c r="FH195" i="3"/>
  <c r="FI195" i="3"/>
  <c r="FJ195" i="3"/>
  <c r="FF126" i="3"/>
  <c r="FH126" i="3"/>
  <c r="FI126" i="3"/>
  <c r="FJ126" i="3"/>
  <c r="FF28" i="3"/>
  <c r="FF89" i="3"/>
  <c r="FH89" i="3"/>
  <c r="FI89" i="3"/>
  <c r="FJ89" i="3"/>
  <c r="FF82" i="3"/>
  <c r="FH82" i="3"/>
  <c r="FI82" i="3"/>
  <c r="FJ82" i="3"/>
  <c r="FF230" i="3"/>
  <c r="FH230" i="3"/>
  <c r="FI230" i="3"/>
  <c r="FJ230" i="3"/>
  <c r="FF6" i="3"/>
  <c r="FF146" i="3"/>
  <c r="FH146" i="3"/>
  <c r="FI146" i="3"/>
  <c r="FJ146" i="3"/>
  <c r="FF140" i="3"/>
  <c r="FH140" i="3"/>
  <c r="FI140" i="3"/>
  <c r="FJ140" i="3"/>
  <c r="FF149" i="3"/>
  <c r="FH149" i="3"/>
  <c r="FI149" i="3"/>
  <c r="FJ149" i="3"/>
  <c r="FF246" i="3"/>
  <c r="FH246" i="3"/>
  <c r="FI246" i="3"/>
  <c r="FJ246" i="3"/>
  <c r="FF219" i="3"/>
  <c r="FH219" i="3"/>
  <c r="FI219" i="3"/>
  <c r="FJ219" i="3"/>
  <c r="FF109" i="3"/>
  <c r="FH109" i="3"/>
  <c r="FI109" i="3"/>
  <c r="FJ109" i="3"/>
  <c r="FF53" i="3"/>
  <c r="FF113" i="3"/>
  <c r="FH113" i="3"/>
  <c r="FI113" i="3"/>
  <c r="FJ113" i="3"/>
  <c r="FF74" i="3"/>
  <c r="FH74" i="3"/>
  <c r="FI74" i="3"/>
  <c r="FJ74" i="3"/>
  <c r="FF134" i="3"/>
  <c r="FH134" i="3"/>
  <c r="FI134" i="3"/>
  <c r="FJ134" i="3"/>
  <c r="FF188" i="3"/>
  <c r="FH188" i="3"/>
  <c r="FI188" i="3"/>
  <c r="FJ188" i="3"/>
  <c r="FF131" i="3"/>
  <c r="FH131" i="3"/>
  <c r="FI131" i="3"/>
  <c r="FJ131" i="3"/>
  <c r="FF47" i="3"/>
  <c r="FF117" i="3"/>
  <c r="FH117" i="3"/>
  <c r="FI117" i="3"/>
  <c r="FJ117" i="3"/>
  <c r="FF250" i="3"/>
  <c r="FH250" i="3"/>
  <c r="FI250" i="3"/>
  <c r="FJ250" i="3"/>
  <c r="FF185" i="3"/>
  <c r="FH185" i="3"/>
  <c r="FI185" i="3"/>
  <c r="FJ185" i="3"/>
  <c r="FF235" i="3"/>
  <c r="FH235" i="3"/>
  <c r="FI235" i="3"/>
  <c r="FJ235" i="3"/>
  <c r="FH25" i="3"/>
  <c r="FI25" i="3"/>
  <c r="FJ25" i="3"/>
  <c r="FF114" i="3"/>
  <c r="FH114" i="3"/>
  <c r="FI114" i="3"/>
  <c r="FJ114" i="3"/>
  <c r="FF65" i="3"/>
  <c r="FH65" i="3"/>
  <c r="FI65" i="3"/>
  <c r="FJ65" i="3"/>
  <c r="FF192" i="3"/>
  <c r="FH192" i="3"/>
  <c r="FI192" i="3"/>
  <c r="FJ192" i="3"/>
  <c r="FF93" i="3"/>
  <c r="FH93" i="3"/>
  <c r="FI93" i="3"/>
  <c r="FJ93" i="3"/>
  <c r="FF245" i="3"/>
  <c r="FH245" i="3"/>
  <c r="FI245" i="3"/>
  <c r="FJ245" i="3"/>
  <c r="FF111" i="3"/>
  <c r="FH111" i="3"/>
  <c r="FI111" i="3"/>
  <c r="FJ111" i="3"/>
  <c r="FF119" i="3"/>
  <c r="FH119" i="3"/>
  <c r="FI119" i="3"/>
  <c r="FJ119" i="3"/>
  <c r="FF120" i="3"/>
  <c r="FH120" i="3"/>
  <c r="FI120" i="3"/>
  <c r="FJ120" i="3"/>
  <c r="FH64" i="3"/>
  <c r="FI64" i="3"/>
  <c r="FJ64" i="3"/>
  <c r="FF248" i="3"/>
  <c r="FH248" i="3"/>
  <c r="FI248" i="3"/>
  <c r="FJ248" i="3"/>
  <c r="FF14" i="3"/>
  <c r="FH14" i="3"/>
  <c r="FI14" i="3"/>
  <c r="FJ14" i="3"/>
  <c r="FF92" i="3"/>
  <c r="FH92" i="3"/>
  <c r="FI92" i="3"/>
  <c r="FJ92" i="3"/>
  <c r="FF51" i="3"/>
  <c r="FH51" i="3"/>
  <c r="FI51" i="3"/>
  <c r="FJ51" i="3"/>
  <c r="FF205" i="3"/>
  <c r="FH205" i="3"/>
  <c r="FI205" i="3"/>
  <c r="FJ205" i="3"/>
  <c r="FH32" i="3"/>
  <c r="FI32" i="3"/>
  <c r="FJ32" i="3"/>
  <c r="FF106" i="3"/>
  <c r="FH106" i="3"/>
  <c r="FI106" i="3"/>
  <c r="FJ106" i="3"/>
  <c r="FF122" i="3"/>
  <c r="FH122" i="3"/>
  <c r="FI122" i="3"/>
  <c r="FJ122" i="3"/>
  <c r="FF99" i="3"/>
  <c r="FH99" i="3"/>
  <c r="FI99" i="3"/>
  <c r="FJ99" i="3"/>
  <c r="FF58" i="3"/>
  <c r="FF252" i="3"/>
  <c r="FH252" i="3"/>
  <c r="FI252" i="3"/>
  <c r="FJ252" i="3"/>
  <c r="FF158" i="3"/>
  <c r="FH158" i="3"/>
  <c r="FI158" i="3"/>
  <c r="FJ158" i="3"/>
  <c r="FF43" i="3"/>
  <c r="FF88" i="3"/>
  <c r="FH88" i="3"/>
  <c r="FI88" i="3"/>
  <c r="FJ88" i="3"/>
  <c r="FF84" i="3"/>
  <c r="FH84" i="3"/>
  <c r="FI84" i="3"/>
  <c r="FJ84" i="3"/>
  <c r="FF199" i="3"/>
  <c r="FH199" i="3"/>
  <c r="FI199" i="3"/>
  <c r="FJ199" i="3"/>
  <c r="FF91" i="3"/>
  <c r="FH91" i="3"/>
  <c r="FI91" i="3"/>
  <c r="FJ91" i="3"/>
  <c r="FF105" i="3"/>
  <c r="FH105" i="3"/>
  <c r="FI105" i="3"/>
  <c r="FJ105" i="3"/>
  <c r="FF125" i="3"/>
  <c r="FH125" i="3"/>
  <c r="FI125" i="3"/>
  <c r="FJ125" i="3"/>
  <c r="FF194" i="3"/>
  <c r="FH194" i="3"/>
  <c r="FI194" i="3"/>
  <c r="FJ194" i="3"/>
  <c r="FF130" i="3"/>
  <c r="FH130" i="3"/>
  <c r="FI130" i="3"/>
  <c r="FJ130" i="3"/>
  <c r="FF207" i="3"/>
  <c r="FH207" i="3"/>
  <c r="FI207" i="3"/>
  <c r="FJ207" i="3"/>
  <c r="FF204" i="3"/>
  <c r="FH204" i="3"/>
  <c r="FI204" i="3"/>
  <c r="FJ204" i="3"/>
  <c r="FF147" i="3"/>
  <c r="FH147" i="3"/>
  <c r="FI147" i="3"/>
  <c r="FJ147" i="3"/>
  <c r="FF44" i="3"/>
  <c r="FF160" i="3"/>
  <c r="FH160" i="3"/>
  <c r="FI160" i="3"/>
  <c r="FJ160" i="3"/>
  <c r="FF251" i="3"/>
  <c r="FH251" i="3"/>
  <c r="FI251" i="3"/>
  <c r="FJ251" i="3"/>
  <c r="FF148" i="3"/>
  <c r="FH148" i="3"/>
  <c r="FI148" i="3"/>
  <c r="FJ148" i="3"/>
  <c r="FF238" i="3"/>
  <c r="FH238" i="3"/>
  <c r="FI238" i="3"/>
  <c r="FJ238" i="3"/>
  <c r="FF165" i="3"/>
  <c r="FH165" i="3"/>
  <c r="FI165" i="3"/>
  <c r="FJ165" i="3"/>
  <c r="FF244" i="3"/>
  <c r="FH244" i="3"/>
  <c r="FI244" i="3"/>
  <c r="FJ244" i="3"/>
  <c r="FF241" i="3"/>
  <c r="FH241" i="3"/>
  <c r="FI241" i="3"/>
  <c r="FJ241" i="3"/>
  <c r="GT91" i="3"/>
  <c r="EO162" i="3"/>
  <c r="FS162" i="3"/>
  <c r="FV162" i="3"/>
  <c r="DP162" i="3"/>
  <c r="DQ162" i="3"/>
  <c r="FF177" i="3"/>
  <c r="FH177" i="3"/>
  <c r="FI177" i="3"/>
  <c r="FJ177" i="3"/>
  <c r="GT151" i="3"/>
  <c r="FF211" i="3"/>
  <c r="FH211" i="3"/>
  <c r="FI211" i="3"/>
  <c r="FJ211" i="3"/>
  <c r="FF39" i="3"/>
  <c r="GG12" i="3"/>
  <c r="U10" i="8"/>
  <c r="GG41" i="3"/>
  <c r="U39" i="8"/>
  <c r="GM41" i="3"/>
  <c r="GT140" i="3"/>
  <c r="EO177" i="3"/>
  <c r="FS177" i="3"/>
  <c r="FV177" i="3"/>
  <c r="DP177" i="3"/>
  <c r="DQ177" i="3"/>
  <c r="T100" i="1"/>
  <c r="EO97" i="3"/>
  <c r="DP97" i="3"/>
  <c r="DQ97" i="3"/>
  <c r="FS97" i="3"/>
  <c r="GT225" i="3"/>
  <c r="FU225" i="3"/>
  <c r="GU225" i="3"/>
  <c r="GO67" i="3"/>
  <c r="GD64" i="3"/>
  <c r="GD8" i="3"/>
  <c r="GO8" i="3"/>
  <c r="Q6" i="8"/>
  <c r="GD5" i="3"/>
  <c r="GT171" i="3"/>
  <c r="FU171" i="3"/>
  <c r="GT231" i="3"/>
  <c r="FU231" i="3"/>
  <c r="GU231" i="3"/>
  <c r="GT200" i="3"/>
  <c r="FU200" i="3"/>
  <c r="GT253" i="3"/>
  <c r="FU253" i="3"/>
  <c r="GU253" i="3"/>
  <c r="T49" i="8"/>
  <c r="GR51" i="3"/>
  <c r="DP144" i="3"/>
  <c r="DQ144" i="3"/>
  <c r="FS144" i="3"/>
  <c r="T147" i="1"/>
  <c r="EO144" i="3"/>
  <c r="GB63" i="3"/>
  <c r="GG63" i="3"/>
  <c r="GM63" i="3"/>
  <c r="FH36" i="3"/>
  <c r="FI36" i="3"/>
  <c r="FJ36" i="3"/>
  <c r="FF116" i="3"/>
  <c r="FH116" i="3"/>
  <c r="FI116" i="3"/>
  <c r="FJ116" i="3"/>
  <c r="GT78" i="3"/>
  <c r="GD43" i="3"/>
  <c r="GO43" i="3"/>
  <c r="Q41" i="8"/>
  <c r="GB8" i="3"/>
  <c r="GG8" i="3"/>
  <c r="U6" i="8"/>
  <c r="GM8" i="3"/>
  <c r="O6" i="8"/>
  <c r="GT161" i="3"/>
  <c r="FU161" i="3"/>
  <c r="GB102" i="3"/>
  <c r="FF27" i="3"/>
  <c r="GD42" i="3"/>
  <c r="GO42" i="3"/>
  <c r="Q40" i="8"/>
  <c r="GB246" i="3"/>
  <c r="GN246" i="3"/>
  <c r="FF173" i="3"/>
  <c r="FH173" i="3"/>
  <c r="FI173" i="3"/>
  <c r="FJ173" i="3"/>
  <c r="GT65" i="3"/>
  <c r="FF155" i="3"/>
  <c r="FH155" i="3"/>
  <c r="FI155" i="3"/>
  <c r="FJ155" i="3"/>
  <c r="FU234" i="3"/>
  <c r="GU234" i="3"/>
  <c r="GT234" i="3"/>
  <c r="GB248" i="3"/>
  <c r="GN248" i="3"/>
  <c r="T95" i="1"/>
  <c r="DP92" i="3"/>
  <c r="DQ92" i="3"/>
  <c r="FS92" i="3"/>
  <c r="EO92" i="3"/>
  <c r="FF168" i="3"/>
  <c r="FH168" i="3"/>
  <c r="FI168" i="3"/>
  <c r="FJ168" i="3"/>
  <c r="FF180" i="3"/>
  <c r="FH180" i="3"/>
  <c r="FI180" i="3"/>
  <c r="FJ180" i="3"/>
  <c r="GD22" i="3"/>
  <c r="GO22" i="3"/>
  <c r="Q20" i="8"/>
  <c r="GB170" i="3"/>
  <c r="GB192" i="3"/>
  <c r="GD14" i="3"/>
  <c r="GO14" i="3"/>
  <c r="Q12" i="8"/>
  <c r="GD17" i="3"/>
  <c r="GO17" i="3"/>
  <c r="Q15" i="8"/>
  <c r="GD84" i="3"/>
  <c r="GO84" i="3"/>
  <c r="FF104" i="3"/>
  <c r="FH104" i="3"/>
  <c r="FI104" i="3"/>
  <c r="FJ104" i="3"/>
  <c r="O51" i="8"/>
  <c r="GB53" i="3"/>
  <c r="GG53" i="3"/>
  <c r="U51" i="8"/>
  <c r="GM53" i="3"/>
  <c r="GT248" i="3"/>
  <c r="FU248" i="3"/>
  <c r="GU248" i="3"/>
  <c r="FF98" i="3"/>
  <c r="FH98" i="3"/>
  <c r="FI98" i="3"/>
  <c r="FJ98" i="3"/>
  <c r="Q47" i="8"/>
  <c r="GD49" i="3"/>
  <c r="GO49" i="3"/>
  <c r="GD51" i="3"/>
  <c r="GT84" i="3"/>
  <c r="FF247" i="3"/>
  <c r="FH247" i="3"/>
  <c r="FI247" i="3"/>
  <c r="FJ247" i="3"/>
  <c r="GT175" i="3"/>
  <c r="FU175" i="3"/>
  <c r="GB166" i="3"/>
  <c r="FU240" i="3"/>
  <c r="GU240" i="3"/>
  <c r="GT240" i="3"/>
  <c r="GR89" i="3"/>
  <c r="FU232" i="3"/>
  <c r="GU232" i="3"/>
  <c r="GT232" i="3"/>
  <c r="FF29" i="3"/>
  <c r="T3" i="8"/>
  <c r="GR5" i="3"/>
  <c r="FF203" i="3"/>
  <c r="FH203" i="3"/>
  <c r="FI203" i="3"/>
  <c r="FJ203" i="3"/>
  <c r="FF81" i="3"/>
  <c r="FH81" i="3"/>
  <c r="FI81" i="3"/>
  <c r="FJ81" i="3"/>
  <c r="AE37" i="8"/>
  <c r="FF142" i="3"/>
  <c r="FH142" i="3"/>
  <c r="FI142" i="3"/>
  <c r="FJ142" i="3"/>
  <c r="FF87" i="3"/>
  <c r="FH87" i="3"/>
  <c r="FI87" i="3"/>
  <c r="FJ87" i="3"/>
  <c r="GT163" i="3"/>
  <c r="FU163" i="3"/>
  <c r="FF30" i="3"/>
  <c r="GT121" i="3"/>
  <c r="FU224" i="3"/>
  <c r="GU224" i="3"/>
  <c r="GT224" i="3"/>
  <c r="GT192" i="3"/>
  <c r="FU192" i="3"/>
  <c r="GR43" i="3"/>
  <c r="T41" i="8"/>
  <c r="O53" i="8"/>
  <c r="GB55" i="3"/>
  <c r="U53" i="8"/>
  <c r="GM55" i="3"/>
  <c r="GT188" i="3"/>
  <c r="FU188" i="3"/>
  <c r="FF154" i="3"/>
  <c r="FH154" i="3"/>
  <c r="FI154" i="3"/>
  <c r="FJ154" i="3"/>
  <c r="GD75" i="3"/>
  <c r="GO75" i="3"/>
  <c r="GD28" i="3"/>
  <c r="GO28" i="3"/>
  <c r="Q26" i="8"/>
  <c r="FF175" i="3"/>
  <c r="FH175" i="3"/>
  <c r="FI175" i="3"/>
  <c r="FJ175" i="3"/>
  <c r="GB14" i="3"/>
  <c r="O12" i="8"/>
  <c r="FF182" i="3"/>
  <c r="FH182" i="3"/>
  <c r="FI182" i="3"/>
  <c r="FJ182" i="3"/>
  <c r="GB98" i="3"/>
  <c r="GT176" i="3"/>
  <c r="FU176" i="3"/>
  <c r="GT245" i="3"/>
  <c r="FU245" i="3"/>
  <c r="GU245" i="3"/>
  <c r="GT213" i="3"/>
  <c r="FU213" i="3"/>
  <c r="GU213" i="3"/>
  <c r="GR88" i="3"/>
  <c r="GB138" i="3"/>
  <c r="FF249" i="3"/>
  <c r="FH249" i="3"/>
  <c r="FI249" i="3"/>
  <c r="FJ249" i="3"/>
  <c r="GT239" i="3"/>
  <c r="FU239" i="3"/>
  <c r="GU239" i="3"/>
  <c r="EO152" i="3"/>
  <c r="FS152" i="3"/>
  <c r="FV152" i="3"/>
  <c r="DP152" i="3"/>
  <c r="DQ152" i="3"/>
  <c r="FF243" i="3"/>
  <c r="FH243" i="3"/>
  <c r="FI243" i="3"/>
  <c r="FJ243" i="3"/>
  <c r="GT113" i="3"/>
  <c r="FH13" i="3"/>
  <c r="FI13" i="3"/>
  <c r="FF171" i="3"/>
  <c r="FH171" i="3"/>
  <c r="FI171" i="3"/>
  <c r="FJ171" i="3"/>
  <c r="GT34" i="3"/>
  <c r="GG9" i="3"/>
  <c r="U7" i="8"/>
  <c r="GB9" i="3"/>
  <c r="GM9" i="3"/>
  <c r="O7" i="8"/>
  <c r="O44" i="8"/>
  <c r="GB46" i="3"/>
  <c r="GG46" i="3"/>
  <c r="U44" i="8"/>
  <c r="GM46" i="3"/>
  <c r="FU228" i="3"/>
  <c r="GU228" i="3"/>
  <c r="GT228" i="3"/>
  <c r="FF61" i="3"/>
  <c r="GT148" i="3"/>
  <c r="GR78" i="3"/>
  <c r="GD15" i="3"/>
  <c r="GO15" i="3"/>
  <c r="Q13" i="8"/>
  <c r="FF59" i="3"/>
  <c r="FH59" i="3"/>
  <c r="FI59" i="3"/>
  <c r="FJ59" i="3"/>
  <c r="FF198" i="3"/>
  <c r="FH198" i="3"/>
  <c r="FI198" i="3"/>
  <c r="FJ198" i="3"/>
  <c r="GT101" i="3"/>
  <c r="GT62" i="3"/>
  <c r="GT112" i="3"/>
  <c r="N53" i="8"/>
  <c r="GL55" i="3"/>
  <c r="GT137" i="3"/>
  <c r="GD88" i="3"/>
  <c r="GO88" i="3"/>
  <c r="EO117" i="3"/>
  <c r="FS117" i="3"/>
  <c r="DP117" i="3"/>
  <c r="DQ117" i="3"/>
  <c r="T120" i="1"/>
  <c r="GB109" i="3"/>
  <c r="FU214" i="3"/>
  <c r="GU214" i="3"/>
  <c r="GT214" i="3"/>
  <c r="GG33" i="3"/>
  <c r="U31" i="8"/>
  <c r="GB33" i="3"/>
  <c r="O31" i="8"/>
  <c r="GM33" i="3"/>
  <c r="FF145" i="3"/>
  <c r="FH145" i="3"/>
  <c r="FI145" i="3"/>
  <c r="FJ145" i="3"/>
  <c r="GB186" i="3"/>
  <c r="GR74" i="3"/>
  <c r="FH7" i="3"/>
  <c r="FI7" i="3"/>
  <c r="FJ7" i="3"/>
  <c r="FF138" i="3"/>
  <c r="FH138" i="3"/>
  <c r="FI138" i="3"/>
  <c r="FJ138" i="3"/>
  <c r="GD63" i="3"/>
  <c r="GO63" i="3"/>
  <c r="GL43" i="3"/>
  <c r="N41" i="8"/>
  <c r="GT233" i="3"/>
  <c r="FU233" i="3"/>
  <c r="GU233" i="3"/>
  <c r="GR86" i="3"/>
  <c r="GB253" i="3"/>
  <c r="GN253" i="3"/>
  <c r="GB105" i="3"/>
  <c r="GG36" i="3"/>
  <c r="U34" i="8"/>
  <c r="O34" i="8"/>
  <c r="GM36" i="3"/>
  <c r="GR64" i="3"/>
  <c r="FF124" i="3"/>
  <c r="FH124" i="3"/>
  <c r="FI124" i="3"/>
  <c r="FJ124" i="3"/>
  <c r="FF95" i="3"/>
  <c r="FH95" i="3"/>
  <c r="FI95" i="3"/>
  <c r="FJ95" i="3"/>
  <c r="GT170" i="3"/>
  <c r="FU170" i="3"/>
  <c r="GB150" i="3"/>
  <c r="GL71" i="3"/>
  <c r="FU216" i="3"/>
  <c r="GU216" i="3"/>
  <c r="GT216" i="3"/>
  <c r="EO158" i="3"/>
  <c r="FS158" i="3"/>
  <c r="FV158" i="3"/>
  <c r="DP158" i="3"/>
  <c r="DQ158" i="3"/>
  <c r="FU226" i="3"/>
  <c r="GU226" i="3"/>
  <c r="GT226" i="3"/>
  <c r="GT110" i="3"/>
  <c r="GT197" i="3"/>
  <c r="FU197" i="3"/>
  <c r="GD76" i="3"/>
  <c r="GO76" i="3"/>
  <c r="GR75" i="3"/>
  <c r="GR25" i="3"/>
  <c r="T23" i="8"/>
  <c r="GR47" i="3"/>
  <c r="AE47" i="8"/>
  <c r="GB94" i="3"/>
  <c r="GD29" i="3"/>
  <c r="GO29" i="3"/>
  <c r="Q27" i="8"/>
  <c r="AE49" i="8"/>
  <c r="GT139" i="3"/>
  <c r="GT135" i="3"/>
  <c r="GB66" i="3"/>
  <c r="GM66" i="3"/>
  <c r="T117" i="1"/>
  <c r="EO114" i="3"/>
  <c r="FS114" i="3"/>
  <c r="DP114" i="3"/>
  <c r="DQ114" i="3"/>
  <c r="T47" i="8"/>
  <c r="GR49" i="3"/>
  <c r="FF228" i="3"/>
  <c r="FH228" i="3"/>
  <c r="FI228" i="3"/>
  <c r="FJ228" i="3"/>
  <c r="T107" i="1"/>
  <c r="EO104" i="3"/>
  <c r="DP104" i="3"/>
  <c r="DQ104" i="3"/>
  <c r="FS104" i="3"/>
  <c r="GT76" i="3"/>
  <c r="FF110" i="3"/>
  <c r="FH110" i="3"/>
  <c r="FI110" i="3"/>
  <c r="FJ110" i="3"/>
  <c r="GD39" i="3"/>
  <c r="GO39" i="3"/>
  <c r="Q37" i="8"/>
  <c r="GB168" i="3"/>
  <c r="GG42" i="3"/>
  <c r="U40" i="8"/>
  <c r="GD44" i="3"/>
  <c r="GO44" i="3"/>
  <c r="Q42" i="8"/>
  <c r="GB251" i="3"/>
  <c r="GN251" i="3"/>
  <c r="GB193" i="3"/>
  <c r="O43" i="8"/>
  <c r="GB45" i="3"/>
  <c r="GG45" i="3"/>
  <c r="U43" i="8"/>
  <c r="GM45" i="3"/>
  <c r="FF17" i="3"/>
  <c r="DP75" i="3"/>
  <c r="DQ75" i="3"/>
  <c r="FS75" i="3"/>
  <c r="EO75" i="3"/>
  <c r="GB204" i="3"/>
  <c r="FF157" i="3"/>
  <c r="FH157" i="3"/>
  <c r="FI157" i="3"/>
  <c r="FJ157" i="3"/>
  <c r="GT96" i="3"/>
  <c r="GB205" i="3"/>
  <c r="GN205" i="3"/>
  <c r="GB44" i="3"/>
  <c r="GG44" i="3"/>
  <c r="U42" i="8"/>
  <c r="O42" i="8"/>
  <c r="GM44" i="3"/>
  <c r="FF46" i="3"/>
  <c r="FH46" i="3"/>
  <c r="FI46" i="3"/>
  <c r="FJ46" i="3"/>
  <c r="GR11" i="3"/>
  <c r="T9" i="8"/>
  <c r="FF127" i="3"/>
  <c r="FH127" i="3"/>
  <c r="FI127" i="3"/>
  <c r="FJ127" i="3"/>
  <c r="FF236" i="3"/>
  <c r="FH236" i="3"/>
  <c r="FI236" i="3"/>
  <c r="FJ236" i="3"/>
  <c r="FF128" i="3"/>
  <c r="FH128" i="3"/>
  <c r="FI128" i="3"/>
  <c r="FJ128" i="3"/>
  <c r="GD74" i="3"/>
  <c r="GO74" i="3"/>
  <c r="FF200" i="3"/>
  <c r="FH200" i="3"/>
  <c r="FI200" i="3"/>
  <c r="FJ200" i="3"/>
  <c r="GG17" i="3"/>
  <c r="U15" i="8"/>
  <c r="GM17" i="3"/>
  <c r="O15" i="8"/>
  <c r="AE39" i="8"/>
  <c r="GB201" i="3"/>
  <c r="FF9" i="3"/>
  <c r="GR83" i="3"/>
  <c r="GT165" i="3"/>
  <c r="FU165" i="3"/>
  <c r="GB19" i="3"/>
  <c r="GG19" i="3"/>
  <c r="U17" i="8"/>
  <c r="GM19" i="3"/>
  <c r="O17" i="8"/>
  <c r="GT71" i="3"/>
  <c r="FF217" i="3"/>
  <c r="FH217" i="3"/>
  <c r="FI217" i="3"/>
  <c r="FJ217" i="3"/>
  <c r="GT115" i="3"/>
  <c r="N29" i="8"/>
  <c r="GL31" i="3"/>
  <c r="FF79" i="3"/>
  <c r="FH79" i="3"/>
  <c r="FI79" i="3"/>
  <c r="FJ79" i="3"/>
  <c r="GD89" i="3"/>
  <c r="GO89" i="3"/>
  <c r="T26" i="8"/>
  <c r="GT105" i="3"/>
  <c r="FF100" i="3"/>
  <c r="FH100" i="3"/>
  <c r="FI100" i="3"/>
  <c r="FJ100" i="3"/>
  <c r="GB10" i="3"/>
  <c r="GG10" i="3"/>
  <c r="U8" i="8"/>
  <c r="GM10" i="3"/>
  <c r="O8" i="8"/>
  <c r="GB31" i="3"/>
  <c r="GM31" i="3"/>
  <c r="GT87" i="3"/>
  <c r="GB103" i="3"/>
  <c r="T18" i="8"/>
  <c r="FF184" i="3"/>
  <c r="FH184" i="3"/>
  <c r="FI184" i="3"/>
  <c r="FJ184" i="3"/>
  <c r="GT109" i="3"/>
  <c r="GT189" i="3"/>
  <c r="FU189" i="3"/>
  <c r="FF77" i="3"/>
  <c r="FH77" i="3"/>
  <c r="FI77" i="3"/>
  <c r="FJ77" i="3"/>
  <c r="GR13" i="3"/>
  <c r="GB39" i="3"/>
  <c r="GG39" i="3"/>
  <c r="U37" i="8"/>
  <c r="O37" i="8"/>
  <c r="GM39" i="3"/>
  <c r="Q46" i="8"/>
  <c r="GD48" i="3"/>
  <c r="GO48" i="3"/>
  <c r="EO15" i="3"/>
  <c r="FS15" i="3"/>
  <c r="DP15" i="3"/>
  <c r="DQ15" i="3"/>
  <c r="FF159" i="3"/>
  <c r="FH159" i="3"/>
  <c r="FI159" i="3"/>
  <c r="FJ159" i="3"/>
  <c r="FF167" i="3"/>
  <c r="FH167" i="3"/>
  <c r="FI167" i="3"/>
  <c r="FJ167" i="3"/>
  <c r="O3" i="8"/>
  <c r="GG5" i="3"/>
  <c r="U3" i="8"/>
  <c r="GM5" i="3"/>
  <c r="GT5" i="3"/>
  <c r="GB22" i="3"/>
  <c r="O20" i="8"/>
  <c r="FF76" i="3"/>
  <c r="FH76" i="3"/>
  <c r="FI76" i="3"/>
  <c r="FJ76" i="3"/>
  <c r="GT142" i="3"/>
  <c r="T137" i="1"/>
  <c r="DP134" i="3"/>
  <c r="DQ134" i="3"/>
  <c r="FS134" i="3"/>
  <c r="EO134" i="3"/>
  <c r="GT100" i="3"/>
  <c r="O47" i="8"/>
  <c r="GB49" i="3"/>
  <c r="GG49" i="3"/>
  <c r="U47" i="8"/>
  <c r="GM49" i="3"/>
  <c r="FF33" i="3"/>
  <c r="FH33" i="3"/>
  <c r="FI33" i="3"/>
  <c r="FJ33" i="3"/>
  <c r="GD52" i="3"/>
  <c r="AE7" i="8"/>
  <c r="GT246" i="3"/>
  <c r="FU246" i="3"/>
  <c r="GU246" i="3"/>
  <c r="O59" i="8"/>
  <c r="GG61" i="3"/>
  <c r="U59" i="8"/>
  <c r="GM61" i="3"/>
  <c r="EO173" i="3"/>
  <c r="FS173" i="3"/>
  <c r="FV173" i="3"/>
  <c r="DP173" i="3"/>
  <c r="DQ173" i="3"/>
  <c r="FF162" i="3"/>
  <c r="FH162" i="3"/>
  <c r="FI162" i="3"/>
  <c r="FJ162" i="3"/>
  <c r="GR29" i="3"/>
  <c r="T27" i="8"/>
  <c r="GB20" i="3"/>
  <c r="GG20" i="3"/>
  <c r="U18" i="8"/>
  <c r="GM20" i="3"/>
  <c r="O18" i="8"/>
  <c r="GT126" i="3"/>
  <c r="DP10" i="3"/>
  <c r="DQ10" i="3"/>
  <c r="FS10" i="3"/>
  <c r="EO10" i="3"/>
  <c r="FF90" i="3"/>
  <c r="FH90" i="3"/>
  <c r="FI90" i="3"/>
  <c r="FJ90" i="3"/>
  <c r="GT59" i="3"/>
  <c r="GB112" i="3"/>
  <c r="Q51" i="8"/>
  <c r="GD53" i="3"/>
  <c r="GO53" i="3"/>
  <c r="GR16" i="3"/>
  <c r="T14" i="8"/>
  <c r="GB190" i="3"/>
  <c r="FF193" i="3"/>
  <c r="FH193" i="3"/>
  <c r="FI193" i="3"/>
  <c r="FJ193" i="3"/>
  <c r="GG24" i="3"/>
  <c r="U22" i="8"/>
  <c r="GM24" i="3"/>
  <c r="O22" i="8"/>
  <c r="GR65" i="3"/>
  <c r="GT183" i="3"/>
  <c r="FU183" i="3"/>
  <c r="T59" i="8"/>
  <c r="GR61" i="3"/>
  <c r="FF129" i="3"/>
  <c r="FH129" i="3"/>
  <c r="FI129" i="3"/>
  <c r="FJ129" i="3"/>
  <c r="FF141" i="3"/>
  <c r="FH141" i="3"/>
  <c r="FI141" i="3"/>
  <c r="FJ141" i="3"/>
  <c r="FF18" i="3"/>
  <c r="FH18" i="3"/>
  <c r="FI18" i="3"/>
  <c r="FJ18" i="3"/>
  <c r="T89" i="1"/>
  <c r="EO86" i="3"/>
  <c r="FS86" i="3"/>
  <c r="DP86" i="3"/>
  <c r="DQ86" i="3"/>
  <c r="GB173" i="3"/>
  <c r="GT185" i="3"/>
  <c r="FU185" i="3"/>
  <c r="GT74" i="3"/>
  <c r="DP150" i="3"/>
  <c r="DQ150" i="3"/>
  <c r="FS150" i="3"/>
  <c r="T153" i="1"/>
  <c r="EO150" i="3"/>
  <c r="T46" i="8"/>
  <c r="GR48" i="3"/>
  <c r="GD90" i="3"/>
  <c r="GO90" i="3"/>
  <c r="GB219" i="3"/>
  <c r="GN219" i="3"/>
  <c r="FF191" i="3"/>
  <c r="FH191" i="3"/>
  <c r="FI191" i="3"/>
  <c r="FJ191" i="3"/>
  <c r="FS79" i="3"/>
  <c r="DP79" i="3"/>
  <c r="DQ79" i="3"/>
  <c r="EO79" i="3"/>
  <c r="FF233" i="3"/>
  <c r="FH233" i="3"/>
  <c r="FI233" i="3"/>
  <c r="FJ233" i="3"/>
  <c r="GD92" i="3"/>
  <c r="GO92" i="3"/>
  <c r="Q45" i="8"/>
  <c r="GD47" i="3"/>
  <c r="GO47" i="3"/>
  <c r="FF172" i="3"/>
  <c r="FH172" i="3"/>
  <c r="FI172" i="3"/>
  <c r="FJ172" i="3"/>
  <c r="GB214" i="3"/>
  <c r="GN214" i="3"/>
  <c r="GR22" i="3"/>
  <c r="T20" i="8"/>
  <c r="GN42" i="3"/>
  <c r="P40" i="8"/>
  <c r="T43" i="8"/>
  <c r="GR45" i="3"/>
  <c r="GT198" i="3"/>
  <c r="FU198" i="3"/>
  <c r="GR68" i="3"/>
  <c r="GT191" i="3"/>
  <c r="FU191" i="3"/>
  <c r="GB178" i="3"/>
  <c r="EO164" i="3"/>
  <c r="FS164" i="3"/>
  <c r="FV164" i="3"/>
  <c r="DP164" i="3"/>
  <c r="DQ164" i="3"/>
  <c r="FF10" i="3"/>
  <c r="FI10" i="3"/>
  <c r="FJ10" i="3"/>
  <c r="FF143" i="3"/>
  <c r="FH143" i="3"/>
  <c r="FI143" i="3"/>
  <c r="FJ143" i="3"/>
  <c r="FU212" i="3"/>
  <c r="GU212" i="3"/>
  <c r="GT212" i="3"/>
  <c r="GD78" i="3"/>
  <c r="GO78" i="3"/>
  <c r="GT211" i="3"/>
  <c r="FU211" i="3"/>
  <c r="GU211" i="3"/>
  <c r="GT80" i="3"/>
  <c r="GB73" i="3"/>
  <c r="GG73" i="3"/>
  <c r="GM73" i="3"/>
  <c r="FF220" i="3"/>
  <c r="FH220" i="3"/>
  <c r="FI220" i="3"/>
  <c r="FJ220" i="3"/>
  <c r="GD41" i="3"/>
  <c r="Q39" i="8"/>
  <c r="GO41" i="3"/>
  <c r="GB130" i="3"/>
  <c r="GD68" i="3"/>
  <c r="GO68" i="3"/>
  <c r="T111" i="1"/>
  <c r="DP108" i="3"/>
  <c r="DQ108" i="3"/>
  <c r="FS108" i="3"/>
  <c r="EO108" i="3"/>
  <c r="GB76" i="3"/>
  <c r="GG76" i="3"/>
  <c r="GM76" i="3"/>
  <c r="GB85" i="3"/>
  <c r="GG85" i="3"/>
  <c r="GM85" i="3"/>
  <c r="GR92" i="3"/>
  <c r="GT190" i="3"/>
  <c r="FU190" i="3"/>
  <c r="GD65" i="3"/>
  <c r="GO65" i="3"/>
  <c r="GT181" i="3"/>
  <c r="FU181" i="3"/>
  <c r="FU238" i="3"/>
  <c r="GU238" i="3"/>
  <c r="GT238" i="3"/>
  <c r="FF179" i="3"/>
  <c r="FH179" i="3"/>
  <c r="FI179" i="3"/>
  <c r="FJ179" i="3"/>
  <c r="FS21" i="3"/>
  <c r="DP21" i="3"/>
  <c r="DQ21" i="3"/>
  <c r="GB65" i="3"/>
  <c r="GG65" i="3"/>
  <c r="GM65" i="3"/>
  <c r="EO12" i="3"/>
  <c r="FS12" i="3"/>
  <c r="DP12" i="3"/>
  <c r="DQ12" i="3"/>
  <c r="FF223" i="3"/>
  <c r="FH223" i="3"/>
  <c r="FI223" i="3"/>
  <c r="FJ223" i="3"/>
  <c r="GD81" i="3"/>
  <c r="GO81" i="3"/>
  <c r="FF20" i="3"/>
  <c r="FH20" i="3"/>
  <c r="FI20" i="3"/>
  <c r="FJ20" i="3"/>
  <c r="FF161" i="3"/>
  <c r="FH161" i="3"/>
  <c r="FI161" i="3"/>
  <c r="FJ161" i="3"/>
  <c r="GT201" i="3"/>
  <c r="FU201" i="3"/>
  <c r="T48" i="8"/>
  <c r="GR50" i="3"/>
  <c r="GD83" i="3"/>
  <c r="GO83" i="3"/>
  <c r="GR82" i="3"/>
  <c r="Q36" i="8"/>
  <c r="GT223" i="3"/>
  <c r="FU223" i="3"/>
  <c r="GU223" i="3"/>
  <c r="GR80" i="3"/>
  <c r="GD6" i="3"/>
  <c r="GO6" i="3"/>
  <c r="Q4" i="8"/>
  <c r="GB182" i="3"/>
  <c r="EO7" i="3"/>
  <c r="FS7" i="3"/>
  <c r="DP7" i="3"/>
  <c r="DQ7" i="3"/>
  <c r="GB209" i="3"/>
  <c r="GN209" i="3"/>
  <c r="GB177" i="3"/>
  <c r="GT241" i="3"/>
  <c r="FU241" i="3"/>
  <c r="GU241" i="3"/>
  <c r="GD32" i="3"/>
  <c r="Q30" i="8"/>
  <c r="GO32" i="3"/>
  <c r="DP141" i="3"/>
  <c r="DQ141" i="3"/>
  <c r="FS141" i="3"/>
  <c r="EO141" i="3"/>
  <c r="T144" i="1"/>
  <c r="GD9" i="3"/>
  <c r="GO9" i="3"/>
  <c r="Q7" i="8"/>
  <c r="EO125" i="3"/>
  <c r="FS125" i="3"/>
  <c r="DP125" i="3"/>
  <c r="DQ125" i="3"/>
  <c r="T128" i="1"/>
  <c r="GD85" i="3"/>
  <c r="GO85" i="3"/>
  <c r="GR34" i="3"/>
  <c r="T32" i="8"/>
  <c r="GT205" i="3"/>
  <c r="FU205" i="3"/>
  <c r="GU205" i="3"/>
  <c r="GB80" i="3"/>
  <c r="GG80" i="3"/>
  <c r="GM80" i="3"/>
  <c r="GB161" i="3"/>
  <c r="GB176" i="3"/>
  <c r="DP147" i="3"/>
  <c r="DQ147" i="3"/>
  <c r="FS147" i="3"/>
  <c r="EO147" i="3"/>
  <c r="T150" i="1"/>
  <c r="T135" i="1"/>
  <c r="DP132" i="3"/>
  <c r="DQ132" i="3"/>
  <c r="FS132" i="3"/>
  <c r="EO132" i="3"/>
  <c r="GB223" i="3"/>
  <c r="GN223" i="3"/>
  <c r="GT237" i="3"/>
  <c r="FU237" i="3"/>
  <c r="GU237" i="3"/>
  <c r="O49" i="8"/>
  <c r="GB51" i="3"/>
  <c r="GG51" i="3"/>
  <c r="U49" i="8"/>
  <c r="GM51" i="3"/>
  <c r="GT219" i="3"/>
  <c r="FU219" i="3"/>
  <c r="GU219" i="3"/>
  <c r="Q58" i="8"/>
  <c r="GD60" i="3"/>
  <c r="GO60" i="3"/>
  <c r="GB239" i="3"/>
  <c r="GN239" i="3"/>
  <c r="GD87" i="3"/>
  <c r="GO87" i="3"/>
  <c r="GR19" i="3"/>
  <c r="T17" i="8"/>
  <c r="GT243" i="3"/>
  <c r="FU243" i="3"/>
  <c r="GU243" i="3"/>
  <c r="GB162" i="3"/>
  <c r="GB155" i="3"/>
  <c r="GR36" i="3"/>
  <c r="T34" i="8"/>
  <c r="GB133" i="3"/>
  <c r="GR66" i="3"/>
  <c r="GB69" i="3"/>
  <c r="GG69" i="3"/>
  <c r="GM69" i="3"/>
  <c r="GB194" i="3"/>
  <c r="GT131" i="3"/>
  <c r="DP32" i="3"/>
  <c r="DQ32" i="3"/>
  <c r="GD79" i="3"/>
  <c r="GO79" i="3"/>
  <c r="GB96" i="3"/>
  <c r="GB23" i="3"/>
  <c r="GG23" i="3"/>
  <c r="U21" i="8"/>
  <c r="GM23" i="3"/>
  <c r="O21" i="8"/>
  <c r="GB132" i="3"/>
  <c r="GB135" i="3"/>
  <c r="GR90" i="3"/>
  <c r="GR71" i="3"/>
  <c r="GD86" i="3"/>
  <c r="GO86" i="3"/>
  <c r="GB180" i="3"/>
  <c r="GT207" i="3"/>
  <c r="FU207" i="3"/>
  <c r="GU207" i="3"/>
  <c r="EO154" i="3"/>
  <c r="FS154" i="3"/>
  <c r="FV154" i="3"/>
  <c r="DP154" i="3"/>
  <c r="DQ154" i="3"/>
  <c r="GB82" i="3"/>
  <c r="GG82" i="3"/>
  <c r="GM82" i="3"/>
  <c r="GB183" i="3"/>
  <c r="GB97" i="3"/>
  <c r="AE55" i="8"/>
  <c r="GB34" i="3"/>
  <c r="GM34" i="3"/>
  <c r="O32" i="8"/>
  <c r="GB18" i="3"/>
  <c r="GG18" i="3"/>
  <c r="U16" i="8"/>
  <c r="GM18" i="3"/>
  <c r="O16" i="8"/>
  <c r="GT145" i="3"/>
  <c r="GD82" i="3"/>
  <c r="GO82" i="3"/>
  <c r="FF190" i="3"/>
  <c r="FH190" i="3"/>
  <c r="FI190" i="3"/>
  <c r="FJ190" i="3"/>
  <c r="FF108" i="3"/>
  <c r="FH108" i="3"/>
  <c r="FI108" i="3"/>
  <c r="FJ108" i="3"/>
  <c r="GR76" i="3"/>
  <c r="GB86" i="3"/>
  <c r="GG86" i="3"/>
  <c r="GM86" i="3"/>
  <c r="GT208" i="3"/>
  <c r="FU208" i="3"/>
  <c r="GU208" i="3"/>
  <c r="GT247" i="3"/>
  <c r="FU247" i="3"/>
  <c r="GU247" i="3"/>
  <c r="FF231" i="3"/>
  <c r="FH231" i="3"/>
  <c r="FI231" i="3"/>
  <c r="FJ231" i="3"/>
  <c r="GB70" i="3"/>
  <c r="GG70" i="3"/>
  <c r="GM70" i="3"/>
  <c r="FF75" i="3"/>
  <c r="FH75" i="3"/>
  <c r="FI75" i="3"/>
  <c r="FJ75" i="3"/>
  <c r="FF133" i="3"/>
  <c r="FH133" i="3"/>
  <c r="FI133" i="3"/>
  <c r="FJ133" i="3"/>
  <c r="GT25" i="3"/>
  <c r="GD71" i="3"/>
  <c r="GO71" i="3"/>
  <c r="GB25" i="3"/>
  <c r="O23" i="8"/>
  <c r="FS8" i="3"/>
  <c r="GR14" i="3"/>
  <c r="T12" i="8"/>
  <c r="GB81" i="3"/>
  <c r="GG81" i="3"/>
  <c r="GM81" i="3"/>
  <c r="GD69" i="3"/>
  <c r="GO69" i="3"/>
  <c r="FU242" i="3"/>
  <c r="GU242" i="3"/>
  <c r="GT242" i="3"/>
  <c r="GR91" i="3"/>
  <c r="GD91" i="3"/>
  <c r="GO91" i="3"/>
  <c r="GB165" i="3"/>
  <c r="GB158" i="3"/>
  <c r="GT136" i="3"/>
  <c r="GT252" i="3"/>
  <c r="FU252" i="3"/>
  <c r="GU252" i="3"/>
  <c r="GT250" i="3"/>
  <c r="FU250" i="3"/>
  <c r="GU250" i="3"/>
  <c r="GT235" i="3"/>
  <c r="FU235" i="3"/>
  <c r="GU235" i="3"/>
  <c r="AE19" i="8"/>
  <c r="EO153" i="3"/>
  <c r="DP153" i="3"/>
  <c r="DQ153" i="3"/>
  <c r="FS153" i="3"/>
  <c r="FV153" i="3"/>
  <c r="AE8" i="8"/>
  <c r="FU244" i="3"/>
  <c r="GU244" i="3"/>
  <c r="GT244" i="3"/>
  <c r="EO127" i="3"/>
  <c r="FS127" i="3"/>
  <c r="DP127" i="3"/>
  <c r="DQ127" i="3"/>
  <c r="T130" i="1"/>
  <c r="GT133" i="3"/>
  <c r="GR15" i="3"/>
  <c r="GB91" i="3"/>
  <c r="GG91" i="3"/>
  <c r="GM91" i="3"/>
  <c r="GT215" i="3"/>
  <c r="FU215" i="3"/>
  <c r="GU215" i="3"/>
  <c r="O54" i="8"/>
  <c r="GG56" i="3"/>
  <c r="U54" i="8"/>
  <c r="GM56" i="3"/>
  <c r="T106" i="1"/>
  <c r="FS103" i="3"/>
  <c r="DP103" i="3"/>
  <c r="DQ103" i="3"/>
  <c r="EO103" i="3"/>
  <c r="T133" i="1"/>
  <c r="DP130" i="3"/>
  <c r="DQ130" i="3"/>
  <c r="FS130" i="3"/>
  <c r="EO130" i="3"/>
  <c r="DP149" i="3"/>
  <c r="DQ149" i="3"/>
  <c r="FS149" i="3"/>
  <c r="EO149" i="3"/>
  <c r="T152" i="1"/>
  <c r="DP18" i="3"/>
  <c r="DQ18" i="3"/>
  <c r="FS18" i="3"/>
  <c r="EO18" i="3"/>
  <c r="GT95" i="3"/>
  <c r="GB238" i="3"/>
  <c r="GN238" i="3"/>
  <c r="GT184" i="3"/>
  <c r="FU184" i="3"/>
  <c r="T21" i="8"/>
  <c r="GD18" i="3"/>
  <c r="GO18" i="3"/>
  <c r="Q16" i="8"/>
  <c r="Q54" i="8"/>
  <c r="GD56" i="3"/>
  <c r="GO56" i="3"/>
  <c r="GT93" i="3"/>
  <c r="GD80" i="3"/>
  <c r="GO80" i="3"/>
  <c r="GB16" i="3"/>
  <c r="GG16" i="3"/>
  <c r="U14" i="8"/>
  <c r="GM16" i="3"/>
  <c r="O14" i="8"/>
  <c r="GT217" i="3"/>
  <c r="FU217" i="3"/>
  <c r="GU217" i="3"/>
  <c r="GG26" i="3"/>
  <c r="U24" i="8"/>
  <c r="GM26" i="3"/>
  <c r="O24" i="8"/>
  <c r="T56" i="8"/>
  <c r="GB244" i="3"/>
  <c r="GN244" i="3"/>
  <c r="FF23" i="3"/>
  <c r="T88" i="1"/>
  <c r="FS85" i="3"/>
  <c r="EO85" i="3"/>
  <c r="DP85" i="3"/>
  <c r="DQ85" i="3"/>
  <c r="GB118" i="3"/>
  <c r="GT204" i="3"/>
  <c r="FU204" i="3"/>
  <c r="GB101" i="3"/>
  <c r="T86" i="1"/>
  <c r="DP83" i="3"/>
  <c r="DQ83" i="3"/>
  <c r="FS83" i="3"/>
  <c r="EO83" i="3"/>
  <c r="GB196" i="3"/>
  <c r="FF221" i="3"/>
  <c r="FH221" i="3"/>
  <c r="FI221" i="3"/>
  <c r="FJ221" i="3"/>
  <c r="GR72" i="3"/>
  <c r="T101" i="1"/>
  <c r="EO98" i="3"/>
  <c r="FS98" i="3"/>
  <c r="DP98" i="3"/>
  <c r="DQ98" i="3"/>
  <c r="GB92" i="3"/>
  <c r="GG92" i="3"/>
  <c r="GM92" i="3"/>
  <c r="FF31" i="3"/>
  <c r="FF35" i="3"/>
  <c r="GT90" i="3"/>
  <c r="GT167" i="3"/>
  <c r="FU167" i="3"/>
  <c r="GB124" i="3"/>
  <c r="GT203" i="3"/>
  <c r="FU203" i="3"/>
  <c r="GD34" i="3"/>
  <c r="Q32" i="8"/>
  <c r="FF201" i="3"/>
  <c r="FH201" i="3"/>
  <c r="FI201" i="3"/>
  <c r="FJ201" i="3"/>
  <c r="FU218" i="3"/>
  <c r="GU218" i="3"/>
  <c r="GT218" i="3"/>
  <c r="FS119" i="3"/>
  <c r="DP119" i="3"/>
  <c r="DQ119" i="3"/>
  <c r="EO119" i="3"/>
  <c r="T122" i="1"/>
  <c r="FF50" i="3"/>
  <c r="FH50" i="3"/>
  <c r="FI50" i="3"/>
  <c r="FJ50" i="3"/>
  <c r="GT118" i="3"/>
  <c r="FF232" i="3"/>
  <c r="FH232" i="3"/>
  <c r="FI232" i="3"/>
  <c r="FJ232" i="3"/>
  <c r="GB203" i="3"/>
  <c r="GB104" i="3"/>
  <c r="FF19" i="3"/>
  <c r="GB160" i="3"/>
  <c r="GD27" i="3"/>
  <c r="GO27" i="3"/>
  <c r="Q25" i="8"/>
  <c r="FS77" i="3"/>
  <c r="EO77" i="3"/>
  <c r="DP77" i="3"/>
  <c r="DQ77" i="3"/>
  <c r="GR35" i="3"/>
  <c r="T33" i="8"/>
  <c r="FF41" i="3"/>
  <c r="GG29" i="3"/>
  <c r="U27" i="8"/>
  <c r="GB29" i="3"/>
  <c r="GM29" i="3"/>
  <c r="O27" i="8"/>
  <c r="EO168" i="3"/>
  <c r="FS168" i="3"/>
  <c r="FV168" i="3"/>
  <c r="DP168" i="3"/>
  <c r="DQ168" i="3"/>
  <c r="FF176" i="3"/>
  <c r="FH176" i="3"/>
  <c r="FI176" i="3"/>
  <c r="FJ176" i="3"/>
  <c r="GD37" i="3"/>
  <c r="GO37" i="3"/>
  <c r="Q35" i="8"/>
  <c r="GB21" i="3"/>
  <c r="O19" i="8"/>
  <c r="GT64" i="3"/>
  <c r="GR79" i="3"/>
  <c r="FF202" i="3"/>
  <c r="FH202" i="3"/>
  <c r="FI202" i="3"/>
  <c r="FJ202" i="3"/>
  <c r="EO156" i="3"/>
  <c r="FS156" i="3"/>
  <c r="FV156" i="3"/>
  <c r="DP156" i="3"/>
  <c r="DQ156" i="3"/>
  <c r="GD12" i="3"/>
  <c r="GO12" i="3"/>
  <c r="Q10" i="8"/>
  <c r="GR6" i="3"/>
  <c r="T4" i="8"/>
  <c r="GB88" i="3"/>
  <c r="GG88" i="3"/>
  <c r="GM88" i="3"/>
  <c r="GR42" i="3"/>
  <c r="T40" i="8"/>
  <c r="Q44" i="8"/>
  <c r="GD46" i="3"/>
  <c r="GO46" i="3"/>
  <c r="GB78" i="3"/>
  <c r="GG78" i="3"/>
  <c r="GM78" i="3"/>
  <c r="GO70" i="3"/>
  <c r="GT49" i="3"/>
  <c r="T44" i="8"/>
  <c r="T54" i="8"/>
  <c r="GR56" i="3"/>
  <c r="GT229" i="3"/>
  <c r="FU229" i="3"/>
  <c r="GU229" i="3"/>
  <c r="GD77" i="3"/>
  <c r="GO77" i="3"/>
  <c r="GB157" i="3"/>
  <c r="GD35" i="3"/>
  <c r="GO35" i="3"/>
  <c r="Q33" i="8"/>
  <c r="GT69" i="3"/>
  <c r="GB72" i="3"/>
  <c r="GM72" i="3"/>
  <c r="GD21" i="3"/>
  <c r="GO21" i="3"/>
  <c r="Q19" i="8"/>
  <c r="EO30" i="3"/>
  <c r="GT102" i="3"/>
  <c r="T92" i="1"/>
  <c r="FS89" i="3"/>
  <c r="EO89" i="3"/>
  <c r="DP89" i="3"/>
  <c r="DQ89" i="3"/>
  <c r="GD10" i="3"/>
  <c r="GO10" i="3"/>
  <c r="Q8" i="8"/>
  <c r="GT249" i="3"/>
  <c r="FU249" i="3"/>
  <c r="GU249" i="3"/>
  <c r="GB15" i="3"/>
  <c r="GG15" i="3"/>
  <c r="U13" i="8"/>
  <c r="GM15" i="3"/>
  <c r="O13" i="8"/>
  <c r="FF112" i="3"/>
  <c r="FH112" i="3"/>
  <c r="FI112" i="3"/>
  <c r="FJ112" i="3"/>
  <c r="GB83" i="3"/>
  <c r="GG83" i="3"/>
  <c r="GM83" i="3"/>
  <c r="GB64" i="3"/>
  <c r="GG64" i="3"/>
  <c r="GM64" i="3"/>
  <c r="GB197" i="3"/>
  <c r="GB218" i="3"/>
  <c r="GN218" i="3"/>
  <c r="GB241" i="3"/>
  <c r="GN241" i="3"/>
  <c r="GT187" i="3"/>
  <c r="FU187" i="3"/>
  <c r="EO172" i="3"/>
  <c r="FS172" i="3"/>
  <c r="FV172" i="3"/>
  <c r="DP172" i="3"/>
  <c r="DQ172" i="3"/>
  <c r="GB27" i="3"/>
  <c r="GG27" i="3"/>
  <c r="U25" i="8"/>
  <c r="GM27" i="3"/>
  <c r="O25" i="8"/>
  <c r="GT70" i="3"/>
  <c r="AE54" i="8"/>
  <c r="GT186" i="3"/>
  <c r="FU186" i="3"/>
  <c r="FU220" i="3"/>
  <c r="GU220" i="3"/>
  <c r="GT220" i="3"/>
  <c r="O57" i="8"/>
  <c r="GB59" i="3"/>
  <c r="GG59" i="3"/>
  <c r="U57" i="8"/>
  <c r="GM59" i="3"/>
  <c r="Q59" i="8"/>
  <c r="GD61" i="3"/>
  <c r="GO61" i="3"/>
  <c r="FF166" i="3"/>
  <c r="FH166" i="3"/>
  <c r="FI166" i="3"/>
  <c r="FJ166" i="3"/>
  <c r="AE17" i="8"/>
  <c r="GD23" i="3"/>
  <c r="GO23" i="3"/>
  <c r="Q21" i="8"/>
  <c r="GD13" i="3"/>
  <c r="GO13" i="3"/>
  <c r="Q11" i="8"/>
  <c r="AE22" i="8"/>
  <c r="GB28" i="3"/>
  <c r="GM28" i="3"/>
  <c r="GR38" i="3"/>
  <c r="T36" i="8"/>
  <c r="GT20" i="3"/>
  <c r="GD66" i="3"/>
  <c r="GO66" i="3"/>
  <c r="AE31" i="8"/>
  <c r="GB48" i="3"/>
  <c r="T50" i="8"/>
  <c r="GR52" i="3"/>
  <c r="GB123" i="3"/>
  <c r="EO28" i="3"/>
  <c r="FS28" i="3"/>
  <c r="DP28" i="3"/>
  <c r="DQ28" i="3"/>
  <c r="Q53" i="8"/>
  <c r="GD55" i="3"/>
  <c r="GO55" i="3"/>
  <c r="GB149" i="3"/>
  <c r="GB89" i="3"/>
  <c r="GG89" i="3"/>
  <c r="GM89" i="3"/>
  <c r="GB144" i="3"/>
  <c r="GT122" i="3"/>
  <c r="GB106" i="3"/>
  <c r="GB191" i="3"/>
  <c r="GB6" i="3"/>
  <c r="GG6" i="3"/>
  <c r="U4" i="8"/>
  <c r="GM6" i="3"/>
  <c r="O4" i="8"/>
  <c r="FF212" i="3"/>
  <c r="FH212" i="3"/>
  <c r="FI212" i="3"/>
  <c r="FJ212" i="3"/>
  <c r="FF229" i="3"/>
  <c r="FH229" i="3"/>
  <c r="FI229" i="3"/>
  <c r="FJ229" i="3"/>
  <c r="FF253" i="3"/>
  <c r="FH253" i="3"/>
  <c r="FI253" i="3"/>
  <c r="FJ253" i="3"/>
  <c r="GB145" i="3"/>
  <c r="GB126" i="3"/>
  <c r="FF174" i="3"/>
  <c r="FH174" i="3"/>
  <c r="FI174" i="3"/>
  <c r="FJ174" i="3"/>
  <c r="FF57" i="3"/>
  <c r="FH57" i="3"/>
  <c r="FI57" i="3"/>
  <c r="FJ57" i="3"/>
  <c r="O56" i="8"/>
  <c r="GB58" i="3"/>
  <c r="U56" i="8"/>
  <c r="GM58" i="3"/>
  <c r="AE34" i="8"/>
  <c r="FF107" i="3"/>
  <c r="FH107" i="3"/>
  <c r="FI107" i="3"/>
  <c r="FJ107" i="3"/>
  <c r="GB95" i="3"/>
  <c r="O45" i="8"/>
  <c r="GB47" i="3"/>
  <c r="GG47" i="3"/>
  <c r="U45" i="8"/>
  <c r="GM47" i="3"/>
  <c r="GB99" i="3"/>
  <c r="FF169" i="3"/>
  <c r="FH169" i="3"/>
  <c r="FI169" i="3"/>
  <c r="FJ169" i="3"/>
  <c r="GB117" i="3"/>
  <c r="O48" i="8"/>
  <c r="GB50" i="3"/>
  <c r="GG50" i="3"/>
  <c r="U48" i="8"/>
  <c r="GM50" i="3"/>
  <c r="FM42" i="3"/>
  <c r="FN42" i="3"/>
  <c r="FG42" i="3"/>
  <c r="GG71" i="3"/>
  <c r="GM71" i="3"/>
  <c r="GT221" i="3"/>
  <c r="FU221" i="3"/>
  <c r="GU221" i="3"/>
  <c r="GG13" i="3"/>
  <c r="U11" i="8"/>
  <c r="GM13" i="3"/>
  <c r="O11" i="8"/>
  <c r="GT251" i="3"/>
  <c r="FU251" i="3"/>
  <c r="GU251" i="3"/>
  <c r="DP27" i="3"/>
  <c r="DQ27" i="3"/>
  <c r="EO27" i="3"/>
  <c r="FS27" i="3"/>
  <c r="FF15" i="3"/>
  <c r="FI15" i="3"/>
  <c r="FJ15" i="3"/>
  <c r="FF206" i="3"/>
  <c r="FH206" i="3"/>
  <c r="FI206" i="3"/>
  <c r="FJ206" i="3"/>
  <c r="GT39" i="3"/>
  <c r="GT195" i="3"/>
  <c r="FU195" i="3"/>
  <c r="GB184" i="3"/>
  <c r="FF144" i="3"/>
  <c r="FH144" i="3"/>
  <c r="FI144" i="3"/>
  <c r="FJ144" i="3"/>
  <c r="GT194" i="3"/>
  <c r="FU194" i="3"/>
  <c r="GR81" i="3"/>
  <c r="FF80" i="3"/>
  <c r="FH80" i="3"/>
  <c r="FI80" i="3"/>
  <c r="FJ80" i="3"/>
  <c r="FF196" i="3"/>
  <c r="FH196" i="3"/>
  <c r="FI196" i="3"/>
  <c r="FJ196" i="3"/>
  <c r="EO180" i="3"/>
  <c r="FS180" i="3"/>
  <c r="FV180" i="3"/>
  <c r="DP180" i="3"/>
  <c r="DQ180" i="3"/>
  <c r="AE29" i="8"/>
  <c r="GR8" i="3"/>
  <c r="T6" i="8"/>
  <c r="GT178" i="3"/>
  <c r="FU178" i="3"/>
  <c r="GT206" i="3"/>
  <c r="FU206" i="3"/>
  <c r="GU206" i="3"/>
  <c r="GT94" i="3"/>
  <c r="GR85" i="3"/>
  <c r="FF242" i="3"/>
  <c r="FH242" i="3"/>
  <c r="FI242" i="3"/>
  <c r="FJ242" i="3"/>
  <c r="GT159" i="3"/>
  <c r="FU159" i="3"/>
  <c r="GR44" i="3"/>
  <c r="T42" i="8"/>
  <c r="GB79" i="3"/>
  <c r="GG79" i="3"/>
  <c r="GM79" i="3"/>
  <c r="GT155" i="3"/>
  <c r="FU155" i="3"/>
  <c r="FF101" i="3"/>
  <c r="FH101" i="3"/>
  <c r="FI101" i="3"/>
  <c r="FJ101" i="3"/>
  <c r="FU222" i="3"/>
  <c r="GU222" i="3"/>
  <c r="GT222" i="3"/>
  <c r="GR77" i="3"/>
  <c r="GT82" i="3"/>
  <c r="GB119" i="3"/>
  <c r="GT182" i="3"/>
  <c r="FU182" i="3"/>
  <c r="GT22" i="3"/>
  <c r="GT160" i="3"/>
  <c r="FU160" i="3"/>
  <c r="GT123" i="3"/>
  <c r="FF97" i="3"/>
  <c r="FH97" i="3"/>
  <c r="FI97" i="3"/>
  <c r="FJ97" i="3"/>
  <c r="GB198" i="3"/>
  <c r="GD19" i="3"/>
  <c r="GO19" i="3"/>
  <c r="Q17" i="8"/>
  <c r="T57" i="8"/>
  <c r="T53" i="8"/>
  <c r="GR55" i="3"/>
  <c r="GD24" i="3"/>
  <c r="GO24" i="3"/>
  <c r="Q22" i="8"/>
  <c r="GD11" i="3"/>
  <c r="GO11" i="3"/>
  <c r="Q9" i="8"/>
  <c r="EO51" i="3"/>
  <c r="DP51" i="3"/>
  <c r="DQ51" i="3"/>
  <c r="FS51" i="3"/>
  <c r="GB93" i="3"/>
  <c r="GD33" i="3"/>
  <c r="Q31" i="8"/>
  <c r="GO33" i="3"/>
  <c r="FF86" i="3"/>
  <c r="FH86" i="3"/>
  <c r="FI86" i="3"/>
  <c r="FJ86" i="3"/>
  <c r="FF34" i="3"/>
  <c r="FH34" i="3"/>
  <c r="FI34" i="3"/>
  <c r="FJ34" i="3"/>
  <c r="GB213" i="3"/>
  <c r="GN213" i="3"/>
  <c r="FF208" i="3"/>
  <c r="FH208" i="3"/>
  <c r="FI208" i="3"/>
  <c r="FJ208" i="3"/>
  <c r="GR9" i="3"/>
  <c r="T7" i="8"/>
  <c r="FF115" i="3"/>
  <c r="FH115" i="3"/>
  <c r="FI115" i="3"/>
  <c r="FJ115" i="3"/>
  <c r="FF85" i="3"/>
  <c r="FH85" i="3"/>
  <c r="FI85" i="3"/>
  <c r="FJ85" i="3"/>
  <c r="FF197" i="3"/>
  <c r="FH197" i="3"/>
  <c r="FI197" i="3"/>
  <c r="FJ197" i="3"/>
  <c r="GT81" i="3"/>
  <c r="FF71" i="3"/>
  <c r="FH71" i="3"/>
  <c r="FI71" i="3"/>
  <c r="FS37" i="3"/>
  <c r="EO37" i="3"/>
  <c r="DP37" i="3"/>
  <c r="DQ37" i="3"/>
  <c r="GT166" i="3"/>
  <c r="FU166" i="3"/>
  <c r="GR27" i="3"/>
  <c r="T25" i="8"/>
  <c r="FU230" i="3"/>
  <c r="GU230" i="3"/>
  <c r="GT230" i="3"/>
  <c r="GB113" i="3"/>
  <c r="GT45" i="3"/>
  <c r="GT14" i="3"/>
  <c r="Q52" i="8"/>
  <c r="GD54" i="3"/>
  <c r="GO54" i="3"/>
  <c r="GB11" i="3"/>
  <c r="GG11" i="3"/>
  <c r="U9" i="8"/>
  <c r="GM11" i="3"/>
  <c r="O9" i="8"/>
  <c r="GT157" i="3"/>
  <c r="FU157" i="3"/>
  <c r="GB172" i="3"/>
  <c r="GB68" i="3"/>
  <c r="GG68" i="3"/>
  <c r="GM68" i="3"/>
  <c r="FF78" i="3"/>
  <c r="FH78" i="3"/>
  <c r="FI78" i="3"/>
  <c r="FJ78" i="3"/>
  <c r="GB125" i="3"/>
  <c r="FS61" i="3"/>
  <c r="EO61" i="3"/>
  <c r="DP61" i="3"/>
  <c r="DQ61" i="3"/>
  <c r="DP16" i="3"/>
  <c r="DQ16" i="3"/>
  <c r="EO16" i="3"/>
  <c r="FS16" i="3"/>
  <c r="GD36" i="3"/>
  <c r="GO36" i="3"/>
  <c r="Q34" i="8"/>
  <c r="T91" i="1"/>
  <c r="FS88" i="3"/>
  <c r="EO88" i="3"/>
  <c r="DP88" i="3"/>
  <c r="DQ88" i="3"/>
  <c r="FS57" i="3"/>
  <c r="EO57" i="3"/>
  <c r="DP57" i="3"/>
  <c r="DQ57" i="3"/>
  <c r="FS111" i="3"/>
  <c r="DP111" i="3"/>
  <c r="DQ111" i="3"/>
  <c r="EO111" i="3"/>
  <c r="T114" i="1"/>
  <c r="FF218" i="3"/>
  <c r="FH218" i="3"/>
  <c r="FI218" i="3"/>
  <c r="FJ218" i="3"/>
  <c r="FF164" i="3"/>
  <c r="FH164" i="3"/>
  <c r="FI164" i="3"/>
  <c r="FJ164" i="3"/>
  <c r="FF234" i="3"/>
  <c r="FH234" i="3"/>
  <c r="FI234" i="3"/>
  <c r="FJ234" i="3"/>
  <c r="GB115" i="3"/>
  <c r="GT107" i="3"/>
  <c r="FF189" i="3"/>
  <c r="FH189" i="3"/>
  <c r="FI189" i="3"/>
  <c r="FJ189" i="3"/>
  <c r="GR87" i="3"/>
  <c r="EO174" i="3"/>
  <c r="FS174" i="3"/>
  <c r="FV174" i="3"/>
  <c r="DP174" i="3"/>
  <c r="DQ174" i="3"/>
  <c r="GT56" i="3"/>
  <c r="FF56" i="3"/>
  <c r="FH56" i="3"/>
  <c r="FI56" i="3"/>
  <c r="FJ56" i="3"/>
  <c r="Q56" i="8"/>
  <c r="GD58" i="3"/>
  <c r="GO58" i="3"/>
  <c r="O52" i="8"/>
  <c r="GB54" i="3"/>
  <c r="GG54" i="3"/>
  <c r="U52" i="8"/>
  <c r="GM54" i="3"/>
  <c r="GD73" i="3"/>
  <c r="GO73" i="3"/>
  <c r="EO33" i="3"/>
  <c r="FS33" i="3"/>
  <c r="DP33" i="3"/>
  <c r="DQ33" i="3"/>
  <c r="GB43" i="3"/>
  <c r="GG43" i="3"/>
  <c r="U41" i="8"/>
  <c r="GM43" i="3"/>
  <c r="O41" i="8"/>
  <c r="GR67" i="3"/>
  <c r="GB87" i="3"/>
  <c r="GG87" i="3"/>
  <c r="GM87" i="3"/>
  <c r="GR10" i="3"/>
  <c r="T8" i="8"/>
  <c r="DP143" i="3"/>
  <c r="DQ143" i="3"/>
  <c r="FS143" i="3"/>
  <c r="EO143" i="3"/>
  <c r="T146" i="1"/>
  <c r="Q48" i="8"/>
  <c r="GD50" i="3"/>
  <c r="GO50" i="3"/>
  <c r="T39" i="8"/>
  <c r="GR41" i="3"/>
  <c r="GT199" i="3"/>
  <c r="FU199" i="3"/>
  <c r="FU210" i="3"/>
  <c r="GU210" i="3"/>
  <c r="GT210" i="3"/>
  <c r="FU236" i="3"/>
  <c r="GU236" i="3"/>
  <c r="GT236" i="3"/>
  <c r="GB187" i="3"/>
  <c r="FS73" i="3"/>
  <c r="EO73" i="3"/>
  <c r="DP73" i="3"/>
  <c r="DQ73" i="3"/>
  <c r="GB75" i="3"/>
  <c r="GG75" i="3"/>
  <c r="GM75" i="3"/>
  <c r="FS13" i="3"/>
  <c r="EO13" i="3"/>
  <c r="DP13" i="3"/>
  <c r="DQ13" i="3"/>
  <c r="DP11" i="3"/>
  <c r="DQ11" i="3"/>
  <c r="EO11" i="3"/>
  <c r="FS11" i="3"/>
  <c r="GD20" i="3"/>
  <c r="GO20" i="3"/>
  <c r="Q18" i="8"/>
  <c r="GT202" i="3"/>
  <c r="FU202" i="3"/>
  <c r="GB84" i="3"/>
  <c r="GG84" i="3"/>
  <c r="GM84" i="3"/>
  <c r="GT227" i="3"/>
  <c r="FU227" i="3"/>
  <c r="GU227" i="3"/>
  <c r="GT209" i="3"/>
  <c r="FU209" i="3"/>
  <c r="GU209" i="3"/>
  <c r="GD31" i="3"/>
  <c r="GO31" i="3"/>
  <c r="Q29" i="8"/>
  <c r="AE41" i="8"/>
  <c r="GB167" i="3"/>
  <c r="DP138" i="3"/>
  <c r="DQ138" i="3"/>
  <c r="EO138" i="3"/>
  <c r="T141" i="1"/>
  <c r="FS138" i="3"/>
  <c r="GB77" i="3"/>
  <c r="GG77" i="3"/>
  <c r="GM77" i="3"/>
  <c r="GR17" i="3"/>
  <c r="T15" i="8"/>
  <c r="GT36" i="3"/>
  <c r="GT169" i="3"/>
  <c r="FU169" i="3"/>
  <c r="T109" i="1"/>
  <c r="EO106" i="3"/>
  <c r="FS106" i="3"/>
  <c r="DP106" i="3"/>
  <c r="DQ106" i="3"/>
  <c r="EO120" i="3"/>
  <c r="T123" i="1"/>
  <c r="FS120" i="3"/>
  <c r="DP120" i="3"/>
  <c r="DQ120" i="3"/>
  <c r="DP60" i="3"/>
  <c r="DQ60" i="3"/>
  <c r="FS60" i="3"/>
  <c r="EO60" i="3"/>
  <c r="GD16" i="3"/>
  <c r="GO16" i="3"/>
  <c r="Q14" i="8"/>
  <c r="AE20" i="8"/>
  <c r="GB111" i="3"/>
  <c r="DP50" i="3"/>
  <c r="DQ50" i="3"/>
  <c r="EO50" i="3"/>
  <c r="FS50" i="3"/>
  <c r="GD26" i="3"/>
  <c r="GO26" i="3"/>
  <c r="Q24" i="8"/>
  <c r="T31" i="8"/>
  <c r="GR33" i="3"/>
  <c r="GT116" i="3"/>
  <c r="Q43" i="8"/>
  <c r="GD45" i="3"/>
  <c r="GO45" i="3"/>
  <c r="GT99" i="3"/>
  <c r="GB67" i="3"/>
  <c r="GG67" i="3"/>
  <c r="GM67" i="3"/>
  <c r="GB206" i="3"/>
  <c r="GN206" i="3"/>
  <c r="GT129" i="3"/>
  <c r="GB195" i="3"/>
  <c r="GT124" i="3"/>
  <c r="GR84" i="3"/>
  <c r="GG37" i="3"/>
  <c r="U35" i="8"/>
  <c r="GB37" i="3"/>
  <c r="GM37" i="3"/>
  <c r="O35" i="8"/>
  <c r="GB116" i="3"/>
  <c r="GB90" i="3"/>
  <c r="GG90" i="3"/>
  <c r="GM90" i="3"/>
  <c r="GD72" i="3"/>
  <c r="GO72" i="3"/>
  <c r="GB151" i="3"/>
  <c r="GB74" i="3"/>
  <c r="GG74" i="3"/>
  <c r="GM74" i="3"/>
  <c r="GB32" i="3"/>
  <c r="GG32" i="3"/>
  <c r="U30" i="8"/>
  <c r="O30" i="8"/>
  <c r="GM32" i="3"/>
  <c r="DP128" i="3"/>
  <c r="DQ128" i="3"/>
  <c r="T131" i="1"/>
  <c r="EO128" i="3"/>
  <c r="FS128" i="3"/>
  <c r="T30" i="8"/>
  <c r="GR32" i="3"/>
  <c r="T52" i="8"/>
  <c r="GR54" i="3"/>
  <c r="GB156" i="3"/>
  <c r="GT193" i="3"/>
  <c r="FU193" i="3"/>
  <c r="GR73" i="3"/>
  <c r="EO179" i="3"/>
  <c r="FS179" i="3"/>
  <c r="FV179" i="3"/>
  <c r="DP179" i="3"/>
  <c r="DQ179" i="3"/>
  <c r="AE52" i="8"/>
  <c r="AE26" i="8"/>
  <c r="T37" i="8"/>
  <c r="GR39" i="3"/>
  <c r="GT196" i="3"/>
  <c r="FU196" i="3"/>
  <c r="O50" i="8"/>
  <c r="GB52" i="3"/>
  <c r="GG52" i="3"/>
  <c r="U50" i="8"/>
  <c r="GM52" i="3"/>
  <c r="GB121" i="3"/>
  <c r="GB137" i="3"/>
  <c r="GN137" i="3"/>
  <c r="GU202" i="3"/>
  <c r="GN125" i="3"/>
  <c r="GU157" i="3"/>
  <c r="GN113" i="3"/>
  <c r="GU159" i="3"/>
  <c r="GU195" i="3"/>
  <c r="GN99" i="3"/>
  <c r="GN126" i="3"/>
  <c r="GN191" i="3"/>
  <c r="GN123" i="3"/>
  <c r="GN197" i="3"/>
  <c r="GN203" i="3"/>
  <c r="GN118" i="3"/>
  <c r="GN183" i="3"/>
  <c r="GN135" i="3"/>
  <c r="GN155" i="3"/>
  <c r="GN176" i="3"/>
  <c r="GU190" i="3"/>
  <c r="GN173" i="3"/>
  <c r="GN190" i="3"/>
  <c r="GU165" i="3"/>
  <c r="GN193" i="3"/>
  <c r="GN94" i="3"/>
  <c r="GN105" i="3"/>
  <c r="GU176" i="3"/>
  <c r="GU188" i="3"/>
  <c r="GN166" i="3"/>
  <c r="GN170" i="3"/>
  <c r="GU161" i="3"/>
  <c r="GN141" i="3"/>
  <c r="GN159" i="3"/>
  <c r="GN171" i="3"/>
  <c r="GN163" i="3"/>
  <c r="GN140" i="3"/>
  <c r="GP149" i="3"/>
  <c r="GN179" i="3"/>
  <c r="GP102" i="3"/>
  <c r="GP107" i="3"/>
  <c r="GN181" i="3"/>
  <c r="GP170" i="3"/>
  <c r="GP106" i="3"/>
  <c r="GP144" i="3"/>
  <c r="GN145" i="3"/>
  <c r="GN106" i="3"/>
  <c r="GN124" i="3"/>
  <c r="GU204" i="3"/>
  <c r="GU184" i="3"/>
  <c r="GN158" i="3"/>
  <c r="GN132" i="3"/>
  <c r="GN133" i="3"/>
  <c r="GN162" i="3"/>
  <c r="GN161" i="3"/>
  <c r="GN177" i="3"/>
  <c r="GU201" i="3"/>
  <c r="GN130" i="3"/>
  <c r="GN178" i="3"/>
  <c r="GU185" i="3"/>
  <c r="GU183" i="3"/>
  <c r="GN112" i="3"/>
  <c r="GN186" i="3"/>
  <c r="GU192" i="3"/>
  <c r="GU163" i="3"/>
  <c r="GU175" i="3"/>
  <c r="GU171" i="3"/>
  <c r="GN189" i="3"/>
  <c r="GN131" i="3"/>
  <c r="GN108" i="3"/>
  <c r="GN164" i="3"/>
  <c r="GN114" i="3"/>
  <c r="GN136" i="3"/>
  <c r="GN147" i="3"/>
  <c r="GP119" i="3"/>
  <c r="GN128" i="3"/>
  <c r="GN174" i="3"/>
  <c r="GP105" i="3"/>
  <c r="GP183" i="3"/>
  <c r="GP185" i="3"/>
  <c r="GN100" i="3"/>
  <c r="GN199" i="3"/>
  <c r="GP137" i="3"/>
  <c r="GU193" i="3"/>
  <c r="GN151" i="3"/>
  <c r="GN121" i="3"/>
  <c r="GN195" i="3"/>
  <c r="GN111" i="3"/>
  <c r="GU169" i="3"/>
  <c r="GN93" i="3"/>
  <c r="GU196" i="3"/>
  <c r="GN156" i="3"/>
  <c r="GN116" i="3"/>
  <c r="GU199" i="3"/>
  <c r="GU166" i="3"/>
  <c r="GN119" i="3"/>
  <c r="GU178" i="3"/>
  <c r="GU194" i="3"/>
  <c r="GN157" i="3"/>
  <c r="GU203" i="3"/>
  <c r="GU167" i="3"/>
  <c r="GN196" i="3"/>
  <c r="GN165" i="3"/>
  <c r="GN180" i="3"/>
  <c r="GN96" i="3"/>
  <c r="GN194" i="3"/>
  <c r="GU181" i="3"/>
  <c r="GU191" i="3"/>
  <c r="GU189" i="3"/>
  <c r="GN103" i="3"/>
  <c r="GN201" i="3"/>
  <c r="GN150" i="3"/>
  <c r="GN109" i="3"/>
  <c r="GN138" i="3"/>
  <c r="GN122" i="3"/>
  <c r="GN134" i="3"/>
  <c r="GN110" i="3"/>
  <c r="GN154" i="3"/>
  <c r="GP95" i="3"/>
  <c r="GP190" i="3"/>
  <c r="GP132" i="3"/>
  <c r="GN175" i="3"/>
  <c r="GP113" i="3"/>
  <c r="GP142" i="3"/>
  <c r="GN167" i="3"/>
  <c r="GN187" i="3"/>
  <c r="GN115" i="3"/>
  <c r="GN172" i="3"/>
  <c r="GN198" i="3"/>
  <c r="GU160" i="3"/>
  <c r="GU182" i="3"/>
  <c r="GU155" i="3"/>
  <c r="GN184" i="3"/>
  <c r="GN117" i="3"/>
  <c r="GN95" i="3"/>
  <c r="GN144" i="3"/>
  <c r="GN149" i="3"/>
  <c r="GU186" i="3"/>
  <c r="GU187" i="3"/>
  <c r="GN160" i="3"/>
  <c r="GN104" i="3"/>
  <c r="GN101" i="3"/>
  <c r="GN97" i="3"/>
  <c r="GN182" i="3"/>
  <c r="GU198" i="3"/>
  <c r="GN204" i="3"/>
  <c r="GN168" i="3"/>
  <c r="GU197" i="3"/>
  <c r="GU170" i="3"/>
  <c r="GN98" i="3"/>
  <c r="GN192" i="3"/>
  <c r="GN102" i="3"/>
  <c r="GU200" i="3"/>
  <c r="GN185" i="3"/>
  <c r="GN143" i="3"/>
  <c r="GN152" i="3"/>
  <c r="GN188" i="3"/>
  <c r="GN148" i="3"/>
  <c r="GN153" i="3"/>
  <c r="GN139" i="3"/>
  <c r="GP200" i="3"/>
  <c r="GP128" i="3"/>
  <c r="GP123" i="3"/>
  <c r="GL28" i="3"/>
  <c r="N26" i="8"/>
  <c r="FM189" i="3"/>
  <c r="FN189" i="3"/>
  <c r="FG189" i="3"/>
  <c r="DX189" i="3"/>
  <c r="GV157" i="3"/>
  <c r="FW157" i="3"/>
  <c r="FW230" i="3"/>
  <c r="GV230" i="3"/>
  <c r="GT37" i="3"/>
  <c r="FM86" i="3"/>
  <c r="FN86" i="3"/>
  <c r="FG86" i="3"/>
  <c r="GP24" i="3"/>
  <c r="R22" i="8"/>
  <c r="GV155" i="3"/>
  <c r="FW155" i="3"/>
  <c r="FM196" i="3"/>
  <c r="FN196" i="3"/>
  <c r="FG196" i="3"/>
  <c r="DX196" i="3"/>
  <c r="FQ42" i="3"/>
  <c r="AF40" i="8"/>
  <c r="P56" i="8"/>
  <c r="GN58" i="3"/>
  <c r="FW220" i="3"/>
  <c r="GV220" i="3"/>
  <c r="GV249" i="3"/>
  <c r="FW249" i="3"/>
  <c r="GP21" i="3"/>
  <c r="R19" i="8"/>
  <c r="GP70" i="3"/>
  <c r="GT18" i="3"/>
  <c r="GT130" i="3"/>
  <c r="GN70" i="3"/>
  <c r="GT154" i="3"/>
  <c r="FU154" i="3"/>
  <c r="GN69" i="3"/>
  <c r="GP87" i="3"/>
  <c r="GV205" i="3"/>
  <c r="FW205" i="3"/>
  <c r="GT141" i="3"/>
  <c r="FW211" i="3"/>
  <c r="GV211" i="3"/>
  <c r="GT164" i="3"/>
  <c r="FU164" i="3"/>
  <c r="GP92" i="3"/>
  <c r="FW183" i="3"/>
  <c r="GV183" i="3"/>
  <c r="FM193" i="3"/>
  <c r="FN193" i="3"/>
  <c r="FG193" i="3"/>
  <c r="DX193" i="3"/>
  <c r="GT10" i="3"/>
  <c r="GN20" i="3"/>
  <c r="P18" i="8"/>
  <c r="GT173" i="3"/>
  <c r="FU173" i="3"/>
  <c r="GN39" i="3"/>
  <c r="P37" i="8"/>
  <c r="FM200" i="3"/>
  <c r="FN200" i="3"/>
  <c r="FG200" i="3"/>
  <c r="DX200" i="3"/>
  <c r="FG17" i="3"/>
  <c r="R37" i="8"/>
  <c r="GP39" i="3"/>
  <c r="FW233" i="3"/>
  <c r="GV233" i="3"/>
  <c r="FM138" i="3"/>
  <c r="FN138" i="3"/>
  <c r="FG138" i="3"/>
  <c r="GP88" i="3"/>
  <c r="GN9" i="3"/>
  <c r="P7" i="8"/>
  <c r="FW192" i="3"/>
  <c r="GV192" i="3"/>
  <c r="FM87" i="3"/>
  <c r="FN87" i="3"/>
  <c r="FG87" i="3"/>
  <c r="FW240" i="3"/>
  <c r="GV240" i="3"/>
  <c r="FM98" i="3"/>
  <c r="FN98" i="3"/>
  <c r="FG98" i="3"/>
  <c r="P51" i="8"/>
  <c r="GN53" i="3"/>
  <c r="GP14" i="3"/>
  <c r="R12" i="8"/>
  <c r="FM36" i="3"/>
  <c r="FN36" i="3"/>
  <c r="FR36" i="3"/>
  <c r="FG36" i="3"/>
  <c r="FW171" i="3"/>
  <c r="GV171" i="3"/>
  <c r="GT177" i="3"/>
  <c r="FU177" i="3"/>
  <c r="FM177" i="3"/>
  <c r="FN177" i="3"/>
  <c r="FG177" i="3"/>
  <c r="DX177" i="3"/>
  <c r="GT106" i="3"/>
  <c r="GN43" i="3"/>
  <c r="P41" i="8"/>
  <c r="FM164" i="3"/>
  <c r="FN164" i="3"/>
  <c r="FG164" i="3"/>
  <c r="DX164" i="3"/>
  <c r="GT61" i="3"/>
  <c r="FM78" i="3"/>
  <c r="FN78" i="3"/>
  <c r="FG78" i="3"/>
  <c r="DX78" i="3"/>
  <c r="GV159" i="3"/>
  <c r="FW159" i="3"/>
  <c r="FW194" i="3"/>
  <c r="GV194" i="3"/>
  <c r="FR42" i="3"/>
  <c r="FO42" i="3"/>
  <c r="FM112" i="3"/>
  <c r="FN112" i="3"/>
  <c r="FG112" i="3"/>
  <c r="R33" i="8"/>
  <c r="GP35" i="3"/>
  <c r="FM176" i="3"/>
  <c r="FN176" i="3"/>
  <c r="FG176" i="3"/>
  <c r="DX176" i="3"/>
  <c r="GV203" i="3"/>
  <c r="FW203" i="3"/>
  <c r="FM221" i="3"/>
  <c r="FG221" i="3"/>
  <c r="DX221" i="3"/>
  <c r="GN91" i="3"/>
  <c r="GT153" i="3"/>
  <c r="FU153" i="3"/>
  <c r="FW250" i="3"/>
  <c r="GV250" i="3"/>
  <c r="GN81" i="3"/>
  <c r="FM190" i="3"/>
  <c r="FN190" i="3"/>
  <c r="FG190" i="3"/>
  <c r="DX190" i="3"/>
  <c r="GT125" i="3"/>
  <c r="GP83" i="3"/>
  <c r="FM161" i="3"/>
  <c r="FN161" i="3"/>
  <c r="FG161" i="3"/>
  <c r="DX161" i="3"/>
  <c r="FW238" i="3"/>
  <c r="GV238" i="3"/>
  <c r="FM220" i="3"/>
  <c r="FG220" i="3"/>
  <c r="DX220" i="3"/>
  <c r="GN73" i="3"/>
  <c r="FM191" i="3"/>
  <c r="FN191" i="3"/>
  <c r="FG191" i="3"/>
  <c r="DX191" i="3"/>
  <c r="FM141" i="3"/>
  <c r="FN141" i="3"/>
  <c r="FG141" i="3"/>
  <c r="FM33" i="3"/>
  <c r="FN33" i="3"/>
  <c r="FR33" i="3"/>
  <c r="FG33" i="3"/>
  <c r="FM127" i="3"/>
  <c r="FN127" i="3"/>
  <c r="FG127" i="3"/>
  <c r="P42" i="8"/>
  <c r="GN44" i="3"/>
  <c r="GP44" i="3"/>
  <c r="R42" i="8"/>
  <c r="GV197" i="3"/>
  <c r="FW197" i="3"/>
  <c r="GT158" i="3"/>
  <c r="FU158" i="3"/>
  <c r="FW214" i="3"/>
  <c r="GV214" i="3"/>
  <c r="P44" i="8"/>
  <c r="GN46" i="3"/>
  <c r="FG13" i="3"/>
  <c r="GP75" i="3"/>
  <c r="GP84" i="3"/>
  <c r="FM180" i="3"/>
  <c r="FN180" i="3"/>
  <c r="FG180" i="3"/>
  <c r="DX180" i="3"/>
  <c r="FM173" i="3"/>
  <c r="FN173" i="3"/>
  <c r="FG173" i="3"/>
  <c r="DX173" i="3"/>
  <c r="GN8" i="3"/>
  <c r="P6" i="8"/>
  <c r="GP64" i="3"/>
  <c r="FM241" i="3"/>
  <c r="FG241" i="3"/>
  <c r="DX241" i="3"/>
  <c r="FM238" i="3"/>
  <c r="FG238" i="3"/>
  <c r="DX238" i="3"/>
  <c r="FM44" i="3"/>
  <c r="FN44" i="3"/>
  <c r="FG44" i="3"/>
  <c r="FM130" i="3"/>
  <c r="FN130" i="3"/>
  <c r="FG130" i="3"/>
  <c r="FM91" i="3"/>
  <c r="FN91" i="3"/>
  <c r="FG91" i="3"/>
  <c r="FM252" i="3"/>
  <c r="FG252" i="3"/>
  <c r="DX252" i="3"/>
  <c r="FM106" i="3"/>
  <c r="FN106" i="3"/>
  <c r="FG106" i="3"/>
  <c r="FM51" i="3"/>
  <c r="FN51" i="3"/>
  <c r="FG51" i="3"/>
  <c r="FM64" i="3"/>
  <c r="FN64" i="3"/>
  <c r="FG64" i="3"/>
  <c r="DX64" i="3"/>
  <c r="FM245" i="3"/>
  <c r="FG245" i="3"/>
  <c r="DX245" i="3"/>
  <c r="FM114" i="3"/>
  <c r="FN114" i="3"/>
  <c r="FG114" i="3"/>
  <c r="FM250" i="3"/>
  <c r="FG250" i="3"/>
  <c r="DX250" i="3"/>
  <c r="FM188" i="3"/>
  <c r="FN188" i="3"/>
  <c r="FG188" i="3"/>
  <c r="DX188" i="3"/>
  <c r="FM53" i="3"/>
  <c r="FN53" i="3"/>
  <c r="FR53" i="3"/>
  <c r="FG53" i="3"/>
  <c r="FM149" i="3"/>
  <c r="FN149" i="3"/>
  <c r="FG149" i="3"/>
  <c r="FM28" i="3"/>
  <c r="FN28" i="3"/>
  <c r="FG28" i="3"/>
  <c r="FM239" i="3"/>
  <c r="FG239" i="3"/>
  <c r="DX239" i="3"/>
  <c r="FM150" i="3"/>
  <c r="FN150" i="3"/>
  <c r="FG150" i="3"/>
  <c r="FM237" i="3"/>
  <c r="FG237" i="3"/>
  <c r="DX237" i="3"/>
  <c r="FM210" i="3"/>
  <c r="FN210" i="3"/>
  <c r="FG210" i="3"/>
  <c r="DX210" i="3"/>
  <c r="FM135" i="3"/>
  <c r="FN135" i="3"/>
  <c r="FG135" i="3"/>
  <c r="FM215" i="3"/>
  <c r="FG215" i="3"/>
  <c r="DX215" i="3"/>
  <c r="FM178" i="3"/>
  <c r="FN178" i="3"/>
  <c r="FG178" i="3"/>
  <c r="DX178" i="3"/>
  <c r="FM186" i="3"/>
  <c r="FN186" i="3"/>
  <c r="FG186" i="3"/>
  <c r="DX186" i="3"/>
  <c r="FM22" i="3"/>
  <c r="FN22" i="3"/>
  <c r="FG22" i="3"/>
  <c r="FM66" i="3"/>
  <c r="FN66" i="3"/>
  <c r="FR66" i="3"/>
  <c r="FG66" i="3"/>
  <c r="DX66" i="3"/>
  <c r="FM151" i="3"/>
  <c r="FN151" i="3"/>
  <c r="FG151" i="3"/>
  <c r="FM222" i="3"/>
  <c r="FG222" i="3"/>
  <c r="DX222" i="3"/>
  <c r="GN75" i="3"/>
  <c r="GT50" i="3"/>
  <c r="GT143" i="3"/>
  <c r="GT57" i="3"/>
  <c r="GP36" i="3"/>
  <c r="R34" i="8"/>
  <c r="FM97" i="3"/>
  <c r="FN97" i="3"/>
  <c r="FG97" i="3"/>
  <c r="FM80" i="3"/>
  <c r="FN80" i="3"/>
  <c r="FG80" i="3"/>
  <c r="FW221" i="3"/>
  <c r="GV221" i="3"/>
  <c r="FM169" i="3"/>
  <c r="FN169" i="3"/>
  <c r="FG169" i="3"/>
  <c r="DX169" i="3"/>
  <c r="GP66" i="3"/>
  <c r="GP23" i="3"/>
  <c r="R21" i="8"/>
  <c r="GN27" i="3"/>
  <c r="P25" i="8"/>
  <c r="GN83" i="3"/>
  <c r="FM41" i="3"/>
  <c r="FN41" i="3"/>
  <c r="FR41" i="3"/>
  <c r="FG41" i="3"/>
  <c r="FW218" i="3"/>
  <c r="GV218" i="3"/>
  <c r="FM35" i="3"/>
  <c r="FN35" i="3"/>
  <c r="FR35" i="3"/>
  <c r="FG35" i="3"/>
  <c r="GT85" i="3"/>
  <c r="R54" i="8"/>
  <c r="GP56" i="3"/>
  <c r="FW184" i="3"/>
  <c r="GV184" i="3"/>
  <c r="FW208" i="3"/>
  <c r="GV208" i="3"/>
  <c r="GN18" i="3"/>
  <c r="P16" i="8"/>
  <c r="GN23" i="3"/>
  <c r="P21" i="8"/>
  <c r="GT132" i="3"/>
  <c r="FM223" i="3"/>
  <c r="FG223" i="3"/>
  <c r="DX223" i="3"/>
  <c r="GT12" i="3"/>
  <c r="FW190" i="3"/>
  <c r="GV190" i="3"/>
  <c r="GT108" i="3"/>
  <c r="FW212" i="3"/>
  <c r="GV212" i="3"/>
  <c r="FW198" i="3"/>
  <c r="GV198" i="3"/>
  <c r="GT150" i="3"/>
  <c r="FW246" i="3"/>
  <c r="GV246" i="3"/>
  <c r="GN22" i="3"/>
  <c r="P20" i="8"/>
  <c r="FM167" i="3"/>
  <c r="FN167" i="3"/>
  <c r="FG167" i="3"/>
  <c r="DX167" i="3"/>
  <c r="GP74" i="3"/>
  <c r="FM110" i="3"/>
  <c r="FN110" i="3"/>
  <c r="FG110" i="3"/>
  <c r="FM228" i="3"/>
  <c r="FG228" i="3"/>
  <c r="DX228" i="3"/>
  <c r="FM95" i="3"/>
  <c r="FN95" i="3"/>
  <c r="FG95" i="3"/>
  <c r="FM7" i="3"/>
  <c r="FN7" i="3"/>
  <c r="FR7" i="3"/>
  <c r="FG7" i="3"/>
  <c r="FM145" i="3"/>
  <c r="FN145" i="3"/>
  <c r="FG145" i="3"/>
  <c r="FW239" i="3"/>
  <c r="GV239" i="3"/>
  <c r="FW176" i="3"/>
  <c r="GV176" i="3"/>
  <c r="GN14" i="3"/>
  <c r="P12" i="8"/>
  <c r="P53" i="8"/>
  <c r="GN55" i="3"/>
  <c r="FM142" i="3"/>
  <c r="FN142" i="3"/>
  <c r="FG142" i="3"/>
  <c r="R49" i="8"/>
  <c r="GP51" i="3"/>
  <c r="FM68" i="3"/>
  <c r="FN68" i="3"/>
  <c r="FG68" i="3"/>
  <c r="DX68" i="3"/>
  <c r="GV161" i="3"/>
  <c r="FW161" i="3"/>
  <c r="FM116" i="3"/>
  <c r="FN116" i="3"/>
  <c r="FG116" i="3"/>
  <c r="GT144" i="3"/>
  <c r="FM39" i="3"/>
  <c r="FN39" i="3"/>
  <c r="FR39" i="3"/>
  <c r="FG39" i="3"/>
  <c r="GT162" i="3"/>
  <c r="FU162" i="3"/>
  <c r="GT128" i="3"/>
  <c r="R43" i="8"/>
  <c r="GP45" i="3"/>
  <c r="GN74" i="3"/>
  <c r="GN90" i="3"/>
  <c r="GN84" i="3"/>
  <c r="GT33" i="3"/>
  <c r="GP73" i="3"/>
  <c r="GT174" i="3"/>
  <c r="FU174" i="3"/>
  <c r="FM218" i="3"/>
  <c r="FG218" i="3"/>
  <c r="DX218" i="3"/>
  <c r="GT16" i="3"/>
  <c r="FG71" i="3"/>
  <c r="DX71" i="3"/>
  <c r="FM197" i="3"/>
  <c r="FN197" i="3"/>
  <c r="FG197" i="3"/>
  <c r="DX197" i="3"/>
  <c r="FM208" i="3"/>
  <c r="FN208" i="3"/>
  <c r="FG208" i="3"/>
  <c r="DX208" i="3"/>
  <c r="R31" i="8"/>
  <c r="GP33" i="3"/>
  <c r="FW182" i="3"/>
  <c r="GV182" i="3"/>
  <c r="FM144" i="3"/>
  <c r="FN144" i="3"/>
  <c r="FG144" i="3"/>
  <c r="FM206" i="3"/>
  <c r="FN206" i="3"/>
  <c r="FG206" i="3"/>
  <c r="DX206" i="3"/>
  <c r="FM57" i="3"/>
  <c r="FN57" i="3"/>
  <c r="FR57" i="3"/>
  <c r="FG57" i="3"/>
  <c r="FM253" i="3"/>
  <c r="FG253" i="3"/>
  <c r="DX253" i="3"/>
  <c r="GN6" i="3"/>
  <c r="P4" i="8"/>
  <c r="GN89" i="3"/>
  <c r="GN28" i="3"/>
  <c r="P26" i="8"/>
  <c r="P57" i="8"/>
  <c r="GN59" i="3"/>
  <c r="FW186" i="3"/>
  <c r="GV186" i="3"/>
  <c r="GP10" i="3"/>
  <c r="R8" i="8"/>
  <c r="GN72" i="3"/>
  <c r="GN21" i="3"/>
  <c r="P19" i="8"/>
  <c r="GT168" i="3"/>
  <c r="FU168" i="3"/>
  <c r="GP27" i="3"/>
  <c r="R25" i="8"/>
  <c r="FM19" i="3"/>
  <c r="FN19" i="3"/>
  <c r="FG19" i="3"/>
  <c r="FM50" i="3"/>
  <c r="FN50" i="3"/>
  <c r="FG50" i="3"/>
  <c r="GT98" i="3"/>
  <c r="GN16" i="3"/>
  <c r="P14" i="8"/>
  <c r="GT127" i="3"/>
  <c r="FW242" i="3"/>
  <c r="GV242" i="3"/>
  <c r="GN25" i="3"/>
  <c r="P23" i="8"/>
  <c r="FM133" i="3"/>
  <c r="FN133" i="3"/>
  <c r="FG133" i="3"/>
  <c r="FM231" i="3"/>
  <c r="FG231" i="3"/>
  <c r="DX231" i="3"/>
  <c r="GP82" i="3"/>
  <c r="GV207" i="3"/>
  <c r="FW207" i="3"/>
  <c r="FW243" i="3"/>
  <c r="GV243" i="3"/>
  <c r="P49" i="8"/>
  <c r="GN51" i="3"/>
  <c r="GP6" i="3"/>
  <c r="R4" i="8"/>
  <c r="GT21" i="3"/>
  <c r="GN76" i="3"/>
  <c r="GP78" i="3"/>
  <c r="FM172" i="3"/>
  <c r="FN172" i="3"/>
  <c r="FG172" i="3"/>
  <c r="DX172" i="3"/>
  <c r="FM233" i="3"/>
  <c r="FG233" i="3"/>
  <c r="DX233" i="3"/>
  <c r="GT86" i="3"/>
  <c r="FM129" i="3"/>
  <c r="FN129" i="3"/>
  <c r="FG129" i="3"/>
  <c r="R46" i="8"/>
  <c r="GP48" i="3"/>
  <c r="FM184" i="3"/>
  <c r="FN184" i="3"/>
  <c r="FG184" i="3"/>
  <c r="DX184" i="3"/>
  <c r="P43" i="8"/>
  <c r="GN45" i="3"/>
  <c r="GN66" i="3"/>
  <c r="FW170" i="3"/>
  <c r="GV170" i="3"/>
  <c r="FG61" i="3"/>
  <c r="FW224" i="3"/>
  <c r="GV224" i="3"/>
  <c r="FM29" i="3"/>
  <c r="FN29" i="3"/>
  <c r="FG29" i="3"/>
  <c r="FW175" i="3"/>
  <c r="GV175" i="3"/>
  <c r="FM104" i="3"/>
  <c r="FN104" i="3"/>
  <c r="FG104" i="3"/>
  <c r="FM168" i="3"/>
  <c r="FN168" i="3"/>
  <c r="FG168" i="3"/>
  <c r="DX168" i="3"/>
  <c r="FW234" i="3"/>
  <c r="GV234" i="3"/>
  <c r="FM67" i="3"/>
  <c r="FN67" i="3"/>
  <c r="FG67" i="3"/>
  <c r="DX67" i="3"/>
  <c r="FW200" i="3"/>
  <c r="GV200" i="3"/>
  <c r="R3" i="8"/>
  <c r="GP5" i="3"/>
  <c r="GT97" i="3"/>
  <c r="FM62" i="3"/>
  <c r="FN62" i="3"/>
  <c r="FG62" i="3"/>
  <c r="DX62" i="3"/>
  <c r="FM148" i="3"/>
  <c r="FN148" i="3"/>
  <c r="FG148" i="3"/>
  <c r="FM147" i="3"/>
  <c r="FN147" i="3"/>
  <c r="FG147" i="3"/>
  <c r="FM194" i="3"/>
  <c r="FN194" i="3"/>
  <c r="FG194" i="3"/>
  <c r="DX194" i="3"/>
  <c r="FM199" i="3"/>
  <c r="FN199" i="3"/>
  <c r="FG199" i="3"/>
  <c r="DX199" i="3"/>
  <c r="FM88" i="3"/>
  <c r="FN88" i="3"/>
  <c r="FG88" i="3"/>
  <c r="FM58" i="3"/>
  <c r="FN58" i="3"/>
  <c r="FR58" i="3"/>
  <c r="FG58" i="3"/>
  <c r="FM32" i="3"/>
  <c r="FN32" i="3"/>
  <c r="FR32" i="3"/>
  <c r="FG32" i="3"/>
  <c r="FM92" i="3"/>
  <c r="FN92" i="3"/>
  <c r="FG92" i="3"/>
  <c r="FM120" i="3"/>
  <c r="FN120" i="3"/>
  <c r="FG120" i="3"/>
  <c r="FM93" i="3"/>
  <c r="FN93" i="3"/>
  <c r="FG93" i="3"/>
  <c r="FM25" i="3"/>
  <c r="FN25" i="3"/>
  <c r="FR25" i="3"/>
  <c r="FG25" i="3"/>
  <c r="FM117" i="3"/>
  <c r="FN117" i="3"/>
  <c r="FG117" i="3"/>
  <c r="FM134" i="3"/>
  <c r="FN134" i="3"/>
  <c r="FG134" i="3"/>
  <c r="FM109" i="3"/>
  <c r="FN109" i="3"/>
  <c r="FG109" i="3"/>
  <c r="FM140" i="3"/>
  <c r="FN140" i="3"/>
  <c r="FG140" i="3"/>
  <c r="FM230" i="3"/>
  <c r="FG230" i="3"/>
  <c r="DX230" i="3"/>
  <c r="FM126" i="3"/>
  <c r="FN126" i="3"/>
  <c r="FG126" i="3"/>
  <c r="FM123" i="3"/>
  <c r="FN123" i="3"/>
  <c r="FG123" i="3"/>
  <c r="FM240" i="3"/>
  <c r="FG240" i="3"/>
  <c r="DX240" i="3"/>
  <c r="FM181" i="3"/>
  <c r="FN181" i="3"/>
  <c r="FG181" i="3"/>
  <c r="DX181" i="3"/>
  <c r="FM136" i="3"/>
  <c r="FN136" i="3"/>
  <c r="FG136" i="3"/>
  <c r="FM170" i="3"/>
  <c r="FN170" i="3"/>
  <c r="FG170" i="3"/>
  <c r="DX170" i="3"/>
  <c r="FM94" i="3"/>
  <c r="FN94" i="3"/>
  <c r="FG94" i="3"/>
  <c r="FM226" i="3"/>
  <c r="FG226" i="3"/>
  <c r="DX226" i="3"/>
  <c r="FM152" i="3"/>
  <c r="FN152" i="3"/>
  <c r="FG152" i="3"/>
  <c r="DX152" i="3"/>
  <c r="FM153" i="3"/>
  <c r="FN153" i="3"/>
  <c r="FG153" i="3"/>
  <c r="DX153" i="3"/>
  <c r="FM216" i="3"/>
  <c r="FG216" i="3"/>
  <c r="DX216" i="3"/>
  <c r="GT120" i="3"/>
  <c r="GV209" i="3"/>
  <c r="FW209" i="3"/>
  <c r="FW236" i="3"/>
  <c r="GV236" i="3"/>
  <c r="FW222" i="3"/>
  <c r="GV222" i="3"/>
  <c r="GN79" i="3"/>
  <c r="FM242" i="3"/>
  <c r="FG242" i="3"/>
  <c r="DX242" i="3"/>
  <c r="GV251" i="3"/>
  <c r="FW251" i="3"/>
  <c r="P48" i="8"/>
  <c r="GN50" i="3"/>
  <c r="FM107" i="3"/>
  <c r="FN107" i="3"/>
  <c r="FG107" i="3"/>
  <c r="GT28" i="3"/>
  <c r="GT172" i="3"/>
  <c r="FU172" i="3"/>
  <c r="GP77" i="3"/>
  <c r="GN78" i="3"/>
  <c r="FM202" i="3"/>
  <c r="FN202" i="3"/>
  <c r="FG202" i="3"/>
  <c r="DX202" i="3"/>
  <c r="FM201" i="3"/>
  <c r="FN201" i="3"/>
  <c r="FG201" i="3"/>
  <c r="DX201" i="3"/>
  <c r="FM31" i="3"/>
  <c r="FN31" i="3"/>
  <c r="FG31" i="3"/>
  <c r="GT83" i="3"/>
  <c r="FW204" i="3"/>
  <c r="GV204" i="3"/>
  <c r="FW252" i="3"/>
  <c r="GV252" i="3"/>
  <c r="R58" i="8"/>
  <c r="GP60" i="3"/>
  <c r="R30" i="8"/>
  <c r="GP32" i="3"/>
  <c r="FW181" i="3"/>
  <c r="GV181" i="3"/>
  <c r="FM143" i="3"/>
  <c r="FN143" i="3"/>
  <c r="FG143" i="3"/>
  <c r="GV191" i="3"/>
  <c r="FW191" i="3"/>
  <c r="GP90" i="3"/>
  <c r="GT134" i="3"/>
  <c r="FM159" i="3"/>
  <c r="FN159" i="3"/>
  <c r="FG159" i="3"/>
  <c r="DX159" i="3"/>
  <c r="FM77" i="3"/>
  <c r="FN77" i="3"/>
  <c r="FG77" i="3"/>
  <c r="DX77" i="3"/>
  <c r="GN31" i="3"/>
  <c r="P29" i="8"/>
  <c r="GN10" i="3"/>
  <c r="P8" i="8"/>
  <c r="GP89" i="3"/>
  <c r="FM9" i="3"/>
  <c r="FN9" i="3"/>
  <c r="FG9" i="3"/>
  <c r="GT75" i="3"/>
  <c r="GP29" i="3"/>
  <c r="R27" i="8"/>
  <c r="FM124" i="3"/>
  <c r="FN124" i="3"/>
  <c r="FG124" i="3"/>
  <c r="FW213" i="3"/>
  <c r="GV213" i="3"/>
  <c r="FM175" i="3"/>
  <c r="FN175" i="3"/>
  <c r="FG175" i="3"/>
  <c r="DX175" i="3"/>
  <c r="FM154" i="3"/>
  <c r="FN154" i="3"/>
  <c r="FG154" i="3"/>
  <c r="DX154" i="3"/>
  <c r="FW248" i="3"/>
  <c r="GV248" i="3"/>
  <c r="GP67" i="3"/>
  <c r="FM211" i="3"/>
  <c r="FG211" i="3"/>
  <c r="DX211" i="3"/>
  <c r="GN67" i="3"/>
  <c r="GT179" i="3"/>
  <c r="FU179" i="3"/>
  <c r="GT13" i="3"/>
  <c r="GT73" i="3"/>
  <c r="FW210" i="3"/>
  <c r="GV210" i="3"/>
  <c r="FM234" i="3"/>
  <c r="FG234" i="3"/>
  <c r="DX234" i="3"/>
  <c r="GN11" i="3"/>
  <c r="P9" i="8"/>
  <c r="FM85" i="3"/>
  <c r="FN85" i="3"/>
  <c r="FG85" i="3"/>
  <c r="GT51" i="3"/>
  <c r="GP11" i="3"/>
  <c r="R9" i="8"/>
  <c r="FW206" i="3"/>
  <c r="GV206" i="3"/>
  <c r="GT180" i="3"/>
  <c r="FU180" i="3"/>
  <c r="FM15" i="3"/>
  <c r="FN15" i="3"/>
  <c r="FR15" i="3"/>
  <c r="FG15" i="3"/>
  <c r="FM174" i="3"/>
  <c r="FN174" i="3"/>
  <c r="FG174" i="3"/>
  <c r="DX174" i="3"/>
  <c r="FM229" i="3"/>
  <c r="FG229" i="3"/>
  <c r="DX229" i="3"/>
  <c r="FM166" i="3"/>
  <c r="FN166" i="3"/>
  <c r="FG166" i="3"/>
  <c r="DX166" i="3"/>
  <c r="GN15" i="3"/>
  <c r="P13" i="8"/>
  <c r="GP12" i="3"/>
  <c r="R10" i="8"/>
  <c r="GN29" i="3"/>
  <c r="P27" i="8"/>
  <c r="FW167" i="3"/>
  <c r="GV167" i="3"/>
  <c r="FM23" i="3"/>
  <c r="FN23" i="3"/>
  <c r="FG23" i="3"/>
  <c r="GP80" i="3"/>
  <c r="GT149" i="3"/>
  <c r="GT103" i="3"/>
  <c r="FW215" i="3"/>
  <c r="GV215" i="3"/>
  <c r="GP91" i="3"/>
  <c r="GP69" i="3"/>
  <c r="GT8" i="3"/>
  <c r="FM75" i="3"/>
  <c r="FN75" i="3"/>
  <c r="FG75" i="3"/>
  <c r="DX75" i="3"/>
  <c r="GN86" i="3"/>
  <c r="GN82" i="3"/>
  <c r="GP79" i="3"/>
  <c r="GN80" i="3"/>
  <c r="GP85" i="3"/>
  <c r="GP9" i="3"/>
  <c r="R7" i="8"/>
  <c r="GT7" i="3"/>
  <c r="FM20" i="3"/>
  <c r="FN20" i="3"/>
  <c r="FR20" i="3"/>
  <c r="FG20" i="3"/>
  <c r="R39" i="8"/>
  <c r="GP41" i="3"/>
  <c r="R45" i="8"/>
  <c r="GP47" i="3"/>
  <c r="R51" i="8"/>
  <c r="GP53" i="3"/>
  <c r="GN19" i="3"/>
  <c r="P17" i="8"/>
  <c r="FM128" i="3"/>
  <c r="FN128" i="3"/>
  <c r="FG128" i="3"/>
  <c r="FM46" i="3"/>
  <c r="FN46" i="3"/>
  <c r="FR46" i="3"/>
  <c r="FG46" i="3"/>
  <c r="GT104" i="3"/>
  <c r="FW216" i="3"/>
  <c r="GV216" i="3"/>
  <c r="GP63" i="3"/>
  <c r="P31" i="8"/>
  <c r="GN33" i="3"/>
  <c r="GT117" i="3"/>
  <c r="FM198" i="3"/>
  <c r="FN198" i="3"/>
  <c r="FG198" i="3"/>
  <c r="DX198" i="3"/>
  <c r="GP15" i="3"/>
  <c r="R13" i="8"/>
  <c r="FM243" i="3"/>
  <c r="FG243" i="3"/>
  <c r="DX243" i="3"/>
  <c r="FM249" i="3"/>
  <c r="FG249" i="3"/>
  <c r="DX249" i="3"/>
  <c r="GV163" i="3"/>
  <c r="FW163" i="3"/>
  <c r="FM81" i="3"/>
  <c r="FN81" i="3"/>
  <c r="FG81" i="3"/>
  <c r="R47" i="8"/>
  <c r="GP49" i="3"/>
  <c r="GP17" i="3"/>
  <c r="R15" i="8"/>
  <c r="GT92" i="3"/>
  <c r="FM155" i="3"/>
  <c r="FN155" i="3"/>
  <c r="FG155" i="3"/>
  <c r="DX155" i="3"/>
  <c r="GP42" i="3"/>
  <c r="R40" i="8"/>
  <c r="FW231" i="3"/>
  <c r="GV231" i="3"/>
  <c r="FM244" i="3"/>
  <c r="FG244" i="3"/>
  <c r="DX244" i="3"/>
  <c r="FM251" i="3"/>
  <c r="FG251" i="3"/>
  <c r="DX251" i="3"/>
  <c r="FM204" i="3"/>
  <c r="FN204" i="3"/>
  <c r="FG204" i="3"/>
  <c r="DX204" i="3"/>
  <c r="FM125" i="3"/>
  <c r="FN125" i="3"/>
  <c r="FG125" i="3"/>
  <c r="FM84" i="3"/>
  <c r="FN84" i="3"/>
  <c r="FG84" i="3"/>
  <c r="FM43" i="3"/>
  <c r="FN43" i="3"/>
  <c r="FG43" i="3"/>
  <c r="FM99" i="3"/>
  <c r="FN99" i="3"/>
  <c r="FG99" i="3"/>
  <c r="FM14" i="3"/>
  <c r="FN14" i="3"/>
  <c r="FR14" i="3"/>
  <c r="FG14" i="3"/>
  <c r="FM119" i="3"/>
  <c r="FN119" i="3"/>
  <c r="FG119" i="3"/>
  <c r="FM192" i="3"/>
  <c r="FN192" i="3"/>
  <c r="FG192" i="3"/>
  <c r="DX192" i="3"/>
  <c r="FM235" i="3"/>
  <c r="FG235" i="3"/>
  <c r="DX235" i="3"/>
  <c r="FM47" i="3"/>
  <c r="FN47" i="3"/>
  <c r="FG47" i="3"/>
  <c r="FM74" i="3"/>
  <c r="FN74" i="3"/>
  <c r="FG74" i="3"/>
  <c r="DX74" i="3"/>
  <c r="FM219" i="3"/>
  <c r="FG219" i="3"/>
  <c r="DX219" i="3"/>
  <c r="FM146" i="3"/>
  <c r="FN146" i="3"/>
  <c r="FG146" i="3"/>
  <c r="FM82" i="3"/>
  <c r="FN82" i="3"/>
  <c r="FG82" i="3"/>
  <c r="FM195" i="3"/>
  <c r="FN195" i="3"/>
  <c r="FG195" i="3"/>
  <c r="DX195" i="3"/>
  <c r="FM209" i="3"/>
  <c r="FN209" i="3"/>
  <c r="FG209" i="3"/>
  <c r="DX209" i="3"/>
  <c r="FM72" i="3"/>
  <c r="FN72" i="3"/>
  <c r="FR72" i="3"/>
  <c r="FG72" i="3"/>
  <c r="DX72" i="3"/>
  <c r="FM96" i="3"/>
  <c r="FN96" i="3"/>
  <c r="FG96" i="3"/>
  <c r="FM37" i="3"/>
  <c r="FN37" i="3"/>
  <c r="FG37" i="3"/>
  <c r="FM214" i="3"/>
  <c r="FG214" i="3"/>
  <c r="DX214" i="3"/>
  <c r="FM225" i="3"/>
  <c r="FG225" i="3"/>
  <c r="DX225" i="3"/>
  <c r="FG11" i="3"/>
  <c r="FM121" i="3"/>
  <c r="FN121" i="3"/>
  <c r="FG121" i="3"/>
  <c r="FM224" i="3"/>
  <c r="FG224" i="3"/>
  <c r="DX224" i="3"/>
  <c r="FM163" i="3"/>
  <c r="FN163" i="3"/>
  <c r="FG163" i="3"/>
  <c r="DX163" i="3"/>
  <c r="FM137" i="3"/>
  <c r="FN137" i="3"/>
  <c r="FG137" i="3"/>
  <c r="P30" i="8"/>
  <c r="GN32" i="3"/>
  <c r="GN37" i="3"/>
  <c r="P35" i="8"/>
  <c r="R29" i="8"/>
  <c r="GP31" i="3"/>
  <c r="P50" i="8"/>
  <c r="GN52" i="3"/>
  <c r="GV193" i="3"/>
  <c r="FW193" i="3"/>
  <c r="GP16" i="3"/>
  <c r="R14" i="8"/>
  <c r="GN87" i="3"/>
  <c r="FW169" i="3"/>
  <c r="GV169" i="3"/>
  <c r="GN77" i="3"/>
  <c r="FW166" i="3"/>
  <c r="GV166" i="3"/>
  <c r="FW196" i="3"/>
  <c r="GV196" i="3"/>
  <c r="GT60" i="3"/>
  <c r="GT138" i="3"/>
  <c r="R48" i="8"/>
  <c r="GP50" i="3"/>
  <c r="GV195" i="3"/>
  <c r="FW195" i="3"/>
  <c r="GN71" i="3"/>
  <c r="P45" i="8"/>
  <c r="GN47" i="3"/>
  <c r="P46" i="8"/>
  <c r="GN48" i="3"/>
  <c r="GN64" i="3"/>
  <c r="GT89" i="3"/>
  <c r="FW217" i="3"/>
  <c r="GV217" i="3"/>
  <c r="GP18" i="3"/>
  <c r="R16" i="8"/>
  <c r="FW235" i="3"/>
  <c r="GV235" i="3"/>
  <c r="GP71" i="3"/>
  <c r="GV247" i="3"/>
  <c r="FW247" i="3"/>
  <c r="GN34" i="3"/>
  <c r="P32" i="8"/>
  <c r="FW237" i="3"/>
  <c r="GV237" i="3"/>
  <c r="FW241" i="3"/>
  <c r="GV241" i="3"/>
  <c r="GV201" i="3"/>
  <c r="FW201" i="3"/>
  <c r="FM179" i="3"/>
  <c r="FN179" i="3"/>
  <c r="FG179" i="3"/>
  <c r="DX179" i="3"/>
  <c r="GP65" i="3"/>
  <c r="GP68" i="3"/>
  <c r="FM10" i="3"/>
  <c r="FN10" i="3"/>
  <c r="FG10" i="3"/>
  <c r="GT79" i="3"/>
  <c r="FM90" i="3"/>
  <c r="FN90" i="3"/>
  <c r="FG90" i="3"/>
  <c r="FM162" i="3"/>
  <c r="FN162" i="3"/>
  <c r="FG162" i="3"/>
  <c r="DX162" i="3"/>
  <c r="R50" i="8"/>
  <c r="GP52" i="3"/>
  <c r="P47" i="8"/>
  <c r="GN49" i="3"/>
  <c r="FM76" i="3"/>
  <c r="FN76" i="3"/>
  <c r="FG76" i="3"/>
  <c r="DX76" i="3"/>
  <c r="GT15" i="3"/>
  <c r="GV189" i="3"/>
  <c r="FW189" i="3"/>
  <c r="FM100" i="3"/>
  <c r="FN100" i="3"/>
  <c r="FG100" i="3"/>
  <c r="FM157" i="3"/>
  <c r="FN157" i="3"/>
  <c r="FG157" i="3"/>
  <c r="DX157" i="3"/>
  <c r="GT114" i="3"/>
  <c r="GP76" i="3"/>
  <c r="FW228" i="3"/>
  <c r="GV228" i="3"/>
  <c r="FM182" i="3"/>
  <c r="FN182" i="3"/>
  <c r="FG182" i="3"/>
  <c r="DX182" i="3"/>
  <c r="FW232" i="3"/>
  <c r="GV232" i="3"/>
  <c r="FM247" i="3"/>
  <c r="FG247" i="3"/>
  <c r="DX247" i="3"/>
  <c r="R41" i="8"/>
  <c r="GP43" i="3"/>
  <c r="GN63" i="3"/>
  <c r="GP26" i="3"/>
  <c r="R24" i="8"/>
  <c r="R56" i="8"/>
  <c r="GP58" i="3"/>
  <c r="GN68" i="3"/>
  <c r="FW227" i="3"/>
  <c r="GV227" i="3"/>
  <c r="GP20" i="3"/>
  <c r="R18" i="8"/>
  <c r="GT88" i="3"/>
  <c r="FM34" i="3"/>
  <c r="FN34" i="3"/>
  <c r="FR34" i="3"/>
  <c r="FG34" i="3"/>
  <c r="GV160" i="3"/>
  <c r="FW160" i="3"/>
  <c r="FM101" i="3"/>
  <c r="FN101" i="3"/>
  <c r="FG101" i="3"/>
  <c r="GT27" i="3"/>
  <c r="GP72" i="3"/>
  <c r="FW202" i="3"/>
  <c r="GV202" i="3"/>
  <c r="GT11" i="3"/>
  <c r="GV199" i="3"/>
  <c r="FW199" i="3"/>
  <c r="P52" i="8"/>
  <c r="GN54" i="3"/>
  <c r="FM56" i="3"/>
  <c r="FN56" i="3"/>
  <c r="FR56" i="3"/>
  <c r="FG56" i="3"/>
  <c r="GT111" i="3"/>
  <c r="R52" i="8"/>
  <c r="GP54" i="3"/>
  <c r="FM115" i="3"/>
  <c r="FN115" i="3"/>
  <c r="FG115" i="3"/>
  <c r="GP19" i="3"/>
  <c r="R17" i="8"/>
  <c r="FW178" i="3"/>
  <c r="GV178" i="3"/>
  <c r="FM212" i="3"/>
  <c r="FG212" i="3"/>
  <c r="DX212" i="3"/>
  <c r="R53" i="8"/>
  <c r="GP55" i="3"/>
  <c r="GP13" i="3"/>
  <c r="R11" i="8"/>
  <c r="R59" i="8"/>
  <c r="GP61" i="3"/>
  <c r="GV187" i="3"/>
  <c r="FW187" i="3"/>
  <c r="FW229" i="3"/>
  <c r="GV229" i="3"/>
  <c r="R44" i="8"/>
  <c r="GP46" i="3"/>
  <c r="GN88" i="3"/>
  <c r="GT156" i="3"/>
  <c r="FU156" i="3"/>
  <c r="R35" i="8"/>
  <c r="GP37" i="3"/>
  <c r="GT77" i="3"/>
  <c r="FM232" i="3"/>
  <c r="FG232" i="3"/>
  <c r="DX232" i="3"/>
  <c r="GT119" i="3"/>
  <c r="GP34" i="3"/>
  <c r="R32" i="8"/>
  <c r="GN92" i="3"/>
  <c r="FW244" i="3"/>
  <c r="GV244" i="3"/>
  <c r="FM108" i="3"/>
  <c r="FN108" i="3"/>
  <c r="FG108" i="3"/>
  <c r="GP86" i="3"/>
  <c r="FW219" i="3"/>
  <c r="GV219" i="3"/>
  <c r="GT147" i="3"/>
  <c r="FW223" i="3"/>
  <c r="GV223" i="3"/>
  <c r="GP81" i="3"/>
  <c r="GN65" i="3"/>
  <c r="GN85" i="3"/>
  <c r="GV185" i="3"/>
  <c r="FW185" i="3"/>
  <c r="FM18" i="3"/>
  <c r="FN18" i="3"/>
  <c r="FR18" i="3"/>
  <c r="FG18" i="3"/>
  <c r="FM79" i="3"/>
  <c r="FN79" i="3"/>
  <c r="FG79" i="3"/>
  <c r="DX79" i="3"/>
  <c r="FM217" i="3"/>
  <c r="FG217" i="3"/>
  <c r="DX217" i="3"/>
  <c r="FW165" i="3"/>
  <c r="GV165" i="3"/>
  <c r="FM236" i="3"/>
  <c r="FG236" i="3"/>
  <c r="DX236" i="3"/>
  <c r="FW226" i="3"/>
  <c r="GV226" i="3"/>
  <c r="FM59" i="3"/>
  <c r="FN59" i="3"/>
  <c r="FG59" i="3"/>
  <c r="FM171" i="3"/>
  <c r="FN171" i="3"/>
  <c r="FG171" i="3"/>
  <c r="DX171" i="3"/>
  <c r="GT152" i="3"/>
  <c r="FU152" i="3"/>
  <c r="GV245" i="3"/>
  <c r="FW245" i="3"/>
  <c r="GP28" i="3"/>
  <c r="R26" i="8"/>
  <c r="FW188" i="3"/>
  <c r="GV188" i="3"/>
  <c r="FG30" i="3"/>
  <c r="FM203" i="3"/>
  <c r="FN203" i="3"/>
  <c r="FG203" i="3"/>
  <c r="DX203" i="3"/>
  <c r="GP22" i="3"/>
  <c r="R20" i="8"/>
  <c r="FG27" i="3"/>
  <c r="GV253" i="3"/>
  <c r="FW253" i="3"/>
  <c r="GP8" i="3"/>
  <c r="R6" i="8"/>
  <c r="FW225" i="3"/>
  <c r="GV225" i="3"/>
  <c r="FM165" i="3"/>
  <c r="FN165" i="3"/>
  <c r="FG165" i="3"/>
  <c r="DX165" i="3"/>
  <c r="FM160" i="3"/>
  <c r="FN160" i="3"/>
  <c r="FG160" i="3"/>
  <c r="DX160" i="3"/>
  <c r="FM207" i="3"/>
  <c r="FN207" i="3"/>
  <c r="FG207" i="3"/>
  <c r="DX207" i="3"/>
  <c r="FM105" i="3"/>
  <c r="FN105" i="3"/>
  <c r="FG105" i="3"/>
  <c r="FM55" i="3"/>
  <c r="FN55" i="3"/>
  <c r="FG55" i="3"/>
  <c r="FM158" i="3"/>
  <c r="FN158" i="3"/>
  <c r="FG158" i="3"/>
  <c r="DX158" i="3"/>
  <c r="FM122" i="3"/>
  <c r="FN122" i="3"/>
  <c r="FG122" i="3"/>
  <c r="FM205" i="3"/>
  <c r="FN205" i="3"/>
  <c r="FG205" i="3"/>
  <c r="DX205" i="3"/>
  <c r="FM248" i="3"/>
  <c r="FG248" i="3"/>
  <c r="DX248" i="3"/>
  <c r="FM111" i="3"/>
  <c r="FN111" i="3"/>
  <c r="FG111" i="3"/>
  <c r="FM65" i="3"/>
  <c r="FN65" i="3"/>
  <c r="FR65" i="3"/>
  <c r="FG65" i="3"/>
  <c r="DX65" i="3"/>
  <c r="FM185" i="3"/>
  <c r="FN185" i="3"/>
  <c r="FG185" i="3"/>
  <c r="DX185" i="3"/>
  <c r="FM131" i="3"/>
  <c r="FN131" i="3"/>
  <c r="FG131" i="3"/>
  <c r="FM113" i="3"/>
  <c r="FN113" i="3"/>
  <c r="FG113" i="3"/>
  <c r="FM246" i="3"/>
  <c r="FG246" i="3"/>
  <c r="DX246" i="3"/>
  <c r="FM6" i="3"/>
  <c r="FN6" i="3"/>
  <c r="FR6" i="3"/>
  <c r="FG6" i="3"/>
  <c r="FM89" i="3"/>
  <c r="FN89" i="3"/>
  <c r="FG89" i="3"/>
  <c r="FM118" i="3"/>
  <c r="FN118" i="3"/>
  <c r="FG118" i="3"/>
  <c r="FM102" i="3"/>
  <c r="FN102" i="3"/>
  <c r="FG102" i="3"/>
  <c r="FM227" i="3"/>
  <c r="FG227" i="3"/>
  <c r="DX227" i="3"/>
  <c r="FM52" i="3"/>
  <c r="FN52" i="3"/>
  <c r="FG52" i="3"/>
  <c r="FM156" i="3"/>
  <c r="FN156" i="3"/>
  <c r="FG156" i="3"/>
  <c r="DX156" i="3"/>
  <c r="FM83" i="3"/>
  <c r="FN83" i="3"/>
  <c r="FG83" i="3"/>
  <c r="FM183" i="3"/>
  <c r="FN183" i="3"/>
  <c r="FG183" i="3"/>
  <c r="DX183" i="3"/>
  <c r="FM132" i="3"/>
  <c r="FN132" i="3"/>
  <c r="FG132" i="3"/>
  <c r="FM73" i="3"/>
  <c r="FN73" i="3"/>
  <c r="FG73" i="3"/>
  <c r="DX73" i="3"/>
  <c r="FM139" i="3"/>
  <c r="FN139" i="3"/>
  <c r="FG139" i="3"/>
  <c r="FM187" i="3"/>
  <c r="FN187" i="3"/>
  <c r="FG187" i="3"/>
  <c r="DX187" i="3"/>
  <c r="FM103" i="3"/>
  <c r="FN103" i="3"/>
  <c r="FG103" i="3"/>
  <c r="FM213" i="3"/>
  <c r="FG213" i="3"/>
  <c r="DX213" i="3"/>
  <c r="DX90" i="3"/>
  <c r="DX124" i="3"/>
  <c r="DX142" i="3"/>
  <c r="DX95" i="3"/>
  <c r="DX110" i="3"/>
  <c r="DX150" i="3"/>
  <c r="DX149" i="3"/>
  <c r="DX114" i="3"/>
  <c r="DX106" i="3"/>
  <c r="DX130" i="3"/>
  <c r="DX127" i="3"/>
  <c r="DX139" i="3"/>
  <c r="DX102" i="3"/>
  <c r="DX131" i="3"/>
  <c r="DX108" i="3"/>
  <c r="DX121" i="3"/>
  <c r="DX96" i="3"/>
  <c r="DX82" i="3"/>
  <c r="DX99" i="3"/>
  <c r="DX84" i="3"/>
  <c r="DX85" i="3"/>
  <c r="DX94" i="3"/>
  <c r="DX123" i="3"/>
  <c r="DX109" i="3"/>
  <c r="DX117" i="3"/>
  <c r="DX93" i="3"/>
  <c r="DX92" i="3"/>
  <c r="DX147" i="3"/>
  <c r="DX80" i="3"/>
  <c r="DX86" i="3"/>
  <c r="DX103" i="3"/>
  <c r="DX132" i="3"/>
  <c r="DX83" i="3"/>
  <c r="DX122" i="3"/>
  <c r="DX101" i="3"/>
  <c r="DX115" i="3"/>
  <c r="DX81" i="3"/>
  <c r="DX128" i="3"/>
  <c r="DX143" i="3"/>
  <c r="DX107" i="3"/>
  <c r="DX104" i="3"/>
  <c r="DX129" i="3"/>
  <c r="DX144" i="3"/>
  <c r="DX116" i="3"/>
  <c r="DX145" i="3"/>
  <c r="DX151" i="3"/>
  <c r="DX135" i="3"/>
  <c r="DX91" i="3"/>
  <c r="DX112" i="3"/>
  <c r="DX98" i="3"/>
  <c r="DX87" i="3"/>
  <c r="DX138" i="3"/>
  <c r="DX89" i="3"/>
  <c r="DX118" i="3"/>
  <c r="DX113" i="3"/>
  <c r="DX111" i="3"/>
  <c r="DX105" i="3"/>
  <c r="DX100" i="3"/>
  <c r="DX137" i="3"/>
  <c r="DX146" i="3"/>
  <c r="DX119" i="3"/>
  <c r="DX125" i="3"/>
  <c r="DX136" i="3"/>
  <c r="DX126" i="3"/>
  <c r="DX140" i="3"/>
  <c r="DX134" i="3"/>
  <c r="DX120" i="3"/>
  <c r="DX88" i="3"/>
  <c r="DX148" i="3"/>
  <c r="DX133" i="3"/>
  <c r="DX97" i="3"/>
  <c r="DX141" i="3"/>
  <c r="GU179" i="3"/>
  <c r="GU177" i="3"/>
  <c r="GU173" i="3"/>
  <c r="GU152" i="3"/>
  <c r="GU172" i="3"/>
  <c r="GU174" i="3"/>
  <c r="GU154" i="3"/>
  <c r="GU156" i="3"/>
  <c r="GU180" i="3"/>
  <c r="GU168" i="3"/>
  <c r="GU162" i="3"/>
  <c r="GU158" i="3"/>
  <c r="GU153" i="3"/>
  <c r="GU164" i="3"/>
  <c r="FN246" i="3"/>
  <c r="FO246" i="3"/>
  <c r="FR115" i="3"/>
  <c r="FV115" i="3"/>
  <c r="FO115" i="3"/>
  <c r="FO56" i="3"/>
  <c r="FN247" i="3"/>
  <c r="FO247" i="3"/>
  <c r="FR137" i="3"/>
  <c r="FV137" i="3"/>
  <c r="FO137" i="3"/>
  <c r="FR37" i="3"/>
  <c r="FV37" i="3"/>
  <c r="FO37" i="3"/>
  <c r="FO195" i="3"/>
  <c r="FR74" i="3"/>
  <c r="FV74" i="3"/>
  <c r="FO74" i="3"/>
  <c r="FR119" i="3"/>
  <c r="FV119" i="3"/>
  <c r="FO119" i="3"/>
  <c r="FR43" i="3"/>
  <c r="FO43" i="3"/>
  <c r="FN251" i="3"/>
  <c r="FO251" i="3"/>
  <c r="FO155" i="3"/>
  <c r="FR81" i="3"/>
  <c r="FO81" i="3"/>
  <c r="FO46" i="3"/>
  <c r="FO15" i="3"/>
  <c r="FR9" i="3"/>
  <c r="FO9" i="3"/>
  <c r="FR77" i="3"/>
  <c r="FV77" i="3"/>
  <c r="FO77" i="3"/>
  <c r="FO202" i="3"/>
  <c r="DY242" i="3"/>
  <c r="DZ242" i="3"/>
  <c r="DY240" i="3"/>
  <c r="DZ240" i="3"/>
  <c r="FQ140" i="3"/>
  <c r="FQ25" i="3"/>
  <c r="AF23" i="8"/>
  <c r="FQ32" i="3"/>
  <c r="AF30" i="8"/>
  <c r="DZ194" i="3"/>
  <c r="DY194" i="3"/>
  <c r="FQ104" i="3"/>
  <c r="AF59" i="8"/>
  <c r="FQ61" i="3"/>
  <c r="DY184" i="3"/>
  <c r="DZ184" i="3"/>
  <c r="DY233" i="3"/>
  <c r="DZ233" i="3"/>
  <c r="FQ133" i="3"/>
  <c r="FO57" i="3"/>
  <c r="FQ116" i="3"/>
  <c r="FQ41" i="3"/>
  <c r="AF39" i="8"/>
  <c r="DY222" i="3"/>
  <c r="DZ222" i="3"/>
  <c r="DZ186" i="3"/>
  <c r="DY186" i="3"/>
  <c r="DZ210" i="3"/>
  <c r="DY210" i="3"/>
  <c r="FQ28" i="3"/>
  <c r="AF26" i="8"/>
  <c r="FQ64" i="3"/>
  <c r="DY238" i="3"/>
  <c r="DZ238" i="3"/>
  <c r="DY173" i="3"/>
  <c r="DZ173" i="3"/>
  <c r="FO33" i="3"/>
  <c r="AH40" i="8"/>
  <c r="GW42" i="3"/>
  <c r="FR78" i="3"/>
  <c r="FV78" i="3"/>
  <c r="FO78" i="3"/>
  <c r="FQ98" i="3"/>
  <c r="FW164" i="3"/>
  <c r="GV164" i="3"/>
  <c r="DY213" i="3"/>
  <c r="DZ213" i="3"/>
  <c r="FQ111" i="3"/>
  <c r="FQ96" i="3"/>
  <c r="FQ20" i="3"/>
  <c r="AF18" i="8"/>
  <c r="DY166" i="3"/>
  <c r="DZ166" i="3"/>
  <c r="FQ124" i="3"/>
  <c r="DY159" i="3"/>
  <c r="DZ159" i="3"/>
  <c r="FN242" i="3"/>
  <c r="FO242" i="3"/>
  <c r="FN240" i="3"/>
  <c r="FO240" i="3"/>
  <c r="FR140" i="3"/>
  <c r="FV140" i="3"/>
  <c r="FO140" i="3"/>
  <c r="FO25" i="3"/>
  <c r="FO32" i="3"/>
  <c r="FO194" i="3"/>
  <c r="FR104" i="3"/>
  <c r="FV104" i="3"/>
  <c r="FO104" i="3"/>
  <c r="FO184" i="3"/>
  <c r="FN233" i="3"/>
  <c r="FO233" i="3"/>
  <c r="FR133" i="3"/>
  <c r="FV133" i="3"/>
  <c r="FO133" i="3"/>
  <c r="DZ206" i="3"/>
  <c r="DY206" i="3"/>
  <c r="DZ208" i="3"/>
  <c r="DY208" i="3"/>
  <c r="DY218" i="3"/>
  <c r="DZ218" i="3"/>
  <c r="FR116" i="3"/>
  <c r="FV116" i="3"/>
  <c r="FO116" i="3"/>
  <c r="FO41" i="3"/>
  <c r="FN222" i="3"/>
  <c r="FO222" i="3"/>
  <c r="FO186" i="3"/>
  <c r="FO210" i="3"/>
  <c r="FR28" i="3"/>
  <c r="FV28" i="3"/>
  <c r="FO28" i="3"/>
  <c r="FO188" i="3"/>
  <c r="FR64" i="3"/>
  <c r="FV64" i="3"/>
  <c r="FO64" i="3"/>
  <c r="FN238" i="3"/>
  <c r="FO238" i="3"/>
  <c r="FO173" i="3"/>
  <c r="DY220" i="3"/>
  <c r="DZ220" i="3"/>
  <c r="DZ176" i="3"/>
  <c r="DY177" i="3"/>
  <c r="DZ177" i="3"/>
  <c r="FR98" i="3"/>
  <c r="FV98" i="3"/>
  <c r="FO98" i="3"/>
  <c r="DY193" i="3"/>
  <c r="DZ193" i="3"/>
  <c r="FQ113" i="3"/>
  <c r="DY162" i="3"/>
  <c r="DZ162" i="3"/>
  <c r="FQ10" i="3"/>
  <c r="AF8" i="8"/>
  <c r="AF45" i="8"/>
  <c r="FQ47" i="3"/>
  <c r="FN213" i="3"/>
  <c r="FO213" i="3"/>
  <c r="FR118" i="3"/>
  <c r="FV118" i="3"/>
  <c r="FO118" i="3"/>
  <c r="FO34" i="3"/>
  <c r="FO162" i="3"/>
  <c r="FR10" i="3"/>
  <c r="FV10" i="3"/>
  <c r="FO10" i="3"/>
  <c r="FO163" i="3"/>
  <c r="FR96" i="3"/>
  <c r="FV96" i="3"/>
  <c r="FO96" i="3"/>
  <c r="FR82" i="3"/>
  <c r="FO82" i="3"/>
  <c r="FR47" i="3"/>
  <c r="FO47" i="3"/>
  <c r="FO14" i="3"/>
  <c r="FR84" i="3"/>
  <c r="FO84" i="3"/>
  <c r="FN244" i="3"/>
  <c r="FO244" i="3"/>
  <c r="FR128" i="3"/>
  <c r="FV128" i="3"/>
  <c r="FO128" i="3"/>
  <c r="FO20" i="3"/>
  <c r="FO166" i="3"/>
  <c r="FW180" i="3"/>
  <c r="GV180" i="3"/>
  <c r="FQ85" i="3"/>
  <c r="FR124" i="3"/>
  <c r="FV124" i="3"/>
  <c r="FO124" i="3"/>
  <c r="FO159" i="3"/>
  <c r="FQ107" i="3"/>
  <c r="DY152" i="3"/>
  <c r="DZ152" i="3"/>
  <c r="FQ123" i="3"/>
  <c r="FQ109" i="3"/>
  <c r="FQ93" i="3"/>
  <c r="AF56" i="8"/>
  <c r="FQ58" i="3"/>
  <c r="FQ147" i="3"/>
  <c r="FQ67" i="3"/>
  <c r="DZ172" i="3"/>
  <c r="FO206" i="3"/>
  <c r="FO208" i="3"/>
  <c r="FN218" i="3"/>
  <c r="FO218" i="3"/>
  <c r="GV162" i="3"/>
  <c r="FW162" i="3"/>
  <c r="FQ142" i="3"/>
  <c r="FQ95" i="3"/>
  <c r="FQ80" i="3"/>
  <c r="FQ151" i="3"/>
  <c r="DY178" i="3"/>
  <c r="DZ178" i="3"/>
  <c r="DY237" i="3"/>
  <c r="DZ237" i="3"/>
  <c r="DY250" i="3"/>
  <c r="DZ250" i="3"/>
  <c r="AF49" i="8"/>
  <c r="FQ51" i="3"/>
  <c r="FQ91" i="3"/>
  <c r="DY241" i="3"/>
  <c r="DZ241" i="3"/>
  <c r="DY180" i="3"/>
  <c r="DZ180" i="3"/>
  <c r="FQ13" i="3"/>
  <c r="AF11" i="8"/>
  <c r="FN220" i="3"/>
  <c r="FO220" i="3"/>
  <c r="DY221" i="3"/>
  <c r="DZ221" i="3"/>
  <c r="FO176" i="3"/>
  <c r="FO177" i="3"/>
  <c r="FQ36" i="3"/>
  <c r="AF34" i="8"/>
  <c r="FQ138" i="3"/>
  <c r="FQ17" i="3"/>
  <c r="AF15" i="8"/>
  <c r="FO193" i="3"/>
  <c r="FR83" i="3"/>
  <c r="FO83" i="3"/>
  <c r="FO65" i="3"/>
  <c r="DY160" i="3"/>
  <c r="DZ160" i="3"/>
  <c r="DY163" i="3"/>
  <c r="FQ82" i="3"/>
  <c r="FQ14" i="3"/>
  <c r="AF12" i="8"/>
  <c r="FQ84" i="3"/>
  <c r="DY244" i="3"/>
  <c r="DZ244" i="3"/>
  <c r="FQ128" i="3"/>
  <c r="FR73" i="3"/>
  <c r="FV73" i="3"/>
  <c r="FO73" i="3"/>
  <c r="FO156" i="3"/>
  <c r="FR113" i="3"/>
  <c r="FV113" i="3"/>
  <c r="FO113" i="3"/>
  <c r="FR111" i="3"/>
  <c r="FV111" i="3"/>
  <c r="FO111" i="3"/>
  <c r="FO158" i="3"/>
  <c r="FO160" i="3"/>
  <c r="AF57" i="8"/>
  <c r="FQ59" i="3"/>
  <c r="DY217" i="3"/>
  <c r="DZ217" i="3"/>
  <c r="FQ18" i="3"/>
  <c r="AF16" i="8"/>
  <c r="FQ103" i="3"/>
  <c r="FQ132" i="3"/>
  <c r="AF50" i="8"/>
  <c r="FQ52" i="3"/>
  <c r="FQ89" i="3"/>
  <c r="FQ131" i="3"/>
  <c r="DZ248" i="3"/>
  <c r="DY248" i="3"/>
  <c r="AF53" i="8"/>
  <c r="FQ55" i="3"/>
  <c r="DY203" i="3"/>
  <c r="DZ203" i="3"/>
  <c r="FR59" i="3"/>
  <c r="FV59" i="3"/>
  <c r="FO59" i="3"/>
  <c r="FN217" i="3"/>
  <c r="FO217" i="3"/>
  <c r="FO18" i="3"/>
  <c r="DY157" i="3"/>
  <c r="DZ157" i="3"/>
  <c r="FQ76" i="3"/>
  <c r="FQ90" i="3"/>
  <c r="DY179" i="3"/>
  <c r="DZ179" i="3"/>
  <c r="DY224" i="3"/>
  <c r="DZ224" i="3"/>
  <c r="DY225" i="3"/>
  <c r="DZ225" i="3"/>
  <c r="FQ72" i="3"/>
  <c r="FQ146" i="3"/>
  <c r="DY235" i="3"/>
  <c r="DZ235" i="3"/>
  <c r="FQ125" i="3"/>
  <c r="DZ249" i="3"/>
  <c r="DY249" i="3"/>
  <c r="DY198" i="3"/>
  <c r="FQ75" i="3"/>
  <c r="FQ23" i="3"/>
  <c r="AF21" i="8"/>
  <c r="DY229" i="3"/>
  <c r="DZ229" i="3"/>
  <c r="FR85" i="3"/>
  <c r="FO85" i="3"/>
  <c r="DY211" i="3"/>
  <c r="DZ211" i="3"/>
  <c r="DY154" i="3"/>
  <c r="FQ143" i="3"/>
  <c r="FQ31" i="3"/>
  <c r="AF29" i="8"/>
  <c r="FR107" i="3"/>
  <c r="FV107" i="3"/>
  <c r="FO107" i="3"/>
  <c r="FO152" i="3"/>
  <c r="FO170" i="3"/>
  <c r="FR123" i="3"/>
  <c r="FV123" i="3"/>
  <c r="FO123" i="3"/>
  <c r="FR109" i="3"/>
  <c r="FV109" i="3"/>
  <c r="FO109" i="3"/>
  <c r="FR93" i="3"/>
  <c r="FV93" i="3"/>
  <c r="FO93" i="3"/>
  <c r="FO58" i="3"/>
  <c r="FR147" i="3"/>
  <c r="FV147" i="3"/>
  <c r="FO147" i="3"/>
  <c r="FR67" i="3"/>
  <c r="FO67" i="3"/>
  <c r="FO172" i="3"/>
  <c r="FW168" i="3"/>
  <c r="GV168" i="3"/>
  <c r="FQ144" i="3"/>
  <c r="DY197" i="3"/>
  <c r="DZ197" i="3"/>
  <c r="FR142" i="3"/>
  <c r="FV142" i="3"/>
  <c r="FO142" i="3"/>
  <c r="FR95" i="3"/>
  <c r="FV95" i="3"/>
  <c r="FO95" i="3"/>
  <c r="FO167" i="3"/>
  <c r="FR80" i="3"/>
  <c r="FO80" i="3"/>
  <c r="FR151" i="3"/>
  <c r="FV151" i="3"/>
  <c r="FO151" i="3"/>
  <c r="FO178" i="3"/>
  <c r="FN237" i="3"/>
  <c r="FO237" i="3"/>
  <c r="FN250" i="3"/>
  <c r="FO250" i="3"/>
  <c r="FR51" i="3"/>
  <c r="FV51" i="3"/>
  <c r="FO51" i="3"/>
  <c r="FR91" i="3"/>
  <c r="FO91" i="3"/>
  <c r="FN241" i="3"/>
  <c r="FO241" i="3"/>
  <c r="FO180" i="3"/>
  <c r="GV158" i="3"/>
  <c r="FW158" i="3"/>
  <c r="FQ127" i="3"/>
  <c r="FQ141" i="3"/>
  <c r="FN221" i="3"/>
  <c r="FO221" i="3"/>
  <c r="DY164" i="3"/>
  <c r="DZ164" i="3"/>
  <c r="FO36" i="3"/>
  <c r="FR138" i="3"/>
  <c r="FV138" i="3"/>
  <c r="FO138" i="3"/>
  <c r="FW173" i="3"/>
  <c r="GV173" i="3"/>
  <c r="DY156" i="3"/>
  <c r="FO171" i="3"/>
  <c r="FR103" i="3"/>
  <c r="FV103" i="3"/>
  <c r="FO103" i="3"/>
  <c r="FR89" i="3"/>
  <c r="FO89" i="3"/>
  <c r="FO165" i="3"/>
  <c r="FQ79" i="3"/>
  <c r="FO182" i="3"/>
  <c r="FO157" i="3"/>
  <c r="FR76" i="3"/>
  <c r="FV76" i="3"/>
  <c r="FO76" i="3"/>
  <c r="FR90" i="3"/>
  <c r="FO90" i="3"/>
  <c r="FO179" i="3"/>
  <c r="FN224" i="3"/>
  <c r="FO224" i="3"/>
  <c r="FN225" i="3"/>
  <c r="FO225" i="3"/>
  <c r="FO72" i="3"/>
  <c r="FR146" i="3"/>
  <c r="FV146" i="3"/>
  <c r="FO146" i="3"/>
  <c r="FN235" i="3"/>
  <c r="FO235" i="3"/>
  <c r="FR125" i="3"/>
  <c r="FV125" i="3"/>
  <c r="FO125" i="3"/>
  <c r="FN249" i="3"/>
  <c r="FO249" i="3"/>
  <c r="FO198" i="3"/>
  <c r="FR75" i="3"/>
  <c r="FV75" i="3"/>
  <c r="FO75" i="3"/>
  <c r="FR23" i="3"/>
  <c r="FO23" i="3"/>
  <c r="FN229" i="3"/>
  <c r="FO229" i="3"/>
  <c r="FN211" i="3"/>
  <c r="FO211" i="3"/>
  <c r="FO154" i="3"/>
  <c r="FR143" i="3"/>
  <c r="FV143" i="3"/>
  <c r="FO143" i="3"/>
  <c r="FR31" i="3"/>
  <c r="FO31" i="3"/>
  <c r="DY216" i="3"/>
  <c r="DZ216" i="3"/>
  <c r="DY226" i="3"/>
  <c r="DZ226" i="3"/>
  <c r="FQ136" i="3"/>
  <c r="FQ126" i="3"/>
  <c r="FQ134" i="3"/>
  <c r="FQ120" i="3"/>
  <c r="FQ88" i="3"/>
  <c r="FQ148" i="3"/>
  <c r="FQ29" i="3"/>
  <c r="AF27" i="8"/>
  <c r="FQ129" i="3"/>
  <c r="AF48" i="8"/>
  <c r="FQ50" i="3"/>
  <c r="FR144" i="3"/>
  <c r="FV144" i="3"/>
  <c r="FO144" i="3"/>
  <c r="FO197" i="3"/>
  <c r="FW174" i="3"/>
  <c r="GV174" i="3"/>
  <c r="FQ39" i="3"/>
  <c r="AF37" i="8"/>
  <c r="FQ145" i="3"/>
  <c r="DY228" i="3"/>
  <c r="DZ228" i="3"/>
  <c r="DY223" i="3"/>
  <c r="DZ223" i="3"/>
  <c r="FQ35" i="3"/>
  <c r="AF33" i="8"/>
  <c r="FQ97" i="3"/>
  <c r="FQ66" i="3"/>
  <c r="DY215" i="3"/>
  <c r="DZ215" i="3"/>
  <c r="FQ150" i="3"/>
  <c r="FQ149" i="3"/>
  <c r="FQ114" i="3"/>
  <c r="FQ106" i="3"/>
  <c r="FQ130" i="3"/>
  <c r="FR127" i="3"/>
  <c r="FV127" i="3"/>
  <c r="FO127" i="3"/>
  <c r="FR141" i="3"/>
  <c r="FV141" i="3"/>
  <c r="FO141" i="3"/>
  <c r="GV153" i="3"/>
  <c r="FW153" i="3"/>
  <c r="FO164" i="3"/>
  <c r="FQ87" i="3"/>
  <c r="DZ200" i="3"/>
  <c r="DY200" i="3"/>
  <c r="GS42" i="3"/>
  <c r="FQ86" i="3"/>
  <c r="DY189" i="3"/>
  <c r="DZ189" i="3"/>
  <c r="FR102" i="3"/>
  <c r="FV102" i="3"/>
  <c r="FO102" i="3"/>
  <c r="FO207" i="3"/>
  <c r="FQ73" i="3"/>
  <c r="FR132" i="3"/>
  <c r="FV132" i="3"/>
  <c r="FO132" i="3"/>
  <c r="FN248" i="3"/>
  <c r="FO248" i="3"/>
  <c r="FO203" i="3"/>
  <c r="FQ108" i="3"/>
  <c r="DZ187" i="3"/>
  <c r="DZ183" i="3"/>
  <c r="DY183" i="3"/>
  <c r="DY227" i="3"/>
  <c r="DZ227" i="3"/>
  <c r="FQ6" i="3"/>
  <c r="AF4" i="8"/>
  <c r="DZ185" i="3"/>
  <c r="DY185" i="3"/>
  <c r="DY205" i="3"/>
  <c r="DZ205" i="3"/>
  <c r="FQ105" i="3"/>
  <c r="FQ30" i="3"/>
  <c r="AF28" i="8"/>
  <c r="FR79" i="3"/>
  <c r="FV79" i="3"/>
  <c r="FO79" i="3"/>
  <c r="FR108" i="3"/>
  <c r="FV108" i="3"/>
  <c r="FO108" i="3"/>
  <c r="FQ101" i="3"/>
  <c r="FQ100" i="3"/>
  <c r="FQ121" i="3"/>
  <c r="DY214" i="3"/>
  <c r="DZ214" i="3"/>
  <c r="DY209" i="3"/>
  <c r="DZ209" i="3"/>
  <c r="DY219" i="3"/>
  <c r="DZ219" i="3"/>
  <c r="DZ192" i="3"/>
  <c r="DY192" i="3"/>
  <c r="FQ99" i="3"/>
  <c r="DY204" i="3"/>
  <c r="DY243" i="3"/>
  <c r="DZ243" i="3"/>
  <c r="DZ174" i="3"/>
  <c r="DY175" i="3"/>
  <c r="DY201" i="3"/>
  <c r="DZ201" i="3"/>
  <c r="FN216" i="3"/>
  <c r="FO216" i="3"/>
  <c r="FN226" i="3"/>
  <c r="FO226" i="3"/>
  <c r="FR136" i="3"/>
  <c r="FV136" i="3"/>
  <c r="FO136" i="3"/>
  <c r="FR126" i="3"/>
  <c r="FV126" i="3"/>
  <c r="FO126" i="3"/>
  <c r="FR134" i="3"/>
  <c r="FV134" i="3"/>
  <c r="FO134" i="3"/>
  <c r="FR120" i="3"/>
  <c r="FV120" i="3"/>
  <c r="FO120" i="3"/>
  <c r="FR88" i="3"/>
  <c r="FO88" i="3"/>
  <c r="FR148" i="3"/>
  <c r="FV148" i="3"/>
  <c r="FO148" i="3"/>
  <c r="FR29" i="3"/>
  <c r="FO29" i="3"/>
  <c r="FR129" i="3"/>
  <c r="FV129" i="3"/>
  <c r="FO129" i="3"/>
  <c r="FR50" i="3"/>
  <c r="FV50" i="3"/>
  <c r="FO50" i="3"/>
  <c r="DZ253" i="3"/>
  <c r="DY253" i="3"/>
  <c r="FQ71" i="3"/>
  <c r="FO39" i="3"/>
  <c r="FR145" i="3"/>
  <c r="FV145" i="3"/>
  <c r="FO145" i="3"/>
  <c r="FN228" i="3"/>
  <c r="FO228" i="3"/>
  <c r="FN223" i="3"/>
  <c r="FO223" i="3"/>
  <c r="FO35" i="3"/>
  <c r="FR97" i="3"/>
  <c r="FV97" i="3"/>
  <c r="FO97" i="3"/>
  <c r="FO66" i="3"/>
  <c r="FN215" i="3"/>
  <c r="FO215" i="3"/>
  <c r="FR150" i="3"/>
  <c r="FV150" i="3"/>
  <c r="FO150" i="3"/>
  <c r="FR149" i="3"/>
  <c r="FV149" i="3"/>
  <c r="FO149" i="3"/>
  <c r="FR114" i="3"/>
  <c r="FV114" i="3"/>
  <c r="FO114" i="3"/>
  <c r="FR106" i="3"/>
  <c r="FV106" i="3"/>
  <c r="FO106" i="3"/>
  <c r="FR130" i="3"/>
  <c r="FV130" i="3"/>
  <c r="FO130" i="3"/>
  <c r="DY191" i="3"/>
  <c r="DZ191" i="3"/>
  <c r="DY161" i="3"/>
  <c r="DZ190" i="3"/>
  <c r="DY190" i="3"/>
  <c r="FQ112" i="3"/>
  <c r="FR87" i="3"/>
  <c r="FO87" i="3"/>
  <c r="FO200" i="3"/>
  <c r="GV154" i="3"/>
  <c r="FW154" i="3"/>
  <c r="FR86" i="3"/>
  <c r="FO86" i="3"/>
  <c r="FO189" i="3"/>
  <c r="DY158" i="3"/>
  <c r="FQ34" i="3"/>
  <c r="AF32" i="8"/>
  <c r="FO187" i="3"/>
  <c r="FO183" i="3"/>
  <c r="FN227" i="3"/>
  <c r="FO227" i="3"/>
  <c r="FO6" i="3"/>
  <c r="FO185" i="3"/>
  <c r="FO205" i="3"/>
  <c r="FR105" i="3"/>
  <c r="FV105" i="3"/>
  <c r="FO105" i="3"/>
  <c r="GV152" i="3"/>
  <c r="FW152" i="3"/>
  <c r="DY236" i="3"/>
  <c r="DZ236" i="3"/>
  <c r="DY232" i="3"/>
  <c r="DZ232" i="3"/>
  <c r="FR101" i="3"/>
  <c r="FV101" i="3"/>
  <c r="FO101" i="3"/>
  <c r="FR100" i="3"/>
  <c r="FV100" i="3"/>
  <c r="FO100" i="3"/>
  <c r="FR121" i="3"/>
  <c r="FV121" i="3"/>
  <c r="FO121" i="3"/>
  <c r="FN214" i="3"/>
  <c r="FO214" i="3"/>
  <c r="FO209" i="3"/>
  <c r="FN219" i="3"/>
  <c r="FO219" i="3"/>
  <c r="FO192" i="3"/>
  <c r="FR99" i="3"/>
  <c r="FV99" i="3"/>
  <c r="FO99" i="3"/>
  <c r="FO204" i="3"/>
  <c r="FN243" i="3"/>
  <c r="FO243" i="3"/>
  <c r="FO174" i="3"/>
  <c r="DY234" i="3"/>
  <c r="DZ234" i="3"/>
  <c r="FO175" i="3"/>
  <c r="FO201" i="3"/>
  <c r="FW172" i="3"/>
  <c r="GV172" i="3"/>
  <c r="FQ94" i="3"/>
  <c r="DZ181" i="3"/>
  <c r="DY181" i="3"/>
  <c r="DY230" i="3"/>
  <c r="DZ230" i="3"/>
  <c r="FQ117" i="3"/>
  <c r="FQ92" i="3"/>
  <c r="DY199" i="3"/>
  <c r="DZ199" i="3"/>
  <c r="FQ62" i="3"/>
  <c r="DY168" i="3"/>
  <c r="DZ168" i="3"/>
  <c r="DY231" i="3"/>
  <c r="DZ231" i="3"/>
  <c r="FQ19" i="3"/>
  <c r="AF17" i="8"/>
  <c r="FN253" i="3"/>
  <c r="FO253" i="3"/>
  <c r="FQ68" i="3"/>
  <c r="FQ7" i="3"/>
  <c r="AF5" i="8"/>
  <c r="FQ110" i="3"/>
  <c r="DY169" i="3"/>
  <c r="DZ169" i="3"/>
  <c r="FQ22" i="3"/>
  <c r="AF20" i="8"/>
  <c r="FQ135" i="3"/>
  <c r="DY239" i="3"/>
  <c r="DZ239" i="3"/>
  <c r="AF51" i="8"/>
  <c r="FQ53" i="3"/>
  <c r="DY245" i="3"/>
  <c r="DZ245" i="3"/>
  <c r="DZ252" i="3"/>
  <c r="DY252" i="3"/>
  <c r="FQ44" i="3"/>
  <c r="AF42" i="8"/>
  <c r="FO191" i="3"/>
  <c r="FO161" i="3"/>
  <c r="FO190" i="3"/>
  <c r="FR112" i="3"/>
  <c r="FV112" i="3"/>
  <c r="FO112" i="3"/>
  <c r="FW177" i="3"/>
  <c r="GV177" i="3"/>
  <c r="DZ196" i="3"/>
  <c r="DY196" i="3"/>
  <c r="FR139" i="3"/>
  <c r="FV139" i="3"/>
  <c r="FO139" i="3"/>
  <c r="FR122" i="3"/>
  <c r="FV122" i="3"/>
  <c r="FO122" i="3"/>
  <c r="FN212" i="3"/>
  <c r="FO212" i="3"/>
  <c r="FQ118" i="3"/>
  <c r="FR52" i="3"/>
  <c r="FO52" i="3"/>
  <c r="FR131" i="3"/>
  <c r="FV131" i="3"/>
  <c r="FO131" i="3"/>
  <c r="FR55" i="3"/>
  <c r="FO55" i="3"/>
  <c r="FQ139" i="3"/>
  <c r="FQ83" i="3"/>
  <c r="FQ102" i="3"/>
  <c r="DZ246" i="3"/>
  <c r="DY246" i="3"/>
  <c r="FQ65" i="3"/>
  <c r="FQ122" i="3"/>
  <c r="DY207" i="3"/>
  <c r="DZ207" i="3"/>
  <c r="FQ27" i="3"/>
  <c r="AF25" i="8"/>
  <c r="FN236" i="3"/>
  <c r="FO236" i="3"/>
  <c r="FN232" i="3"/>
  <c r="FO232" i="3"/>
  <c r="GV156" i="3"/>
  <c r="FW156" i="3"/>
  <c r="DZ212" i="3"/>
  <c r="DY212" i="3"/>
  <c r="FQ115" i="3"/>
  <c r="AF54" i="8"/>
  <c r="FQ56" i="3"/>
  <c r="DZ247" i="3"/>
  <c r="DY247" i="3"/>
  <c r="FQ137" i="3"/>
  <c r="FQ11" i="3"/>
  <c r="AF9" i="8"/>
  <c r="FQ37" i="3"/>
  <c r="AF35" i="8"/>
  <c r="DZ195" i="3"/>
  <c r="FQ74" i="3"/>
  <c r="FQ119" i="3"/>
  <c r="FQ43" i="3"/>
  <c r="AF41" i="8"/>
  <c r="DZ251" i="3"/>
  <c r="DY251" i="3"/>
  <c r="DY155" i="3"/>
  <c r="FQ81" i="3"/>
  <c r="AF44" i="8"/>
  <c r="FQ46" i="3"/>
  <c r="FQ15" i="3"/>
  <c r="AF13" i="8"/>
  <c r="FN234" i="3"/>
  <c r="FO234" i="3"/>
  <c r="FW179" i="3"/>
  <c r="GV179" i="3"/>
  <c r="FQ9" i="3"/>
  <c r="AF7" i="8"/>
  <c r="FQ77" i="3"/>
  <c r="DZ202" i="3"/>
  <c r="DY202" i="3"/>
  <c r="FO153" i="3"/>
  <c r="FR94" i="3"/>
  <c r="FV94" i="3"/>
  <c r="FO94" i="3"/>
  <c r="FO181" i="3"/>
  <c r="FN230" i="3"/>
  <c r="FO230" i="3"/>
  <c r="FR117" i="3"/>
  <c r="FV117" i="3"/>
  <c r="FO117" i="3"/>
  <c r="FR92" i="3"/>
  <c r="FO92" i="3"/>
  <c r="FO199" i="3"/>
  <c r="FR62" i="3"/>
  <c r="FV62" i="3"/>
  <c r="FO62" i="3"/>
  <c r="FO168" i="3"/>
  <c r="FN231" i="3"/>
  <c r="FO231" i="3"/>
  <c r="FR19" i="3"/>
  <c r="FO19" i="3"/>
  <c r="AF55" i="8"/>
  <c r="FQ57" i="3"/>
  <c r="FR68" i="3"/>
  <c r="FO68" i="3"/>
  <c r="FO7" i="3"/>
  <c r="FR110" i="3"/>
  <c r="FV110" i="3"/>
  <c r="FO110" i="3"/>
  <c r="FO169" i="3"/>
  <c r="FR22" i="3"/>
  <c r="FV22" i="3"/>
  <c r="FO22" i="3"/>
  <c r="FR135" i="3"/>
  <c r="FV135" i="3"/>
  <c r="FO135" i="3"/>
  <c r="FN239" i="3"/>
  <c r="FO239" i="3"/>
  <c r="FO53" i="3"/>
  <c r="FN245" i="3"/>
  <c r="FO245" i="3"/>
  <c r="FN252" i="3"/>
  <c r="FO252" i="3"/>
  <c r="FR44" i="3"/>
  <c r="FO44" i="3"/>
  <c r="FQ33" i="3"/>
  <c r="AF31" i="8"/>
  <c r="FQ78" i="3"/>
  <c r="FO196" i="3"/>
  <c r="FV84" i="3"/>
  <c r="FV92" i="3"/>
  <c r="FV86" i="3"/>
  <c r="FV88" i="3"/>
  <c r="FV91" i="3"/>
  <c r="FV85" i="3"/>
  <c r="FV83" i="3"/>
  <c r="FV87" i="3"/>
  <c r="FV89" i="3"/>
  <c r="FV80" i="3"/>
  <c r="FV82" i="3"/>
  <c r="FV90" i="3"/>
  <c r="FV81" i="3"/>
  <c r="DY195" i="3"/>
  <c r="DZ153" i="3"/>
  <c r="DY174" i="3"/>
  <c r="DZ204" i="3"/>
  <c r="EA204" i="3"/>
  <c r="EB204" i="3"/>
  <c r="EC204" i="3"/>
  <c r="ED204" i="3"/>
  <c r="EQ204" i="3"/>
  <c r="DZ171" i="3"/>
  <c r="DZ198" i="3"/>
  <c r="EA198" i="3"/>
  <c r="EB198" i="3"/>
  <c r="EC198" i="3"/>
  <c r="ED198" i="3"/>
  <c r="EQ198" i="3"/>
  <c r="DZ182" i="3"/>
  <c r="DZ165" i="3"/>
  <c r="EA165" i="3"/>
  <c r="EB165" i="3"/>
  <c r="EC165" i="3"/>
  <c r="ED165" i="3"/>
  <c r="EQ165" i="3"/>
  <c r="DZ167" i="3"/>
  <c r="DY172" i="3"/>
  <c r="DZ170" i="3"/>
  <c r="DY176" i="3"/>
  <c r="DZ155" i="3"/>
  <c r="DY153" i="3"/>
  <c r="DZ158" i="3"/>
  <c r="EA158" i="3"/>
  <c r="EB158" i="3"/>
  <c r="EC158" i="3"/>
  <c r="ED158" i="3"/>
  <c r="EQ158" i="3"/>
  <c r="DZ161" i="3"/>
  <c r="EA161" i="3"/>
  <c r="EB161" i="3"/>
  <c r="EC161" i="3"/>
  <c r="ED161" i="3"/>
  <c r="EQ161" i="3"/>
  <c r="DZ175" i="3"/>
  <c r="DY187" i="3"/>
  <c r="DY171" i="3"/>
  <c r="DZ156" i="3"/>
  <c r="EA156" i="3"/>
  <c r="EB156" i="3"/>
  <c r="EC156" i="3"/>
  <c r="ED156" i="3"/>
  <c r="EQ156" i="3"/>
  <c r="DZ154" i="3"/>
  <c r="DY182" i="3"/>
  <c r="DY165" i="3"/>
  <c r="DZ163" i="3"/>
  <c r="EA163" i="3"/>
  <c r="EB163" i="3"/>
  <c r="EC163" i="3"/>
  <c r="ED163" i="3"/>
  <c r="EQ163" i="3"/>
  <c r="DY167" i="3"/>
  <c r="DY170" i="3"/>
  <c r="DZ188" i="3"/>
  <c r="GW131" i="3"/>
  <c r="GW122" i="3"/>
  <c r="GW130" i="3"/>
  <c r="GW150" i="3"/>
  <c r="GW134" i="3"/>
  <c r="GW136" i="3"/>
  <c r="GW144" i="3"/>
  <c r="GW140" i="3"/>
  <c r="GW137" i="3"/>
  <c r="GW127" i="3"/>
  <c r="GW143" i="3"/>
  <c r="GW125" i="3"/>
  <c r="GW135" i="3"/>
  <c r="GW139" i="3"/>
  <c r="GW149" i="3"/>
  <c r="GW145" i="3"/>
  <c r="GW129" i="3"/>
  <c r="GW148" i="3"/>
  <c r="GW126" i="3"/>
  <c r="GW138" i="3"/>
  <c r="GW151" i="3"/>
  <c r="GW147" i="3"/>
  <c r="GW123" i="3"/>
  <c r="GW124" i="3"/>
  <c r="GW128" i="3"/>
  <c r="GW133" i="3"/>
  <c r="GW121" i="3"/>
  <c r="GW132" i="3"/>
  <c r="GW141" i="3"/>
  <c r="GW146" i="3"/>
  <c r="GW142" i="3"/>
  <c r="DY188" i="3"/>
  <c r="GW117" i="3"/>
  <c r="GW99" i="3"/>
  <c r="GW113" i="3"/>
  <c r="GW119" i="3"/>
  <c r="GW94" i="3"/>
  <c r="GW114" i="3"/>
  <c r="GW109" i="3"/>
  <c r="GW118" i="3"/>
  <c r="GW116" i="3"/>
  <c r="GW110" i="3"/>
  <c r="GW100" i="3"/>
  <c r="GW101" i="3"/>
  <c r="GW105" i="3"/>
  <c r="GW108" i="3"/>
  <c r="GW103" i="3"/>
  <c r="GW95" i="3"/>
  <c r="GW111" i="3"/>
  <c r="GW104" i="3"/>
  <c r="GW112" i="3"/>
  <c r="GW106" i="3"/>
  <c r="GW97" i="3"/>
  <c r="GW120" i="3"/>
  <c r="GW102" i="3"/>
  <c r="GW93" i="3"/>
  <c r="GW107" i="3"/>
  <c r="GW96" i="3"/>
  <c r="GW98" i="3"/>
  <c r="GW115" i="3"/>
  <c r="EA191" i="3"/>
  <c r="EB191" i="3"/>
  <c r="EC191" i="3"/>
  <c r="ED191" i="3"/>
  <c r="EQ191" i="3"/>
  <c r="GW29" i="3"/>
  <c r="AH27" i="8"/>
  <c r="GS30" i="3"/>
  <c r="DZ149" i="3"/>
  <c r="DY149" i="3"/>
  <c r="FU97" i="3"/>
  <c r="GS97" i="3"/>
  <c r="DZ148" i="3"/>
  <c r="DY148" i="3"/>
  <c r="FU126" i="3"/>
  <c r="GS126" i="3"/>
  <c r="AH49" i="8"/>
  <c r="GW51" i="3"/>
  <c r="FU144" i="3"/>
  <c r="GS144" i="3"/>
  <c r="GS75" i="3"/>
  <c r="FU75" i="3"/>
  <c r="EA224" i="3"/>
  <c r="EB224" i="3"/>
  <c r="EC224" i="3"/>
  <c r="ED224" i="3"/>
  <c r="EQ224" i="3"/>
  <c r="FU131" i="3"/>
  <c r="GS131" i="3"/>
  <c r="FU132" i="3"/>
  <c r="GS132" i="3"/>
  <c r="FU128" i="3"/>
  <c r="GS128" i="3"/>
  <c r="GS14" i="3"/>
  <c r="FU14" i="3"/>
  <c r="EA221" i="3"/>
  <c r="EB221" i="3"/>
  <c r="EC221" i="3"/>
  <c r="ED221" i="3"/>
  <c r="EQ221" i="3"/>
  <c r="GS51" i="3"/>
  <c r="FU51" i="3"/>
  <c r="EA237" i="3"/>
  <c r="EB237" i="3"/>
  <c r="EC237" i="3"/>
  <c r="ED237" i="3"/>
  <c r="EQ237" i="3"/>
  <c r="DZ147" i="3"/>
  <c r="DY147" i="3"/>
  <c r="GS123" i="3"/>
  <c r="FU123" i="3"/>
  <c r="GW82" i="3"/>
  <c r="GW10" i="3"/>
  <c r="AH8" i="8"/>
  <c r="GS10" i="3"/>
  <c r="FU10" i="3"/>
  <c r="FU124" i="3"/>
  <c r="GS124" i="3"/>
  <c r="GS28" i="3"/>
  <c r="FU28" i="3"/>
  <c r="DZ133" i="3"/>
  <c r="DY133" i="3"/>
  <c r="FU104" i="3"/>
  <c r="GS104" i="3"/>
  <c r="FU25" i="3"/>
  <c r="GS25" i="3"/>
  <c r="EA155" i="3"/>
  <c r="EB155" i="3"/>
  <c r="EC155" i="3"/>
  <c r="ED155" i="3"/>
  <c r="EQ155" i="3"/>
  <c r="EA207" i="3"/>
  <c r="EB207" i="3"/>
  <c r="EC207" i="3"/>
  <c r="ED207" i="3"/>
  <c r="EQ207" i="3"/>
  <c r="EA252" i="3"/>
  <c r="EB252" i="3"/>
  <c r="EC252" i="3"/>
  <c r="ED252" i="3"/>
  <c r="EQ252" i="3"/>
  <c r="GS94" i="3"/>
  <c r="FU94" i="3"/>
  <c r="FU78" i="3"/>
  <c r="GS78" i="3"/>
  <c r="EA201" i="3"/>
  <c r="EB201" i="3"/>
  <c r="EC201" i="3"/>
  <c r="ED201" i="3"/>
  <c r="EQ201" i="3"/>
  <c r="EA209" i="3"/>
  <c r="EB209" i="3"/>
  <c r="EC209" i="3"/>
  <c r="ED209" i="3"/>
  <c r="EQ209" i="3"/>
  <c r="GS101" i="3"/>
  <c r="FU101" i="3"/>
  <c r="EA183" i="3"/>
  <c r="EB183" i="3"/>
  <c r="EC183" i="3"/>
  <c r="ED183" i="3"/>
  <c r="EQ183" i="3"/>
  <c r="FU130" i="3"/>
  <c r="GS130" i="3"/>
  <c r="FU150" i="3"/>
  <c r="GS150" i="3"/>
  <c r="FU145" i="3"/>
  <c r="GS145" i="3"/>
  <c r="GS88" i="3"/>
  <c r="FU88" i="3"/>
  <c r="DZ126" i="3"/>
  <c r="DY126" i="3"/>
  <c r="GW31" i="3"/>
  <c r="AH29" i="8"/>
  <c r="FU141" i="3"/>
  <c r="GS141" i="3"/>
  <c r="DY144" i="3"/>
  <c r="DZ144" i="3"/>
  <c r="GS31" i="3"/>
  <c r="EA249" i="3"/>
  <c r="EB249" i="3"/>
  <c r="EC249" i="3"/>
  <c r="ED249" i="3"/>
  <c r="EQ249" i="3"/>
  <c r="FU146" i="3"/>
  <c r="GS146" i="3"/>
  <c r="DZ131" i="3"/>
  <c r="DY131" i="3"/>
  <c r="DZ132" i="3"/>
  <c r="DY132" i="3"/>
  <c r="GS59" i="3"/>
  <c r="FU59" i="3"/>
  <c r="DZ128" i="3"/>
  <c r="DY128" i="3"/>
  <c r="EA180" i="3"/>
  <c r="EB180" i="3"/>
  <c r="EC180" i="3"/>
  <c r="ED180" i="3"/>
  <c r="EQ180" i="3"/>
  <c r="EA167" i="3"/>
  <c r="EB167" i="3"/>
  <c r="EC167" i="3"/>
  <c r="ED167" i="3"/>
  <c r="EQ167" i="3"/>
  <c r="GS58" i="3"/>
  <c r="DZ123" i="3"/>
  <c r="DY123" i="3"/>
  <c r="GS47" i="3"/>
  <c r="EA193" i="3"/>
  <c r="EB193" i="3"/>
  <c r="EC193" i="3"/>
  <c r="ED193" i="3"/>
  <c r="EQ193" i="3"/>
  <c r="EA220" i="3"/>
  <c r="EB220" i="3"/>
  <c r="EC220" i="3"/>
  <c r="ED220" i="3"/>
  <c r="EQ220" i="3"/>
  <c r="GW28" i="3"/>
  <c r="AH26" i="8"/>
  <c r="EA208" i="3"/>
  <c r="EB208" i="3"/>
  <c r="EC208" i="3"/>
  <c r="ED208" i="3"/>
  <c r="EQ208" i="3"/>
  <c r="DZ124" i="3"/>
  <c r="DY124" i="3"/>
  <c r="GS111" i="3"/>
  <c r="FU111" i="3"/>
  <c r="GS41" i="3"/>
  <c r="EA233" i="3"/>
  <c r="EB233" i="3"/>
  <c r="EC233" i="3"/>
  <c r="ED233" i="3"/>
  <c r="EQ233" i="3"/>
  <c r="GW77" i="3"/>
  <c r="AH41" i="8"/>
  <c r="GW43" i="3"/>
  <c r="GW37" i="3"/>
  <c r="AH35" i="8"/>
  <c r="EA202" i="3"/>
  <c r="EB202" i="3"/>
  <c r="EC202" i="3"/>
  <c r="ED202" i="3"/>
  <c r="EQ202" i="3"/>
  <c r="FU77" i="3"/>
  <c r="GS77" i="3"/>
  <c r="FU46" i="3"/>
  <c r="GS46" i="3"/>
  <c r="GS11" i="3"/>
  <c r="FU11" i="3"/>
  <c r="GS122" i="3"/>
  <c r="FU122" i="3"/>
  <c r="FU7" i="3"/>
  <c r="GS7" i="3"/>
  <c r="FU62" i="3"/>
  <c r="GS62" i="3"/>
  <c r="FU117" i="3"/>
  <c r="GS117" i="3"/>
  <c r="EA153" i="3"/>
  <c r="EB153" i="3"/>
  <c r="EC153" i="3"/>
  <c r="ED153" i="3"/>
  <c r="EQ153" i="3"/>
  <c r="EA234" i="3"/>
  <c r="EB234" i="3"/>
  <c r="EC234" i="3"/>
  <c r="ED234" i="3"/>
  <c r="EQ234" i="3"/>
  <c r="FU112" i="3"/>
  <c r="GS112" i="3"/>
  <c r="EA253" i="3"/>
  <c r="EB253" i="3"/>
  <c r="EC253" i="3"/>
  <c r="ED253" i="3"/>
  <c r="EQ253" i="3"/>
  <c r="EA185" i="3"/>
  <c r="EB185" i="3"/>
  <c r="EC185" i="3"/>
  <c r="ED185" i="3"/>
  <c r="EQ185" i="3"/>
  <c r="DZ130" i="3"/>
  <c r="DY130" i="3"/>
  <c r="DZ150" i="3"/>
  <c r="DY150" i="3"/>
  <c r="DZ145" i="3"/>
  <c r="DY145" i="3"/>
  <c r="FU129" i="3"/>
  <c r="GS129" i="3"/>
  <c r="FU136" i="3"/>
  <c r="GS136" i="3"/>
  <c r="DZ141" i="3"/>
  <c r="DY141" i="3"/>
  <c r="GW85" i="3"/>
  <c r="FU125" i="3"/>
  <c r="GS125" i="3"/>
  <c r="DZ146" i="3"/>
  <c r="DY146" i="3"/>
  <c r="EA179" i="3"/>
  <c r="EB179" i="3"/>
  <c r="EC179" i="3"/>
  <c r="ED179" i="3"/>
  <c r="EQ179" i="3"/>
  <c r="EA157" i="3"/>
  <c r="EB157" i="3"/>
  <c r="EC157" i="3"/>
  <c r="ED157" i="3"/>
  <c r="EQ157" i="3"/>
  <c r="FU89" i="3"/>
  <c r="GS89" i="3"/>
  <c r="GS103" i="3"/>
  <c r="FU103" i="3"/>
  <c r="EA244" i="3"/>
  <c r="EB244" i="3"/>
  <c r="EC244" i="3"/>
  <c r="ED244" i="3"/>
  <c r="EQ244" i="3"/>
  <c r="FU82" i="3"/>
  <c r="GS82" i="3"/>
  <c r="GS17" i="3"/>
  <c r="GS36" i="3"/>
  <c r="FU36" i="3"/>
  <c r="EA178" i="3"/>
  <c r="EB178" i="3"/>
  <c r="EC178" i="3"/>
  <c r="ED178" i="3"/>
  <c r="EQ178" i="3"/>
  <c r="EA172" i="3"/>
  <c r="EB172" i="3"/>
  <c r="EC172" i="3"/>
  <c r="ED172" i="3"/>
  <c r="EQ172" i="3"/>
  <c r="EA170" i="3"/>
  <c r="EB170" i="3"/>
  <c r="EC170" i="3"/>
  <c r="ED170" i="3"/>
  <c r="EQ170" i="3"/>
  <c r="GW84" i="3"/>
  <c r="EA162" i="3"/>
  <c r="EB162" i="3"/>
  <c r="EC162" i="3"/>
  <c r="ED162" i="3"/>
  <c r="EQ162" i="3"/>
  <c r="EA166" i="3"/>
  <c r="EB166" i="3"/>
  <c r="EC166" i="3"/>
  <c r="ED166" i="3"/>
  <c r="EQ166" i="3"/>
  <c r="DZ111" i="3"/>
  <c r="DY111" i="3"/>
  <c r="GW78" i="3"/>
  <c r="GS64" i="3"/>
  <c r="FU64" i="3"/>
  <c r="FU140" i="3"/>
  <c r="GS140" i="3"/>
  <c r="DZ119" i="3"/>
  <c r="DY119" i="3"/>
  <c r="EA246" i="3"/>
  <c r="EB246" i="3"/>
  <c r="EC246" i="3"/>
  <c r="ED246" i="3"/>
  <c r="EQ246" i="3"/>
  <c r="EA168" i="3"/>
  <c r="EB168" i="3"/>
  <c r="EC168" i="3"/>
  <c r="ED168" i="3"/>
  <c r="EQ168" i="3"/>
  <c r="GW62" i="3"/>
  <c r="FU74" i="3"/>
  <c r="GS74" i="3"/>
  <c r="GS102" i="3"/>
  <c r="FU102" i="3"/>
  <c r="EA245" i="3"/>
  <c r="EB245" i="3"/>
  <c r="EC245" i="3"/>
  <c r="ED245" i="3"/>
  <c r="EQ245" i="3"/>
  <c r="EA175" i="3"/>
  <c r="EB175" i="3"/>
  <c r="EC175" i="3"/>
  <c r="ED175" i="3"/>
  <c r="EQ175" i="3"/>
  <c r="GS99" i="3"/>
  <c r="FU99" i="3"/>
  <c r="EA214" i="3"/>
  <c r="EB214" i="3"/>
  <c r="EC214" i="3"/>
  <c r="ED214" i="3"/>
  <c r="EQ214" i="3"/>
  <c r="EA187" i="3"/>
  <c r="EB187" i="3"/>
  <c r="EC187" i="3"/>
  <c r="ED187" i="3"/>
  <c r="EQ187" i="3"/>
  <c r="FU106" i="3"/>
  <c r="GS106" i="3"/>
  <c r="EA215" i="3"/>
  <c r="EB215" i="3"/>
  <c r="EC215" i="3"/>
  <c r="ED215" i="3"/>
  <c r="EQ215" i="3"/>
  <c r="GS35" i="3"/>
  <c r="DZ129" i="3"/>
  <c r="DY129" i="3"/>
  <c r="DY136" i="3"/>
  <c r="DZ136" i="3"/>
  <c r="GW23" i="3"/>
  <c r="AH21" i="8"/>
  <c r="FU127" i="3"/>
  <c r="GS127" i="3"/>
  <c r="FU143" i="3"/>
  <c r="GS143" i="3"/>
  <c r="EA229" i="3"/>
  <c r="EB229" i="3"/>
  <c r="EC229" i="3"/>
  <c r="ED229" i="3"/>
  <c r="EQ229" i="3"/>
  <c r="DZ125" i="3"/>
  <c r="DY125" i="3"/>
  <c r="GS72" i="3"/>
  <c r="GS55" i="3"/>
  <c r="EA241" i="3"/>
  <c r="EB241" i="3"/>
  <c r="EC241" i="3"/>
  <c r="ED241" i="3"/>
  <c r="EQ241" i="3"/>
  <c r="EA250" i="3"/>
  <c r="EB250" i="3"/>
  <c r="EC250" i="3"/>
  <c r="ED250" i="3"/>
  <c r="EQ250" i="3"/>
  <c r="GS95" i="3"/>
  <c r="FU95" i="3"/>
  <c r="EA206" i="3"/>
  <c r="EB206" i="3"/>
  <c r="EC206" i="3"/>
  <c r="ED206" i="3"/>
  <c r="EQ206" i="3"/>
  <c r="EA213" i="3"/>
  <c r="EB213" i="3"/>
  <c r="EC213" i="3"/>
  <c r="ED213" i="3"/>
  <c r="EQ213" i="3"/>
  <c r="EA173" i="3"/>
  <c r="EB173" i="3"/>
  <c r="EC173" i="3"/>
  <c r="ED173" i="3"/>
  <c r="EQ173" i="3"/>
  <c r="EA210" i="3"/>
  <c r="EB210" i="3"/>
  <c r="EC210" i="3"/>
  <c r="ED210" i="3"/>
  <c r="EQ210" i="3"/>
  <c r="GS116" i="3"/>
  <c r="FU116" i="3"/>
  <c r="EA184" i="3"/>
  <c r="EB184" i="3"/>
  <c r="EC184" i="3"/>
  <c r="ED184" i="3"/>
  <c r="EQ184" i="3"/>
  <c r="EA194" i="3"/>
  <c r="EB194" i="3"/>
  <c r="EC194" i="3"/>
  <c r="ED194" i="3"/>
  <c r="EQ194" i="3"/>
  <c r="DY140" i="3"/>
  <c r="DZ140" i="3"/>
  <c r="GW9" i="3"/>
  <c r="AH7" i="8"/>
  <c r="GW81" i="3"/>
  <c r="DZ110" i="3"/>
  <c r="DY110" i="3"/>
  <c r="EA195" i="3"/>
  <c r="EB195" i="3"/>
  <c r="EC195" i="3"/>
  <c r="ED195" i="3"/>
  <c r="EQ195" i="3"/>
  <c r="FU65" i="3"/>
  <c r="GS65" i="3"/>
  <c r="GS68" i="3"/>
  <c r="GS19" i="3"/>
  <c r="EA230" i="3"/>
  <c r="EB230" i="3"/>
  <c r="EC230" i="3"/>
  <c r="ED230" i="3"/>
  <c r="EQ230" i="3"/>
  <c r="AH48" i="8"/>
  <c r="GW50" i="3"/>
  <c r="GW88" i="3"/>
  <c r="GS6" i="3"/>
  <c r="GS108" i="3"/>
  <c r="FU108" i="3"/>
  <c r="FU73" i="3"/>
  <c r="GS73" i="3"/>
  <c r="FU120" i="3"/>
  <c r="GS120" i="3"/>
  <c r="EA226" i="3"/>
  <c r="EB226" i="3"/>
  <c r="EC226" i="3"/>
  <c r="ED226" i="3"/>
  <c r="EQ226" i="3"/>
  <c r="GW89" i="3"/>
  <c r="DZ127" i="3"/>
  <c r="DY127" i="3"/>
  <c r="GW80" i="3"/>
  <c r="DZ143" i="3"/>
  <c r="DY143" i="3"/>
  <c r="FU90" i="3"/>
  <c r="GS90" i="3"/>
  <c r="EA182" i="3"/>
  <c r="EB182" i="3"/>
  <c r="EC182" i="3"/>
  <c r="ED182" i="3"/>
  <c r="EQ182" i="3"/>
  <c r="GS84" i="3"/>
  <c r="FU84" i="3"/>
  <c r="GW83" i="3"/>
  <c r="FU138" i="3"/>
  <c r="GS138" i="3"/>
  <c r="FU151" i="3"/>
  <c r="GS151" i="3"/>
  <c r="GS67" i="3"/>
  <c r="GS93" i="3"/>
  <c r="FU93" i="3"/>
  <c r="EA152" i="3"/>
  <c r="EB152" i="3"/>
  <c r="EC152" i="3"/>
  <c r="ED152" i="3"/>
  <c r="EQ152" i="3"/>
  <c r="FU85" i="3"/>
  <c r="GS85" i="3"/>
  <c r="GS113" i="3"/>
  <c r="FU113" i="3"/>
  <c r="DZ116" i="3"/>
  <c r="DY116" i="3"/>
  <c r="EA240" i="3"/>
  <c r="EB240" i="3"/>
  <c r="EC240" i="3"/>
  <c r="ED240" i="3"/>
  <c r="EQ240" i="3"/>
  <c r="EA242" i="3"/>
  <c r="EB242" i="3"/>
  <c r="EC242" i="3"/>
  <c r="ED242" i="3"/>
  <c r="EQ242" i="3"/>
  <c r="AH53" i="8"/>
  <c r="GW55" i="3"/>
  <c r="DZ135" i="3"/>
  <c r="DY135" i="3"/>
  <c r="FU81" i="3"/>
  <c r="GS81" i="3"/>
  <c r="EA174" i="3"/>
  <c r="EB174" i="3"/>
  <c r="EC174" i="3"/>
  <c r="ED174" i="3"/>
  <c r="EQ174" i="3"/>
  <c r="GS121" i="3"/>
  <c r="FU121" i="3"/>
  <c r="FU105" i="3"/>
  <c r="GS105" i="3"/>
  <c r="DZ108" i="3"/>
  <c r="DY108" i="3"/>
  <c r="EA189" i="3"/>
  <c r="EB189" i="3"/>
  <c r="EC189" i="3"/>
  <c r="ED189" i="3"/>
  <c r="EQ189" i="3"/>
  <c r="EA200" i="3"/>
  <c r="EB200" i="3"/>
  <c r="EC200" i="3"/>
  <c r="ED200" i="3"/>
  <c r="EQ200" i="3"/>
  <c r="FU114" i="3"/>
  <c r="GS114" i="3"/>
  <c r="GS66" i="3"/>
  <c r="EA223" i="3"/>
  <c r="EB223" i="3"/>
  <c r="EC223" i="3"/>
  <c r="ED223" i="3"/>
  <c r="EQ223" i="3"/>
  <c r="GS29" i="3"/>
  <c r="DZ120" i="3"/>
  <c r="DY120" i="3"/>
  <c r="GW75" i="3"/>
  <c r="GW90" i="3"/>
  <c r="EA164" i="3"/>
  <c r="EB164" i="3"/>
  <c r="EC164" i="3"/>
  <c r="ED164" i="3"/>
  <c r="EQ164" i="3"/>
  <c r="EA154" i="3"/>
  <c r="EB154" i="3"/>
  <c r="EC154" i="3"/>
  <c r="ED154" i="3"/>
  <c r="EQ154" i="3"/>
  <c r="GS52" i="3"/>
  <c r="GS18" i="3"/>
  <c r="FU18" i="3"/>
  <c r="DZ138" i="3"/>
  <c r="DY138" i="3"/>
  <c r="GS91" i="3"/>
  <c r="FU91" i="3"/>
  <c r="DZ151" i="3"/>
  <c r="DY151" i="3"/>
  <c r="FU142" i="3"/>
  <c r="GS142" i="3"/>
  <c r="DZ113" i="3"/>
  <c r="DY113" i="3"/>
  <c r="EA177" i="3"/>
  <c r="EB177" i="3"/>
  <c r="EC177" i="3"/>
  <c r="ED177" i="3"/>
  <c r="EQ177" i="3"/>
  <c r="GW64" i="3"/>
  <c r="GS20" i="3"/>
  <c r="FU20" i="3"/>
  <c r="EA238" i="3"/>
  <c r="EB238" i="3"/>
  <c r="EC238" i="3"/>
  <c r="ED238" i="3"/>
  <c r="EQ238" i="3"/>
  <c r="EA186" i="3"/>
  <c r="EB186" i="3"/>
  <c r="EC186" i="3"/>
  <c r="ED186" i="3"/>
  <c r="EQ186" i="3"/>
  <c r="FU61" i="3"/>
  <c r="GS61" i="3"/>
  <c r="GS32" i="3"/>
  <c r="GW74" i="3"/>
  <c r="FU56" i="3"/>
  <c r="GS56" i="3"/>
  <c r="FU135" i="3"/>
  <c r="GS135" i="3"/>
  <c r="GW44" i="3"/>
  <c r="AH42" i="8"/>
  <c r="EA251" i="3"/>
  <c r="EB251" i="3"/>
  <c r="EC251" i="3"/>
  <c r="ED251" i="3"/>
  <c r="EQ251" i="3"/>
  <c r="GS83" i="3"/>
  <c r="FU83" i="3"/>
  <c r="GS53" i="3"/>
  <c r="DZ112" i="3"/>
  <c r="DY112" i="3"/>
  <c r="GW92" i="3"/>
  <c r="FU15" i="3"/>
  <c r="GS15" i="3"/>
  <c r="GS43" i="3"/>
  <c r="AH50" i="8"/>
  <c r="GW52" i="3"/>
  <c r="GW86" i="3"/>
  <c r="EA190" i="3"/>
  <c r="EB190" i="3"/>
  <c r="EC190" i="3"/>
  <c r="ED190" i="3"/>
  <c r="EQ190" i="3"/>
  <c r="GW22" i="3"/>
  <c r="AH20" i="8"/>
  <c r="EA231" i="3"/>
  <c r="EB231" i="3"/>
  <c r="EC231" i="3"/>
  <c r="ED231" i="3"/>
  <c r="EQ231" i="3"/>
  <c r="GS34" i="3"/>
  <c r="FU34" i="3"/>
  <c r="GW87" i="3"/>
  <c r="GS71" i="3"/>
  <c r="FU71" i="3"/>
  <c r="EA192" i="3"/>
  <c r="EB192" i="3"/>
  <c r="EC192" i="3"/>
  <c r="ED192" i="3"/>
  <c r="EQ192" i="3"/>
  <c r="DZ121" i="3"/>
  <c r="DY121" i="3"/>
  <c r="GW79" i="3"/>
  <c r="EA227" i="3"/>
  <c r="EB227" i="3"/>
  <c r="EC227" i="3"/>
  <c r="ED227" i="3"/>
  <c r="EQ227" i="3"/>
  <c r="GS87" i="3"/>
  <c r="FU87" i="3"/>
  <c r="DZ114" i="3"/>
  <c r="DY114" i="3"/>
  <c r="FU134" i="3"/>
  <c r="GS134" i="3"/>
  <c r="EA216" i="3"/>
  <c r="EB216" i="3"/>
  <c r="EC216" i="3"/>
  <c r="ED216" i="3"/>
  <c r="EQ216" i="3"/>
  <c r="GS79" i="3"/>
  <c r="FU79" i="3"/>
  <c r="GW91" i="3"/>
  <c r="EA197" i="3"/>
  <c r="EB197" i="3"/>
  <c r="EC197" i="3"/>
  <c r="ED197" i="3"/>
  <c r="EQ197" i="3"/>
  <c r="GS23" i="3"/>
  <c r="EA225" i="3"/>
  <c r="EB225" i="3"/>
  <c r="EC225" i="3"/>
  <c r="ED225" i="3"/>
  <c r="EQ225" i="3"/>
  <c r="AH57" i="8"/>
  <c r="GW59" i="3"/>
  <c r="GS80" i="3"/>
  <c r="FU80" i="3"/>
  <c r="DZ142" i="3"/>
  <c r="DY142" i="3"/>
  <c r="FU109" i="3"/>
  <c r="GS109" i="3"/>
  <c r="GS107" i="3"/>
  <c r="FU107" i="3"/>
  <c r="AH45" i="8"/>
  <c r="GW47" i="3"/>
  <c r="EA218" i="3"/>
  <c r="EB218" i="3"/>
  <c r="EC218" i="3"/>
  <c r="ED218" i="3"/>
  <c r="EQ218" i="3"/>
  <c r="EA159" i="3"/>
  <c r="EB159" i="3"/>
  <c r="EC159" i="3"/>
  <c r="ED159" i="3"/>
  <c r="EQ159" i="3"/>
  <c r="EA188" i="3"/>
  <c r="EB188" i="3"/>
  <c r="EC188" i="3"/>
  <c r="ED188" i="3"/>
  <c r="EQ188" i="3"/>
  <c r="EA222" i="3"/>
  <c r="EB222" i="3"/>
  <c r="EC222" i="3"/>
  <c r="ED222" i="3"/>
  <c r="EQ222" i="3"/>
  <c r="GW19" i="3"/>
  <c r="AH17" i="8"/>
  <c r="GS115" i="3"/>
  <c r="FU115" i="3"/>
  <c r="DZ122" i="3"/>
  <c r="DY122" i="3"/>
  <c r="GS22" i="3"/>
  <c r="FU22" i="3"/>
  <c r="DZ117" i="3"/>
  <c r="DY117" i="3"/>
  <c r="FU137" i="3"/>
  <c r="GS137" i="3"/>
  <c r="DZ115" i="3"/>
  <c r="DY115" i="3"/>
  <c r="DZ137" i="3"/>
  <c r="DY137" i="3"/>
  <c r="GS44" i="3"/>
  <c r="EA169" i="3"/>
  <c r="EB169" i="3"/>
  <c r="EC169" i="3"/>
  <c r="ED169" i="3"/>
  <c r="EQ169" i="3"/>
  <c r="EA199" i="3"/>
  <c r="EB199" i="3"/>
  <c r="EC199" i="3"/>
  <c r="ED199" i="3"/>
  <c r="EQ199" i="3"/>
  <c r="EA232" i="3"/>
  <c r="EB232" i="3"/>
  <c r="EC232" i="3"/>
  <c r="ED232" i="3"/>
  <c r="EQ232" i="3"/>
  <c r="GW68" i="3"/>
  <c r="GS9" i="3"/>
  <c r="EA212" i="3"/>
  <c r="EB212" i="3"/>
  <c r="EC212" i="3"/>
  <c r="ED212" i="3"/>
  <c r="EQ212" i="3"/>
  <c r="GS27" i="3"/>
  <c r="FU27" i="3"/>
  <c r="FU139" i="3"/>
  <c r="GS139" i="3"/>
  <c r="GS118" i="3"/>
  <c r="FU118" i="3"/>
  <c r="EA239" i="3"/>
  <c r="EB239" i="3"/>
  <c r="EC239" i="3"/>
  <c r="ED239" i="3"/>
  <c r="EQ239" i="3"/>
  <c r="FU33" i="3"/>
  <c r="GS33" i="3"/>
  <c r="FU57" i="3"/>
  <c r="GS57" i="3"/>
  <c r="GS119" i="3"/>
  <c r="FU119" i="3"/>
  <c r="FU37" i="3"/>
  <c r="GS37" i="3"/>
  <c r="EA247" i="3"/>
  <c r="EB247" i="3"/>
  <c r="EC247" i="3"/>
  <c r="ED247" i="3"/>
  <c r="EQ247" i="3"/>
  <c r="DZ139" i="3"/>
  <c r="DY139" i="3"/>
  <c r="DZ118" i="3"/>
  <c r="DY118" i="3"/>
  <c r="EA196" i="3"/>
  <c r="EB196" i="3"/>
  <c r="EC196" i="3"/>
  <c r="ED196" i="3"/>
  <c r="EQ196" i="3"/>
  <c r="GS110" i="3"/>
  <c r="FU110" i="3"/>
  <c r="GS92" i="3"/>
  <c r="FU92" i="3"/>
  <c r="EA181" i="3"/>
  <c r="EB181" i="3"/>
  <c r="EC181" i="3"/>
  <c r="ED181" i="3"/>
  <c r="EQ181" i="3"/>
  <c r="EA236" i="3"/>
  <c r="EB236" i="3"/>
  <c r="EC236" i="3"/>
  <c r="ED236" i="3"/>
  <c r="EQ236" i="3"/>
  <c r="EA243" i="3"/>
  <c r="EB243" i="3"/>
  <c r="EC243" i="3"/>
  <c r="ED243" i="3"/>
  <c r="EQ243" i="3"/>
  <c r="EA219" i="3"/>
  <c r="EB219" i="3"/>
  <c r="EC219" i="3"/>
  <c r="ED219" i="3"/>
  <c r="EQ219" i="3"/>
  <c r="GS100" i="3"/>
  <c r="FU100" i="3"/>
  <c r="EA205" i="3"/>
  <c r="EB205" i="3"/>
  <c r="EC205" i="3"/>
  <c r="ED205" i="3"/>
  <c r="EQ205" i="3"/>
  <c r="EA171" i="3"/>
  <c r="EB171" i="3"/>
  <c r="EC171" i="3"/>
  <c r="ED171" i="3"/>
  <c r="EQ171" i="3"/>
  <c r="FU86" i="3"/>
  <c r="GS86" i="3"/>
  <c r="FU149" i="3"/>
  <c r="GS149" i="3"/>
  <c r="EA228" i="3"/>
  <c r="EB228" i="3"/>
  <c r="EC228" i="3"/>
  <c r="ED228" i="3"/>
  <c r="EQ228" i="3"/>
  <c r="GS39" i="3"/>
  <c r="FU39" i="3"/>
  <c r="FU50" i="3"/>
  <c r="GS50" i="3"/>
  <c r="FU148" i="3"/>
  <c r="GS148" i="3"/>
  <c r="DZ134" i="3"/>
  <c r="DY134" i="3"/>
  <c r="GW76" i="3"/>
  <c r="GW67" i="3"/>
  <c r="EA211" i="3"/>
  <c r="EB211" i="3"/>
  <c r="EC211" i="3"/>
  <c r="ED211" i="3"/>
  <c r="EQ211" i="3"/>
  <c r="EA235" i="3"/>
  <c r="EB235" i="3"/>
  <c r="EC235" i="3"/>
  <c r="ED235" i="3"/>
  <c r="EQ235" i="3"/>
  <c r="GS76" i="3"/>
  <c r="FU76" i="3"/>
  <c r="EA203" i="3"/>
  <c r="EB203" i="3"/>
  <c r="EC203" i="3"/>
  <c r="ED203" i="3"/>
  <c r="EQ203" i="3"/>
  <c r="EA248" i="3"/>
  <c r="EB248" i="3"/>
  <c r="EC248" i="3"/>
  <c r="ED248" i="3"/>
  <c r="EQ248" i="3"/>
  <c r="EA217" i="3"/>
  <c r="EB217" i="3"/>
  <c r="EC217" i="3"/>
  <c r="ED217" i="3"/>
  <c r="EQ217" i="3"/>
  <c r="GW73" i="3"/>
  <c r="EA160" i="3"/>
  <c r="EB160" i="3"/>
  <c r="EC160" i="3"/>
  <c r="ED160" i="3"/>
  <c r="EQ160" i="3"/>
  <c r="GS13" i="3"/>
  <c r="FU13" i="3"/>
  <c r="FU147" i="3"/>
  <c r="GS147" i="3"/>
  <c r="DZ109" i="3"/>
  <c r="DY109" i="3"/>
  <c r="DZ107" i="3"/>
  <c r="DY107" i="3"/>
  <c r="EA176" i="3"/>
  <c r="EB176" i="3"/>
  <c r="EC176" i="3"/>
  <c r="ED176" i="3"/>
  <c r="EQ176" i="3"/>
  <c r="FU96" i="3"/>
  <c r="GS96" i="3"/>
  <c r="FU98" i="3"/>
  <c r="GS98" i="3"/>
  <c r="FU133" i="3"/>
  <c r="GS133" i="3"/>
  <c r="ES209" i="3"/>
  <c r="ER209" i="3"/>
  <c r="ES165" i="3"/>
  <c r="ER165" i="3"/>
  <c r="ES238" i="3"/>
  <c r="ER238" i="3"/>
  <c r="ES201" i="3"/>
  <c r="ER201" i="3"/>
  <c r="ES205" i="3"/>
  <c r="ER205" i="3"/>
  <c r="ES222" i="3"/>
  <c r="ER222" i="3"/>
  <c r="ES157" i="3"/>
  <c r="ER157" i="3"/>
  <c r="ES240" i="3"/>
  <c r="ER240" i="3"/>
  <c r="ES167" i="3"/>
  <c r="ER167" i="3"/>
  <c r="ES183" i="3"/>
  <c r="ER183" i="3"/>
  <c r="ES224" i="3"/>
  <c r="ER224" i="3"/>
  <c r="ES203" i="3"/>
  <c r="ER203" i="3"/>
  <c r="ES187" i="3"/>
  <c r="ER187" i="3"/>
  <c r="ES170" i="3"/>
  <c r="ER170" i="3"/>
  <c r="ES193" i="3"/>
  <c r="ER193" i="3"/>
  <c r="ES231" i="3"/>
  <c r="ER231" i="3"/>
  <c r="ES174" i="3"/>
  <c r="ER174" i="3"/>
  <c r="ES182" i="3"/>
  <c r="ER182" i="3"/>
  <c r="ES162" i="3"/>
  <c r="ER162" i="3"/>
  <c r="ES185" i="3"/>
  <c r="ER185" i="3"/>
  <c r="ES233" i="3"/>
  <c r="ER233" i="3"/>
  <c r="ES180" i="3"/>
  <c r="ER180" i="3"/>
  <c r="ES221" i="3"/>
  <c r="ER221" i="3"/>
  <c r="ES158" i="3"/>
  <c r="ER158" i="3"/>
  <c r="ES226" i="3"/>
  <c r="ER226" i="3"/>
  <c r="ES211" i="3"/>
  <c r="ER211" i="3"/>
  <c r="ES216" i="3"/>
  <c r="ER216" i="3"/>
  <c r="ES252" i="3"/>
  <c r="ER252" i="3"/>
  <c r="ES236" i="3"/>
  <c r="ER236" i="3"/>
  <c r="ES246" i="3"/>
  <c r="ER246" i="3"/>
  <c r="ES181" i="3"/>
  <c r="ER181" i="3"/>
  <c r="ES189" i="3"/>
  <c r="ER189" i="3"/>
  <c r="ES177" i="3"/>
  <c r="ER177" i="3"/>
  <c r="ES223" i="3"/>
  <c r="ER223" i="3"/>
  <c r="ES235" i="3"/>
  <c r="ER235" i="3"/>
  <c r="ER249" i="3"/>
  <c r="ES249" i="3"/>
  <c r="ES207" i="3"/>
  <c r="ER207" i="3"/>
  <c r="ES237" i="3"/>
  <c r="ER237" i="3"/>
  <c r="ES163" i="3"/>
  <c r="ER163" i="3"/>
  <c r="ES230" i="3"/>
  <c r="ER230" i="3"/>
  <c r="ES234" i="3"/>
  <c r="ER234" i="3"/>
  <c r="ES156" i="3"/>
  <c r="ER156" i="3"/>
  <c r="ES198" i="3"/>
  <c r="ER198" i="3"/>
  <c r="ES196" i="3"/>
  <c r="ER196" i="3"/>
  <c r="ES213" i="3"/>
  <c r="ER213" i="3"/>
  <c r="ES229" i="3"/>
  <c r="ER229" i="3"/>
  <c r="ER245" i="3"/>
  <c r="ES245" i="3"/>
  <c r="ES248" i="3"/>
  <c r="ER248" i="3"/>
  <c r="ES228" i="3"/>
  <c r="ER228" i="3"/>
  <c r="ES164" i="3"/>
  <c r="ER164" i="3"/>
  <c r="ES184" i="3"/>
  <c r="ER184" i="3"/>
  <c r="ES250" i="3"/>
  <c r="ER250" i="3"/>
  <c r="ES175" i="3"/>
  <c r="ER175" i="3"/>
  <c r="ES199" i="3"/>
  <c r="ER199" i="3"/>
  <c r="GU137" i="3"/>
  <c r="GU115" i="3"/>
  <c r="ES218" i="3"/>
  <c r="ER218" i="3"/>
  <c r="ES197" i="3"/>
  <c r="ER197" i="3"/>
  <c r="ES227" i="3"/>
  <c r="ER227" i="3"/>
  <c r="ES251" i="3"/>
  <c r="ER251" i="3"/>
  <c r="ES186" i="3"/>
  <c r="ER186" i="3"/>
  <c r="GU18" i="3"/>
  <c r="AJ16" i="8"/>
  <c r="ES154" i="3"/>
  <c r="ER154" i="3"/>
  <c r="EA120" i="3"/>
  <c r="EB120" i="3"/>
  <c r="EC120" i="3"/>
  <c r="ED120" i="3"/>
  <c r="EQ120" i="3"/>
  <c r="ES242" i="3"/>
  <c r="ER242" i="3"/>
  <c r="ES152" i="3"/>
  <c r="ER152" i="3"/>
  <c r="GU151" i="3"/>
  <c r="EA110" i="3"/>
  <c r="EB110" i="3"/>
  <c r="EC110" i="3"/>
  <c r="ED110" i="3"/>
  <c r="EQ110" i="3"/>
  <c r="ES194" i="3"/>
  <c r="ER194" i="3"/>
  <c r="ES173" i="3"/>
  <c r="ER173" i="3"/>
  <c r="GU102" i="3"/>
  <c r="ES168" i="3"/>
  <c r="ER168" i="3"/>
  <c r="ES178" i="3"/>
  <c r="ER178" i="3"/>
  <c r="EA141" i="3"/>
  <c r="EB141" i="3"/>
  <c r="EC141" i="3"/>
  <c r="ED141" i="3"/>
  <c r="EQ141" i="3"/>
  <c r="ER253" i="3"/>
  <c r="ES253" i="3"/>
  <c r="GU117" i="3"/>
  <c r="EA124" i="3"/>
  <c r="EB124" i="3"/>
  <c r="EC124" i="3"/>
  <c r="ED124" i="3"/>
  <c r="EQ124" i="3"/>
  <c r="ES208" i="3"/>
  <c r="ER208" i="3"/>
  <c r="ES220" i="3"/>
  <c r="ER220" i="3"/>
  <c r="EA132" i="3"/>
  <c r="EB132" i="3"/>
  <c r="EC132" i="3"/>
  <c r="ED132" i="3"/>
  <c r="EQ132" i="3"/>
  <c r="EA126" i="3"/>
  <c r="EB126" i="3"/>
  <c r="EC126" i="3"/>
  <c r="ED126" i="3"/>
  <c r="EQ126" i="3"/>
  <c r="GU25" i="3"/>
  <c r="AJ23" i="8"/>
  <c r="GU128" i="3"/>
  <c r="GU126" i="3"/>
  <c r="ES191" i="3"/>
  <c r="ER191" i="3"/>
  <c r="GU22" i="3"/>
  <c r="AJ20" i="8"/>
  <c r="EA114" i="3"/>
  <c r="EB114" i="3"/>
  <c r="EC114" i="3"/>
  <c r="ED114" i="3"/>
  <c r="EQ114" i="3"/>
  <c r="ES192" i="3"/>
  <c r="ER192" i="3"/>
  <c r="AJ32" i="8"/>
  <c r="GU34" i="3"/>
  <c r="AJ54" i="8"/>
  <c r="GU56" i="3"/>
  <c r="EA108" i="3"/>
  <c r="EB108" i="3"/>
  <c r="EC108" i="3"/>
  <c r="ED108" i="3"/>
  <c r="EQ108" i="3"/>
  <c r="GU93" i="3"/>
  <c r="GU95" i="3"/>
  <c r="ES179" i="3"/>
  <c r="ER179" i="3"/>
  <c r="EA145" i="3"/>
  <c r="EB145" i="3"/>
  <c r="EC145" i="3"/>
  <c r="ED145" i="3"/>
  <c r="EQ145" i="3"/>
  <c r="EA123" i="3"/>
  <c r="EB123" i="3"/>
  <c r="EC123" i="3"/>
  <c r="ED123" i="3"/>
  <c r="EQ123" i="3"/>
  <c r="GU146" i="3"/>
  <c r="GU141" i="3"/>
  <c r="GU88" i="3"/>
  <c r="EA149" i="3"/>
  <c r="EB149" i="3"/>
  <c r="EC149" i="3"/>
  <c r="ED149" i="3"/>
  <c r="EQ149" i="3"/>
  <c r="GU33" i="3"/>
  <c r="AJ31" i="8"/>
  <c r="ES225" i="3"/>
  <c r="ER225" i="3"/>
  <c r="EA107" i="3"/>
  <c r="EB107" i="3"/>
  <c r="EC107" i="3"/>
  <c r="ED107" i="3"/>
  <c r="EQ107" i="3"/>
  <c r="GU139" i="3"/>
  <c r="GU87" i="3"/>
  <c r="GU71" i="3"/>
  <c r="GU15" i="3"/>
  <c r="AJ13" i="8"/>
  <c r="GU83" i="3"/>
  <c r="GU142" i="3"/>
  <c r="GU138" i="3"/>
  <c r="EA143" i="3"/>
  <c r="EB143" i="3"/>
  <c r="EC143" i="3"/>
  <c r="ED143" i="3"/>
  <c r="EQ143" i="3"/>
  <c r="EA127" i="3"/>
  <c r="EB127" i="3"/>
  <c r="EC127" i="3"/>
  <c r="ED127" i="3"/>
  <c r="EQ127" i="3"/>
  <c r="EA125" i="3"/>
  <c r="EB125" i="3"/>
  <c r="EC125" i="3"/>
  <c r="ED125" i="3"/>
  <c r="EQ125" i="3"/>
  <c r="GU64" i="3"/>
  <c r="GU89" i="3"/>
  <c r="GU112" i="3"/>
  <c r="GU62" i="3"/>
  <c r="AJ44" i="8"/>
  <c r="GU46" i="3"/>
  <c r="EA131" i="3"/>
  <c r="EB131" i="3"/>
  <c r="EC131" i="3"/>
  <c r="ED131" i="3"/>
  <c r="EQ131" i="3"/>
  <c r="GU104" i="3"/>
  <c r="GU10" i="3"/>
  <c r="AJ8" i="8"/>
  <c r="GU123" i="3"/>
  <c r="GU132" i="3"/>
  <c r="GU75" i="3"/>
  <c r="EA148" i="3"/>
  <c r="EB148" i="3"/>
  <c r="EC148" i="3"/>
  <c r="ED148" i="3"/>
  <c r="EQ148" i="3"/>
  <c r="ES212" i="3"/>
  <c r="ER212" i="3"/>
  <c r="ES188" i="3"/>
  <c r="ER188" i="3"/>
  <c r="AJ48" i="8"/>
  <c r="GU50" i="3"/>
  <c r="ES247" i="3"/>
  <c r="ER247" i="3"/>
  <c r="ES239" i="3"/>
  <c r="ER239" i="3"/>
  <c r="GU20" i="3"/>
  <c r="AJ18" i="8"/>
  <c r="GU114" i="3"/>
  <c r="GU73" i="3"/>
  <c r="GU65" i="3"/>
  <c r="GU116" i="3"/>
  <c r="GU127" i="3"/>
  <c r="ES215" i="3"/>
  <c r="ER215" i="3"/>
  <c r="ES214" i="3"/>
  <c r="ER214" i="3"/>
  <c r="GU74" i="3"/>
  <c r="EA111" i="3"/>
  <c r="EB111" i="3"/>
  <c r="EC111" i="3"/>
  <c r="ED111" i="3"/>
  <c r="EQ111" i="3"/>
  <c r="EA146" i="3"/>
  <c r="EB146" i="3"/>
  <c r="EC146" i="3"/>
  <c r="ED146" i="3"/>
  <c r="EQ146" i="3"/>
  <c r="EA150" i="3"/>
  <c r="EB150" i="3"/>
  <c r="EC150" i="3"/>
  <c r="ED150" i="3"/>
  <c r="EQ150" i="3"/>
  <c r="GU150" i="3"/>
  <c r="GU78" i="3"/>
  <c r="ES155" i="3"/>
  <c r="ER155" i="3"/>
  <c r="AJ49" i="8"/>
  <c r="GU51" i="3"/>
  <c r="GU133" i="3"/>
  <c r="ES160" i="3"/>
  <c r="ER160" i="3"/>
  <c r="ES243" i="3"/>
  <c r="ER243" i="3"/>
  <c r="GU100" i="3"/>
  <c r="GU98" i="3"/>
  <c r="EA109" i="3"/>
  <c r="EB109" i="3"/>
  <c r="EC109" i="3"/>
  <c r="ED109" i="3"/>
  <c r="EQ109" i="3"/>
  <c r="AJ37" i="8"/>
  <c r="GU39" i="3"/>
  <c r="GU149" i="3"/>
  <c r="EA118" i="3"/>
  <c r="EB118" i="3"/>
  <c r="EC118" i="3"/>
  <c r="ED118" i="3"/>
  <c r="EQ118" i="3"/>
  <c r="EA137" i="3"/>
  <c r="EB137" i="3"/>
  <c r="EC137" i="3"/>
  <c r="ED137" i="3"/>
  <c r="EQ137" i="3"/>
  <c r="GU107" i="3"/>
  <c r="EA142" i="3"/>
  <c r="EB142" i="3"/>
  <c r="EC142" i="3"/>
  <c r="ED142" i="3"/>
  <c r="EQ142" i="3"/>
  <c r="GU134" i="3"/>
  <c r="EA151" i="3"/>
  <c r="EB151" i="3"/>
  <c r="EC151" i="3"/>
  <c r="ED151" i="3"/>
  <c r="EQ151" i="3"/>
  <c r="GU81" i="3"/>
  <c r="EA116" i="3"/>
  <c r="EB116" i="3"/>
  <c r="EC116" i="3"/>
  <c r="ED116" i="3"/>
  <c r="EQ116" i="3"/>
  <c r="GU120" i="3"/>
  <c r="GU108" i="3"/>
  <c r="GU99" i="3"/>
  <c r="EA119" i="3"/>
  <c r="EB119" i="3"/>
  <c r="EC119" i="3"/>
  <c r="ED119" i="3"/>
  <c r="EQ119" i="3"/>
  <c r="AJ34" i="8"/>
  <c r="GU36" i="3"/>
  <c r="GU82" i="3"/>
  <c r="GU7" i="3"/>
  <c r="AJ5" i="8"/>
  <c r="GU11" i="3"/>
  <c r="AJ9" i="8"/>
  <c r="GU77" i="3"/>
  <c r="EA128" i="3"/>
  <c r="EB128" i="3"/>
  <c r="EC128" i="3"/>
  <c r="ED128" i="3"/>
  <c r="EQ128" i="3"/>
  <c r="GU94" i="3"/>
  <c r="EA133" i="3"/>
  <c r="EB133" i="3"/>
  <c r="EC133" i="3"/>
  <c r="ED133" i="3"/>
  <c r="EQ133" i="3"/>
  <c r="GU131" i="3"/>
  <c r="ES176" i="3"/>
  <c r="ER176" i="3"/>
  <c r="GU13" i="3"/>
  <c r="AJ11" i="8"/>
  <c r="ES217" i="3"/>
  <c r="ER217" i="3"/>
  <c r="GU92" i="3"/>
  <c r="AJ35" i="8"/>
  <c r="GU37" i="3"/>
  <c r="ES169" i="3"/>
  <c r="ER169" i="3"/>
  <c r="EA117" i="3"/>
  <c r="EB117" i="3"/>
  <c r="EC117" i="3"/>
  <c r="ED117" i="3"/>
  <c r="EQ117" i="3"/>
  <c r="GU80" i="3"/>
  <c r="ES161" i="3"/>
  <c r="ER161" i="3"/>
  <c r="ES190" i="3"/>
  <c r="ER190" i="3"/>
  <c r="EA138" i="3"/>
  <c r="EB138" i="3"/>
  <c r="EC138" i="3"/>
  <c r="ED138" i="3"/>
  <c r="EQ138" i="3"/>
  <c r="ES200" i="3"/>
  <c r="ER200" i="3"/>
  <c r="GU113" i="3"/>
  <c r="ES195" i="3"/>
  <c r="ER195" i="3"/>
  <c r="EA140" i="3"/>
  <c r="EB140" i="3"/>
  <c r="EC140" i="3"/>
  <c r="ED140" i="3"/>
  <c r="EQ140" i="3"/>
  <c r="ES206" i="3"/>
  <c r="ER206" i="3"/>
  <c r="EA129" i="3"/>
  <c r="EB129" i="3"/>
  <c r="EC129" i="3"/>
  <c r="ED129" i="3"/>
  <c r="EQ129" i="3"/>
  <c r="GU106" i="3"/>
  <c r="ES166" i="3"/>
  <c r="ER166" i="3"/>
  <c r="GU125" i="3"/>
  <c r="GU136" i="3"/>
  <c r="EA130" i="3"/>
  <c r="EB130" i="3"/>
  <c r="EC130" i="3"/>
  <c r="ED130" i="3"/>
  <c r="EQ130" i="3"/>
  <c r="GU111" i="3"/>
  <c r="AJ57" i="8"/>
  <c r="GU59" i="3"/>
  <c r="GU130" i="3"/>
  <c r="GU28" i="3"/>
  <c r="AJ26" i="8"/>
  <c r="EA147" i="3"/>
  <c r="EB147" i="3"/>
  <c r="EC147" i="3"/>
  <c r="ED147" i="3"/>
  <c r="EQ147" i="3"/>
  <c r="GU14" i="3"/>
  <c r="AJ12" i="8"/>
  <c r="GU144" i="3"/>
  <c r="ES171" i="3"/>
  <c r="ER171" i="3"/>
  <c r="GU148" i="3"/>
  <c r="GU86" i="3"/>
  <c r="ES232" i="3"/>
  <c r="ER232" i="3"/>
  <c r="AJ59" i="8"/>
  <c r="GU61" i="3"/>
  <c r="EA113" i="3"/>
  <c r="EB113" i="3"/>
  <c r="EC113" i="3"/>
  <c r="ED113" i="3"/>
  <c r="EQ113" i="3"/>
  <c r="GU105" i="3"/>
  <c r="EA135" i="3"/>
  <c r="EB135" i="3"/>
  <c r="EC135" i="3"/>
  <c r="ED135" i="3"/>
  <c r="EQ135" i="3"/>
  <c r="GU85" i="3"/>
  <c r="GU84" i="3"/>
  <c r="GU90" i="3"/>
  <c r="ES210" i="3"/>
  <c r="ER210" i="3"/>
  <c r="ES241" i="3"/>
  <c r="ER241" i="3"/>
  <c r="GU143" i="3"/>
  <c r="GU140" i="3"/>
  <c r="ES172" i="3"/>
  <c r="ER172" i="3"/>
  <c r="ES244" i="3"/>
  <c r="ER244" i="3"/>
  <c r="ES204" i="3"/>
  <c r="ER204" i="3"/>
  <c r="ES153" i="3"/>
  <c r="ER153" i="3"/>
  <c r="ES202" i="3"/>
  <c r="ER202" i="3"/>
  <c r="EA144" i="3"/>
  <c r="EB144" i="3"/>
  <c r="EC144" i="3"/>
  <c r="ED144" i="3"/>
  <c r="EQ144" i="3"/>
  <c r="GU101" i="3"/>
  <c r="GU124" i="3"/>
  <c r="GU96" i="3"/>
  <c r="GU147" i="3"/>
  <c r="ES219" i="3"/>
  <c r="ER219" i="3"/>
  <c r="EA139" i="3"/>
  <c r="EB139" i="3"/>
  <c r="EC139" i="3"/>
  <c r="ED139" i="3"/>
  <c r="EQ139" i="3"/>
  <c r="GU119" i="3"/>
  <c r="GU27" i="3"/>
  <c r="AJ25" i="8"/>
  <c r="EA115" i="3"/>
  <c r="EB115" i="3"/>
  <c r="EC115" i="3"/>
  <c r="ED115" i="3"/>
  <c r="EQ115" i="3"/>
  <c r="ES159" i="3"/>
  <c r="ER159" i="3"/>
  <c r="GU76" i="3"/>
  <c r="EA134" i="3"/>
  <c r="EB134" i="3"/>
  <c r="EC134" i="3"/>
  <c r="ED134" i="3"/>
  <c r="EQ134" i="3"/>
  <c r="GU110" i="3"/>
  <c r="AJ55" i="8"/>
  <c r="GU57" i="3"/>
  <c r="GU118" i="3"/>
  <c r="EA122" i="3"/>
  <c r="EB122" i="3"/>
  <c r="EC122" i="3"/>
  <c r="ED122" i="3"/>
  <c r="EQ122" i="3"/>
  <c r="GU109" i="3"/>
  <c r="GU79" i="3"/>
  <c r="EA121" i="3"/>
  <c r="EB121" i="3"/>
  <c r="EC121" i="3"/>
  <c r="ED121" i="3"/>
  <c r="EQ121" i="3"/>
  <c r="EA112" i="3"/>
  <c r="EB112" i="3"/>
  <c r="EC112" i="3"/>
  <c r="ED112" i="3"/>
  <c r="EQ112" i="3"/>
  <c r="GU135" i="3"/>
  <c r="GU91" i="3"/>
  <c r="GU121" i="3"/>
  <c r="EA136" i="3"/>
  <c r="EB136" i="3"/>
  <c r="EC136" i="3"/>
  <c r="ED136" i="3"/>
  <c r="EQ136" i="3"/>
  <c r="GU103" i="3"/>
  <c r="GU129" i="3"/>
  <c r="GU122" i="3"/>
  <c r="GU145" i="3"/>
  <c r="GU97" i="3"/>
  <c r="ES125" i="3"/>
  <c r="ER125" i="3"/>
  <c r="ES129" i="3"/>
  <c r="ER129" i="3"/>
  <c r="ES124" i="3"/>
  <c r="ER124" i="3"/>
  <c r="ES130" i="3"/>
  <c r="ER130" i="3"/>
  <c r="ES141" i="3"/>
  <c r="ER141" i="3"/>
  <c r="ES139" i="3"/>
  <c r="ER139" i="3"/>
  <c r="ES112" i="3"/>
  <c r="ER112" i="3"/>
  <c r="ES128" i="3"/>
  <c r="ER128" i="3"/>
  <c r="ES114" i="3"/>
  <c r="ER114" i="3"/>
  <c r="ES136" i="3"/>
  <c r="ER136" i="3"/>
  <c r="ES123" i="3"/>
  <c r="ER123" i="3"/>
  <c r="ES126" i="3"/>
  <c r="ER126" i="3"/>
  <c r="ES137" i="3"/>
  <c r="ER137" i="3"/>
  <c r="ES127" i="3"/>
  <c r="ER127" i="3"/>
  <c r="ES145" i="3"/>
  <c r="ER145" i="3"/>
  <c r="ES142" i="3"/>
  <c r="ER142" i="3"/>
  <c r="ES110" i="3"/>
  <c r="ER110" i="3"/>
  <c r="ES134" i="3"/>
  <c r="ER134" i="3"/>
  <c r="ES119" i="3"/>
  <c r="ER119" i="3"/>
  <c r="ES150" i="3"/>
  <c r="ER150" i="3"/>
  <c r="ES131" i="3"/>
  <c r="ER131" i="3"/>
  <c r="ES132" i="3"/>
  <c r="ER132" i="3"/>
  <c r="ES148" i="3"/>
  <c r="ER148" i="3"/>
  <c r="ES122" i="3"/>
  <c r="ER122" i="3"/>
  <c r="ES144" i="3"/>
  <c r="ER144" i="3"/>
  <c r="ES151" i="3"/>
  <c r="ER151" i="3"/>
  <c r="ES146" i="3"/>
  <c r="ER146" i="3"/>
  <c r="ES138" i="3"/>
  <c r="ER138" i="3"/>
  <c r="ES143" i="3"/>
  <c r="ER143" i="3"/>
  <c r="ES140" i="3"/>
  <c r="ER140" i="3"/>
  <c r="ES118" i="3"/>
  <c r="ER118" i="3"/>
  <c r="ET204" i="3"/>
  <c r="EU204" i="3"/>
  <c r="EV204" i="3"/>
  <c r="EW204" i="3"/>
  <c r="GV59" i="3"/>
  <c r="FW59" i="3"/>
  <c r="AL57" i="8"/>
  <c r="ET200" i="3"/>
  <c r="EU200" i="3"/>
  <c r="EV200" i="3"/>
  <c r="EW200" i="3"/>
  <c r="FW80" i="3"/>
  <c r="GV80" i="3"/>
  <c r="ES117" i="3"/>
  <c r="ER117" i="3"/>
  <c r="ES133" i="3"/>
  <c r="ER133" i="3"/>
  <c r="FW134" i="3"/>
  <c r="GV134" i="3"/>
  <c r="FW149" i="3"/>
  <c r="GV149" i="3"/>
  <c r="ES109" i="3"/>
  <c r="ER109" i="3"/>
  <c r="ET212" i="3"/>
  <c r="EU212" i="3"/>
  <c r="EV212" i="3"/>
  <c r="EW212" i="3"/>
  <c r="FW132" i="3"/>
  <c r="GV132" i="3"/>
  <c r="GV83" i="3"/>
  <c r="FW83" i="3"/>
  <c r="ES108" i="3"/>
  <c r="ER108" i="3"/>
  <c r="ET253" i="3"/>
  <c r="EU253" i="3"/>
  <c r="EV253" i="3"/>
  <c r="EW253" i="3"/>
  <c r="ES120" i="3"/>
  <c r="ER120" i="3"/>
  <c r="ET245" i="3"/>
  <c r="EU245" i="3"/>
  <c r="EV245" i="3"/>
  <c r="EW245" i="3"/>
  <c r="ET172" i="3"/>
  <c r="EU172" i="3"/>
  <c r="EV172" i="3"/>
  <c r="EW172" i="3"/>
  <c r="GV119" i="3"/>
  <c r="FW119" i="3"/>
  <c r="GV96" i="3"/>
  <c r="FW96" i="3"/>
  <c r="GV124" i="3"/>
  <c r="FW124" i="3"/>
  <c r="FW140" i="3"/>
  <c r="GV140" i="3"/>
  <c r="FW84" i="3"/>
  <c r="GV84" i="3"/>
  <c r="ET166" i="3"/>
  <c r="EU166" i="3"/>
  <c r="EV166" i="3"/>
  <c r="EW166" i="3"/>
  <c r="ET217" i="3"/>
  <c r="EU217" i="3"/>
  <c r="EV217" i="3"/>
  <c r="EW217" i="3"/>
  <c r="FW131" i="3"/>
  <c r="GV131" i="3"/>
  <c r="GV94" i="3"/>
  <c r="FW94" i="3"/>
  <c r="FW108" i="3"/>
  <c r="GV108" i="3"/>
  <c r="FW81" i="3"/>
  <c r="GV81" i="3"/>
  <c r="FW98" i="3"/>
  <c r="GV98" i="3"/>
  <c r="ET155" i="3"/>
  <c r="EU155" i="3"/>
  <c r="EV155" i="3"/>
  <c r="EW155" i="3"/>
  <c r="FW116" i="3"/>
  <c r="GV116" i="3"/>
  <c r="FW73" i="3"/>
  <c r="GV73" i="3"/>
  <c r="GV104" i="3"/>
  <c r="FW104" i="3"/>
  <c r="FW89" i="3"/>
  <c r="GV89" i="3"/>
  <c r="FW88" i="3"/>
  <c r="GV88" i="3"/>
  <c r="ET168" i="3"/>
  <c r="EU168" i="3"/>
  <c r="EV168" i="3"/>
  <c r="EW168" i="3"/>
  <c r="ET186" i="3"/>
  <c r="EU186" i="3"/>
  <c r="EV186" i="3"/>
  <c r="EW186" i="3"/>
  <c r="ET218" i="3"/>
  <c r="EU218" i="3"/>
  <c r="EV218" i="3"/>
  <c r="EW218" i="3"/>
  <c r="ET184" i="3"/>
  <c r="EU184" i="3"/>
  <c r="EV184" i="3"/>
  <c r="EW184" i="3"/>
  <c r="ET198" i="3"/>
  <c r="EU198" i="3"/>
  <c r="EV198" i="3"/>
  <c r="EW198" i="3"/>
  <c r="ET163" i="3"/>
  <c r="EU163" i="3"/>
  <c r="EV163" i="3"/>
  <c r="EW163" i="3"/>
  <c r="ET235" i="3"/>
  <c r="EU235" i="3"/>
  <c r="EV235" i="3"/>
  <c r="EW235" i="3"/>
  <c r="ET181" i="3"/>
  <c r="EU181" i="3"/>
  <c r="EV181" i="3"/>
  <c r="EW181" i="3"/>
  <c r="ET216" i="3"/>
  <c r="EU216" i="3"/>
  <c r="EV216" i="3"/>
  <c r="EW216" i="3"/>
  <c r="ET221" i="3"/>
  <c r="EU221" i="3"/>
  <c r="EV221" i="3"/>
  <c r="EW221" i="3"/>
  <c r="ET162" i="3"/>
  <c r="EU162" i="3"/>
  <c r="EV162" i="3"/>
  <c r="EW162" i="3"/>
  <c r="ET193" i="3"/>
  <c r="EU193" i="3"/>
  <c r="EV193" i="3"/>
  <c r="EW193" i="3"/>
  <c r="ET240" i="3"/>
  <c r="EU240" i="3"/>
  <c r="EV240" i="3"/>
  <c r="EW240" i="3"/>
  <c r="ET201" i="3"/>
  <c r="EU201" i="3"/>
  <c r="EV201" i="3"/>
  <c r="EW201" i="3"/>
  <c r="ES135" i="3"/>
  <c r="ER135" i="3"/>
  <c r="ES113" i="3"/>
  <c r="ER113" i="3"/>
  <c r="FW106" i="3"/>
  <c r="GV106" i="3"/>
  <c r="ET206" i="3"/>
  <c r="EU206" i="3"/>
  <c r="EV206" i="3"/>
  <c r="EW206" i="3"/>
  <c r="FW113" i="3"/>
  <c r="GV113" i="3"/>
  <c r="ET169" i="3"/>
  <c r="EU169" i="3"/>
  <c r="EV169" i="3"/>
  <c r="EW169" i="3"/>
  <c r="FW92" i="3"/>
  <c r="GV92" i="3"/>
  <c r="FW77" i="3"/>
  <c r="GV77" i="3"/>
  <c r="ET160" i="3"/>
  <c r="EU160" i="3"/>
  <c r="EV160" i="3"/>
  <c r="EW160" i="3"/>
  <c r="GV78" i="3"/>
  <c r="FW78" i="3"/>
  <c r="ET214" i="3"/>
  <c r="EU214" i="3"/>
  <c r="EV214" i="3"/>
  <c r="EW214" i="3"/>
  <c r="GV114" i="3"/>
  <c r="FW114" i="3"/>
  <c r="FW123" i="3"/>
  <c r="GV123" i="3"/>
  <c r="ES149" i="3"/>
  <c r="ER149" i="3"/>
  <c r="ET191" i="3"/>
  <c r="EU191" i="3"/>
  <c r="EV191" i="3"/>
  <c r="EW191" i="3"/>
  <c r="GV102" i="3"/>
  <c r="FW102" i="3"/>
  <c r="ET173" i="3"/>
  <c r="EU173" i="3"/>
  <c r="EV173" i="3"/>
  <c r="EW173" i="3"/>
  <c r="ET154" i="3"/>
  <c r="EU154" i="3"/>
  <c r="EV154" i="3"/>
  <c r="EW154" i="3"/>
  <c r="ET227" i="3"/>
  <c r="EU227" i="3"/>
  <c r="EV227" i="3"/>
  <c r="EW227" i="3"/>
  <c r="GV115" i="3"/>
  <c r="FW115" i="3"/>
  <c r="FW144" i="3"/>
  <c r="GV144" i="3"/>
  <c r="ET202" i="3"/>
  <c r="EU202" i="3"/>
  <c r="EV202" i="3"/>
  <c r="EW202" i="3"/>
  <c r="GV97" i="3"/>
  <c r="FW97" i="3"/>
  <c r="FW135" i="3"/>
  <c r="GV135" i="3"/>
  <c r="GV79" i="3"/>
  <c r="FW79" i="3"/>
  <c r="ET159" i="3"/>
  <c r="EU159" i="3"/>
  <c r="EV159" i="3"/>
  <c r="EW159" i="3"/>
  <c r="FW143" i="3"/>
  <c r="GV143" i="3"/>
  <c r="GV105" i="3"/>
  <c r="FW105" i="3"/>
  <c r="FW148" i="3"/>
  <c r="GV148" i="3"/>
  <c r="ET190" i="3"/>
  <c r="EU190" i="3"/>
  <c r="EV190" i="3"/>
  <c r="EW190" i="3"/>
  <c r="GV120" i="3"/>
  <c r="FW120" i="3"/>
  <c r="FW100" i="3"/>
  <c r="GV100" i="3"/>
  <c r="FW133" i="3"/>
  <c r="GV133" i="3"/>
  <c r="ET188" i="3"/>
  <c r="EU188" i="3"/>
  <c r="EV188" i="3"/>
  <c r="EW188" i="3"/>
  <c r="GV87" i="3"/>
  <c r="FW87" i="3"/>
  <c r="ET225" i="3"/>
  <c r="EU225" i="3"/>
  <c r="EV225" i="3"/>
  <c r="EW225" i="3"/>
  <c r="ET192" i="3"/>
  <c r="EU192" i="3"/>
  <c r="EV192" i="3"/>
  <c r="EW192" i="3"/>
  <c r="ET251" i="3"/>
  <c r="EU251" i="3"/>
  <c r="EV251" i="3"/>
  <c r="EW251" i="3"/>
  <c r="ET199" i="3"/>
  <c r="EU199" i="3"/>
  <c r="EV199" i="3"/>
  <c r="EW199" i="3"/>
  <c r="ET164" i="3"/>
  <c r="EU164" i="3"/>
  <c r="EV164" i="3"/>
  <c r="EW164" i="3"/>
  <c r="ET229" i="3"/>
  <c r="EU229" i="3"/>
  <c r="EV229" i="3"/>
  <c r="EW229" i="3"/>
  <c r="ET156" i="3"/>
  <c r="EU156" i="3"/>
  <c r="EV156" i="3"/>
  <c r="EW156" i="3"/>
  <c r="ET237" i="3"/>
  <c r="EU237" i="3"/>
  <c r="EV237" i="3"/>
  <c r="EW237" i="3"/>
  <c r="ET223" i="3"/>
  <c r="EU223" i="3"/>
  <c r="EV223" i="3"/>
  <c r="EW223" i="3"/>
  <c r="ET246" i="3"/>
  <c r="EU246" i="3"/>
  <c r="EV246" i="3"/>
  <c r="EW246" i="3"/>
  <c r="ET211" i="3"/>
  <c r="EU211" i="3"/>
  <c r="EV211" i="3"/>
  <c r="EW211" i="3"/>
  <c r="ET180" i="3"/>
  <c r="EU180" i="3"/>
  <c r="EV180" i="3"/>
  <c r="EW180" i="3"/>
  <c r="ET182" i="3"/>
  <c r="EU182" i="3"/>
  <c r="EV182" i="3"/>
  <c r="EW182" i="3"/>
  <c r="ET170" i="3"/>
  <c r="EU170" i="3"/>
  <c r="EV170" i="3"/>
  <c r="EW170" i="3"/>
  <c r="ET224" i="3"/>
  <c r="EU224" i="3"/>
  <c r="EV224" i="3"/>
  <c r="EW224" i="3"/>
  <c r="ET157" i="3"/>
  <c r="EU157" i="3"/>
  <c r="EV157" i="3"/>
  <c r="EW157" i="3"/>
  <c r="ET238" i="3"/>
  <c r="EU238" i="3"/>
  <c r="EV238" i="3"/>
  <c r="EW238" i="3"/>
  <c r="ES121" i="3"/>
  <c r="ER121" i="3"/>
  <c r="FW129" i="3"/>
  <c r="GV129" i="3"/>
  <c r="GV110" i="3"/>
  <c r="FW110" i="3"/>
  <c r="FW145" i="3"/>
  <c r="GV145" i="3"/>
  <c r="GV118" i="3"/>
  <c r="FW118" i="3"/>
  <c r="ET232" i="3"/>
  <c r="EU232" i="3"/>
  <c r="EV232" i="3"/>
  <c r="EW232" i="3"/>
  <c r="FW130" i="3"/>
  <c r="GV130" i="3"/>
  <c r="FW136" i="3"/>
  <c r="GV136" i="3"/>
  <c r="ET215" i="3"/>
  <c r="EU215" i="3"/>
  <c r="EV215" i="3"/>
  <c r="EW215" i="3"/>
  <c r="ET239" i="3"/>
  <c r="EU239" i="3"/>
  <c r="EV239" i="3"/>
  <c r="EW239" i="3"/>
  <c r="GV10" i="3"/>
  <c r="FW10" i="3"/>
  <c r="AL8" i="8"/>
  <c r="GV62" i="3"/>
  <c r="FW62" i="3"/>
  <c r="FW64" i="3"/>
  <c r="GV64" i="3"/>
  <c r="FW142" i="3"/>
  <c r="GV142" i="3"/>
  <c r="FW141" i="3"/>
  <c r="GV141" i="3"/>
  <c r="ET194" i="3"/>
  <c r="EU194" i="3"/>
  <c r="EV194" i="3"/>
  <c r="EW194" i="3"/>
  <c r="FW151" i="3"/>
  <c r="GV151" i="3"/>
  <c r="ET197" i="3"/>
  <c r="EU197" i="3"/>
  <c r="EV197" i="3"/>
  <c r="EW197" i="3"/>
  <c r="GV91" i="3"/>
  <c r="FW91" i="3"/>
  <c r="GV103" i="3"/>
  <c r="FW103" i="3"/>
  <c r="GV86" i="3"/>
  <c r="FW86" i="3"/>
  <c r="GV111" i="3"/>
  <c r="FW111" i="3"/>
  <c r="GV82" i="3"/>
  <c r="FW82" i="3"/>
  <c r="FW99" i="3"/>
  <c r="GV99" i="3"/>
  <c r="GV51" i="3"/>
  <c r="FW51" i="3"/>
  <c r="AL49" i="8"/>
  <c r="FW150" i="3"/>
  <c r="GV150" i="3"/>
  <c r="ES111" i="3"/>
  <c r="ER111" i="3"/>
  <c r="FW127" i="3"/>
  <c r="GV127" i="3"/>
  <c r="GV75" i="3"/>
  <c r="FW75" i="3"/>
  <c r="FW93" i="3"/>
  <c r="GV93" i="3"/>
  <c r="FW126" i="3"/>
  <c r="GV126" i="3"/>
  <c r="ET220" i="3"/>
  <c r="EU220" i="3"/>
  <c r="EV220" i="3"/>
  <c r="EW220" i="3"/>
  <c r="ET175" i="3"/>
  <c r="EU175" i="3"/>
  <c r="EV175" i="3"/>
  <c r="EW175" i="3"/>
  <c r="ET228" i="3"/>
  <c r="EU228" i="3"/>
  <c r="EV228" i="3"/>
  <c r="EW228" i="3"/>
  <c r="ET213" i="3"/>
  <c r="EU213" i="3"/>
  <c r="EV213" i="3"/>
  <c r="EW213" i="3"/>
  <c r="ET234" i="3"/>
  <c r="EU234" i="3"/>
  <c r="EV234" i="3"/>
  <c r="EW234" i="3"/>
  <c r="ET207" i="3"/>
  <c r="EU207" i="3"/>
  <c r="EV207" i="3"/>
  <c r="EW207" i="3"/>
  <c r="ET177" i="3"/>
  <c r="EU177" i="3"/>
  <c r="EV177" i="3"/>
  <c r="EW177" i="3"/>
  <c r="ET236" i="3"/>
  <c r="EU236" i="3"/>
  <c r="EV236" i="3"/>
  <c r="EW236" i="3"/>
  <c r="ET226" i="3"/>
  <c r="EU226" i="3"/>
  <c r="EV226" i="3"/>
  <c r="EW226" i="3"/>
  <c r="ET233" i="3"/>
  <c r="EU233" i="3"/>
  <c r="EV233" i="3"/>
  <c r="EW233" i="3"/>
  <c r="ET174" i="3"/>
  <c r="EU174" i="3"/>
  <c r="EV174" i="3"/>
  <c r="EW174" i="3"/>
  <c r="ET187" i="3"/>
  <c r="EU187" i="3"/>
  <c r="EV187" i="3"/>
  <c r="EW187" i="3"/>
  <c r="ET183" i="3"/>
  <c r="EU183" i="3"/>
  <c r="EV183" i="3"/>
  <c r="EW183" i="3"/>
  <c r="ET222" i="3"/>
  <c r="EU222" i="3"/>
  <c r="EV222" i="3"/>
  <c r="EW222" i="3"/>
  <c r="ET165" i="3"/>
  <c r="EU165" i="3"/>
  <c r="EV165" i="3"/>
  <c r="EW165" i="3"/>
  <c r="ET210" i="3"/>
  <c r="EU210" i="3"/>
  <c r="EV210" i="3"/>
  <c r="EW210" i="3"/>
  <c r="FW121" i="3"/>
  <c r="GV121" i="3"/>
  <c r="GV109" i="3"/>
  <c r="FW109" i="3"/>
  <c r="ET219" i="3"/>
  <c r="EU219" i="3"/>
  <c r="EV219" i="3"/>
  <c r="EW219" i="3"/>
  <c r="ET153" i="3"/>
  <c r="EU153" i="3"/>
  <c r="EV153" i="3"/>
  <c r="EW153" i="3"/>
  <c r="ET244" i="3"/>
  <c r="EU244" i="3"/>
  <c r="EV244" i="3"/>
  <c r="EW244" i="3"/>
  <c r="ET241" i="3"/>
  <c r="EU241" i="3"/>
  <c r="EV241" i="3"/>
  <c r="EW241" i="3"/>
  <c r="GV90" i="3"/>
  <c r="FW90" i="3"/>
  <c r="FW85" i="3"/>
  <c r="GV85" i="3"/>
  <c r="ET171" i="3"/>
  <c r="EU171" i="3"/>
  <c r="EV171" i="3"/>
  <c r="EW171" i="3"/>
  <c r="ES147" i="3"/>
  <c r="ER147" i="3"/>
  <c r="FW125" i="3"/>
  <c r="GV125" i="3"/>
  <c r="ET195" i="3"/>
  <c r="EU195" i="3"/>
  <c r="EV195" i="3"/>
  <c r="EW195" i="3"/>
  <c r="ET176" i="3"/>
  <c r="EU176" i="3"/>
  <c r="EV176" i="3"/>
  <c r="EW176" i="3"/>
  <c r="ES116" i="3"/>
  <c r="ER116" i="3"/>
  <c r="FW107" i="3"/>
  <c r="GV107" i="3"/>
  <c r="ET243" i="3"/>
  <c r="EU243" i="3"/>
  <c r="EV243" i="3"/>
  <c r="EW243" i="3"/>
  <c r="GV74" i="3"/>
  <c r="FW74" i="3"/>
  <c r="ET247" i="3"/>
  <c r="EU247" i="3"/>
  <c r="EV247" i="3"/>
  <c r="EW247" i="3"/>
  <c r="ES107" i="3"/>
  <c r="ER107" i="3"/>
  <c r="FW146" i="3"/>
  <c r="GV146" i="3"/>
  <c r="FW22" i="3"/>
  <c r="AL20" i="8"/>
  <c r="GV22" i="3"/>
  <c r="GV117" i="3"/>
  <c r="FW117" i="3"/>
  <c r="ET242" i="3"/>
  <c r="EU242" i="3"/>
  <c r="EV242" i="3"/>
  <c r="EW242" i="3"/>
  <c r="FW137" i="3"/>
  <c r="GV137" i="3"/>
  <c r="ET249" i="3"/>
  <c r="EU249" i="3"/>
  <c r="EV249" i="3"/>
  <c r="EW249" i="3"/>
  <c r="ES115" i="3"/>
  <c r="ER115" i="3"/>
  <c r="FW122" i="3"/>
  <c r="GV122" i="3"/>
  <c r="FW76" i="3"/>
  <c r="GV76" i="3"/>
  <c r="FW147" i="3"/>
  <c r="GV147" i="3"/>
  <c r="FW101" i="3"/>
  <c r="GV101" i="3"/>
  <c r="FW28" i="3"/>
  <c r="AL26" i="8"/>
  <c r="GV28" i="3"/>
  <c r="ET161" i="3"/>
  <c r="EU161" i="3"/>
  <c r="EV161" i="3"/>
  <c r="EW161" i="3"/>
  <c r="GV37" i="3"/>
  <c r="FW37" i="3"/>
  <c r="AL35" i="8"/>
  <c r="FW50" i="3"/>
  <c r="AL48" i="8"/>
  <c r="GV50" i="3"/>
  <c r="GV112" i="3"/>
  <c r="FW112" i="3"/>
  <c r="FW138" i="3"/>
  <c r="GV138" i="3"/>
  <c r="FW139" i="3"/>
  <c r="GV139" i="3"/>
  <c r="ET179" i="3"/>
  <c r="EU179" i="3"/>
  <c r="EV179" i="3"/>
  <c r="EW179" i="3"/>
  <c r="GV95" i="3"/>
  <c r="FW95" i="3"/>
  <c r="FW128" i="3"/>
  <c r="GV128" i="3"/>
  <c r="ET208" i="3"/>
  <c r="EU208" i="3"/>
  <c r="EV208" i="3"/>
  <c r="EW208" i="3"/>
  <c r="ET178" i="3"/>
  <c r="EU178" i="3"/>
  <c r="EV178" i="3"/>
  <c r="EW178" i="3"/>
  <c r="ET152" i="3"/>
  <c r="EU152" i="3"/>
  <c r="EV152" i="3"/>
  <c r="EW152" i="3"/>
  <c r="ET250" i="3"/>
  <c r="EU250" i="3"/>
  <c r="EV250" i="3"/>
  <c r="EW250" i="3"/>
  <c r="ET248" i="3"/>
  <c r="EU248" i="3"/>
  <c r="EV248" i="3"/>
  <c r="EW248" i="3"/>
  <c r="ET196" i="3"/>
  <c r="EU196" i="3"/>
  <c r="EV196" i="3"/>
  <c r="EW196" i="3"/>
  <c r="ET230" i="3"/>
  <c r="EU230" i="3"/>
  <c r="EV230" i="3"/>
  <c r="EW230" i="3"/>
  <c r="ET189" i="3"/>
  <c r="EU189" i="3"/>
  <c r="EV189" i="3"/>
  <c r="EW189" i="3"/>
  <c r="ET252" i="3"/>
  <c r="EU252" i="3"/>
  <c r="EV252" i="3"/>
  <c r="EW252" i="3"/>
  <c r="ET158" i="3"/>
  <c r="EU158" i="3"/>
  <c r="EV158" i="3"/>
  <c r="EW158" i="3"/>
  <c r="ET185" i="3"/>
  <c r="EU185" i="3"/>
  <c r="EV185" i="3"/>
  <c r="EW185" i="3"/>
  <c r="ET231" i="3"/>
  <c r="EU231" i="3"/>
  <c r="EV231" i="3"/>
  <c r="EW231" i="3"/>
  <c r="ET203" i="3"/>
  <c r="EU203" i="3"/>
  <c r="EV203" i="3"/>
  <c r="EW203" i="3"/>
  <c r="ET167" i="3"/>
  <c r="EU167" i="3"/>
  <c r="EV167" i="3"/>
  <c r="EW167" i="3"/>
  <c r="ET205" i="3"/>
  <c r="EU205" i="3"/>
  <c r="EV205" i="3"/>
  <c r="EW205" i="3"/>
  <c r="ET209" i="3"/>
  <c r="EU209" i="3"/>
  <c r="EV209" i="3"/>
  <c r="EW209" i="3"/>
  <c r="ET111" i="3"/>
  <c r="EU111" i="3"/>
  <c r="EV111" i="3"/>
  <c r="EW111" i="3"/>
  <c r="ET121" i="3"/>
  <c r="EU121" i="3"/>
  <c r="EV121" i="3"/>
  <c r="EW121" i="3"/>
  <c r="ET113" i="3"/>
  <c r="EU113" i="3"/>
  <c r="EV113" i="3"/>
  <c r="EW113" i="3"/>
  <c r="ET109" i="3"/>
  <c r="EU109" i="3"/>
  <c r="EV109" i="3"/>
  <c r="EW109" i="3"/>
  <c r="ET133" i="3"/>
  <c r="EU133" i="3"/>
  <c r="EV133" i="3"/>
  <c r="EW133" i="3"/>
  <c r="ET118" i="3"/>
  <c r="EU118" i="3"/>
  <c r="EV118" i="3"/>
  <c r="EW118" i="3"/>
  <c r="ET138" i="3"/>
  <c r="EU138" i="3"/>
  <c r="EV138" i="3"/>
  <c r="EW138" i="3"/>
  <c r="ET131" i="3"/>
  <c r="EU131" i="3"/>
  <c r="EV131" i="3"/>
  <c r="EW131" i="3"/>
  <c r="ET128" i="3"/>
  <c r="EU128" i="3"/>
  <c r="EV128" i="3"/>
  <c r="EW128" i="3"/>
  <c r="ET125" i="3"/>
  <c r="EU125" i="3"/>
  <c r="EV125" i="3"/>
  <c r="EW125" i="3"/>
  <c r="ET115" i="3"/>
  <c r="EU115" i="3"/>
  <c r="EV115" i="3"/>
  <c r="EW115" i="3"/>
  <c r="ET149" i="3"/>
  <c r="EU149" i="3"/>
  <c r="EV149" i="3"/>
  <c r="EW149" i="3"/>
  <c r="ET135" i="3"/>
  <c r="EU135" i="3"/>
  <c r="EV135" i="3"/>
  <c r="EW135" i="3"/>
  <c r="ET140" i="3"/>
  <c r="EU140" i="3"/>
  <c r="EV140" i="3"/>
  <c r="EW140" i="3"/>
  <c r="ET143" i="3"/>
  <c r="EU143" i="3"/>
  <c r="EV143" i="3"/>
  <c r="EW143" i="3"/>
  <c r="ET146" i="3"/>
  <c r="EU146" i="3"/>
  <c r="EV146" i="3"/>
  <c r="EW146" i="3"/>
  <c r="ET144" i="3"/>
  <c r="EU144" i="3"/>
  <c r="EV144" i="3"/>
  <c r="EW144" i="3"/>
  <c r="ET150" i="3"/>
  <c r="EU150" i="3"/>
  <c r="EV150" i="3"/>
  <c r="EW150" i="3"/>
  <c r="ET142" i="3"/>
  <c r="EU142" i="3"/>
  <c r="EV142" i="3"/>
  <c r="EW142" i="3"/>
  <c r="ET137" i="3"/>
  <c r="EU137" i="3"/>
  <c r="EV137" i="3"/>
  <c r="EW137" i="3"/>
  <c r="ET136" i="3"/>
  <c r="EU136" i="3"/>
  <c r="EV136" i="3"/>
  <c r="EW136" i="3"/>
  <c r="ET112" i="3"/>
  <c r="EU112" i="3"/>
  <c r="EV112" i="3"/>
  <c r="EW112" i="3"/>
  <c r="ET139" i="3"/>
  <c r="EU139" i="3"/>
  <c r="EV139" i="3"/>
  <c r="EW139" i="3"/>
  <c r="ET124" i="3"/>
  <c r="EU124" i="3"/>
  <c r="EV124" i="3"/>
  <c r="EW124" i="3"/>
  <c r="ET147" i="3"/>
  <c r="EU147" i="3"/>
  <c r="EV147" i="3"/>
  <c r="EW147" i="3"/>
  <c r="ET120" i="3"/>
  <c r="EU120" i="3"/>
  <c r="EV120" i="3"/>
  <c r="EW120" i="3"/>
  <c r="ET117" i="3"/>
  <c r="EU117" i="3"/>
  <c r="EV117" i="3"/>
  <c r="EW117" i="3"/>
  <c r="ET122" i="3"/>
  <c r="EU122" i="3"/>
  <c r="EV122" i="3"/>
  <c r="EW122" i="3"/>
  <c r="ET132" i="3"/>
  <c r="EU132" i="3"/>
  <c r="EV132" i="3"/>
  <c r="EW132" i="3"/>
  <c r="ET145" i="3"/>
  <c r="EU145" i="3"/>
  <c r="EV145" i="3"/>
  <c r="EW145" i="3"/>
  <c r="ET126" i="3"/>
  <c r="EU126" i="3"/>
  <c r="EV126" i="3"/>
  <c r="EW126" i="3"/>
  <c r="ET114" i="3"/>
  <c r="EU114" i="3"/>
  <c r="EV114" i="3"/>
  <c r="EW114" i="3"/>
  <c r="ET141" i="3"/>
  <c r="EU141" i="3"/>
  <c r="EV141" i="3"/>
  <c r="EW141" i="3"/>
  <c r="ET129" i="3"/>
  <c r="EU129" i="3"/>
  <c r="EV129" i="3"/>
  <c r="EW129" i="3"/>
  <c r="ET107" i="3"/>
  <c r="EU107" i="3"/>
  <c r="EV107" i="3"/>
  <c r="EW107" i="3"/>
  <c r="ET116" i="3"/>
  <c r="EU116" i="3"/>
  <c r="EV116" i="3"/>
  <c r="EW116" i="3"/>
  <c r="ET108" i="3"/>
  <c r="EU108" i="3"/>
  <c r="EV108" i="3"/>
  <c r="EW108" i="3"/>
  <c r="ET151" i="3"/>
  <c r="EU151" i="3"/>
  <c r="EV151" i="3"/>
  <c r="EW151" i="3"/>
  <c r="ET148" i="3"/>
  <c r="EU148" i="3"/>
  <c r="EV148" i="3"/>
  <c r="EW148" i="3"/>
  <c r="ET119" i="3"/>
  <c r="EU119" i="3"/>
  <c r="EV119" i="3"/>
  <c r="EW119" i="3"/>
  <c r="ET134" i="3"/>
  <c r="EU134" i="3"/>
  <c r="EV134" i="3"/>
  <c r="EW134" i="3"/>
  <c r="ET110" i="3"/>
  <c r="EU110" i="3"/>
  <c r="EV110" i="3"/>
  <c r="EW110" i="3"/>
  <c r="ET127" i="3"/>
  <c r="EU127" i="3"/>
  <c r="EV127" i="3"/>
  <c r="EW127" i="3"/>
  <c r="ET123" i="3"/>
  <c r="EU123" i="3"/>
  <c r="EV123" i="3"/>
  <c r="EW123" i="3"/>
  <c r="ET130" i="3"/>
  <c r="EU130" i="3"/>
  <c r="EV130" i="3"/>
  <c r="EW130" i="3"/>
  <c r="DY62" i="3"/>
  <c r="DZ62" i="3"/>
  <c r="DY64" i="3"/>
  <c r="DZ64" i="3"/>
  <c r="EA64" i="3"/>
  <c r="EB64" i="3"/>
  <c r="DY65" i="3"/>
  <c r="DZ65" i="3"/>
  <c r="EA65" i="3"/>
  <c r="EB65" i="3"/>
  <c r="DY66" i="3"/>
  <c r="DZ66" i="3"/>
  <c r="DY67" i="3"/>
  <c r="DZ67" i="3"/>
  <c r="EA67" i="3"/>
  <c r="EB67" i="3"/>
  <c r="EC67" i="3"/>
  <c r="ED67" i="3"/>
  <c r="EQ67" i="3"/>
  <c r="DY68" i="3"/>
  <c r="DZ68" i="3"/>
  <c r="DY71" i="3"/>
  <c r="DZ71" i="3"/>
  <c r="EA71" i="3"/>
  <c r="EB71" i="3"/>
  <c r="EC71" i="3"/>
  <c r="ED71" i="3"/>
  <c r="EQ71" i="3"/>
  <c r="DY72" i="3"/>
  <c r="DZ72" i="3"/>
  <c r="EA72" i="3"/>
  <c r="EB72" i="3"/>
  <c r="EC72" i="3"/>
  <c r="ED72" i="3"/>
  <c r="EQ72" i="3"/>
  <c r="DY73" i="3"/>
  <c r="DZ73" i="3"/>
  <c r="EA73" i="3"/>
  <c r="EB73" i="3"/>
  <c r="EC73" i="3"/>
  <c r="ED73" i="3"/>
  <c r="EQ73" i="3"/>
  <c r="DY74" i="3"/>
  <c r="DZ74" i="3"/>
  <c r="EA74" i="3"/>
  <c r="EB74" i="3"/>
  <c r="DY75" i="3"/>
  <c r="DZ75" i="3"/>
  <c r="DY76" i="3"/>
  <c r="DZ76" i="3"/>
  <c r="EA76" i="3"/>
  <c r="EB76" i="3"/>
  <c r="EC76" i="3"/>
  <c r="ED76" i="3"/>
  <c r="EQ76" i="3"/>
  <c r="DY77" i="3"/>
  <c r="DZ77" i="3"/>
  <c r="DY78" i="3"/>
  <c r="DZ78" i="3"/>
  <c r="EA78" i="3"/>
  <c r="EB78" i="3"/>
  <c r="DY79" i="3"/>
  <c r="DZ79" i="3"/>
  <c r="EA79" i="3"/>
  <c r="EB79" i="3"/>
  <c r="EC79" i="3"/>
  <c r="ED79" i="3"/>
  <c r="EQ79" i="3"/>
  <c r="DY80" i="3"/>
  <c r="DZ80" i="3"/>
  <c r="EA80" i="3"/>
  <c r="EB80" i="3"/>
  <c r="DY81" i="3"/>
  <c r="DZ81" i="3"/>
  <c r="EA81" i="3"/>
  <c r="EB81" i="3"/>
  <c r="EC81" i="3"/>
  <c r="ED81" i="3"/>
  <c r="EQ81" i="3"/>
  <c r="DY82" i="3"/>
  <c r="DZ82" i="3"/>
  <c r="DY83" i="3"/>
  <c r="DZ83" i="3"/>
  <c r="EA83" i="3"/>
  <c r="EB83" i="3"/>
  <c r="EC83" i="3"/>
  <c r="ED83" i="3"/>
  <c r="EQ83" i="3"/>
  <c r="DY84" i="3"/>
  <c r="DZ84" i="3"/>
  <c r="DY85" i="3"/>
  <c r="DZ85" i="3"/>
  <c r="EA85" i="3"/>
  <c r="EB85" i="3"/>
  <c r="EC85" i="3"/>
  <c r="ED85" i="3"/>
  <c r="EQ85" i="3"/>
  <c r="DY86" i="3"/>
  <c r="DZ86" i="3"/>
  <c r="EA86" i="3"/>
  <c r="EB86" i="3"/>
  <c r="EC86" i="3"/>
  <c r="ED86" i="3"/>
  <c r="EQ86" i="3"/>
  <c r="DY87" i="3"/>
  <c r="DZ87" i="3"/>
  <c r="EA87" i="3"/>
  <c r="EB87" i="3"/>
  <c r="DY88" i="3"/>
  <c r="DZ88" i="3"/>
  <c r="EA88" i="3"/>
  <c r="EB88" i="3"/>
  <c r="DY89" i="3"/>
  <c r="DZ89" i="3"/>
  <c r="EA89" i="3"/>
  <c r="EB89" i="3"/>
  <c r="DY90" i="3"/>
  <c r="DZ90" i="3"/>
  <c r="EA90" i="3"/>
  <c r="EB90" i="3"/>
  <c r="EC90" i="3"/>
  <c r="ED90" i="3"/>
  <c r="EQ90" i="3"/>
  <c r="DY91" i="3"/>
  <c r="DZ91" i="3"/>
  <c r="EA91" i="3"/>
  <c r="EB91" i="3"/>
  <c r="DY92" i="3"/>
  <c r="DZ92" i="3"/>
  <c r="EA92" i="3"/>
  <c r="EB92" i="3"/>
  <c r="DY93" i="3"/>
  <c r="DZ93" i="3"/>
  <c r="EA93" i="3"/>
  <c r="EB93" i="3"/>
  <c r="DY94" i="3"/>
  <c r="DZ94" i="3"/>
  <c r="EA94" i="3"/>
  <c r="EB94" i="3"/>
  <c r="EC94" i="3"/>
  <c r="ED94" i="3"/>
  <c r="DY95" i="3"/>
  <c r="DZ95" i="3"/>
  <c r="EA95" i="3"/>
  <c r="EB95" i="3"/>
  <c r="DY96" i="3"/>
  <c r="DZ96" i="3"/>
  <c r="EA96" i="3"/>
  <c r="EB96" i="3"/>
  <c r="DY97" i="3"/>
  <c r="DZ97" i="3"/>
  <c r="EA97" i="3"/>
  <c r="EB97" i="3"/>
  <c r="DY98" i="3"/>
  <c r="DZ98" i="3"/>
  <c r="EA98" i="3"/>
  <c r="EB98" i="3"/>
  <c r="EC98" i="3"/>
  <c r="ED98" i="3"/>
  <c r="EQ98" i="3"/>
  <c r="DY99" i="3"/>
  <c r="DZ99" i="3"/>
  <c r="DY100" i="3"/>
  <c r="DZ100" i="3"/>
  <c r="EA100" i="3"/>
  <c r="EB100" i="3"/>
  <c r="EC100" i="3"/>
  <c r="ED100" i="3"/>
  <c r="EQ100" i="3"/>
  <c r="DY101" i="3"/>
  <c r="DZ101" i="3"/>
  <c r="EA101" i="3"/>
  <c r="EB101" i="3"/>
  <c r="DY102" i="3"/>
  <c r="DZ102" i="3"/>
  <c r="EA102" i="3"/>
  <c r="EB102" i="3"/>
  <c r="EC102" i="3"/>
  <c r="ED102" i="3"/>
  <c r="EQ102" i="3"/>
  <c r="DY103" i="3"/>
  <c r="DZ103" i="3"/>
  <c r="EA103" i="3"/>
  <c r="EB103" i="3"/>
  <c r="DY104" i="3"/>
  <c r="DZ104" i="3"/>
  <c r="DY105" i="3"/>
  <c r="DZ105" i="3"/>
  <c r="EA105" i="3"/>
  <c r="EB105" i="3"/>
  <c r="DY106" i="3"/>
  <c r="DZ106" i="3"/>
  <c r="EA106" i="3"/>
  <c r="EB106" i="3"/>
  <c r="EC106" i="3"/>
  <c r="ED106" i="3"/>
  <c r="EQ106" i="3"/>
  <c r="EC93" i="3"/>
  <c r="ED93" i="3"/>
  <c r="EQ93" i="3"/>
  <c r="ES93" i="3"/>
  <c r="EQ94" i="3"/>
  <c r="ES94" i="3"/>
  <c r="EA77" i="3"/>
  <c r="EB77" i="3"/>
  <c r="EC77" i="3"/>
  <c r="ED77" i="3"/>
  <c r="EQ77" i="3"/>
  <c r="EC105" i="3"/>
  <c r="ED105" i="3"/>
  <c r="EQ105" i="3"/>
  <c r="ES105" i="3"/>
  <c r="EC89" i="3"/>
  <c r="ED89" i="3"/>
  <c r="EQ89" i="3"/>
  <c r="ER89" i="3"/>
  <c r="EA66" i="3"/>
  <c r="EB66" i="3"/>
  <c r="EC66" i="3"/>
  <c r="ED66" i="3"/>
  <c r="EQ66" i="3"/>
  <c r="EA62" i="3"/>
  <c r="EB62" i="3"/>
  <c r="EC62" i="3"/>
  <c r="ED62" i="3"/>
  <c r="EQ62" i="3"/>
  <c r="ES106" i="3"/>
  <c r="ER106" i="3"/>
  <c r="ER102" i="3"/>
  <c r="ES102" i="3"/>
  <c r="ER100" i="3"/>
  <c r="ES100" i="3"/>
  <c r="ER98" i="3"/>
  <c r="ES98" i="3"/>
  <c r="ER90" i="3"/>
  <c r="ES90" i="3"/>
  <c r="EA104" i="3"/>
  <c r="EB104" i="3"/>
  <c r="EC104" i="3"/>
  <c r="ED104" i="3"/>
  <c r="EQ104" i="3"/>
  <c r="ER94" i="3"/>
  <c r="EA68" i="3"/>
  <c r="EB68" i="3"/>
  <c r="EC68" i="3"/>
  <c r="ED68" i="3"/>
  <c r="EQ68" i="3"/>
  <c r="EC101" i="3"/>
  <c r="ED101" i="3"/>
  <c r="EQ101" i="3"/>
  <c r="EC92" i="3"/>
  <c r="ED92" i="3"/>
  <c r="EQ92" i="3"/>
  <c r="EC91" i="3"/>
  <c r="ED91" i="3"/>
  <c r="EQ91" i="3"/>
  <c r="EA75" i="3"/>
  <c r="EB75" i="3"/>
  <c r="EC75" i="3"/>
  <c r="ED75" i="3"/>
  <c r="EQ75" i="3"/>
  <c r="EC88" i="3"/>
  <c r="ED88" i="3"/>
  <c r="EQ88" i="3"/>
  <c r="EC87" i="3"/>
  <c r="ED87" i="3"/>
  <c r="EQ87" i="3"/>
  <c r="EC103" i="3"/>
  <c r="ED103" i="3"/>
  <c r="EQ103" i="3"/>
  <c r="EA99" i="3"/>
  <c r="EB99" i="3"/>
  <c r="EC99" i="3"/>
  <c r="ED99" i="3"/>
  <c r="EQ99" i="3"/>
  <c r="EC97" i="3"/>
  <c r="ED97" i="3"/>
  <c r="EQ97" i="3"/>
  <c r="EC96" i="3"/>
  <c r="ED96" i="3"/>
  <c r="EQ96" i="3"/>
  <c r="EC95" i="3"/>
  <c r="ED95" i="3"/>
  <c r="EQ95" i="3"/>
  <c r="EA84" i="3"/>
  <c r="EB84" i="3"/>
  <c r="EC84" i="3"/>
  <c r="ED84" i="3"/>
  <c r="EQ84" i="3"/>
  <c r="EA82" i="3"/>
  <c r="EB82" i="3"/>
  <c r="EC82" i="3"/>
  <c r="ED82" i="3"/>
  <c r="EQ82" i="3"/>
  <c r="EC78" i="3"/>
  <c r="ED78" i="3"/>
  <c r="EQ78" i="3"/>
  <c r="EC74" i="3"/>
  <c r="ED74" i="3"/>
  <c r="EQ74" i="3"/>
  <c r="EC80" i="3"/>
  <c r="ED80" i="3"/>
  <c r="EQ80" i="3"/>
  <c r="ER105" i="3"/>
  <c r="ET94" i="3"/>
  <c r="EU94" i="3"/>
  <c r="EV94" i="3"/>
  <c r="EW94" i="3"/>
  <c r="ER93" i="3"/>
  <c r="ES89" i="3"/>
  <c r="ET89" i="3"/>
  <c r="EU89" i="3"/>
  <c r="EV89" i="3"/>
  <c r="EW89" i="3"/>
  <c r="ES99" i="3"/>
  <c r="ER99" i="3"/>
  <c r="ER97" i="3"/>
  <c r="ES97" i="3"/>
  <c r="ES101" i="3"/>
  <c r="ER101" i="3"/>
  <c r="ET90" i="3"/>
  <c r="EU90" i="3"/>
  <c r="EV90" i="3"/>
  <c r="EW90" i="3"/>
  <c r="ET106" i="3"/>
  <c r="EU106" i="3"/>
  <c r="EV106" i="3"/>
  <c r="EW106" i="3"/>
  <c r="ER88" i="3"/>
  <c r="ES88" i="3"/>
  <c r="ET100" i="3"/>
  <c r="EU100" i="3"/>
  <c r="EV100" i="3"/>
  <c r="EW100" i="3"/>
  <c r="ES95" i="3"/>
  <c r="ER95" i="3"/>
  <c r="ES103" i="3"/>
  <c r="ER103" i="3"/>
  <c r="ES91" i="3"/>
  <c r="ER91" i="3"/>
  <c r="ET105" i="3"/>
  <c r="EU105" i="3"/>
  <c r="EV105" i="3"/>
  <c r="EW105" i="3"/>
  <c r="ET102" i="3"/>
  <c r="EU102" i="3"/>
  <c r="EV102" i="3"/>
  <c r="EW102" i="3"/>
  <c r="ER104" i="3"/>
  <c r="ES104" i="3"/>
  <c r="ER96" i="3"/>
  <c r="ES96" i="3"/>
  <c r="ER92" i="3"/>
  <c r="ES92" i="3"/>
  <c r="ET93" i="3"/>
  <c r="EU93" i="3"/>
  <c r="EV93" i="3"/>
  <c r="EW93" i="3"/>
  <c r="ET98" i="3"/>
  <c r="EU98" i="3"/>
  <c r="EV98" i="3"/>
  <c r="EW98" i="3"/>
  <c r="ET96" i="3"/>
  <c r="EU96" i="3"/>
  <c r="EV96" i="3"/>
  <c r="EW96" i="3"/>
  <c r="ET88" i="3"/>
  <c r="EU88" i="3"/>
  <c r="EV88" i="3"/>
  <c r="EW88" i="3"/>
  <c r="ET97" i="3"/>
  <c r="EU97" i="3"/>
  <c r="EV97" i="3"/>
  <c r="EW97" i="3"/>
  <c r="ET91" i="3"/>
  <c r="EU91" i="3"/>
  <c r="EV91" i="3"/>
  <c r="EW91" i="3"/>
  <c r="ET95" i="3"/>
  <c r="EU95" i="3"/>
  <c r="EV95" i="3"/>
  <c r="EW95" i="3"/>
  <c r="ET104" i="3"/>
  <c r="EU104" i="3"/>
  <c r="EV104" i="3"/>
  <c r="EW104" i="3"/>
  <c r="ET92" i="3"/>
  <c r="EU92" i="3"/>
  <c r="EV92" i="3"/>
  <c r="EW92" i="3"/>
  <c r="ET103" i="3"/>
  <c r="EU103" i="3"/>
  <c r="EV103" i="3"/>
  <c r="EW103" i="3"/>
  <c r="ET101" i="3"/>
  <c r="EU101" i="3"/>
  <c r="EV101" i="3"/>
  <c r="EW101" i="3"/>
  <c r="ET99" i="3"/>
  <c r="EU99" i="3"/>
  <c r="EV99" i="3"/>
  <c r="EW99" i="3"/>
  <c r="ER62" i="3"/>
  <c r="ES62" i="3"/>
  <c r="ER66" i="3"/>
  <c r="ES66" i="3"/>
  <c r="ET66" i="3"/>
  <c r="EU66" i="3"/>
  <c r="EV66" i="3"/>
  <c r="EW66" i="3"/>
  <c r="ER67" i="3"/>
  <c r="ES67" i="3"/>
  <c r="ET67" i="3"/>
  <c r="EU67" i="3"/>
  <c r="EV67" i="3"/>
  <c r="EW67" i="3"/>
  <c r="ER68" i="3"/>
  <c r="ES68" i="3"/>
  <c r="ET68" i="3"/>
  <c r="EU68" i="3"/>
  <c r="EV68" i="3"/>
  <c r="EW68" i="3"/>
  <c r="ER71" i="3"/>
  <c r="ES71" i="3"/>
  <c r="ET71" i="3"/>
  <c r="EU71" i="3"/>
  <c r="EV71" i="3"/>
  <c r="EW71" i="3"/>
  <c r="ER72" i="3"/>
  <c r="ES72" i="3"/>
  <c r="ET72" i="3"/>
  <c r="EU72" i="3"/>
  <c r="EV72" i="3"/>
  <c r="EW72" i="3"/>
  <c r="ER73" i="3"/>
  <c r="ES73" i="3"/>
  <c r="ET73" i="3"/>
  <c r="EU73" i="3"/>
  <c r="ER74" i="3"/>
  <c r="ES74" i="3"/>
  <c r="ET74" i="3"/>
  <c r="EU74" i="3"/>
  <c r="EV74" i="3"/>
  <c r="EW74" i="3"/>
  <c r="ER75" i="3"/>
  <c r="ES75" i="3"/>
  <c r="ET75" i="3"/>
  <c r="EU75" i="3"/>
  <c r="EV75" i="3"/>
  <c r="EW75" i="3"/>
  <c r="ER76" i="3"/>
  <c r="ES76" i="3"/>
  <c r="ET76" i="3"/>
  <c r="EU76" i="3"/>
  <c r="EV76" i="3"/>
  <c r="EW76" i="3"/>
  <c r="ER77" i="3"/>
  <c r="ES77" i="3"/>
  <c r="ET77" i="3"/>
  <c r="EU77" i="3"/>
  <c r="ER78" i="3"/>
  <c r="ES78" i="3"/>
  <c r="ET78" i="3"/>
  <c r="EU78" i="3"/>
  <c r="EV78" i="3"/>
  <c r="EW78" i="3"/>
  <c r="ER79" i="3"/>
  <c r="ES79" i="3"/>
  <c r="ET79" i="3"/>
  <c r="EU79" i="3"/>
  <c r="EV79" i="3"/>
  <c r="EW79" i="3"/>
  <c r="ER80" i="3"/>
  <c r="ES80" i="3"/>
  <c r="ET80" i="3"/>
  <c r="EU80" i="3"/>
  <c r="EV80" i="3"/>
  <c r="EW80" i="3"/>
  <c r="ER81" i="3"/>
  <c r="ES81" i="3"/>
  <c r="ET81" i="3"/>
  <c r="EU81" i="3"/>
  <c r="ER82" i="3"/>
  <c r="ES82" i="3"/>
  <c r="ET82" i="3"/>
  <c r="EU82" i="3"/>
  <c r="EV82" i="3"/>
  <c r="EW82" i="3"/>
  <c r="ER83" i="3"/>
  <c r="ES83" i="3"/>
  <c r="ET83" i="3"/>
  <c r="EU83" i="3"/>
  <c r="EV83" i="3"/>
  <c r="EW83" i="3"/>
  <c r="ER84" i="3"/>
  <c r="ES84" i="3"/>
  <c r="ET84" i="3"/>
  <c r="EU84" i="3"/>
  <c r="EV84" i="3"/>
  <c r="EW84" i="3"/>
  <c r="ER85" i="3"/>
  <c r="ES85" i="3"/>
  <c r="ET85" i="3"/>
  <c r="EU85" i="3"/>
  <c r="ER86" i="3"/>
  <c r="ES86" i="3"/>
  <c r="ET86" i="3"/>
  <c r="EU86" i="3"/>
  <c r="EV86" i="3"/>
  <c r="EW86" i="3"/>
  <c r="ER87" i="3"/>
  <c r="ES87" i="3"/>
  <c r="ET87" i="3"/>
  <c r="EU87" i="3"/>
  <c r="EV87" i="3"/>
  <c r="EW87" i="3"/>
  <c r="EV77" i="3"/>
  <c r="EW77" i="3"/>
  <c r="EV81" i="3"/>
  <c r="EW81" i="3"/>
  <c r="EV85" i="3"/>
  <c r="EW85" i="3"/>
  <c r="EV73" i="3"/>
  <c r="EW73" i="3"/>
  <c r="AH18" i="8"/>
  <c r="FV20" i="3"/>
  <c r="GW20" i="3"/>
  <c r="FV15" i="3"/>
  <c r="GW15" i="3"/>
  <c r="AH13" i="8"/>
  <c r="AH37" i="8"/>
  <c r="FV39" i="3"/>
  <c r="GW39" i="3"/>
  <c r="GW66" i="3"/>
  <c r="EC64" i="3"/>
  <c r="ED64" i="3"/>
  <c r="EQ64" i="3"/>
  <c r="EC65" i="3"/>
  <c r="ED65" i="3"/>
  <c r="EQ65" i="3"/>
  <c r="GW72" i="3"/>
  <c r="GW33" i="3"/>
  <c r="FV33" i="3"/>
  <c r="AH31" i="8"/>
  <c r="GW14" i="3"/>
  <c r="AH12" i="8"/>
  <c r="FV14" i="3"/>
  <c r="AH44" i="8"/>
  <c r="GW46" i="3"/>
  <c r="FV46" i="3"/>
  <c r="AH56" i="8"/>
  <c r="GW58" i="3"/>
  <c r="AH55" i="8"/>
  <c r="GW57" i="3"/>
  <c r="FV57" i="3"/>
  <c r="GW7" i="3"/>
  <c r="AH5" i="8"/>
  <c r="FV7" i="3"/>
  <c r="AH33" i="8"/>
  <c r="GW35" i="3"/>
  <c r="GW41" i="3"/>
  <c r="AH39" i="8"/>
  <c r="FV36" i="3"/>
  <c r="GW36" i="3"/>
  <c r="AH34" i="8"/>
  <c r="GW6" i="3"/>
  <c r="AH4" i="8"/>
  <c r="FV65" i="3"/>
  <c r="GW65" i="3"/>
  <c r="FV18" i="3"/>
  <c r="GW18" i="3"/>
  <c r="AH16" i="8"/>
  <c r="GW56" i="3"/>
  <c r="FV56" i="3"/>
  <c r="AH54" i="8"/>
  <c r="FV34" i="3"/>
  <c r="AH32" i="8"/>
  <c r="GW34" i="3"/>
  <c r="FV25" i="3"/>
  <c r="GW25" i="3"/>
  <c r="AH23" i="8"/>
  <c r="AH30" i="8"/>
  <c r="GW32" i="3"/>
  <c r="GW53" i="3"/>
  <c r="AH51" i="8"/>
  <c r="GM21" i="3"/>
  <c r="GG21" i="3"/>
  <c r="U19" i="8"/>
  <c r="GB12" i="3"/>
  <c r="O10" i="8"/>
  <c r="GM12" i="3"/>
  <c r="O39" i="8"/>
  <c r="GB41" i="3"/>
  <c r="GM25" i="3"/>
  <c r="GG25" i="3"/>
  <c r="U23" i="8"/>
  <c r="FF5" i="3"/>
  <c r="FH5" i="3"/>
  <c r="FI5" i="3"/>
  <c r="GG31" i="3"/>
  <c r="U29" i="8"/>
  <c r="O29" i="8"/>
  <c r="GB61" i="3"/>
  <c r="GG66" i="3"/>
  <c r="GG48" i="3"/>
  <c r="U46" i="8"/>
  <c r="O46" i="8"/>
  <c r="GM48" i="3"/>
  <c r="GR53" i="3"/>
  <c r="T51" i="8"/>
  <c r="T24" i="1"/>
  <c r="EO21" i="3"/>
  <c r="AP10" i="8"/>
  <c r="AE10" i="8"/>
  <c r="GO59" i="3"/>
  <c r="Q57" i="8"/>
  <c r="GD59" i="3"/>
  <c r="T11" i="1"/>
  <c r="EO8" i="3"/>
  <c r="DP8" i="3"/>
  <c r="DQ8" i="3"/>
  <c r="Q23" i="8"/>
  <c r="GD25" i="3"/>
  <c r="GO25" i="3"/>
  <c r="DF36" i="3"/>
  <c r="Z34" i="8"/>
  <c r="AO34" i="8"/>
  <c r="GB36" i="3"/>
  <c r="AE13" i="8"/>
  <c r="AP13" i="8"/>
  <c r="DF56" i="3"/>
  <c r="Z54" i="8"/>
  <c r="AO54" i="8"/>
  <c r="GB56" i="3"/>
  <c r="DF24" i="3"/>
  <c r="Z22" i="8"/>
  <c r="AO22" i="8"/>
  <c r="GB24" i="3"/>
  <c r="GG22" i="3"/>
  <c r="U20" i="8"/>
  <c r="GM22" i="3"/>
  <c r="GD38" i="3"/>
  <c r="GO38" i="3"/>
  <c r="FF24" i="3"/>
  <c r="FF16" i="3"/>
  <c r="FH16" i="3"/>
  <c r="FI16" i="3"/>
  <c r="FJ16" i="3"/>
  <c r="GG28" i="3"/>
  <c r="U26" i="8"/>
  <c r="O26" i="8"/>
  <c r="GO34" i="3"/>
  <c r="GG34" i="3"/>
  <c r="U32" i="8"/>
  <c r="X41" i="3"/>
  <c r="EN41" i="3"/>
  <c r="AI39" i="8"/>
  <c r="FD48" i="3"/>
  <c r="FE48" i="3"/>
  <c r="EN72" i="3"/>
  <c r="X72" i="3"/>
  <c r="FS30" i="3"/>
  <c r="GB26" i="3"/>
  <c r="EO32" i="3"/>
  <c r="GO52" i="3"/>
  <c r="FH62" i="3"/>
  <c r="FI62" i="3"/>
  <c r="FJ62" i="3"/>
  <c r="GO64" i="3"/>
  <c r="GO5" i="3"/>
  <c r="Q3" i="8"/>
  <c r="FH27" i="3"/>
  <c r="FI27" i="3"/>
  <c r="AP51" i="8"/>
  <c r="AE51" i="8"/>
  <c r="FL17" i="3"/>
  <c r="FM17" i="3"/>
  <c r="CR17" i="3"/>
  <c r="FD45" i="3"/>
  <c r="FE45" i="3"/>
  <c r="Q49" i="8"/>
  <c r="GO51" i="3"/>
  <c r="EN9" i="3"/>
  <c r="AI7" i="8"/>
  <c r="X9" i="3"/>
  <c r="X26" i="3"/>
  <c r="EN26" i="3"/>
  <c r="AI24" i="8"/>
  <c r="EN19" i="3"/>
  <c r="AI17" i="8"/>
  <c r="X19" i="3"/>
  <c r="CR60" i="3"/>
  <c r="DF60" i="3"/>
  <c r="Z58" i="8"/>
  <c r="EN53" i="3"/>
  <c r="AI51" i="8"/>
  <c r="X53" i="3"/>
  <c r="T51" i="1"/>
  <c r="EO48" i="3"/>
  <c r="DP48" i="3"/>
  <c r="DQ48" i="3"/>
  <c r="DH71" i="3"/>
  <c r="FL71" i="3"/>
  <c r="FM71" i="3"/>
  <c r="DH61" i="3"/>
  <c r="AB59" i="8"/>
  <c r="AP59" i="8"/>
  <c r="FL61" i="3"/>
  <c r="DH11" i="3"/>
  <c r="AB9" i="8"/>
  <c r="AP9" i="8"/>
  <c r="FL11" i="3"/>
  <c r="FM11" i="3"/>
  <c r="FL38" i="3"/>
  <c r="CR38" i="3"/>
  <c r="DF38" i="3"/>
  <c r="Z36" i="8"/>
  <c r="FL30" i="3"/>
  <c r="FM30" i="3"/>
  <c r="CR30" i="3"/>
  <c r="DF30" i="3"/>
  <c r="Z28" i="8"/>
  <c r="AO28" i="8"/>
  <c r="FL40" i="3"/>
  <c r="CR40" i="3"/>
  <c r="DF40" i="3"/>
  <c r="Z38" i="8"/>
  <c r="AO38" i="8"/>
  <c r="DH27" i="3"/>
  <c r="AB25" i="8"/>
  <c r="AP25" i="8"/>
  <c r="FL27" i="3"/>
  <c r="FM27" i="3"/>
  <c r="DJ24" i="3"/>
  <c r="AD22" i="8"/>
  <c r="FL24" i="3"/>
  <c r="X42" i="3"/>
  <c r="EN42" i="3"/>
  <c r="AI40" i="8"/>
  <c r="DP30" i="3"/>
  <c r="DQ30" i="3"/>
  <c r="FS32" i="3"/>
  <c r="FH30" i="3"/>
  <c r="FI30" i="3"/>
  <c r="FJ30" i="3"/>
  <c r="FH28" i="3"/>
  <c r="FI28" i="3"/>
  <c r="FJ28" i="3"/>
  <c r="AP56" i="8"/>
  <c r="AE56" i="8"/>
  <c r="AP48" i="8"/>
  <c r="AE48" i="8"/>
  <c r="AP6" i="8"/>
  <c r="AE6" i="8"/>
  <c r="AP4" i="8"/>
  <c r="AE4" i="8"/>
  <c r="FD8" i="3"/>
  <c r="FE8" i="3"/>
  <c r="T41" i="1"/>
  <c r="DP38" i="3"/>
  <c r="DQ38" i="3"/>
  <c r="FS38" i="3"/>
  <c r="GT38" i="3"/>
  <c r="EO38" i="3"/>
  <c r="CR13" i="3"/>
  <c r="FL13" i="3"/>
  <c r="FM13" i="3"/>
  <c r="GQ37" i="3"/>
  <c r="GF37" i="3"/>
  <c r="AP21" i="8"/>
  <c r="AE21" i="8"/>
  <c r="AO44" i="8"/>
  <c r="AO7" i="8"/>
  <c r="GM14" i="3"/>
  <c r="GG14" i="3"/>
  <c r="U12" i="8"/>
  <c r="GA35" i="3"/>
  <c r="FD49" i="3"/>
  <c r="FE49" i="3"/>
  <c r="Y58" i="8"/>
  <c r="AE58" i="8"/>
  <c r="GA60" i="3"/>
  <c r="X54" i="3"/>
  <c r="EN54" i="3"/>
  <c r="AI52" i="8"/>
  <c r="FF40" i="3"/>
  <c r="X24" i="3"/>
  <c r="EN24" i="3"/>
  <c r="AI22" i="8"/>
  <c r="EN29" i="3"/>
  <c r="AI27" i="8"/>
  <c r="X29" i="3"/>
  <c r="FH29" i="3"/>
  <c r="FI29" i="3"/>
  <c r="FJ29" i="3"/>
  <c r="DJ31" i="3"/>
  <c r="AD29" i="8"/>
  <c r="GF31" i="3"/>
  <c r="GQ18" i="3"/>
  <c r="GF18" i="3"/>
  <c r="X23" i="3"/>
  <c r="FH23" i="3"/>
  <c r="FI23" i="3"/>
  <c r="FJ23" i="3"/>
  <c r="EN23" i="3"/>
  <c r="AI21" i="8"/>
  <c r="Y50" i="8"/>
  <c r="AE50" i="8"/>
  <c r="FE54" i="3"/>
  <c r="FH38" i="3"/>
  <c r="FI38" i="3"/>
  <c r="FJ38" i="3"/>
  <c r="FF38" i="3"/>
  <c r="FH42" i="3"/>
  <c r="FI42" i="3"/>
  <c r="FJ42" i="3"/>
  <c r="CR5" i="3"/>
  <c r="FL5" i="3"/>
  <c r="X47" i="3"/>
  <c r="EN47" i="3"/>
  <c r="AI45" i="8"/>
  <c r="EN17" i="3"/>
  <c r="AI15" i="8"/>
  <c r="X17" i="3"/>
  <c r="X6" i="3"/>
  <c r="EN6" i="3"/>
  <c r="AI4" i="8"/>
  <c r="X40" i="3"/>
  <c r="FH40" i="3"/>
  <c r="FI40" i="3"/>
  <c r="FJ40" i="3"/>
  <c r="EN40" i="3"/>
  <c r="AI38" i="8"/>
  <c r="Y36" i="8"/>
  <c r="AE36" i="8"/>
  <c r="GA38" i="3"/>
  <c r="FC26" i="3"/>
  <c r="FD26" i="3"/>
  <c r="FE26" i="3"/>
  <c r="DC26" i="3"/>
  <c r="DI26" i="3"/>
  <c r="DC21" i="3"/>
  <c r="FC21" i="3"/>
  <c r="FD21" i="3"/>
  <c r="FE21" i="3"/>
  <c r="DI21" i="3"/>
  <c r="DC70" i="3"/>
  <c r="FC70" i="3"/>
  <c r="FD70" i="3"/>
  <c r="FE70" i="3"/>
  <c r="DI70" i="3"/>
  <c r="FC69" i="3"/>
  <c r="FD69" i="3"/>
  <c r="FE69" i="3"/>
  <c r="DI69" i="3"/>
  <c r="DC69" i="3"/>
  <c r="FC12" i="3"/>
  <c r="FD12" i="3"/>
  <c r="FE12" i="3"/>
  <c r="DC12" i="3"/>
  <c r="DI12" i="3"/>
  <c r="FC60" i="3"/>
  <c r="FD60" i="3"/>
  <c r="FE60" i="3"/>
  <c r="DI60" i="3"/>
  <c r="DC60" i="3"/>
  <c r="DJ60" i="3"/>
  <c r="AD58" i="8"/>
  <c r="FC63" i="3"/>
  <c r="FD63" i="3"/>
  <c r="FE63" i="3"/>
  <c r="FF63" i="3"/>
  <c r="DC63" i="3"/>
  <c r="DI63" i="3"/>
  <c r="EN36" i="3"/>
  <c r="AI34" i="8"/>
  <c r="EN56" i="3"/>
  <c r="AI54" i="8"/>
  <c r="W46" i="1"/>
  <c r="L41" i="8"/>
  <c r="FZ38" i="3"/>
  <c r="M36" i="8"/>
  <c r="M58" i="8"/>
  <c r="GK60" i="3"/>
  <c r="Z43" i="3"/>
  <c r="Y43" i="3"/>
  <c r="GH43" i="3"/>
  <c r="GK41" i="3"/>
  <c r="FZ41" i="3"/>
  <c r="L29" i="8"/>
  <c r="W34" i="1"/>
  <c r="M12" i="8"/>
  <c r="FZ14" i="3"/>
  <c r="M20" i="8"/>
  <c r="FZ22" i="3"/>
  <c r="L22" i="8"/>
  <c r="W27" i="1"/>
  <c r="GK59" i="3"/>
  <c r="M57" i="8"/>
  <c r="W58" i="1"/>
  <c r="L53" i="8"/>
  <c r="L17" i="8"/>
  <c r="W22" i="1"/>
  <c r="M18" i="8"/>
  <c r="FZ20" i="3"/>
  <c r="FZ29" i="3"/>
  <c r="M27" i="8"/>
  <c r="W59" i="1"/>
  <c r="L54" i="8"/>
  <c r="Z41" i="3"/>
  <c r="K39" i="8"/>
  <c r="Y24" i="3"/>
  <c r="GH24" i="3"/>
  <c r="FY24" i="3"/>
  <c r="Z24" i="3"/>
  <c r="GE24" i="3"/>
  <c r="W31" i="1"/>
  <c r="L26" i="8"/>
  <c r="Z52" i="3"/>
  <c r="K50" i="8"/>
  <c r="Q52" i="3"/>
  <c r="Y52" i="3"/>
  <c r="GH52" i="3"/>
  <c r="FY52" i="3"/>
  <c r="M4" i="8"/>
  <c r="FZ32" i="3"/>
  <c r="Q33" i="3"/>
  <c r="Z29" i="3"/>
  <c r="FY26" i="3"/>
  <c r="Y63" i="3"/>
  <c r="GH63" i="3"/>
  <c r="FY36" i="3"/>
  <c r="Y36" i="3"/>
  <c r="GH36" i="3"/>
  <c r="K19" i="8"/>
  <c r="FY18" i="3"/>
  <c r="FY9" i="3"/>
  <c r="Y9" i="3"/>
  <c r="GH9" i="3"/>
  <c r="FY63" i="3"/>
  <c r="Z63" i="3"/>
  <c r="K34" i="8"/>
  <c r="Z21" i="3"/>
  <c r="FY15" i="3"/>
  <c r="Y15" i="3"/>
  <c r="GH15" i="3"/>
  <c r="Q18" i="3"/>
  <c r="Q35" i="3"/>
  <c r="K12" i="8"/>
  <c r="FY33" i="3"/>
  <c r="Q29" i="3"/>
  <c r="Q26" i="3"/>
  <c r="K7" i="8"/>
  <c r="Q63" i="3"/>
  <c r="Q15" i="3"/>
  <c r="Z18" i="3"/>
  <c r="W66" i="3"/>
  <c r="V66" i="3"/>
  <c r="X66" i="3"/>
  <c r="AG36" i="38"/>
  <c r="AK36" i="38"/>
  <c r="W36" i="38"/>
  <c r="V36" i="38"/>
  <c r="AA36" i="38"/>
  <c r="AE36" i="38"/>
  <c r="AF36" i="38"/>
  <c r="AD36" i="38"/>
  <c r="U36" i="38"/>
  <c r="Y36" i="38"/>
  <c r="AL36" i="38"/>
  <c r="AJ36" i="38"/>
  <c r="AK29" i="38"/>
  <c r="AE29" i="38"/>
  <c r="AD29" i="38"/>
  <c r="Y29" i="38"/>
  <c r="AJ29" i="38"/>
  <c r="AB29" i="38"/>
  <c r="W29" i="38"/>
  <c r="V29" i="38"/>
  <c r="AI29" i="38"/>
  <c r="Z29" i="38"/>
  <c r="U29" i="38"/>
  <c r="T29" i="38"/>
  <c r="BQ46" i="38"/>
  <c r="K46" i="39"/>
  <c r="BN46" i="38"/>
  <c r="H46" i="39"/>
  <c r="CC46" i="38"/>
  <c r="AC46" i="39"/>
  <c r="BZ46" i="38"/>
  <c r="X46" i="39"/>
  <c r="AJ24" i="38"/>
  <c r="AG24" i="38"/>
  <c r="AD24" i="38"/>
  <c r="Z24" i="38"/>
  <c r="AI24" i="38"/>
  <c r="AE24" i="38"/>
  <c r="W24" i="38"/>
  <c r="Y24" i="38"/>
  <c r="AL24" i="38"/>
  <c r="AB24" i="38"/>
  <c r="U24" i="38"/>
  <c r="V24" i="38"/>
  <c r="BS63" i="38"/>
  <c r="O63" i="39"/>
  <c r="EJ63" i="3"/>
  <c r="BN63" i="38"/>
  <c r="H63" i="39"/>
  <c r="CD63" i="38"/>
  <c r="AD63" i="39"/>
  <c r="BY63" i="38"/>
  <c r="W63" i="39"/>
  <c r="BT63" i="38"/>
  <c r="P63" i="39"/>
  <c r="EK63" i="3"/>
  <c r="CE63" i="38"/>
  <c r="AE63" i="39"/>
  <c r="BZ63" i="38"/>
  <c r="X63" i="39"/>
  <c r="BO63" i="38"/>
  <c r="I63" i="39"/>
  <c r="BU63" i="38"/>
  <c r="Q63" i="39"/>
  <c r="EL63" i="3"/>
  <c r="CC63" i="38"/>
  <c r="AC63" i="39"/>
  <c r="BX63" i="38"/>
  <c r="V63" i="39"/>
  <c r="BQ63" i="38"/>
  <c r="K63" i="39"/>
  <c r="DC17" i="38"/>
  <c r="CQ17" i="38"/>
  <c r="CY17" i="38"/>
  <c r="DD17" i="38"/>
  <c r="CR17" i="38"/>
  <c r="CV17" i="38"/>
  <c r="CS17" i="38"/>
  <c r="CW17" i="38"/>
  <c r="DA17" i="38"/>
  <c r="CX17" i="38"/>
  <c r="DB17" i="38"/>
  <c r="CT17" i="38"/>
  <c r="CX13" i="38"/>
  <c r="CV13" i="38"/>
  <c r="DC13" i="38"/>
  <c r="DA13" i="38"/>
  <c r="CW13" i="38"/>
  <c r="CY13" i="38"/>
  <c r="DD13" i="38"/>
  <c r="DB13" i="38"/>
  <c r="T67" i="38"/>
  <c r="W67" i="38"/>
  <c r="AE67" i="38"/>
  <c r="Y67" i="38"/>
  <c r="V67" i="3"/>
  <c r="W67" i="3"/>
  <c r="S27" i="38"/>
  <c r="W43" i="3"/>
  <c r="V43" i="3"/>
  <c r="X43" i="3"/>
  <c r="CI30" i="38"/>
  <c r="CH30" i="38"/>
  <c r="M30" i="38"/>
  <c r="S30" i="38"/>
  <c r="BL30" i="38"/>
  <c r="BM30" i="38"/>
  <c r="V58" i="3"/>
  <c r="X58" i="3"/>
  <c r="D40" i="39"/>
  <c r="FT37" i="3"/>
  <c r="P37" i="3"/>
  <c r="S40" i="1"/>
  <c r="W52" i="3"/>
  <c r="V52" i="3"/>
  <c r="N7" i="39"/>
  <c r="EH7" i="3"/>
  <c r="AB7" i="39"/>
  <c r="Q48" i="38"/>
  <c r="R48" i="38"/>
  <c r="S48" i="38"/>
  <c r="BL48" i="38"/>
  <c r="BK48" i="38"/>
  <c r="CJ48" i="38"/>
  <c r="CI48" i="38"/>
  <c r="DB11" i="38"/>
  <c r="CX11" i="38"/>
  <c r="AL52" i="38"/>
  <c r="T52" i="38"/>
  <c r="AF52" i="38"/>
  <c r="Z52" i="38"/>
  <c r="FT8" i="3"/>
  <c r="P8" i="3"/>
  <c r="S11" i="1"/>
  <c r="BK13" i="38"/>
  <c r="BH45" i="38"/>
  <c r="BG45" i="38"/>
  <c r="AJ45" i="38"/>
  <c r="AK45" i="38"/>
  <c r="AK7" i="38"/>
  <c r="AJ7" i="38"/>
  <c r="AI7" i="38"/>
  <c r="CS9" i="38"/>
  <c r="DD9" i="38"/>
  <c r="CV9" i="38"/>
  <c r="CM9" i="38"/>
  <c r="DC9" i="38"/>
  <c r="CT9" i="38"/>
  <c r="CL9" i="38"/>
  <c r="CR9" i="38"/>
  <c r="CY9" i="38"/>
  <c r="CO9" i="38"/>
  <c r="CN22" i="38"/>
  <c r="CM22" i="38"/>
  <c r="CL22" i="38"/>
  <c r="BM57" i="38"/>
  <c r="Q57" i="38"/>
  <c r="CH6" i="38"/>
  <c r="BI11" i="38"/>
  <c r="BC11" i="38"/>
  <c r="AO11" i="38"/>
  <c r="BB11" i="38"/>
  <c r="AV11" i="38"/>
  <c r="AQ11" i="38"/>
  <c r="BA11" i="38"/>
  <c r="AY11" i="38"/>
  <c r="AT11" i="38"/>
  <c r="AP11" i="38"/>
  <c r="BD11" i="38"/>
  <c r="AS11" i="38"/>
  <c r="AR11" i="38"/>
  <c r="AX11" i="38"/>
  <c r="BF11" i="38"/>
  <c r="Q58" i="38"/>
  <c r="R58" i="38"/>
  <c r="M58" i="38"/>
  <c r="BI60" i="38"/>
  <c r="AO60" i="38"/>
  <c r="BC60" i="38"/>
  <c r="AY60" i="38"/>
  <c r="AT60" i="38"/>
  <c r="AP60" i="38"/>
  <c r="BG60" i="38"/>
  <c r="BB60" i="38"/>
  <c r="AX60" i="38"/>
  <c r="AS60" i="38"/>
  <c r="BF60" i="38"/>
  <c r="BA60" i="38"/>
  <c r="AW60" i="38"/>
  <c r="AR60" i="38"/>
  <c r="AQ60" i="38"/>
  <c r="BH60" i="38"/>
  <c r="Q62" i="38"/>
  <c r="R62" i="38"/>
  <c r="BM62" i="38"/>
  <c r="R64" i="38"/>
  <c r="S64" i="38"/>
  <c r="FT55" i="3"/>
  <c r="L55" i="3"/>
  <c r="S55" i="3"/>
  <c r="T55" i="3"/>
  <c r="FT31" i="3"/>
  <c r="L31" i="3"/>
  <c r="S31" i="3"/>
  <c r="Q38" i="38"/>
  <c r="R38" i="38"/>
  <c r="BL38" i="38"/>
  <c r="BK38" i="38"/>
  <c r="M38" i="38"/>
  <c r="S38" i="38"/>
  <c r="CJ38" i="38"/>
  <c r="CH38" i="38"/>
  <c r="DB9" i="38"/>
  <c r="R19" i="38"/>
  <c r="S19" i="38"/>
  <c r="M65" i="38"/>
  <c r="S65" i="38"/>
  <c r="Q65" i="38"/>
  <c r="R65" i="38"/>
  <c r="S34" i="38"/>
  <c r="Q26" i="38"/>
  <c r="R26" i="38"/>
  <c r="M26" i="38"/>
  <c r="CJ26" i="38"/>
  <c r="CH26" i="38"/>
  <c r="S6" i="38"/>
  <c r="AJ5" i="38"/>
  <c r="AL5" i="38"/>
  <c r="AK5" i="38"/>
  <c r="R57" i="38"/>
  <c r="S57" i="38"/>
  <c r="FT17" i="3"/>
  <c r="P17" i="3"/>
  <c r="S20" i="1"/>
  <c r="T17" i="3"/>
  <c r="FT48" i="3"/>
  <c r="P48" i="3"/>
  <c r="S51" i="1"/>
  <c r="BI12" i="38"/>
  <c r="AO12" i="38"/>
  <c r="BC12" i="38"/>
  <c r="AV12" i="38"/>
  <c r="AQ12" i="38"/>
  <c r="BH12" i="38"/>
  <c r="BB12" i="38"/>
  <c r="AY12" i="38"/>
  <c r="AT12" i="38"/>
  <c r="AP12" i="38"/>
  <c r="BF12" i="38"/>
  <c r="BA12" i="38"/>
  <c r="AX12" i="38"/>
  <c r="AS12" i="38"/>
  <c r="BL62" i="38"/>
  <c r="FT63" i="3"/>
  <c r="L63" i="3"/>
  <c r="CJ16" i="38"/>
  <c r="Q16" i="38"/>
  <c r="R16" i="38"/>
  <c r="CI16" i="38"/>
  <c r="M16" i="38"/>
  <c r="J59" i="3"/>
  <c r="P59" i="3"/>
  <c r="S62" i="1"/>
  <c r="BC47" i="38"/>
  <c r="AV47" i="38"/>
  <c r="AQ47" i="38"/>
  <c r="BF47" i="38"/>
  <c r="AO47" i="38"/>
  <c r="BB47" i="38"/>
  <c r="AY47" i="38"/>
  <c r="AT47" i="38"/>
  <c r="AP47" i="38"/>
  <c r="BI47" i="38"/>
  <c r="BA47" i="38"/>
  <c r="AX47" i="38"/>
  <c r="AS47" i="38"/>
  <c r="BG47" i="38"/>
  <c r="FT35" i="3"/>
  <c r="L35" i="3"/>
  <c r="S35" i="3"/>
  <c r="S63" i="3"/>
  <c r="J52" i="3"/>
  <c r="P52" i="3"/>
  <c r="S55" i="1"/>
  <c r="R56" i="38"/>
  <c r="S56" i="38"/>
  <c r="BC46" i="38"/>
  <c r="AW46" i="38"/>
  <c r="AR46" i="38"/>
  <c r="BF46" i="38"/>
  <c r="BB46" i="38"/>
  <c r="AV46" i="38"/>
  <c r="AQ46" i="38"/>
  <c r="AO46" i="38"/>
  <c r="BA46" i="38"/>
  <c r="AY46" i="38"/>
  <c r="AT46" i="38"/>
  <c r="AP46" i="38"/>
  <c r="Q53" i="38"/>
  <c r="R53" i="38"/>
  <c r="S53" i="38"/>
  <c r="CI53" i="38"/>
  <c r="CH53" i="38"/>
  <c r="BC65" i="38"/>
  <c r="AX65" i="38"/>
  <c r="AS65" i="38"/>
  <c r="BG65" i="38"/>
  <c r="BB65" i="38"/>
  <c r="AW65" i="38"/>
  <c r="AR65" i="38"/>
  <c r="BF65" i="38"/>
  <c r="BA65" i="38"/>
  <c r="AV65" i="38"/>
  <c r="AQ65" i="38"/>
  <c r="CI69" i="38"/>
  <c r="CH69" i="38"/>
  <c r="Q69" i="38"/>
  <c r="R69" i="38"/>
  <c r="M69" i="38"/>
  <c r="FT68" i="3"/>
  <c r="L68" i="3"/>
  <c r="S68" i="3"/>
  <c r="L44" i="3"/>
  <c r="S44" i="3"/>
  <c r="FT44" i="3"/>
  <c r="BH17" i="38"/>
  <c r="BI38" i="38"/>
  <c r="AN48" i="38"/>
  <c r="AN64" i="38"/>
  <c r="CK61" i="38"/>
  <c r="CJ61" i="38"/>
  <c r="CH61" i="38"/>
  <c r="O46" i="38"/>
  <c r="R46" i="38"/>
  <c r="S46" i="38"/>
  <c r="BG15" i="38"/>
  <c r="BG51" i="38"/>
  <c r="BG58" i="38"/>
  <c r="AN69" i="38"/>
  <c r="O47" i="38"/>
  <c r="R47" i="38"/>
  <c r="S47" i="38"/>
  <c r="M62" i="38"/>
  <c r="S62" i="38"/>
  <c r="J6" i="3"/>
  <c r="P6" i="3"/>
  <c r="S9" i="1"/>
  <c r="FF49" i="3"/>
  <c r="FH49" i="3"/>
  <c r="FI49" i="3"/>
  <c r="FJ49" i="3"/>
  <c r="FW46" i="3"/>
  <c r="AL44" i="8"/>
  <c r="FH45" i="3"/>
  <c r="FI45" i="3"/>
  <c r="FJ45" i="3"/>
  <c r="FF45" i="3"/>
  <c r="DJ63" i="3"/>
  <c r="FL63" i="3"/>
  <c r="FM63" i="3"/>
  <c r="FF60" i="3"/>
  <c r="FH60" i="3"/>
  <c r="FI60" i="3"/>
  <c r="DJ69" i="3"/>
  <c r="FL69" i="3"/>
  <c r="FF70" i="3"/>
  <c r="FH70" i="3"/>
  <c r="FI70" i="3"/>
  <c r="DJ21" i="3"/>
  <c r="AD19" i="8"/>
  <c r="FL21" i="3"/>
  <c r="GG38" i="3"/>
  <c r="U36" i="8"/>
  <c r="GB38" i="3"/>
  <c r="O36" i="8"/>
  <c r="GM38" i="3"/>
  <c r="FO13" i="3"/>
  <c r="FN13" i="3"/>
  <c r="FR13" i="3"/>
  <c r="T45" i="1"/>
  <c r="FS42" i="3"/>
  <c r="DP42" i="3"/>
  <c r="DQ42" i="3"/>
  <c r="EO42" i="3"/>
  <c r="FO30" i="3"/>
  <c r="FN30" i="3"/>
  <c r="FR30" i="3"/>
  <c r="T56" i="1"/>
  <c r="EO53" i="3"/>
  <c r="FS53" i="3"/>
  <c r="DP53" i="3"/>
  <c r="DQ53" i="3"/>
  <c r="FH53" i="3"/>
  <c r="FI53" i="3"/>
  <c r="FJ53" i="3"/>
  <c r="T22" i="1"/>
  <c r="FS19" i="3"/>
  <c r="DP19" i="3"/>
  <c r="DQ19" i="3"/>
  <c r="EO19" i="3"/>
  <c r="FH19" i="3"/>
  <c r="FI19" i="3"/>
  <c r="FJ19" i="3"/>
  <c r="T12" i="1"/>
  <c r="FS9" i="3"/>
  <c r="EO9" i="3"/>
  <c r="DP9" i="3"/>
  <c r="DQ9" i="3"/>
  <c r="FH9" i="3"/>
  <c r="FI9" i="3"/>
  <c r="FJ9" i="3"/>
  <c r="GT30" i="3"/>
  <c r="FU30" i="3"/>
  <c r="FF48" i="3"/>
  <c r="FH48" i="3"/>
  <c r="FI48" i="3"/>
  <c r="FJ48" i="3"/>
  <c r="GN24" i="3"/>
  <c r="P22" i="8"/>
  <c r="FJ71" i="3"/>
  <c r="FW34" i="3"/>
  <c r="AL32" i="8"/>
  <c r="GV34" i="3"/>
  <c r="GV57" i="3"/>
  <c r="FW57" i="3"/>
  <c r="AL55" i="8"/>
  <c r="FW14" i="3"/>
  <c r="AL12" i="8"/>
  <c r="GV14" i="3"/>
  <c r="GV33" i="3"/>
  <c r="FW33" i="3"/>
  <c r="AL31" i="8"/>
  <c r="FG63" i="3"/>
  <c r="AC10" i="8"/>
  <c r="GE12" i="3"/>
  <c r="GE69" i="3"/>
  <c r="DJ70" i="3"/>
  <c r="FL70" i="3"/>
  <c r="GE26" i="3"/>
  <c r="AC24" i="8"/>
  <c r="T9" i="1"/>
  <c r="EO6" i="3"/>
  <c r="FS6" i="3"/>
  <c r="DP6" i="3"/>
  <c r="DQ6" i="3"/>
  <c r="FH6" i="3"/>
  <c r="FI6" i="3"/>
  <c r="FJ6" i="3"/>
  <c r="T50" i="1"/>
  <c r="EO47" i="3"/>
  <c r="FS47" i="3"/>
  <c r="DP47" i="3"/>
  <c r="DQ47" i="3"/>
  <c r="FH47" i="3"/>
  <c r="FI47" i="3"/>
  <c r="FJ47" i="3"/>
  <c r="FG38" i="3"/>
  <c r="FM38" i="3"/>
  <c r="GR31" i="3"/>
  <c r="T29" i="8"/>
  <c r="DF13" i="3"/>
  <c r="Z11" i="8"/>
  <c r="AO11" i="8"/>
  <c r="GB13" i="3"/>
  <c r="GT32" i="3"/>
  <c r="FU32" i="3"/>
  <c r="AO36" i="8"/>
  <c r="FJ61" i="3"/>
  <c r="FM61" i="3"/>
  <c r="T75" i="1"/>
  <c r="FS72" i="3"/>
  <c r="FH72" i="3"/>
  <c r="FI72" i="3"/>
  <c r="FJ72" i="3"/>
  <c r="EO72" i="3"/>
  <c r="DP72" i="3"/>
  <c r="DQ72" i="3"/>
  <c r="FM16" i="3"/>
  <c r="FG16" i="3"/>
  <c r="R36" i="8"/>
  <c r="GP38" i="3"/>
  <c r="AO50" i="8"/>
  <c r="FJ5" i="3"/>
  <c r="P39" i="8"/>
  <c r="GN41" i="3"/>
  <c r="GN12" i="3"/>
  <c r="P10" i="8"/>
  <c r="GV25" i="3"/>
  <c r="FW25" i="3"/>
  <c r="AL23" i="8"/>
  <c r="GV65" i="3"/>
  <c r="FW65" i="3"/>
  <c r="FW7" i="3"/>
  <c r="AL5" i="8"/>
  <c r="GV7" i="3"/>
  <c r="GV46" i="3"/>
  <c r="ER65" i="3"/>
  <c r="ES65" i="3"/>
  <c r="ET65" i="3"/>
  <c r="EU65" i="3"/>
  <c r="EV65" i="3"/>
  <c r="EW65" i="3"/>
  <c r="FW20" i="3"/>
  <c r="AL18" i="8"/>
  <c r="GV20" i="3"/>
  <c r="FW18" i="3"/>
  <c r="AL16" i="8"/>
  <c r="DJ12" i="3"/>
  <c r="AD10" i="8"/>
  <c r="FL12" i="3"/>
  <c r="FH69" i="3"/>
  <c r="FI69" i="3"/>
  <c r="FF69" i="3"/>
  <c r="GE21" i="3"/>
  <c r="AC19" i="8"/>
  <c r="DJ26" i="3"/>
  <c r="AD24" i="8"/>
  <c r="FL26" i="3"/>
  <c r="T20" i="1"/>
  <c r="EO17" i="3"/>
  <c r="DP17" i="3"/>
  <c r="DQ17" i="3"/>
  <c r="FS17" i="3"/>
  <c r="T26" i="1"/>
  <c r="EO23" i="3"/>
  <c r="FS23" i="3"/>
  <c r="DP23" i="3"/>
  <c r="DQ23" i="3"/>
  <c r="T27" i="1"/>
  <c r="FS24" i="3"/>
  <c r="GT24" i="3"/>
  <c r="DP24" i="3"/>
  <c r="DQ24" i="3"/>
  <c r="EO24" i="3"/>
  <c r="T57" i="1"/>
  <c r="EO54" i="3"/>
  <c r="DP54" i="3"/>
  <c r="DQ54" i="3"/>
  <c r="FS54" i="3"/>
  <c r="GT54" i="3"/>
  <c r="T35" i="8"/>
  <c r="GR37" i="3"/>
  <c r="FH8" i="3"/>
  <c r="FI8" i="3"/>
  <c r="FJ8" i="3"/>
  <c r="FF8" i="3"/>
  <c r="AO58" i="8"/>
  <c r="GB17" i="3"/>
  <c r="DF17" i="3"/>
  <c r="Z15" i="8"/>
  <c r="AO15" i="8"/>
  <c r="FG24" i="3"/>
  <c r="FM24" i="3"/>
  <c r="P54" i="8"/>
  <c r="GN56" i="3"/>
  <c r="GP25" i="3"/>
  <c r="R23" i="8"/>
  <c r="FJ11" i="3"/>
  <c r="P59" i="8"/>
  <c r="GN61" i="3"/>
  <c r="FM5" i="3"/>
  <c r="FG5" i="3"/>
  <c r="FV32" i="3"/>
  <c r="GV56" i="3"/>
  <c r="FW56" i="3"/>
  <c r="AL54" i="8"/>
  <c r="GV18" i="3"/>
  <c r="ER64" i="3"/>
  <c r="ES64" i="3"/>
  <c r="ET64" i="3"/>
  <c r="EU64" i="3"/>
  <c r="EV64" i="3"/>
  <c r="EW64" i="3"/>
  <c r="GE63" i="3"/>
  <c r="GE60" i="3"/>
  <c r="AC58" i="8"/>
  <c r="FF12" i="3"/>
  <c r="FH12" i="3"/>
  <c r="FI12" i="3"/>
  <c r="FJ12" i="3"/>
  <c r="GE70" i="3"/>
  <c r="FF21" i="3"/>
  <c r="FH21" i="3"/>
  <c r="FI21" i="3"/>
  <c r="FJ21" i="3"/>
  <c r="FH26" i="3"/>
  <c r="FI26" i="3"/>
  <c r="FF26" i="3"/>
  <c r="T43" i="1"/>
  <c r="FS40" i="3"/>
  <c r="GT40" i="3"/>
  <c r="EO40" i="3"/>
  <c r="DP40" i="3"/>
  <c r="DQ40" i="3"/>
  <c r="DF5" i="3"/>
  <c r="Z3" i="8"/>
  <c r="AO3" i="8"/>
  <c r="GB5" i="3"/>
  <c r="FH54" i="3"/>
  <c r="FI54" i="3"/>
  <c r="FJ54" i="3"/>
  <c r="FF54" i="3"/>
  <c r="GR18" i="3"/>
  <c r="T16" i="8"/>
  <c r="T32" i="1"/>
  <c r="FS29" i="3"/>
  <c r="EO29" i="3"/>
  <c r="DP29" i="3"/>
  <c r="DQ29" i="3"/>
  <c r="FM40" i="3"/>
  <c r="FG40" i="3"/>
  <c r="GB60" i="3"/>
  <c r="GM60" i="3"/>
  <c r="O58" i="8"/>
  <c r="GG60" i="3"/>
  <c r="U58" i="8"/>
  <c r="GG35" i="3"/>
  <c r="U33" i="8"/>
  <c r="GM35" i="3"/>
  <c r="GB35" i="3"/>
  <c r="O33" i="8"/>
  <c r="FN27" i="3"/>
  <c r="FR27" i="3"/>
  <c r="FO27" i="3"/>
  <c r="FO11" i="3"/>
  <c r="FN11" i="3"/>
  <c r="FR11" i="3"/>
  <c r="FN71" i="3"/>
  <c r="FR71" i="3"/>
  <c r="FO71" i="3"/>
  <c r="FL60" i="3"/>
  <c r="T29" i="1"/>
  <c r="FS26" i="3"/>
  <c r="GT26" i="3"/>
  <c r="EO26" i="3"/>
  <c r="DP26" i="3"/>
  <c r="DQ26" i="3"/>
  <c r="FN17" i="3"/>
  <c r="FR17" i="3"/>
  <c r="FO17" i="3"/>
  <c r="FJ27" i="3"/>
  <c r="GN26" i="3"/>
  <c r="P24" i="8"/>
  <c r="FH17" i="3"/>
  <c r="FI17" i="3"/>
  <c r="FJ17" i="3"/>
  <c r="T44" i="1"/>
  <c r="FH41" i="3"/>
  <c r="FI41" i="3"/>
  <c r="FJ41" i="3"/>
  <c r="EO41" i="3"/>
  <c r="DP41" i="3"/>
  <c r="DQ41" i="3"/>
  <c r="FS41" i="3"/>
  <c r="FH24" i="3"/>
  <c r="FI24" i="3"/>
  <c r="FJ24" i="3"/>
  <c r="P34" i="8"/>
  <c r="GN36" i="3"/>
  <c r="R57" i="8"/>
  <c r="GP59" i="3"/>
  <c r="FJ13" i="3"/>
  <c r="GV36" i="3"/>
  <c r="FW36" i="3"/>
  <c r="AL34" i="8"/>
  <c r="GV39" i="3"/>
  <c r="FW39" i="3"/>
  <c r="AL37" i="8"/>
  <c r="FW15" i="3"/>
  <c r="AL13" i="8"/>
  <c r="GV15" i="3"/>
  <c r="CQ69" i="38"/>
  <c r="O69" i="39"/>
  <c r="CY69" i="38"/>
  <c r="Y69" i="39"/>
  <c r="EM69" i="3"/>
  <c r="CV69" i="38"/>
  <c r="V69" i="39"/>
  <c r="EJ69" i="3"/>
  <c r="DC69" i="38"/>
  <c r="AE69" i="39"/>
  <c r="CM69" i="38"/>
  <c r="I69" i="39"/>
  <c r="CW69" i="38"/>
  <c r="W69" i="39"/>
  <c r="EK69" i="3"/>
  <c r="CN69" i="38"/>
  <c r="J69" i="39"/>
  <c r="CL69" i="38"/>
  <c r="H69" i="39"/>
  <c r="CT69" i="38"/>
  <c r="R69" i="39"/>
  <c r="DB69" i="38"/>
  <c r="AD69" i="39"/>
  <c r="CX69" i="38"/>
  <c r="X69" i="39"/>
  <c r="EL69" i="3"/>
  <c r="CO69" i="38"/>
  <c r="K69" i="39"/>
  <c r="CS69" i="38"/>
  <c r="Q69" i="39"/>
  <c r="DA69" i="38"/>
  <c r="AC69" i="39"/>
  <c r="CR69" i="38"/>
  <c r="P69" i="39"/>
  <c r="E69" i="39"/>
  <c r="EI69" i="3"/>
  <c r="DD69" i="38"/>
  <c r="AF69" i="39"/>
  <c r="AL57" i="38"/>
  <c r="AF57" i="38"/>
  <c r="U57" i="38"/>
  <c r="AB57" i="38"/>
  <c r="AK57" i="38"/>
  <c r="AD57" i="38"/>
  <c r="T57" i="38"/>
  <c r="AA57" i="38"/>
  <c r="AJ57" i="38"/>
  <c r="W57" i="38"/>
  <c r="AG57" i="38"/>
  <c r="Z57" i="38"/>
  <c r="V57" i="38"/>
  <c r="AE57" i="38"/>
  <c r="Y57" i="38"/>
  <c r="AI57" i="38"/>
  <c r="BC69" i="38"/>
  <c r="AX69" i="38"/>
  <c r="AS69" i="38"/>
  <c r="BB69" i="38"/>
  <c r="AW69" i="38"/>
  <c r="AR69" i="38"/>
  <c r="BH69" i="38"/>
  <c r="BA69" i="38"/>
  <c r="AV69" i="38"/>
  <c r="AQ69" i="38"/>
  <c r="BD69" i="38"/>
  <c r="BI69" i="38"/>
  <c r="AY69" i="38"/>
  <c r="AO69" i="38"/>
  <c r="AT69" i="38"/>
  <c r="AP69" i="38"/>
  <c r="BF69" i="38"/>
  <c r="BG69" i="38"/>
  <c r="Z46" i="38"/>
  <c r="AF46" i="38"/>
  <c r="AD46" i="38"/>
  <c r="Y46" i="38"/>
  <c r="AB46" i="38"/>
  <c r="AG46" i="38"/>
  <c r="AE46" i="38"/>
  <c r="W46" i="38"/>
  <c r="V46" i="38"/>
  <c r="AA46" i="38"/>
  <c r="U46" i="38"/>
  <c r="T46" i="38"/>
  <c r="AL46" i="38"/>
  <c r="AK46" i="38"/>
  <c r="AJ46" i="38"/>
  <c r="AI46" i="38"/>
  <c r="V68" i="3"/>
  <c r="X68" i="3"/>
  <c r="W68" i="3"/>
  <c r="DA53" i="38"/>
  <c r="CO53" i="38"/>
  <c r="CN53" i="38"/>
  <c r="DB53" i="38"/>
  <c r="CY53" i="38"/>
  <c r="CS53" i="38"/>
  <c r="CM53" i="38"/>
  <c r="CL53" i="38"/>
  <c r="CT53" i="38"/>
  <c r="CQ53" i="38"/>
  <c r="DC53" i="38"/>
  <c r="CV53" i="38"/>
  <c r="CR53" i="38"/>
  <c r="CW53" i="38"/>
  <c r="DD53" i="38"/>
  <c r="CX53" i="38"/>
  <c r="V63" i="3"/>
  <c r="X63" i="3"/>
  <c r="W63" i="3"/>
  <c r="T19" i="38"/>
  <c r="U19" i="38"/>
  <c r="AB19" i="38"/>
  <c r="AJ19" i="38"/>
  <c r="AF19" i="38"/>
  <c r="Y19" i="38"/>
  <c r="W19" i="38"/>
  <c r="AI19" i="38"/>
  <c r="AA19" i="38"/>
  <c r="AD19" i="38"/>
  <c r="AG19" i="38"/>
  <c r="AL19" i="38"/>
  <c r="AK19" i="38"/>
  <c r="V19" i="38"/>
  <c r="Z19" i="38"/>
  <c r="AE19" i="38"/>
  <c r="BP38" i="38"/>
  <c r="J38" i="39"/>
  <c r="CF38" i="38"/>
  <c r="AF38" i="39"/>
  <c r="CE38" i="38"/>
  <c r="AE38" i="39"/>
  <c r="BX38" i="38"/>
  <c r="V38" i="39"/>
  <c r="BY38" i="38"/>
  <c r="W38" i="39"/>
  <c r="BV38" i="38"/>
  <c r="R38" i="39"/>
  <c r="EM38" i="3"/>
  <c r="BU38" i="38"/>
  <c r="Q38" i="39"/>
  <c r="EL38" i="3"/>
  <c r="BT38" i="38"/>
  <c r="P38" i="39"/>
  <c r="EK38" i="3"/>
  <c r="BS38" i="38"/>
  <c r="O38" i="39"/>
  <c r="EJ38" i="3"/>
  <c r="CD38" i="38"/>
  <c r="AD38" i="39"/>
  <c r="CC38" i="38"/>
  <c r="AC38" i="39"/>
  <c r="BZ38" i="38"/>
  <c r="X38" i="39"/>
  <c r="CA38" i="38"/>
  <c r="Y38" i="39"/>
  <c r="E38" i="39"/>
  <c r="EI38" i="3"/>
  <c r="BN38" i="38"/>
  <c r="H38" i="39"/>
  <c r="BO38" i="38"/>
  <c r="I38" i="39"/>
  <c r="BQ38" i="38"/>
  <c r="K38" i="39"/>
  <c r="U64" i="38"/>
  <c r="AL64" i="38"/>
  <c r="AK64" i="38"/>
  <c r="AJ64" i="38"/>
  <c r="AD64" i="38"/>
  <c r="AG64" i="38"/>
  <c r="AF64" i="38"/>
  <c r="AI64" i="38"/>
  <c r="AE64" i="38"/>
  <c r="Y64" i="38"/>
  <c r="AB64" i="38"/>
  <c r="AA64" i="38"/>
  <c r="Z64" i="38"/>
  <c r="T64" i="38"/>
  <c r="W64" i="38"/>
  <c r="V64" i="38"/>
  <c r="CO6" i="38"/>
  <c r="CN6" i="38"/>
  <c r="CM6" i="38"/>
  <c r="CL6" i="38"/>
  <c r="DC6" i="38"/>
  <c r="CV6" i="38"/>
  <c r="DA6" i="38"/>
  <c r="DD6" i="38"/>
  <c r="CS6" i="38"/>
  <c r="DB6" i="38"/>
  <c r="CT6" i="38"/>
  <c r="CX6" i="38"/>
  <c r="CR6" i="38"/>
  <c r="CY6" i="38"/>
  <c r="CQ6" i="38"/>
  <c r="CW6" i="38"/>
  <c r="E13" i="39"/>
  <c r="EI13" i="3"/>
  <c r="CF13" i="38"/>
  <c r="AF13" i="39"/>
  <c r="BV13" i="38"/>
  <c r="R13" i="39"/>
  <c r="EM13" i="3"/>
  <c r="BQ13" i="38"/>
  <c r="K13" i="39"/>
  <c r="CA13" i="38"/>
  <c r="Y13" i="39"/>
  <c r="CD13" i="38"/>
  <c r="AD13" i="39"/>
  <c r="CC13" i="38"/>
  <c r="AC13" i="39"/>
  <c r="BN13" i="38"/>
  <c r="H13" i="39"/>
  <c r="BP13" i="38"/>
  <c r="J13" i="39"/>
  <c r="BZ13" i="38"/>
  <c r="X13" i="39"/>
  <c r="CE13" i="38"/>
  <c r="AE13" i="39"/>
  <c r="BT13" i="38"/>
  <c r="P13" i="39"/>
  <c r="EK13" i="3"/>
  <c r="BY13" i="38"/>
  <c r="W13" i="39"/>
  <c r="BU13" i="38"/>
  <c r="Q13" i="39"/>
  <c r="EL13" i="3"/>
  <c r="BO13" i="38"/>
  <c r="I13" i="39"/>
  <c r="BS13" i="38"/>
  <c r="O13" i="39"/>
  <c r="EJ13" i="3"/>
  <c r="BX13" i="38"/>
  <c r="V13" i="39"/>
  <c r="AE48" i="38"/>
  <c r="Z48" i="38"/>
  <c r="W48" i="38"/>
  <c r="AJ48" i="38"/>
  <c r="AA48" i="38"/>
  <c r="Y48" i="38"/>
  <c r="U48" i="38"/>
  <c r="AI48" i="38"/>
  <c r="AF48" i="38"/>
  <c r="AD48" i="38"/>
  <c r="AB48" i="38"/>
  <c r="AL48" i="38"/>
  <c r="V48" i="38"/>
  <c r="T48" i="38"/>
  <c r="AG48" i="38"/>
  <c r="AK48" i="38"/>
  <c r="T61" i="1"/>
  <c r="EO58" i="3"/>
  <c r="DP58" i="3"/>
  <c r="DQ58" i="3"/>
  <c r="FH58" i="3"/>
  <c r="FI58" i="3"/>
  <c r="FJ58" i="3"/>
  <c r="FS58" i="3"/>
  <c r="DD30" i="38"/>
  <c r="CX30" i="38"/>
  <c r="CT30" i="38"/>
  <c r="CM30" i="38"/>
  <c r="DC30" i="38"/>
  <c r="CV30" i="38"/>
  <c r="CR30" i="38"/>
  <c r="CN30" i="38"/>
  <c r="CS30" i="38"/>
  <c r="DB30" i="38"/>
  <c r="CY30" i="38"/>
  <c r="CO30" i="38"/>
  <c r="CL30" i="38"/>
  <c r="CQ30" i="38"/>
  <c r="DA30" i="38"/>
  <c r="CW30" i="38"/>
  <c r="FZ52" i="3"/>
  <c r="M50" i="8"/>
  <c r="GK52" i="3"/>
  <c r="GL29" i="3"/>
  <c r="N27" i="8"/>
  <c r="GL38" i="3"/>
  <c r="N36" i="8"/>
  <c r="CM61" i="38"/>
  <c r="CL61" i="38"/>
  <c r="DC61" i="38"/>
  <c r="CX61" i="38"/>
  <c r="CW61" i="38"/>
  <c r="CO61" i="38"/>
  <c r="CT61" i="38"/>
  <c r="CV61" i="38"/>
  <c r="CN61" i="38"/>
  <c r="DA61" i="38"/>
  <c r="CS61" i="38"/>
  <c r="CQ61" i="38"/>
  <c r="DB61" i="38"/>
  <c r="DD61" i="38"/>
  <c r="CR61" i="38"/>
  <c r="CY61" i="38"/>
  <c r="AL53" i="38"/>
  <c r="Y53" i="38"/>
  <c r="AB53" i="38"/>
  <c r="AF53" i="38"/>
  <c r="T53" i="38"/>
  <c r="AA53" i="38"/>
  <c r="U53" i="38"/>
  <c r="AK53" i="38"/>
  <c r="AG53" i="38"/>
  <c r="V53" i="38"/>
  <c r="AJ53" i="38"/>
  <c r="AE53" i="38"/>
  <c r="AD53" i="38"/>
  <c r="AI53" i="38"/>
  <c r="W53" i="38"/>
  <c r="Z53" i="38"/>
  <c r="V35" i="3"/>
  <c r="W35" i="3"/>
  <c r="X35" i="3"/>
  <c r="CH16" i="38"/>
  <c r="AK6" i="38"/>
  <c r="Y6" i="38"/>
  <c r="AE6" i="38"/>
  <c r="T6" i="38"/>
  <c r="AJ6" i="38"/>
  <c r="AB6" i="38"/>
  <c r="W6" i="38"/>
  <c r="AF6" i="38"/>
  <c r="AI6" i="38"/>
  <c r="AA6" i="38"/>
  <c r="V6" i="38"/>
  <c r="AD6" i="38"/>
  <c r="AL6" i="38"/>
  <c r="Z6" i="38"/>
  <c r="AG6" i="38"/>
  <c r="U6" i="38"/>
  <c r="AL34" i="38"/>
  <c r="Z34" i="38"/>
  <c r="AB34" i="38"/>
  <c r="V34" i="38"/>
  <c r="AK34" i="38"/>
  <c r="AF34" i="38"/>
  <c r="AG34" i="38"/>
  <c r="AA34" i="38"/>
  <c r="AJ34" i="38"/>
  <c r="AD34" i="38"/>
  <c r="AE34" i="38"/>
  <c r="U34" i="38"/>
  <c r="AI34" i="38"/>
  <c r="Y34" i="38"/>
  <c r="W34" i="38"/>
  <c r="T34" i="38"/>
  <c r="V55" i="3"/>
  <c r="W55" i="3"/>
  <c r="X55" i="3"/>
  <c r="BK62" i="38"/>
  <c r="D62" i="39"/>
  <c r="BK30" i="38"/>
  <c r="D30" i="39"/>
  <c r="T46" i="1"/>
  <c r="DP43" i="3"/>
  <c r="DQ43" i="3"/>
  <c r="FH43" i="3"/>
  <c r="FI43" i="3"/>
  <c r="FJ43" i="3"/>
  <c r="FS43" i="3"/>
  <c r="EO43" i="3"/>
  <c r="X67" i="3"/>
  <c r="EN63" i="3"/>
  <c r="GK9" i="3"/>
  <c r="FZ9" i="3"/>
  <c r="M7" i="8"/>
  <c r="M34" i="8"/>
  <c r="FZ36" i="3"/>
  <c r="GK36" i="3"/>
  <c r="M22" i="8"/>
  <c r="FZ24" i="3"/>
  <c r="GK24" i="3"/>
  <c r="N18" i="8"/>
  <c r="GL20" i="3"/>
  <c r="GL14" i="3"/>
  <c r="N12" i="8"/>
  <c r="N39" i="8"/>
  <c r="GL41" i="3"/>
  <c r="AI62" i="38"/>
  <c r="W62" i="38"/>
  <c r="AG62" i="38"/>
  <c r="Z62" i="38"/>
  <c r="AJ62" i="38"/>
  <c r="V62" i="38"/>
  <c r="AE62" i="38"/>
  <c r="Y62" i="38"/>
  <c r="AL62" i="38"/>
  <c r="AF62" i="38"/>
  <c r="U62" i="38"/>
  <c r="AB62" i="38"/>
  <c r="AK62" i="38"/>
  <c r="AD62" i="38"/>
  <c r="T62" i="38"/>
  <c r="AA62" i="38"/>
  <c r="AO64" i="38"/>
  <c r="BC64" i="38"/>
  <c r="AY64" i="38"/>
  <c r="AT64" i="38"/>
  <c r="AP64" i="38"/>
  <c r="BB64" i="38"/>
  <c r="AX64" i="38"/>
  <c r="AS64" i="38"/>
  <c r="BA64" i="38"/>
  <c r="AW64" i="38"/>
  <c r="AR64" i="38"/>
  <c r="BG64" i="38"/>
  <c r="BF64" i="38"/>
  <c r="BD64" i="38"/>
  <c r="AV64" i="38"/>
  <c r="BI64" i="38"/>
  <c r="AQ64" i="38"/>
  <c r="BH64" i="38"/>
  <c r="S69" i="38"/>
  <c r="AL56" i="38"/>
  <c r="AI56" i="38"/>
  <c r="AK56" i="38"/>
  <c r="W56" i="38"/>
  <c r="AD56" i="38"/>
  <c r="AA56" i="38"/>
  <c r="AE56" i="38"/>
  <c r="Y56" i="38"/>
  <c r="AJ56" i="38"/>
  <c r="Z56" i="38"/>
  <c r="AF56" i="38"/>
  <c r="AG56" i="38"/>
  <c r="U56" i="38"/>
  <c r="V56" i="38"/>
  <c r="AB56" i="38"/>
  <c r="T56" i="38"/>
  <c r="S16" i="38"/>
  <c r="CW26" i="38"/>
  <c r="DB26" i="38"/>
  <c r="DA26" i="38"/>
  <c r="CM26" i="38"/>
  <c r="CL26" i="38"/>
  <c r="DC26" i="38"/>
  <c r="CT26" i="38"/>
  <c r="CS26" i="38"/>
  <c r="DD26" i="38"/>
  <c r="CQ26" i="38"/>
  <c r="CY26" i="38"/>
  <c r="CX26" i="38"/>
  <c r="CV26" i="38"/>
  <c r="CO26" i="38"/>
  <c r="CN26" i="38"/>
  <c r="CR26" i="38"/>
  <c r="CX38" i="38"/>
  <c r="CW38" i="38"/>
  <c r="CS38" i="38"/>
  <c r="DD38" i="38"/>
  <c r="CO38" i="38"/>
  <c r="CM38" i="38"/>
  <c r="CR38" i="38"/>
  <c r="CT38" i="38"/>
  <c r="CN38" i="38"/>
  <c r="DB38" i="38"/>
  <c r="CY38" i="38"/>
  <c r="DA38" i="38"/>
  <c r="DC38" i="38"/>
  <c r="CL38" i="38"/>
  <c r="CV38" i="38"/>
  <c r="CQ38" i="38"/>
  <c r="V31" i="3"/>
  <c r="W31" i="3"/>
  <c r="X31" i="3"/>
  <c r="BK57" i="38"/>
  <c r="D57" i="39"/>
  <c r="CH48" i="38"/>
  <c r="K5" i="8"/>
  <c r="Q7" i="3"/>
  <c r="FY7" i="3"/>
  <c r="Z7" i="3"/>
  <c r="Y7" i="3"/>
  <c r="GH7" i="3"/>
  <c r="GE7" i="3"/>
  <c r="GA7" i="3"/>
  <c r="GC7" i="3"/>
  <c r="T69" i="1"/>
  <c r="FS66" i="3"/>
  <c r="FH66" i="3"/>
  <c r="FI66" i="3"/>
  <c r="FJ66" i="3"/>
  <c r="EO66" i="3"/>
  <c r="DP66" i="3"/>
  <c r="DQ66" i="3"/>
  <c r="M31" i="8"/>
  <c r="FZ33" i="3"/>
  <c r="GK33" i="3"/>
  <c r="GK18" i="3"/>
  <c r="FZ18" i="3"/>
  <c r="M16" i="8"/>
  <c r="GL32" i="3"/>
  <c r="N30" i="8"/>
  <c r="AK47" i="38"/>
  <c r="AG47" i="38"/>
  <c r="Y47" i="38"/>
  <c r="AD47" i="38"/>
  <c r="AJ47" i="38"/>
  <c r="AE47" i="38"/>
  <c r="U47" i="38"/>
  <c r="AA47" i="38"/>
  <c r="AI47" i="38"/>
  <c r="W47" i="38"/>
  <c r="AB47" i="38"/>
  <c r="T47" i="38"/>
  <c r="AL47" i="38"/>
  <c r="Z47" i="38"/>
  <c r="V47" i="38"/>
  <c r="AF47" i="38"/>
  <c r="AO48" i="38"/>
  <c r="BC48" i="38"/>
  <c r="AY48" i="38"/>
  <c r="AT48" i="38"/>
  <c r="AP48" i="38"/>
  <c r="BB48" i="38"/>
  <c r="AX48" i="38"/>
  <c r="AS48" i="38"/>
  <c r="BA48" i="38"/>
  <c r="AW48" i="38"/>
  <c r="AR48" i="38"/>
  <c r="BD48" i="38"/>
  <c r="AV48" i="38"/>
  <c r="BI48" i="38"/>
  <c r="AQ48" i="38"/>
  <c r="BH48" i="38"/>
  <c r="BG48" i="38"/>
  <c r="BF48" i="38"/>
  <c r="W44" i="3"/>
  <c r="V44" i="3"/>
  <c r="S26" i="38"/>
  <c r="AL65" i="38"/>
  <c r="AF65" i="38"/>
  <c r="U65" i="38"/>
  <c r="AK65" i="38"/>
  <c r="AD65" i="38"/>
  <c r="AJ65" i="38"/>
  <c r="W65" i="38"/>
  <c r="AG65" i="38"/>
  <c r="AI65" i="38"/>
  <c r="V65" i="38"/>
  <c r="AE65" i="38"/>
  <c r="T65" i="38"/>
  <c r="Y65" i="38"/>
  <c r="AB65" i="38"/>
  <c r="AA65" i="38"/>
  <c r="Z65" i="38"/>
  <c r="AK38" i="38"/>
  <c r="AD38" i="38"/>
  <c r="AG38" i="38"/>
  <c r="Z38" i="38"/>
  <c r="AJ38" i="38"/>
  <c r="W38" i="38"/>
  <c r="AE38" i="38"/>
  <c r="T38" i="38"/>
  <c r="AI38" i="38"/>
  <c r="V38" i="38"/>
  <c r="AB38" i="38"/>
  <c r="Y38" i="38"/>
  <c r="AL38" i="38"/>
  <c r="AF38" i="38"/>
  <c r="U38" i="38"/>
  <c r="AA38" i="38"/>
  <c r="S58" i="38"/>
  <c r="BO48" i="38"/>
  <c r="I48" i="39"/>
  <c r="CF48" i="38"/>
  <c r="AF48" i="39"/>
  <c r="CE48" i="38"/>
  <c r="AE48" i="39"/>
  <c r="BX48" i="38"/>
  <c r="V48" i="39"/>
  <c r="BY48" i="38"/>
  <c r="W48" i="39"/>
  <c r="BU48" i="38"/>
  <c r="Q48" i="39"/>
  <c r="EL48" i="3"/>
  <c r="CD48" i="38"/>
  <c r="AD48" i="39"/>
  <c r="CC48" i="38"/>
  <c r="AC48" i="39"/>
  <c r="BZ48" i="38"/>
  <c r="X48" i="39"/>
  <c r="CA48" i="38"/>
  <c r="Y48" i="39"/>
  <c r="BV48" i="38"/>
  <c r="R48" i="39"/>
  <c r="EM48" i="3"/>
  <c r="BP48" i="38"/>
  <c r="J48" i="39"/>
  <c r="BS48" i="38"/>
  <c r="O48" i="39"/>
  <c r="EJ48" i="3"/>
  <c r="E48" i="39"/>
  <c r="EI48" i="3"/>
  <c r="BN48" i="38"/>
  <c r="H48" i="39"/>
  <c r="BT48" i="38"/>
  <c r="P48" i="39"/>
  <c r="EK48" i="3"/>
  <c r="BQ48" i="38"/>
  <c r="K48" i="39"/>
  <c r="X52" i="3"/>
  <c r="N40" i="39"/>
  <c r="EH40" i="3"/>
  <c r="AB40" i="39"/>
  <c r="U40" i="39"/>
  <c r="G40" i="39"/>
  <c r="Y30" i="38"/>
  <c r="T30" i="38"/>
  <c r="AE30" i="38"/>
  <c r="AF30" i="38"/>
  <c r="AB30" i="38"/>
  <c r="W30" i="38"/>
  <c r="AD30" i="38"/>
  <c r="Z30" i="38"/>
  <c r="V30" i="38"/>
  <c r="AA30" i="38"/>
  <c r="U30" i="38"/>
  <c r="AG30" i="38"/>
  <c r="AL30" i="38"/>
  <c r="AK30" i="38"/>
  <c r="AI30" i="38"/>
  <c r="AJ30" i="38"/>
  <c r="U27" i="38"/>
  <c r="AE27" i="38"/>
  <c r="V27" i="38"/>
  <c r="AF27" i="38"/>
  <c r="Y27" i="38"/>
  <c r="AB27" i="38"/>
  <c r="AD27" i="38"/>
  <c r="T27" i="38"/>
  <c r="W27" i="38"/>
  <c r="Z27" i="38"/>
  <c r="AG27" i="38"/>
  <c r="AA27" i="38"/>
  <c r="AK27" i="38"/>
  <c r="AJ27" i="38"/>
  <c r="AI27" i="38"/>
  <c r="AL27" i="38"/>
  <c r="FZ15" i="3"/>
  <c r="M13" i="8"/>
  <c r="GK15" i="3"/>
  <c r="GK63" i="3"/>
  <c r="FZ63" i="3"/>
  <c r="FZ26" i="3"/>
  <c r="M24" i="8"/>
  <c r="GK26" i="3"/>
  <c r="GF24" i="3"/>
  <c r="GQ24" i="3"/>
  <c r="S22" i="8"/>
  <c r="GL22" i="3"/>
  <c r="N20" i="8"/>
  <c r="FN63" i="3"/>
  <c r="FR63" i="3"/>
  <c r="FO63" i="3"/>
  <c r="FN24" i="3"/>
  <c r="FR24" i="3"/>
  <c r="FO24" i="3"/>
  <c r="GT9" i="3"/>
  <c r="FV9" i="3"/>
  <c r="FU9" i="3"/>
  <c r="FV30" i="3"/>
  <c r="GW30" i="3"/>
  <c r="AH28" i="8"/>
  <c r="FM21" i="3"/>
  <c r="FG21" i="3"/>
  <c r="GT17" i="3"/>
  <c r="FU17" i="3"/>
  <c r="FM69" i="3"/>
  <c r="FG69" i="3"/>
  <c r="FO61" i="3"/>
  <c r="FN61" i="3"/>
  <c r="FR61" i="3"/>
  <c r="GT19" i="3"/>
  <c r="FU19" i="3"/>
  <c r="FV19" i="3"/>
  <c r="GT53" i="3"/>
  <c r="FU53" i="3"/>
  <c r="FV53" i="3"/>
  <c r="FM49" i="3"/>
  <c r="FG49" i="3"/>
  <c r="FU41" i="3"/>
  <c r="GT41" i="3"/>
  <c r="FV41" i="3"/>
  <c r="P3" i="8"/>
  <c r="GN5" i="3"/>
  <c r="AJ30" i="8"/>
  <c r="GU32" i="3"/>
  <c r="GT42" i="3"/>
  <c r="FU42" i="3"/>
  <c r="FV42" i="3"/>
  <c r="FV71" i="3"/>
  <c r="GW71" i="3"/>
  <c r="FG8" i="3"/>
  <c r="FM8" i="3"/>
  <c r="GW17" i="3"/>
  <c r="AH15" i="8"/>
  <c r="FV17" i="3"/>
  <c r="GW11" i="3"/>
  <c r="FV11" i="3"/>
  <c r="AH9" i="8"/>
  <c r="FQ40" i="3"/>
  <c r="AF38" i="8"/>
  <c r="FV29" i="3"/>
  <c r="GT29" i="3"/>
  <c r="FU29" i="3"/>
  <c r="FG54" i="3"/>
  <c r="FM54" i="3"/>
  <c r="FM26" i="3"/>
  <c r="FG26" i="3"/>
  <c r="GV32" i="3"/>
  <c r="FW32" i="3"/>
  <c r="AL30" i="8"/>
  <c r="FV23" i="3"/>
  <c r="FU23" i="3"/>
  <c r="GT23" i="3"/>
  <c r="FJ69" i="3"/>
  <c r="FQ16" i="3"/>
  <c r="AF14" i="8"/>
  <c r="GN13" i="3"/>
  <c r="P11" i="8"/>
  <c r="FO38" i="3"/>
  <c r="FN38" i="3"/>
  <c r="FR38" i="3"/>
  <c r="FV47" i="3"/>
  <c r="FU47" i="3"/>
  <c r="GT47" i="3"/>
  <c r="GQ69" i="3"/>
  <c r="GF69" i="3"/>
  <c r="FM48" i="3"/>
  <c r="FG48" i="3"/>
  <c r="FV13" i="3"/>
  <c r="GW13" i="3"/>
  <c r="AH11" i="8"/>
  <c r="P36" i="8"/>
  <c r="GN38" i="3"/>
  <c r="FJ70" i="3"/>
  <c r="FJ60" i="3"/>
  <c r="FM45" i="3"/>
  <c r="FG45" i="3"/>
  <c r="FN5" i="3"/>
  <c r="FR5" i="3"/>
  <c r="FO5" i="3"/>
  <c r="GF21" i="3"/>
  <c r="GQ21" i="3"/>
  <c r="S19" i="8"/>
  <c r="GF12" i="3"/>
  <c r="GQ12" i="3"/>
  <c r="S10" i="8"/>
  <c r="FV27" i="3"/>
  <c r="GW27" i="3"/>
  <c r="AH25" i="8"/>
  <c r="P58" i="8"/>
  <c r="GN60" i="3"/>
  <c r="FG12" i="3"/>
  <c r="FM12" i="3"/>
  <c r="GQ63" i="3"/>
  <c r="GF63" i="3"/>
  <c r="AF22" i="8"/>
  <c r="FQ24" i="3"/>
  <c r="GN35" i="3"/>
  <c r="P33" i="8"/>
  <c r="FO40" i="3"/>
  <c r="FN40" i="3"/>
  <c r="FR40" i="3"/>
  <c r="FJ26" i="3"/>
  <c r="GF70" i="3"/>
  <c r="GQ70" i="3"/>
  <c r="S58" i="8"/>
  <c r="GF60" i="3"/>
  <c r="GQ60" i="3"/>
  <c r="AF3" i="8"/>
  <c r="FQ5" i="3"/>
  <c r="P15" i="8"/>
  <c r="GN17" i="3"/>
  <c r="FN16" i="3"/>
  <c r="FR16" i="3"/>
  <c r="FO16" i="3"/>
  <c r="GT72" i="3"/>
  <c r="FU72" i="3"/>
  <c r="FV72" i="3"/>
  <c r="FQ38" i="3"/>
  <c r="AF36" i="8"/>
  <c r="GT6" i="3"/>
  <c r="FU6" i="3"/>
  <c r="FV6" i="3"/>
  <c r="S24" i="8"/>
  <c r="GF26" i="3"/>
  <c r="GQ26" i="3"/>
  <c r="DX63" i="3"/>
  <c r="FQ63" i="3"/>
  <c r="GS63" i="3"/>
  <c r="AJ28" i="8"/>
  <c r="GU30" i="3"/>
  <c r="FG70" i="3"/>
  <c r="FM70" i="3"/>
  <c r="FG60" i="3"/>
  <c r="FM60" i="3"/>
  <c r="N16" i="8"/>
  <c r="GL18" i="3"/>
  <c r="GL9" i="3"/>
  <c r="N7" i="8"/>
  <c r="U62" i="39"/>
  <c r="G62" i="39"/>
  <c r="N62" i="39"/>
  <c r="EH62" i="3"/>
  <c r="AB62" i="39"/>
  <c r="EN13" i="3"/>
  <c r="AI11" i="8"/>
  <c r="EN38" i="3"/>
  <c r="AI36" i="8"/>
  <c r="T71" i="1"/>
  <c r="EO68" i="3"/>
  <c r="FH68" i="3"/>
  <c r="FI68" i="3"/>
  <c r="FJ68" i="3"/>
  <c r="DP68" i="3"/>
  <c r="DQ68" i="3"/>
  <c r="FS68" i="3"/>
  <c r="W72" i="1"/>
  <c r="AL26" i="38"/>
  <c r="AG26" i="38"/>
  <c r="AF26" i="38"/>
  <c r="AA26" i="38"/>
  <c r="AK26" i="38"/>
  <c r="AE26" i="38"/>
  <c r="AD26" i="38"/>
  <c r="Y26" i="38"/>
  <c r="AI26" i="38"/>
  <c r="AB26" i="38"/>
  <c r="W26" i="38"/>
  <c r="V26" i="38"/>
  <c r="U26" i="38"/>
  <c r="T26" i="38"/>
  <c r="AJ26" i="38"/>
  <c r="Z26" i="38"/>
  <c r="CT16" i="38"/>
  <c r="CL16" i="38"/>
  <c r="CM16" i="38"/>
  <c r="CS16" i="38"/>
  <c r="CQ16" i="38"/>
  <c r="CR16" i="38"/>
  <c r="CN16" i="38"/>
  <c r="CO16" i="38"/>
  <c r="CX16" i="38"/>
  <c r="CV16" i="38"/>
  <c r="DC16" i="38"/>
  <c r="DA16" i="38"/>
  <c r="CW16" i="38"/>
  <c r="CY16" i="38"/>
  <c r="DD16" i="38"/>
  <c r="DB16" i="38"/>
  <c r="FH52" i="3"/>
  <c r="FI52" i="3"/>
  <c r="FJ52" i="3"/>
  <c r="EO52" i="3"/>
  <c r="T55" i="1"/>
  <c r="FS52" i="3"/>
  <c r="DP52" i="3"/>
  <c r="DQ52" i="3"/>
  <c r="W51" i="1"/>
  <c r="L46" i="8"/>
  <c r="X44" i="3"/>
  <c r="N34" i="8"/>
  <c r="GL36" i="3"/>
  <c r="BQ62" i="38"/>
  <c r="K62" i="39"/>
  <c r="BO62" i="38"/>
  <c r="I62" i="39"/>
  <c r="E62" i="39"/>
  <c r="EI62" i="3"/>
  <c r="BU62" i="38"/>
  <c r="Q62" i="39"/>
  <c r="EL62" i="3"/>
  <c r="BN62" i="38"/>
  <c r="H62" i="39"/>
  <c r="BT62" i="38"/>
  <c r="P62" i="39"/>
  <c r="EK62" i="3"/>
  <c r="BP62" i="38"/>
  <c r="J62" i="39"/>
  <c r="CF62" i="38"/>
  <c r="AF62" i="39"/>
  <c r="BZ62" i="38"/>
  <c r="X62" i="39"/>
  <c r="CA62" i="38"/>
  <c r="Y62" i="39"/>
  <c r="BV62" i="38"/>
  <c r="R62" i="39"/>
  <c r="EM62" i="3"/>
  <c r="BS62" i="38"/>
  <c r="O62" i="39"/>
  <c r="EJ62" i="3"/>
  <c r="CE62" i="38"/>
  <c r="AE62" i="39"/>
  <c r="BX62" i="38"/>
  <c r="V62" i="39"/>
  <c r="CC62" i="38"/>
  <c r="AC62" i="39"/>
  <c r="BY62" i="38"/>
  <c r="W62" i="39"/>
  <c r="CD62" i="38"/>
  <c r="AD62" i="39"/>
  <c r="GL52" i="3"/>
  <c r="N50" i="8"/>
  <c r="EN69" i="3"/>
  <c r="GL15" i="3"/>
  <c r="N13" i="8"/>
  <c r="Q40" i="3"/>
  <c r="K38" i="8"/>
  <c r="FY40" i="3"/>
  <c r="Y40" i="3"/>
  <c r="GH40" i="3"/>
  <c r="Z40" i="3"/>
  <c r="GE40" i="3"/>
  <c r="GC40" i="3"/>
  <c r="GA40" i="3"/>
  <c r="GT66" i="3"/>
  <c r="FU66" i="3"/>
  <c r="FV66" i="3"/>
  <c r="BT57" i="38"/>
  <c r="P57" i="39"/>
  <c r="EK57" i="3"/>
  <c r="BO57" i="38"/>
  <c r="I57" i="39"/>
  <c r="CD57" i="38"/>
  <c r="AD57" i="39"/>
  <c r="CA57" i="38"/>
  <c r="Y57" i="39"/>
  <c r="BQ57" i="38"/>
  <c r="K57" i="39"/>
  <c r="CE57" i="38"/>
  <c r="AE57" i="39"/>
  <c r="CC57" i="38"/>
  <c r="AC57" i="39"/>
  <c r="BY57" i="38"/>
  <c r="W57" i="39"/>
  <c r="BU57" i="38"/>
  <c r="Q57" i="39"/>
  <c r="EL57" i="3"/>
  <c r="BS57" i="38"/>
  <c r="O57" i="39"/>
  <c r="EJ57" i="3"/>
  <c r="BZ57" i="38"/>
  <c r="X57" i="39"/>
  <c r="BN57" i="38"/>
  <c r="H57" i="39"/>
  <c r="BV57" i="38"/>
  <c r="R57" i="39"/>
  <c r="EM57" i="3"/>
  <c r="CF57" i="38"/>
  <c r="AF57" i="39"/>
  <c r="BX57" i="38"/>
  <c r="V57" i="39"/>
  <c r="BP57" i="38"/>
  <c r="J57" i="39"/>
  <c r="E57" i="39"/>
  <c r="EI57" i="3"/>
  <c r="N24" i="8"/>
  <c r="GL26" i="3"/>
  <c r="EN48" i="3"/>
  <c r="AI46" i="8"/>
  <c r="Q5" i="8"/>
  <c r="GD7" i="3"/>
  <c r="GO7" i="3"/>
  <c r="CN48" i="38"/>
  <c r="DA48" i="38"/>
  <c r="CV48" i="38"/>
  <c r="CW48" i="38"/>
  <c r="DB48" i="38"/>
  <c r="CX48" i="38"/>
  <c r="CS48" i="38"/>
  <c r="CL48" i="38"/>
  <c r="DD48" i="38"/>
  <c r="CQ48" i="38"/>
  <c r="CM48" i="38"/>
  <c r="DC48" i="38"/>
  <c r="CT48" i="38"/>
  <c r="CO48" i="38"/>
  <c r="CR48" i="38"/>
  <c r="CY48" i="38"/>
  <c r="EO31" i="3"/>
  <c r="T34" i="1"/>
  <c r="DP31" i="3"/>
  <c r="DQ31" i="3"/>
  <c r="FH31" i="3"/>
  <c r="FI31" i="3"/>
  <c r="FJ31" i="3"/>
  <c r="FS31" i="3"/>
  <c r="GL24" i="3"/>
  <c r="N22" i="8"/>
  <c r="FV43" i="3"/>
  <c r="GT43" i="3"/>
  <c r="FU43" i="3"/>
  <c r="N30" i="39"/>
  <c r="EH30" i="3"/>
  <c r="AB30" i="39"/>
  <c r="U30" i="39"/>
  <c r="G30" i="39"/>
  <c r="T38" i="1"/>
  <c r="EO35" i="3"/>
  <c r="FS35" i="3"/>
  <c r="FH35" i="3"/>
  <c r="FI35" i="3"/>
  <c r="FJ35" i="3"/>
  <c r="DP35" i="3"/>
  <c r="DQ35" i="3"/>
  <c r="GT58" i="3"/>
  <c r="FV58" i="3"/>
  <c r="FU58" i="3"/>
  <c r="T66" i="1"/>
  <c r="EO63" i="3"/>
  <c r="FS63" i="3"/>
  <c r="FH63" i="3"/>
  <c r="FI63" i="3"/>
  <c r="FJ63" i="3"/>
  <c r="DP63" i="3"/>
  <c r="DQ63" i="3"/>
  <c r="S5" i="8"/>
  <c r="GF7" i="3"/>
  <c r="GQ7" i="3"/>
  <c r="AK69" i="38"/>
  <c r="V69" i="38"/>
  <c r="AE69" i="38"/>
  <c r="Y69" i="38"/>
  <c r="AJ69" i="38"/>
  <c r="AF69" i="38"/>
  <c r="U69" i="38"/>
  <c r="AB69" i="38"/>
  <c r="AI69" i="38"/>
  <c r="AD69" i="38"/>
  <c r="T69" i="38"/>
  <c r="AA69" i="38"/>
  <c r="W69" i="38"/>
  <c r="AG69" i="38"/>
  <c r="Z69" i="38"/>
  <c r="AL69" i="38"/>
  <c r="FH67" i="3"/>
  <c r="FI67" i="3"/>
  <c r="FJ67" i="3"/>
  <c r="T70" i="1"/>
  <c r="FS67" i="3"/>
  <c r="EO67" i="3"/>
  <c r="DP67" i="3"/>
  <c r="DQ67" i="3"/>
  <c r="GR24" i="3"/>
  <c r="T22" i="8"/>
  <c r="GL63" i="3"/>
  <c r="AL58" i="38"/>
  <c r="AK58" i="38"/>
  <c r="AI58" i="38"/>
  <c r="AJ58" i="38"/>
  <c r="AB58" i="38"/>
  <c r="U58" i="38"/>
  <c r="V58" i="38"/>
  <c r="AE58" i="38"/>
  <c r="AD58" i="38"/>
  <c r="AA58" i="38"/>
  <c r="AG58" i="38"/>
  <c r="Z58" i="38"/>
  <c r="AF58" i="38"/>
  <c r="W58" i="38"/>
  <c r="Y58" i="38"/>
  <c r="T58" i="38"/>
  <c r="N31" i="8"/>
  <c r="GL33" i="3"/>
  <c r="GB7" i="3"/>
  <c r="O5" i="8"/>
  <c r="GG7" i="3"/>
  <c r="U5" i="8"/>
  <c r="GM7" i="3"/>
  <c r="M5" i="8"/>
  <c r="GK7" i="3"/>
  <c r="FZ7" i="3"/>
  <c r="AB57" i="39"/>
  <c r="U57" i="39"/>
  <c r="G57" i="39"/>
  <c r="N57" i="39"/>
  <c r="EH57" i="3"/>
  <c r="AG16" i="38"/>
  <c r="AA16" i="38"/>
  <c r="AF16" i="38"/>
  <c r="AI16" i="38"/>
  <c r="Y16" i="38"/>
  <c r="AE16" i="38"/>
  <c r="V16" i="38"/>
  <c r="AD16" i="38"/>
  <c r="T16" i="38"/>
  <c r="W16" i="38"/>
  <c r="AK16" i="38"/>
  <c r="U16" i="38"/>
  <c r="AB16" i="38"/>
  <c r="Z16" i="38"/>
  <c r="AL16" i="38"/>
  <c r="AJ16" i="38"/>
  <c r="BP30" i="38"/>
  <c r="J30" i="39"/>
  <c r="BQ30" i="38"/>
  <c r="K30" i="39"/>
  <c r="BV30" i="38"/>
  <c r="R30" i="39"/>
  <c r="EM30" i="3"/>
  <c r="BT30" i="38"/>
  <c r="P30" i="39"/>
  <c r="EK30" i="3"/>
  <c r="BU30" i="38"/>
  <c r="Q30" i="39"/>
  <c r="EL30" i="3"/>
  <c r="BN30" i="38"/>
  <c r="H30" i="39"/>
  <c r="BS30" i="38"/>
  <c r="O30" i="39"/>
  <c r="EJ30" i="3"/>
  <c r="CF30" i="38"/>
  <c r="AF30" i="39"/>
  <c r="CE30" i="38"/>
  <c r="AE30" i="39"/>
  <c r="BX30" i="38"/>
  <c r="V30" i="39"/>
  <c r="BY30" i="38"/>
  <c r="W30" i="39"/>
  <c r="BO30" i="38"/>
  <c r="I30" i="39"/>
  <c r="CA30" i="38"/>
  <c r="Y30" i="39"/>
  <c r="CD30" i="38"/>
  <c r="AD30" i="39"/>
  <c r="E30" i="39"/>
  <c r="EI30" i="3"/>
  <c r="CC30" i="38"/>
  <c r="AC30" i="39"/>
  <c r="BZ30" i="38"/>
  <c r="X30" i="39"/>
  <c r="T58" i="1"/>
  <c r="FH55" i="3"/>
  <c r="FI55" i="3"/>
  <c r="FJ55" i="3"/>
  <c r="EO55" i="3"/>
  <c r="FS55" i="3"/>
  <c r="DP55" i="3"/>
  <c r="DQ55" i="3"/>
  <c r="W16" i="1"/>
  <c r="L11" i="8"/>
  <c r="W41" i="1"/>
  <c r="L36" i="8"/>
  <c r="FQ21" i="3"/>
  <c r="AF19" i="8"/>
  <c r="GV72" i="3"/>
  <c r="FW72" i="3"/>
  <c r="AF43" i="8"/>
  <c r="FQ45" i="3"/>
  <c r="GV47" i="3"/>
  <c r="FW47" i="3"/>
  <c r="AL45" i="8"/>
  <c r="FO26" i="3"/>
  <c r="FN26" i="3"/>
  <c r="FR26" i="3"/>
  <c r="GS40" i="3"/>
  <c r="FU40" i="3"/>
  <c r="FW17" i="3"/>
  <c r="AL15" i="8"/>
  <c r="GV17" i="3"/>
  <c r="AF47" i="8"/>
  <c r="FQ49" i="3"/>
  <c r="GW61" i="3"/>
  <c r="FV61" i="3"/>
  <c r="AH59" i="8"/>
  <c r="FO69" i="3"/>
  <c r="FN69" i="3"/>
  <c r="FR69" i="3"/>
  <c r="FN21" i="3"/>
  <c r="FR21" i="3"/>
  <c r="FO21" i="3"/>
  <c r="AJ7" i="8"/>
  <c r="GU9" i="3"/>
  <c r="FV24" i="3"/>
  <c r="GW24" i="3"/>
  <c r="AH22" i="8"/>
  <c r="T58" i="8"/>
  <c r="GR60" i="3"/>
  <c r="GR21" i="3"/>
  <c r="T19" i="8"/>
  <c r="GR69" i="3"/>
  <c r="AJ45" i="8"/>
  <c r="GU47" i="3"/>
  <c r="GV23" i="3"/>
  <c r="FW23" i="3"/>
  <c r="AL21" i="8"/>
  <c r="GU29" i="3"/>
  <c r="AJ27" i="8"/>
  <c r="AJ39" i="8"/>
  <c r="GU41" i="3"/>
  <c r="AJ51" i="8"/>
  <c r="GU53" i="3"/>
  <c r="DX69" i="3"/>
  <c r="FQ69" i="3"/>
  <c r="GV30" i="3"/>
  <c r="FW30" i="3"/>
  <c r="AL28" i="8"/>
  <c r="FW13" i="3"/>
  <c r="AL11" i="8"/>
  <c r="FO70" i="3"/>
  <c r="FN70" i="3"/>
  <c r="FR70" i="3"/>
  <c r="GR26" i="3"/>
  <c r="T24" i="8"/>
  <c r="GR63" i="3"/>
  <c r="FQ12" i="3"/>
  <c r="AF10" i="8"/>
  <c r="GV13" i="3"/>
  <c r="DX70" i="3"/>
  <c r="FQ70" i="3"/>
  <c r="GU72" i="3"/>
  <c r="AH38" i="8"/>
  <c r="GW40" i="3"/>
  <c r="FV40" i="3"/>
  <c r="FU24" i="3"/>
  <c r="GS24" i="3"/>
  <c r="GV27" i="3"/>
  <c r="FW27" i="3"/>
  <c r="AL25" i="8"/>
  <c r="AH3" i="8"/>
  <c r="FV5" i="3"/>
  <c r="GW5" i="3"/>
  <c r="FN45" i="3"/>
  <c r="FR45" i="3"/>
  <c r="FO45" i="3"/>
  <c r="AF46" i="8"/>
  <c r="FQ48" i="3"/>
  <c r="GW38" i="3"/>
  <c r="AH36" i="8"/>
  <c r="FV38" i="3"/>
  <c r="FO54" i="3"/>
  <c r="FN54" i="3"/>
  <c r="FR54" i="3"/>
  <c r="FW29" i="3"/>
  <c r="AL27" i="8"/>
  <c r="GV29" i="3"/>
  <c r="FN8" i="3"/>
  <c r="FR8" i="3"/>
  <c r="FO8" i="3"/>
  <c r="FW71" i="3"/>
  <c r="GV71" i="3"/>
  <c r="GV41" i="3"/>
  <c r="FW41" i="3"/>
  <c r="AL39" i="8"/>
  <c r="FN49" i="3"/>
  <c r="FR49" i="3"/>
  <c r="FO49" i="3"/>
  <c r="GV19" i="3"/>
  <c r="FW19" i="3"/>
  <c r="AL17" i="8"/>
  <c r="GU17" i="3"/>
  <c r="AJ15" i="8"/>
  <c r="GV9" i="3"/>
  <c r="FW9" i="3"/>
  <c r="AL7" i="8"/>
  <c r="AF58" i="8"/>
  <c r="FQ60" i="3"/>
  <c r="GU6" i="3"/>
  <c r="AJ4" i="8"/>
  <c r="FU5" i="3"/>
  <c r="GS5" i="3"/>
  <c r="FN12" i="3"/>
  <c r="FR12" i="3"/>
  <c r="FO12" i="3"/>
  <c r="FU16" i="3"/>
  <c r="GS16" i="3"/>
  <c r="FQ26" i="3"/>
  <c r="AF24" i="8"/>
  <c r="GU42" i="3"/>
  <c r="AJ40" i="8"/>
  <c r="AH14" i="8"/>
  <c r="FV16" i="3"/>
  <c r="GW16" i="3"/>
  <c r="GR12" i="3"/>
  <c r="T10" i="8"/>
  <c r="FO60" i="3"/>
  <c r="FN60" i="3"/>
  <c r="FR60" i="3"/>
  <c r="DY63" i="3"/>
  <c r="DZ63" i="3"/>
  <c r="FW6" i="3"/>
  <c r="AL4" i="8"/>
  <c r="GV6" i="3"/>
  <c r="FU38" i="3"/>
  <c r="GS38" i="3"/>
  <c r="GR70" i="3"/>
  <c r="FN48" i="3"/>
  <c r="FR48" i="3"/>
  <c r="FO48" i="3"/>
  <c r="GU23" i="3"/>
  <c r="AJ21" i="8"/>
  <c r="AF52" i="8"/>
  <c r="FQ54" i="3"/>
  <c r="GV11" i="3"/>
  <c r="FW11" i="3"/>
  <c r="AL9" i="8"/>
  <c r="AF6" i="8"/>
  <c r="FQ8" i="3"/>
  <c r="GV42" i="3"/>
  <c r="FW42" i="3"/>
  <c r="AL40" i="8"/>
  <c r="FW53" i="3"/>
  <c r="AL51" i="8"/>
  <c r="GV53" i="3"/>
  <c r="GU19" i="3"/>
  <c r="AJ17" i="8"/>
  <c r="GW63" i="3"/>
  <c r="FV55" i="3"/>
  <c r="GT55" i="3"/>
  <c r="FU55" i="3"/>
  <c r="GT67" i="3"/>
  <c r="FV67" i="3"/>
  <c r="FU67" i="3"/>
  <c r="GR7" i="3"/>
  <c r="T5" i="8"/>
  <c r="FV63" i="3"/>
  <c r="FU63" i="3"/>
  <c r="GT63" i="3"/>
  <c r="GV58" i="3"/>
  <c r="FW58" i="3"/>
  <c r="AL56" i="8"/>
  <c r="GT35" i="3"/>
  <c r="FV35" i="3"/>
  <c r="FU35" i="3"/>
  <c r="GT31" i="3"/>
  <c r="FU31" i="3"/>
  <c r="FV31" i="3"/>
  <c r="W60" i="1"/>
  <c r="L55" i="8"/>
  <c r="GB40" i="3"/>
  <c r="O38" i="8"/>
  <c r="GG40" i="3"/>
  <c r="U38" i="8"/>
  <c r="GM40" i="3"/>
  <c r="W65" i="1"/>
  <c r="K55" i="8"/>
  <c r="FY57" i="3"/>
  <c r="Z57" i="3"/>
  <c r="Y57" i="3"/>
  <c r="GH57" i="3"/>
  <c r="Q57" i="3"/>
  <c r="GE57" i="3"/>
  <c r="GC57" i="3"/>
  <c r="GA57" i="3"/>
  <c r="N5" i="8"/>
  <c r="GL7" i="3"/>
  <c r="GV43" i="3"/>
  <c r="FW43" i="3"/>
  <c r="AL41" i="8"/>
  <c r="GV66" i="3"/>
  <c r="FW66" i="3"/>
  <c r="Q38" i="8"/>
  <c r="GO40" i="3"/>
  <c r="GD40" i="3"/>
  <c r="FZ40" i="3"/>
  <c r="M38" i="8"/>
  <c r="GK40" i="3"/>
  <c r="T47" i="1"/>
  <c r="DP44" i="3"/>
  <c r="DQ44" i="3"/>
  <c r="FH44" i="3"/>
  <c r="FI44" i="3"/>
  <c r="FJ44" i="3"/>
  <c r="EO44" i="3"/>
  <c r="FS44" i="3"/>
  <c r="GT52" i="3"/>
  <c r="FU52" i="3"/>
  <c r="FV52" i="3"/>
  <c r="Z62" i="3"/>
  <c r="FY62" i="3"/>
  <c r="Y62" i="3"/>
  <c r="GH62" i="3"/>
  <c r="Q62" i="3"/>
  <c r="GA62" i="3"/>
  <c r="GC62" i="3"/>
  <c r="GE62" i="3"/>
  <c r="W33" i="1"/>
  <c r="L28" i="8"/>
  <c r="FY30" i="3"/>
  <c r="Y30" i="3"/>
  <c r="GH30" i="3"/>
  <c r="K28" i="8"/>
  <c r="Q30" i="3"/>
  <c r="Z30" i="3"/>
  <c r="GA30" i="3"/>
  <c r="GE30" i="3"/>
  <c r="GC30" i="3"/>
  <c r="R5" i="8"/>
  <c r="GP7" i="3"/>
  <c r="GU66" i="3"/>
  <c r="GQ40" i="3"/>
  <c r="GF40" i="3"/>
  <c r="S38" i="8"/>
  <c r="EN30" i="3"/>
  <c r="AI28" i="8"/>
  <c r="GN7" i="3"/>
  <c r="P5" i="8"/>
  <c r="AJ56" i="8"/>
  <c r="GU58" i="3"/>
  <c r="GU43" i="3"/>
  <c r="AJ41" i="8"/>
  <c r="EN57" i="3"/>
  <c r="AI55" i="8"/>
  <c r="EN62" i="3"/>
  <c r="ET62" i="3"/>
  <c r="EU62" i="3"/>
  <c r="EV62" i="3"/>
  <c r="EW62" i="3"/>
  <c r="GT68" i="3"/>
  <c r="FV68" i="3"/>
  <c r="FU68" i="3"/>
  <c r="FU54" i="3"/>
  <c r="GS54" i="3"/>
  <c r="GS26" i="3"/>
  <c r="FU26" i="3"/>
  <c r="FV49" i="3"/>
  <c r="AH47" i="8"/>
  <c r="GW49" i="3"/>
  <c r="GW26" i="3"/>
  <c r="AH24" i="8"/>
  <c r="FV26" i="3"/>
  <c r="AJ36" i="8"/>
  <c r="GU38" i="3"/>
  <c r="GW12" i="3"/>
  <c r="FV12" i="3"/>
  <c r="AH10" i="8"/>
  <c r="FV45" i="3"/>
  <c r="AH43" i="8"/>
  <c r="GW45" i="3"/>
  <c r="FU45" i="3"/>
  <c r="GS45" i="3"/>
  <c r="GS8" i="3"/>
  <c r="FU8" i="3"/>
  <c r="AJ22" i="8"/>
  <c r="GU24" i="3"/>
  <c r="GW69" i="3"/>
  <c r="FV69" i="3"/>
  <c r="EA63" i="3"/>
  <c r="EB63" i="3"/>
  <c r="EC63" i="3"/>
  <c r="ED63" i="3"/>
  <c r="EQ63" i="3"/>
  <c r="FV54" i="3"/>
  <c r="AH52" i="8"/>
  <c r="GW54" i="3"/>
  <c r="GS48" i="3"/>
  <c r="FU48" i="3"/>
  <c r="DY69" i="3"/>
  <c r="DZ69" i="3"/>
  <c r="FW38" i="3"/>
  <c r="AL36" i="8"/>
  <c r="GV38" i="3"/>
  <c r="FU70" i="3"/>
  <c r="GS70" i="3"/>
  <c r="FV70" i="3"/>
  <c r="GW70" i="3"/>
  <c r="GS49" i="3"/>
  <c r="FU49" i="3"/>
  <c r="GU40" i="3"/>
  <c r="AJ38" i="8"/>
  <c r="FW40" i="3"/>
  <c r="AL38" i="8"/>
  <c r="GV40" i="3"/>
  <c r="GS12" i="3"/>
  <c r="FU12" i="3"/>
  <c r="FV48" i="3"/>
  <c r="GW48" i="3"/>
  <c r="AH46" i="8"/>
  <c r="GS60" i="3"/>
  <c r="FU60" i="3"/>
  <c r="GW8" i="3"/>
  <c r="FV8" i="3"/>
  <c r="AH6" i="8"/>
  <c r="AH58" i="8"/>
  <c r="FV60" i="3"/>
  <c r="GW60" i="3"/>
  <c r="FW16" i="3"/>
  <c r="AL14" i="8"/>
  <c r="GV16" i="3"/>
  <c r="AJ14" i="8"/>
  <c r="GU16" i="3"/>
  <c r="GU5" i="3"/>
  <c r="AJ3" i="8"/>
  <c r="GV5" i="3"/>
  <c r="FW5" i="3"/>
  <c r="AL3" i="8"/>
  <c r="DY70" i="3"/>
  <c r="DZ70" i="3"/>
  <c r="FU69" i="3"/>
  <c r="GS69" i="3"/>
  <c r="GV24" i="3"/>
  <c r="FW24" i="3"/>
  <c r="AL22" i="8"/>
  <c r="FV21" i="3"/>
  <c r="GW21" i="3"/>
  <c r="AH19" i="8"/>
  <c r="GV61" i="3"/>
  <c r="FW61" i="3"/>
  <c r="AL59" i="8"/>
  <c r="GS21" i="3"/>
  <c r="FU21" i="3"/>
  <c r="GF30" i="3"/>
  <c r="GQ30" i="3"/>
  <c r="S28" i="8"/>
  <c r="FV44" i="3"/>
  <c r="GT44" i="3"/>
  <c r="FU44" i="3"/>
  <c r="R38" i="8"/>
  <c r="GP40" i="3"/>
  <c r="AJ33" i="8"/>
  <c r="GU35" i="3"/>
  <c r="T38" i="8"/>
  <c r="GR40" i="3"/>
  <c r="O28" i="8"/>
  <c r="GB30" i="3"/>
  <c r="GM30" i="3"/>
  <c r="GG30" i="3"/>
  <c r="U28" i="8"/>
  <c r="GF62" i="3"/>
  <c r="GQ62" i="3"/>
  <c r="GV52" i="3"/>
  <c r="FW52" i="3"/>
  <c r="AL50" i="8"/>
  <c r="GB57" i="3"/>
  <c r="GG57" i="3"/>
  <c r="U55" i="8"/>
  <c r="O55" i="8"/>
  <c r="GM57" i="3"/>
  <c r="GV31" i="3"/>
  <c r="FW31" i="3"/>
  <c r="AL29" i="8"/>
  <c r="FW35" i="3"/>
  <c r="AL33" i="8"/>
  <c r="GV35" i="3"/>
  <c r="AJ53" i="8"/>
  <c r="GU55" i="3"/>
  <c r="GK30" i="3"/>
  <c r="M28" i="8"/>
  <c r="FZ30" i="3"/>
  <c r="GD62" i="3"/>
  <c r="GO62" i="3"/>
  <c r="AJ50" i="8"/>
  <c r="GU52" i="3"/>
  <c r="Q55" i="8"/>
  <c r="GD57" i="3"/>
  <c r="GO57" i="3"/>
  <c r="GN40" i="3"/>
  <c r="P38" i="8"/>
  <c r="AJ29" i="8"/>
  <c r="GU31" i="3"/>
  <c r="GU63" i="3"/>
  <c r="GU67" i="3"/>
  <c r="GU68" i="3"/>
  <c r="GV68" i="3"/>
  <c r="FW68" i="3"/>
  <c r="GO30" i="3"/>
  <c r="GD30" i="3"/>
  <c r="Q28" i="8"/>
  <c r="GB62" i="3"/>
  <c r="GG62" i="3"/>
  <c r="GM62" i="3"/>
  <c r="FZ62" i="3"/>
  <c r="GK62" i="3"/>
  <c r="N38" i="8"/>
  <c r="GL40" i="3"/>
  <c r="GF57" i="3"/>
  <c r="GQ57" i="3"/>
  <c r="S55" i="8"/>
  <c r="FZ57" i="3"/>
  <c r="GK57" i="3"/>
  <c r="M55" i="8"/>
  <c r="GV63" i="3"/>
  <c r="FW63" i="3"/>
  <c r="FW67" i="3"/>
  <c r="GV67" i="3"/>
  <c r="FW55" i="3"/>
  <c r="AL53" i="8"/>
  <c r="GV55" i="3"/>
  <c r="GU26" i="3"/>
  <c r="AJ24" i="8"/>
  <c r="GV48" i="3"/>
  <c r="FW48" i="3"/>
  <c r="AL46" i="8"/>
  <c r="GU12" i="3"/>
  <c r="AJ10" i="8"/>
  <c r="GU49" i="3"/>
  <c r="AJ47" i="8"/>
  <c r="GV70" i="3"/>
  <c r="FW70" i="3"/>
  <c r="GU48" i="3"/>
  <c r="AJ46" i="8"/>
  <c r="ER63" i="3"/>
  <c r="ES63" i="3"/>
  <c r="ET63" i="3"/>
  <c r="EU63" i="3"/>
  <c r="EV63" i="3"/>
  <c r="EW63" i="3"/>
  <c r="GU8" i="3"/>
  <c r="AJ6" i="8"/>
  <c r="GV45" i="3"/>
  <c r="FW45" i="3"/>
  <c r="AL43" i="8"/>
  <c r="EA69" i="3"/>
  <c r="EB69" i="3"/>
  <c r="EC69" i="3"/>
  <c r="ED69" i="3"/>
  <c r="EQ69" i="3"/>
  <c r="GV60" i="3"/>
  <c r="FW60" i="3"/>
  <c r="AL58" i="8"/>
  <c r="AJ19" i="8"/>
  <c r="GU21" i="3"/>
  <c r="EA70" i="3"/>
  <c r="EB70" i="3"/>
  <c r="EC70" i="3"/>
  <c r="ED70" i="3"/>
  <c r="EQ70" i="3"/>
  <c r="AJ58" i="8"/>
  <c r="GU60" i="3"/>
  <c r="FW54" i="3"/>
  <c r="AL52" i="8"/>
  <c r="GV54" i="3"/>
  <c r="FW21" i="3"/>
  <c r="AL19" i="8"/>
  <c r="GV21" i="3"/>
  <c r="GU69" i="3"/>
  <c r="GV8" i="3"/>
  <c r="FW8" i="3"/>
  <c r="AL6" i="8"/>
  <c r="GU70" i="3"/>
  <c r="GV69" i="3"/>
  <c r="FW69" i="3"/>
  <c r="GU45" i="3"/>
  <c r="AJ43" i="8"/>
  <c r="FW12" i="3"/>
  <c r="AL10" i="8"/>
  <c r="GV12" i="3"/>
  <c r="GV26" i="3"/>
  <c r="FW26" i="3"/>
  <c r="AL24" i="8"/>
  <c r="FW49" i="3"/>
  <c r="AL47" i="8"/>
  <c r="GV49" i="3"/>
  <c r="GU54" i="3"/>
  <c r="AJ52" i="8"/>
  <c r="GP30" i="3"/>
  <c r="R28" i="8"/>
  <c r="GP62" i="3"/>
  <c r="FW44" i="3"/>
  <c r="AL42" i="8"/>
  <c r="GV44" i="3"/>
  <c r="GN62" i="3"/>
  <c r="T55" i="8"/>
  <c r="GR57" i="3"/>
  <c r="GL62" i="3"/>
  <c r="N28" i="8"/>
  <c r="GL30" i="3"/>
  <c r="GN57" i="3"/>
  <c r="P55" i="8"/>
  <c r="P28" i="8"/>
  <c r="GN30" i="3"/>
  <c r="GU44" i="3"/>
  <c r="AJ42" i="8"/>
  <c r="N55" i="8"/>
  <c r="GL57" i="3"/>
  <c r="R55" i="8"/>
  <c r="GP57" i="3"/>
  <c r="GR62" i="3"/>
  <c r="GR30" i="3"/>
  <c r="T28" i="8"/>
  <c r="ES70" i="3"/>
  <c r="ET70" i="3"/>
  <c r="EU70" i="3"/>
  <c r="EV70" i="3"/>
  <c r="EW70" i="3"/>
  <c r="ER70" i="3"/>
  <c r="ER69" i="3"/>
  <c r="ES69" i="3"/>
  <c r="ET69" i="3"/>
  <c r="EU69" i="3"/>
  <c r="EV69" i="3"/>
  <c r="EW69" i="3"/>
  <c r="DX5" i="3"/>
  <c r="DY5" i="3"/>
  <c r="DZ5" i="3"/>
  <c r="EA5" i="3"/>
  <c r="EB5" i="3"/>
  <c r="EC5" i="3"/>
  <c r="ED5" i="3"/>
  <c r="EQ5" i="3"/>
  <c r="ER5" i="3"/>
  <c r="ES5" i="3"/>
  <c r="ET5" i="3"/>
  <c r="EU5" i="3"/>
  <c r="EV5" i="3"/>
  <c r="EW5" i="3"/>
  <c r="DX6" i="3"/>
  <c r="DY6" i="3"/>
  <c r="DZ6" i="3"/>
  <c r="EA6" i="3"/>
  <c r="EB6" i="3"/>
  <c r="EC6" i="3"/>
  <c r="ED6" i="3"/>
  <c r="EQ6" i="3"/>
  <c r="ER6" i="3"/>
  <c r="ES6" i="3"/>
  <c r="ET6" i="3"/>
  <c r="EU6" i="3"/>
  <c r="EV6" i="3"/>
  <c r="EW6" i="3"/>
  <c r="DX7" i="3"/>
  <c r="DY7" i="3"/>
  <c r="DZ7" i="3"/>
  <c r="EA7" i="3"/>
  <c r="EB7" i="3"/>
  <c r="EC7" i="3"/>
  <c r="ED7" i="3"/>
  <c r="EQ7" i="3"/>
  <c r="ER7" i="3"/>
  <c r="ES7" i="3"/>
  <c r="ET7" i="3"/>
  <c r="EU7" i="3"/>
  <c r="EV7" i="3"/>
  <c r="EW7" i="3"/>
  <c r="DX8" i="3"/>
  <c r="DY8" i="3"/>
  <c r="DZ8" i="3"/>
  <c r="EA8" i="3"/>
  <c r="EB8" i="3"/>
  <c r="EC8" i="3"/>
  <c r="ED8" i="3"/>
  <c r="EQ8" i="3"/>
  <c r="ER8" i="3"/>
  <c r="ES8" i="3"/>
  <c r="ET8" i="3"/>
  <c r="EU8" i="3"/>
  <c r="EV8" i="3"/>
  <c r="EW8" i="3"/>
  <c r="DX9" i="3"/>
  <c r="DY9" i="3"/>
  <c r="DZ9" i="3"/>
  <c r="EA9" i="3"/>
  <c r="EB9" i="3"/>
  <c r="EC9" i="3"/>
  <c r="ED9" i="3"/>
  <c r="EQ9" i="3"/>
  <c r="ER9" i="3"/>
  <c r="ES9" i="3"/>
  <c r="ET9" i="3"/>
  <c r="EU9" i="3"/>
  <c r="EV9" i="3"/>
  <c r="EW9" i="3"/>
  <c r="DX10" i="3"/>
  <c r="DY10" i="3"/>
  <c r="DZ10" i="3"/>
  <c r="EA10" i="3"/>
  <c r="EB10" i="3"/>
  <c r="EC10" i="3"/>
  <c r="ED10" i="3"/>
  <c r="EQ10" i="3"/>
  <c r="ER10" i="3"/>
  <c r="ES10" i="3"/>
  <c r="ET10" i="3"/>
  <c r="EU10" i="3"/>
  <c r="EV10" i="3"/>
  <c r="EW10" i="3"/>
  <c r="DX11" i="3"/>
  <c r="DY11" i="3"/>
  <c r="DZ11" i="3"/>
  <c r="EA11" i="3"/>
  <c r="EB11" i="3"/>
  <c r="EC11" i="3"/>
  <c r="ED11" i="3"/>
  <c r="EQ11" i="3"/>
  <c r="ER11" i="3"/>
  <c r="ES11" i="3"/>
  <c r="ET11" i="3"/>
  <c r="EU11" i="3"/>
  <c r="EV11" i="3"/>
  <c r="EW11" i="3"/>
  <c r="DX12" i="3"/>
  <c r="DY12" i="3"/>
  <c r="DZ12" i="3"/>
  <c r="EA12" i="3"/>
  <c r="EB12" i="3"/>
  <c r="EC12" i="3"/>
  <c r="ED12" i="3"/>
  <c r="EQ12" i="3"/>
  <c r="ER12" i="3"/>
  <c r="ES12" i="3"/>
  <c r="ET12" i="3"/>
  <c r="EU12" i="3"/>
  <c r="EV12" i="3"/>
  <c r="EW12" i="3"/>
  <c r="DX13" i="3"/>
  <c r="DY13" i="3"/>
  <c r="DZ13" i="3"/>
  <c r="EA13" i="3"/>
  <c r="EB13" i="3"/>
  <c r="EC13" i="3"/>
  <c r="ED13" i="3"/>
  <c r="EQ13" i="3"/>
  <c r="ER13" i="3"/>
  <c r="ES13" i="3"/>
  <c r="ET13" i="3"/>
  <c r="EU13" i="3"/>
  <c r="EV13" i="3"/>
  <c r="EW13" i="3"/>
  <c r="DX14" i="3"/>
  <c r="DY14" i="3"/>
  <c r="DZ14" i="3"/>
  <c r="EA14" i="3"/>
  <c r="EB14" i="3"/>
  <c r="EC14" i="3"/>
  <c r="ED14" i="3"/>
  <c r="EQ14" i="3"/>
  <c r="ER14" i="3"/>
  <c r="ES14" i="3"/>
  <c r="ET14" i="3"/>
  <c r="EU14" i="3"/>
  <c r="EV14" i="3"/>
  <c r="EW14" i="3"/>
  <c r="DX15" i="3"/>
  <c r="DY15" i="3"/>
  <c r="DZ15" i="3"/>
  <c r="EA15" i="3"/>
  <c r="EB15" i="3"/>
  <c r="EC15" i="3"/>
  <c r="ED15" i="3"/>
  <c r="EQ15" i="3"/>
  <c r="ER15" i="3"/>
  <c r="ES15" i="3"/>
  <c r="ET15" i="3"/>
  <c r="EU15" i="3"/>
  <c r="EV15" i="3"/>
  <c r="EW15" i="3"/>
  <c r="DX16" i="3"/>
  <c r="DY16" i="3"/>
  <c r="DZ16" i="3"/>
  <c r="EA16" i="3"/>
  <c r="EB16" i="3"/>
  <c r="EC16" i="3"/>
  <c r="ED16" i="3"/>
  <c r="EQ16" i="3"/>
  <c r="ER16" i="3"/>
  <c r="ES16" i="3"/>
  <c r="ET16" i="3"/>
  <c r="EU16" i="3"/>
  <c r="EV16" i="3"/>
  <c r="EW16" i="3"/>
  <c r="DX17" i="3"/>
  <c r="DY17" i="3"/>
  <c r="DZ17" i="3"/>
  <c r="EA17" i="3"/>
  <c r="EB17" i="3"/>
  <c r="EC17" i="3"/>
  <c r="ED17" i="3"/>
  <c r="EQ17" i="3"/>
  <c r="ER17" i="3"/>
  <c r="ES17" i="3"/>
  <c r="ET17" i="3"/>
  <c r="EU17" i="3"/>
  <c r="EV17" i="3"/>
  <c r="EW17" i="3"/>
  <c r="DX18" i="3"/>
  <c r="DY18" i="3"/>
  <c r="DZ18" i="3"/>
  <c r="EA18" i="3"/>
  <c r="EB18" i="3"/>
  <c r="EC18" i="3"/>
  <c r="ED18" i="3"/>
  <c r="EQ18" i="3"/>
  <c r="ER18" i="3"/>
  <c r="ES18" i="3"/>
  <c r="ET18" i="3"/>
  <c r="EU18" i="3"/>
  <c r="EV18" i="3"/>
  <c r="EW18" i="3"/>
  <c r="DX19" i="3"/>
  <c r="DY19" i="3"/>
  <c r="DZ19" i="3"/>
  <c r="EA19" i="3"/>
  <c r="EB19" i="3"/>
  <c r="EC19" i="3"/>
  <c r="ED19" i="3"/>
  <c r="EQ19" i="3"/>
  <c r="ER19" i="3"/>
  <c r="ES19" i="3"/>
  <c r="ET19" i="3"/>
  <c r="EU19" i="3"/>
  <c r="EV19" i="3"/>
  <c r="EW19" i="3"/>
  <c r="DX20" i="3"/>
  <c r="DY20" i="3"/>
  <c r="DZ20" i="3"/>
  <c r="EA20" i="3"/>
  <c r="EB20" i="3"/>
  <c r="EC20" i="3"/>
  <c r="ED20" i="3"/>
  <c r="EQ20" i="3"/>
  <c r="ER20" i="3"/>
  <c r="ES20" i="3"/>
  <c r="ET20" i="3"/>
  <c r="EU20" i="3"/>
  <c r="EV20" i="3"/>
  <c r="EW20" i="3"/>
  <c r="DX21" i="3"/>
  <c r="DY21" i="3"/>
  <c r="DZ21" i="3"/>
  <c r="EA21" i="3"/>
  <c r="EB21" i="3"/>
  <c r="EC21" i="3"/>
  <c r="ED21" i="3"/>
  <c r="EQ21" i="3"/>
  <c r="ER21" i="3"/>
  <c r="ES21" i="3"/>
  <c r="ET21" i="3"/>
  <c r="EU21" i="3"/>
  <c r="EV21" i="3"/>
  <c r="EW21" i="3"/>
  <c r="DX22" i="3"/>
  <c r="DY22" i="3"/>
  <c r="DZ22" i="3"/>
  <c r="EA22" i="3"/>
  <c r="EB22" i="3"/>
  <c r="EC22" i="3"/>
  <c r="ED22" i="3"/>
  <c r="EQ22" i="3"/>
  <c r="ER22" i="3"/>
  <c r="ES22" i="3"/>
  <c r="ET22" i="3"/>
  <c r="EU22" i="3"/>
  <c r="EV22" i="3"/>
  <c r="EW22" i="3"/>
  <c r="DX23" i="3"/>
  <c r="DY23" i="3"/>
  <c r="DZ23" i="3"/>
  <c r="EA23" i="3"/>
  <c r="EB23" i="3"/>
  <c r="EC23" i="3"/>
  <c r="ED23" i="3"/>
  <c r="EQ23" i="3"/>
  <c r="ER23" i="3"/>
  <c r="ES23" i="3"/>
  <c r="ET23" i="3"/>
  <c r="EU23" i="3"/>
  <c r="EV23" i="3"/>
  <c r="EW23" i="3"/>
  <c r="DX24" i="3"/>
  <c r="DY24" i="3"/>
  <c r="DZ24" i="3"/>
  <c r="EA24" i="3"/>
  <c r="EB24" i="3"/>
  <c r="EC24" i="3"/>
  <c r="ED24" i="3"/>
  <c r="EQ24" i="3"/>
  <c r="ER24" i="3"/>
  <c r="ES24" i="3"/>
  <c r="ET24" i="3"/>
  <c r="EU24" i="3"/>
  <c r="EV24" i="3"/>
  <c r="EW24" i="3"/>
  <c r="DX25" i="3"/>
  <c r="DY25" i="3"/>
  <c r="DZ25" i="3"/>
  <c r="EA25" i="3"/>
  <c r="EB25" i="3"/>
  <c r="EC25" i="3"/>
  <c r="ED25" i="3"/>
  <c r="EQ25" i="3"/>
  <c r="ER25" i="3"/>
  <c r="ES25" i="3"/>
  <c r="ET25" i="3"/>
  <c r="EU25" i="3"/>
  <c r="EV25" i="3"/>
  <c r="EW25" i="3"/>
  <c r="DX26" i="3"/>
  <c r="DY26" i="3"/>
  <c r="DZ26" i="3"/>
  <c r="EA26" i="3"/>
  <c r="EB26" i="3"/>
  <c r="EC26" i="3"/>
  <c r="ED26" i="3"/>
  <c r="EQ26" i="3"/>
  <c r="ER26" i="3"/>
  <c r="ES26" i="3"/>
  <c r="ET26" i="3"/>
  <c r="EU26" i="3"/>
  <c r="EV26" i="3"/>
  <c r="EW26" i="3"/>
  <c r="DX27" i="3"/>
  <c r="DY27" i="3"/>
  <c r="DZ27" i="3"/>
  <c r="EA27" i="3"/>
  <c r="EB27" i="3"/>
  <c r="EC27" i="3"/>
  <c r="ED27" i="3"/>
  <c r="EQ27" i="3"/>
  <c r="ER27" i="3"/>
  <c r="ES27" i="3"/>
  <c r="ET27" i="3"/>
  <c r="EU27" i="3"/>
  <c r="EV27" i="3"/>
  <c r="EW27" i="3"/>
  <c r="DX28" i="3"/>
  <c r="DY28" i="3"/>
  <c r="DZ28" i="3"/>
  <c r="EA28" i="3"/>
  <c r="EB28" i="3"/>
  <c r="EC28" i="3"/>
  <c r="ED28" i="3"/>
  <c r="EQ28" i="3"/>
  <c r="ER28" i="3"/>
  <c r="ES28" i="3"/>
  <c r="ET28" i="3"/>
  <c r="EU28" i="3"/>
  <c r="EV28" i="3"/>
  <c r="EW28" i="3"/>
  <c r="DX29" i="3"/>
  <c r="DY29" i="3"/>
  <c r="DZ29" i="3"/>
  <c r="EA29" i="3"/>
  <c r="EB29" i="3"/>
  <c r="EC29" i="3"/>
  <c r="ED29" i="3"/>
  <c r="EQ29" i="3"/>
  <c r="ER29" i="3"/>
  <c r="ES29" i="3"/>
  <c r="ET29" i="3"/>
  <c r="EU29" i="3"/>
  <c r="EV29" i="3"/>
  <c r="EW29" i="3"/>
  <c r="DX30" i="3"/>
  <c r="DY30" i="3"/>
  <c r="DZ30" i="3"/>
  <c r="EA30" i="3"/>
  <c r="EB30" i="3"/>
  <c r="EC30" i="3"/>
  <c r="ED30" i="3"/>
  <c r="EQ30" i="3"/>
  <c r="ER30" i="3"/>
  <c r="ES30" i="3"/>
  <c r="ET30" i="3"/>
  <c r="EU30" i="3"/>
  <c r="EV30" i="3"/>
  <c r="EW30" i="3"/>
  <c r="DX31" i="3"/>
  <c r="DY31" i="3"/>
  <c r="DZ31" i="3"/>
  <c r="EA31" i="3"/>
  <c r="EB31" i="3"/>
  <c r="EC31" i="3"/>
  <c r="ED31" i="3"/>
  <c r="EQ31" i="3"/>
  <c r="ER31" i="3"/>
  <c r="ES31" i="3"/>
  <c r="ET31" i="3"/>
  <c r="EU31" i="3"/>
  <c r="EV31" i="3"/>
  <c r="EW31" i="3"/>
  <c r="DX32" i="3"/>
  <c r="DY32" i="3"/>
  <c r="DZ32" i="3"/>
  <c r="EA32" i="3"/>
  <c r="EB32" i="3"/>
  <c r="EC32" i="3"/>
  <c r="ED32" i="3"/>
  <c r="EQ32" i="3"/>
  <c r="ER32" i="3"/>
  <c r="ES32" i="3"/>
  <c r="ET32" i="3"/>
  <c r="EU32" i="3"/>
  <c r="EV32" i="3"/>
  <c r="EW32" i="3"/>
  <c r="DX33" i="3"/>
  <c r="DY33" i="3"/>
  <c r="DZ33" i="3"/>
  <c r="EA33" i="3"/>
  <c r="EB33" i="3"/>
  <c r="EC33" i="3"/>
  <c r="ED33" i="3"/>
  <c r="EQ33" i="3"/>
  <c r="ER33" i="3"/>
  <c r="ES33" i="3"/>
  <c r="ET33" i="3"/>
  <c r="EU33" i="3"/>
  <c r="EV33" i="3"/>
  <c r="EW33" i="3"/>
  <c r="DX34" i="3"/>
  <c r="DY34" i="3"/>
  <c r="DZ34" i="3"/>
  <c r="EA34" i="3"/>
  <c r="EB34" i="3"/>
  <c r="EC34" i="3"/>
  <c r="ED34" i="3"/>
  <c r="EQ34" i="3"/>
  <c r="ER34" i="3"/>
  <c r="ES34" i="3"/>
  <c r="ET34" i="3"/>
  <c r="EU34" i="3"/>
  <c r="EV34" i="3"/>
  <c r="EW34" i="3"/>
  <c r="DX35" i="3"/>
  <c r="DY35" i="3"/>
  <c r="DZ35" i="3"/>
  <c r="EA35" i="3"/>
  <c r="EB35" i="3"/>
  <c r="EC35" i="3"/>
  <c r="ED35" i="3"/>
  <c r="EQ35" i="3"/>
  <c r="ER35" i="3"/>
  <c r="ES35" i="3"/>
  <c r="ET35" i="3"/>
  <c r="EU35" i="3"/>
  <c r="EV35" i="3"/>
  <c r="EW35" i="3"/>
  <c r="DX36" i="3"/>
  <c r="DY36" i="3"/>
  <c r="DZ36" i="3"/>
  <c r="EA36" i="3"/>
  <c r="EB36" i="3"/>
  <c r="EC36" i="3"/>
  <c r="ED36" i="3"/>
  <c r="EQ36" i="3"/>
  <c r="ER36" i="3"/>
  <c r="ES36" i="3"/>
  <c r="ET36" i="3"/>
  <c r="EU36" i="3"/>
  <c r="EV36" i="3"/>
  <c r="EW36" i="3"/>
  <c r="DX37" i="3"/>
  <c r="DY37" i="3"/>
  <c r="DZ37" i="3"/>
  <c r="EA37" i="3"/>
  <c r="EB37" i="3"/>
  <c r="EC37" i="3"/>
  <c r="ED37" i="3"/>
  <c r="EQ37" i="3"/>
  <c r="ER37" i="3"/>
  <c r="ES37" i="3"/>
  <c r="ET37" i="3"/>
  <c r="EU37" i="3"/>
  <c r="EV37" i="3"/>
  <c r="EW37" i="3"/>
  <c r="DX38" i="3"/>
  <c r="DY38" i="3"/>
  <c r="DZ38" i="3"/>
  <c r="EA38" i="3"/>
  <c r="EB38" i="3"/>
  <c r="EC38" i="3"/>
  <c r="ED38" i="3"/>
  <c r="EQ38" i="3"/>
  <c r="ER38" i="3"/>
  <c r="ES38" i="3"/>
  <c r="ET38" i="3"/>
  <c r="EU38" i="3"/>
  <c r="EV38" i="3"/>
  <c r="EW38" i="3"/>
  <c r="DX39" i="3"/>
  <c r="DY39" i="3"/>
  <c r="DZ39" i="3"/>
  <c r="EA39" i="3"/>
  <c r="EB39" i="3"/>
  <c r="EC39" i="3"/>
  <c r="ED39" i="3"/>
  <c r="EQ39" i="3"/>
  <c r="ER39" i="3"/>
  <c r="ES39" i="3"/>
  <c r="ET39" i="3"/>
  <c r="EU39" i="3"/>
  <c r="EV39" i="3"/>
  <c r="EW39" i="3"/>
  <c r="DX40" i="3"/>
  <c r="DY40" i="3"/>
  <c r="DZ40" i="3"/>
  <c r="EA40" i="3"/>
  <c r="EB40" i="3"/>
  <c r="EC40" i="3"/>
  <c r="ED40" i="3"/>
  <c r="EQ40" i="3"/>
  <c r="ER40" i="3"/>
  <c r="ES40" i="3"/>
  <c r="ET40" i="3"/>
  <c r="EU40" i="3"/>
  <c r="EV40" i="3"/>
  <c r="EW40" i="3"/>
  <c r="DX41" i="3"/>
  <c r="DY41" i="3"/>
  <c r="DZ41" i="3"/>
  <c r="EA41" i="3"/>
  <c r="EB41" i="3"/>
  <c r="EC41" i="3"/>
  <c r="ED41" i="3"/>
  <c r="EQ41" i="3"/>
  <c r="ER41" i="3"/>
  <c r="ES41" i="3"/>
  <c r="ET41" i="3"/>
  <c r="EU41" i="3"/>
  <c r="EV41" i="3"/>
  <c r="EW41" i="3"/>
  <c r="DX42" i="3"/>
  <c r="DY42" i="3"/>
  <c r="DZ42" i="3"/>
  <c r="EA42" i="3"/>
  <c r="EB42" i="3"/>
  <c r="EC42" i="3"/>
  <c r="ED42" i="3"/>
  <c r="EQ42" i="3"/>
  <c r="ER42" i="3"/>
  <c r="ES42" i="3"/>
  <c r="ET42" i="3"/>
  <c r="EU42" i="3"/>
  <c r="EV42" i="3"/>
  <c r="EW42" i="3"/>
  <c r="DX43" i="3"/>
  <c r="DY43" i="3"/>
  <c r="DZ43" i="3"/>
  <c r="EA43" i="3"/>
  <c r="EB43" i="3"/>
  <c r="EC43" i="3"/>
  <c r="ED43" i="3"/>
  <c r="EQ43" i="3"/>
  <c r="ER43" i="3"/>
  <c r="ES43" i="3"/>
  <c r="ET43" i="3"/>
  <c r="EU43" i="3"/>
  <c r="EV43" i="3"/>
  <c r="EW43" i="3"/>
  <c r="DX44" i="3"/>
  <c r="DY44" i="3"/>
  <c r="DZ44" i="3"/>
  <c r="EA44" i="3"/>
  <c r="EB44" i="3"/>
  <c r="EC44" i="3"/>
  <c r="ED44" i="3"/>
  <c r="EQ44" i="3"/>
  <c r="ER44" i="3"/>
  <c r="ES44" i="3"/>
  <c r="ET44" i="3"/>
  <c r="EU44" i="3"/>
  <c r="EV44" i="3"/>
  <c r="EW44" i="3"/>
  <c r="DX45" i="3"/>
  <c r="DY45" i="3"/>
  <c r="DZ45" i="3"/>
  <c r="EA45" i="3"/>
  <c r="EB45" i="3"/>
  <c r="EC45" i="3"/>
  <c r="ED45" i="3"/>
  <c r="EQ45" i="3"/>
  <c r="ER45" i="3"/>
  <c r="ES45" i="3"/>
  <c r="ET45" i="3"/>
  <c r="EU45" i="3"/>
  <c r="EV45" i="3"/>
  <c r="EW45" i="3"/>
  <c r="DX46" i="3"/>
  <c r="DY46" i="3"/>
  <c r="DZ46" i="3"/>
  <c r="EA46" i="3"/>
  <c r="EB46" i="3"/>
  <c r="EC46" i="3"/>
  <c r="ED46" i="3"/>
  <c r="EQ46" i="3"/>
  <c r="ER46" i="3"/>
  <c r="ES46" i="3"/>
  <c r="ET46" i="3"/>
  <c r="EU46" i="3"/>
  <c r="EV46" i="3"/>
  <c r="EW46" i="3"/>
  <c r="DX47" i="3"/>
  <c r="DY47" i="3"/>
  <c r="DZ47" i="3"/>
  <c r="EA47" i="3"/>
  <c r="EB47" i="3"/>
  <c r="EC47" i="3"/>
  <c r="ED47" i="3"/>
  <c r="EQ47" i="3"/>
  <c r="ER47" i="3"/>
  <c r="ES47" i="3"/>
  <c r="ET47" i="3"/>
  <c r="EU47" i="3"/>
  <c r="EV47" i="3"/>
  <c r="EW47" i="3"/>
  <c r="DX48" i="3"/>
  <c r="DY48" i="3"/>
  <c r="DZ48" i="3"/>
  <c r="EA48" i="3"/>
  <c r="EB48" i="3"/>
  <c r="EC48" i="3"/>
  <c r="ED48" i="3"/>
  <c r="EQ48" i="3"/>
  <c r="ER48" i="3"/>
  <c r="ES48" i="3"/>
  <c r="ET48" i="3"/>
  <c r="EU48" i="3"/>
  <c r="EV48" i="3"/>
  <c r="EW48" i="3"/>
  <c r="DX49" i="3"/>
  <c r="DY49" i="3"/>
  <c r="DZ49" i="3"/>
  <c r="EA49" i="3"/>
  <c r="EB49" i="3"/>
  <c r="EC49" i="3"/>
  <c r="ED49" i="3"/>
  <c r="EQ49" i="3"/>
  <c r="ER49" i="3"/>
  <c r="ES49" i="3"/>
  <c r="ET49" i="3"/>
  <c r="EU49" i="3"/>
  <c r="EV49" i="3"/>
  <c r="EW49" i="3"/>
  <c r="DX50" i="3"/>
  <c r="DY50" i="3"/>
  <c r="DZ50" i="3"/>
  <c r="EA50" i="3"/>
  <c r="EB50" i="3"/>
  <c r="EC50" i="3"/>
  <c r="ED50" i="3"/>
  <c r="EQ50" i="3"/>
  <c r="ER50" i="3"/>
  <c r="ES50" i="3"/>
  <c r="ET50" i="3"/>
  <c r="EU50" i="3"/>
  <c r="EV50" i="3"/>
  <c r="EW50" i="3"/>
  <c r="DX51" i="3"/>
  <c r="DY51" i="3"/>
  <c r="DZ51" i="3"/>
  <c r="EA51" i="3"/>
  <c r="EB51" i="3"/>
  <c r="EC51" i="3"/>
  <c r="ED51" i="3"/>
  <c r="EQ51" i="3"/>
  <c r="ER51" i="3"/>
  <c r="ES51" i="3"/>
  <c r="ET51" i="3"/>
  <c r="EU51" i="3"/>
  <c r="EV51" i="3"/>
  <c r="EW51" i="3"/>
  <c r="DX52" i="3"/>
  <c r="DY52" i="3"/>
  <c r="DZ52" i="3"/>
  <c r="EA52" i="3"/>
  <c r="EB52" i="3"/>
  <c r="EC52" i="3"/>
  <c r="ED52" i="3"/>
  <c r="EQ52" i="3"/>
  <c r="ER52" i="3"/>
  <c r="ES52" i="3"/>
  <c r="ET52" i="3"/>
  <c r="EU52" i="3"/>
  <c r="EV52" i="3"/>
  <c r="EW52" i="3"/>
  <c r="DX53" i="3"/>
  <c r="DY53" i="3"/>
  <c r="DZ53" i="3"/>
  <c r="EA53" i="3"/>
  <c r="EB53" i="3"/>
  <c r="EC53" i="3"/>
  <c r="ED53" i="3"/>
  <c r="EQ53" i="3"/>
  <c r="ER53" i="3"/>
  <c r="ES53" i="3"/>
  <c r="ET53" i="3"/>
  <c r="EU53" i="3"/>
  <c r="EV53" i="3"/>
  <c r="EW53" i="3"/>
  <c r="DX54" i="3"/>
  <c r="DY54" i="3"/>
  <c r="DZ54" i="3"/>
  <c r="EA54" i="3"/>
  <c r="EB54" i="3"/>
  <c r="EC54" i="3"/>
  <c r="ED54" i="3"/>
  <c r="EQ54" i="3"/>
  <c r="ER54" i="3"/>
  <c r="ES54" i="3"/>
  <c r="ET54" i="3"/>
  <c r="EU54" i="3"/>
  <c r="EV54" i="3"/>
  <c r="EW54" i="3"/>
  <c r="DX55" i="3"/>
  <c r="DY55" i="3"/>
  <c r="DZ55" i="3"/>
  <c r="EA55" i="3"/>
  <c r="EB55" i="3"/>
  <c r="EC55" i="3"/>
  <c r="ED55" i="3"/>
  <c r="EQ55" i="3"/>
  <c r="ER55" i="3"/>
  <c r="ES55" i="3"/>
  <c r="ET55" i="3"/>
  <c r="EU55" i="3"/>
  <c r="EV55" i="3"/>
  <c r="EW55" i="3"/>
  <c r="DX56" i="3"/>
  <c r="DY56" i="3"/>
  <c r="DZ56" i="3"/>
  <c r="EA56" i="3"/>
  <c r="EB56" i="3"/>
  <c r="EC56" i="3"/>
  <c r="ED56" i="3"/>
  <c r="EQ56" i="3"/>
  <c r="ER56" i="3"/>
  <c r="ES56" i="3"/>
  <c r="ET56" i="3"/>
  <c r="EU56" i="3"/>
  <c r="EV56" i="3"/>
  <c r="EW56" i="3"/>
  <c r="DX57" i="3"/>
  <c r="DY57" i="3"/>
  <c r="DZ57" i="3"/>
  <c r="EA57" i="3"/>
  <c r="EB57" i="3"/>
  <c r="EC57" i="3"/>
  <c r="ED57" i="3"/>
  <c r="EQ57" i="3"/>
  <c r="ER57" i="3"/>
  <c r="ES57" i="3"/>
  <c r="ET57" i="3"/>
  <c r="EU57" i="3"/>
  <c r="EV57" i="3"/>
  <c r="EW57" i="3"/>
  <c r="DX58" i="3"/>
  <c r="DY58" i="3"/>
  <c r="DZ58" i="3"/>
  <c r="EA58" i="3"/>
  <c r="EB58" i="3"/>
  <c r="EC58" i="3"/>
  <c r="ED58" i="3"/>
  <c r="EQ58" i="3"/>
  <c r="ER58" i="3"/>
  <c r="ES58" i="3"/>
  <c r="ET58" i="3"/>
  <c r="EU58" i="3"/>
  <c r="EV58" i="3"/>
  <c r="EW58" i="3"/>
  <c r="DX59" i="3"/>
  <c r="DY59" i="3"/>
  <c r="DZ59" i="3"/>
  <c r="EA59" i="3"/>
  <c r="EB59" i="3"/>
  <c r="EC59" i="3"/>
  <c r="ED59" i="3"/>
  <c r="EQ59" i="3"/>
  <c r="ER59" i="3"/>
  <c r="ES59" i="3"/>
  <c r="ET59" i="3"/>
  <c r="EU59" i="3"/>
  <c r="EV59" i="3"/>
  <c r="EW59" i="3"/>
  <c r="DX60" i="3"/>
  <c r="DY60" i="3"/>
  <c r="DZ60" i="3"/>
  <c r="EA60" i="3"/>
  <c r="EB60" i="3"/>
  <c r="EC60" i="3"/>
  <c r="ED60" i="3"/>
  <c r="EQ60" i="3"/>
  <c r="ER60" i="3"/>
  <c r="ES60" i="3"/>
  <c r="ET60" i="3"/>
  <c r="EU60" i="3"/>
  <c r="EV60" i="3"/>
  <c r="EW60" i="3"/>
  <c r="DX61" i="3"/>
  <c r="DY61" i="3"/>
  <c r="DZ61" i="3"/>
  <c r="EA61" i="3"/>
  <c r="EB61" i="3"/>
  <c r="EC61" i="3"/>
  <c r="ED61" i="3"/>
  <c r="EQ61" i="3"/>
  <c r="ER61" i="3"/>
  <c r="ES61" i="3"/>
  <c r="ET61" i="3"/>
  <c r="EU61" i="3"/>
  <c r="EV61" i="3"/>
  <c r="EW61" i="3"/>
  <c r="AG3" i="8"/>
  <c r="AK3" i="8"/>
  <c r="AQ3" i="8"/>
  <c r="AG4" i="8"/>
  <c r="AK4" i="8"/>
  <c r="AQ4" i="8"/>
  <c r="AG5" i="8"/>
  <c r="AK5" i="8"/>
  <c r="AQ5" i="8"/>
  <c r="AG6" i="8"/>
  <c r="AK6" i="8"/>
  <c r="AQ6" i="8"/>
  <c r="AG7" i="8"/>
  <c r="AK7" i="8"/>
  <c r="AQ7" i="8"/>
  <c r="AG8" i="8"/>
  <c r="AK8" i="8"/>
  <c r="AQ8" i="8"/>
  <c r="AG9" i="8"/>
  <c r="AK9" i="8"/>
  <c r="AQ9" i="8"/>
  <c r="AG10" i="8"/>
  <c r="AK10" i="8"/>
  <c r="AQ10" i="8"/>
  <c r="AG11" i="8"/>
  <c r="AK11" i="8"/>
  <c r="AQ11" i="8"/>
  <c r="AG12" i="8"/>
  <c r="AK12" i="8"/>
  <c r="AQ12" i="8"/>
  <c r="AG13" i="8"/>
  <c r="AK13" i="8"/>
  <c r="AQ13" i="8"/>
  <c r="AG14" i="8"/>
  <c r="AK14" i="8"/>
  <c r="AQ14" i="8"/>
  <c r="AG15" i="8"/>
  <c r="AK15" i="8"/>
  <c r="AQ15" i="8"/>
  <c r="AG16" i="8"/>
  <c r="AK16" i="8"/>
  <c r="AQ16" i="8"/>
  <c r="AG17" i="8"/>
  <c r="AK17" i="8"/>
  <c r="AQ17" i="8"/>
  <c r="AG18" i="8"/>
  <c r="AK18" i="8"/>
  <c r="AQ18" i="8"/>
  <c r="AG19" i="8"/>
  <c r="AK19" i="8"/>
  <c r="AQ19" i="8"/>
  <c r="AG20" i="8"/>
  <c r="AK20" i="8"/>
  <c r="AQ20" i="8"/>
  <c r="AG21" i="8"/>
  <c r="AK21" i="8"/>
  <c r="AQ21" i="8"/>
  <c r="AG22" i="8"/>
  <c r="AK22" i="8"/>
  <c r="AQ22" i="8"/>
  <c r="AG23" i="8"/>
  <c r="AK23" i="8"/>
  <c r="AQ23" i="8"/>
  <c r="AG24" i="8"/>
  <c r="AK24" i="8"/>
  <c r="AQ24" i="8"/>
  <c r="AG25" i="8"/>
  <c r="AK25" i="8"/>
  <c r="AQ25" i="8"/>
  <c r="AG26" i="8"/>
  <c r="AK26" i="8"/>
  <c r="AQ26" i="8"/>
  <c r="AG27" i="8"/>
  <c r="AK27" i="8"/>
  <c r="AQ27" i="8"/>
  <c r="AG28" i="8"/>
  <c r="AK28" i="8"/>
  <c r="AQ28" i="8"/>
  <c r="AG29" i="8"/>
  <c r="AK29" i="8"/>
  <c r="AQ29" i="8"/>
  <c r="AG30" i="8"/>
  <c r="AK30" i="8"/>
  <c r="AQ30" i="8"/>
  <c r="AG31" i="8"/>
  <c r="AK31" i="8"/>
  <c r="AQ31" i="8"/>
  <c r="AG32" i="8"/>
  <c r="AK32" i="8"/>
  <c r="AQ32" i="8"/>
  <c r="AG33" i="8"/>
  <c r="AK33" i="8"/>
  <c r="AQ33" i="8"/>
  <c r="AG34" i="8"/>
  <c r="AK34" i="8"/>
  <c r="AQ34" i="8"/>
  <c r="AG35" i="8"/>
  <c r="AK35" i="8"/>
  <c r="AQ35" i="8"/>
  <c r="AG36" i="8"/>
  <c r="AK36" i="8"/>
  <c r="AQ36" i="8"/>
  <c r="AG37" i="8"/>
  <c r="AK37" i="8"/>
  <c r="AQ37" i="8"/>
  <c r="AG38" i="8"/>
  <c r="AK38" i="8"/>
  <c r="AQ38" i="8"/>
  <c r="AG39" i="8"/>
  <c r="AK39" i="8"/>
  <c r="AQ39" i="8"/>
  <c r="AG40" i="8"/>
  <c r="AK40" i="8"/>
  <c r="AQ40" i="8"/>
  <c r="AG41" i="8"/>
  <c r="AK41" i="8"/>
  <c r="AQ41" i="8"/>
  <c r="AG42" i="8"/>
  <c r="AK42" i="8"/>
  <c r="AQ42" i="8"/>
  <c r="AG43" i="8"/>
  <c r="AK43" i="8"/>
  <c r="AQ43" i="8"/>
  <c r="AG44" i="8"/>
  <c r="AK44" i="8"/>
  <c r="AQ44" i="8"/>
  <c r="AG45" i="8"/>
  <c r="AK45" i="8"/>
  <c r="AQ45" i="8"/>
  <c r="AG46" i="8"/>
  <c r="AK46" i="8"/>
  <c r="AQ46" i="8"/>
  <c r="AG47" i="8"/>
  <c r="AK47" i="8"/>
  <c r="AQ47" i="8"/>
  <c r="AG48" i="8"/>
  <c r="AK48" i="8"/>
  <c r="AQ48" i="8"/>
  <c r="AG49" i="8"/>
  <c r="AK49" i="8"/>
  <c r="AQ49" i="8"/>
  <c r="AG50" i="8"/>
  <c r="AK50" i="8"/>
  <c r="AQ50" i="8"/>
  <c r="AG51" i="8"/>
  <c r="AK51" i="8"/>
  <c r="AQ51" i="8"/>
  <c r="AG52" i="8"/>
  <c r="AK52" i="8"/>
  <c r="AQ52" i="8"/>
  <c r="AG53" i="8"/>
  <c r="AK53" i="8"/>
  <c r="AQ53" i="8"/>
  <c r="AG54" i="8"/>
  <c r="AK54" i="8"/>
  <c r="AQ54" i="8"/>
  <c r="AG55" i="8"/>
  <c r="AK55" i="8"/>
  <c r="AQ55" i="8"/>
  <c r="AG56" i="8"/>
  <c r="AK56" i="8"/>
  <c r="AQ56" i="8"/>
  <c r="AG57" i="8"/>
  <c r="AK57" i="8"/>
  <c r="AQ57" i="8"/>
  <c r="AG58" i="8"/>
  <c r="AK58" i="8"/>
  <c r="AQ58" i="8"/>
  <c r="AG59" i="8"/>
  <c r="AK59" i="8"/>
  <c r="AQ59" i="8"/>
  <c r="AK61" i="8"/>
  <c r="AK6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17072008_1421" type="6" refreshedVersion="0" background="1" saveData="1">
    <textPr fileType="mac" sourceFile="Big Iron:Users:Jimbo:Desktop:17072008_1421.txt">
      <textFields count="12">
        <textField/>
        <textField/>
        <textField/>
        <textField/>
        <textField/>
        <textField/>
        <textField/>
        <textField/>
        <textField/>
        <textField/>
        <textField/>
        <textField/>
      </textFields>
    </textPr>
  </connection>
  <connection id="2" xr16:uid="{00000000-0015-0000-FFFF-FFFF01000000}" name="17072008_14211" type="6" refreshedVersion="0" background="1" saveData="1">
    <textPr fileType="mac" sourceFile="Big Iron:Users:Jimbo:Desktop:17072008_1421.txt">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<sst xmlns="http://schemas.openxmlformats.org/spreadsheetml/2006/main" count="3860" uniqueCount="684">
  <si>
    <t>Sm ppm txt</t>
  </si>
  <si>
    <t>Ft txt</t>
  </si>
  <si>
    <t>Raw Age txt</t>
  </si>
  <si>
    <t>Corr Age txt</t>
  </si>
  <si>
    <t>eU</t>
  </si>
  <si>
    <t>Corrected 2dt (Ma)</t>
  </si>
  <si>
    <t>Durango Ages (Ma)</t>
  </si>
  <si>
    <t>Average</t>
  </si>
  <si>
    <t>Sample</t>
  </si>
  <si>
    <t>Grain #</t>
  </si>
  <si>
    <t>U (mol)</t>
  </si>
  <si>
    <t>Th (mol)</t>
  </si>
  <si>
    <t>2 term?</t>
  </si>
  <si>
    <t>corr l (um)</t>
  </si>
  <si>
    <t>w (um)</t>
  </si>
  <si>
    <t>mass (mg)</t>
  </si>
  <si>
    <t>weight</t>
  </si>
  <si>
    <t>A238</t>
  </si>
  <si>
    <t>Beta</t>
  </si>
  <si>
    <t>MeanFt</t>
  </si>
  <si>
    <t>Fract</t>
  </si>
  <si>
    <t>sample</t>
  </si>
  <si>
    <t>2X Term</t>
  </si>
  <si>
    <t>l (mm)</t>
  </si>
  <si>
    <t>w1 (mm)</t>
  </si>
  <si>
    <t>w2 (mm)</t>
  </si>
  <si>
    <t># of grains</t>
  </si>
  <si>
    <t>U (ppm)</t>
  </si>
  <si>
    <t>Th (ppm)</t>
  </si>
  <si>
    <t>Sm (ppm)</t>
  </si>
  <si>
    <t>4He (nmol/g)</t>
  </si>
  <si>
    <t>Sample ID</t>
  </si>
  <si>
    <t>x</t>
  </si>
  <si>
    <t>dx</t>
  </si>
  <si>
    <t>dt %)</t>
  </si>
  <si>
    <t>Batch</t>
  </si>
  <si>
    <t>Well</t>
  </si>
  <si>
    <t>Full Sample Name</t>
  </si>
  <si>
    <t>Packet</t>
  </si>
  <si>
    <t>Th (ng)</t>
    <phoneticPr fontId="11" type="noConversion"/>
  </si>
  <si>
    <t>4He nmol/g</t>
  </si>
  <si>
    <t># grains</t>
  </si>
  <si>
    <r>
      <t>length (</t>
    </r>
    <r>
      <rPr>
        <b/>
        <sz val="10"/>
        <rFont val="Symbol"/>
        <charset val="2"/>
      </rPr>
      <t>m</t>
    </r>
    <r>
      <rPr>
        <b/>
        <sz val="10"/>
        <rFont val="Helv"/>
      </rPr>
      <t>m)</t>
    </r>
  </si>
  <si>
    <r>
      <t>width 1 (</t>
    </r>
    <r>
      <rPr>
        <b/>
        <sz val="10"/>
        <rFont val="Symbol"/>
        <charset val="2"/>
      </rPr>
      <t>m</t>
    </r>
    <r>
      <rPr>
        <b/>
        <sz val="10"/>
        <rFont val="Helv"/>
      </rPr>
      <t>m)</t>
    </r>
  </si>
  <si>
    <r>
      <t>width 2 (</t>
    </r>
    <r>
      <rPr>
        <b/>
        <sz val="10"/>
        <rFont val="Symbol"/>
        <charset val="2"/>
      </rPr>
      <t>m</t>
    </r>
    <r>
      <rPr>
        <b/>
        <sz val="10"/>
        <rFont val="Helv"/>
      </rPr>
      <t>m)</t>
    </r>
  </si>
  <si>
    <t>Date Loaded</t>
  </si>
  <si>
    <t>Ft Prelim</t>
  </si>
  <si>
    <t>Sample Mass (g)</t>
  </si>
  <si>
    <t>Th/U</t>
  </si>
  <si>
    <t>Mineral</t>
  </si>
  <si>
    <t>B ap</t>
  </si>
  <si>
    <t>B zir</t>
  </si>
  <si>
    <t>a238</t>
  </si>
  <si>
    <t>238Ft</t>
  </si>
  <si>
    <t>232Ft</t>
  </si>
  <si>
    <t>Ft</t>
  </si>
  <si>
    <t>mineral</t>
  </si>
  <si>
    <t>Dur</t>
  </si>
  <si>
    <t>N</t>
  </si>
  <si>
    <t>Copied Picking Info</t>
  </si>
  <si>
    <t>Copied He Info</t>
  </si>
  <si>
    <t>mol 238U</t>
  </si>
  <si>
    <t>mol 147Sm</t>
  </si>
  <si>
    <t>mol 232Th</t>
  </si>
  <si>
    <t>±</t>
  </si>
  <si>
    <t>mol 235U</t>
  </si>
  <si>
    <t>U mol</t>
  </si>
  <si>
    <t>Sent?</t>
  </si>
  <si>
    <t xml:space="preserve"> </t>
  </si>
  <si>
    <t xml:space="preserve">                  </t>
  </si>
  <si>
    <t>rs (cyl)</t>
  </si>
  <si>
    <t>Corrected t (Ma)</t>
  </si>
  <si>
    <t>Corrected dt (Ma)</t>
  </si>
  <si>
    <t>U ppm</t>
  </si>
  <si>
    <t>Th ppm</t>
  </si>
  <si>
    <t>Sm ppm</t>
  </si>
  <si>
    <t>4He nmol/g txt</t>
  </si>
  <si>
    <t>U ppm txt</t>
  </si>
  <si>
    <t>Th ppm txt</t>
  </si>
  <si>
    <t>This spreadsheet works by separating the data inputs and calculations onto separate pages.</t>
    <phoneticPr fontId="11" type="noConversion"/>
  </si>
  <si>
    <t>The values in the grey boxes should be copied and pasted into the calculations worksheet into the approproate cells. For example, if your first sample was a multi-grain sample, then G,H, and I 12 from this sheet should go into F, G, and H 5 of the Calculations Page</t>
    <phoneticPr fontId="9"/>
  </si>
  <si>
    <t>±</t>
    <phoneticPr fontId="11" type="noConversion"/>
  </si>
  <si>
    <t>Added He in ncc, U, Th, and Sm as ng to the summary table</t>
    <phoneticPr fontId="11" type="noConversion"/>
  </si>
  <si>
    <t>Calculation assumes that error is 7% when diameter is &gt; 90 microns</t>
    <phoneticPr fontId="11" type="noConversion"/>
  </si>
  <si>
    <t>Y</t>
  </si>
  <si>
    <t>Sample Name</t>
  </si>
  <si>
    <t>4He ncc</t>
  </si>
  <si>
    <t>StDev</t>
  </si>
  <si>
    <t>4He mol</t>
  </si>
  <si>
    <t>4He atoms</t>
  </si>
  <si>
    <t>l1</t>
  </si>
  <si>
    <t>l2</t>
  </si>
  <si>
    <t>l3</t>
  </si>
  <si>
    <t>l4</t>
  </si>
  <si>
    <t>Constants</t>
  </si>
  <si>
    <t>p1</t>
  </si>
  <si>
    <t>p2</t>
  </si>
  <si>
    <t>p3</t>
  </si>
  <si>
    <t>p4</t>
  </si>
  <si>
    <t>P</t>
  </si>
  <si>
    <t>lwm</t>
  </si>
  <si>
    <t>d Ft (%)</t>
    <phoneticPr fontId="11" type="noConversion"/>
  </si>
  <si>
    <t>width avg</t>
    <phoneticPr fontId="11" type="noConversion"/>
  </si>
  <si>
    <t xml:space="preserve">Added uncertainty in Ft to the final age calculation using the equation from Ehlers and Farley 2002. </t>
    <phoneticPr fontId="11" type="noConversion"/>
  </si>
  <si>
    <t>4He (ncc)</t>
    <phoneticPr fontId="11" type="noConversion"/>
  </si>
  <si>
    <t>U (ng)</t>
    <phoneticPr fontId="11" type="noConversion"/>
  </si>
  <si>
    <t>Sm (ng)</t>
    <phoneticPr fontId="11" type="noConversion"/>
  </si>
  <si>
    <t>tapp (yr)</t>
  </si>
  <si>
    <t>Corr t (Ma)</t>
  </si>
  <si>
    <t>tapp Ft (yr)</t>
  </si>
  <si>
    <t>dt (yr)</t>
  </si>
  <si>
    <t>Raw t (Ma)</t>
  </si>
  <si>
    <t>Raw dt (Ma)</t>
  </si>
  <si>
    <r>
      <t>Multigrain Worksheet</t>
    </r>
    <r>
      <rPr>
        <sz val="12"/>
        <rFont val="Helv"/>
      </rPr>
      <t xml:space="preserve"> needs to be used if you are analyzing multi-grain packets. It calculates the mass weighted alpha ejection factor.</t>
    </r>
    <phoneticPr fontId="11" type="noConversion"/>
  </si>
  <si>
    <t>Make sure that the files you are importing are in the correct format and order! You may need to add, delete, or rearrange columns!</t>
    <phoneticPr fontId="11" type="noConversion"/>
  </si>
  <si>
    <t>Make sure that you have all of the samples in the right order! This is fricking essential!</t>
    <phoneticPr fontId="11" type="noConversion"/>
  </si>
  <si>
    <t>Fill out all of the data in red.</t>
    <phoneticPr fontId="11" type="noConversion"/>
  </si>
  <si>
    <t xml:space="preserve">For the love of god, do not drag cells around on these spreadsheets. </t>
    <phoneticPr fontId="11" type="noConversion"/>
  </si>
  <si>
    <t>You will mess everything up, and waste countless hours trying to</t>
    <phoneticPr fontId="11" type="noConversion"/>
  </si>
  <si>
    <t>piece everything back together.</t>
    <phoneticPr fontId="11" type="noConversion"/>
  </si>
  <si>
    <t>If you are not using all 5 rows for a sample, make sure to delete them. Also, make sure that the cell referencing is all correct (no vestigial references from earlier versions).</t>
    <phoneticPr fontId="9"/>
  </si>
  <si>
    <t>Changed it to CU numbers, made it capable of handling 50 calcs</t>
  </si>
  <si>
    <t>Changed Ft calc to not add 7% UC to Ft=1 (Durangos)</t>
  </si>
  <si>
    <t>Revision History</t>
  </si>
  <si>
    <t>Failure to follow this one simple instruction will force me to taunt you mercilessly.</t>
  </si>
  <si>
    <t>The boxes below in teal use the method of Meesters and Dunai (2005) to calculate the He age</t>
  </si>
  <si>
    <t>He age calculation reference: Meesters, A., and Dunai, T., 2005, A noniterative solution of the (U-Th)/He age equation: Geochemistry Geophysics Geosystems, v. 6, no. 4, p. Q04002.</t>
  </si>
  <si>
    <t>Box labeled x below calculates the He production rate, to be used with dx, which is the uncertainty in production rate determined from analytical uncertainties. These values are used for error propopgation</t>
  </si>
  <si>
    <t>The boxes below in purple turn the ICP-MS measurements (in ng) into mol</t>
  </si>
  <si>
    <t>The boxes below in mint green turn He measurements from ncc to mol</t>
  </si>
  <si>
    <t>Meesters and Dunai (2005) constants</t>
  </si>
  <si>
    <t>Alpha ejection reference: Farley, K.A., 2002, (U-Th)/He Dating: Techniques, Calibrations, and Applications: Reviews in Mineralogy and Geochemistry, v. 47, no. 1, p. 819–844, doi: 10.2138/rmg.2002.47.18.</t>
  </si>
  <si>
    <t>Alpha ejection uncertainty reference: Ehlers, T., and Farley, K.A., 2003, Apatite (U–Th)/He thermochronometry: methods and applications to problems in tectonic and surface processes: Earth and Planetary Science Letters, v. 206, no. 1-2, p. 1–14.</t>
  </si>
  <si>
    <r>
      <t>L corr (</t>
    </r>
    <r>
      <rPr>
        <b/>
        <sz val="10"/>
        <rFont val="Symbol"/>
        <charset val="2"/>
      </rPr>
      <t>m</t>
    </r>
    <r>
      <rPr>
        <b/>
        <sz val="10"/>
        <rFont val="Helv"/>
      </rPr>
      <t>m)</t>
    </r>
  </si>
  <si>
    <t>The boxes below in light blue calculate the alpha ejection correction using method of Farley (2002). Masses are calculated using an idealized hexagonal shape for apatites, and assuming that the zircons are rectangular prisms.</t>
  </si>
  <si>
    <r>
      <t>length 1 (</t>
    </r>
    <r>
      <rPr>
        <b/>
        <sz val="10"/>
        <rFont val="Symbol"/>
        <charset val="2"/>
      </rPr>
      <t>m</t>
    </r>
    <r>
      <rPr>
        <b/>
        <sz val="10"/>
        <rFont val="Helv"/>
      </rPr>
      <t>m)</t>
    </r>
  </si>
  <si>
    <r>
      <t>length 2 (</t>
    </r>
    <r>
      <rPr>
        <b/>
        <sz val="10"/>
        <rFont val="Symbol"/>
        <charset val="2"/>
      </rPr>
      <t>m</t>
    </r>
    <r>
      <rPr>
        <b/>
        <sz val="10"/>
        <rFont val="Helv"/>
      </rPr>
      <t>m)</t>
    </r>
  </si>
  <si>
    <t>Length avg</t>
  </si>
  <si>
    <t>Th230</t>
  </si>
  <si>
    <t>Th232</t>
  </si>
  <si>
    <t>U235</t>
  </si>
  <si>
    <t>U238</t>
  </si>
  <si>
    <t>U238/U235</t>
  </si>
  <si>
    <t>Th232/Th230</t>
  </si>
  <si>
    <t>Th230/U235</t>
  </si>
  <si>
    <t>File Name</t>
  </si>
  <si>
    <t>Sm147/Nd145</t>
  </si>
  <si>
    <t>Weighted Average</t>
  </si>
  <si>
    <t>Paste Unused Data Here</t>
  </si>
  <si>
    <t>238U/235U</t>
  </si>
  <si>
    <t>232Th/230Th</t>
  </si>
  <si>
    <t>147Sm/145Nd</t>
  </si>
  <si>
    <t>Atoms in normal</t>
  </si>
  <si>
    <t>Th</t>
  </si>
  <si>
    <t>U</t>
  </si>
  <si>
    <t>Sm</t>
  </si>
  <si>
    <r>
      <t>Normal Volume (</t>
    </r>
    <r>
      <rPr>
        <b/>
        <sz val="10"/>
        <rFont val="Symbol"/>
        <charset val="2"/>
      </rPr>
      <t>m</t>
    </r>
    <r>
      <rPr>
        <b/>
        <sz val="10"/>
        <rFont val="Helv"/>
      </rPr>
      <t>L)</t>
    </r>
  </si>
  <si>
    <t>Calculated from BF calcs</t>
  </si>
  <si>
    <t>URatNorm</t>
  </si>
  <si>
    <t>ThRatNorm</t>
  </si>
  <si>
    <t>Spike Atoms in Each Shot</t>
  </si>
  <si>
    <t>Uo</t>
  </si>
  <si>
    <t>Tho</t>
  </si>
  <si>
    <t>NdSm</t>
  </si>
  <si>
    <t>235U atoms/shot</t>
  </si>
  <si>
    <t>230Th atoms/shot</t>
  </si>
  <si>
    <t>145Nd atoms/shot</t>
  </si>
  <si>
    <t>238U atoms</t>
  </si>
  <si>
    <t>232Th atoms</t>
  </si>
  <si>
    <t>147Sm atoms</t>
  </si>
  <si>
    <t>USpkBlk</t>
  </si>
  <si>
    <t>ThSpkBlk</t>
  </si>
  <si>
    <t>SmSpkBlk</t>
  </si>
  <si>
    <t>235U atoms</t>
  </si>
  <si>
    <t>ng U</t>
  </si>
  <si>
    <t>ng Th</t>
  </si>
  <si>
    <t>ng Sm</t>
  </si>
  <si>
    <t>Re-did the whole damn thing using Becky's reduction sheet as a calculation guide, but keeping some of the benefits of this one (error propogation, etc)</t>
  </si>
  <si>
    <t>check</t>
  </si>
  <si>
    <t>Notes</t>
  </si>
  <si>
    <t>Raw Date (Ma)</t>
  </si>
  <si>
    <t>Corrected Date (Ma)</t>
  </si>
  <si>
    <t>Corrected Date (Full Unc., Ma)</t>
  </si>
  <si>
    <t>Corrected Date (Analytic. Unc., Ma)</t>
  </si>
  <si>
    <t>Analytic Unc</t>
  </si>
  <si>
    <t>Full Unc. (Ma)</t>
  </si>
  <si>
    <t>Analytic Unc. (Ma)</t>
  </si>
  <si>
    <r>
      <t>rs (</t>
    </r>
    <r>
      <rPr>
        <b/>
        <sz val="10"/>
        <rFont val="Symbol"/>
        <charset val="2"/>
      </rPr>
      <t>m</t>
    </r>
    <r>
      <rPr>
        <b/>
        <sz val="10"/>
        <rFont val="Helv"/>
      </rPr>
      <t>m)</t>
    </r>
  </si>
  <si>
    <t>The value in M12 should be copied into P5 of the calculations page, and the value in T12 should be pasted into W5 of the calculations page.</t>
  </si>
  <si>
    <t>Sample, Pt Blank Corr - If PtBlk &lt; 0, then PtBlk is ignored</t>
  </si>
  <si>
    <t>Dim Mass (g)</t>
  </si>
  <si>
    <r>
      <t>Dim Mass (</t>
    </r>
    <r>
      <rPr>
        <b/>
        <sz val="10"/>
        <rFont val="Symbol"/>
        <charset val="2"/>
      </rPr>
      <t>m</t>
    </r>
    <r>
      <rPr>
        <b/>
        <sz val="10"/>
        <rFont val="Helv"/>
      </rPr>
      <t>g)</t>
    </r>
  </si>
  <si>
    <t>Enter Below</t>
  </si>
  <si>
    <t>You need to input your data into a minimum of five spreadsheets</t>
  </si>
  <si>
    <r>
      <t>Picking Information</t>
    </r>
    <r>
      <rPr>
        <sz val="12"/>
        <rFont val="Helv"/>
      </rPr>
      <t xml:space="preserve"> is where you enter in all of the information regarding the size and shape of the crystals.</t>
    </r>
  </si>
  <si>
    <t>This should be completed before degassing samples</t>
  </si>
  <si>
    <r>
      <t>He Data</t>
    </r>
    <r>
      <rPr>
        <sz val="12"/>
        <rFont val="Helv"/>
      </rPr>
      <t xml:space="preserve"> is formatted to accept the import of He data files created in Helios, or manual input</t>
    </r>
  </si>
  <si>
    <t>This should be completed before dissolving samples</t>
  </si>
  <si>
    <r>
      <t>ICPMS Data</t>
    </r>
    <r>
      <rPr>
        <sz val="12"/>
        <rFont val="Helv"/>
      </rPr>
      <t xml:space="preserve"> is currently formatted to accept the U, Th,Sm, and Ca data from Tom Marchitto's lab</t>
    </r>
  </si>
  <si>
    <r>
      <t>Normals</t>
    </r>
    <r>
      <rPr>
        <i/>
        <sz val="12"/>
        <rFont val="Helv"/>
      </rPr>
      <t xml:space="preserve"> is where you enter in information regarding the normal solutions run on the ICP-MS</t>
    </r>
  </si>
  <si>
    <r>
      <t>Spike Blanks</t>
    </r>
    <r>
      <rPr>
        <sz val="12"/>
        <rFont val="Helv"/>
      </rPr>
      <t xml:space="preserve"> </t>
    </r>
    <r>
      <rPr>
        <i/>
        <sz val="12"/>
        <rFont val="Helv"/>
      </rPr>
      <t>is where you enter in the information regarding the spike blanks run on the ICP-MS</t>
    </r>
  </si>
  <si>
    <r>
      <t>Pt Blanks</t>
    </r>
    <r>
      <rPr>
        <i/>
        <sz val="12"/>
        <rFont val="Helv"/>
      </rPr>
      <t xml:space="preserve"> is where you enter in the information on Pt blanks run on the ICP-MS</t>
    </r>
  </si>
  <si>
    <t>Mass Diff (%)</t>
  </si>
  <si>
    <t>Added Ca based mass, fixed ppm calculations, removed dead columns, added analytical uncertainty only, made all inputs red</t>
  </si>
  <si>
    <t>Made it so negative Pt blanks zero out</t>
  </si>
  <si>
    <t>Added additional flags on summary table</t>
  </si>
  <si>
    <t>The boxes below in khaki convert # of atoms into concentrations using the dimensional sample mass.</t>
  </si>
  <si>
    <t>Dimensional Mass</t>
  </si>
  <si>
    <t>The boxes below in blue turn the numbers into text that can be used to generate reports. Dimensional Mass used</t>
  </si>
  <si>
    <t>Enter 1 for Dimensnional mass, 0 for Ca</t>
  </si>
  <si>
    <t>Complete Summary Table</t>
  </si>
  <si>
    <t>With all lengths, multi-grain packets will report the average lengths and widths of the group of grains</t>
  </si>
  <si>
    <t>length 1 (mm)</t>
  </si>
  <si>
    <t>width 1 (mm)</t>
  </si>
  <si>
    <t>length 2 (mm)</t>
  </si>
  <si>
    <t>width 2 (mm)</t>
  </si>
  <si>
    <t>Dim Mass (mg)</t>
  </si>
  <si>
    <t>rs (mm)</t>
  </si>
  <si>
    <t>4He (ncc)</t>
  </si>
  <si>
    <t>U (ng)</t>
  </si>
  <si>
    <t>Th (ng)</t>
  </si>
  <si>
    <t>Sm (ng)</t>
  </si>
  <si>
    <t>± (%)</t>
  </si>
  <si>
    <t>The first length measured by the analyst in microns</t>
  </si>
  <si>
    <t>The first width measured by the analyst in microns</t>
  </si>
  <si>
    <t>The second length measured by the analyst in microns</t>
  </si>
  <si>
    <t>The second width measured by the analyst in microns</t>
  </si>
  <si>
    <t>He measurement bacth, usually 12HE01, or something similar with year, HE, and then a sequential number</t>
  </si>
  <si>
    <t>Which well of the laser pan the sample was in</t>
  </si>
  <si>
    <t>Sample name suppied by analyst</t>
  </si>
  <si>
    <t>How many grains were in the Pt or Nb packet</t>
  </si>
  <si>
    <t>Was the grain doubly terminated?</t>
  </si>
  <si>
    <t>Mass of the grain(s) calculated by assuming an ideal geometry and average density</t>
  </si>
  <si>
    <t>% difference between the two different methods of calculating the mass</t>
  </si>
  <si>
    <t>Flagged RED if difference is larger than 25%</t>
  </si>
  <si>
    <t>Radius of a sphere with the equivalent surface area to volume ratio as crystal</t>
  </si>
  <si>
    <t>Diss.?</t>
  </si>
  <si>
    <t>Note if grain was dissolved for ICP-MS analysis</t>
  </si>
  <si>
    <t>Blank corrected 4He content ratioed to Dimensional Mass</t>
  </si>
  <si>
    <t>Flagged RED if less than 5 times larger than typical 4He blanks</t>
  </si>
  <si>
    <t>1 sigma analytical uncertainty</t>
  </si>
  <si>
    <t>Blank corrected U content ratioed to Dimensional Mass</t>
  </si>
  <si>
    <t>Blank corrected Th content ratioed to Dimensional Mass</t>
  </si>
  <si>
    <t>Blank corrected Sm content ratioed to Dimensional Mass</t>
  </si>
  <si>
    <t>Mass-Indepenent Concentraitons</t>
  </si>
  <si>
    <t>Blank corrected 4He content at STP</t>
  </si>
  <si>
    <t>Blank Corrected U content</t>
  </si>
  <si>
    <t>Blank Corrected Th content</t>
  </si>
  <si>
    <t>Blank corrected Sm content</t>
  </si>
  <si>
    <t>Flagged RED if less than 5 times larger than U blanks measured in this ICP-MS run</t>
  </si>
  <si>
    <t>Flagged RED if less than 5 times larger than Th blanks measured in this ICP-MS run</t>
  </si>
  <si>
    <t>Alpha-ejection factor calculated using methods of Farley (2002)</t>
  </si>
  <si>
    <t>Uncertainty in alpha-ejection correction based on Ehlers and Farley (2003). See Revision History sheet for details</t>
  </si>
  <si>
    <t>Raw date divided by the alpha-ejection correction</t>
  </si>
  <si>
    <r>
      <t xml:space="preserve">Total uncertainties in the date </t>
    </r>
    <r>
      <rPr>
        <b/>
        <sz val="10"/>
        <rFont val="Helv"/>
      </rPr>
      <t>including</t>
    </r>
    <r>
      <rPr>
        <sz val="10"/>
        <rFont val="Helv"/>
      </rPr>
      <t xml:space="preserve"> estimated uncertainty in alpha ejection factors</t>
    </r>
  </si>
  <si>
    <t>Only the analytical [measurement} uncertainties in the date</t>
  </si>
  <si>
    <t>Copy of the sample name</t>
  </si>
  <si>
    <t>Notes copied from the picking sheet regarding the quality of the grains</t>
  </si>
  <si>
    <t>length (mm)</t>
  </si>
  <si>
    <t>width (mm)</t>
  </si>
  <si>
    <t>Clean Table and Clean Table conc errors</t>
  </si>
  <si>
    <t>You can toggle between using the dimensional and Ca mass by entering a 1 or 0 in the box to the left of this text</t>
  </si>
  <si>
    <t>Sample name supplied by analyst</t>
  </si>
  <si>
    <t>ID that combines the He run and well number</t>
  </si>
  <si>
    <t>Number of grains included in the Pt or Nb packet</t>
  </si>
  <si>
    <t>Average length of the grain in microns</t>
  </si>
  <si>
    <t>Average width of the grain in microns</t>
  </si>
  <si>
    <t>4He content of the crystal ratioed to the mass (either dimensional or Ca mass, see below). Uncertainties are 1 sigma</t>
  </si>
  <si>
    <t>U content of the crystal ratioed to the mass (either dimensional or Ca mass, see below). Uncertainties are 1 sigma</t>
  </si>
  <si>
    <t>Th content of the crystal ratioed to the mass (either dimensional or Ca mass, see below). Uncertainties are 1 sigma</t>
  </si>
  <si>
    <t>Sm content of the crystal ratioed to the mass (either dimensional or Ca mass, see below). Uncertainties are 1 sigma</t>
  </si>
  <si>
    <t>Raw date divided by the alpha-ejection correction with full uncertainty (including uncertainty in the alpha ejection correction)</t>
  </si>
  <si>
    <t>Flagged RED if &lt; 0.65</t>
  </si>
  <si>
    <t>Raw date divided by the alpha-ejection correction with only analytical (measurement) uncertainties</t>
  </si>
  <si>
    <t>Explanation of terms and conventions used in the final report sheets</t>
  </si>
  <si>
    <t>All uncertainties are reported as 1 sigma</t>
  </si>
  <si>
    <t>Calculated date, in millions of years,uncorrected for alpha ejection using the non-iterative method of Meesters and Dunai (see ref in Revision History)</t>
  </si>
  <si>
    <t>You will make Becky and Jim very unhappy.</t>
  </si>
  <si>
    <t>Complete Summary Table, Clean Table, and Clean Table conc errors are all compiled data tables. We recommend copying and pasting them onto separate sheets</t>
  </si>
  <si>
    <t>them into a separate sheet before reformatting them for your personal use.</t>
  </si>
  <si>
    <t>It is better not to modify the sheets that are included in this workbook except for direct data input.</t>
  </si>
  <si>
    <r>
      <t xml:space="preserve">Data input sheets have </t>
    </r>
    <r>
      <rPr>
        <b/>
        <sz val="12"/>
        <color indexed="10"/>
        <rFont val="Helv"/>
      </rPr>
      <t>red</t>
    </r>
    <r>
      <rPr>
        <sz val="12"/>
        <rFont val="Helv"/>
      </rPr>
      <t xml:space="preserve"> tabs, data summary sheets have </t>
    </r>
    <r>
      <rPr>
        <b/>
        <sz val="12"/>
        <color indexed="17"/>
        <rFont val="Helv"/>
      </rPr>
      <t>green</t>
    </r>
    <r>
      <rPr>
        <sz val="12"/>
        <rFont val="Helv"/>
      </rPr>
      <t xml:space="preserve"> tabs, all calculations are done on the </t>
    </r>
    <r>
      <rPr>
        <b/>
        <sz val="12"/>
        <rFont val="Helv"/>
      </rPr>
      <t>black</t>
    </r>
    <r>
      <rPr>
        <sz val="12"/>
        <rFont val="Helv"/>
      </rPr>
      <t xml:space="preserve"> tab, and the </t>
    </r>
    <r>
      <rPr>
        <b/>
        <sz val="12"/>
        <color indexed="56"/>
        <rFont val="Helv"/>
      </rPr>
      <t>blue</t>
    </r>
    <r>
      <rPr>
        <sz val="12"/>
        <rFont val="Helv"/>
      </rPr>
      <t xml:space="preserve"> tabs denote instructions and other text</t>
    </r>
  </si>
  <si>
    <t>Fill out all of the data in red.</t>
  </si>
  <si>
    <t>Re-Extract %</t>
  </si>
  <si>
    <t>Blank 4He ncc</t>
  </si>
  <si>
    <t>Q</t>
  </si>
  <si>
    <t>Laser Power (W)</t>
  </si>
  <si>
    <t>Date</t>
  </si>
  <si>
    <t>Updated He sheet to be in line with LabView data reduction output</t>
  </si>
  <si>
    <t>230Th/235U</t>
  </si>
  <si>
    <t>UPtBlk</t>
  </si>
  <si>
    <t>r avg</t>
  </si>
  <si>
    <t>Pt Blank</t>
  </si>
  <si>
    <t>Modified and corrected how blank corrections were done. This sheet agrees with Becky's now, checked with multiple samples.</t>
  </si>
  <si>
    <t>High Th</t>
  </si>
  <si>
    <t>238/235</t>
  </si>
  <si>
    <t>232/230</t>
  </si>
  <si>
    <t>145/147</t>
  </si>
  <si>
    <t>Low Th</t>
  </si>
  <si>
    <t>Nb</t>
  </si>
  <si>
    <t>Nd145</t>
  </si>
  <si>
    <t>Sm147</t>
  </si>
  <si>
    <t>Pt195</t>
  </si>
  <si>
    <t>atoms in sample</t>
  </si>
  <si>
    <t>Atoms in Pt Blk</t>
  </si>
  <si>
    <t>A</t>
  </si>
  <si>
    <t>B</t>
  </si>
  <si>
    <t>C</t>
  </si>
  <si>
    <t>dA</t>
  </si>
  <si>
    <t>dB</t>
  </si>
  <si>
    <t>dC</t>
  </si>
  <si>
    <t>Redid all uncertainty propagation, first calculating the moles for the spk blk, Pt blk, and sample all in reference to the acid blk, and then subtracting the values. Checked with Durangos, large samples were leading to large uncertainties previously, now they look good.</t>
  </si>
  <si>
    <t>238U ng</t>
  </si>
  <si>
    <t>232Th ng</t>
  </si>
  <si>
    <t>147 Sm ng</t>
  </si>
  <si>
    <t>ng in Pt blk</t>
  </si>
  <si>
    <r>
      <t>ICPMS Import</t>
    </r>
    <r>
      <rPr>
        <i/>
        <sz val="12"/>
        <rFont val="Helv"/>
      </rPr>
      <t xml:space="preserve"> is where you import the text file of reduced ICP-MS data</t>
    </r>
  </si>
  <si>
    <t>Ft corr He</t>
  </si>
  <si>
    <t>Ma</t>
  </si>
  <si>
    <t>a</t>
  </si>
  <si>
    <t>He</t>
  </si>
  <si>
    <t>delta</t>
  </si>
  <si>
    <t>new date</t>
  </si>
  <si>
    <t>Raw Date It (Ma)</t>
  </si>
  <si>
    <t>Corrected Date (It) (Ma)</t>
  </si>
  <si>
    <t>Iterative Date Uncorrected</t>
  </si>
  <si>
    <t>angle a</t>
  </si>
  <si>
    <t>angle b</t>
  </si>
  <si>
    <t>angle g</t>
  </si>
  <si>
    <t>c/H</t>
  </si>
  <si>
    <t>c2/H2</t>
  </si>
  <si>
    <t>a/L</t>
  </si>
  <si>
    <t>b/W</t>
  </si>
  <si>
    <t>Density</t>
  </si>
  <si>
    <t>238U</t>
  </si>
  <si>
    <t>235U</t>
  </si>
  <si>
    <t>147Sm</t>
  </si>
  <si>
    <t>Apatite</t>
  </si>
  <si>
    <t>Zircon</t>
  </si>
  <si>
    <t>Titanite</t>
  </si>
  <si>
    <t>Monazite</t>
  </si>
  <si>
    <t>Xenotime</t>
  </si>
  <si>
    <t>Rutile</t>
  </si>
  <si>
    <t>Magnetite</t>
  </si>
  <si>
    <t>Hematite</t>
  </si>
  <si>
    <t>Goethite</t>
  </si>
  <si>
    <t>Barite</t>
  </si>
  <si>
    <t>232Th</t>
  </si>
  <si>
    <t>Stopping distances in micrometers from Ketcham et al., 2011</t>
  </si>
  <si>
    <t>Ellipsoid</t>
  </si>
  <si>
    <t>V</t>
  </si>
  <si>
    <t>S</t>
  </si>
  <si>
    <t>p</t>
  </si>
  <si>
    <t>a^p</t>
  </si>
  <si>
    <t>b^p</t>
  </si>
  <si>
    <t>c^p</t>
  </si>
  <si>
    <t>Ft 238U</t>
  </si>
  <si>
    <t>Rs</t>
  </si>
  <si>
    <t>R</t>
  </si>
  <si>
    <t>Ft 235U</t>
  </si>
  <si>
    <t>Ft 232Th</t>
  </si>
  <si>
    <t>Ft 147Sm</t>
  </si>
  <si>
    <t>Cylinder</t>
  </si>
  <si>
    <t>r</t>
  </si>
  <si>
    <t>a/L/2r</t>
  </si>
  <si>
    <t>Np</t>
  </si>
  <si>
    <t>Rectangular Block - cubic, tetragonal, and orthorhombic geometries</t>
  </si>
  <si>
    <t>Hexagonal</t>
  </si>
  <si>
    <t>dV</t>
  </si>
  <si>
    <t>Geometry</t>
  </si>
  <si>
    <t>Geometries</t>
  </si>
  <si>
    <t>Rectangular Block</t>
  </si>
  <si>
    <t>Hexagonal Prism</t>
  </si>
  <si>
    <t>Triclinic</t>
  </si>
  <si>
    <t>Rhombohedra</t>
  </si>
  <si>
    <t>Monoclinic</t>
  </si>
  <si>
    <t>c/H (avg)</t>
  </si>
  <si>
    <t>1 = Ellipsoid, 2 = Cylinder, 3 = Orthorhombic, 4 = Hexagonal</t>
  </si>
  <si>
    <t>Iterate with Ft's</t>
  </si>
  <si>
    <t>new date (Ma)</t>
  </si>
  <si>
    <t>4</t>
  </si>
  <si>
    <t>TraIL</t>
  </si>
  <si>
    <t>sample name</t>
  </si>
  <si>
    <t>best apatite ever</t>
  </si>
  <si>
    <t>Built in new alpha ejection calculators and iterative age calcs.</t>
  </si>
  <si>
    <t>ThPtBlk</t>
  </si>
  <si>
    <t>SmPtBlk</t>
  </si>
  <si>
    <t>Default PtBlk</t>
  </si>
  <si>
    <t>U Acid Blk</t>
  </si>
  <si>
    <t>Th Acid Blk</t>
  </si>
  <si>
    <t>Sm Acid Blk</t>
  </si>
  <si>
    <t>Owner</t>
  </si>
  <si>
    <t>Simple Ft</t>
  </si>
  <si>
    <t>simple Ft</t>
  </si>
  <si>
    <t>Combined Ft</t>
  </si>
  <si>
    <t>apatite</t>
  </si>
  <si>
    <t>new Mass (g)</t>
  </si>
  <si>
    <t>mass (g)</t>
  </si>
  <si>
    <t>Mass (g)</t>
  </si>
  <si>
    <t>rs</t>
  </si>
  <si>
    <t>Modified Ft, volume, and mass calcs to follow Ketcham et al., 2011</t>
  </si>
  <si>
    <t>sample mass (stone)</t>
  </si>
  <si>
    <t>4He acre-feet</t>
  </si>
  <si>
    <t>4He barrel</t>
  </si>
  <si>
    <t>sample mass (carat)</t>
  </si>
  <si>
    <t>s</t>
  </si>
  <si>
    <t>4He acre-feet/stone</t>
  </si>
  <si>
    <t>Misc</t>
  </si>
  <si>
    <t>Perovskite</t>
  </si>
  <si>
    <t>From Stanley pers. comm. 147 SD calculated from apatite</t>
  </si>
  <si>
    <t>a = apatite, z = zircon, t = titanite, m=misc</t>
  </si>
  <si>
    <t>This only calculates uncertainty for apatite Ft</t>
  </si>
  <si>
    <t>Re (%)</t>
  </si>
  <si>
    <t>Time</t>
  </si>
  <si>
    <t>55Mn</t>
  </si>
  <si>
    <t>93Nb</t>
  </si>
  <si>
    <t>35Cl</t>
  </si>
  <si>
    <t>Number</t>
  </si>
  <si>
    <r>
      <t>Analytic Unc. (Ma)2</t>
    </r>
    <r>
      <rPr>
        <b/>
        <sz val="10"/>
        <rFont val="Symbol"/>
        <charset val="2"/>
      </rPr>
      <t>s</t>
    </r>
  </si>
  <si>
    <t>Nb_01</t>
  </si>
  <si>
    <t>set to Rutile on 12/1/17</t>
  </si>
  <si>
    <t>dt (Ma) 1 sig</t>
  </si>
  <si>
    <t>U ± (%)</t>
  </si>
  <si>
    <t>He ± (%)</t>
  </si>
  <si>
    <t>Th ± (%)</t>
  </si>
  <si>
    <t>Date ± %</t>
  </si>
  <si>
    <t>changed the 238/235 ratio to 137.818</t>
  </si>
  <si>
    <t>Spk_01</t>
  </si>
  <si>
    <t>Spk_02</t>
  </si>
  <si>
    <t>Nb_02</t>
  </si>
  <si>
    <t>Nb_03</t>
  </si>
  <si>
    <t>Spk_03</t>
  </si>
  <si>
    <t>3</t>
  </si>
  <si>
    <t>z</t>
  </si>
  <si>
    <t>t</t>
  </si>
  <si>
    <t>11/21/19 9:33</t>
  </si>
  <si>
    <t>11/21/19 9:35</t>
  </si>
  <si>
    <t>Can_Blank_01</t>
  </si>
  <si>
    <t>11/21/19 9:37</t>
  </si>
  <si>
    <t>Can_Blank_02</t>
  </si>
  <si>
    <t>11/21/19 9:40</t>
  </si>
  <si>
    <t>Can_Blank_03</t>
  </si>
  <si>
    <t>11/21/19 9:42</t>
  </si>
  <si>
    <t>11/21/19 9:44</t>
  </si>
  <si>
    <t>11/21/19 9:46</t>
  </si>
  <si>
    <t>11/21/19 9:49</t>
  </si>
  <si>
    <t>CU9f_norm_01</t>
  </si>
  <si>
    <t>11/21/19 9:51</t>
  </si>
  <si>
    <t>CU9f_norm_02</t>
  </si>
  <si>
    <t>11/21/19 9:53</t>
  </si>
  <si>
    <t>CU9f_norm_03</t>
  </si>
  <si>
    <t>11/21/19 9:56</t>
  </si>
  <si>
    <t>CU9f_norm_04</t>
  </si>
  <si>
    <t>11/21/19 9:58</t>
  </si>
  <si>
    <t>FC3_jrm_z97</t>
  </si>
  <si>
    <t>11/21/19 10:00</t>
  </si>
  <si>
    <t>UG85-1_bp_z01</t>
  </si>
  <si>
    <t>11/21/19 10:02</t>
  </si>
  <si>
    <t>UG85-1_bp_z02</t>
  </si>
  <si>
    <t>11/21/19 10:05</t>
  </si>
  <si>
    <t>UG85-1_bp_z03</t>
  </si>
  <si>
    <t>11/21/19 10:07</t>
  </si>
  <si>
    <t>UG85-1_bp_z04</t>
  </si>
  <si>
    <t>11/21/19 10:09</t>
  </si>
  <si>
    <t>UG85-1_bp_z05</t>
  </si>
  <si>
    <t>11/21/19 10:12</t>
  </si>
  <si>
    <t>UG85-1_bp_z06</t>
  </si>
  <si>
    <t>11/21/19 10:14</t>
  </si>
  <si>
    <t>15LDC02-88</t>
  </si>
  <si>
    <t>11/21/19 10:16</t>
  </si>
  <si>
    <t>UG96-1_bp_z01</t>
  </si>
  <si>
    <t>11/21/19 10:19</t>
  </si>
  <si>
    <t>UG96-1_bp_z02</t>
  </si>
  <si>
    <t>11/21/19 10:21</t>
  </si>
  <si>
    <t>UG96-1_bp_z03</t>
  </si>
  <si>
    <t>11/21/19 10:23</t>
  </si>
  <si>
    <t>UG96-1_bp_z04</t>
  </si>
  <si>
    <t>11/21/19 10:26</t>
  </si>
  <si>
    <t>UG96-1_bp_z05</t>
  </si>
  <si>
    <t>11/21/19 10:28</t>
  </si>
  <si>
    <t>UG96-1_bp_z06</t>
  </si>
  <si>
    <t>11/21/19 10:30</t>
  </si>
  <si>
    <t>EGC1_z04</t>
  </si>
  <si>
    <t>11/21/19 10:33</t>
  </si>
  <si>
    <t>APTT01_z01</t>
  </si>
  <si>
    <t>11/21/19 10:35</t>
  </si>
  <si>
    <t>APTT01_z02</t>
  </si>
  <si>
    <t>11/21/19 10:37</t>
  </si>
  <si>
    <t>APTT01_z03</t>
  </si>
  <si>
    <t>11/21/19 10:39</t>
  </si>
  <si>
    <t>APTT01_z04</t>
  </si>
  <si>
    <t>11/21/19 10:42</t>
  </si>
  <si>
    <t>APTT01_z05</t>
  </si>
  <si>
    <t>11/21/19 10:44</t>
  </si>
  <si>
    <t>15LDC02-155</t>
  </si>
  <si>
    <t>11/21/19 10:46</t>
  </si>
  <si>
    <t>FC3_jrm_z95</t>
  </si>
  <si>
    <t>11/21/19 10:49</t>
  </si>
  <si>
    <t>APTT03_z03</t>
  </si>
  <si>
    <t>11/21/19 10:51</t>
  </si>
  <si>
    <t>APTT03_z04</t>
  </si>
  <si>
    <t>11/21/19 10:53</t>
  </si>
  <si>
    <t>50-1</t>
  </si>
  <si>
    <t>11/21/19 10:56</t>
  </si>
  <si>
    <t>EB-2</t>
  </si>
  <si>
    <t>11/21/19 10:58</t>
  </si>
  <si>
    <t>12-5</t>
  </si>
  <si>
    <t>11/21/19 11:00</t>
  </si>
  <si>
    <t>22-1</t>
  </si>
  <si>
    <t>11/21/19 11:02</t>
  </si>
  <si>
    <t>22-3</t>
  </si>
  <si>
    <t>11/21/19 11:05</t>
  </si>
  <si>
    <t>22-5</t>
  </si>
  <si>
    <t>11/21/19 11:07</t>
  </si>
  <si>
    <t>28-3</t>
  </si>
  <si>
    <t>11/21/19 11:09</t>
  </si>
  <si>
    <t>28-4</t>
  </si>
  <si>
    <t>11/21/19 11:12</t>
  </si>
  <si>
    <t>28-5</t>
  </si>
  <si>
    <t>11/21/19 11:14</t>
  </si>
  <si>
    <t>34-1</t>
  </si>
  <si>
    <t>11/21/19 11:16</t>
  </si>
  <si>
    <t>34-2</t>
  </si>
  <si>
    <t>11/21/19 11:19</t>
  </si>
  <si>
    <t>34-5</t>
  </si>
  <si>
    <t>11/21/19 11:21</t>
  </si>
  <si>
    <t>FCTB_21</t>
  </si>
  <si>
    <t>11/21/19 11:23</t>
  </si>
  <si>
    <t>FCTB_22</t>
  </si>
  <si>
    <t>11/21/19 11:25</t>
  </si>
  <si>
    <t>FCTB_23</t>
  </si>
  <si>
    <t>11/21/19 11:28</t>
  </si>
  <si>
    <t>FCTB_25</t>
  </si>
  <si>
    <t>11/21/19 11:30</t>
  </si>
  <si>
    <t>SLC1-3</t>
  </si>
  <si>
    <t>11/21/19 11:32</t>
  </si>
  <si>
    <t>FC3_jrm_z98</t>
  </si>
  <si>
    <t>11/21/19 11:35</t>
  </si>
  <si>
    <t>14LDCZ4-43</t>
  </si>
  <si>
    <t>11/21/19 11:37</t>
  </si>
  <si>
    <t>14LDCZ4-49</t>
  </si>
  <si>
    <t>11/21/19 11:39</t>
  </si>
  <si>
    <t>14LDCZ4-68</t>
  </si>
  <si>
    <t>11/21/19 11:42</t>
  </si>
  <si>
    <t>14LDCZ4-65</t>
  </si>
  <si>
    <t>11/21/19 11:44</t>
  </si>
  <si>
    <t>14LDCZ4-6</t>
  </si>
  <si>
    <t>11/21/19 11:46</t>
  </si>
  <si>
    <t>14LDCZ4-18</t>
  </si>
  <si>
    <t>11/21/19 11:48</t>
  </si>
  <si>
    <t>14LDCZ4-3</t>
  </si>
  <si>
    <t>11/21/19 11:51</t>
  </si>
  <si>
    <t>14LDCZ3-6</t>
  </si>
  <si>
    <t>11/21/19 11:53</t>
  </si>
  <si>
    <t>14LDCZ3-3</t>
  </si>
  <si>
    <t>11/21/19 11:55</t>
  </si>
  <si>
    <t>GMG_1_1</t>
  </si>
  <si>
    <t>11/21/19 11:58</t>
  </si>
  <si>
    <t>OR</t>
  </si>
  <si>
    <t>GMG_1_2</t>
  </si>
  <si>
    <t>11/21/19 12:00</t>
  </si>
  <si>
    <t>GMG_1_3</t>
  </si>
  <si>
    <t>11/21/19 12:02</t>
  </si>
  <si>
    <t>BF03-175-Agt_1_1</t>
  </si>
  <si>
    <t>11/21/19 12:05</t>
  </si>
  <si>
    <t>BF03-175-Agt_1_3</t>
  </si>
  <si>
    <t>11/21/19 12:07</t>
  </si>
  <si>
    <t>GMK_1_2</t>
  </si>
  <si>
    <t>11/21/19 12:09</t>
  </si>
  <si>
    <t>11/21/19 12:11</t>
  </si>
  <si>
    <t>Spk_04</t>
  </si>
  <si>
    <t>11/21/19 12:14</t>
  </si>
  <si>
    <t>Blank_04</t>
  </si>
  <si>
    <t>11/21/19 12:16</t>
  </si>
  <si>
    <t>Blank_05</t>
  </si>
  <si>
    <t>11/21/19 12:18</t>
  </si>
  <si>
    <t>CU9f_norm_05</t>
  </si>
  <si>
    <t>11/21/19 12:21</t>
  </si>
  <si>
    <t>CU9f_norm_06</t>
  </si>
  <si>
    <t>11/21/19 12:23</t>
  </si>
  <si>
    <t>UG85-1_bp_z01 15A 10min H1</t>
  </si>
  <si>
    <t>UG85-1_bp_z02 15A 10min H2</t>
  </si>
  <si>
    <t>UG85-1_bp_z03 15A 10min H3</t>
  </si>
  <si>
    <t>UG85-1_bp_z04 15A 10min H4</t>
  </si>
  <si>
    <t>UG85-1_bp_z05 15A 10min H5</t>
  </si>
  <si>
    <t>UG85-1_bp_z06 15A 10min H6</t>
  </si>
  <si>
    <t>UG96-1_bp_z01 15A 10min H7</t>
  </si>
  <si>
    <t>UG96-1_bp_z02 15A 10min H8</t>
  </si>
  <si>
    <t>UG96-1_bp_z03 15A 10min H9</t>
  </si>
  <si>
    <t>UG96-1_bp_z04 15A 10min H10</t>
  </si>
  <si>
    <t>UG96-1_bp_z05 15A 10min H11</t>
  </si>
  <si>
    <t>UG96-1_bp_z06 15A 10min H12</t>
  </si>
  <si>
    <t>50-1 15A 10min H6</t>
  </si>
  <si>
    <t>BF03-175_AGt_1_1 4A 5min H25</t>
  </si>
  <si>
    <t>BF03-175_Apt_1_3 4A 5min H15</t>
  </si>
  <si>
    <t>FC3_jrm_z97 15A 10min H20</t>
  </si>
  <si>
    <t>FC3_jrm_z98 15A 10min H21</t>
  </si>
  <si>
    <t>FC3_jrm_z99 15A 10min H22</t>
  </si>
  <si>
    <t>22-1 15A 10min H17</t>
  </si>
  <si>
    <t>22-3 15A 10min H18</t>
  </si>
  <si>
    <t>22-5 15A 10min H19</t>
  </si>
  <si>
    <t>28-3 15A 10min H20</t>
  </si>
  <si>
    <t>28-4 15A 10min H21</t>
  </si>
  <si>
    <t>28-5 15A 10min H22</t>
  </si>
  <si>
    <t>34-1 15A 10min H23</t>
  </si>
  <si>
    <t>34-2 15A 10min H24</t>
  </si>
  <si>
    <t>34-5 15A 10min H25</t>
  </si>
  <si>
    <t>12-5 15A 10min H16</t>
  </si>
  <si>
    <t>APTT01_zr01 15A 10min H4</t>
  </si>
  <si>
    <t>APTT01_zr02 15A 10min H5</t>
  </si>
  <si>
    <t>APTT01_zr03 15A 10min H6</t>
  </si>
  <si>
    <t>APTT01_zr04 15A 10min H7</t>
  </si>
  <si>
    <t>APTT01_zr05 15A 10min H8</t>
  </si>
  <si>
    <t>APTT03_zr03 15A 10min H2</t>
  </si>
  <si>
    <t>APTT03_zr04 15A 10min H3</t>
  </si>
  <si>
    <t>EGC1_z04 15A 10min H13</t>
  </si>
  <si>
    <t>E8-2 15A 10min H18</t>
  </si>
  <si>
    <t>GMG_1_1 4A 5min H6</t>
  </si>
  <si>
    <t>GMG_1_2 4A 5min H7</t>
  </si>
  <si>
    <t>GMG_1_3 4A 5min H8</t>
  </si>
  <si>
    <t>GMK_1_2 4A 5min H22</t>
  </si>
  <si>
    <t>14LDCDZ3-3</t>
  </si>
  <si>
    <t>14LDCDZ3-6</t>
  </si>
  <si>
    <t>14LDCDZ4-18</t>
  </si>
  <si>
    <t>14LDCDZ4-3</t>
  </si>
  <si>
    <t>14LDCDZ4-43</t>
  </si>
  <si>
    <t>14LDCDZ4-49</t>
  </si>
  <si>
    <t>14LDCDZ4-6</t>
  </si>
  <si>
    <t>14LDCDZ4-65</t>
  </si>
  <si>
    <t>14LDCDZ4-68</t>
  </si>
  <si>
    <t>1</t>
  </si>
  <si>
    <t>Toro</t>
  </si>
  <si>
    <t>Well rounded clear</t>
  </si>
  <si>
    <t>Well rounded pink cloudy</t>
  </si>
  <si>
    <t>subrounded clear</t>
  </si>
  <si>
    <t>Well rounded clear, cylindrical</t>
  </si>
  <si>
    <t>Well rounded, broken, clear</t>
  </si>
  <si>
    <t>Well rounded, frosted, smokey</t>
  </si>
  <si>
    <t>Small broken subrounded , clear</t>
  </si>
  <si>
    <t>Rounded, smokey</t>
  </si>
  <si>
    <t>E8-2</t>
  </si>
  <si>
    <t>clear, half zircon, rounded tip, inclusions, craggy</t>
  </si>
  <si>
    <t>clear, euhedral, broke in half, inclusions,unsure about sideB mmts</t>
  </si>
  <si>
    <t>euhedral, craggy, opaque-not quite clear, inclusions, missing one tip</t>
  </si>
  <si>
    <t>euhedral, clear with brown spots, only one tip, inclusions</t>
  </si>
  <si>
    <t>euhedral, clear, inclusions, only one tip</t>
  </si>
  <si>
    <t>euhedral, clear, only one tip, inclusions</t>
  </si>
  <si>
    <t>euhedral, clear, inclusions, I think it has both tips</t>
  </si>
  <si>
    <t>euhedral, clear with inclusions, only one tip(?)</t>
  </si>
  <si>
    <t>rounded, small inclusions, clear</t>
  </si>
  <si>
    <t>clear with inclusion, euhedral shape still apparent (hopefully not a hot blank)</t>
  </si>
  <si>
    <t>JCFG</t>
  </si>
  <si>
    <t>FC3_jrm_z99</t>
  </si>
  <si>
    <t>euhedral grain with medium subrounded tips, highly numerous inclusions, pitted, dark color around edges, stained</t>
  </si>
  <si>
    <t>euhedral grain with large tips, numerous small inclusions, heavily pitted</t>
  </si>
  <si>
    <t>euhedral grain with large tips, one tip more rounded than the other, numerous small inclusions, pitted, dark around edges</t>
  </si>
  <si>
    <t>euhedral grain with medium sharp tips, numerous small inclusions, pitted, heavy staining</t>
  </si>
  <si>
    <t>euhedral grain with assymetric sharp tips, numerous small inclusions, pitted</t>
  </si>
  <si>
    <t>euhedral grain with medium tips, heavily stained, pitted, dark black color, slightly rounded edges on tips</t>
  </si>
  <si>
    <t>euhedral grain with medium tips, numerous large inclusions, possible cracks, pitting, heavy staining</t>
  </si>
  <si>
    <t>Michalak</t>
  </si>
  <si>
    <t>small, euhedral, 2 np, light brown translucent, orthogonal, some inclusions</t>
  </si>
  <si>
    <t>medium, euhedral, 2np, slightly rounded, clear to slightly brown translucent, some inclusions</t>
  </si>
  <si>
    <t>medium, euhedral, 1 np, translucent light brown, few inclusions</t>
  </si>
  <si>
    <t>small, 2 np, euhedral, orthogonal, translucent w/ inclusions</t>
  </si>
  <si>
    <t>medium, 2 np, euhedral, orthogonal, translucent, brown zones, inclusions</t>
  </si>
  <si>
    <t>large, 2 np, euhedral, orthogonal, clear to red-brown w/ inclusions</t>
  </si>
  <si>
    <t>small, euhedral, 1 np 1 rounded, mostly orthog, inclusions, translucent clear to yellow</t>
  </si>
  <si>
    <t>small, half euhedral, half rounded, clear, brown around edges, no inclusions</t>
  </si>
  <si>
    <t>small, euhedral, slightly taco shaped, large central inclusion, clear</t>
  </si>
  <si>
    <t>small, rounded, translucent brown w/inclusions</t>
  </si>
  <si>
    <t>large, brown translucent w/inclusions, 2 np, rounded</t>
  </si>
  <si>
    <t>small, clear, 2 np, euhedral, orthogonal, few inclusions</t>
  </si>
  <si>
    <t>fragment, medium, 1 np, clear to red brown opaque, inclusions</t>
  </si>
  <si>
    <t>Peak</t>
  </si>
  <si>
    <t>euhedral, prismatic, clear, some inclusions, honey colored</t>
  </si>
  <si>
    <t xml:space="preserve">prismatic, slight honey color, moderate mineral inclusions, small fluid inclusions, </t>
  </si>
  <si>
    <t>euhedral, prismatic, light honey color clear, minor inclusions</t>
  </si>
  <si>
    <t>euhedral, prismatic, clear, cluster of inclusions in center</t>
  </si>
  <si>
    <t>Baker</t>
  </si>
  <si>
    <t>SC2_1_3</t>
  </si>
  <si>
    <t>SC2_1_3 4A 5min H12</t>
  </si>
  <si>
    <t>2</t>
  </si>
  <si>
    <t>zircon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</si>
</sst>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00E+00"/>
    <numFmt numFmtId="165" formatCode="0.000"/>
    <numFmt numFmtId="166" formatCode="0.0000"/>
    <numFmt numFmtId="167" formatCode="0.0"/>
    <numFmt numFmtId="168" formatCode="0.000000"/>
    <numFmt numFmtId="169" formatCode="0.00000E+00"/>
    <numFmt numFmtId="170" formatCode="0.0000E+00"/>
    <numFmt numFmtId="171" formatCode="0.00000"/>
    <numFmt numFmtId="172" formatCode="0.000000E+00"/>
    <numFmt numFmtId="173" formatCode="[$-F400]h:mm:ss\ AM/PM"/>
  </numFmts>
  <fonts count="38">
    <font>
      <sz val="10"/>
      <name val="Helv"/>
    </font>
    <font>
      <b/>
      <sz val="10"/>
      <name val="Helv"/>
    </font>
    <font>
      <b/>
      <i/>
      <sz val="10"/>
      <name val="Helv"/>
    </font>
    <font>
      <sz val="10"/>
      <name val="Helv"/>
    </font>
    <font>
      <b/>
      <sz val="12"/>
      <name val="Helv"/>
    </font>
    <font>
      <b/>
      <sz val="10"/>
      <name val="Symbol"/>
      <charset val="2"/>
    </font>
    <font>
      <sz val="10"/>
      <color indexed="10"/>
      <name val="Helv"/>
    </font>
    <font>
      <b/>
      <sz val="10"/>
      <color indexed="11"/>
      <name val="Helv"/>
    </font>
    <font>
      <sz val="10"/>
      <name val="Helv"/>
    </font>
    <font>
      <sz val="8"/>
      <name val="Helv"/>
    </font>
    <font>
      <sz val="11"/>
      <name val="Helv"/>
    </font>
    <font>
      <sz val="8"/>
      <name val="Verdana"/>
      <family val="2"/>
    </font>
    <font>
      <b/>
      <sz val="24"/>
      <name val="Helv"/>
    </font>
    <font>
      <sz val="12"/>
      <name val="Helv"/>
    </font>
    <font>
      <b/>
      <i/>
      <sz val="12"/>
      <name val="Helv"/>
    </font>
    <font>
      <b/>
      <sz val="14"/>
      <name val="Helv"/>
    </font>
    <font>
      <i/>
      <sz val="12"/>
      <name val="Helv"/>
    </font>
    <font>
      <b/>
      <i/>
      <sz val="14"/>
      <name val="Helv"/>
    </font>
    <font>
      <b/>
      <sz val="12"/>
      <color indexed="10"/>
      <name val="Helv"/>
    </font>
    <font>
      <b/>
      <sz val="12"/>
      <color indexed="17"/>
      <name val="Helv"/>
    </font>
    <font>
      <b/>
      <sz val="12"/>
      <color indexed="56"/>
      <name val="Helv"/>
    </font>
    <font>
      <b/>
      <sz val="10"/>
      <color rgb="FFFF0000"/>
      <name val="Helv"/>
    </font>
    <font>
      <b/>
      <sz val="10"/>
      <color rgb="FF1FB714"/>
      <name val="Helv"/>
    </font>
    <font>
      <sz val="10"/>
      <color rgb="FFFF0000"/>
      <name val="Helv"/>
    </font>
    <font>
      <b/>
      <i/>
      <sz val="12"/>
      <color rgb="FFFF0000"/>
      <name val="Helv"/>
    </font>
    <font>
      <b/>
      <sz val="11"/>
      <color rgb="FFFF0000"/>
      <name val="Helv"/>
    </font>
    <font>
      <sz val="10"/>
      <color theme="1"/>
      <name val="Helv"/>
    </font>
    <font>
      <u/>
      <sz val="10"/>
      <color theme="10"/>
      <name val="Helv"/>
    </font>
    <font>
      <u/>
      <sz val="10"/>
      <color theme="11"/>
      <name val="Helv"/>
    </font>
    <font>
      <b/>
      <sz val="10"/>
      <color theme="1"/>
      <name val="Helv"/>
    </font>
    <font>
      <b/>
      <sz val="12"/>
      <name val="Calibri (Body)"/>
    </font>
    <font>
      <b/>
      <sz val="12"/>
      <color rgb="FFFF0000"/>
      <name val="Calibri (Body)"/>
    </font>
    <font>
      <sz val="11"/>
      <color theme="1"/>
      <name val="Times New Roman"/>
      <family val="1"/>
    </font>
    <font>
      <sz val="10"/>
      <color theme="1"/>
      <name val="Arial"/>
      <family val="2"/>
    </font>
    <font>
      <sz val="10"/>
      <name val="Calibri"/>
      <family val="2"/>
      <scheme val="minor"/>
    </font>
    <font>
      <sz val="12"/>
      <name val="Calibri"/>
      <family val="2"/>
      <scheme val="minor"/>
    </font>
    <font>
      <sz val="11"/>
      <color theme="1"/>
      <name val="Calibri"/>
      <family val="2"/>
    </font>
    <font>
      <sz val="10"/>
      <name val="Arial"/>
      <family val="2"/>
    </font>
  </fonts>
  <fills count="27">
    <fill>
      <patternFill patternType="none"/>
    </fill>
    <fill>
      <patternFill patternType="gray125"/>
    </fill>
    <fill>
      <patternFill patternType="solid">
        <fgColor indexed="22"/>
        <bgColor indexed="64"/>
      </patternFill>
    </fill>
    <fill>
      <patternFill patternType="solid">
        <fgColor indexed="44"/>
        <bgColor indexed="64"/>
      </patternFill>
    </fill>
    <fill>
      <patternFill patternType="solid">
        <fgColor indexed="42"/>
        <bgColor indexed="64"/>
      </patternFill>
    </fill>
    <fill>
      <patternFill patternType="solid">
        <fgColor indexed="46"/>
        <bgColor indexed="64"/>
      </patternFill>
    </fill>
    <fill>
      <patternFill patternType="solid">
        <fgColor indexed="48"/>
        <bgColor indexed="64"/>
      </patternFill>
    </fill>
    <fill>
      <patternFill patternType="solid">
        <fgColor indexed="11"/>
        <bgColor indexed="64"/>
      </patternFill>
    </fill>
    <fill>
      <patternFill patternType="solid">
        <fgColor indexed="41"/>
        <bgColor indexed="64"/>
      </patternFill>
    </fill>
    <fill>
      <patternFill patternType="solid">
        <fgColor indexed="43"/>
        <bgColor indexed="64"/>
      </patternFill>
    </fill>
    <fill>
      <patternFill patternType="solid">
        <fgColor indexed="47"/>
        <bgColor indexed="64"/>
      </patternFill>
    </fill>
    <fill>
      <patternFill patternType="solid">
        <fgColor indexed="45"/>
        <bgColor indexed="64"/>
      </patternFill>
    </fill>
    <fill>
      <patternFill patternType="solid">
        <fgColor theme="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rgb="FFFF000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2" tint="-0.499984740745262"/>
        <bgColor indexed="64"/>
      </patternFill>
    </fill>
    <fill>
      <patternFill patternType="solid">
        <fgColor theme="8" tint="-0.249977111117893"/>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000000"/>
        <bgColor rgb="FF000000"/>
      </patternFill>
    </fill>
    <fill>
      <patternFill patternType="solid">
        <fgColor theme="7" tint="0.79998168889431442"/>
        <bgColor indexed="64"/>
      </patternFill>
    </fill>
  </fills>
  <borders count="40">
    <border>
      <left/>
      <right/>
      <top/>
      <bottom/>
      <diagonal/>
    </border>
    <border>
      <left/>
      <right/>
      <top/>
      <bottom style="double">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top/>
      <bottom/>
      <diagonal/>
    </border>
    <border>
      <left style="thin">
        <color auto="1"/>
      </left>
      <right/>
      <top style="thin">
        <color auto="1"/>
      </top>
      <bottom style="double">
        <color auto="1"/>
      </bottom>
      <diagonal/>
    </border>
    <border>
      <left/>
      <right/>
      <top style="thin">
        <color auto="1"/>
      </top>
      <bottom style="double">
        <color auto="1"/>
      </bottom>
      <diagonal/>
    </border>
    <border>
      <left/>
      <right style="thin">
        <color auto="1"/>
      </right>
      <top style="thin">
        <color auto="1"/>
      </top>
      <bottom style="double">
        <color auto="1"/>
      </bottom>
      <diagonal/>
    </border>
    <border>
      <left style="thin">
        <color auto="1"/>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diagonal/>
    </border>
    <border>
      <left/>
      <right style="thin">
        <color auto="1"/>
      </right>
      <top style="thin">
        <color auto="1"/>
      </top>
      <bottom/>
      <diagonal/>
    </border>
    <border>
      <left style="thin">
        <color indexed="22"/>
      </left>
      <right style="thin">
        <color indexed="22"/>
      </right>
      <top/>
      <bottom style="thin">
        <color indexed="22"/>
      </bottom>
      <diagonal/>
    </border>
    <border>
      <left style="thin">
        <color indexed="22"/>
      </left>
      <right style="thin">
        <color indexed="22"/>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right/>
      <top style="thin">
        <color auto="1"/>
      </top>
      <bottom/>
      <diagonal/>
    </border>
    <border>
      <left/>
      <right style="thin">
        <color indexed="22"/>
      </right>
      <top/>
      <bottom style="thin">
        <color indexed="22"/>
      </bottom>
      <diagonal/>
    </border>
    <border>
      <left/>
      <right/>
      <top style="medium">
        <color indexed="10"/>
      </top>
      <bottom/>
      <diagonal/>
    </border>
    <border>
      <left/>
      <right style="medium">
        <color indexed="10"/>
      </right>
      <top style="medium">
        <color indexed="10"/>
      </top>
      <bottom/>
      <diagonal/>
    </border>
    <border>
      <left style="medium">
        <color indexed="10"/>
      </left>
      <right/>
      <top/>
      <bottom/>
      <diagonal/>
    </border>
    <border>
      <left/>
      <right style="medium">
        <color indexed="10"/>
      </right>
      <top/>
      <bottom/>
      <diagonal/>
    </border>
    <border>
      <left style="thin">
        <color auto="1"/>
      </left>
      <right style="thin">
        <color auto="1"/>
      </right>
      <top style="thin">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right/>
      <top style="medium">
        <color auto="1"/>
      </top>
      <bottom/>
      <diagonal/>
    </border>
    <border>
      <left style="thin">
        <color auto="1"/>
      </left>
      <right/>
      <top/>
      <bottom style="medium">
        <color auto="1"/>
      </bottom>
      <diagonal/>
    </border>
    <border>
      <left/>
      <right/>
      <top/>
      <bottom style="medium">
        <color auto="1"/>
      </bottom>
      <diagonal/>
    </border>
    <border>
      <left/>
      <right style="thin">
        <color auto="1"/>
      </right>
      <top/>
      <bottom style="medium">
        <color auto="1"/>
      </bottom>
      <diagonal/>
    </border>
    <border>
      <left style="medium">
        <color indexed="10"/>
      </left>
      <right/>
      <top/>
      <bottom style="medium">
        <color indexed="10"/>
      </bottom>
      <diagonal/>
    </border>
    <border>
      <left/>
      <right/>
      <top/>
      <bottom style="medium">
        <color indexed="10"/>
      </bottom>
      <diagonal/>
    </border>
    <border>
      <left/>
      <right style="medium">
        <color indexed="10"/>
      </right>
      <top/>
      <bottom style="medium">
        <color indexed="10"/>
      </bottom>
      <diagonal/>
    </border>
    <border>
      <left style="medium">
        <color indexed="10"/>
      </left>
      <right/>
      <top style="medium">
        <color indexed="10"/>
      </top>
      <bottom/>
      <diagonal/>
    </border>
  </borders>
  <cellStyleXfs count="58">
    <xf numFmtId="0" fontId="0" fillId="0" borderId="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36" fillId="0" borderId="0"/>
  </cellStyleXfs>
  <cellXfs count="604">
    <xf numFmtId="0" fontId="0" fillId="0" borderId="0" xfId="0"/>
    <xf numFmtId="0" fontId="1" fillId="0" borderId="0" xfId="0" applyFont="1" applyAlignment="1">
      <alignment horizontal="center" vertical="center" wrapText="1"/>
    </xf>
    <xf numFmtId="0" fontId="0" fillId="0" borderId="0" xfId="0" applyAlignment="1">
      <alignment vertical="center"/>
    </xf>
    <xf numFmtId="0" fontId="1" fillId="0" borderId="1" xfId="0" applyFont="1" applyBorder="1" applyAlignment="1">
      <alignment horizontal="center" vertical="center" wrapText="1"/>
    </xf>
    <xf numFmtId="0" fontId="0" fillId="0" borderId="0" xfId="0" applyAlignment="1">
      <alignment horizontal="center" vertical="center"/>
    </xf>
    <xf numFmtId="0" fontId="6" fillId="0" borderId="0" xfId="0" applyFont="1" applyAlignment="1">
      <alignment horizontal="center" vertical="center"/>
    </xf>
    <xf numFmtId="0" fontId="0" fillId="0" borderId="0" xfId="0" applyFill="1" applyAlignment="1">
      <alignment horizontal="center" vertical="center"/>
    </xf>
    <xf numFmtId="0" fontId="1" fillId="0" borderId="0" xfId="0" applyFont="1" applyFill="1" applyBorder="1" applyAlignment="1">
      <alignment horizontal="center" vertical="center" wrapText="1"/>
    </xf>
    <xf numFmtId="0" fontId="1" fillId="2" borderId="0" xfId="0" applyFont="1" applyFill="1" applyBorder="1" applyAlignment="1">
      <alignment horizontal="center" vertical="center" wrapText="1"/>
    </xf>
    <xf numFmtId="164" fontId="1" fillId="0" borderId="0" xfId="0" applyNumberFormat="1" applyFont="1" applyAlignment="1">
      <alignment horizontal="center" vertical="center" wrapText="1"/>
    </xf>
    <xf numFmtId="164" fontId="0" fillId="0" borderId="0" xfId="0" applyNumberFormat="1" applyAlignment="1">
      <alignment horizontal="center" vertical="center"/>
    </xf>
    <xf numFmtId="164" fontId="0" fillId="0" borderId="0" xfId="0" applyNumberFormat="1" applyAlignment="1">
      <alignment horizontal="center"/>
    </xf>
    <xf numFmtId="0" fontId="1" fillId="0" borderId="1" xfId="0" applyFont="1" applyFill="1" applyBorder="1" applyAlignment="1">
      <alignment horizontal="center" vertical="center" wrapText="1"/>
    </xf>
    <xf numFmtId="0" fontId="0" fillId="0" borderId="0" xfId="0" applyAlignment="1">
      <alignment horizontal="center"/>
    </xf>
    <xf numFmtId="0" fontId="3" fillId="0" borderId="0" xfId="0" applyFont="1"/>
    <xf numFmtId="2" fontId="0" fillId="0" borderId="0" xfId="0" applyNumberFormat="1" applyAlignment="1">
      <alignment horizontal="center"/>
    </xf>
    <xf numFmtId="165" fontId="0" fillId="0" borderId="0" xfId="0" applyNumberFormat="1"/>
    <xf numFmtId="165" fontId="0" fillId="0" borderId="0" xfId="0" applyNumberFormat="1" applyAlignment="1">
      <alignment horizontal="center"/>
    </xf>
    <xf numFmtId="1" fontId="7" fillId="0" borderId="0" xfId="0" applyNumberFormat="1" applyFont="1" applyAlignment="1">
      <alignment horizontal="center" vertical="center"/>
    </xf>
    <xf numFmtId="0" fontId="8" fillId="0" borderId="0" xfId="0" applyFont="1"/>
    <xf numFmtId="164" fontId="1" fillId="2" borderId="0" xfId="0" applyNumberFormat="1" applyFont="1" applyFill="1" applyBorder="1" applyAlignment="1">
      <alignment horizontal="center" vertical="center" wrapText="1"/>
    </xf>
    <xf numFmtId="0" fontId="1" fillId="2" borderId="3" xfId="0" applyFont="1" applyFill="1" applyBorder="1" applyAlignment="1">
      <alignment horizontal="center" vertical="center" wrapText="1"/>
    </xf>
    <xf numFmtId="0" fontId="0" fillId="2" borderId="4" xfId="0" applyFill="1" applyBorder="1" applyAlignment="1">
      <alignment horizontal="center" vertical="center"/>
    </xf>
    <xf numFmtId="0" fontId="0" fillId="2" borderId="0" xfId="0" applyFill="1" applyBorder="1" applyAlignment="1">
      <alignment horizontal="center" vertical="center"/>
    </xf>
    <xf numFmtId="164" fontId="0" fillId="2" borderId="0" xfId="0" applyNumberFormat="1" applyFill="1" applyBorder="1" applyAlignment="1">
      <alignment horizontal="center" vertical="center"/>
    </xf>
    <xf numFmtId="165" fontId="0" fillId="2" borderId="0" xfId="0" applyNumberFormat="1" applyFill="1" applyBorder="1" applyAlignment="1">
      <alignment horizontal="center" vertical="center"/>
    </xf>
    <xf numFmtId="0" fontId="1" fillId="2" borderId="4" xfId="0" applyFont="1" applyFill="1" applyBorder="1" applyAlignment="1">
      <alignment horizontal="center" vertical="center" wrapText="1"/>
    </xf>
    <xf numFmtId="0" fontId="6" fillId="0" borderId="0" xfId="0" applyFont="1" applyAlignment="1">
      <alignment horizontal="center"/>
    </xf>
    <xf numFmtId="0" fontId="0" fillId="0" borderId="0" xfId="0" applyFill="1" applyBorder="1" applyAlignment="1">
      <alignment horizontal="center" vertical="center"/>
    </xf>
    <xf numFmtId="0" fontId="0" fillId="0" borderId="0" xfId="0" applyFill="1"/>
    <xf numFmtId="168" fontId="0" fillId="0" borderId="0" xfId="0" applyNumberFormat="1"/>
    <xf numFmtId="0" fontId="3" fillId="3" borderId="4" xfId="0" applyFont="1" applyFill="1" applyBorder="1" applyAlignment="1"/>
    <xf numFmtId="0" fontId="8" fillId="3" borderId="0" xfId="0" applyFont="1" applyFill="1" applyBorder="1" applyAlignment="1"/>
    <xf numFmtId="0" fontId="8" fillId="0" borderId="0" xfId="0" applyFont="1" applyAlignment="1">
      <alignment horizontal="left"/>
    </xf>
    <xf numFmtId="0" fontId="3" fillId="3" borderId="3" xfId="0" applyFont="1" applyFill="1" applyBorder="1" applyAlignment="1">
      <alignment horizontal="left"/>
    </xf>
    <xf numFmtId="0" fontId="1" fillId="4" borderId="5" xfId="0" applyFont="1" applyFill="1" applyBorder="1" applyAlignment="1">
      <alignment horizontal="center" vertical="center" wrapText="1"/>
    </xf>
    <xf numFmtId="0" fontId="1" fillId="4" borderId="6" xfId="0" applyFont="1" applyFill="1" applyBorder="1" applyAlignment="1">
      <alignment horizontal="center" vertical="center" wrapText="1"/>
    </xf>
    <xf numFmtId="169" fontId="1" fillId="4" borderId="6" xfId="0" applyNumberFormat="1" applyFont="1" applyFill="1" applyBorder="1" applyAlignment="1">
      <alignment horizontal="center" vertical="center" wrapText="1"/>
    </xf>
    <xf numFmtId="0" fontId="1" fillId="4" borderId="7" xfId="0" applyFont="1" applyFill="1" applyBorder="1" applyAlignment="1">
      <alignment horizontal="center" vertical="center" wrapText="1"/>
    </xf>
    <xf numFmtId="0" fontId="0" fillId="4" borderId="4" xfId="0" applyFill="1" applyBorder="1"/>
    <xf numFmtId="0" fontId="0" fillId="4" borderId="0" xfId="0" applyFill="1" applyBorder="1"/>
    <xf numFmtId="0" fontId="1" fillId="5" borderId="5" xfId="0" applyFont="1" applyFill="1" applyBorder="1" applyAlignment="1">
      <alignment horizontal="center" vertical="center" wrapText="1"/>
    </xf>
    <xf numFmtId="0" fontId="1" fillId="5" borderId="6" xfId="0" applyFont="1" applyFill="1" applyBorder="1" applyAlignment="1">
      <alignment horizontal="center" vertical="center" wrapText="1"/>
    </xf>
    <xf numFmtId="0" fontId="1" fillId="5" borderId="7" xfId="0" applyFont="1" applyFill="1" applyBorder="1" applyAlignment="1">
      <alignment horizontal="center" vertical="center" wrapText="1"/>
    </xf>
    <xf numFmtId="0" fontId="0" fillId="0" borderId="0" xfId="0" applyFill="1" applyAlignment="1">
      <alignment horizontal="center"/>
    </xf>
    <xf numFmtId="0" fontId="0" fillId="4" borderId="0" xfId="0" applyFill="1" applyBorder="1" applyAlignment="1">
      <alignment horizontal="center"/>
    </xf>
    <xf numFmtId="0" fontId="0" fillId="4" borderId="3" xfId="0" applyFill="1" applyBorder="1" applyAlignment="1">
      <alignment horizontal="center"/>
    </xf>
    <xf numFmtId="0" fontId="0" fillId="3" borderId="0" xfId="0" applyFill="1" applyBorder="1" applyAlignment="1">
      <alignment horizontal="center"/>
    </xf>
    <xf numFmtId="0" fontId="0" fillId="5" borderId="0" xfId="0" applyFill="1" applyBorder="1" applyAlignment="1">
      <alignment horizontal="center"/>
    </xf>
    <xf numFmtId="0" fontId="0" fillId="4" borderId="4" xfId="0" applyFill="1" applyBorder="1" applyAlignment="1">
      <alignment horizontal="center"/>
    </xf>
    <xf numFmtId="169" fontId="0" fillId="4" borderId="0" xfId="0" applyNumberFormat="1" applyFill="1" applyBorder="1" applyAlignment="1">
      <alignment horizontal="center"/>
    </xf>
    <xf numFmtId="169" fontId="0" fillId="4" borderId="3" xfId="0" applyNumberFormat="1" applyFill="1" applyBorder="1" applyAlignment="1">
      <alignment horizontal="center"/>
    </xf>
    <xf numFmtId="169" fontId="0" fillId="0" borderId="0" xfId="0" applyNumberFormat="1" applyAlignment="1">
      <alignment horizontal="center"/>
    </xf>
    <xf numFmtId="170" fontId="0" fillId="0" borderId="0" xfId="0" applyNumberFormat="1"/>
    <xf numFmtId="170" fontId="1" fillId="0" borderId="1" xfId="0" applyNumberFormat="1" applyFont="1" applyBorder="1" applyAlignment="1">
      <alignment horizontal="center" vertical="center" wrapText="1"/>
    </xf>
    <xf numFmtId="170" fontId="4" fillId="6" borderId="8" xfId="0" applyNumberFormat="1" applyFont="1" applyFill="1" applyBorder="1"/>
    <xf numFmtId="170" fontId="4" fillId="6" borderId="4" xfId="0" applyNumberFormat="1" applyFont="1" applyFill="1" applyBorder="1"/>
    <xf numFmtId="170" fontId="4" fillId="6" borderId="9" xfId="0" applyNumberFormat="1" applyFont="1" applyFill="1" applyBorder="1"/>
    <xf numFmtId="0" fontId="6" fillId="7" borderId="0" xfId="0" applyFont="1" applyFill="1" applyAlignment="1">
      <alignment horizontal="center" vertical="center"/>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165" fontId="1" fillId="8" borderId="6" xfId="0" applyNumberFormat="1" applyFont="1" applyFill="1" applyBorder="1" applyAlignment="1">
      <alignment horizontal="center" vertical="center" wrapText="1"/>
    </xf>
    <xf numFmtId="2" fontId="1" fillId="8" borderId="7" xfId="0" applyNumberFormat="1" applyFont="1" applyFill="1" applyBorder="1" applyAlignment="1">
      <alignment horizontal="center" vertical="center" wrapText="1"/>
    </xf>
    <xf numFmtId="0" fontId="0" fillId="8" borderId="0" xfId="0" applyFill="1" applyBorder="1"/>
    <xf numFmtId="165" fontId="0" fillId="8" borderId="0" xfId="0" applyNumberFormat="1" applyFill="1" applyBorder="1"/>
    <xf numFmtId="165" fontId="0" fillId="8" borderId="0" xfId="0" applyNumberFormat="1" applyFill="1" applyBorder="1" applyAlignment="1">
      <alignment horizontal="center"/>
    </xf>
    <xf numFmtId="2" fontId="0" fillId="8" borderId="3" xfId="0" applyNumberFormat="1" applyFill="1" applyBorder="1" applyAlignment="1">
      <alignment horizontal="center"/>
    </xf>
    <xf numFmtId="170" fontId="0" fillId="8" borderId="0" xfId="0" applyNumberFormat="1" applyFill="1" applyBorder="1"/>
    <xf numFmtId="0" fontId="1" fillId="9" borderId="5" xfId="0" applyFont="1" applyFill="1" applyBorder="1" applyAlignment="1">
      <alignment horizontal="center" vertical="center" wrapText="1"/>
    </xf>
    <xf numFmtId="0" fontId="1" fillId="9" borderId="6" xfId="0" applyFont="1" applyFill="1" applyBorder="1" applyAlignment="1">
      <alignment horizontal="center" vertical="center" wrapText="1"/>
    </xf>
    <xf numFmtId="165" fontId="1" fillId="9" borderId="6" xfId="0" applyNumberFormat="1" applyFont="1" applyFill="1" applyBorder="1" applyAlignment="1">
      <alignment horizontal="center" vertical="center" wrapText="1"/>
    </xf>
    <xf numFmtId="0" fontId="1" fillId="9" borderId="7" xfId="0" applyFont="1" applyFill="1" applyBorder="1" applyAlignment="1">
      <alignment horizontal="center" vertical="center" wrapText="1"/>
    </xf>
    <xf numFmtId="165" fontId="0" fillId="9" borderId="0" xfId="0" applyNumberFormat="1" applyFill="1" applyBorder="1" applyAlignment="1">
      <alignment horizontal="center"/>
    </xf>
    <xf numFmtId="165" fontId="0" fillId="9" borderId="4" xfId="0" applyNumberFormat="1" applyFill="1" applyBorder="1" applyAlignment="1">
      <alignment horizontal="center"/>
    </xf>
    <xf numFmtId="165" fontId="0" fillId="9" borderId="3" xfId="0" applyNumberFormat="1" applyFill="1" applyBorder="1" applyAlignment="1">
      <alignment horizontal="center"/>
    </xf>
    <xf numFmtId="165" fontId="1" fillId="10" borderId="5" xfId="0" applyNumberFormat="1" applyFont="1" applyFill="1" applyBorder="1" applyAlignment="1">
      <alignment horizontal="center" vertical="center" wrapText="1"/>
    </xf>
    <xf numFmtId="165" fontId="1" fillId="10" borderId="6" xfId="0" applyNumberFormat="1" applyFont="1" applyFill="1" applyBorder="1" applyAlignment="1">
      <alignment horizontal="center" vertical="center" wrapText="1"/>
    </xf>
    <xf numFmtId="2" fontId="1" fillId="10" borderId="6" xfId="0" applyNumberFormat="1" applyFont="1" applyFill="1" applyBorder="1" applyAlignment="1">
      <alignment horizontal="center" vertical="center" wrapText="1"/>
    </xf>
    <xf numFmtId="2" fontId="1" fillId="10" borderId="7" xfId="0" applyNumberFormat="1" applyFont="1" applyFill="1" applyBorder="1" applyAlignment="1">
      <alignment horizontal="center" vertical="center" wrapText="1"/>
    </xf>
    <xf numFmtId="165" fontId="0" fillId="10" borderId="4" xfId="0" applyNumberFormat="1" applyFill="1" applyBorder="1" applyAlignment="1">
      <alignment horizontal="center"/>
    </xf>
    <xf numFmtId="165" fontId="0" fillId="10" borderId="0" xfId="0" applyNumberFormat="1" applyFill="1" applyBorder="1" applyAlignment="1">
      <alignment horizontal="center"/>
    </xf>
    <xf numFmtId="2" fontId="0" fillId="10" borderId="3" xfId="0" applyNumberFormat="1" applyFill="1" applyBorder="1" applyAlignment="1">
      <alignment horizontal="center"/>
    </xf>
    <xf numFmtId="0" fontId="1" fillId="6" borderId="5"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0" fillId="6" borderId="4" xfId="0" applyFill="1" applyBorder="1" applyAlignment="1">
      <alignment horizontal="center"/>
    </xf>
    <xf numFmtId="0" fontId="0" fillId="6" borderId="0" xfId="0" applyFill="1" applyBorder="1" applyAlignment="1">
      <alignment horizontal="center"/>
    </xf>
    <xf numFmtId="0" fontId="0" fillId="6" borderId="3" xfId="0" applyFill="1" applyBorder="1" applyAlignment="1">
      <alignment horizontal="center"/>
    </xf>
    <xf numFmtId="0" fontId="8" fillId="0" borderId="0" xfId="0" applyFont="1" applyAlignment="1">
      <alignment horizontal="center"/>
    </xf>
    <xf numFmtId="0" fontId="3" fillId="2" borderId="0"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3" xfId="0" applyFont="1" applyFill="1" applyBorder="1" applyAlignment="1">
      <alignment horizontal="center" vertical="center"/>
    </xf>
    <xf numFmtId="2" fontId="1" fillId="4" borderId="11" xfId="0" applyNumberFormat="1" applyFont="1" applyFill="1" applyBorder="1" applyAlignment="1">
      <alignment horizontal="center" vertical="center" wrapText="1"/>
    </xf>
    <xf numFmtId="2" fontId="0" fillId="4" borderId="12" xfId="0" applyNumberFormat="1" applyFill="1" applyBorder="1" applyAlignment="1">
      <alignment horizontal="center"/>
    </xf>
    <xf numFmtId="0" fontId="1" fillId="2" borderId="6" xfId="0" applyFont="1" applyFill="1" applyBorder="1" applyAlignment="1">
      <alignment horizontal="center" vertical="center"/>
    </xf>
    <xf numFmtId="167" fontId="1" fillId="2" borderId="6" xfId="0" applyNumberFormat="1" applyFont="1" applyFill="1" applyBorder="1" applyAlignment="1">
      <alignment horizontal="center" vertical="center"/>
    </xf>
    <xf numFmtId="0" fontId="1" fillId="2" borderId="6" xfId="0" applyFont="1" applyFill="1" applyBorder="1" applyAlignment="1">
      <alignment horizontal="center" vertical="center" wrapText="1"/>
    </xf>
    <xf numFmtId="2" fontId="1" fillId="2" borderId="6" xfId="0" applyNumberFormat="1" applyFont="1" applyFill="1" applyBorder="1" applyAlignment="1">
      <alignment horizontal="center" vertical="center" wrapText="1"/>
    </xf>
    <xf numFmtId="0" fontId="0" fillId="2" borderId="13" xfId="0" applyFill="1" applyBorder="1"/>
    <xf numFmtId="167" fontId="3" fillId="2" borderId="14" xfId="0" applyNumberFormat="1" applyFont="1" applyFill="1" applyBorder="1" applyAlignment="1">
      <alignment horizontal="center" vertical="center"/>
    </xf>
    <xf numFmtId="167" fontId="3" fillId="2" borderId="0" xfId="0" applyNumberFormat="1" applyFont="1" applyFill="1" applyBorder="1" applyAlignment="1">
      <alignment horizontal="center" vertical="center"/>
    </xf>
    <xf numFmtId="2" fontId="3" fillId="2" borderId="0" xfId="0" applyNumberFormat="1" applyFont="1" applyFill="1" applyBorder="1" applyAlignment="1">
      <alignment horizontal="center" vertical="center"/>
    </xf>
    <xf numFmtId="0" fontId="0" fillId="2" borderId="3" xfId="0" applyFill="1" applyBorder="1"/>
    <xf numFmtId="167" fontId="3" fillId="2" borderId="15" xfId="0" applyNumberFormat="1" applyFont="1" applyFill="1" applyBorder="1" applyAlignment="1">
      <alignment horizontal="center" vertical="center"/>
    </xf>
    <xf numFmtId="167" fontId="3" fillId="2" borderId="10" xfId="0" applyNumberFormat="1" applyFont="1" applyFill="1" applyBorder="1" applyAlignment="1">
      <alignment horizontal="center" vertical="center"/>
    </xf>
    <xf numFmtId="0" fontId="0" fillId="2" borderId="9" xfId="0" applyFill="1" applyBorder="1"/>
    <xf numFmtId="0" fontId="0" fillId="2" borderId="10" xfId="0" applyFill="1" applyBorder="1"/>
    <xf numFmtId="0" fontId="0" fillId="2" borderId="10" xfId="0" applyFill="1" applyBorder="1" applyAlignment="1">
      <alignment horizontal="center"/>
    </xf>
    <xf numFmtId="0" fontId="0" fillId="2" borderId="16" xfId="0" applyFill="1" applyBorder="1"/>
    <xf numFmtId="0" fontId="0" fillId="2" borderId="8" xfId="0" applyFill="1" applyBorder="1"/>
    <xf numFmtId="0" fontId="0" fillId="2" borderId="4" xfId="0" applyFill="1" applyBorder="1"/>
    <xf numFmtId="2" fontId="4" fillId="10" borderId="17" xfId="0" applyNumberFormat="1" applyFont="1" applyFill="1" applyBorder="1" applyAlignment="1">
      <alignment horizontal="center" vertical="center"/>
    </xf>
    <xf numFmtId="170" fontId="4" fillId="10" borderId="17" xfId="0" applyNumberFormat="1" applyFont="1" applyFill="1" applyBorder="1" applyAlignment="1">
      <alignment horizontal="center" vertical="center"/>
    </xf>
    <xf numFmtId="165" fontId="1" fillId="2" borderId="6" xfId="0" applyNumberFormat="1" applyFont="1" applyFill="1" applyBorder="1" applyAlignment="1">
      <alignment horizontal="center" vertical="center"/>
    </xf>
    <xf numFmtId="165" fontId="3" fillId="2" borderId="0" xfId="0" applyNumberFormat="1" applyFont="1" applyFill="1" applyBorder="1" applyAlignment="1">
      <alignment horizontal="center" vertical="center"/>
    </xf>
    <xf numFmtId="165" fontId="3" fillId="2" borderId="10" xfId="0" applyNumberFormat="1" applyFont="1" applyFill="1" applyBorder="1" applyAlignment="1">
      <alignment horizontal="center" vertical="center"/>
    </xf>
    <xf numFmtId="165" fontId="0" fillId="2" borderId="10" xfId="0" applyNumberFormat="1" applyFill="1" applyBorder="1" applyAlignment="1">
      <alignment horizontal="center"/>
    </xf>
    <xf numFmtId="11" fontId="3" fillId="2" borderId="0" xfId="0" applyNumberFormat="1" applyFont="1" applyFill="1" applyBorder="1" applyAlignment="1">
      <alignment horizontal="center" vertical="center"/>
    </xf>
    <xf numFmtId="11" fontId="3" fillId="2" borderId="10" xfId="0" applyNumberFormat="1" applyFont="1" applyFill="1" applyBorder="1" applyAlignment="1">
      <alignment horizontal="center" vertical="center"/>
    </xf>
    <xf numFmtId="2" fontId="3" fillId="2" borderId="10" xfId="0" applyNumberFormat="1" applyFont="1" applyFill="1" applyBorder="1" applyAlignment="1">
      <alignment horizontal="center" vertical="center"/>
    </xf>
    <xf numFmtId="167" fontId="1" fillId="4" borderId="6" xfId="0" applyNumberFormat="1" applyFont="1" applyFill="1" applyBorder="1" applyAlignment="1">
      <alignment horizontal="center" vertical="center" wrapText="1"/>
    </xf>
    <xf numFmtId="167" fontId="0" fillId="4" borderId="0" xfId="0" applyNumberFormat="1" applyFill="1" applyBorder="1" applyAlignment="1">
      <alignment horizontal="center"/>
    </xf>
    <xf numFmtId="167" fontId="0" fillId="0" borderId="0" xfId="0" applyNumberFormat="1" applyAlignment="1">
      <alignment horizontal="center"/>
    </xf>
    <xf numFmtId="0" fontId="0" fillId="0" borderId="0" xfId="0" applyAlignment="1">
      <alignment horizontal="left"/>
    </xf>
    <xf numFmtId="0" fontId="4" fillId="0" borderId="1" xfId="0" applyFont="1" applyBorder="1" applyAlignment="1">
      <alignment horizontal="center" vertical="center" wrapText="1"/>
    </xf>
    <xf numFmtId="164" fontId="1" fillId="0" borderId="1" xfId="0" applyNumberFormat="1" applyFont="1" applyFill="1" applyBorder="1" applyAlignment="1">
      <alignment horizontal="center" vertical="center" wrapText="1"/>
    </xf>
    <xf numFmtId="164" fontId="0" fillId="4" borderId="0" xfId="0" applyNumberFormat="1" applyFill="1" applyAlignment="1">
      <alignment horizontal="center" vertical="center"/>
    </xf>
    <xf numFmtId="165" fontId="0" fillId="4" borderId="0" xfId="0" applyNumberFormat="1" applyFill="1" applyAlignment="1">
      <alignment horizontal="center" vertical="center"/>
    </xf>
    <xf numFmtId="170" fontId="0" fillId="8" borderId="4" xfId="0" applyNumberFormat="1" applyFill="1" applyBorder="1"/>
    <xf numFmtId="0" fontId="0" fillId="0" borderId="0" xfId="0" applyFill="1" applyBorder="1" applyAlignment="1">
      <alignment horizontal="center"/>
    </xf>
    <xf numFmtId="0" fontId="0" fillId="0" borderId="0" xfId="0" applyBorder="1"/>
    <xf numFmtId="2" fontId="1" fillId="7" borderId="0" xfId="0" applyNumberFormat="1" applyFont="1" applyFill="1" applyBorder="1" applyAlignment="1">
      <alignment horizontal="center"/>
    </xf>
    <xf numFmtId="0" fontId="1" fillId="7" borderId="0" xfId="0" applyFont="1" applyFill="1" applyBorder="1"/>
    <xf numFmtId="0" fontId="1" fillId="0" borderId="0" xfId="0" applyFont="1" applyBorder="1" applyAlignment="1">
      <alignment horizontal="center" vertical="center" wrapText="1"/>
    </xf>
    <xf numFmtId="2" fontId="0" fillId="0" borderId="0" xfId="0" applyNumberFormat="1" applyAlignment="1">
      <alignment horizontal="center" vertical="center"/>
    </xf>
    <xf numFmtId="0" fontId="2" fillId="0" borderId="0" xfId="0" applyFont="1"/>
    <xf numFmtId="0" fontId="12" fillId="0" borderId="0" xfId="0" applyFont="1"/>
    <xf numFmtId="0" fontId="13" fillId="0" borderId="0" xfId="0" applyFont="1"/>
    <xf numFmtId="0" fontId="0" fillId="12" borderId="0" xfId="0" applyFill="1" applyBorder="1" applyAlignment="1">
      <alignment horizontal="center"/>
    </xf>
    <xf numFmtId="0" fontId="0" fillId="12" borderId="3" xfId="0" applyFill="1" applyBorder="1" applyAlignment="1">
      <alignment horizontal="center"/>
    </xf>
    <xf numFmtId="0" fontId="1" fillId="12" borderId="0" xfId="0" applyFont="1" applyFill="1" applyBorder="1" applyAlignment="1">
      <alignment horizontal="center" vertical="center" wrapText="1"/>
    </xf>
    <xf numFmtId="0" fontId="3" fillId="12" borderId="0" xfId="0" applyFont="1" applyFill="1" applyBorder="1"/>
    <xf numFmtId="164" fontId="1" fillId="12" borderId="0" xfId="0" applyNumberFormat="1" applyFont="1" applyFill="1" applyBorder="1" applyAlignment="1">
      <alignment horizontal="center" vertical="center" wrapText="1"/>
    </xf>
    <xf numFmtId="0" fontId="0" fillId="12" borderId="0" xfId="0" applyFill="1"/>
    <xf numFmtId="0" fontId="0" fillId="12" borderId="4" xfId="0" applyFill="1" applyBorder="1"/>
    <xf numFmtId="0" fontId="0" fillId="12" borderId="0" xfId="0" applyFill="1" applyBorder="1"/>
    <xf numFmtId="167" fontId="0" fillId="12" borderId="0" xfId="0" applyNumberFormat="1" applyFill="1" applyBorder="1" applyAlignment="1">
      <alignment horizontal="center"/>
    </xf>
    <xf numFmtId="165" fontId="0" fillId="12" borderId="3" xfId="0" applyNumberFormat="1" applyFill="1" applyBorder="1" applyAlignment="1">
      <alignment horizontal="center"/>
    </xf>
    <xf numFmtId="0" fontId="0" fillId="12" borderId="4" xfId="0" applyFill="1" applyBorder="1" applyAlignment="1">
      <alignment horizontal="center"/>
    </xf>
    <xf numFmtId="170" fontId="0" fillId="12" borderId="0" xfId="0" applyNumberFormat="1" applyFill="1"/>
    <xf numFmtId="169" fontId="0" fillId="12" borderId="0" xfId="0" applyNumberFormat="1" applyFill="1" applyBorder="1" applyAlignment="1">
      <alignment horizontal="center"/>
    </xf>
    <xf numFmtId="165" fontId="0" fillId="12" borderId="0" xfId="0" applyNumberFormat="1" applyFill="1" applyBorder="1"/>
    <xf numFmtId="165" fontId="0" fillId="12" borderId="0" xfId="0" applyNumberFormat="1" applyFill="1" applyBorder="1" applyAlignment="1">
      <alignment horizontal="center"/>
    </xf>
    <xf numFmtId="2" fontId="0" fillId="12" borderId="3" xfId="0" applyNumberFormat="1" applyFill="1" applyBorder="1" applyAlignment="1">
      <alignment horizontal="center"/>
    </xf>
    <xf numFmtId="165" fontId="0" fillId="12" borderId="4" xfId="0" applyNumberFormat="1" applyFill="1" applyBorder="1" applyAlignment="1">
      <alignment horizontal="center"/>
    </xf>
    <xf numFmtId="2" fontId="0" fillId="12" borderId="0" xfId="0" applyNumberFormat="1" applyFill="1" applyBorder="1" applyAlignment="1">
      <alignment horizontal="center"/>
    </xf>
    <xf numFmtId="2" fontId="0" fillId="12" borderId="12" xfId="0" applyNumberFormat="1" applyFill="1" applyBorder="1" applyAlignment="1">
      <alignment horizontal="center"/>
    </xf>
    <xf numFmtId="0" fontId="1" fillId="4" borderId="0" xfId="0" applyFont="1" applyFill="1" applyBorder="1" applyAlignment="1">
      <alignment horizontal="center" vertical="center" wrapText="1"/>
    </xf>
    <xf numFmtId="164" fontId="1" fillId="4" borderId="0" xfId="0" applyNumberFormat="1" applyFont="1" applyFill="1" applyBorder="1" applyAlignment="1">
      <alignment horizontal="center" vertical="center" wrapText="1"/>
    </xf>
    <xf numFmtId="164" fontId="0" fillId="12" borderId="0" xfId="0" applyNumberFormat="1" applyFill="1" applyBorder="1" applyAlignment="1">
      <alignment horizontal="center"/>
    </xf>
    <xf numFmtId="0" fontId="0" fillId="12" borderId="0" xfId="0" applyFill="1" applyBorder="1" applyAlignment="1">
      <alignment horizontal="center" vertical="center"/>
    </xf>
    <xf numFmtId="168" fontId="1" fillId="0" borderId="0" xfId="0" applyNumberFormat="1" applyFont="1" applyFill="1" applyBorder="1" applyAlignment="1">
      <alignment horizontal="center" vertical="center" wrapText="1"/>
    </xf>
    <xf numFmtId="168" fontId="0" fillId="12" borderId="0" xfId="0" applyNumberFormat="1" applyFill="1" applyBorder="1"/>
    <xf numFmtId="0" fontId="0" fillId="0" borderId="0" xfId="0" applyAlignment="1">
      <alignment wrapText="1"/>
    </xf>
    <xf numFmtId="0" fontId="0" fillId="0" borderId="0" xfId="0" applyAlignment="1">
      <alignment vertical="center" wrapText="1"/>
    </xf>
    <xf numFmtId="0" fontId="1" fillId="0" borderId="0" xfId="0" applyFont="1"/>
    <xf numFmtId="14" fontId="1" fillId="0" borderId="0" xfId="0" applyNumberFormat="1" applyFont="1" applyAlignment="1">
      <alignment vertical="center"/>
    </xf>
    <xf numFmtId="0" fontId="1" fillId="0" borderId="0" xfId="0" applyFont="1" applyAlignment="1">
      <alignment vertical="center"/>
    </xf>
    <xf numFmtId="14" fontId="1" fillId="0" borderId="0" xfId="0" applyNumberFormat="1" applyFont="1" applyAlignment="1">
      <alignment vertical="center" wrapText="1"/>
    </xf>
    <xf numFmtId="0" fontId="0" fillId="0" borderId="0" xfId="0" applyAlignment="1">
      <alignment horizontal="center" wrapText="1"/>
    </xf>
    <xf numFmtId="167" fontId="0" fillId="0" borderId="0" xfId="0" applyNumberFormat="1" applyAlignment="1">
      <alignment horizontal="center" wrapText="1"/>
    </xf>
    <xf numFmtId="0" fontId="0" fillId="0" borderId="0" xfId="0" applyFill="1" applyAlignment="1">
      <alignment horizontal="center" wrapText="1"/>
    </xf>
    <xf numFmtId="165" fontId="0" fillId="0" borderId="0" xfId="0" applyNumberFormat="1" applyAlignment="1">
      <alignment horizontal="center" wrapText="1"/>
    </xf>
    <xf numFmtId="170" fontId="0" fillId="0" borderId="0" xfId="0" applyNumberFormat="1" applyAlignment="1">
      <alignment wrapText="1"/>
    </xf>
    <xf numFmtId="165" fontId="0" fillId="0" borderId="0" xfId="0" applyNumberFormat="1" applyAlignment="1">
      <alignment wrapText="1"/>
    </xf>
    <xf numFmtId="2" fontId="0" fillId="0" borderId="0" xfId="0" applyNumberFormat="1" applyAlignment="1">
      <alignment horizontal="center" wrapText="1"/>
    </xf>
    <xf numFmtId="0" fontId="1" fillId="4" borderId="6" xfId="0" applyFont="1" applyFill="1" applyBorder="1" applyAlignment="1">
      <alignment horizontal="center" vertical="center"/>
    </xf>
    <xf numFmtId="0" fontId="13" fillId="0" borderId="0" xfId="0" applyFont="1" applyAlignment="1">
      <alignment horizontal="left"/>
    </xf>
    <xf numFmtId="0" fontId="12" fillId="0" borderId="0" xfId="0" applyFont="1" applyAlignment="1">
      <alignment horizontal="left"/>
    </xf>
    <xf numFmtId="0" fontId="0" fillId="13" borderId="0" xfId="0" applyFill="1"/>
    <xf numFmtId="0" fontId="1" fillId="13" borderId="0" xfId="0" applyFont="1" applyFill="1"/>
    <xf numFmtId="165" fontId="1" fillId="13" borderId="0" xfId="0" applyNumberFormat="1" applyFont="1" applyFill="1"/>
    <xf numFmtId="165" fontId="0" fillId="13" borderId="0" xfId="0" applyNumberFormat="1" applyFill="1"/>
    <xf numFmtId="0" fontId="1" fillId="14" borderId="0" xfId="0" applyFont="1" applyFill="1"/>
    <xf numFmtId="0" fontId="0" fillId="14" borderId="0" xfId="0" applyFill="1"/>
    <xf numFmtId="2" fontId="0" fillId="13" borderId="0" xfId="0" applyNumberFormat="1" applyFill="1"/>
    <xf numFmtId="2" fontId="0" fillId="14" borderId="0" xfId="0" applyNumberFormat="1" applyFill="1"/>
    <xf numFmtId="0" fontId="15" fillId="15" borderId="0" xfId="0" applyFont="1" applyFill="1"/>
    <xf numFmtId="0" fontId="0" fillId="15" borderId="0" xfId="0" applyFill="1"/>
    <xf numFmtId="167" fontId="0" fillId="0" borderId="0" xfId="0" applyNumberFormat="1" applyFill="1" applyAlignment="1">
      <alignment horizontal="left" vertical="center" wrapText="1"/>
    </xf>
    <xf numFmtId="0" fontId="0" fillId="0" borderId="0" xfId="0" applyFill="1" applyAlignment="1">
      <alignment wrapText="1"/>
    </xf>
    <xf numFmtId="165" fontId="1" fillId="0" borderId="1" xfId="0" applyNumberFormat="1" applyFont="1" applyFill="1" applyBorder="1" applyAlignment="1">
      <alignment horizontal="center" vertical="center" wrapText="1"/>
    </xf>
    <xf numFmtId="165" fontId="0" fillId="0" borderId="0" xfId="0" applyNumberFormat="1" applyFill="1" applyBorder="1" applyAlignment="1">
      <alignment horizontal="center"/>
    </xf>
    <xf numFmtId="165" fontId="0" fillId="0" borderId="0" xfId="0" applyNumberFormat="1" applyFill="1" applyAlignment="1">
      <alignment horizontal="center"/>
    </xf>
    <xf numFmtId="165" fontId="1" fillId="14" borderId="4" xfId="0" applyNumberFormat="1" applyFont="1" applyFill="1" applyBorder="1" applyAlignment="1">
      <alignment horizontal="center"/>
    </xf>
    <xf numFmtId="172" fontId="1" fillId="14" borderId="3" xfId="0" applyNumberFormat="1" applyFont="1" applyFill="1" applyBorder="1" applyAlignment="1">
      <alignment horizontal="center"/>
    </xf>
    <xf numFmtId="165" fontId="1" fillId="14" borderId="3" xfId="0" applyNumberFormat="1" applyFont="1" applyFill="1" applyBorder="1" applyAlignment="1">
      <alignment horizontal="center"/>
    </xf>
    <xf numFmtId="165" fontId="1" fillId="14" borderId="16" xfId="0" applyNumberFormat="1" applyFont="1" applyFill="1" applyBorder="1" applyAlignment="1">
      <alignment horizontal="center"/>
    </xf>
    <xf numFmtId="1" fontId="1" fillId="14" borderId="3" xfId="0" applyNumberFormat="1" applyFont="1" applyFill="1" applyBorder="1" applyAlignment="1">
      <alignment horizontal="center"/>
    </xf>
    <xf numFmtId="165" fontId="1" fillId="14" borderId="5" xfId="0" applyNumberFormat="1" applyFont="1" applyFill="1" applyBorder="1" applyAlignment="1">
      <alignment horizontal="center" vertical="center" wrapText="1"/>
    </xf>
    <xf numFmtId="165" fontId="1" fillId="14" borderId="7" xfId="0" applyNumberFormat="1" applyFont="1" applyFill="1" applyBorder="1" applyAlignment="1">
      <alignment horizontal="center" vertical="center" wrapText="1"/>
    </xf>
    <xf numFmtId="165" fontId="1" fillId="14" borderId="8" xfId="0" applyNumberFormat="1" applyFont="1" applyFill="1" applyBorder="1" applyAlignment="1">
      <alignment horizontal="center"/>
    </xf>
    <xf numFmtId="172" fontId="1" fillId="14" borderId="13" xfId="0" applyNumberFormat="1" applyFont="1" applyFill="1" applyBorder="1" applyAlignment="1">
      <alignment horizontal="center"/>
    </xf>
    <xf numFmtId="165" fontId="0" fillId="14" borderId="13" xfId="0" applyNumberFormat="1" applyFill="1" applyBorder="1" applyAlignment="1">
      <alignment horizontal="center"/>
    </xf>
    <xf numFmtId="11" fontId="0" fillId="14" borderId="10" xfId="0" applyNumberFormat="1" applyFill="1" applyBorder="1" applyAlignment="1">
      <alignment horizontal="center"/>
    </xf>
    <xf numFmtId="11" fontId="0" fillId="14" borderId="16" xfId="0" applyNumberFormat="1" applyFill="1" applyBorder="1" applyAlignment="1">
      <alignment horizontal="center"/>
    </xf>
    <xf numFmtId="165" fontId="1" fillId="14" borderId="8" xfId="0" applyNumberFormat="1" applyFont="1" applyFill="1" applyBorder="1" applyAlignment="1">
      <alignment horizontal="center"/>
    </xf>
    <xf numFmtId="165" fontId="1" fillId="14" borderId="4" xfId="0" applyNumberFormat="1" applyFont="1" applyFill="1" applyBorder="1" applyAlignment="1">
      <alignment horizontal="center"/>
    </xf>
    <xf numFmtId="165" fontId="1" fillId="14" borderId="9" xfId="0" applyNumberFormat="1" applyFont="1" applyFill="1" applyBorder="1" applyAlignment="1">
      <alignment horizontal="center"/>
    </xf>
    <xf numFmtId="165" fontId="0" fillId="14" borderId="0" xfId="0" applyNumberFormat="1" applyFill="1" applyBorder="1" applyAlignment="1">
      <alignment horizontal="center"/>
    </xf>
    <xf numFmtId="11" fontId="0" fillId="14" borderId="3" xfId="0" applyNumberFormat="1" applyFill="1" applyBorder="1" applyAlignment="1">
      <alignment horizontal="center"/>
    </xf>
    <xf numFmtId="165" fontId="0" fillId="14" borderId="10" xfId="0" applyNumberFormat="1" applyFill="1" applyBorder="1" applyAlignment="1">
      <alignment horizontal="center"/>
    </xf>
    <xf numFmtId="166" fontId="0" fillId="14" borderId="18" xfId="0" applyNumberFormat="1" applyFill="1" applyBorder="1" applyAlignment="1">
      <alignment horizontal="center"/>
    </xf>
    <xf numFmtId="11" fontId="0" fillId="0" borderId="0" xfId="0" applyNumberFormat="1" applyFill="1" applyBorder="1" applyAlignment="1">
      <alignment horizontal="center"/>
    </xf>
    <xf numFmtId="11" fontId="0" fillId="14" borderId="0" xfId="0" applyNumberFormat="1" applyFill="1" applyBorder="1" applyAlignment="1">
      <alignment horizontal="center"/>
    </xf>
    <xf numFmtId="11" fontId="0" fillId="14" borderId="18" xfId="0" applyNumberFormat="1" applyFill="1" applyBorder="1" applyAlignment="1">
      <alignment horizontal="center"/>
    </xf>
    <xf numFmtId="11" fontId="0" fillId="14" borderId="13" xfId="0" applyNumberFormat="1" applyFill="1" applyBorder="1" applyAlignment="1">
      <alignment horizontal="center"/>
    </xf>
    <xf numFmtId="167" fontId="0" fillId="0" borderId="0" xfId="0" applyNumberFormat="1" applyFill="1" applyAlignment="1">
      <alignment horizontal="center" vertical="center" wrapText="1"/>
    </xf>
    <xf numFmtId="11" fontId="0" fillId="5" borderId="4" xfId="0" applyNumberFormat="1" applyFill="1" applyBorder="1" applyAlignment="1">
      <alignment horizontal="center"/>
    </xf>
    <xf numFmtId="11" fontId="0" fillId="5" borderId="0" xfId="0" applyNumberFormat="1" applyFill="1" applyBorder="1" applyAlignment="1">
      <alignment horizontal="center"/>
    </xf>
    <xf numFmtId="14" fontId="21" fillId="0" borderId="0" xfId="0" applyNumberFormat="1" applyFont="1" applyAlignment="1">
      <alignment vertical="center"/>
    </xf>
    <xf numFmtId="0" fontId="21" fillId="0" borderId="0" xfId="0" applyFont="1" applyAlignment="1">
      <alignment vertical="center" wrapText="1"/>
    </xf>
    <xf numFmtId="2" fontId="0" fillId="0" borderId="0" xfId="0" applyNumberFormat="1" applyFill="1" applyAlignment="1">
      <alignment horizontal="center"/>
    </xf>
    <xf numFmtId="1" fontId="22" fillId="0" borderId="0" xfId="0" applyNumberFormat="1" applyFont="1" applyAlignment="1">
      <alignment horizontal="center" vertical="center"/>
    </xf>
    <xf numFmtId="0" fontId="23" fillId="0" borderId="0" xfId="0" applyFont="1"/>
    <xf numFmtId="0" fontId="8" fillId="0" borderId="0" xfId="0" applyFont="1" applyFill="1" applyAlignment="1">
      <alignment horizontal="left"/>
    </xf>
    <xf numFmtId="0" fontId="3" fillId="0" borderId="0" xfId="0" applyFont="1" applyFill="1" applyBorder="1" applyAlignment="1">
      <alignment horizontal="left"/>
    </xf>
    <xf numFmtId="0" fontId="14" fillId="0" borderId="0" xfId="0" applyFont="1" applyAlignment="1">
      <alignment horizontal="left"/>
    </xf>
    <xf numFmtId="0" fontId="1" fillId="6" borderId="1" xfId="0" applyFont="1" applyFill="1" applyBorder="1" applyAlignment="1">
      <alignment horizontal="center" vertical="center" wrapText="1"/>
    </xf>
    <xf numFmtId="0" fontId="23" fillId="2" borderId="19" xfId="0" applyFont="1" applyFill="1" applyBorder="1" applyAlignment="1">
      <alignment horizontal="center" vertical="center"/>
    </xf>
    <xf numFmtId="0" fontId="23" fillId="2" borderId="0" xfId="0" applyFont="1" applyFill="1" applyBorder="1" applyAlignment="1">
      <alignment horizontal="center" vertical="center"/>
    </xf>
    <xf numFmtId="0" fontId="23" fillId="2" borderId="10" xfId="0" applyFont="1" applyFill="1" applyBorder="1" applyAlignment="1">
      <alignment horizontal="center" vertical="center"/>
    </xf>
    <xf numFmtId="166" fontId="1" fillId="14" borderId="0" xfId="0" applyNumberFormat="1" applyFont="1" applyFill="1"/>
    <xf numFmtId="166" fontId="0" fillId="14" borderId="0" xfId="0" applyNumberFormat="1" applyFill="1"/>
    <xf numFmtId="0" fontId="24" fillId="0" borderId="0" xfId="0" applyFont="1" applyAlignment="1">
      <alignment horizontal="left"/>
    </xf>
    <xf numFmtId="0" fontId="21" fillId="0" borderId="0" xfId="0" applyFont="1" applyAlignment="1">
      <alignment horizontal="center" vertical="center" wrapText="1"/>
    </xf>
    <xf numFmtId="0" fontId="21" fillId="0" borderId="0" xfId="0" applyFont="1"/>
    <xf numFmtId="0" fontId="0" fillId="16" borderId="0" xfId="0" applyFill="1"/>
    <xf numFmtId="0" fontId="1" fillId="16" borderId="0" xfId="0" applyFont="1" applyFill="1"/>
    <xf numFmtId="165" fontId="0" fillId="3" borderId="0" xfId="0" applyNumberFormat="1" applyFill="1" applyBorder="1" applyAlignment="1">
      <alignment horizontal="center"/>
    </xf>
    <xf numFmtId="14" fontId="1" fillId="0" borderId="0" xfId="0" applyNumberFormat="1" applyFont="1"/>
    <xf numFmtId="2" fontId="0" fillId="0" borderId="0" xfId="0" applyNumberFormat="1" applyFill="1" applyAlignment="1">
      <alignment horizontal="center" wrapText="1"/>
    </xf>
    <xf numFmtId="2" fontId="1" fillId="0" borderId="1" xfId="0" applyNumberFormat="1" applyFont="1" applyFill="1" applyBorder="1" applyAlignment="1">
      <alignment horizontal="center" vertical="center" wrapText="1"/>
    </xf>
    <xf numFmtId="2" fontId="0" fillId="0" borderId="0" xfId="0" applyNumberFormat="1" applyFill="1" applyBorder="1" applyAlignment="1">
      <alignment horizontal="center"/>
    </xf>
    <xf numFmtId="0" fontId="1" fillId="3" borderId="18" xfId="0" applyFont="1" applyFill="1" applyBorder="1" applyAlignment="1">
      <alignment horizontal="center" vertical="center" wrapText="1"/>
    </xf>
    <xf numFmtId="165" fontId="1" fillId="3" borderId="18" xfId="0" applyNumberFormat="1" applyFont="1" applyFill="1" applyBorder="1" applyAlignment="1">
      <alignment horizontal="center" vertical="center" wrapText="1"/>
    </xf>
    <xf numFmtId="11" fontId="0" fillId="17" borderId="0" xfId="0" applyNumberFormat="1" applyFill="1" applyBorder="1" applyAlignment="1">
      <alignment horizontal="center"/>
    </xf>
    <xf numFmtId="165" fontId="1" fillId="17" borderId="5" xfId="0" applyNumberFormat="1" applyFont="1" applyFill="1" applyBorder="1" applyAlignment="1">
      <alignment horizontal="center" vertical="center" wrapText="1"/>
    </xf>
    <xf numFmtId="0" fontId="1" fillId="17" borderId="6" xfId="0" applyFont="1" applyFill="1" applyBorder="1" applyAlignment="1">
      <alignment horizontal="center" vertical="center" wrapText="1"/>
    </xf>
    <xf numFmtId="165" fontId="1" fillId="17" borderId="6" xfId="0" applyNumberFormat="1" applyFont="1" applyFill="1" applyBorder="1" applyAlignment="1">
      <alignment horizontal="center" vertical="center" wrapText="1"/>
    </xf>
    <xf numFmtId="165" fontId="1" fillId="17" borderId="7" xfId="0" applyNumberFormat="1" applyFont="1" applyFill="1" applyBorder="1" applyAlignment="1">
      <alignment horizontal="center" vertical="center" wrapText="1"/>
    </xf>
    <xf numFmtId="11" fontId="0" fillId="17" borderId="4" xfId="0" applyNumberFormat="1" applyFill="1" applyBorder="1" applyAlignment="1">
      <alignment horizontal="center"/>
    </xf>
    <xf numFmtId="11" fontId="0" fillId="18" borderId="0" xfId="0" applyNumberFormat="1" applyFill="1" applyBorder="1" applyAlignment="1">
      <alignment horizontal="center"/>
    </xf>
    <xf numFmtId="165" fontId="1" fillId="18" borderId="5" xfId="0" applyNumberFormat="1" applyFont="1" applyFill="1" applyBorder="1" applyAlignment="1">
      <alignment horizontal="center" vertical="center" wrapText="1"/>
    </xf>
    <xf numFmtId="0" fontId="1" fillId="18" borderId="6" xfId="0" applyFont="1" applyFill="1" applyBorder="1" applyAlignment="1">
      <alignment horizontal="center" vertical="center" wrapText="1"/>
    </xf>
    <xf numFmtId="165" fontId="1" fillId="18" borderId="6" xfId="0" applyNumberFormat="1" applyFont="1" applyFill="1" applyBorder="1" applyAlignment="1">
      <alignment horizontal="center" vertical="center" wrapText="1"/>
    </xf>
    <xf numFmtId="11" fontId="0" fillId="18" borderId="4" xfId="0" applyNumberFormat="1" applyFill="1" applyBorder="1" applyAlignment="1">
      <alignment horizontal="center"/>
    </xf>
    <xf numFmtId="11" fontId="0" fillId="19" borderId="0" xfId="0" applyNumberFormat="1" applyFill="1" applyBorder="1" applyAlignment="1">
      <alignment horizontal="center"/>
    </xf>
    <xf numFmtId="165" fontId="1" fillId="19" borderId="5" xfId="0" applyNumberFormat="1" applyFont="1" applyFill="1" applyBorder="1" applyAlignment="1">
      <alignment horizontal="center" vertical="center" wrapText="1"/>
    </xf>
    <xf numFmtId="0" fontId="1" fillId="19" borderId="6" xfId="0" applyFont="1" applyFill="1" applyBorder="1" applyAlignment="1">
      <alignment horizontal="center" vertical="center" wrapText="1"/>
    </xf>
    <xf numFmtId="165" fontId="1" fillId="19" borderId="6" xfId="0" applyNumberFormat="1" applyFont="1" applyFill="1" applyBorder="1" applyAlignment="1">
      <alignment horizontal="center" vertical="center" wrapText="1"/>
    </xf>
    <xf numFmtId="165" fontId="1" fillId="19" borderId="7" xfId="0" applyNumberFormat="1" applyFont="1" applyFill="1" applyBorder="1" applyAlignment="1">
      <alignment horizontal="center" vertical="center" wrapText="1"/>
    </xf>
    <xf numFmtId="11" fontId="0" fillId="19" borderId="4" xfId="0" applyNumberFormat="1" applyFill="1" applyBorder="1" applyAlignment="1">
      <alignment horizontal="center"/>
    </xf>
    <xf numFmtId="11" fontId="0" fillId="20" borderId="0" xfId="0" applyNumberFormat="1" applyFill="1" applyBorder="1" applyAlignment="1">
      <alignment horizontal="center"/>
    </xf>
    <xf numFmtId="0" fontId="1" fillId="20" borderId="5" xfId="0" applyFont="1" applyFill="1" applyBorder="1" applyAlignment="1">
      <alignment horizontal="center" vertical="center" wrapText="1"/>
    </xf>
    <xf numFmtId="0" fontId="1" fillId="20" borderId="6" xfId="0" applyFont="1" applyFill="1" applyBorder="1" applyAlignment="1">
      <alignment horizontal="center" vertical="center" wrapText="1"/>
    </xf>
    <xf numFmtId="0" fontId="1" fillId="20" borderId="7" xfId="0" applyFont="1" applyFill="1" applyBorder="1" applyAlignment="1">
      <alignment horizontal="center" vertical="center" wrapText="1"/>
    </xf>
    <xf numFmtId="11" fontId="0" fillId="20" borderId="4" xfId="0" applyNumberFormat="1" applyFill="1" applyBorder="1" applyAlignment="1">
      <alignment horizontal="center"/>
    </xf>
    <xf numFmtId="11" fontId="0" fillId="20" borderId="3" xfId="0" applyNumberFormat="1" applyFill="1" applyBorder="1" applyAlignment="1">
      <alignment horizontal="center"/>
    </xf>
    <xf numFmtId="0" fontId="0" fillId="21" borderId="0" xfId="0" applyFill="1"/>
    <xf numFmtId="0" fontId="1" fillId="21" borderId="0" xfId="0" applyFont="1" applyFill="1"/>
    <xf numFmtId="0" fontId="17" fillId="0" borderId="0" xfId="0" applyFont="1" applyAlignment="1">
      <alignment horizontal="left"/>
    </xf>
    <xf numFmtId="0" fontId="0" fillId="11" borderId="20" xfId="0" applyFill="1" applyBorder="1" applyAlignment="1">
      <alignment horizontal="left" vertical="center"/>
    </xf>
    <xf numFmtId="0" fontId="0" fillId="11" borderId="21" xfId="0" applyFill="1" applyBorder="1" applyAlignment="1">
      <alignment horizontal="left" vertical="center"/>
    </xf>
    <xf numFmtId="0" fontId="12" fillId="11" borderId="22" xfId="0" applyFont="1" applyFill="1" applyBorder="1" applyAlignment="1">
      <alignment horizontal="left" vertical="center"/>
    </xf>
    <xf numFmtId="0" fontId="12" fillId="11" borderId="0" xfId="0" applyFont="1" applyFill="1" applyBorder="1" applyAlignment="1">
      <alignment horizontal="left" vertical="center"/>
    </xf>
    <xf numFmtId="0" fontId="0" fillId="11" borderId="0" xfId="0" applyFill="1" applyBorder="1" applyAlignment="1">
      <alignment horizontal="left" vertical="center"/>
    </xf>
    <xf numFmtId="0" fontId="0" fillId="11" borderId="23" xfId="0" applyFill="1" applyBorder="1" applyAlignment="1">
      <alignment horizontal="left" vertical="center"/>
    </xf>
    <xf numFmtId="0" fontId="1" fillId="0" borderId="0" xfId="0" applyFont="1" applyAlignment="1">
      <alignment horizontal="left" vertical="center" wrapText="1"/>
    </xf>
    <xf numFmtId="0" fontId="0" fillId="0" borderId="0" xfId="0" applyAlignment="1">
      <alignment horizontal="left" vertical="center"/>
    </xf>
    <xf numFmtId="0" fontId="1" fillId="12" borderId="0" xfId="0" applyFont="1" applyFill="1" applyBorder="1" applyAlignment="1">
      <alignment horizontal="left" vertical="center" wrapText="1"/>
    </xf>
    <xf numFmtId="0" fontId="6" fillId="0" borderId="0" xfId="0" applyFont="1" applyAlignment="1">
      <alignment horizontal="left"/>
    </xf>
    <xf numFmtId="167" fontId="7" fillId="0" borderId="0" xfId="0" applyNumberFormat="1" applyFont="1" applyAlignment="1">
      <alignment horizontal="center" vertical="center"/>
    </xf>
    <xf numFmtId="167" fontId="1" fillId="0" borderId="0" xfId="0" applyNumberFormat="1" applyFont="1" applyFill="1" applyBorder="1" applyAlignment="1">
      <alignment horizontal="center" vertical="center" wrapText="1"/>
    </xf>
    <xf numFmtId="167" fontId="1" fillId="12" borderId="0" xfId="0" applyNumberFormat="1" applyFont="1" applyFill="1" applyBorder="1" applyAlignment="1">
      <alignment horizontal="center" vertical="center" wrapText="1"/>
    </xf>
    <xf numFmtId="167" fontId="23" fillId="0" borderId="0" xfId="0" applyNumberFormat="1" applyFont="1" applyAlignment="1">
      <alignment horizontal="center"/>
    </xf>
    <xf numFmtId="168" fontId="0" fillId="0" borderId="0" xfId="0" applyNumberFormat="1" applyFill="1"/>
    <xf numFmtId="0" fontId="0" fillId="0" borderId="0" xfId="0" applyFont="1"/>
    <xf numFmtId="0" fontId="0" fillId="0" borderId="0" xfId="0" applyFont="1" applyAlignment="1">
      <alignment horizontal="center"/>
    </xf>
    <xf numFmtId="2" fontId="0" fillId="0" borderId="0" xfId="0" applyNumberFormat="1" applyFont="1" applyAlignment="1">
      <alignment horizontal="center" vertical="center"/>
    </xf>
    <xf numFmtId="0" fontId="0" fillId="0" borderId="0" xfId="0" applyFont="1" applyFill="1" applyAlignment="1">
      <alignment horizontal="center" vertical="center"/>
    </xf>
    <xf numFmtId="0" fontId="0" fillId="0" borderId="0" xfId="0" applyFont="1" applyFill="1" applyAlignment="1">
      <alignment horizontal="left" vertical="center"/>
    </xf>
    <xf numFmtId="167" fontId="0" fillId="0" borderId="0" xfId="0" applyNumberFormat="1" applyFont="1" applyFill="1" applyAlignment="1">
      <alignment horizontal="center" vertical="center"/>
    </xf>
    <xf numFmtId="165" fontId="0" fillId="0" borderId="0" xfId="0" applyNumberFormat="1" applyFont="1" applyAlignment="1">
      <alignment horizontal="center" vertical="center"/>
    </xf>
    <xf numFmtId="0" fontId="0" fillId="0" borderId="0" xfId="0" applyFont="1" applyAlignment="1">
      <alignment vertical="center"/>
    </xf>
    <xf numFmtId="166" fontId="0" fillId="0" borderId="0" xfId="0" applyNumberFormat="1"/>
    <xf numFmtId="167" fontId="0" fillId="0" borderId="0" xfId="0" applyNumberFormat="1" applyAlignment="1">
      <alignment vertical="center" wrapText="1"/>
    </xf>
    <xf numFmtId="167" fontId="0" fillId="0" borderId="0" xfId="0" applyNumberFormat="1" applyFill="1" applyAlignment="1">
      <alignment vertical="center" wrapText="1"/>
    </xf>
    <xf numFmtId="165" fontId="1" fillId="14" borderId="1" xfId="0" applyNumberFormat="1" applyFont="1" applyFill="1" applyBorder="1" applyAlignment="1">
      <alignment horizontal="center" vertical="center" wrapText="1"/>
    </xf>
    <xf numFmtId="11" fontId="0" fillId="14" borderId="0" xfId="0" applyNumberFormat="1" applyFill="1" applyBorder="1" applyAlignment="1">
      <alignment horizontal="center"/>
    </xf>
    <xf numFmtId="165" fontId="1" fillId="14" borderId="8" xfId="0" applyNumberFormat="1" applyFont="1" applyFill="1" applyBorder="1" applyAlignment="1">
      <alignment horizontal="center"/>
    </xf>
    <xf numFmtId="165" fontId="0" fillId="14" borderId="18" xfId="0" applyNumberFormat="1" applyFill="1" applyBorder="1" applyAlignment="1">
      <alignment horizontal="center"/>
    </xf>
    <xf numFmtId="165" fontId="0" fillId="14" borderId="13" xfId="0" applyNumberFormat="1" applyFill="1" applyBorder="1" applyAlignment="1">
      <alignment horizontal="center"/>
    </xf>
    <xf numFmtId="165" fontId="1" fillId="14" borderId="4" xfId="0" applyNumberFormat="1" applyFont="1" applyFill="1" applyBorder="1" applyAlignment="1">
      <alignment horizontal="center"/>
    </xf>
    <xf numFmtId="11" fontId="0" fillId="14" borderId="0" xfId="0" applyNumberFormat="1" applyFill="1" applyBorder="1" applyAlignment="1">
      <alignment horizontal="center"/>
    </xf>
    <xf numFmtId="165" fontId="0" fillId="14" borderId="3" xfId="0" applyNumberFormat="1" applyFill="1" applyBorder="1" applyAlignment="1">
      <alignment horizontal="center"/>
    </xf>
    <xf numFmtId="11" fontId="0" fillId="21" borderId="0" xfId="0" applyNumberFormat="1" applyFill="1" applyBorder="1" applyAlignment="1">
      <alignment horizontal="center"/>
    </xf>
    <xf numFmtId="0" fontId="1" fillId="21" borderId="5" xfId="0" applyFont="1" applyFill="1" applyBorder="1" applyAlignment="1">
      <alignment horizontal="center" vertical="center" wrapText="1"/>
    </xf>
    <xf numFmtId="0" fontId="1" fillId="21" borderId="6" xfId="0" applyFont="1" applyFill="1" applyBorder="1" applyAlignment="1">
      <alignment horizontal="center" vertical="center" wrapText="1"/>
    </xf>
    <xf numFmtId="0" fontId="1" fillId="21" borderId="7" xfId="0" applyFont="1" applyFill="1" applyBorder="1" applyAlignment="1">
      <alignment horizontal="center" vertical="center" wrapText="1"/>
    </xf>
    <xf numFmtId="165" fontId="0" fillId="12" borderId="12" xfId="0" applyNumberFormat="1" applyFill="1" applyBorder="1" applyAlignment="1">
      <alignment horizontal="center"/>
    </xf>
    <xf numFmtId="11" fontId="0" fillId="21" borderId="4" xfId="0" applyNumberFormat="1" applyFill="1" applyBorder="1" applyAlignment="1">
      <alignment horizontal="center"/>
    </xf>
    <xf numFmtId="11" fontId="0" fillId="21" borderId="3" xfId="0" applyNumberFormat="1" applyFill="1" applyBorder="1" applyAlignment="1">
      <alignment horizontal="center"/>
    </xf>
    <xf numFmtId="11" fontId="0" fillId="21" borderId="9" xfId="0" applyNumberFormat="1" applyFill="1" applyBorder="1" applyAlignment="1">
      <alignment horizontal="center"/>
    </xf>
    <xf numFmtId="11" fontId="0" fillId="21" borderId="10" xfId="0" applyNumberFormat="1" applyFill="1" applyBorder="1" applyAlignment="1">
      <alignment horizontal="center"/>
    </xf>
    <xf numFmtId="11" fontId="0" fillId="21" borderId="16" xfId="0" applyNumberFormat="1" applyFill="1" applyBorder="1" applyAlignment="1">
      <alignment horizontal="center"/>
    </xf>
    <xf numFmtId="0" fontId="0" fillId="0" borderId="0" xfId="0" applyFont="1" applyFill="1" applyAlignment="1">
      <alignment horizontal="center"/>
    </xf>
    <xf numFmtId="165" fontId="0" fillId="0" borderId="0" xfId="0" applyNumberFormat="1" applyFont="1" applyFill="1" applyAlignment="1">
      <alignment horizontal="center" vertical="center"/>
    </xf>
    <xf numFmtId="2" fontId="0" fillId="0" borderId="0" xfId="0" applyNumberFormat="1" applyFont="1" applyFill="1" applyAlignment="1">
      <alignment horizontal="center" vertical="center"/>
    </xf>
    <xf numFmtId="166" fontId="0" fillId="0" borderId="0" xfId="0" applyNumberFormat="1" applyFont="1" applyFill="1" applyAlignment="1">
      <alignment horizontal="center" vertical="center"/>
    </xf>
    <xf numFmtId="0" fontId="0" fillId="0" borderId="0" xfId="0" applyFont="1" applyFill="1"/>
    <xf numFmtId="0" fontId="0" fillId="0" borderId="0" xfId="0" applyAlignment="1">
      <alignment horizontal="left" vertical="center" wrapText="1"/>
    </xf>
    <xf numFmtId="0" fontId="1" fillId="4" borderId="1" xfId="0" applyFont="1" applyFill="1" applyBorder="1" applyAlignment="1">
      <alignment horizontal="center" vertical="center" wrapText="1"/>
    </xf>
    <xf numFmtId="165" fontId="0" fillId="5" borderId="0" xfId="0" applyNumberFormat="1" applyFill="1" applyBorder="1" applyAlignment="1">
      <alignment horizontal="center"/>
    </xf>
    <xf numFmtId="2" fontId="0" fillId="22" borderId="0" xfId="0" applyNumberFormat="1" applyFill="1" applyAlignment="1">
      <alignment horizontal="center"/>
    </xf>
    <xf numFmtId="165" fontId="0" fillId="22" borderId="0" xfId="0" applyNumberFormat="1" applyFill="1" applyAlignment="1">
      <alignment horizontal="center"/>
    </xf>
    <xf numFmtId="11" fontId="0" fillId="22" borderId="0" xfId="0" applyNumberFormat="1" applyFill="1" applyAlignment="1">
      <alignment horizontal="center"/>
    </xf>
    <xf numFmtId="0" fontId="0" fillId="22" borderId="1" xfId="0" applyNumberFormat="1" applyFont="1" applyFill="1" applyBorder="1" applyAlignment="1">
      <alignment horizontal="center" vertical="center" wrapText="1"/>
    </xf>
    <xf numFmtId="165" fontId="0" fillId="22" borderId="1" xfId="0" applyNumberFormat="1" applyFont="1" applyFill="1" applyBorder="1" applyAlignment="1">
      <alignment horizontal="center" vertical="center" wrapText="1"/>
    </xf>
    <xf numFmtId="0" fontId="0" fillId="22" borderId="1" xfId="0" applyFont="1" applyFill="1" applyBorder="1" applyAlignment="1">
      <alignment horizontal="center" vertical="center" wrapText="1"/>
    </xf>
    <xf numFmtId="0" fontId="1" fillId="0" borderId="10" xfId="0" applyFont="1" applyBorder="1" applyAlignment="1">
      <alignment horizontal="center" vertical="center" wrapText="1"/>
    </xf>
    <xf numFmtId="0" fontId="0" fillId="0" borderId="4" xfId="0" applyBorder="1"/>
    <xf numFmtId="0" fontId="0" fillId="0" borderId="3" xfId="0" applyBorder="1"/>
    <xf numFmtId="0" fontId="0" fillId="0" borderId="9" xfId="0" applyBorder="1"/>
    <xf numFmtId="0" fontId="0" fillId="0" borderId="10" xfId="0" applyBorder="1"/>
    <xf numFmtId="0" fontId="0" fillId="0" borderId="16" xfId="0" applyBorder="1"/>
    <xf numFmtId="0" fontId="4" fillId="0" borderId="8" xfId="0" applyFont="1" applyBorder="1" applyAlignment="1">
      <alignment horizontal="right" vertical="center"/>
    </xf>
    <xf numFmtId="0" fontId="4" fillId="0" borderId="18" xfId="0" applyFont="1" applyBorder="1" applyAlignment="1">
      <alignment horizontal="right" vertical="center"/>
    </xf>
    <xf numFmtId="0" fontId="4" fillId="0" borderId="13" xfId="0" applyFont="1" applyBorder="1" applyAlignment="1">
      <alignment horizontal="right" vertical="center"/>
    </xf>
    <xf numFmtId="0" fontId="4" fillId="0" borderId="0" xfId="0" applyFont="1" applyAlignment="1">
      <alignment vertical="center"/>
    </xf>
    <xf numFmtId="0" fontId="4" fillId="0" borderId="0" xfId="0" applyFont="1" applyBorder="1" applyAlignment="1">
      <alignment horizontal="center" vertical="center" wrapText="1"/>
    </xf>
    <xf numFmtId="0" fontId="4" fillId="0" borderId="1" xfId="0" applyFont="1" applyFill="1" applyBorder="1" applyAlignment="1">
      <alignment horizontal="center" vertical="center" wrapText="1"/>
    </xf>
    <xf numFmtId="0" fontId="10" fillId="0" borderId="24" xfId="0" applyFont="1" applyBorder="1" applyAlignment="1">
      <alignment horizontal="right" vertical="center"/>
    </xf>
    <xf numFmtId="2" fontId="10" fillId="0" borderId="24" xfId="0" applyNumberFormat="1" applyFont="1" applyBorder="1" applyAlignment="1">
      <alignment horizontal="right" vertical="center"/>
    </xf>
    <xf numFmtId="0" fontId="10" fillId="0" borderId="0" xfId="0" applyFont="1" applyAlignment="1">
      <alignment vertical="center"/>
    </xf>
    <xf numFmtId="0" fontId="1" fillId="0" borderId="0" xfId="0" applyFont="1" applyAlignment="1">
      <alignment horizontal="center" vertical="center"/>
    </xf>
    <xf numFmtId="0" fontId="0" fillId="13" borderId="25" xfId="0" applyFill="1" applyBorder="1" applyAlignment="1">
      <alignment horizontal="center" vertical="center"/>
    </xf>
    <xf numFmtId="0" fontId="15" fillId="13" borderId="25" xfId="0" applyFont="1" applyFill="1" applyBorder="1" applyAlignment="1">
      <alignment horizontal="center" vertical="center"/>
    </xf>
    <xf numFmtId="171" fontId="0" fillId="13" borderId="0" xfId="0" applyNumberFormat="1" applyFill="1" applyBorder="1" applyAlignment="1">
      <alignment horizontal="center" vertical="center"/>
    </xf>
    <xf numFmtId="0" fontId="0" fillId="13" borderId="26" xfId="0" applyFill="1" applyBorder="1" applyAlignment="1">
      <alignment horizontal="center" vertical="center"/>
    </xf>
    <xf numFmtId="171" fontId="0" fillId="13" borderId="3" xfId="0" applyNumberFormat="1" applyFill="1" applyBorder="1" applyAlignment="1">
      <alignment horizontal="center" vertical="center"/>
    </xf>
    <xf numFmtId="0" fontId="15" fillId="13" borderId="27" xfId="0" applyFont="1" applyFill="1" applyBorder="1" applyAlignment="1">
      <alignment horizontal="center" vertical="center"/>
    </xf>
    <xf numFmtId="171" fontId="0" fillId="13" borderId="4" xfId="0" applyNumberFormat="1" applyFill="1" applyBorder="1" applyAlignment="1">
      <alignment horizontal="center" vertical="center"/>
    </xf>
    <xf numFmtId="0" fontId="1" fillId="13" borderId="10" xfId="0" applyFont="1" applyFill="1" applyBorder="1" applyAlignment="1">
      <alignment horizontal="center" vertical="center"/>
    </xf>
    <xf numFmtId="0" fontId="1" fillId="13" borderId="9" xfId="0" applyFont="1" applyFill="1" applyBorder="1" applyAlignment="1">
      <alignment horizontal="center" vertical="center"/>
    </xf>
    <xf numFmtId="2" fontId="1" fillId="13" borderId="10" xfId="0" applyNumberFormat="1" applyFont="1" applyFill="1" applyBorder="1" applyAlignment="1">
      <alignment horizontal="center" vertical="center"/>
    </xf>
    <xf numFmtId="2" fontId="1" fillId="13" borderId="16" xfId="0" applyNumberFormat="1" applyFont="1" applyFill="1" applyBorder="1" applyAlignment="1">
      <alignment horizontal="center" vertical="center"/>
    </xf>
    <xf numFmtId="2" fontId="1" fillId="13" borderId="9" xfId="0" applyNumberFormat="1" applyFont="1" applyFill="1" applyBorder="1" applyAlignment="1">
      <alignment horizontal="center" vertical="center"/>
    </xf>
    <xf numFmtId="0" fontId="1" fillId="13" borderId="13" xfId="0" applyFont="1" applyFill="1" applyBorder="1" applyAlignment="1">
      <alignment horizontal="center" vertical="center" wrapText="1"/>
    </xf>
    <xf numFmtId="0" fontId="1" fillId="13" borderId="28" xfId="0" applyFont="1" applyFill="1" applyBorder="1" applyAlignment="1">
      <alignment horizontal="center" vertical="center" wrapText="1"/>
    </xf>
    <xf numFmtId="0" fontId="1" fillId="13" borderId="29" xfId="0" applyFont="1" applyFill="1" applyBorder="1" applyAlignment="1">
      <alignment horizontal="center" vertical="center" wrapText="1"/>
    </xf>
    <xf numFmtId="0" fontId="0" fillId="13" borderId="0" xfId="0" applyFill="1" applyBorder="1" applyAlignment="1">
      <alignment horizontal="center" vertical="center"/>
    </xf>
    <xf numFmtId="0" fontId="0" fillId="13" borderId="3" xfId="0" applyFill="1" applyBorder="1" applyAlignment="1">
      <alignment horizontal="center" vertical="center"/>
    </xf>
    <xf numFmtId="171" fontId="0" fillId="13" borderId="13" xfId="0" applyNumberFormat="1" applyFill="1" applyBorder="1" applyAlignment="1">
      <alignment horizontal="center" vertical="center"/>
    </xf>
    <xf numFmtId="0" fontId="0" fillId="13" borderId="4" xfId="0" applyFill="1" applyBorder="1" applyAlignment="1">
      <alignment horizontal="center" vertical="center"/>
    </xf>
    <xf numFmtId="0" fontId="0" fillId="13" borderId="4" xfId="0" applyFill="1" applyBorder="1" applyAlignment="1">
      <alignment horizontal="center"/>
    </xf>
    <xf numFmtId="0" fontId="0" fillId="13" borderId="0" xfId="0" applyFill="1" applyBorder="1" applyAlignment="1">
      <alignment horizontal="center"/>
    </xf>
    <xf numFmtId="165" fontId="0" fillId="13" borderId="0" xfId="0" applyNumberFormat="1" applyFill="1" applyBorder="1" applyAlignment="1">
      <alignment horizontal="center"/>
    </xf>
    <xf numFmtId="0" fontId="0" fillId="13" borderId="30" xfId="0" applyFill="1" applyBorder="1" applyAlignment="1">
      <alignment horizontal="center" vertical="center"/>
    </xf>
    <xf numFmtId="0" fontId="0" fillId="13" borderId="31" xfId="0" applyFill="1" applyBorder="1" applyAlignment="1">
      <alignment horizontal="center" vertical="center"/>
    </xf>
    <xf numFmtId="0" fontId="1" fillId="13" borderId="12" xfId="0" applyFont="1" applyFill="1" applyBorder="1" applyAlignment="1">
      <alignment horizontal="center" vertical="center"/>
    </xf>
    <xf numFmtId="0" fontId="0" fillId="13" borderId="12" xfId="0" applyFill="1" applyBorder="1" applyAlignment="1">
      <alignment horizontal="center" vertical="center"/>
    </xf>
    <xf numFmtId="171" fontId="0" fillId="13" borderId="12" xfId="0" applyNumberFormat="1" applyFill="1" applyBorder="1" applyAlignment="1">
      <alignment horizontal="center" vertical="center"/>
    </xf>
    <xf numFmtId="0" fontId="0" fillId="14" borderId="0" xfId="0" applyFill="1"/>
    <xf numFmtId="0" fontId="0" fillId="14" borderId="0" xfId="0" applyFill="1" applyAlignment="1">
      <alignment vertical="center"/>
    </xf>
    <xf numFmtId="0" fontId="15" fillId="14" borderId="27" xfId="0" applyFont="1" applyFill="1" applyBorder="1" applyAlignment="1">
      <alignment horizontal="center" vertical="center"/>
    </xf>
    <xf numFmtId="0" fontId="0" fillId="14" borderId="25" xfId="0" applyFill="1" applyBorder="1" applyAlignment="1">
      <alignment horizontal="center" vertical="center"/>
    </xf>
    <xf numFmtId="0" fontId="0" fillId="14" borderId="26" xfId="0" applyFill="1" applyBorder="1" applyAlignment="1">
      <alignment horizontal="center" vertical="center"/>
    </xf>
    <xf numFmtId="0" fontId="1" fillId="14" borderId="0" xfId="0" applyFont="1" applyFill="1" applyAlignment="1">
      <alignment horizontal="center" vertical="center"/>
    </xf>
    <xf numFmtId="2" fontId="1" fillId="14" borderId="9" xfId="0" applyNumberFormat="1" applyFont="1" applyFill="1" applyBorder="1" applyAlignment="1">
      <alignment horizontal="center" vertical="center"/>
    </xf>
    <xf numFmtId="2" fontId="1" fillId="14" borderId="10" xfId="0" applyNumberFormat="1" applyFont="1" applyFill="1" applyBorder="1" applyAlignment="1">
      <alignment horizontal="center" vertical="center"/>
    </xf>
    <xf numFmtId="2" fontId="1" fillId="14" borderId="16" xfId="0" applyNumberFormat="1" applyFont="1" applyFill="1" applyBorder="1" applyAlignment="1">
      <alignment horizontal="center" vertical="center"/>
    </xf>
    <xf numFmtId="0" fontId="1" fillId="14" borderId="29" xfId="0" applyFont="1" applyFill="1" applyBorder="1" applyAlignment="1">
      <alignment horizontal="center" vertical="center" wrapText="1"/>
    </xf>
    <xf numFmtId="0" fontId="1" fillId="14" borderId="28" xfId="0" applyFont="1" applyFill="1" applyBorder="1" applyAlignment="1">
      <alignment horizontal="center" vertical="center" wrapText="1"/>
    </xf>
    <xf numFmtId="0" fontId="0" fillId="14" borderId="4" xfId="0" applyFill="1" applyBorder="1"/>
    <xf numFmtId="0" fontId="0" fillId="14" borderId="0" xfId="0" applyFill="1" applyBorder="1"/>
    <xf numFmtId="0" fontId="1" fillId="14" borderId="2" xfId="0" applyFont="1" applyFill="1" applyBorder="1" applyAlignment="1">
      <alignment horizontal="center" vertical="center" wrapText="1"/>
    </xf>
    <xf numFmtId="0" fontId="0" fillId="14" borderId="3" xfId="0" applyFill="1" applyBorder="1"/>
    <xf numFmtId="0" fontId="0" fillId="14" borderId="32" xfId="0" applyFill="1" applyBorder="1" applyAlignment="1">
      <alignment horizontal="center" vertical="center"/>
    </xf>
    <xf numFmtId="0" fontId="1" fillId="14" borderId="0" xfId="0" applyFont="1" applyFill="1" applyBorder="1" applyAlignment="1">
      <alignment horizontal="center" vertical="center"/>
    </xf>
    <xf numFmtId="0" fontId="0" fillId="14" borderId="0" xfId="0" applyFill="1" applyBorder="1" applyAlignment="1">
      <alignment horizontal="center" vertical="center"/>
    </xf>
    <xf numFmtId="0" fontId="0" fillId="14" borderId="4" xfId="0" applyFill="1" applyBorder="1" applyAlignment="1">
      <alignment vertical="center"/>
    </xf>
    <xf numFmtId="0" fontId="1" fillId="14" borderId="4" xfId="0" applyFont="1" applyFill="1" applyBorder="1" applyAlignment="1">
      <alignment horizontal="center" vertical="center"/>
    </xf>
    <xf numFmtId="171" fontId="0" fillId="14" borderId="4" xfId="0" applyNumberFormat="1" applyFill="1" applyBorder="1" applyAlignment="1">
      <alignment horizontal="center" vertical="center"/>
    </xf>
    <xf numFmtId="0" fontId="15" fillId="14" borderId="33" xfId="0" applyFont="1" applyFill="1" applyBorder="1" applyAlignment="1">
      <alignment vertical="center"/>
    </xf>
    <xf numFmtId="0" fontId="15" fillId="14" borderId="34" xfId="0" applyFont="1" applyFill="1" applyBorder="1" applyAlignment="1">
      <alignment vertical="center"/>
    </xf>
    <xf numFmtId="0" fontId="15" fillId="14" borderId="35" xfId="0" applyFont="1" applyFill="1" applyBorder="1" applyAlignment="1">
      <alignment vertical="center"/>
    </xf>
    <xf numFmtId="0" fontId="15" fillId="13" borderId="33" xfId="0" applyFont="1" applyFill="1" applyBorder="1" applyAlignment="1">
      <alignment vertical="center"/>
    </xf>
    <xf numFmtId="0" fontId="15" fillId="13" borderId="34" xfId="0" applyFont="1" applyFill="1" applyBorder="1" applyAlignment="1">
      <alignment vertical="center"/>
    </xf>
    <xf numFmtId="0" fontId="15" fillId="13" borderId="35" xfId="0" applyFont="1" applyFill="1" applyBorder="1" applyAlignment="1">
      <alignment vertical="center"/>
    </xf>
    <xf numFmtId="0" fontId="15" fillId="23" borderId="33" xfId="0" applyFont="1" applyFill="1" applyBorder="1" applyAlignment="1">
      <alignment vertical="center"/>
    </xf>
    <xf numFmtId="0" fontId="15" fillId="23" borderId="34" xfId="0" applyFont="1" applyFill="1" applyBorder="1" applyAlignment="1">
      <alignment vertical="center"/>
    </xf>
    <xf numFmtId="0" fontId="15" fillId="23" borderId="35" xfId="0" applyFont="1" applyFill="1" applyBorder="1" applyAlignment="1">
      <alignment vertical="center"/>
    </xf>
    <xf numFmtId="0" fontId="0" fillId="23" borderId="4" xfId="0" applyFill="1" applyBorder="1" applyAlignment="1">
      <alignment vertical="center"/>
    </xf>
    <xf numFmtId="0" fontId="0" fillId="23" borderId="0" xfId="0" applyFill="1" applyAlignment="1">
      <alignment vertical="center"/>
    </xf>
    <xf numFmtId="0" fontId="15" fillId="23" borderId="27" xfId="0" applyFont="1" applyFill="1" applyBorder="1" applyAlignment="1">
      <alignment horizontal="center" vertical="center"/>
    </xf>
    <xf numFmtId="0" fontId="0" fillId="23" borderId="25" xfId="0" applyFill="1" applyBorder="1" applyAlignment="1">
      <alignment horizontal="center" vertical="center"/>
    </xf>
    <xf numFmtId="0" fontId="0" fillId="23" borderId="26" xfId="0" applyFill="1" applyBorder="1" applyAlignment="1">
      <alignment horizontal="center" vertical="center"/>
    </xf>
    <xf numFmtId="0" fontId="0" fillId="23" borderId="32" xfId="0" applyFill="1" applyBorder="1" applyAlignment="1">
      <alignment horizontal="center" vertical="center"/>
    </xf>
    <xf numFmtId="0" fontId="1" fillId="23" borderId="4" xfId="0" applyFont="1" applyFill="1" applyBorder="1" applyAlignment="1">
      <alignment horizontal="center" vertical="center"/>
    </xf>
    <xf numFmtId="0" fontId="1" fillId="23" borderId="0" xfId="0" applyFont="1" applyFill="1" applyAlignment="1">
      <alignment horizontal="center" vertical="center"/>
    </xf>
    <xf numFmtId="2" fontId="1" fillId="23" borderId="9" xfId="0" applyNumberFormat="1" applyFont="1" applyFill="1" applyBorder="1" applyAlignment="1">
      <alignment horizontal="center" vertical="center"/>
    </xf>
    <xf numFmtId="2" fontId="1" fillId="23" borderId="10" xfId="0" applyNumberFormat="1" applyFont="1" applyFill="1" applyBorder="1" applyAlignment="1">
      <alignment horizontal="center" vertical="center"/>
    </xf>
    <xf numFmtId="2" fontId="1" fillId="23" borderId="16" xfId="0" applyNumberFormat="1" applyFont="1" applyFill="1" applyBorder="1" applyAlignment="1">
      <alignment horizontal="center" vertical="center"/>
    </xf>
    <xf numFmtId="0" fontId="1" fillId="23" borderId="0" xfId="0" applyFont="1" applyFill="1" applyBorder="1" applyAlignment="1">
      <alignment horizontal="center" vertical="center"/>
    </xf>
    <xf numFmtId="0" fontId="1" fillId="23" borderId="29" xfId="0" applyFont="1" applyFill="1" applyBorder="1" applyAlignment="1">
      <alignment horizontal="center" vertical="center" wrapText="1"/>
    </xf>
    <xf numFmtId="0" fontId="1" fillId="23" borderId="28" xfId="0" applyFont="1" applyFill="1" applyBorder="1" applyAlignment="1">
      <alignment horizontal="center" vertical="center" wrapText="1"/>
    </xf>
    <xf numFmtId="0" fontId="1" fillId="23" borderId="2" xfId="0" applyFont="1" applyFill="1" applyBorder="1" applyAlignment="1">
      <alignment horizontal="center" vertical="center" wrapText="1"/>
    </xf>
    <xf numFmtId="0" fontId="0" fillId="23" borderId="0" xfId="0" applyFill="1" applyBorder="1" applyAlignment="1">
      <alignment horizontal="center" vertical="center"/>
    </xf>
    <xf numFmtId="0" fontId="0" fillId="23" borderId="0" xfId="0" applyFill="1" applyBorder="1"/>
    <xf numFmtId="0" fontId="0" fillId="23" borderId="0" xfId="0" applyFill="1"/>
    <xf numFmtId="0" fontId="0" fillId="23" borderId="8" xfId="0" applyFill="1" applyBorder="1"/>
    <xf numFmtId="0" fontId="0" fillId="23" borderId="13" xfId="0" applyFill="1" applyBorder="1"/>
    <xf numFmtId="0" fontId="0" fillId="23" borderId="4" xfId="0" applyFill="1" applyBorder="1"/>
    <xf numFmtId="0" fontId="0" fillId="23" borderId="3" xfId="0" applyFill="1" applyBorder="1"/>
    <xf numFmtId="0" fontId="0" fillId="23" borderId="18" xfId="0" applyFill="1" applyBorder="1"/>
    <xf numFmtId="0" fontId="15" fillId="24" borderId="33" xfId="0" applyFont="1" applyFill="1" applyBorder="1" applyAlignment="1">
      <alignment vertical="center"/>
    </xf>
    <xf numFmtId="0" fontId="15" fillId="24" borderId="34" xfId="0" applyFont="1" applyFill="1" applyBorder="1" applyAlignment="1">
      <alignment vertical="center"/>
    </xf>
    <xf numFmtId="0" fontId="15" fillId="24" borderId="35" xfId="0" applyFont="1" applyFill="1" applyBorder="1" applyAlignment="1">
      <alignment vertical="center"/>
    </xf>
    <xf numFmtId="0" fontId="0" fillId="24" borderId="4" xfId="0" applyFill="1" applyBorder="1" applyAlignment="1">
      <alignment vertical="center"/>
    </xf>
    <xf numFmtId="0" fontId="0" fillId="24" borderId="0" xfId="0" applyFill="1" applyAlignment="1">
      <alignment vertical="center"/>
    </xf>
    <xf numFmtId="0" fontId="15" fillId="24" borderId="27" xfId="0" applyFont="1" applyFill="1" applyBorder="1" applyAlignment="1">
      <alignment horizontal="center" vertical="center"/>
    </xf>
    <xf numFmtId="0" fontId="0" fillId="24" borderId="25" xfId="0" applyFill="1" applyBorder="1" applyAlignment="1">
      <alignment horizontal="center" vertical="center"/>
    </xf>
    <xf numFmtId="0" fontId="0" fillId="24" borderId="26" xfId="0" applyFill="1" applyBorder="1" applyAlignment="1">
      <alignment horizontal="center" vertical="center"/>
    </xf>
    <xf numFmtId="0" fontId="0" fillId="24" borderId="32" xfId="0" applyFill="1" applyBorder="1" applyAlignment="1">
      <alignment horizontal="center" vertical="center"/>
    </xf>
    <xf numFmtId="0" fontId="1" fillId="24" borderId="4" xfId="0" applyFont="1" applyFill="1" applyBorder="1" applyAlignment="1">
      <alignment horizontal="center" vertical="center"/>
    </xf>
    <xf numFmtId="0" fontId="1" fillId="24" borderId="0" xfId="0" applyFont="1" applyFill="1" applyAlignment="1">
      <alignment horizontal="center" vertical="center"/>
    </xf>
    <xf numFmtId="2" fontId="1" fillId="24" borderId="9" xfId="0" applyNumberFormat="1" applyFont="1" applyFill="1" applyBorder="1" applyAlignment="1">
      <alignment horizontal="center" vertical="center"/>
    </xf>
    <xf numFmtId="2" fontId="1" fillId="24" borderId="10" xfId="0" applyNumberFormat="1" applyFont="1" applyFill="1" applyBorder="1" applyAlignment="1">
      <alignment horizontal="center" vertical="center"/>
    </xf>
    <xf numFmtId="2" fontId="1" fillId="24" borderId="16" xfId="0" applyNumberFormat="1" applyFont="1" applyFill="1" applyBorder="1" applyAlignment="1">
      <alignment horizontal="center" vertical="center"/>
    </xf>
    <xf numFmtId="0" fontId="1" fillId="24" borderId="0" xfId="0" applyFont="1" applyFill="1" applyBorder="1" applyAlignment="1">
      <alignment horizontal="center" vertical="center"/>
    </xf>
    <xf numFmtId="0" fontId="1" fillId="24" borderId="29" xfId="0" applyFont="1" applyFill="1" applyBorder="1" applyAlignment="1">
      <alignment horizontal="center" vertical="center" wrapText="1"/>
    </xf>
    <xf numFmtId="0" fontId="1" fillId="24" borderId="28" xfId="0" applyFont="1" applyFill="1" applyBorder="1" applyAlignment="1">
      <alignment horizontal="center" vertical="center" wrapText="1"/>
    </xf>
    <xf numFmtId="0" fontId="1" fillId="24" borderId="2" xfId="0" applyFont="1" applyFill="1" applyBorder="1" applyAlignment="1">
      <alignment horizontal="center" vertical="center" wrapText="1"/>
    </xf>
    <xf numFmtId="0" fontId="0" fillId="24" borderId="0" xfId="0" applyFill="1" applyBorder="1" applyAlignment="1">
      <alignment horizontal="center" vertical="center"/>
    </xf>
    <xf numFmtId="0" fontId="0" fillId="24" borderId="0" xfId="0" applyFill="1" applyBorder="1"/>
    <xf numFmtId="0" fontId="0" fillId="24" borderId="0" xfId="0" applyFill="1"/>
    <xf numFmtId="0" fontId="0" fillId="24" borderId="8" xfId="0" applyFill="1" applyBorder="1"/>
    <xf numFmtId="0" fontId="0" fillId="24" borderId="18" xfId="0" applyFill="1" applyBorder="1"/>
    <xf numFmtId="0" fontId="0" fillId="24" borderId="4" xfId="0" applyFill="1" applyBorder="1"/>
    <xf numFmtId="0" fontId="0" fillId="24" borderId="13" xfId="0" applyFill="1" applyBorder="1"/>
    <xf numFmtId="0" fontId="0" fillId="24" borderId="3" xfId="0" applyFill="1" applyBorder="1"/>
    <xf numFmtId="0" fontId="1" fillId="0" borderId="0" xfId="0" applyFont="1" applyAlignment="1">
      <alignment vertical="center" wrapText="1"/>
    </xf>
    <xf numFmtId="49" fontId="1" fillId="0" borderId="0" xfId="0" applyNumberFormat="1" applyFont="1" applyBorder="1" applyAlignment="1">
      <alignment horizontal="center" vertical="center" wrapText="1"/>
    </xf>
    <xf numFmtId="49" fontId="7" fillId="0" borderId="0" xfId="0" applyNumberFormat="1" applyFont="1" applyAlignment="1">
      <alignment horizontal="center" vertical="center"/>
    </xf>
    <xf numFmtId="49" fontId="1" fillId="0" borderId="1" xfId="0" applyNumberFormat="1" applyFont="1" applyBorder="1" applyAlignment="1">
      <alignment horizontal="center" vertical="center" wrapText="1"/>
    </xf>
    <xf numFmtId="49" fontId="0" fillId="12" borderId="0" xfId="0" applyNumberFormat="1" applyFill="1" applyAlignment="1">
      <alignment horizontal="center"/>
    </xf>
    <xf numFmtId="49" fontId="0" fillId="0" borderId="0" xfId="0" applyNumberFormat="1" applyAlignment="1">
      <alignment horizontal="center"/>
    </xf>
    <xf numFmtId="49" fontId="0" fillId="0" borderId="0" xfId="0" applyNumberFormat="1" applyFill="1" applyAlignment="1">
      <alignment horizontal="center" vertical="center"/>
    </xf>
    <xf numFmtId="0" fontId="0" fillId="0" borderId="0" xfId="0" applyNumberFormat="1" applyAlignment="1">
      <alignment horizontal="center"/>
    </xf>
    <xf numFmtId="49" fontId="1" fillId="0" borderId="0" xfId="0" applyNumberFormat="1" applyFont="1" applyFill="1" applyBorder="1" applyAlignment="1">
      <alignment horizontal="center" vertical="center" wrapText="1"/>
    </xf>
    <xf numFmtId="49" fontId="0" fillId="12" borderId="0" xfId="0" applyNumberFormat="1" applyFill="1" applyBorder="1" applyAlignment="1">
      <alignment horizontal="center"/>
    </xf>
    <xf numFmtId="0" fontId="15" fillId="0" borderId="0" xfId="0" applyFont="1" applyFill="1" applyBorder="1" applyAlignment="1">
      <alignment horizontal="center" vertical="center"/>
    </xf>
    <xf numFmtId="2" fontId="1" fillId="0" borderId="0" xfId="0" applyNumberFormat="1" applyFont="1" applyFill="1" applyBorder="1" applyAlignment="1">
      <alignment horizontal="center" vertical="center"/>
    </xf>
    <xf numFmtId="0" fontId="1" fillId="0" borderId="0" xfId="0" applyFont="1" applyFill="1" applyBorder="1" applyAlignment="1">
      <alignment horizontal="center" vertical="center"/>
    </xf>
    <xf numFmtId="0" fontId="1" fillId="0" borderId="0" xfId="0" applyFont="1" applyFill="1" applyBorder="1" applyAlignment="1">
      <alignment horizontal="left" vertical="center" wrapText="1"/>
    </xf>
    <xf numFmtId="0" fontId="1" fillId="0" borderId="0" xfId="0" applyNumberFormat="1" applyFont="1" applyFill="1" applyBorder="1" applyAlignment="1">
      <alignment horizontal="center" vertical="center" wrapText="1"/>
    </xf>
    <xf numFmtId="0" fontId="0" fillId="12" borderId="0" xfId="0" applyNumberFormat="1" applyFill="1" applyBorder="1" applyAlignment="1">
      <alignment horizontal="center"/>
    </xf>
    <xf numFmtId="0" fontId="0" fillId="0" borderId="0" xfId="0" applyNumberFormat="1" applyFill="1" applyAlignment="1">
      <alignment horizontal="center" vertical="center"/>
    </xf>
    <xf numFmtId="0" fontId="1" fillId="0" borderId="0" xfId="0" applyNumberFormat="1" applyFont="1" applyBorder="1" applyAlignment="1">
      <alignment horizontal="center" vertical="center" wrapText="1"/>
    </xf>
    <xf numFmtId="0" fontId="1" fillId="0" borderId="1" xfId="0" applyNumberFormat="1" applyFont="1" applyBorder="1" applyAlignment="1">
      <alignment horizontal="center" vertical="center" wrapText="1"/>
    </xf>
    <xf numFmtId="0" fontId="0" fillId="12" borderId="0" xfId="0" applyNumberFormat="1" applyFill="1" applyAlignment="1">
      <alignment horizontal="center"/>
    </xf>
    <xf numFmtId="0" fontId="1" fillId="23" borderId="1" xfId="0" applyFont="1" applyFill="1" applyBorder="1" applyAlignment="1">
      <alignment horizontal="center" vertical="center" wrapText="1"/>
    </xf>
    <xf numFmtId="0" fontId="0" fillId="23" borderId="0" xfId="0" applyFill="1"/>
    <xf numFmtId="165" fontId="0" fillId="23" borderId="0" xfId="0" applyNumberFormat="1" applyFill="1"/>
    <xf numFmtId="2" fontId="0" fillId="23" borderId="0" xfId="0" applyNumberFormat="1" applyFill="1"/>
    <xf numFmtId="11" fontId="0" fillId="23" borderId="0" xfId="0" applyNumberFormat="1" applyFill="1"/>
    <xf numFmtId="11" fontId="0" fillId="23" borderId="0" xfId="0" applyNumberFormat="1" applyFill="1" applyAlignment="1">
      <alignment horizontal="center"/>
    </xf>
    <xf numFmtId="165" fontId="0" fillId="23" borderId="0" xfId="0" applyNumberFormat="1" applyFill="1" applyAlignment="1">
      <alignment horizontal="center"/>
    </xf>
    <xf numFmtId="172" fontId="4" fillId="6" borderId="13" xfId="0" applyNumberFormat="1" applyFont="1" applyFill="1" applyBorder="1"/>
    <xf numFmtId="172" fontId="4" fillId="6" borderId="3" xfId="0" applyNumberFormat="1" applyFont="1" applyFill="1" applyBorder="1"/>
    <xf numFmtId="172" fontId="4" fillId="6" borderId="16" xfId="0" applyNumberFormat="1" applyFont="1" applyFill="1" applyBorder="1"/>
    <xf numFmtId="0" fontId="3" fillId="0" borderId="1" xfId="0" applyFont="1" applyBorder="1" applyAlignment="1">
      <alignment horizontal="center" vertical="center" wrapText="1"/>
    </xf>
    <xf numFmtId="170" fontId="0" fillId="0" borderId="0" xfId="0" applyNumberFormat="1" applyAlignment="1">
      <alignment horizontal="center" vertical="center" wrapText="1"/>
    </xf>
    <xf numFmtId="165" fontId="1" fillId="14" borderId="4" xfId="0" applyNumberFormat="1" applyFont="1" applyFill="1" applyBorder="1" applyAlignment="1">
      <alignment horizontal="center"/>
    </xf>
    <xf numFmtId="11" fontId="0" fillId="14" borderId="0" xfId="0" applyNumberFormat="1" applyFill="1" applyBorder="1" applyAlignment="1">
      <alignment horizontal="center"/>
    </xf>
    <xf numFmtId="11" fontId="0" fillId="14" borderId="3" xfId="0" applyNumberFormat="1" applyFill="1" applyBorder="1" applyAlignment="1">
      <alignment horizontal="center"/>
    </xf>
    <xf numFmtId="165" fontId="1" fillId="14" borderId="9" xfId="0" applyNumberFormat="1" applyFont="1" applyFill="1" applyBorder="1" applyAlignment="1">
      <alignment horizontal="center"/>
    </xf>
    <xf numFmtId="11" fontId="0" fillId="14" borderId="10" xfId="0" applyNumberFormat="1" applyFill="1" applyBorder="1" applyAlignment="1">
      <alignment horizontal="center"/>
    </xf>
    <xf numFmtId="11" fontId="0" fillId="14" borderId="16" xfId="0" applyNumberFormat="1" applyFill="1" applyBorder="1" applyAlignment="1">
      <alignment horizontal="center"/>
    </xf>
    <xf numFmtId="165" fontId="1" fillId="16" borderId="8" xfId="0" applyNumberFormat="1" applyFont="1" applyFill="1" applyBorder="1" applyAlignment="1">
      <alignment horizontal="center"/>
    </xf>
    <xf numFmtId="11" fontId="0" fillId="16" borderId="18" xfId="0" applyNumberFormat="1" applyFill="1" applyBorder="1" applyAlignment="1">
      <alignment horizontal="center"/>
    </xf>
    <xf numFmtId="11" fontId="0" fillId="16" borderId="13" xfId="0" applyNumberFormat="1" applyFill="1" applyBorder="1" applyAlignment="1">
      <alignment horizontal="center"/>
    </xf>
    <xf numFmtId="165" fontId="1" fillId="16" borderId="4" xfId="0" applyNumberFormat="1" applyFont="1" applyFill="1" applyBorder="1" applyAlignment="1">
      <alignment horizontal="center"/>
    </xf>
    <xf numFmtId="11" fontId="0" fillId="16" borderId="0" xfId="0" applyNumberFormat="1" applyFill="1" applyBorder="1" applyAlignment="1">
      <alignment horizontal="center"/>
    </xf>
    <xf numFmtId="11" fontId="0" fillId="16" borderId="3" xfId="0" applyNumberFormat="1" applyFill="1" applyBorder="1" applyAlignment="1">
      <alignment horizontal="center"/>
    </xf>
    <xf numFmtId="165" fontId="1" fillId="16" borderId="9" xfId="0" applyNumberFormat="1" applyFont="1" applyFill="1" applyBorder="1" applyAlignment="1">
      <alignment horizontal="center"/>
    </xf>
    <xf numFmtId="11" fontId="0" fillId="16" borderId="10" xfId="0" applyNumberFormat="1" applyFill="1" applyBorder="1" applyAlignment="1">
      <alignment horizontal="center"/>
    </xf>
    <xf numFmtId="11" fontId="0" fillId="16" borderId="16" xfId="0" applyNumberFormat="1" applyFill="1" applyBorder="1" applyAlignment="1">
      <alignment horizontal="center"/>
    </xf>
    <xf numFmtId="165" fontId="1" fillId="0" borderId="8" xfId="0" applyNumberFormat="1" applyFont="1" applyFill="1" applyBorder="1" applyAlignment="1">
      <alignment horizontal="center"/>
    </xf>
    <xf numFmtId="11" fontId="0" fillId="0" borderId="18" xfId="0" applyNumberFormat="1" applyBorder="1" applyAlignment="1">
      <alignment horizontal="center"/>
    </xf>
    <xf numFmtId="11" fontId="0" fillId="0" borderId="13" xfId="0" applyNumberFormat="1" applyBorder="1" applyAlignment="1">
      <alignment horizontal="center"/>
    </xf>
    <xf numFmtId="165" fontId="1" fillId="0" borderId="4" xfId="0" applyNumberFormat="1" applyFont="1" applyFill="1" applyBorder="1" applyAlignment="1">
      <alignment horizontal="center"/>
    </xf>
    <xf numFmtId="11" fontId="0" fillId="0" borderId="0" xfId="0" applyNumberFormat="1" applyBorder="1" applyAlignment="1">
      <alignment horizontal="center"/>
    </xf>
    <xf numFmtId="11" fontId="0" fillId="0" borderId="3" xfId="0" applyNumberFormat="1" applyBorder="1" applyAlignment="1">
      <alignment horizontal="center"/>
    </xf>
    <xf numFmtId="165" fontId="1" fillId="0" borderId="9" xfId="0" applyNumberFormat="1" applyFont="1" applyFill="1" applyBorder="1" applyAlignment="1">
      <alignment horizontal="center"/>
    </xf>
    <xf numFmtId="11" fontId="0" fillId="0" borderId="10" xfId="0" applyNumberFormat="1" applyFill="1" applyBorder="1" applyAlignment="1">
      <alignment horizontal="center"/>
    </xf>
    <xf numFmtId="11" fontId="0" fillId="0" borderId="16" xfId="0" applyNumberFormat="1" applyBorder="1" applyAlignment="1">
      <alignment horizontal="center"/>
    </xf>
    <xf numFmtId="0" fontId="0" fillId="14" borderId="0" xfId="0" applyFill="1" applyBorder="1" applyAlignment="1">
      <alignment vertical="center"/>
    </xf>
    <xf numFmtId="171" fontId="0" fillId="14" borderId="0" xfId="0" applyNumberFormat="1" applyFill="1" applyBorder="1" applyAlignment="1">
      <alignment horizontal="center" vertical="center"/>
    </xf>
    <xf numFmtId="11" fontId="0" fillId="0" borderId="0" xfId="0" applyNumberFormat="1"/>
    <xf numFmtId="2" fontId="0" fillId="0" borderId="0" xfId="0" applyNumberFormat="1"/>
    <xf numFmtId="2" fontId="0" fillId="0" borderId="0" xfId="0" applyNumberFormat="1" applyAlignment="1">
      <alignment vertical="center"/>
    </xf>
    <xf numFmtId="165" fontId="1" fillId="3" borderId="0" xfId="0" applyNumberFormat="1" applyFont="1" applyFill="1" applyBorder="1" applyAlignment="1">
      <alignment horizontal="center" vertical="center" wrapText="1"/>
    </xf>
    <xf numFmtId="2" fontId="1" fillId="10" borderId="1" xfId="0" applyNumberFormat="1" applyFont="1" applyFill="1" applyBorder="1" applyAlignment="1">
      <alignment horizontal="center" vertical="center" wrapText="1"/>
    </xf>
    <xf numFmtId="2" fontId="0" fillId="10" borderId="0" xfId="0" applyNumberFormat="1" applyFill="1" applyBorder="1" applyAlignment="1">
      <alignment horizontal="center"/>
    </xf>
    <xf numFmtId="11" fontId="0" fillId="10" borderId="0" xfId="0" applyNumberFormat="1" applyFill="1" applyBorder="1" applyAlignment="1">
      <alignment horizontal="center"/>
    </xf>
    <xf numFmtId="0" fontId="10" fillId="0" borderId="0" xfId="0" applyFont="1" applyBorder="1" applyAlignment="1">
      <alignment horizontal="right" vertical="center"/>
    </xf>
    <xf numFmtId="2" fontId="10" fillId="0" borderId="0" xfId="0" applyNumberFormat="1" applyFont="1" applyBorder="1" applyAlignment="1">
      <alignment horizontal="right" vertical="center"/>
    </xf>
    <xf numFmtId="2" fontId="1" fillId="13" borderId="2" xfId="0" applyNumberFormat="1" applyFont="1" applyFill="1" applyBorder="1" applyAlignment="1">
      <alignment horizontal="center" vertical="center"/>
    </xf>
    <xf numFmtId="49" fontId="25" fillId="0" borderId="0" xfId="0" applyNumberFormat="1" applyFont="1" applyBorder="1" applyAlignment="1">
      <alignment horizontal="center" vertical="center"/>
    </xf>
    <xf numFmtId="0" fontId="25" fillId="0" borderId="0" xfId="0" applyNumberFormat="1" applyFont="1" applyBorder="1" applyAlignment="1">
      <alignment horizontal="center" vertical="center"/>
    </xf>
    <xf numFmtId="0" fontId="1" fillId="0" borderId="24" xfId="0" applyFont="1" applyBorder="1" applyAlignment="1">
      <alignment horizontal="center" vertical="center" wrapText="1"/>
    </xf>
    <xf numFmtId="14" fontId="25" fillId="0" borderId="24" xfId="0" applyNumberFormat="1" applyFont="1" applyBorder="1" applyAlignment="1">
      <alignment horizontal="center" vertical="center"/>
    </xf>
    <xf numFmtId="167" fontId="0" fillId="0" borderId="0" xfId="0" applyNumberFormat="1"/>
    <xf numFmtId="173" fontId="1" fillId="0" borderId="1" xfId="0" applyNumberFormat="1" applyFont="1" applyBorder="1" applyAlignment="1">
      <alignment horizontal="center" vertical="center" wrapText="1"/>
    </xf>
    <xf numFmtId="173" fontId="0" fillId="0" borderId="0" xfId="0" applyNumberFormat="1"/>
    <xf numFmtId="173" fontId="7" fillId="0" borderId="0" xfId="0" applyNumberFormat="1" applyFont="1" applyAlignment="1">
      <alignment horizontal="center" vertical="center"/>
    </xf>
    <xf numFmtId="173" fontId="1" fillId="0" borderId="0" xfId="0" applyNumberFormat="1" applyFont="1" applyFill="1" applyBorder="1" applyAlignment="1">
      <alignment horizontal="center" vertical="center" wrapText="1"/>
    </xf>
    <xf numFmtId="173" fontId="1" fillId="12" borderId="0" xfId="0" applyNumberFormat="1" applyFont="1" applyFill="1" applyBorder="1" applyAlignment="1">
      <alignment horizontal="center" vertical="center" wrapText="1"/>
    </xf>
    <xf numFmtId="173" fontId="23" fillId="0" borderId="0" xfId="0" applyNumberFormat="1" applyFont="1"/>
    <xf numFmtId="173" fontId="1" fillId="13" borderId="0" xfId="0" applyNumberFormat="1" applyFont="1" applyFill="1"/>
    <xf numFmtId="173" fontId="0" fillId="13" borderId="0" xfId="0" applyNumberFormat="1" applyFill="1"/>
    <xf numFmtId="173" fontId="1" fillId="14" borderId="0" xfId="0" applyNumberFormat="1" applyFont="1" applyFill="1"/>
    <xf numFmtId="173" fontId="0" fillId="14" borderId="0" xfId="0" applyNumberFormat="1" applyFill="1"/>
    <xf numFmtId="173" fontId="15" fillId="15" borderId="0" xfId="0" applyNumberFormat="1" applyFont="1" applyFill="1"/>
    <xf numFmtId="0" fontId="1" fillId="25" borderId="0" xfId="0" applyFont="1" applyFill="1" applyAlignment="1">
      <alignment horizontal="center" vertical="center" wrapText="1"/>
    </xf>
    <xf numFmtId="166" fontId="23" fillId="0" borderId="0" xfId="0" applyNumberFormat="1" applyFont="1"/>
    <xf numFmtId="165" fontId="23" fillId="0" borderId="0" xfId="0" applyNumberFormat="1" applyFont="1"/>
    <xf numFmtId="167" fontId="23" fillId="0" borderId="0" xfId="0" applyNumberFormat="1" applyFont="1"/>
    <xf numFmtId="167" fontId="8" fillId="0" borderId="0" xfId="0" applyNumberFormat="1" applyFont="1"/>
    <xf numFmtId="167" fontId="8" fillId="0" borderId="0" xfId="0" applyNumberFormat="1" applyFont="1" applyAlignment="1">
      <alignment horizontal="center"/>
    </xf>
    <xf numFmtId="2" fontId="0" fillId="0" borderId="0" xfId="0" applyNumberFormat="1" applyFont="1"/>
    <xf numFmtId="165" fontId="29" fillId="14" borderId="9" xfId="0" applyNumberFormat="1" applyFont="1" applyFill="1" applyBorder="1" applyAlignment="1">
      <alignment horizontal="center"/>
    </xf>
    <xf numFmtId="11" fontId="26" fillId="14" borderId="10" xfId="0" applyNumberFormat="1" applyFont="1" applyFill="1" applyBorder="1" applyAlignment="1">
      <alignment horizontal="center"/>
    </xf>
    <xf numFmtId="165" fontId="26" fillId="14" borderId="16" xfId="0" applyNumberFormat="1" applyFont="1" applyFill="1" applyBorder="1" applyAlignment="1">
      <alignment horizontal="center"/>
    </xf>
    <xf numFmtId="167" fontId="1" fillId="0" borderId="1" xfId="0" applyNumberFormat="1" applyFont="1" applyFill="1" applyBorder="1" applyAlignment="1">
      <alignment horizontal="center" vertical="center" wrapText="1"/>
    </xf>
    <xf numFmtId="171" fontId="1" fillId="0" borderId="1" xfId="0" applyNumberFormat="1" applyFont="1" applyBorder="1" applyAlignment="1">
      <alignment horizontal="center" vertical="center" wrapText="1"/>
    </xf>
    <xf numFmtId="171" fontId="0" fillId="0" borderId="0" xfId="0" applyNumberFormat="1"/>
    <xf numFmtId="0" fontId="12" fillId="11" borderId="36" xfId="0" applyFont="1" applyFill="1" applyBorder="1" applyAlignment="1">
      <alignment horizontal="left" vertical="center"/>
    </xf>
    <xf numFmtId="0" fontId="12" fillId="11" borderId="37" xfId="0" applyFont="1" applyFill="1" applyBorder="1" applyAlignment="1">
      <alignment horizontal="left" vertical="center"/>
    </xf>
    <xf numFmtId="0" fontId="12" fillId="11" borderId="38" xfId="0" applyFont="1" applyFill="1" applyBorder="1" applyAlignment="1">
      <alignment horizontal="left" vertical="center"/>
    </xf>
    <xf numFmtId="0" fontId="14" fillId="0" borderId="0" xfId="0" applyFont="1" applyAlignment="1">
      <alignment horizontal="left"/>
    </xf>
    <xf numFmtId="0" fontId="13" fillId="0" borderId="0" xfId="0" applyFont="1" applyAlignment="1">
      <alignment horizontal="left"/>
    </xf>
    <xf numFmtId="0" fontId="12" fillId="11" borderId="39" xfId="0" applyFont="1" applyFill="1" applyBorder="1" applyAlignment="1">
      <alignment horizontal="left" vertical="center"/>
    </xf>
    <xf numFmtId="0" fontId="12" fillId="11" borderId="20" xfId="0" applyFont="1" applyFill="1" applyBorder="1" applyAlignment="1">
      <alignment horizontal="left" vertical="center"/>
    </xf>
    <xf numFmtId="0" fontId="12" fillId="11" borderId="22" xfId="0" applyFont="1" applyFill="1" applyBorder="1" applyAlignment="1">
      <alignment horizontal="left" vertical="center"/>
    </xf>
    <xf numFmtId="0" fontId="12" fillId="11" borderId="0" xfId="0" applyFont="1" applyFill="1" applyBorder="1" applyAlignment="1">
      <alignment horizontal="left" vertical="center"/>
    </xf>
    <xf numFmtId="0" fontId="1" fillId="0" borderId="0" xfId="0" applyFont="1" applyAlignment="1">
      <alignment horizontal="center" vertical="center" wrapText="1"/>
    </xf>
    <xf numFmtId="0" fontId="1" fillId="2" borderId="8" xfId="0" applyFont="1" applyFill="1" applyBorder="1" applyAlignment="1">
      <alignment horizontal="center" vertical="center"/>
    </xf>
    <xf numFmtId="0" fontId="0" fillId="0" borderId="18" xfId="0" applyBorder="1" applyAlignment="1">
      <alignment horizontal="center" vertical="center"/>
    </xf>
    <xf numFmtId="0" fontId="0" fillId="0" borderId="13" xfId="0" applyBorder="1" applyAlignment="1">
      <alignment horizontal="center" vertical="center"/>
    </xf>
    <xf numFmtId="0" fontId="21" fillId="0" borderId="0" xfId="0" applyFont="1" applyAlignment="1">
      <alignment horizontal="center" vertical="center" wrapText="1"/>
    </xf>
    <xf numFmtId="0" fontId="23" fillId="0" borderId="0" xfId="0" applyFont="1" applyAlignment="1">
      <alignment horizontal="center"/>
    </xf>
    <xf numFmtId="0" fontId="1" fillId="3" borderId="8" xfId="0" applyFont="1" applyFill="1" applyBorder="1" applyAlignment="1">
      <alignment horizontal="center" vertical="center" wrapText="1"/>
    </xf>
    <xf numFmtId="0" fontId="0" fillId="3" borderId="18" xfId="0" applyFill="1" applyBorder="1" applyAlignment="1">
      <alignment horizontal="center"/>
    </xf>
    <xf numFmtId="0" fontId="0" fillId="3" borderId="13" xfId="0" applyFill="1" applyBorder="1" applyAlignment="1">
      <alignment horizontal="center"/>
    </xf>
    <xf numFmtId="165" fontId="0" fillId="0" borderId="0" xfId="0" applyNumberFormat="1" applyAlignment="1">
      <alignment horizontal="left" wrapText="1"/>
    </xf>
    <xf numFmtId="0" fontId="0" fillId="0" borderId="0" xfId="0" applyAlignment="1">
      <alignment horizontal="center" wrapText="1"/>
    </xf>
    <xf numFmtId="165" fontId="1" fillId="14" borderId="4" xfId="0" applyNumberFormat="1" applyFont="1" applyFill="1" applyBorder="1" applyAlignment="1">
      <alignment horizontal="center" wrapText="1"/>
    </xf>
    <xf numFmtId="165" fontId="1" fillId="14" borderId="9" xfId="0" applyNumberFormat="1" applyFont="1" applyFill="1" applyBorder="1" applyAlignment="1">
      <alignment horizontal="center" wrapText="1"/>
    </xf>
    <xf numFmtId="167" fontId="0" fillId="0" borderId="0" xfId="0" applyNumberFormat="1" applyFont="1" applyFill="1" applyBorder="1" applyAlignment="1">
      <alignment horizontal="center" vertical="center" wrapText="1"/>
    </xf>
    <xf numFmtId="0" fontId="0" fillId="0" borderId="0" xfId="0" applyAlignment="1">
      <alignment horizontal="left" vertical="top" wrapText="1"/>
    </xf>
    <xf numFmtId="170" fontId="1"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0" fontId="0" fillId="0" borderId="0" xfId="0" applyAlignment="1">
      <alignment horizontal="left" wrapText="1"/>
    </xf>
    <xf numFmtId="0" fontId="0" fillId="0" borderId="0" xfId="0" applyAlignment="1">
      <alignment horizontal="left" vertical="center" wrapText="1"/>
    </xf>
    <xf numFmtId="170" fontId="0" fillId="0" borderId="0" xfId="0" applyNumberForma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textRotation="90"/>
    </xf>
    <xf numFmtId="0" fontId="1" fillId="0" borderId="0" xfId="0" applyFont="1" applyAlignment="1">
      <alignment horizontal="center" vertical="center" textRotation="90" wrapText="1"/>
    </xf>
    <xf numFmtId="0" fontId="15" fillId="21" borderId="0" xfId="0" applyFont="1" applyFill="1" applyAlignment="1">
      <alignment horizontal="center" vertical="center"/>
    </xf>
    <xf numFmtId="0" fontId="30" fillId="0" borderId="0" xfId="0" applyFont="1"/>
    <xf numFmtId="0" fontId="31" fillId="0" borderId="0" xfId="0" applyFont="1"/>
    <xf numFmtId="167" fontId="31" fillId="0" borderId="0" xfId="0" applyNumberFormat="1" applyFont="1"/>
    <xf numFmtId="0" fontId="32" fillId="0" borderId="12" xfId="0" applyFont="1" applyBorder="1"/>
    <xf numFmtId="0" fontId="32" fillId="0" borderId="0" xfId="0" applyFont="1"/>
    <xf numFmtId="165" fontId="33" fillId="0" borderId="0" xfId="0" applyNumberFormat="1" applyFont="1" applyAlignment="1">
      <alignment horizontal="center"/>
    </xf>
    <xf numFmtId="0" fontId="33" fillId="0" borderId="0" xfId="0" applyFont="1" applyAlignment="1">
      <alignment horizontal="center"/>
    </xf>
    <xf numFmtId="0" fontId="34" fillId="0" borderId="0" xfId="0" applyFont="1" applyAlignment="1">
      <alignment horizontal="center"/>
    </xf>
    <xf numFmtId="0" fontId="35" fillId="0" borderId="0" xfId="0" applyFont="1" applyAlignment="1">
      <alignment vertical="center"/>
    </xf>
    <xf numFmtId="165" fontId="36" fillId="0" borderId="0" xfId="57" applyNumberFormat="1"/>
    <xf numFmtId="0" fontId="37" fillId="0" borderId="0" xfId="0" applyFont="1" applyAlignment="1">
      <alignment horizontal="left"/>
    </xf>
    <xf numFmtId="0" fontId="37" fillId="0" borderId="0" xfId="0" applyFont="1" applyAlignment="1">
      <alignment horizontal="center"/>
    </xf>
    <xf numFmtId="0" fontId="35" fillId="0" borderId="0" xfId="0" applyFont="1" applyAlignment="1">
      <alignment horizontal="left" vertical="center"/>
    </xf>
    <xf numFmtId="2" fontId="6" fillId="0" borderId="0" xfId="0" applyNumberFormat="1" applyFont="1" applyAlignment="1">
      <alignment horizontal="center"/>
    </xf>
    <xf numFmtId="2" fontId="34" fillId="0" borderId="0" xfId="0" applyNumberFormat="1" applyFont="1" applyAlignment="1">
      <alignment horizontal="center"/>
    </xf>
    <xf numFmtId="2" fontId="35" fillId="13" borderId="0" xfId="0" applyNumberFormat="1" applyFont="1" applyFill="1" applyAlignment="1">
      <alignment horizontal="center" vertical="center"/>
    </xf>
    <xf numFmtId="2" fontId="35" fillId="24" borderId="0" xfId="0" applyNumberFormat="1" applyFont="1" applyFill="1" applyAlignment="1">
      <alignment horizontal="center" vertical="center"/>
    </xf>
    <xf numFmtId="2" fontId="35" fillId="26" borderId="0" xfId="0" applyNumberFormat="1" applyFont="1" applyFill="1" applyAlignment="1">
      <alignment horizontal="center" vertical="center"/>
    </xf>
    <xf numFmtId="2" fontId="35" fillId="14" borderId="0" xfId="0" applyNumberFormat="1" applyFont="1" applyFill="1" applyAlignment="1">
      <alignment horizontal="center" vertical="center"/>
    </xf>
    <xf numFmtId="2" fontId="35" fillId="0" borderId="0" xfId="0" applyNumberFormat="1" applyFont="1" applyAlignment="1">
      <alignment horizontal="center" vertical="center"/>
    </xf>
    <xf numFmtId="2" fontId="37" fillId="0" borderId="0" xfId="0" applyNumberFormat="1" applyFont="1" applyAlignment="1">
      <alignment horizontal="center"/>
    </xf>
    <xf numFmtId="2" fontId="35" fillId="0" borderId="0" xfId="0" applyNumberFormat="1" applyFont="1" applyAlignment="1">
      <alignment vertical="center"/>
    </xf>
  </cellXfs>
  <cellStyles count="5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Normal" xfId="0" builtinId="0"/>
    <cellStyle name="Normal 2" xfId="57" xr:uid="{70C908DD-D943-244A-AA57-C504A4B2EC11}"/>
  </cellStyles>
  <dxfs count="10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b/>
        <i val="0"/>
        <color rgb="FFFF0000"/>
      </font>
      <fill>
        <patternFill patternType="none">
          <fgColor indexed="64"/>
          <bgColor indexed="65"/>
        </patternFill>
      </fill>
    </dxf>
    <dxf>
      <font>
        <b/>
        <i val="0"/>
        <color rgb="FFFF0000"/>
      </font>
      <fill>
        <patternFill patternType="none">
          <fgColor indexed="64"/>
          <bgColor indexed="65"/>
        </patternFill>
      </fill>
    </dxf>
    <dxf>
      <font>
        <b/>
        <i val="0"/>
        <color rgb="FFFF0000"/>
      </font>
      <fill>
        <patternFill patternType="none">
          <fgColor indexed="64"/>
          <bgColor indexed="65"/>
        </patternFill>
      </fill>
    </dxf>
    <dxf>
      <font>
        <b/>
        <i val="0"/>
        <color rgb="FFFF0000"/>
      </font>
      <fill>
        <patternFill patternType="none">
          <fgColor indexed="64"/>
          <bgColor indexed="65"/>
        </patternFill>
      </fill>
    </dxf>
    <dxf>
      <font>
        <b/>
        <i val="0"/>
        <color rgb="FFFF0000"/>
      </font>
      <fill>
        <patternFill patternType="none">
          <fgColor indexed="64"/>
          <bgColor indexed="65"/>
        </patternFill>
      </fill>
    </dxf>
    <dxf>
      <font>
        <b/>
        <i val="0"/>
        <color rgb="FFFF0000"/>
      </font>
      <fill>
        <patternFill patternType="none">
          <fgColor indexed="64"/>
          <bgColor indexed="65"/>
        </patternFill>
      </fill>
    </dxf>
    <dxf>
      <font>
        <b/>
        <i val="0"/>
        <color rgb="FFFF0000"/>
      </font>
      <fill>
        <patternFill patternType="none">
          <fgColor indexed="64"/>
          <bgColor indexed="65"/>
        </patternFill>
      </fill>
    </dxf>
    <dxf>
      <font>
        <b/>
        <i val="0"/>
        <color rgb="FFFF0000"/>
      </font>
      <fill>
        <patternFill patternType="none">
          <fgColor indexed="64"/>
          <bgColor indexed="65"/>
        </patternFill>
      </fill>
    </dxf>
    <dxf>
      <font>
        <b/>
        <i val="0"/>
        <color rgb="FFFF0000"/>
      </font>
    </dxf>
    <dxf>
      <font>
        <b/>
        <i val="0"/>
        <color rgb="FFFF0000"/>
      </font>
    </dxf>
    <dxf>
      <font>
        <b/>
        <i val="0"/>
        <color rgb="FFFF0000"/>
      </font>
    </dxf>
    <dxf>
      <font>
        <b/>
        <i val="0"/>
        <color rgb="FFFF0000"/>
      </font>
    </dxf>
    <dxf>
      <font>
        <b/>
        <i val="0"/>
        <color rgb="FFFF0000"/>
      </font>
      <fill>
        <patternFill patternType="none">
          <bgColor auto="1"/>
        </patternFill>
      </fill>
    </dxf>
    <dxf>
      <font>
        <b/>
        <i val="0"/>
        <color rgb="FFFF0000"/>
      </font>
    </dxf>
    <dxf>
      <font>
        <b/>
        <i val="0"/>
        <color rgb="FFFF0000"/>
      </font>
    </dxf>
    <dxf>
      <font>
        <b/>
        <i val="0"/>
        <color rgb="FFFF0000"/>
      </font>
      <fill>
        <patternFill patternType="none">
          <fgColor indexed="64"/>
          <bgColor indexed="65"/>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fill>
        <patternFill patternType="none">
          <bgColor auto="1"/>
        </patternFill>
      </fill>
    </dxf>
    <dxf>
      <font>
        <b/>
        <i val="0"/>
        <color rgb="FFFF0000"/>
      </font>
    </dxf>
    <dxf>
      <font>
        <b/>
        <i val="0"/>
        <color rgb="FFFF0000"/>
      </font>
    </dxf>
    <dxf>
      <font>
        <b/>
        <i val="0"/>
        <color rgb="FFFF0000"/>
      </font>
      <fill>
        <patternFill patternType="none">
          <bgColor auto="1"/>
        </patternFill>
      </fill>
    </dxf>
    <dxf>
      <font>
        <b/>
        <i val="0"/>
        <color rgb="FFFF0000"/>
      </font>
    </dxf>
    <dxf>
      <font>
        <b/>
        <i val="0"/>
        <color rgb="FFFF0000"/>
      </font>
    </dxf>
    <dxf>
      <font>
        <b/>
        <i val="0"/>
        <color rgb="FFFF0000"/>
      </font>
      <fill>
        <patternFill patternType="none">
          <bgColor auto="1"/>
        </patternFill>
      </fill>
    </dxf>
    <dxf>
      <font>
        <b/>
        <i val="0"/>
        <color rgb="FFFF0000"/>
      </font>
    </dxf>
    <dxf>
      <font>
        <b/>
        <i val="0"/>
        <color rgb="FFFF0000"/>
      </font>
    </dxf>
    <dxf>
      <font>
        <b/>
        <i val="0"/>
        <color rgb="FFFF0000"/>
      </font>
      <fill>
        <patternFill patternType="none">
          <fgColor indexed="64"/>
          <bgColor indexed="65"/>
        </patternFill>
      </fill>
    </dxf>
    <dxf>
      <font>
        <b/>
        <i val="0"/>
        <color rgb="FFFF0000"/>
      </font>
    </dxf>
    <dxf>
      <font>
        <b/>
        <i val="0"/>
        <color rgb="FFFF0000"/>
      </font>
    </dxf>
    <dxf>
      <font>
        <b/>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indexed="12"/>
      </font>
    </dxf>
    <dxf>
      <font>
        <color rgb="FF9C0006"/>
      </font>
      <fill>
        <patternFill>
          <bgColor rgb="FFFFC7CE"/>
        </patternFill>
      </fill>
    </dxf>
    <dxf>
      <font>
        <b/>
        <i val="0"/>
        <condense val="0"/>
        <extend val="0"/>
        <color indexed="8"/>
      </font>
      <fill>
        <patternFill>
          <bgColor indexed="10"/>
        </patternFill>
      </fill>
    </dxf>
    <dxf>
      <font>
        <condense val="0"/>
        <extend val="0"/>
        <color indexed="16"/>
      </font>
      <fill>
        <patternFill>
          <bgColor indexed="11"/>
        </patternFill>
      </fill>
    </dxf>
    <dxf>
      <font>
        <condense val="0"/>
        <extend val="0"/>
        <color indexed="12"/>
      </font>
    </dxf>
    <dxf>
      <font>
        <condense val="0"/>
        <extend val="0"/>
        <color indexed="12"/>
      </font>
    </dxf>
    <dxf>
      <font>
        <condense val="0"/>
        <extend val="0"/>
        <color indexed="12"/>
      </font>
    </dxf>
    <dxf>
      <font>
        <condense val="0"/>
        <extend val="0"/>
        <color indexed="12"/>
      </font>
    </dxf>
    <dxf>
      <font>
        <color rgb="FF9C0006"/>
      </font>
      <fill>
        <patternFill>
          <bgColor rgb="FFFFC7CE"/>
        </patternFill>
      </fill>
    </dxf>
    <dxf>
      <font>
        <b/>
        <i val="0"/>
        <condense val="0"/>
        <extend val="0"/>
        <color indexed="8"/>
      </font>
      <fill>
        <patternFill>
          <bgColor indexed="10"/>
        </patternFill>
      </fill>
    </dxf>
    <dxf>
      <font>
        <condense val="0"/>
        <extend val="0"/>
        <color indexed="16"/>
      </font>
      <fill>
        <patternFill>
          <bgColor indexed="11"/>
        </patternFill>
      </fill>
    </dxf>
    <dxf>
      <font>
        <condense val="0"/>
        <extend val="0"/>
        <color indexed="12"/>
      </font>
    </dxf>
    <dxf>
      <font>
        <condense val="0"/>
        <extend val="0"/>
        <color indexed="12"/>
      </font>
    </dxf>
    <dxf>
      <font>
        <condense val="0"/>
        <extend val="0"/>
        <color indexed="12"/>
      </font>
    </dxf>
    <dxf>
      <font>
        <condense val="0"/>
        <extend val="0"/>
        <color indexed="16"/>
      </font>
      <fill>
        <patternFill>
          <bgColor indexed="11"/>
        </patternFill>
      </fill>
    </dxf>
    <dxf>
      <font>
        <b/>
        <i val="0"/>
        <condense val="0"/>
        <extend val="0"/>
        <color indexed="8"/>
      </font>
      <fill>
        <patternFill>
          <bgColor indexed="10"/>
        </patternFill>
      </fill>
    </dxf>
    <dxf>
      <font>
        <condense val="0"/>
        <extend val="0"/>
        <color indexed="10"/>
      </font>
      <fill>
        <patternFill patternType="none">
          <bgColor indexed="65"/>
        </patternFill>
      </fill>
    </dxf>
    <dxf>
      <font>
        <b/>
        <i val="0"/>
        <condense val="0"/>
        <extend val="0"/>
        <color indexed="12"/>
      </font>
      <fill>
        <patternFill patternType="none">
          <bgColor indexed="65"/>
        </patternFill>
      </fill>
    </dxf>
    <dxf>
      <font>
        <condense val="0"/>
        <extend val="0"/>
        <color indexed="16"/>
      </font>
      <fill>
        <patternFill>
          <bgColor indexed="11"/>
        </patternFill>
      </fill>
    </dxf>
    <dxf>
      <font>
        <b/>
        <i val="0"/>
        <condense val="0"/>
        <extend val="0"/>
        <color indexed="8"/>
      </font>
      <fill>
        <patternFill>
          <bgColor indexed="10"/>
        </patternFill>
      </fill>
    </dxf>
    <dxf>
      <font>
        <condense val="0"/>
        <extend val="0"/>
        <color indexed="10"/>
      </font>
      <fill>
        <patternFill patternType="none">
          <bgColor indexed="65"/>
        </patternFill>
      </fill>
    </dxf>
    <dxf>
      <font>
        <b/>
        <i val="0"/>
        <condense val="0"/>
        <extend val="0"/>
        <color indexed="12"/>
      </font>
      <fill>
        <patternFill patternType="none">
          <bgColor indexed="65"/>
        </patternFill>
      </fill>
    </dxf>
    <dxf>
      <font>
        <condense val="0"/>
        <extend val="0"/>
        <color indexed="12"/>
      </font>
    </dxf>
  </dxfs>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15</xdr:col>
      <xdr:colOff>342900</xdr:colOff>
      <xdr:row>22</xdr:row>
      <xdr:rowOff>88900</xdr:rowOff>
    </xdr:to>
    <xdr:pic>
      <xdr:nvPicPr>
        <xdr:cNvPr id="1739" name="Picture 1">
          <a:extLst>
            <a:ext uri="{FF2B5EF4-FFF2-40B4-BE49-F238E27FC236}">
              <a16:creationId xmlns:a16="http://schemas.microsoft.com/office/drawing/2014/main" id="{00000000-0008-0000-0F00-0000CB06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04400" y="330200"/>
          <a:ext cx="8597900" cy="586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17072008_1423" connectionId="1" xr16:uid="{00000000-0016-0000-0200-000001000000}" autoFormatId="0"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17072008_1424" connectionId="2" xr16:uid="{00000000-0016-0000-0200-000000000000}"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queryTable" Target="../queryTables/queryTable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39997558519241921"/>
  </sheetPr>
  <dimension ref="A1:O36"/>
  <sheetViews>
    <sheetView workbookViewId="0">
      <selection activeCell="A9" sqref="A9:I9"/>
    </sheetView>
  </sheetViews>
  <sheetFormatPr baseColWidth="10" defaultRowHeight="13"/>
  <cols>
    <col min="15" max="15" width="20.6640625" customWidth="1"/>
  </cols>
  <sheetData>
    <row r="1" spans="1:15" s="137" customFormat="1" ht="23" customHeight="1">
      <c r="A1" s="553" t="s">
        <v>79</v>
      </c>
      <c r="B1" s="553"/>
      <c r="C1" s="553"/>
      <c r="D1" s="553"/>
      <c r="E1" s="553"/>
      <c r="F1" s="553"/>
      <c r="G1" s="553"/>
      <c r="H1" s="553"/>
      <c r="I1" s="553"/>
      <c r="J1" s="553"/>
      <c r="K1" s="553"/>
      <c r="L1" s="177"/>
      <c r="M1" s="177"/>
      <c r="N1" s="177"/>
      <c r="O1" s="177"/>
    </row>
    <row r="2" spans="1:15" s="137" customFormat="1" ht="23" customHeight="1">
      <c r="A2" s="553" t="s">
        <v>193</v>
      </c>
      <c r="B2" s="553"/>
      <c r="C2" s="553"/>
      <c r="D2" s="553"/>
      <c r="E2" s="553"/>
      <c r="F2" s="553"/>
      <c r="G2" s="553"/>
      <c r="H2" s="553"/>
      <c r="I2" s="553"/>
      <c r="J2" s="177"/>
      <c r="K2" s="177"/>
      <c r="L2" s="177"/>
      <c r="M2" s="177"/>
      <c r="N2" s="177"/>
      <c r="O2" s="177"/>
    </row>
    <row r="3" spans="1:15" s="137" customFormat="1" ht="23" customHeight="1">
      <c r="A3" s="177"/>
      <c r="B3" s="177"/>
      <c r="C3" s="177"/>
      <c r="D3" s="177"/>
      <c r="E3" s="177"/>
      <c r="F3" s="177"/>
      <c r="G3" s="177"/>
      <c r="H3" s="177"/>
      <c r="I3" s="177"/>
      <c r="J3" s="177"/>
      <c r="K3" s="177"/>
      <c r="L3" s="177"/>
      <c r="M3" s="177"/>
      <c r="N3" s="177"/>
      <c r="O3" s="177"/>
    </row>
    <row r="4" spans="1:15" s="137" customFormat="1" ht="23" customHeight="1">
      <c r="A4" s="177" t="s">
        <v>281</v>
      </c>
      <c r="B4" s="177"/>
      <c r="C4" s="177"/>
      <c r="D4" s="177"/>
      <c r="E4" s="177"/>
      <c r="F4" s="177"/>
      <c r="G4" s="177"/>
      <c r="H4" s="177"/>
      <c r="I4" s="177"/>
      <c r="J4" s="177"/>
      <c r="K4" s="177"/>
      <c r="L4" s="177"/>
      <c r="M4" s="177"/>
      <c r="N4" s="177"/>
      <c r="O4" s="177"/>
    </row>
    <row r="5" spans="1:15" s="137" customFormat="1" ht="23" customHeight="1">
      <c r="A5" s="177"/>
      <c r="B5" s="177"/>
      <c r="C5" s="177"/>
      <c r="D5" s="177"/>
      <c r="E5" s="177"/>
      <c r="F5" s="177"/>
      <c r="G5" s="177"/>
      <c r="H5" s="177"/>
      <c r="I5" s="177"/>
      <c r="J5" s="177"/>
      <c r="K5" s="177"/>
      <c r="L5" s="177"/>
      <c r="M5" s="177"/>
      <c r="N5" s="177"/>
      <c r="O5" s="177"/>
    </row>
    <row r="6" spans="1:15" s="137" customFormat="1" ht="23" customHeight="1">
      <c r="A6" s="552" t="s">
        <v>194</v>
      </c>
      <c r="B6" s="552"/>
      <c r="C6" s="552"/>
      <c r="D6" s="552"/>
      <c r="E6" s="552"/>
      <c r="F6" s="552"/>
      <c r="G6" s="552"/>
      <c r="H6" s="552"/>
      <c r="I6" s="552"/>
      <c r="J6" s="552"/>
      <c r="K6" s="177"/>
      <c r="L6" s="177"/>
      <c r="M6" s="177"/>
      <c r="N6" s="177"/>
      <c r="O6" s="177"/>
    </row>
    <row r="7" spans="1:15" s="137" customFormat="1" ht="23" customHeight="1">
      <c r="A7" s="227"/>
      <c r="B7" s="234" t="s">
        <v>195</v>
      </c>
      <c r="C7" s="227"/>
      <c r="D7" s="227"/>
      <c r="E7" s="227"/>
      <c r="F7" s="227"/>
      <c r="G7" s="227"/>
      <c r="H7" s="227"/>
      <c r="I7" s="227"/>
      <c r="J7" s="227"/>
      <c r="K7" s="177"/>
      <c r="L7" s="177"/>
      <c r="M7" s="177"/>
      <c r="N7" s="177"/>
      <c r="O7" s="177"/>
    </row>
    <row r="8" spans="1:15" s="137" customFormat="1" ht="23" customHeight="1">
      <c r="A8" s="227" t="s">
        <v>316</v>
      </c>
      <c r="B8" s="234"/>
      <c r="C8" s="227"/>
      <c r="D8" s="227"/>
      <c r="E8" s="227"/>
      <c r="F8" s="227"/>
      <c r="G8" s="227"/>
      <c r="H8" s="227"/>
      <c r="I8" s="227"/>
      <c r="J8" s="227"/>
      <c r="K8" s="177"/>
      <c r="L8" s="177"/>
      <c r="M8" s="177"/>
      <c r="N8" s="177"/>
      <c r="O8" s="177"/>
    </row>
    <row r="9" spans="1:15" s="137" customFormat="1" ht="23" customHeight="1">
      <c r="A9" s="552" t="s">
        <v>196</v>
      </c>
      <c r="B9" s="552"/>
      <c r="C9" s="552"/>
      <c r="D9" s="552"/>
      <c r="E9" s="552"/>
      <c r="F9" s="552"/>
      <c r="G9" s="552"/>
      <c r="H9" s="552"/>
      <c r="I9" s="552"/>
      <c r="J9" s="177"/>
      <c r="K9" s="177"/>
      <c r="L9" s="177"/>
      <c r="M9" s="177"/>
      <c r="N9" s="177"/>
      <c r="O9" s="177"/>
    </row>
    <row r="10" spans="1:15" s="137" customFormat="1" ht="23" customHeight="1">
      <c r="A10" s="227"/>
      <c r="B10" s="234" t="s">
        <v>197</v>
      </c>
      <c r="C10" s="227"/>
      <c r="D10" s="227"/>
      <c r="E10" s="227"/>
      <c r="F10" s="227"/>
      <c r="G10" s="227"/>
      <c r="H10" s="227"/>
      <c r="I10" s="227"/>
      <c r="J10" s="177"/>
      <c r="K10" s="177"/>
      <c r="L10" s="177"/>
      <c r="M10" s="177"/>
      <c r="N10" s="177"/>
      <c r="O10" s="177"/>
    </row>
    <row r="11" spans="1:15" s="137" customFormat="1" ht="23" customHeight="1">
      <c r="A11" s="552" t="s">
        <v>198</v>
      </c>
      <c r="B11" s="552"/>
      <c r="C11" s="552"/>
      <c r="D11" s="552"/>
      <c r="E11" s="552"/>
      <c r="F11" s="552"/>
      <c r="G11" s="552"/>
      <c r="H11" s="552"/>
      <c r="I11" s="552"/>
      <c r="J11" s="552"/>
      <c r="K11" s="177"/>
      <c r="L11" s="177"/>
      <c r="M11" s="177"/>
      <c r="N11" s="177"/>
      <c r="O11" s="177"/>
    </row>
    <row r="12" spans="1:15" s="137" customFormat="1" ht="23" customHeight="1">
      <c r="A12" s="227" t="s">
        <v>199</v>
      </c>
      <c r="B12" s="227"/>
      <c r="C12" s="227"/>
      <c r="D12" s="227"/>
      <c r="E12" s="227"/>
      <c r="F12" s="227"/>
      <c r="G12" s="227"/>
      <c r="H12" s="227"/>
      <c r="I12" s="227"/>
      <c r="J12" s="227"/>
      <c r="K12" s="177"/>
      <c r="L12" s="177"/>
      <c r="M12" s="177"/>
      <c r="N12" s="177"/>
      <c r="O12" s="177"/>
    </row>
    <row r="13" spans="1:15" s="137" customFormat="1" ht="23" customHeight="1">
      <c r="A13" s="227" t="s">
        <v>200</v>
      </c>
      <c r="B13" s="227"/>
      <c r="C13" s="227"/>
      <c r="D13" s="227"/>
      <c r="E13" s="227"/>
      <c r="F13" s="227"/>
      <c r="G13" s="227"/>
      <c r="H13" s="227"/>
      <c r="I13" s="227"/>
      <c r="J13" s="227"/>
      <c r="K13" s="177"/>
      <c r="L13" s="177"/>
      <c r="M13" s="177"/>
      <c r="N13" s="177"/>
      <c r="O13" s="177"/>
    </row>
    <row r="14" spans="1:15" s="137" customFormat="1" ht="23" customHeight="1">
      <c r="A14" s="227" t="s">
        <v>201</v>
      </c>
      <c r="B14" s="227"/>
      <c r="C14" s="227"/>
      <c r="D14" s="227"/>
      <c r="E14" s="227"/>
      <c r="F14" s="227"/>
      <c r="G14" s="227"/>
      <c r="H14" s="227"/>
      <c r="I14" s="227"/>
      <c r="J14" s="227"/>
      <c r="K14" s="177"/>
      <c r="L14" s="177"/>
      <c r="M14" s="177"/>
      <c r="N14" s="177"/>
      <c r="O14" s="177"/>
    </row>
    <row r="15" spans="1:15" s="137" customFormat="1" ht="23" customHeight="1">
      <c r="A15" s="177"/>
      <c r="B15" s="177"/>
      <c r="C15" s="177"/>
      <c r="D15" s="177"/>
      <c r="E15" s="177"/>
      <c r="F15" s="177"/>
      <c r="G15" s="177"/>
      <c r="H15" s="177"/>
      <c r="I15" s="177"/>
      <c r="J15" s="177"/>
      <c r="K15" s="177"/>
      <c r="L15" s="177"/>
      <c r="M15" s="177"/>
      <c r="N15" s="177"/>
      <c r="O15" s="177"/>
    </row>
    <row r="16" spans="1:15" s="137" customFormat="1" ht="23" customHeight="1">
      <c r="A16" s="552" t="s">
        <v>113</v>
      </c>
      <c r="B16" s="552"/>
      <c r="C16" s="552"/>
      <c r="D16" s="552"/>
      <c r="E16" s="552"/>
      <c r="F16" s="552"/>
      <c r="G16" s="552"/>
      <c r="H16" s="552"/>
      <c r="I16" s="552"/>
      <c r="J16" s="552"/>
      <c r="K16" s="552"/>
      <c r="L16" s="552"/>
      <c r="M16" s="177"/>
      <c r="N16" s="177"/>
      <c r="O16" s="177"/>
    </row>
    <row r="17" spans="1:15" s="137" customFormat="1" ht="23" customHeight="1">
      <c r="A17" s="552" t="s">
        <v>115</v>
      </c>
      <c r="B17" s="552"/>
      <c r="C17" s="552"/>
      <c r="D17" s="552"/>
      <c r="E17" s="552"/>
      <c r="F17" s="552"/>
      <c r="G17" s="552"/>
      <c r="H17" s="552"/>
      <c r="I17" s="552"/>
      <c r="J17" s="552"/>
      <c r="K17" s="552"/>
      <c r="L17" s="552"/>
      <c r="M17" s="177"/>
      <c r="N17" s="177"/>
      <c r="O17" s="177"/>
    </row>
    <row r="18" spans="1:15" s="137" customFormat="1" ht="23" customHeight="1">
      <c r="A18" s="552" t="s">
        <v>114</v>
      </c>
      <c r="B18" s="552"/>
      <c r="C18" s="552"/>
      <c r="D18" s="552"/>
      <c r="E18" s="552"/>
      <c r="F18" s="552"/>
      <c r="G18" s="552"/>
      <c r="H18" s="552"/>
      <c r="I18" s="552"/>
      <c r="J18" s="552"/>
      <c r="K18" s="552"/>
      <c r="L18" s="552"/>
      <c r="M18" s="177"/>
      <c r="N18" s="177"/>
      <c r="O18" s="177"/>
    </row>
    <row r="19" spans="1:15" s="137" customFormat="1" ht="23" customHeight="1">
      <c r="A19" s="552" t="s">
        <v>278</v>
      </c>
      <c r="B19" s="552"/>
      <c r="C19" s="552"/>
      <c r="D19" s="552"/>
      <c r="E19" s="552"/>
      <c r="F19" s="552"/>
      <c r="G19" s="552"/>
      <c r="H19" s="552"/>
      <c r="I19" s="552"/>
      <c r="J19" s="552"/>
      <c r="K19" s="552"/>
      <c r="L19" s="552"/>
      <c r="M19" s="177"/>
      <c r="N19" s="177"/>
      <c r="O19" s="177"/>
    </row>
    <row r="20" spans="1:15" ht="15" customHeight="1">
      <c r="A20" s="123"/>
      <c r="B20" s="227" t="s">
        <v>279</v>
      </c>
      <c r="C20" s="123"/>
      <c r="D20" s="123"/>
      <c r="E20" s="123"/>
      <c r="F20" s="123"/>
      <c r="G20" s="123"/>
      <c r="H20" s="123"/>
      <c r="I20" s="123"/>
      <c r="J20" s="123"/>
      <c r="K20" s="123"/>
      <c r="L20" s="123"/>
      <c r="M20" s="123"/>
      <c r="N20" s="123"/>
      <c r="O20" s="123"/>
    </row>
    <row r="21" spans="1:15" ht="15" customHeight="1">
      <c r="A21" s="123"/>
      <c r="B21" s="227"/>
      <c r="C21" s="123"/>
      <c r="D21" s="123"/>
      <c r="E21" s="123"/>
      <c r="F21" s="123"/>
      <c r="G21" s="123"/>
      <c r="H21" s="123"/>
      <c r="I21" s="123"/>
      <c r="J21" s="123"/>
      <c r="K21" s="123"/>
      <c r="L21" s="123"/>
      <c r="M21" s="123"/>
      <c r="N21" s="123"/>
      <c r="O21" s="123"/>
    </row>
    <row r="22" spans="1:15" ht="15" customHeight="1">
      <c r="A22" s="271" t="s">
        <v>280</v>
      </c>
      <c r="B22" s="227"/>
      <c r="C22" s="123"/>
      <c r="D22" s="123"/>
      <c r="E22" s="123"/>
      <c r="F22" s="123"/>
      <c r="G22" s="123"/>
      <c r="H22" s="123"/>
      <c r="I22" s="123"/>
      <c r="J22" s="123"/>
      <c r="K22" s="123"/>
      <c r="L22" s="123"/>
      <c r="M22" s="123"/>
      <c r="N22" s="123"/>
      <c r="O22" s="123"/>
    </row>
    <row r="23" spans="1:15" ht="14" thickBot="1">
      <c r="A23" s="123"/>
      <c r="B23" s="123"/>
      <c r="C23" s="123"/>
      <c r="D23" s="123"/>
      <c r="E23" s="123"/>
      <c r="F23" s="123"/>
      <c r="G23" s="123"/>
      <c r="H23" s="123"/>
      <c r="I23" s="123"/>
      <c r="J23" s="123"/>
      <c r="K23" s="123"/>
      <c r="L23" s="123"/>
      <c r="M23" s="123"/>
      <c r="N23" s="123"/>
      <c r="O23" s="123"/>
    </row>
    <row r="24" spans="1:15" s="2" customFormat="1" ht="45" customHeight="1">
      <c r="A24" s="554" t="s">
        <v>117</v>
      </c>
      <c r="B24" s="555"/>
      <c r="C24" s="555"/>
      <c r="D24" s="555"/>
      <c r="E24" s="555"/>
      <c r="F24" s="555"/>
      <c r="G24" s="555"/>
      <c r="H24" s="555"/>
      <c r="I24" s="555"/>
      <c r="J24" s="555"/>
      <c r="K24" s="555"/>
      <c r="L24" s="555"/>
      <c r="M24" s="555"/>
      <c r="N24" s="272"/>
      <c r="O24" s="273"/>
    </row>
    <row r="25" spans="1:15" s="2" customFormat="1" ht="45" customHeight="1">
      <c r="A25" s="556" t="s">
        <v>118</v>
      </c>
      <c r="B25" s="557"/>
      <c r="C25" s="557"/>
      <c r="D25" s="557"/>
      <c r="E25" s="557"/>
      <c r="F25" s="557"/>
      <c r="G25" s="557"/>
      <c r="H25" s="557"/>
      <c r="I25" s="557"/>
      <c r="J25" s="557"/>
      <c r="K25" s="557"/>
      <c r="L25" s="557"/>
      <c r="M25" s="276"/>
      <c r="N25" s="276"/>
      <c r="O25" s="277"/>
    </row>
    <row r="26" spans="1:15" s="2" customFormat="1" ht="45" customHeight="1">
      <c r="A26" s="556" t="s">
        <v>119</v>
      </c>
      <c r="B26" s="557"/>
      <c r="C26" s="557"/>
      <c r="D26" s="557"/>
      <c r="E26" s="557"/>
      <c r="F26" s="557"/>
      <c r="G26" s="557"/>
      <c r="H26" s="557"/>
      <c r="I26" s="557"/>
      <c r="J26" s="557"/>
      <c r="K26" s="557"/>
      <c r="L26" s="557"/>
      <c r="M26" s="276"/>
      <c r="N26" s="276"/>
      <c r="O26" s="277"/>
    </row>
    <row r="27" spans="1:15" s="2" customFormat="1" ht="45" customHeight="1">
      <c r="A27" s="274" t="s">
        <v>277</v>
      </c>
      <c r="B27" s="275"/>
      <c r="C27" s="275"/>
      <c r="D27" s="275"/>
      <c r="E27" s="275"/>
      <c r="F27" s="275"/>
      <c r="G27" s="275"/>
      <c r="H27" s="275"/>
      <c r="I27" s="275"/>
      <c r="J27" s="275"/>
      <c r="K27" s="275"/>
      <c r="L27" s="275"/>
      <c r="M27" s="276"/>
      <c r="N27" s="276"/>
      <c r="O27" s="277"/>
    </row>
    <row r="28" spans="1:15" s="2" customFormat="1" ht="45" customHeight="1" thickBot="1">
      <c r="A28" s="549" t="s">
        <v>124</v>
      </c>
      <c r="B28" s="550"/>
      <c r="C28" s="550"/>
      <c r="D28" s="550"/>
      <c r="E28" s="550"/>
      <c r="F28" s="550"/>
      <c r="G28" s="550"/>
      <c r="H28" s="550"/>
      <c r="I28" s="550"/>
      <c r="J28" s="550"/>
      <c r="K28" s="550"/>
      <c r="L28" s="550"/>
      <c r="M28" s="550"/>
      <c r="N28" s="550"/>
      <c r="O28" s="551"/>
    </row>
    <row r="29" spans="1:15" ht="31">
      <c r="A29" s="178"/>
      <c r="B29" s="123"/>
      <c r="C29" s="123"/>
      <c r="D29" s="123"/>
      <c r="E29" s="123"/>
      <c r="F29" s="123"/>
      <c r="G29" s="123"/>
      <c r="H29" s="123"/>
      <c r="I29" s="123"/>
      <c r="J29" s="123"/>
      <c r="K29" s="123"/>
      <c r="L29" s="123"/>
      <c r="M29" s="123"/>
      <c r="N29" s="123"/>
      <c r="O29" s="123"/>
    </row>
    <row r="30" spans="1:15" ht="31">
      <c r="A30" s="178"/>
      <c r="B30" s="123"/>
      <c r="C30" s="123"/>
      <c r="D30" s="123"/>
      <c r="E30" s="123"/>
      <c r="F30" s="123"/>
      <c r="G30" s="123"/>
      <c r="H30" s="123"/>
      <c r="I30" s="123"/>
      <c r="J30" s="123"/>
      <c r="K30" s="123"/>
      <c r="L30" s="123"/>
      <c r="M30" s="123"/>
      <c r="N30" s="123"/>
      <c r="O30" s="123"/>
    </row>
    <row r="31" spans="1:15" ht="31">
      <c r="A31" s="178"/>
      <c r="B31" s="123"/>
      <c r="C31" s="123"/>
      <c r="D31" s="123"/>
      <c r="E31" s="123"/>
      <c r="F31" s="123"/>
      <c r="G31" s="123"/>
      <c r="H31" s="123"/>
      <c r="I31" s="123"/>
      <c r="J31" s="123"/>
      <c r="K31" s="123"/>
      <c r="L31" s="123"/>
      <c r="M31" s="123"/>
      <c r="N31" s="123"/>
      <c r="O31" s="123"/>
    </row>
    <row r="32" spans="1:15" ht="31">
      <c r="A32" s="136"/>
    </row>
    <row r="33" spans="1:1" ht="31">
      <c r="A33" s="136"/>
    </row>
    <row r="34" spans="1:1" ht="31">
      <c r="A34" s="136"/>
    </row>
    <row r="35" spans="1:1" ht="31">
      <c r="A35" s="136"/>
    </row>
    <row r="36" spans="1:1" ht="31">
      <c r="A36" s="136"/>
    </row>
  </sheetData>
  <mergeCells count="13">
    <mergeCell ref="A28:O28"/>
    <mergeCell ref="A6:J6"/>
    <mergeCell ref="A2:I2"/>
    <mergeCell ref="A19:L19"/>
    <mergeCell ref="A1:K1"/>
    <mergeCell ref="A24:M24"/>
    <mergeCell ref="A25:L25"/>
    <mergeCell ref="A26:L26"/>
    <mergeCell ref="A18:L18"/>
    <mergeCell ref="A17:L17"/>
    <mergeCell ref="A16:L16"/>
    <mergeCell ref="A11:J11"/>
    <mergeCell ref="A9:I9"/>
  </mergeCells>
  <phoneticPr fontId="11" type="noConversion"/>
  <pageMargins left="0.7" right="0.7" top="0.75" bottom="0.75"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2:Z154"/>
  <sheetViews>
    <sheetView topLeftCell="A3" workbookViewId="0">
      <selection activeCell="R9" sqref="R9:R64"/>
    </sheetView>
  </sheetViews>
  <sheetFormatPr baseColWidth="10" defaultRowHeight="13"/>
  <cols>
    <col min="1" max="1" width="5.6640625" style="13" customWidth="1"/>
    <col min="2" max="2" width="9.33203125" style="457" customWidth="1"/>
    <col min="3" max="3" width="9.33203125" style="459" customWidth="1"/>
    <col min="5" max="5" width="22" customWidth="1"/>
    <col min="7" max="7" width="11.6640625" customWidth="1"/>
    <col min="8" max="11" width="10" customWidth="1"/>
    <col min="12" max="14" width="10" hidden="1" customWidth="1"/>
    <col min="15" max="16" width="10" customWidth="1"/>
    <col min="17" max="17" width="55" style="123" bestFit="1" customWidth="1"/>
    <col min="18" max="18" width="11" style="13" customWidth="1"/>
    <col min="19" max="19" width="12.83203125" style="11" bestFit="1" customWidth="1"/>
    <col min="20" max="20" width="11" style="13" customWidth="1"/>
    <col min="21" max="21" width="11" style="4" customWidth="1"/>
  </cols>
  <sheetData>
    <row r="2" spans="1:26" s="1" customFormat="1" ht="29" customHeight="1">
      <c r="B2" s="453"/>
      <c r="C2" s="469"/>
      <c r="D2" s="522" t="s">
        <v>45</v>
      </c>
      <c r="E2" s="235" t="s">
        <v>116</v>
      </c>
      <c r="G2" s="1" t="s">
        <v>369</v>
      </c>
      <c r="H2" s="558" t="s">
        <v>377</v>
      </c>
      <c r="I2" s="558"/>
      <c r="J2" s="558"/>
      <c r="K2" s="558"/>
      <c r="L2" s="452"/>
      <c r="M2" s="452"/>
      <c r="N2" s="452"/>
      <c r="O2" s="452"/>
      <c r="P2" s="452"/>
      <c r="Q2" s="278"/>
      <c r="S2" s="9"/>
    </row>
    <row r="3" spans="1:26" s="2" customFormat="1" ht="21" customHeight="1">
      <c r="A3" s="4"/>
      <c r="B3" s="520"/>
      <c r="C3" s="521"/>
      <c r="D3" s="523">
        <v>39834</v>
      </c>
      <c r="G3" s="1" t="s">
        <v>49</v>
      </c>
      <c r="H3" s="558" t="s">
        <v>410</v>
      </c>
      <c r="I3" s="558"/>
      <c r="J3" s="558"/>
      <c r="K3" s="558"/>
      <c r="Q3" s="279"/>
      <c r="R3" s="4"/>
      <c r="S3" s="10"/>
      <c r="T3" s="4"/>
      <c r="U3" s="4"/>
    </row>
    <row r="4" spans="1:26" s="18" customFormat="1" ht="19" customHeight="1">
      <c r="A4" s="18">
        <v>1</v>
      </c>
      <c r="B4" s="454">
        <f>A4+1</f>
        <v>2</v>
      </c>
      <c r="C4" s="454">
        <f t="shared" ref="C4:D4" si="0">B4+1</f>
        <v>3</v>
      </c>
      <c r="D4" s="454">
        <f t="shared" si="0"/>
        <v>4</v>
      </c>
      <c r="E4" s="18">
        <f t="shared" ref="E4:J4" si="1">D4+1</f>
        <v>5</v>
      </c>
      <c r="F4" s="18">
        <f t="shared" si="1"/>
        <v>6</v>
      </c>
      <c r="G4" s="18">
        <f t="shared" si="1"/>
        <v>7</v>
      </c>
      <c r="H4" s="18">
        <f t="shared" si="1"/>
        <v>8</v>
      </c>
      <c r="I4" s="18">
        <f t="shared" si="1"/>
        <v>9</v>
      </c>
      <c r="J4" s="18">
        <f t="shared" si="1"/>
        <v>10</v>
      </c>
      <c r="K4" s="18">
        <f t="shared" ref="K4:U4" si="2">J4+1</f>
        <v>11</v>
      </c>
      <c r="L4" s="18">
        <f>K4+1</f>
        <v>12</v>
      </c>
      <c r="M4" s="18">
        <f>L4+1</f>
        <v>13</v>
      </c>
      <c r="N4" s="18">
        <f>M4+1</f>
        <v>14</v>
      </c>
      <c r="O4" s="18">
        <f>N4+1</f>
        <v>15</v>
      </c>
      <c r="P4" s="18">
        <f>O4+1</f>
        <v>16</v>
      </c>
      <c r="Q4" s="18">
        <f t="shared" si="2"/>
        <v>17</v>
      </c>
      <c r="R4" s="18">
        <f t="shared" si="2"/>
        <v>18</v>
      </c>
      <c r="S4" s="18">
        <f t="shared" si="2"/>
        <v>19</v>
      </c>
      <c r="T4" s="18">
        <f t="shared" si="2"/>
        <v>20</v>
      </c>
      <c r="U4" s="18">
        <f t="shared" si="2"/>
        <v>21</v>
      </c>
      <c r="V4" s="18">
        <f>U4+1</f>
        <v>22</v>
      </c>
    </row>
    <row r="5" spans="1:26" ht="31" customHeight="1">
      <c r="H5" s="133" t="s">
        <v>135</v>
      </c>
      <c r="I5" s="133" t="s">
        <v>43</v>
      </c>
      <c r="J5" s="133" t="s">
        <v>136</v>
      </c>
      <c r="K5" s="133" t="s">
        <v>44</v>
      </c>
      <c r="L5" s="133"/>
      <c r="M5" s="133"/>
      <c r="N5" s="133"/>
      <c r="O5" s="133"/>
      <c r="Q5" s="133" t="s">
        <v>179</v>
      </c>
      <c r="R5" s="7" t="s">
        <v>49</v>
      </c>
      <c r="S5" s="158" t="s">
        <v>47</v>
      </c>
      <c r="T5" s="157" t="s">
        <v>46</v>
      </c>
      <c r="U5" s="7" t="s">
        <v>236</v>
      </c>
      <c r="V5" s="133" t="s">
        <v>70</v>
      </c>
      <c r="W5" s="133" t="s">
        <v>399</v>
      </c>
    </row>
    <row r="6" spans="1:26" ht="31" customHeight="1">
      <c r="A6" s="133" t="s">
        <v>57</v>
      </c>
      <c r="B6" s="460" t="s">
        <v>369</v>
      </c>
      <c r="C6" s="466" t="s">
        <v>49</v>
      </c>
      <c r="D6" s="133" t="s">
        <v>391</v>
      </c>
      <c r="E6" s="133" t="s">
        <v>37</v>
      </c>
      <c r="F6" s="133" t="s">
        <v>38</v>
      </c>
      <c r="G6" s="133" t="s">
        <v>41</v>
      </c>
      <c r="H6" s="133" t="s">
        <v>329</v>
      </c>
      <c r="I6" s="133" t="s">
        <v>331</v>
      </c>
      <c r="J6" s="133" t="s">
        <v>330</v>
      </c>
      <c r="K6" s="133" t="s">
        <v>332</v>
      </c>
      <c r="L6" s="133" t="s">
        <v>326</v>
      </c>
      <c r="M6" s="133" t="s">
        <v>327</v>
      </c>
      <c r="N6" s="133" t="s">
        <v>328</v>
      </c>
      <c r="O6" s="133" t="s">
        <v>365</v>
      </c>
      <c r="P6" s="133" t="s">
        <v>22</v>
      </c>
      <c r="Q6" s="133"/>
      <c r="R6" s="7"/>
      <c r="S6" s="158"/>
      <c r="T6" s="157"/>
      <c r="U6" s="7"/>
      <c r="V6" s="133"/>
      <c r="W6" s="133"/>
    </row>
    <row r="7" spans="1:26" s="145" customFormat="1" ht="10" customHeight="1">
      <c r="A7" s="138"/>
      <c r="B7" s="461"/>
      <c r="C7" s="467"/>
      <c r="D7" s="140"/>
      <c r="E7" s="140"/>
      <c r="F7" s="140"/>
      <c r="G7" s="140"/>
      <c r="H7" s="140"/>
      <c r="I7" s="140"/>
      <c r="J7" s="140"/>
      <c r="K7" s="140"/>
      <c r="L7" s="140"/>
      <c r="M7" s="140"/>
      <c r="N7" s="140"/>
      <c r="O7" s="140"/>
      <c r="P7" s="140"/>
      <c r="Q7" s="280"/>
      <c r="R7" s="138"/>
      <c r="S7" s="159"/>
      <c r="T7" s="138"/>
      <c r="U7" s="160"/>
    </row>
    <row r="8" spans="1:26" ht="16" customHeight="1">
      <c r="A8" s="58" t="s">
        <v>58</v>
      </c>
      <c r="B8" s="458" t="s">
        <v>432</v>
      </c>
      <c r="C8" s="468" t="s">
        <v>433</v>
      </c>
      <c r="D8" s="6" t="s">
        <v>631</v>
      </c>
      <c r="E8" t="s">
        <v>506</v>
      </c>
      <c r="F8" s="27">
        <v>0</v>
      </c>
      <c r="G8" s="27">
        <v>1</v>
      </c>
      <c r="H8" s="134">
        <v>95.833333333333329</v>
      </c>
      <c r="I8" s="134">
        <v>72.348484848484844</v>
      </c>
      <c r="J8" s="134">
        <v>90.909090909090907</v>
      </c>
      <c r="K8" s="134">
        <v>55.68181818181818</v>
      </c>
      <c r="L8" s="595"/>
      <c r="M8" s="595"/>
      <c r="N8" s="595"/>
      <c r="O8" s="512">
        <v>1</v>
      </c>
      <c r="P8" s="27" t="s">
        <v>84</v>
      </c>
      <c r="Q8" s="2" t="s">
        <v>638</v>
      </c>
      <c r="R8" s="4" t="s">
        <v>683</v>
      </c>
      <c r="S8" s="126">
        <f>'Calculations Page'!P5</f>
        <v>1.7490764722052654E-6</v>
      </c>
      <c r="T8" s="127">
        <f>IF(A8="Y",1,'Calculations Page'!X5)</f>
        <v>0.69111688926707338</v>
      </c>
      <c r="U8" s="5" t="s">
        <v>84</v>
      </c>
      <c r="V8" s="134">
        <f t="shared" ref="V8:V71" si="3">(3/2)*(((I8+K8)/4)*H8)/(H8+((I8+K8)/4))</f>
        <v>35.99074074074074</v>
      </c>
      <c r="W8" s="512">
        <f>'Calculations Page'!EI5</f>
        <v>31.865637117617961</v>
      </c>
    </row>
    <row r="9" spans="1:26" ht="16" customHeight="1">
      <c r="A9" s="58" t="s">
        <v>58</v>
      </c>
      <c r="B9" s="458" t="s">
        <v>432</v>
      </c>
      <c r="C9" s="468" t="s">
        <v>433</v>
      </c>
      <c r="D9" s="6" t="s">
        <v>651</v>
      </c>
      <c r="E9" t="s">
        <v>554</v>
      </c>
      <c r="F9" s="27">
        <v>0</v>
      </c>
      <c r="G9" s="27">
        <v>1</v>
      </c>
      <c r="H9" s="596">
        <v>146</v>
      </c>
      <c r="I9" s="596">
        <v>104</v>
      </c>
      <c r="J9" s="596">
        <v>145</v>
      </c>
      <c r="K9" s="596">
        <v>62</v>
      </c>
      <c r="L9" s="595"/>
      <c r="M9" s="595"/>
      <c r="N9" s="595"/>
      <c r="O9" s="595">
        <v>2</v>
      </c>
      <c r="P9" s="27" t="s">
        <v>84</v>
      </c>
      <c r="Q9" s="589" t="s">
        <v>641</v>
      </c>
      <c r="R9" s="4" t="s">
        <v>683</v>
      </c>
      <c r="S9" s="126">
        <f>'Calculations Page'!P6</f>
        <v>4.3625556000000003E-6</v>
      </c>
      <c r="T9" s="127">
        <f>IF(A9="Y",1,'Calculations Page'!X6)</f>
        <v>0.76393582602681065</v>
      </c>
      <c r="U9" s="5" t="s">
        <v>84</v>
      </c>
      <c r="V9" s="134">
        <f t="shared" si="3"/>
        <v>48.472000000000001</v>
      </c>
      <c r="W9" s="512">
        <f>'Calculations Page'!EI6</f>
        <v>42.384036004028566</v>
      </c>
      <c r="Z9" s="596"/>
    </row>
    <row r="10" spans="1:26" ht="16" customHeight="1">
      <c r="A10" s="58" t="s">
        <v>58</v>
      </c>
      <c r="B10" s="458" t="s">
        <v>432</v>
      </c>
      <c r="C10" s="468" t="s">
        <v>433</v>
      </c>
      <c r="D10" s="6" t="s">
        <v>651</v>
      </c>
      <c r="E10" t="s">
        <v>552</v>
      </c>
      <c r="F10" s="27">
        <v>0</v>
      </c>
      <c r="G10" s="27">
        <v>1</v>
      </c>
      <c r="H10" s="596">
        <v>172</v>
      </c>
      <c r="I10" s="596">
        <v>111</v>
      </c>
      <c r="J10" s="596">
        <v>162</v>
      </c>
      <c r="K10" s="596">
        <v>95</v>
      </c>
      <c r="L10" s="595"/>
      <c r="M10" s="595"/>
      <c r="N10" s="595"/>
      <c r="O10" s="595">
        <v>2</v>
      </c>
      <c r="P10" s="27" t="s">
        <v>84</v>
      </c>
      <c r="Q10" s="589" t="s">
        <v>642</v>
      </c>
      <c r="R10" s="4" t="s">
        <v>683</v>
      </c>
      <c r="S10" s="126">
        <f>'Calculations Page'!P7</f>
        <v>8.1887197500000008E-6</v>
      </c>
      <c r="T10" s="127">
        <f>IF(A10="Y",1,'Calculations Page'!X7)</f>
        <v>0.80436801080875397</v>
      </c>
      <c r="U10" s="5" t="s">
        <v>84</v>
      </c>
      <c r="V10" s="134">
        <f t="shared" si="3"/>
        <v>59.449664429530202</v>
      </c>
      <c r="W10" s="512">
        <f>'Calculations Page'!EI7</f>
        <v>55.10517142653277</v>
      </c>
      <c r="Z10" s="596"/>
    </row>
    <row r="11" spans="1:26" ht="16" customHeight="1">
      <c r="A11" s="58" t="s">
        <v>58</v>
      </c>
      <c r="B11" s="458" t="s">
        <v>432</v>
      </c>
      <c r="C11" s="468" t="s">
        <v>433</v>
      </c>
      <c r="D11" s="6" t="s">
        <v>651</v>
      </c>
      <c r="E11" t="s">
        <v>548</v>
      </c>
      <c r="F11" s="27">
        <v>0</v>
      </c>
      <c r="G11" s="27">
        <v>1</v>
      </c>
      <c r="H11" s="596">
        <v>187</v>
      </c>
      <c r="I11" s="596">
        <v>101</v>
      </c>
      <c r="J11" s="596">
        <v>182</v>
      </c>
      <c r="K11" s="596">
        <v>70</v>
      </c>
      <c r="L11" s="595"/>
      <c r="M11" s="595"/>
      <c r="N11" s="595"/>
      <c r="O11" s="595">
        <v>2</v>
      </c>
      <c r="P11" s="27" t="s">
        <v>84</v>
      </c>
      <c r="Q11" s="589" t="s">
        <v>643</v>
      </c>
      <c r="R11" s="4" t="s">
        <v>683</v>
      </c>
      <c r="S11" s="126">
        <f>'Calculations Page'!P8</f>
        <v>6.0655297500000003E-6</v>
      </c>
      <c r="T11" s="127">
        <f>IF(A11="Y",1,'Calculations Page'!X8)</f>
        <v>0.78050676437834166</v>
      </c>
      <c r="U11" s="5" t="s">
        <v>84</v>
      </c>
      <c r="V11" s="134">
        <f t="shared" si="3"/>
        <v>52.193144722524487</v>
      </c>
      <c r="W11" s="512">
        <f>'Calculations Page'!EI8</f>
        <v>49.312886408007749</v>
      </c>
      <c r="Z11" s="596"/>
    </row>
    <row r="12" spans="1:26" ht="16" customHeight="1">
      <c r="A12" s="58" t="s">
        <v>58</v>
      </c>
      <c r="B12" s="458" t="s">
        <v>432</v>
      </c>
      <c r="C12" s="468" t="s">
        <v>433</v>
      </c>
      <c r="D12" s="6" t="s">
        <v>651</v>
      </c>
      <c r="E12" t="s">
        <v>550</v>
      </c>
      <c r="F12" s="27">
        <v>0</v>
      </c>
      <c r="G12" s="27">
        <v>1</v>
      </c>
      <c r="H12" s="596">
        <v>161</v>
      </c>
      <c r="I12" s="596">
        <v>114</v>
      </c>
      <c r="J12" s="596">
        <v>167</v>
      </c>
      <c r="K12" s="596">
        <v>77</v>
      </c>
      <c r="L12" s="595"/>
      <c r="M12" s="595"/>
      <c r="N12" s="595"/>
      <c r="O12" s="595">
        <v>2</v>
      </c>
      <c r="P12" s="27" t="s">
        <v>84</v>
      </c>
      <c r="Q12" s="589" t="s">
        <v>644</v>
      </c>
      <c r="R12" s="4" t="s">
        <v>683</v>
      </c>
      <c r="S12" s="126">
        <f>'Calculations Page'!P9</f>
        <v>6.6941028000000008E-6</v>
      </c>
      <c r="T12" s="127">
        <f>IF(A12="Y",1,'Calculations Page'!X9)</f>
        <v>0.79014472966931104</v>
      </c>
      <c r="U12" s="5" t="s">
        <v>84</v>
      </c>
      <c r="V12" s="134">
        <f t="shared" si="3"/>
        <v>55.24131736526946</v>
      </c>
      <c r="W12" s="512">
        <f>'Calculations Page'!EI9</f>
        <v>50.282348343587472</v>
      </c>
      <c r="Z12" s="596"/>
    </row>
    <row r="13" spans="1:26" ht="16" customHeight="1">
      <c r="A13" s="58" t="s">
        <v>58</v>
      </c>
      <c r="B13" s="458" t="s">
        <v>432</v>
      </c>
      <c r="C13" s="468" t="s">
        <v>433</v>
      </c>
      <c r="D13" s="6" t="s">
        <v>651</v>
      </c>
      <c r="E13" t="s">
        <v>538</v>
      </c>
      <c r="F13" s="27">
        <v>0</v>
      </c>
      <c r="G13" s="27">
        <v>1</v>
      </c>
      <c r="H13" s="596">
        <v>159</v>
      </c>
      <c r="I13" s="596">
        <v>73</v>
      </c>
      <c r="J13" s="596">
        <v>146</v>
      </c>
      <c r="K13" s="596">
        <v>82</v>
      </c>
      <c r="L13" s="595"/>
      <c r="M13" s="595"/>
      <c r="N13" s="595"/>
      <c r="O13" s="595">
        <v>2</v>
      </c>
      <c r="P13" s="27" t="s">
        <v>84</v>
      </c>
      <c r="Q13" s="589" t="s">
        <v>645</v>
      </c>
      <c r="R13" s="4" t="s">
        <v>683</v>
      </c>
      <c r="S13" s="126">
        <f>'Calculations Page'!P10</f>
        <v>4.2448222500000013E-6</v>
      </c>
      <c r="T13" s="127">
        <f>IF(A13="Y",1,'Calculations Page'!X10)</f>
        <v>0.75339040296310367</v>
      </c>
      <c r="U13" s="5" t="s">
        <v>84</v>
      </c>
      <c r="V13" s="134">
        <f t="shared" si="3"/>
        <v>46.735145385587863</v>
      </c>
      <c r="W13" s="512">
        <f>'Calculations Page'!EI10</f>
        <v>44.991664844415531</v>
      </c>
      <c r="Z13" s="596"/>
    </row>
    <row r="14" spans="1:26" ht="16" customHeight="1">
      <c r="A14" s="58" t="s">
        <v>58</v>
      </c>
      <c r="B14" s="458" t="s">
        <v>432</v>
      </c>
      <c r="C14" s="468" t="s">
        <v>433</v>
      </c>
      <c r="D14" s="6" t="s">
        <v>651</v>
      </c>
      <c r="E14" t="s">
        <v>540</v>
      </c>
      <c r="F14" s="27">
        <v>0</v>
      </c>
      <c r="G14" s="27">
        <v>1</v>
      </c>
      <c r="H14" s="596">
        <v>260</v>
      </c>
      <c r="I14" s="596">
        <v>73</v>
      </c>
      <c r="J14" s="596">
        <v>262</v>
      </c>
      <c r="K14" s="596">
        <v>61</v>
      </c>
      <c r="L14" s="595"/>
      <c r="M14" s="595"/>
      <c r="N14" s="595"/>
      <c r="O14" s="595">
        <v>2</v>
      </c>
      <c r="P14" s="27" t="s">
        <v>84</v>
      </c>
      <c r="Q14" s="589" t="s">
        <v>646</v>
      </c>
      <c r="R14" s="4" t="s">
        <v>683</v>
      </c>
      <c r="S14" s="126">
        <f>'Calculations Page'!P11</f>
        <v>5.404383450000001E-6</v>
      </c>
      <c r="T14" s="127">
        <f>IF(A14="Y",1,'Calculations Page'!X11)</f>
        <v>0.74394896334877547</v>
      </c>
      <c r="U14" s="5" t="s">
        <v>84</v>
      </c>
      <c r="V14" s="134">
        <f t="shared" si="3"/>
        <v>44.514480408858603</v>
      </c>
      <c r="W14" s="512">
        <f>'Calculations Page'!EI11</f>
        <v>44.664431323722127</v>
      </c>
      <c r="Z14" s="596"/>
    </row>
    <row r="15" spans="1:26" ht="16" customHeight="1">
      <c r="A15" s="58" t="s">
        <v>58</v>
      </c>
      <c r="B15" s="458" t="s">
        <v>432</v>
      </c>
      <c r="C15" s="468" t="s">
        <v>433</v>
      </c>
      <c r="D15" s="6" t="s">
        <v>651</v>
      </c>
      <c r="E15" t="s">
        <v>546</v>
      </c>
      <c r="F15" s="27">
        <v>0</v>
      </c>
      <c r="G15" s="27">
        <v>1</v>
      </c>
      <c r="H15" s="596">
        <v>206</v>
      </c>
      <c r="I15" s="596">
        <v>84</v>
      </c>
      <c r="J15" s="596">
        <v>196</v>
      </c>
      <c r="K15" s="596">
        <v>38</v>
      </c>
      <c r="L15" s="595"/>
      <c r="M15" s="595"/>
      <c r="N15" s="595"/>
      <c r="O15" s="595">
        <v>2</v>
      </c>
      <c r="P15" s="27" t="s">
        <v>84</v>
      </c>
      <c r="Q15" s="589" t="s">
        <v>647</v>
      </c>
      <c r="R15" s="4" t="s">
        <v>683</v>
      </c>
      <c r="S15" s="126">
        <f>'Calculations Page'!P12</f>
        <v>2.9834028000000001E-6</v>
      </c>
      <c r="T15" s="127">
        <f>IF(A15="Y",1,'Calculations Page'!X12)</f>
        <v>0.71419202478770116</v>
      </c>
      <c r="U15" s="5" t="s">
        <v>84</v>
      </c>
      <c r="V15" s="134">
        <f t="shared" si="3"/>
        <v>39.849894291754758</v>
      </c>
      <c r="W15" s="512">
        <f>'Calculations Page'!EI12</f>
        <v>33.492373652053516</v>
      </c>
      <c r="Z15" s="596"/>
    </row>
    <row r="16" spans="1:26" ht="16" customHeight="1">
      <c r="A16" s="58" t="s">
        <v>58</v>
      </c>
      <c r="B16" s="458" t="s">
        <v>432</v>
      </c>
      <c r="C16" s="468" t="s">
        <v>433</v>
      </c>
      <c r="D16" s="6" t="s">
        <v>651</v>
      </c>
      <c r="E16" t="s">
        <v>544</v>
      </c>
      <c r="F16" s="27">
        <v>0</v>
      </c>
      <c r="G16" s="27">
        <v>1</v>
      </c>
      <c r="H16" s="596">
        <v>201</v>
      </c>
      <c r="I16" s="596">
        <v>59</v>
      </c>
      <c r="J16" s="596">
        <v>200</v>
      </c>
      <c r="K16" s="596">
        <v>61</v>
      </c>
      <c r="L16" s="595"/>
      <c r="M16" s="595"/>
      <c r="N16" s="595"/>
      <c r="O16" s="595">
        <v>2</v>
      </c>
      <c r="P16" s="27" t="s">
        <v>84</v>
      </c>
      <c r="Q16" s="589" t="s">
        <v>648</v>
      </c>
      <c r="R16" s="4" t="s">
        <v>683</v>
      </c>
      <c r="S16" s="126">
        <f>'Calculations Page'!P13</f>
        <v>3.3554376750000001E-6</v>
      </c>
      <c r="T16" s="127">
        <f>IF(A16="Y",1,'Calculations Page'!X13)</f>
        <v>0.713398209294967</v>
      </c>
      <c r="U16" s="5" t="s">
        <v>84</v>
      </c>
      <c r="V16" s="134">
        <f t="shared" si="3"/>
        <v>39.155844155844157</v>
      </c>
      <c r="W16" s="512">
        <f>'Calculations Page'!EI13</f>
        <v>39.471978860600444</v>
      </c>
      <c r="Z16" s="596"/>
    </row>
    <row r="17" spans="1:26" ht="16" customHeight="1">
      <c r="A17" s="58" t="s">
        <v>58</v>
      </c>
      <c r="B17" s="458" t="s">
        <v>432</v>
      </c>
      <c r="C17" s="468" t="s">
        <v>433</v>
      </c>
      <c r="D17" s="6" t="s">
        <v>651</v>
      </c>
      <c r="E17" t="s">
        <v>542</v>
      </c>
      <c r="F17" s="27">
        <v>0</v>
      </c>
      <c r="G17" s="27">
        <v>1</v>
      </c>
      <c r="H17" s="596">
        <v>225</v>
      </c>
      <c r="I17" s="596">
        <v>128</v>
      </c>
      <c r="J17" s="596">
        <v>243</v>
      </c>
      <c r="K17" s="596">
        <v>69</v>
      </c>
      <c r="L17" s="595"/>
      <c r="M17" s="595"/>
      <c r="N17" s="595"/>
      <c r="O17" s="595">
        <v>2</v>
      </c>
      <c r="P17" s="27" t="s">
        <v>84</v>
      </c>
      <c r="Q17" s="589" t="s">
        <v>644</v>
      </c>
      <c r="R17" s="4" t="s">
        <v>683</v>
      </c>
      <c r="S17" s="126">
        <f>'Calculations Page'!P14</f>
        <v>9.6100992000000019E-6</v>
      </c>
      <c r="T17" s="127">
        <f>IF(A17="Y",1,'Calculations Page'!X14)</f>
        <v>0.80829922945760002</v>
      </c>
      <c r="U17" s="5" t="s">
        <v>84</v>
      </c>
      <c r="V17" s="134">
        <f t="shared" si="3"/>
        <v>60.608477666362809</v>
      </c>
      <c r="W17" s="512">
        <f>'Calculations Page'!EI14</f>
        <v>54.0704615610519</v>
      </c>
      <c r="Z17" s="596"/>
    </row>
    <row r="18" spans="1:26" ht="16" customHeight="1">
      <c r="A18" s="58" t="s">
        <v>58</v>
      </c>
      <c r="B18" s="458" t="s">
        <v>630</v>
      </c>
      <c r="C18" s="468" t="s">
        <v>433</v>
      </c>
      <c r="D18" s="6" t="s">
        <v>651</v>
      </c>
      <c r="E18" t="s">
        <v>494</v>
      </c>
      <c r="F18" s="27">
        <v>0</v>
      </c>
      <c r="G18" s="27">
        <v>1</v>
      </c>
      <c r="H18" s="596">
        <v>162</v>
      </c>
      <c r="I18" s="596">
        <v>122</v>
      </c>
      <c r="J18" s="596">
        <v>156</v>
      </c>
      <c r="K18" s="596">
        <v>114</v>
      </c>
      <c r="L18" s="595"/>
      <c r="M18" s="595"/>
      <c r="N18" s="595"/>
      <c r="O18" s="595">
        <v>2</v>
      </c>
      <c r="P18" s="27" t="s">
        <v>84</v>
      </c>
      <c r="Q18" s="589" t="s">
        <v>649</v>
      </c>
      <c r="R18" s="4" t="s">
        <v>683</v>
      </c>
      <c r="S18" s="126">
        <f>'Calculations Page'!P15</f>
        <v>1.0282879800000003E-5</v>
      </c>
      <c r="T18" s="127">
        <f>IF(A18="Y",1,'Calculations Page'!X15)</f>
        <v>0.81946259525909482</v>
      </c>
      <c r="U18" s="5" t="s">
        <v>84</v>
      </c>
      <c r="V18" s="134">
        <f t="shared" si="3"/>
        <v>64.873303167420815</v>
      </c>
      <c r="W18" s="512">
        <f>'Calculations Page'!EI15</f>
        <v>64.125714085735552</v>
      </c>
      <c r="Z18" s="596"/>
    </row>
    <row r="19" spans="1:26" ht="16" customHeight="1">
      <c r="A19" s="58" t="s">
        <v>58</v>
      </c>
      <c r="B19" s="458" t="s">
        <v>432</v>
      </c>
      <c r="C19" s="468" t="s">
        <v>433</v>
      </c>
      <c r="D19" s="6" t="s">
        <v>651</v>
      </c>
      <c r="E19" t="s">
        <v>468</v>
      </c>
      <c r="F19" s="27">
        <v>0</v>
      </c>
      <c r="G19" s="27">
        <v>1</v>
      </c>
      <c r="H19" s="596">
        <v>216</v>
      </c>
      <c r="I19" s="596">
        <v>87</v>
      </c>
      <c r="J19" s="596">
        <v>217</v>
      </c>
      <c r="K19" s="596">
        <v>81</v>
      </c>
      <c r="L19" s="595"/>
      <c r="M19" s="595"/>
      <c r="N19" s="595"/>
      <c r="O19" s="595">
        <v>2</v>
      </c>
      <c r="P19" s="27" t="s">
        <v>84</v>
      </c>
      <c r="Q19" s="589" t="s">
        <v>650</v>
      </c>
      <c r="R19" s="4" t="s">
        <v>683</v>
      </c>
      <c r="S19" s="126">
        <f>'Calculations Page'!P16</f>
        <v>7.0943910749999984E-6</v>
      </c>
      <c r="T19" s="127">
        <f>IF(A19="Y",1,'Calculations Page'!X16)</f>
        <v>0.78099848921444082</v>
      </c>
      <c r="U19" s="5" t="s">
        <v>84</v>
      </c>
      <c r="V19" s="134">
        <f t="shared" si="3"/>
        <v>52.744186046511629</v>
      </c>
      <c r="W19" s="512">
        <f>'Calculations Page'!EI16</f>
        <v>52.621616035675608</v>
      </c>
      <c r="Z19" s="596"/>
    </row>
    <row r="20" spans="1:26" ht="16" customHeight="1">
      <c r="A20" s="58" t="s">
        <v>58</v>
      </c>
      <c r="B20" s="458" t="s">
        <v>630</v>
      </c>
      <c r="C20" s="468" t="s">
        <v>433</v>
      </c>
      <c r="D20" s="6" t="s">
        <v>631</v>
      </c>
      <c r="E20" t="s">
        <v>508</v>
      </c>
      <c r="F20" s="27">
        <v>0</v>
      </c>
      <c r="G20" s="27">
        <v>1</v>
      </c>
      <c r="H20" s="134">
        <v>338.89310083396515</v>
      </c>
      <c r="I20" s="134">
        <v>255.87566338134951</v>
      </c>
      <c r="J20" s="134">
        <v>338.13495072024261</v>
      </c>
      <c r="K20" s="134">
        <v>239.19636087945412</v>
      </c>
      <c r="L20" s="595"/>
      <c r="M20" s="595"/>
      <c r="N20" s="595"/>
      <c r="O20" s="512">
        <v>0</v>
      </c>
      <c r="P20" s="27" t="s">
        <v>84</v>
      </c>
      <c r="Q20" s="2" t="s">
        <v>632</v>
      </c>
      <c r="R20" s="4" t="s">
        <v>683</v>
      </c>
      <c r="S20" s="126">
        <f>'Calculations Page'!P17</f>
        <v>9.6341448178137009E-5</v>
      </c>
      <c r="T20" s="127">
        <f>IF(A20="Y",1,'Calculations Page'!X17)</f>
        <v>0.91094434702578486</v>
      </c>
      <c r="U20" s="5" t="s">
        <v>84</v>
      </c>
      <c r="V20" s="134">
        <f t="shared" si="3"/>
        <v>135.98762485328507</v>
      </c>
      <c r="W20" s="512">
        <f>'Calculations Page'!EI17</f>
        <v>134.98845412651318</v>
      </c>
    </row>
    <row r="21" spans="1:26" ht="16" customHeight="1">
      <c r="A21" s="58" t="s">
        <v>58</v>
      </c>
      <c r="B21" s="458" t="s">
        <v>630</v>
      </c>
      <c r="C21" s="468" t="s">
        <v>433</v>
      </c>
      <c r="D21" s="6" t="s">
        <v>631</v>
      </c>
      <c r="E21" t="s">
        <v>510</v>
      </c>
      <c r="F21" s="27">
        <v>0</v>
      </c>
      <c r="G21" s="27">
        <v>1</v>
      </c>
      <c r="H21" s="134">
        <v>347.61182714177409</v>
      </c>
      <c r="I21" s="134">
        <v>299.84836997725552</v>
      </c>
      <c r="J21" s="134">
        <v>324.48824867323731</v>
      </c>
      <c r="K21" s="134">
        <v>183.47232752084912</v>
      </c>
      <c r="L21" s="595"/>
      <c r="M21" s="595"/>
      <c r="N21" s="595"/>
      <c r="O21" s="512">
        <v>0</v>
      </c>
      <c r="P21" s="27" t="s">
        <v>84</v>
      </c>
      <c r="Q21" s="2" t="s">
        <v>633</v>
      </c>
      <c r="R21" s="4" t="s">
        <v>683</v>
      </c>
      <c r="S21" s="126">
        <f>'Calculations Page'!P18</f>
        <v>8.5966483947202282E-5</v>
      </c>
      <c r="T21" s="127">
        <f>IF(A21="Y",1,'Calculations Page'!X18)</f>
        <v>0.9087593557691962</v>
      </c>
      <c r="U21" s="5" t="s">
        <v>84</v>
      </c>
      <c r="V21" s="134">
        <f t="shared" si="3"/>
        <v>134.49476419353488</v>
      </c>
      <c r="W21" s="512">
        <f>'Calculations Page'!EI18</f>
        <v>124.67680706910026</v>
      </c>
    </row>
    <row r="22" spans="1:26" ht="16" customHeight="1">
      <c r="A22" s="58" t="s">
        <v>58</v>
      </c>
      <c r="B22" s="458" t="s">
        <v>630</v>
      </c>
      <c r="C22" s="468" t="s">
        <v>433</v>
      </c>
      <c r="D22" s="6" t="s">
        <v>631</v>
      </c>
      <c r="E22" t="s">
        <v>512</v>
      </c>
      <c r="F22" s="27">
        <v>0</v>
      </c>
      <c r="G22" s="27">
        <v>1</v>
      </c>
      <c r="H22" s="134">
        <v>499.69050894085279</v>
      </c>
      <c r="I22" s="134">
        <v>264.78679504814306</v>
      </c>
      <c r="J22" s="134">
        <v>500.44704264099039</v>
      </c>
      <c r="K22" s="134">
        <v>258.73452544704264</v>
      </c>
      <c r="L22" s="595"/>
      <c r="M22" s="595"/>
      <c r="N22" s="595"/>
      <c r="O22" s="512">
        <v>0</v>
      </c>
      <c r="P22" s="27" t="s">
        <v>84</v>
      </c>
      <c r="Q22" s="2" t="s">
        <v>632</v>
      </c>
      <c r="R22" s="4" t="s">
        <v>683</v>
      </c>
      <c r="S22" s="126">
        <f>'Calculations Page'!P19</f>
        <v>1.5930646423773255E-4</v>
      </c>
      <c r="T22" s="127">
        <f>IF(A22="Y",1,'Calculations Page'!X19)</f>
        <v>0.92222317259156439</v>
      </c>
      <c r="U22" s="5" t="s">
        <v>84</v>
      </c>
      <c r="V22" s="134">
        <f t="shared" si="3"/>
        <v>155.57250998218512</v>
      </c>
      <c r="W22" s="512">
        <f>'Calculations Page'!EI19</f>
        <v>152.19836219563172</v>
      </c>
    </row>
    <row r="23" spans="1:26" ht="16" customHeight="1">
      <c r="A23" s="58" t="s">
        <v>58</v>
      </c>
      <c r="B23" s="458" t="s">
        <v>630</v>
      </c>
      <c r="C23" s="468" t="s">
        <v>433</v>
      </c>
      <c r="D23" s="6" t="s">
        <v>631</v>
      </c>
      <c r="E23" t="s">
        <v>514</v>
      </c>
      <c r="F23" s="27">
        <v>0</v>
      </c>
      <c r="G23" s="27">
        <v>1</v>
      </c>
      <c r="H23" s="134">
        <v>166.92015209125475</v>
      </c>
      <c r="I23" s="134">
        <v>83.269961977186313</v>
      </c>
      <c r="J23" s="134">
        <v>165.77946768060838</v>
      </c>
      <c r="K23" s="134">
        <v>92.775665399239543</v>
      </c>
      <c r="L23" s="595"/>
      <c r="M23" s="595"/>
      <c r="N23" s="595"/>
      <c r="O23" s="512">
        <v>0</v>
      </c>
      <c r="P23" s="27" t="s">
        <v>84</v>
      </c>
      <c r="Q23" s="2" t="s">
        <v>632</v>
      </c>
      <c r="R23" s="4" t="s">
        <v>683</v>
      </c>
      <c r="S23" s="126">
        <f>'Calculations Page'!P20</f>
        <v>5.9758227314187816E-6</v>
      </c>
      <c r="T23" s="127">
        <f>IF(A23="Y",1,'Calculations Page'!X20)</f>
        <v>0.77996901715454048</v>
      </c>
      <c r="U23" s="5" t="s">
        <v>84</v>
      </c>
      <c r="V23" s="134">
        <f t="shared" si="3"/>
        <v>52.242472116888877</v>
      </c>
      <c r="W23" s="512">
        <f>'Calculations Page'!EI20</f>
        <v>50.939339354946263</v>
      </c>
    </row>
    <row r="24" spans="1:26" ht="16" customHeight="1">
      <c r="A24" s="58" t="s">
        <v>58</v>
      </c>
      <c r="B24" s="458" t="s">
        <v>630</v>
      </c>
      <c r="C24" s="468" t="s">
        <v>433</v>
      </c>
      <c r="D24" s="6" t="s">
        <v>631</v>
      </c>
      <c r="E24" t="s">
        <v>516</v>
      </c>
      <c r="F24" s="27">
        <v>0</v>
      </c>
      <c r="G24" s="27">
        <v>1</v>
      </c>
      <c r="H24" s="134">
        <v>149.24242424242425</v>
      </c>
      <c r="I24" s="134">
        <v>82.954545454545453</v>
      </c>
      <c r="J24" s="134">
        <v>157.19696969696969</v>
      </c>
      <c r="K24" s="134">
        <v>80.681818181818187</v>
      </c>
      <c r="L24" s="595"/>
      <c r="M24" s="595"/>
      <c r="N24" s="595"/>
      <c r="O24" s="512">
        <v>1</v>
      </c>
      <c r="P24" s="27" t="s">
        <v>84</v>
      </c>
      <c r="Q24" s="2" t="s">
        <v>634</v>
      </c>
      <c r="R24" s="4" t="s">
        <v>683</v>
      </c>
      <c r="S24" s="126">
        <f>'Calculations Page'!P21</f>
        <v>4.7685178921511076E-6</v>
      </c>
      <c r="T24" s="127">
        <f>IF(A24="Y",1,'Calculations Page'!X21)</f>
        <v>0.69225924853182885</v>
      </c>
      <c r="U24" s="5" t="s">
        <v>84</v>
      </c>
      <c r="V24" s="134">
        <f t="shared" si="3"/>
        <v>48.161897863093081</v>
      </c>
      <c r="W24" s="512">
        <f>'Calculations Page'!EI21</f>
        <v>47.425229505990721</v>
      </c>
    </row>
    <row r="25" spans="1:26" ht="16" customHeight="1">
      <c r="A25" s="58" t="s">
        <v>58</v>
      </c>
      <c r="B25" s="458" t="s">
        <v>630</v>
      </c>
      <c r="C25" s="468" t="s">
        <v>433</v>
      </c>
      <c r="D25" s="6" t="s">
        <v>631</v>
      </c>
      <c r="E25" t="s">
        <v>518</v>
      </c>
      <c r="F25" s="27">
        <v>0</v>
      </c>
      <c r="G25" s="27">
        <v>1</v>
      </c>
      <c r="H25" s="134">
        <v>136.24288425047439</v>
      </c>
      <c r="I25" s="134">
        <v>64.516129032258064</v>
      </c>
      <c r="J25" s="134">
        <v>130.17077798861479</v>
      </c>
      <c r="K25" s="134">
        <v>64.516129032258064</v>
      </c>
      <c r="L25" s="595"/>
      <c r="M25" s="595"/>
      <c r="N25" s="595"/>
      <c r="O25" s="512">
        <v>1</v>
      </c>
      <c r="P25" s="27" t="s">
        <v>84</v>
      </c>
      <c r="Q25" s="2" t="s">
        <v>632</v>
      </c>
      <c r="R25" s="4" t="s">
        <v>683</v>
      </c>
      <c r="S25" s="126">
        <f>'Calculations Page'!P22</f>
        <v>2.5781967313460242E-6</v>
      </c>
      <c r="T25" s="127">
        <f>IF(A25="Y",1,'Calculations Page'!X22)</f>
        <v>0.67834875203869305</v>
      </c>
      <c r="U25" s="5" t="s">
        <v>84</v>
      </c>
      <c r="V25" s="134">
        <f t="shared" si="3"/>
        <v>39.123801220575416</v>
      </c>
      <c r="W25" s="512">
        <f>'Calculations Page'!EI22</f>
        <v>37.935085204565006</v>
      </c>
    </row>
    <row r="26" spans="1:26" ht="16" customHeight="1">
      <c r="A26" s="58" t="s">
        <v>58</v>
      </c>
      <c r="B26" s="458" t="s">
        <v>682</v>
      </c>
      <c r="C26" s="468" t="s">
        <v>433</v>
      </c>
      <c r="D26" s="6" t="s">
        <v>631</v>
      </c>
      <c r="E26" t="s">
        <v>520</v>
      </c>
      <c r="F26" s="27">
        <v>0</v>
      </c>
      <c r="G26" s="27">
        <v>1</v>
      </c>
      <c r="H26" s="134">
        <v>134.76138828633407</v>
      </c>
      <c r="I26" s="134">
        <v>82.375271149674617</v>
      </c>
      <c r="J26" s="134">
        <v>124.89154013015184</v>
      </c>
      <c r="K26" s="134">
        <v>66.052060737527114</v>
      </c>
      <c r="L26" s="595"/>
      <c r="M26" s="595"/>
      <c r="N26" s="595"/>
      <c r="O26" s="512">
        <v>0</v>
      </c>
      <c r="P26" s="27" t="s">
        <v>84</v>
      </c>
      <c r="Q26" s="2" t="s">
        <v>635</v>
      </c>
      <c r="R26" s="4" t="s">
        <v>683</v>
      </c>
      <c r="S26" s="126">
        <f>'Calculations Page'!P23</f>
        <v>3.2847279879568572E-6</v>
      </c>
      <c r="T26" s="127">
        <f>IF(A26="Y",1,'Calculations Page'!X23)</f>
        <v>0.74077279274439389</v>
      </c>
      <c r="U26" s="5" t="s">
        <v>84</v>
      </c>
      <c r="V26" s="134">
        <f t="shared" si="3"/>
        <v>43.643044853636063</v>
      </c>
      <c r="W26" s="512">
        <f>'Calculations Page'!EI23</f>
        <v>47.319128249408557</v>
      </c>
    </row>
    <row r="27" spans="1:26" ht="16" customHeight="1">
      <c r="A27" s="58" t="s">
        <v>58</v>
      </c>
      <c r="B27" s="458" t="s">
        <v>630</v>
      </c>
      <c r="C27" s="468" t="s">
        <v>433</v>
      </c>
      <c r="D27" s="6" t="s">
        <v>631</v>
      </c>
      <c r="E27" t="s">
        <v>522</v>
      </c>
      <c r="F27" s="27">
        <v>0</v>
      </c>
      <c r="G27" s="27">
        <v>1</v>
      </c>
      <c r="H27" s="134">
        <v>200.54466230936819</v>
      </c>
      <c r="I27" s="134">
        <v>106.37254901960785</v>
      </c>
      <c r="J27" s="134">
        <v>205.119825708061</v>
      </c>
      <c r="K27" s="134">
        <v>110.56644880174292</v>
      </c>
      <c r="L27" s="595"/>
      <c r="M27" s="595"/>
      <c r="N27" s="595"/>
      <c r="O27" s="512">
        <v>0</v>
      </c>
      <c r="P27" s="27" t="s">
        <v>84</v>
      </c>
      <c r="Q27" s="2" t="s">
        <v>636</v>
      </c>
      <c r="R27" s="4" t="s">
        <v>683</v>
      </c>
      <c r="S27" s="126">
        <f>'Calculations Page'!P24</f>
        <v>1.1092843241608377E-5</v>
      </c>
      <c r="T27" s="127">
        <f>IF(A27="Y",1,'Calculations Page'!X24)</f>
        <v>0.79669254353436703</v>
      </c>
      <c r="U27" s="5" t="s">
        <v>84</v>
      </c>
      <c r="V27" s="134">
        <f t="shared" si="3"/>
        <v>64.034743464663592</v>
      </c>
      <c r="W27" s="512">
        <f>'Calculations Page'!EI24</f>
        <v>62.846715590374572</v>
      </c>
    </row>
    <row r="28" spans="1:26" ht="16" customHeight="1">
      <c r="A28" s="58" t="s">
        <v>58</v>
      </c>
      <c r="B28" s="458" t="s">
        <v>630</v>
      </c>
      <c r="C28" s="468" t="s">
        <v>433</v>
      </c>
      <c r="D28" s="6" t="s">
        <v>631</v>
      </c>
      <c r="E28" t="s">
        <v>524</v>
      </c>
      <c r="F28" s="27">
        <v>0</v>
      </c>
      <c r="G28" s="27">
        <v>1</v>
      </c>
      <c r="H28" s="134">
        <v>123.61863488624051</v>
      </c>
      <c r="I28" s="134">
        <v>87.594799566630556</v>
      </c>
      <c r="J28" s="134">
        <v>120.96424702058505</v>
      </c>
      <c r="K28" s="134">
        <v>89.869989165763812</v>
      </c>
      <c r="L28" s="595"/>
      <c r="M28" s="595"/>
      <c r="N28" s="595"/>
      <c r="O28" s="512">
        <v>0</v>
      </c>
      <c r="P28" s="27" t="s">
        <v>84</v>
      </c>
      <c r="Q28" s="2" t="s">
        <v>632</v>
      </c>
      <c r="R28" s="4" t="s">
        <v>683</v>
      </c>
      <c r="S28" s="126">
        <f>'Calculations Page'!P25</f>
        <v>4.4765354467571774E-6</v>
      </c>
      <c r="T28" s="127">
        <f>IF(A28="Y",1,'Calculations Page'!X25)</f>
        <v>0.76420590487392892</v>
      </c>
      <c r="U28" s="5" t="s">
        <v>84</v>
      </c>
      <c r="V28" s="134">
        <f t="shared" si="3"/>
        <v>48.973070931230716</v>
      </c>
      <c r="W28" s="512">
        <f>'Calculations Page'!EI25</f>
        <v>48.522415514993682</v>
      </c>
    </row>
    <row r="29" spans="1:26" ht="16" customHeight="1">
      <c r="A29" s="58" t="s">
        <v>58</v>
      </c>
      <c r="B29" s="458" t="s">
        <v>630</v>
      </c>
      <c r="C29" s="468" t="s">
        <v>433</v>
      </c>
      <c r="D29" s="6" t="s">
        <v>631</v>
      </c>
      <c r="E29" t="s">
        <v>502</v>
      </c>
      <c r="F29" s="27">
        <v>0</v>
      </c>
      <c r="G29" s="27">
        <v>1</v>
      </c>
      <c r="H29" s="134">
        <v>248.64425162689804</v>
      </c>
      <c r="I29" s="134">
        <v>155.26030368763557</v>
      </c>
      <c r="J29" s="134">
        <v>262.68980477223425</v>
      </c>
      <c r="K29" s="134">
        <v>153.7418655097614</v>
      </c>
      <c r="L29" s="595"/>
      <c r="M29" s="595"/>
      <c r="N29" s="595"/>
      <c r="O29" s="512">
        <v>0</v>
      </c>
      <c r="P29" s="27" t="s">
        <v>84</v>
      </c>
      <c r="Q29" s="2" t="s">
        <v>637</v>
      </c>
      <c r="R29" s="4" t="s">
        <v>683</v>
      </c>
      <c r="S29" s="126">
        <f>'Calculations Page'!P26</f>
        <v>2.8377900005475307E-5</v>
      </c>
      <c r="T29" s="127">
        <f>IF(A29="Y",1,'Calculations Page'!X26)</f>
        <v>0.86460424396974367</v>
      </c>
      <c r="U29" s="5" t="s">
        <v>84</v>
      </c>
      <c r="V29" s="134">
        <f t="shared" si="3"/>
        <v>88.408454058369955</v>
      </c>
      <c r="W29" s="512">
        <f>'Calculations Page'!EI26</f>
        <v>87.731713929575662</v>
      </c>
    </row>
    <row r="30" spans="1:26" ht="16" customHeight="1">
      <c r="A30" s="58" t="s">
        <v>58</v>
      </c>
      <c r="B30" s="458" t="s">
        <v>432</v>
      </c>
      <c r="C30" s="468" t="s">
        <v>433</v>
      </c>
      <c r="D30" s="6" t="s">
        <v>660</v>
      </c>
      <c r="E30" t="s">
        <v>484</v>
      </c>
      <c r="F30" s="27">
        <v>0</v>
      </c>
      <c r="G30" s="27">
        <v>1</v>
      </c>
      <c r="H30" s="134">
        <v>291.38</v>
      </c>
      <c r="I30" s="134">
        <v>134.84</v>
      </c>
      <c r="J30" s="134">
        <v>295</v>
      </c>
      <c r="K30" s="134">
        <v>108.71</v>
      </c>
      <c r="L30" s="595"/>
      <c r="M30" s="595"/>
      <c r="N30" s="595"/>
      <c r="O30" s="595">
        <v>2</v>
      </c>
      <c r="P30" s="27" t="s">
        <v>84</v>
      </c>
      <c r="Q30" s="2" t="s">
        <v>653</v>
      </c>
      <c r="R30" s="4" t="s">
        <v>683</v>
      </c>
      <c r="S30" s="126">
        <f>'Calculations Page'!P27</f>
        <v>1.9984364668409402E-5</v>
      </c>
      <c r="T30" s="127">
        <f>IF(A30="Y",1,'Calculations Page'!X27)</f>
        <v>0.84351883093272906</v>
      </c>
      <c r="U30" s="5" t="s">
        <v>84</v>
      </c>
      <c r="V30" s="134">
        <f t="shared" si="3"/>
        <v>75.545145734420586</v>
      </c>
      <c r="W30" s="512">
        <f>'Calculations Page'!EI27</f>
        <v>74.242072636396927</v>
      </c>
    </row>
    <row r="31" spans="1:26" ht="16" customHeight="1">
      <c r="A31" s="58" t="s">
        <v>58</v>
      </c>
      <c r="B31" s="458" t="s">
        <v>432</v>
      </c>
      <c r="C31" s="468" t="s">
        <v>433</v>
      </c>
      <c r="D31" s="6" t="s">
        <v>660</v>
      </c>
      <c r="E31" t="s">
        <v>486</v>
      </c>
      <c r="F31" s="27">
        <v>0</v>
      </c>
      <c r="G31" s="27">
        <v>1</v>
      </c>
      <c r="H31" s="134">
        <v>327.35000000000002</v>
      </c>
      <c r="I31" s="134">
        <v>112.73</v>
      </c>
      <c r="J31" s="134">
        <v>327.8</v>
      </c>
      <c r="K31" s="134">
        <v>105.54</v>
      </c>
      <c r="L31" s="595"/>
      <c r="M31" s="595"/>
      <c r="N31" s="595"/>
      <c r="O31" s="595">
        <v>2</v>
      </c>
      <c r="P31" s="27" t="s">
        <v>84</v>
      </c>
      <c r="Q31" s="2" t="s">
        <v>654</v>
      </c>
      <c r="R31" s="4" t="s">
        <v>683</v>
      </c>
      <c r="S31" s="126">
        <f>'Calculations Page'!P28</f>
        <v>1.8122591427639752E-5</v>
      </c>
      <c r="T31" s="127">
        <f>IF(A31="Y",1,'Calculations Page'!X28)</f>
        <v>0.83209222166323227</v>
      </c>
      <c r="U31" s="5" t="s">
        <v>84</v>
      </c>
      <c r="V31" s="134">
        <f t="shared" si="3"/>
        <v>70.156530369778807</v>
      </c>
      <c r="W31" s="512">
        <f>'Calculations Page'!EI28</f>
        <v>70.477273143712836</v>
      </c>
    </row>
    <row r="32" spans="1:26" ht="16" customHeight="1">
      <c r="A32" s="58" t="s">
        <v>58</v>
      </c>
      <c r="B32" s="458" t="s">
        <v>432</v>
      </c>
      <c r="C32" s="468" t="s">
        <v>433</v>
      </c>
      <c r="D32" s="6" t="s">
        <v>660</v>
      </c>
      <c r="E32" t="s">
        <v>488</v>
      </c>
      <c r="F32" s="27">
        <v>0</v>
      </c>
      <c r="G32" s="27">
        <v>1</v>
      </c>
      <c r="H32" s="134">
        <v>259.42</v>
      </c>
      <c r="I32" s="134">
        <v>109.31</v>
      </c>
      <c r="J32" s="134">
        <v>262.64</v>
      </c>
      <c r="K32" s="134">
        <v>99.18</v>
      </c>
      <c r="L32" s="595"/>
      <c r="M32" s="595"/>
      <c r="N32" s="595"/>
      <c r="O32" s="595">
        <v>2</v>
      </c>
      <c r="P32" s="27" t="s">
        <v>84</v>
      </c>
      <c r="Q32" s="2" t="s">
        <v>655</v>
      </c>
      <c r="R32" s="4" t="s">
        <v>683</v>
      </c>
      <c r="S32" s="126">
        <f>'Calculations Page'!P29</f>
        <v>1.3159135973699101E-5</v>
      </c>
      <c r="T32" s="127">
        <f>IF(A32="Y",1,'Calculations Page'!X29)</f>
        <v>0.81988672258801232</v>
      </c>
      <c r="U32" s="5" t="s">
        <v>84</v>
      </c>
      <c r="V32" s="134">
        <f t="shared" si="3"/>
        <v>65.103247309757094</v>
      </c>
      <c r="W32" s="512">
        <f>'Calculations Page'!EI29</f>
        <v>64.804517384573373</v>
      </c>
    </row>
    <row r="33" spans="1:23" ht="16" customHeight="1">
      <c r="A33" s="58" t="s">
        <v>58</v>
      </c>
      <c r="B33" s="458" t="s">
        <v>432</v>
      </c>
      <c r="C33" s="468" t="s">
        <v>433</v>
      </c>
      <c r="D33" s="6" t="s">
        <v>660</v>
      </c>
      <c r="E33" t="s">
        <v>490</v>
      </c>
      <c r="F33" s="27">
        <v>0</v>
      </c>
      <c r="G33" s="27">
        <v>1</v>
      </c>
      <c r="H33" s="134">
        <v>246.85</v>
      </c>
      <c r="I33" s="134">
        <v>112.28</v>
      </c>
      <c r="J33" s="134">
        <v>248.33</v>
      </c>
      <c r="K33" s="134">
        <v>98.11</v>
      </c>
      <c r="L33" s="595"/>
      <c r="M33" s="595"/>
      <c r="N33" s="595"/>
      <c r="O33" s="595">
        <v>2</v>
      </c>
      <c r="P33" s="27" t="s">
        <v>84</v>
      </c>
      <c r="Q33" s="2" t="s">
        <v>656</v>
      </c>
      <c r="R33" s="4" t="s">
        <v>683</v>
      </c>
      <c r="S33" s="126">
        <f>'Calculations Page'!P30</f>
        <v>1.2682408345399801E-5</v>
      </c>
      <c r="T33" s="127">
        <f>IF(A33="Y",1,'Calculations Page'!X30)</f>
        <v>0.82028745952290683</v>
      </c>
      <c r="U33" s="5" t="s">
        <v>84</v>
      </c>
      <c r="V33" s="134">
        <f t="shared" si="3"/>
        <v>65.038243139448483</v>
      </c>
      <c r="W33" s="512">
        <f>'Calculations Page'!EI30</f>
        <v>64.26964044659006</v>
      </c>
    </row>
    <row r="34" spans="1:23" ht="16" customHeight="1">
      <c r="A34" s="58" t="s">
        <v>58</v>
      </c>
      <c r="B34" s="458" t="s">
        <v>432</v>
      </c>
      <c r="C34" s="468" t="s">
        <v>433</v>
      </c>
      <c r="D34" s="6" t="s">
        <v>660</v>
      </c>
      <c r="E34" t="s">
        <v>492</v>
      </c>
      <c r="F34" s="27">
        <v>0</v>
      </c>
      <c r="G34" s="27">
        <v>1</v>
      </c>
      <c r="H34" s="134">
        <v>290.33999999999997</v>
      </c>
      <c r="I34" s="134">
        <v>116.96</v>
      </c>
      <c r="J34" s="134">
        <v>288.69</v>
      </c>
      <c r="K34" s="134">
        <v>119.23</v>
      </c>
      <c r="L34" s="595"/>
      <c r="M34" s="595"/>
      <c r="N34" s="595"/>
      <c r="O34" s="595">
        <v>2</v>
      </c>
      <c r="P34" s="27" t="s">
        <v>84</v>
      </c>
      <c r="Q34" s="2" t="s">
        <v>657</v>
      </c>
      <c r="R34" s="4" t="s">
        <v>683</v>
      </c>
      <c r="S34" s="126">
        <f>'Calculations Page'!P31</f>
        <v>1.8773572590010797E-5</v>
      </c>
      <c r="T34" s="127">
        <f>IF(A34="Y",1,'Calculations Page'!X31)</f>
        <v>0.84003695280772595</v>
      </c>
      <c r="U34" s="5" t="s">
        <v>84</v>
      </c>
      <c r="V34" s="134">
        <f t="shared" si="3"/>
        <v>73.602452076848763</v>
      </c>
      <c r="W34" s="512">
        <f>'Calculations Page'!EI31</f>
        <v>73.227955585181334</v>
      </c>
    </row>
    <row r="35" spans="1:23" ht="16" customHeight="1">
      <c r="A35" s="58" t="s">
        <v>58</v>
      </c>
      <c r="B35" s="458" t="s">
        <v>432</v>
      </c>
      <c r="C35" s="468" t="s">
        <v>433</v>
      </c>
      <c r="D35" s="6" t="s">
        <v>660</v>
      </c>
      <c r="E35" t="s">
        <v>498</v>
      </c>
      <c r="F35" s="27">
        <v>0</v>
      </c>
      <c r="G35" s="27">
        <v>1</v>
      </c>
      <c r="H35" s="134">
        <v>180.21</v>
      </c>
      <c r="I35" s="134">
        <v>92.49</v>
      </c>
      <c r="J35" s="134">
        <v>183.99</v>
      </c>
      <c r="K35" s="134">
        <v>66.81</v>
      </c>
      <c r="L35" s="595"/>
      <c r="M35" s="595"/>
      <c r="N35" s="595"/>
      <c r="O35" s="595">
        <v>2</v>
      </c>
      <c r="P35" s="27" t="s">
        <v>84</v>
      </c>
      <c r="Q35" s="2" t="s">
        <v>658</v>
      </c>
      <c r="R35" s="4" t="s">
        <v>683</v>
      </c>
      <c r="S35" s="126">
        <f>'Calculations Page'!P32</f>
        <v>5.2323784689285017E-6</v>
      </c>
      <c r="T35" s="127">
        <f>IF(A35="Y",1,'Calculations Page'!X32)</f>
        <v>0.76323772970042536</v>
      </c>
      <c r="U35" s="5" t="s">
        <v>84</v>
      </c>
      <c r="V35" s="134">
        <f t="shared" si="3"/>
        <v>48.925374940350402</v>
      </c>
      <c r="W35" s="512">
        <f>'Calculations Page'!EI32</f>
        <v>47.106201725048841</v>
      </c>
    </row>
    <row r="36" spans="1:23" ht="16" customHeight="1">
      <c r="A36" s="58" t="s">
        <v>58</v>
      </c>
      <c r="B36" s="458" t="s">
        <v>432</v>
      </c>
      <c r="C36" s="468" t="s">
        <v>433</v>
      </c>
      <c r="D36" s="6" t="s">
        <v>660</v>
      </c>
      <c r="E36" t="s">
        <v>500</v>
      </c>
      <c r="F36" s="27">
        <v>0</v>
      </c>
      <c r="G36" s="27">
        <v>1</v>
      </c>
      <c r="H36" s="134">
        <v>188.19</v>
      </c>
      <c r="I36" s="134">
        <v>88.69</v>
      </c>
      <c r="J36" s="134">
        <v>189.4</v>
      </c>
      <c r="K36" s="134">
        <v>75.739999999999995</v>
      </c>
      <c r="L36" s="595"/>
      <c r="M36" s="595"/>
      <c r="N36" s="595"/>
      <c r="O36" s="595">
        <v>2</v>
      </c>
      <c r="P36" s="27" t="s">
        <v>84</v>
      </c>
      <c r="Q36" s="2" t="s">
        <v>659</v>
      </c>
      <c r="R36" s="4" t="s">
        <v>683</v>
      </c>
      <c r="S36" s="126">
        <f>'Calculations Page'!P33</f>
        <v>5.8971665972530501E-6</v>
      </c>
      <c r="T36" s="127">
        <f>IF(A36="Y",1,'Calculations Page'!X33)</f>
        <v>0.77317077953668167</v>
      </c>
      <c r="U36" s="5" t="s">
        <v>84</v>
      </c>
      <c r="V36" s="134">
        <f t="shared" si="3"/>
        <v>50.606878127759785</v>
      </c>
      <c r="W36" s="512">
        <f>'Calculations Page'!EI33</f>
        <v>49.818165581307341</v>
      </c>
    </row>
    <row r="37" spans="1:23" ht="16" customHeight="1">
      <c r="A37" s="58" t="s">
        <v>58</v>
      </c>
      <c r="B37" s="458" t="s">
        <v>432</v>
      </c>
      <c r="C37" s="468" t="s">
        <v>433</v>
      </c>
      <c r="D37" s="6" t="s">
        <v>679</v>
      </c>
      <c r="E37" t="s">
        <v>563</v>
      </c>
      <c r="F37" s="27">
        <v>0</v>
      </c>
      <c r="G37" s="27">
        <v>1</v>
      </c>
      <c r="H37" s="597">
        <v>757</v>
      </c>
      <c r="I37" s="598">
        <v>361.5</v>
      </c>
      <c r="J37" s="599">
        <v>702</v>
      </c>
      <c r="K37" s="600">
        <v>362</v>
      </c>
      <c r="L37" s="595"/>
      <c r="M37" s="595"/>
      <c r="N37" s="595"/>
      <c r="O37" s="595">
        <v>2</v>
      </c>
      <c r="P37" s="27" t="s">
        <v>84</v>
      </c>
      <c r="Q37" s="281" t="s">
        <v>383</v>
      </c>
      <c r="R37" s="4" t="s">
        <v>683</v>
      </c>
      <c r="S37" s="126">
        <f>'Calculations Page'!P34</f>
        <v>4.4391019702500004E-4</v>
      </c>
      <c r="T37" s="127">
        <f>IF(A37="Y",1,'Calculations Page'!X34)</f>
        <v>0.94040337691249054</v>
      </c>
      <c r="U37" s="5" t="s">
        <v>84</v>
      </c>
      <c r="V37" s="134">
        <f t="shared" si="3"/>
        <v>218.98820471811277</v>
      </c>
      <c r="W37" s="512">
        <f>'Calculations Page'!EI34</f>
        <v>212.4797446456212</v>
      </c>
    </row>
    <row r="38" spans="1:23" ht="16" customHeight="1">
      <c r="A38" s="58" t="s">
        <v>58</v>
      </c>
      <c r="B38" s="458" t="s">
        <v>432</v>
      </c>
      <c r="C38" s="468" t="s">
        <v>433</v>
      </c>
      <c r="D38" s="6" t="s">
        <v>679</v>
      </c>
      <c r="E38" t="s">
        <v>565</v>
      </c>
      <c r="F38" s="27">
        <v>0</v>
      </c>
      <c r="G38" s="27">
        <v>1</v>
      </c>
      <c r="H38" s="597">
        <v>633.4</v>
      </c>
      <c r="I38" s="598">
        <v>440.8</v>
      </c>
      <c r="J38" s="599">
        <v>658.5</v>
      </c>
      <c r="K38" s="600">
        <v>418.2</v>
      </c>
      <c r="L38" s="595"/>
      <c r="M38" s="595"/>
      <c r="N38" s="595"/>
      <c r="O38" s="595">
        <v>2</v>
      </c>
      <c r="P38" s="27" t="s">
        <v>84</v>
      </c>
      <c r="Q38" s="281" t="s">
        <v>383</v>
      </c>
      <c r="R38" s="4" t="s">
        <v>683</v>
      </c>
      <c r="S38" s="126">
        <f>'Calculations Page'!P35</f>
        <v>5.5370375633879997E-4</v>
      </c>
      <c r="T38" s="127">
        <f>IF(A38="Y",1,'Calculations Page'!X35)</f>
        <v>0.94934841203644349</v>
      </c>
      <c r="U38" s="5" t="s">
        <v>84</v>
      </c>
      <c r="V38" s="134">
        <f t="shared" si="3"/>
        <v>240.56355007958496</v>
      </c>
      <c r="W38" s="512">
        <f>'Calculations Page'!EI35</f>
        <v>222.51669896877192</v>
      </c>
    </row>
    <row r="39" spans="1:23" ht="16" customHeight="1">
      <c r="A39" s="58" t="s">
        <v>58</v>
      </c>
      <c r="B39" s="458" t="s">
        <v>630</v>
      </c>
      <c r="C39" s="468" t="s">
        <v>433</v>
      </c>
      <c r="D39" s="6" t="s">
        <v>631</v>
      </c>
      <c r="E39" t="s">
        <v>640</v>
      </c>
      <c r="F39" s="27">
        <v>0</v>
      </c>
      <c r="G39" s="27">
        <v>1</v>
      </c>
      <c r="H39" s="134">
        <v>339.28077455048407</v>
      </c>
      <c r="I39" s="134">
        <v>291.35546334716457</v>
      </c>
      <c r="J39" s="134">
        <v>337.37897648686032</v>
      </c>
      <c r="K39" s="134">
        <v>248.75518672199169</v>
      </c>
      <c r="L39" s="595"/>
      <c r="M39" s="595"/>
      <c r="N39" s="595"/>
      <c r="O39" s="595">
        <v>0</v>
      </c>
      <c r="P39" s="27" t="s">
        <v>84</v>
      </c>
      <c r="Q39" s="2" t="s">
        <v>639</v>
      </c>
      <c r="R39" s="4" t="s">
        <v>683</v>
      </c>
      <c r="S39" s="126">
        <f>'Calculations Page'!P36</f>
        <v>1.1402198908013339E-4</v>
      </c>
      <c r="T39" s="127">
        <f>IF(A39="Y",1,'Calculations Page'!X36)</f>
        <v>0.91681093215029208</v>
      </c>
      <c r="U39" s="5" t="s">
        <v>84</v>
      </c>
      <c r="V39" s="134">
        <f t="shared" si="3"/>
        <v>144.88132513883943</v>
      </c>
      <c r="W39" s="512">
        <f>'Calculations Page'!EI36</f>
        <v>143.43645144176716</v>
      </c>
    </row>
    <row r="40" spans="1:23" ht="16" customHeight="1">
      <c r="A40" s="58" t="s">
        <v>58</v>
      </c>
      <c r="B40" s="458" t="s">
        <v>630</v>
      </c>
      <c r="C40" s="468" t="s">
        <v>433</v>
      </c>
      <c r="D40" s="6" t="s">
        <v>674</v>
      </c>
      <c r="E40" t="s">
        <v>482</v>
      </c>
      <c r="F40" s="27">
        <v>0</v>
      </c>
      <c r="G40" s="27">
        <v>1</v>
      </c>
      <c r="H40" s="601">
        <v>113.8</v>
      </c>
      <c r="I40" s="601">
        <v>75.5</v>
      </c>
      <c r="J40" s="601">
        <v>113.1</v>
      </c>
      <c r="K40" s="601">
        <v>57.8</v>
      </c>
      <c r="L40" s="595"/>
      <c r="M40" s="595"/>
      <c r="N40" s="595"/>
      <c r="O40" s="595">
        <v>1</v>
      </c>
      <c r="P40" s="27" t="s">
        <v>84</v>
      </c>
      <c r="Q40" s="590" t="s">
        <v>673</v>
      </c>
      <c r="R40" s="4" t="s">
        <v>683</v>
      </c>
      <c r="S40" s="126">
        <f>'Calculations Page'!P37</f>
        <v>2.3021427157499998E-6</v>
      </c>
      <c r="T40" s="127">
        <f>IF(A40="Y",1,'Calculations Page'!X37)</f>
        <v>0.7068077591806271</v>
      </c>
      <c r="U40" s="5" t="s">
        <v>84</v>
      </c>
      <c r="V40" s="134">
        <f t="shared" si="3"/>
        <v>38.664927782497877</v>
      </c>
      <c r="W40" s="512">
        <f>'Calculations Page'!EI37</f>
        <v>37.317970270419671</v>
      </c>
    </row>
    <row r="41" spans="1:23" ht="16" customHeight="1">
      <c r="A41" s="58" t="s">
        <v>58</v>
      </c>
      <c r="B41" s="458" t="s">
        <v>432</v>
      </c>
      <c r="C41" s="468" t="s">
        <v>433</v>
      </c>
      <c r="D41" s="6" t="s">
        <v>381</v>
      </c>
      <c r="E41" t="s">
        <v>652</v>
      </c>
      <c r="F41" s="27">
        <v>0</v>
      </c>
      <c r="G41" s="27">
        <v>1</v>
      </c>
      <c r="H41" s="134">
        <v>217.9</v>
      </c>
      <c r="I41" s="134">
        <v>113.4</v>
      </c>
      <c r="J41" s="134">
        <v>213</v>
      </c>
      <c r="K41" s="134">
        <v>117.6</v>
      </c>
      <c r="L41" s="595"/>
      <c r="M41" s="595"/>
      <c r="N41" s="595"/>
      <c r="O41" s="595">
        <v>2</v>
      </c>
      <c r="P41" s="27" t="s">
        <v>84</v>
      </c>
      <c r="Q41" s="281" t="s">
        <v>383</v>
      </c>
      <c r="R41" s="4" t="s">
        <v>683</v>
      </c>
      <c r="S41" s="126">
        <f>'Calculations Page'!P38</f>
        <v>1.3360411285200002E-5</v>
      </c>
      <c r="T41" s="127">
        <f>IF(A41="Y",1,'Calculations Page'!X38)</f>
        <v>0.82825052391621345</v>
      </c>
      <c r="U41" s="5" t="s">
        <v>84</v>
      </c>
      <c r="V41" s="134">
        <f t="shared" si="3"/>
        <v>68.476646109196452</v>
      </c>
      <c r="W41" s="512">
        <f>'Calculations Page'!EI38</f>
        <v>66.010510006968744</v>
      </c>
    </row>
    <row r="42" spans="1:23" ht="16" customHeight="1">
      <c r="A42" s="58" t="s">
        <v>58</v>
      </c>
      <c r="B42" s="458" t="s">
        <v>432</v>
      </c>
      <c r="C42" s="468" t="s">
        <v>433</v>
      </c>
      <c r="D42" s="6" t="s">
        <v>381</v>
      </c>
      <c r="E42" t="s">
        <v>454</v>
      </c>
      <c r="F42" s="27">
        <v>0</v>
      </c>
      <c r="G42" s="27">
        <v>1</v>
      </c>
      <c r="H42" s="134">
        <v>208.9</v>
      </c>
      <c r="I42" s="134">
        <v>96.3</v>
      </c>
      <c r="J42" s="134">
        <v>205.1</v>
      </c>
      <c r="K42" s="134">
        <v>71.599999999999994</v>
      </c>
      <c r="L42" s="595"/>
      <c r="M42" s="595"/>
      <c r="N42" s="595"/>
      <c r="O42" s="595">
        <v>2</v>
      </c>
      <c r="P42" s="27" t="s">
        <v>84</v>
      </c>
      <c r="Q42" s="281" t="s">
        <v>383</v>
      </c>
      <c r="R42" s="4" t="s">
        <v>683</v>
      </c>
      <c r="S42" s="126">
        <f>'Calculations Page'!P39</f>
        <v>6.6368592539999997E-6</v>
      </c>
      <c r="T42" s="127">
        <f>IF(A42="Y",1,'Calculations Page'!X39)</f>
        <v>0.77924532126264534</v>
      </c>
      <c r="U42" s="5" t="s">
        <v>84</v>
      </c>
      <c r="V42" s="134">
        <f t="shared" si="3"/>
        <v>52.427967115097154</v>
      </c>
      <c r="W42" s="512">
        <f>'Calculations Page'!EI39</f>
        <v>50.882303735840807</v>
      </c>
    </row>
    <row r="43" spans="1:23" ht="16" customHeight="1">
      <c r="A43" s="58" t="s">
        <v>58</v>
      </c>
      <c r="B43" s="458" t="s">
        <v>432</v>
      </c>
      <c r="C43" s="468" t="s">
        <v>433</v>
      </c>
      <c r="D43" s="6" t="s">
        <v>381</v>
      </c>
      <c r="E43" t="s">
        <v>536</v>
      </c>
      <c r="F43" s="27">
        <v>0</v>
      </c>
      <c r="G43" s="27">
        <v>1</v>
      </c>
      <c r="H43" s="134">
        <v>276.5</v>
      </c>
      <c r="I43" s="134">
        <v>124.7</v>
      </c>
      <c r="J43" s="134">
        <v>281.39999999999998</v>
      </c>
      <c r="K43" s="134">
        <v>123.3</v>
      </c>
      <c r="L43" s="595"/>
      <c r="M43" s="595"/>
      <c r="N43" s="595"/>
      <c r="O43" s="595">
        <v>2</v>
      </c>
      <c r="P43" s="27" t="s">
        <v>84</v>
      </c>
      <c r="Q43" s="281" t="s">
        <v>383</v>
      </c>
      <c r="R43" s="4" t="s">
        <v>683</v>
      </c>
      <c r="S43" s="126">
        <f>'Calculations Page'!P40</f>
        <v>1.9943843092425001E-5</v>
      </c>
      <c r="T43" s="127">
        <f>IF(A43="Y",1,'Calculations Page'!X40)</f>
        <v>0.84423594777631461</v>
      </c>
      <c r="U43" s="5" t="s">
        <v>84</v>
      </c>
      <c r="V43" s="134">
        <f t="shared" si="3"/>
        <v>75.96602658788774</v>
      </c>
      <c r="W43" s="512">
        <f>'Calculations Page'!EI40</f>
        <v>75.232406347172159</v>
      </c>
    </row>
    <row r="44" spans="1:23" ht="16" customHeight="1">
      <c r="A44" s="58" t="s">
        <v>58</v>
      </c>
      <c r="B44" s="458" t="s">
        <v>432</v>
      </c>
      <c r="C44" s="468" t="s">
        <v>433</v>
      </c>
      <c r="D44" s="6" t="s">
        <v>651</v>
      </c>
      <c r="E44" t="s">
        <v>526</v>
      </c>
      <c r="F44" s="27">
        <v>0</v>
      </c>
      <c r="G44" s="27">
        <v>1</v>
      </c>
      <c r="H44" s="602">
        <v>248</v>
      </c>
      <c r="I44" s="602">
        <v>108</v>
      </c>
      <c r="J44" s="602">
        <v>243</v>
      </c>
      <c r="K44" s="602">
        <v>115</v>
      </c>
      <c r="L44" s="595"/>
      <c r="M44" s="595"/>
      <c r="N44" s="595"/>
      <c r="O44" s="595">
        <v>2</v>
      </c>
      <c r="P44" s="27" t="s">
        <v>84</v>
      </c>
      <c r="Q44" s="592" t="s">
        <v>675</v>
      </c>
      <c r="R44" s="4" t="s">
        <v>683</v>
      </c>
      <c r="S44" s="126">
        <f>'Calculations Page'!P41</f>
        <v>1.4178361500000003E-5</v>
      </c>
      <c r="T44" s="127">
        <f>IF(A44="Y",1,'Calculations Page'!X41)</f>
        <v>0.82770657490262289</v>
      </c>
      <c r="U44" s="5" t="s">
        <v>84</v>
      </c>
      <c r="V44" s="134">
        <f t="shared" si="3"/>
        <v>68.27654320987655</v>
      </c>
      <c r="W44" s="512">
        <f>'Calculations Page'!EI41</f>
        <v>67.181137077127275</v>
      </c>
    </row>
    <row r="45" spans="1:23" ht="16" customHeight="1">
      <c r="A45" s="58" t="s">
        <v>58</v>
      </c>
      <c r="B45" s="458" t="s">
        <v>432</v>
      </c>
      <c r="C45" s="468" t="s">
        <v>433</v>
      </c>
      <c r="D45" s="6" t="s">
        <v>651</v>
      </c>
      <c r="E45" t="s">
        <v>528</v>
      </c>
      <c r="F45" s="27">
        <v>0</v>
      </c>
      <c r="G45" s="27">
        <v>1</v>
      </c>
      <c r="H45" s="602">
        <v>247</v>
      </c>
      <c r="I45" s="602">
        <v>149</v>
      </c>
      <c r="J45" s="602">
        <v>239</v>
      </c>
      <c r="K45" s="602">
        <v>109</v>
      </c>
      <c r="L45" s="595"/>
      <c r="M45" s="595"/>
      <c r="N45" s="595"/>
      <c r="O45" s="595">
        <v>2</v>
      </c>
      <c r="P45" s="27" t="s">
        <v>84</v>
      </c>
      <c r="Q45" s="592" t="s">
        <v>676</v>
      </c>
      <c r="R45" s="4" t="s">
        <v>683</v>
      </c>
      <c r="S45" s="126">
        <f>'Calculations Page'!P42</f>
        <v>1.8351517949999999E-5</v>
      </c>
      <c r="T45" s="127">
        <f>IF(A45="Y",1,'Calculations Page'!X42)</f>
        <v>0.84557628220697123</v>
      </c>
      <c r="U45" s="5" t="s">
        <v>84</v>
      </c>
      <c r="V45" s="134">
        <f t="shared" si="3"/>
        <v>76.716693418940608</v>
      </c>
      <c r="W45" s="512">
        <f>'Calculations Page'!EI42</f>
        <v>71.881215563442979</v>
      </c>
    </row>
    <row r="46" spans="1:23" ht="16" customHeight="1">
      <c r="A46" s="58" t="s">
        <v>58</v>
      </c>
      <c r="B46" s="458" t="s">
        <v>432</v>
      </c>
      <c r="C46" s="468" t="s">
        <v>433</v>
      </c>
      <c r="D46" s="6" t="s">
        <v>651</v>
      </c>
      <c r="E46" t="s">
        <v>530</v>
      </c>
      <c r="F46" s="27">
        <v>0</v>
      </c>
      <c r="G46" s="27">
        <v>1</v>
      </c>
      <c r="H46" s="602">
        <v>194</v>
      </c>
      <c r="I46" s="602">
        <v>83</v>
      </c>
      <c r="J46" s="602">
        <v>202</v>
      </c>
      <c r="K46" s="602">
        <v>83</v>
      </c>
      <c r="L46" s="595"/>
      <c r="M46" s="595"/>
      <c r="N46" s="595"/>
      <c r="O46" s="595">
        <v>2</v>
      </c>
      <c r="P46" s="27" t="s">
        <v>84</v>
      </c>
      <c r="Q46" s="592" t="s">
        <v>677</v>
      </c>
      <c r="R46" s="4" t="s">
        <v>683</v>
      </c>
      <c r="S46" s="126">
        <f>'Calculations Page'!P43</f>
        <v>6.3427023000000006E-6</v>
      </c>
      <c r="T46" s="127">
        <f>IF(A46="Y",1,'Calculations Page'!X43)</f>
        <v>0.77505234901567377</v>
      </c>
      <c r="U46" s="5" t="s">
        <v>84</v>
      </c>
      <c r="V46" s="134">
        <f t="shared" si="3"/>
        <v>51.280254777070063</v>
      </c>
      <c r="W46" s="512">
        <f>'Calculations Page'!EI43</f>
        <v>51.131366303504784</v>
      </c>
    </row>
    <row r="47" spans="1:23" ht="16" customHeight="1">
      <c r="A47" s="58" t="s">
        <v>58</v>
      </c>
      <c r="B47" s="458" t="s">
        <v>432</v>
      </c>
      <c r="C47" s="468" t="s">
        <v>433</v>
      </c>
      <c r="D47" s="6" t="s">
        <v>651</v>
      </c>
      <c r="E47" t="s">
        <v>532</v>
      </c>
      <c r="F47" s="27">
        <v>0</v>
      </c>
      <c r="G47" s="27">
        <v>1</v>
      </c>
      <c r="H47" s="602">
        <v>215</v>
      </c>
      <c r="I47" s="602">
        <v>82</v>
      </c>
      <c r="J47" s="602">
        <v>217</v>
      </c>
      <c r="K47" s="602">
        <v>84</v>
      </c>
      <c r="L47" s="595"/>
      <c r="M47" s="595"/>
      <c r="N47" s="595"/>
      <c r="O47" s="595">
        <v>2</v>
      </c>
      <c r="P47" s="27" t="s">
        <v>84</v>
      </c>
      <c r="Q47" s="593" t="s">
        <v>678</v>
      </c>
      <c r="R47" s="4" t="s">
        <v>683</v>
      </c>
      <c r="S47" s="126">
        <f>'Calculations Page'!P44</f>
        <v>6.918307200000001E-6</v>
      </c>
      <c r="T47" s="127">
        <f>IF(A47="Y",1,'Calculations Page'!X44)</f>
        <v>0.77770348831221059</v>
      </c>
      <c r="U47" s="5" t="s">
        <v>84</v>
      </c>
      <c r="V47" s="134">
        <f t="shared" si="3"/>
        <v>52.178362573099413</v>
      </c>
      <c r="W47" s="512">
        <f>'Calculations Page'!EI44</f>
        <v>52.167592501916232</v>
      </c>
    </row>
    <row r="48" spans="1:23" ht="16" customHeight="1">
      <c r="A48" s="58" t="s">
        <v>58</v>
      </c>
      <c r="B48" s="458" t="s">
        <v>432</v>
      </c>
      <c r="C48" s="468" t="s">
        <v>433</v>
      </c>
      <c r="D48" s="6" t="s">
        <v>679</v>
      </c>
      <c r="E48" t="s">
        <v>556</v>
      </c>
      <c r="F48" s="27">
        <v>0</v>
      </c>
      <c r="G48" s="27">
        <v>1</v>
      </c>
      <c r="H48" s="597">
        <v>1271.8</v>
      </c>
      <c r="I48" s="598">
        <v>1310.0999999999999</v>
      </c>
      <c r="J48" s="599">
        <v>1320.8</v>
      </c>
      <c r="K48" s="600">
        <v>978.4</v>
      </c>
      <c r="L48" s="595"/>
      <c r="M48" s="595"/>
      <c r="N48" s="595"/>
      <c r="O48" s="595">
        <v>2</v>
      </c>
      <c r="P48" s="27" t="s">
        <v>84</v>
      </c>
      <c r="Q48" s="281" t="s">
        <v>383</v>
      </c>
      <c r="R48" s="4" t="s">
        <v>683</v>
      </c>
      <c r="S48" s="126">
        <f>'Calculations Page'!P45</f>
        <v>7.7264387221427991E-3</v>
      </c>
      <c r="T48" s="127">
        <f>IF(A48="Y",1,'Calculations Page'!X45)</f>
        <v>0.97874433598928956</v>
      </c>
      <c r="U48" s="5" t="s">
        <v>84</v>
      </c>
      <c r="V48" s="134">
        <f t="shared" si="3"/>
        <v>591.91282861287732</v>
      </c>
      <c r="W48" s="512">
        <f>'Calculations Page'!EI45</f>
        <v>458.0266946616739</v>
      </c>
    </row>
    <row r="49" spans="1:23" ht="16" customHeight="1">
      <c r="A49" s="58" t="s">
        <v>58</v>
      </c>
      <c r="B49" s="458" t="s">
        <v>432</v>
      </c>
      <c r="C49" s="468" t="s">
        <v>433</v>
      </c>
      <c r="D49" s="6" t="s">
        <v>679</v>
      </c>
      <c r="E49" t="s">
        <v>559</v>
      </c>
      <c r="F49" s="27">
        <v>0</v>
      </c>
      <c r="G49" s="27">
        <v>1</v>
      </c>
      <c r="H49" s="597">
        <v>2639.1</v>
      </c>
      <c r="I49" s="598">
        <v>1208.7</v>
      </c>
      <c r="J49" s="599">
        <v>2187.4</v>
      </c>
      <c r="K49" s="600">
        <v>1460.3</v>
      </c>
      <c r="L49" s="595"/>
      <c r="M49" s="595"/>
      <c r="N49" s="595"/>
      <c r="O49" s="595">
        <v>2</v>
      </c>
      <c r="P49" s="27" t="s">
        <v>84</v>
      </c>
      <c r="Q49" s="281" t="s">
        <v>383</v>
      </c>
      <c r="R49" s="4" t="s">
        <v>683</v>
      </c>
      <c r="S49" s="126">
        <f>'Calculations Page'!P46</f>
        <v>1.9806871090883627E-2</v>
      </c>
      <c r="T49" s="127">
        <f>IF(A49="Y",1,'Calculations Page'!X46)</f>
        <v>0.98462402481721301</v>
      </c>
      <c r="U49" s="5" t="s">
        <v>84</v>
      </c>
      <c r="V49" s="134">
        <f t="shared" si="3"/>
        <v>798.88977649069216</v>
      </c>
      <c r="W49" s="512">
        <f>'Calculations Page'!EI46</f>
        <v>746.87175249836832</v>
      </c>
    </row>
    <row r="50" spans="1:23" ht="16" customHeight="1">
      <c r="A50" s="58" t="s">
        <v>58</v>
      </c>
      <c r="B50" s="458" t="s">
        <v>432</v>
      </c>
      <c r="C50" s="468" t="s">
        <v>433</v>
      </c>
      <c r="D50" s="6" t="s">
        <v>679</v>
      </c>
      <c r="E50" t="s">
        <v>561</v>
      </c>
      <c r="F50" s="27">
        <v>0</v>
      </c>
      <c r="G50" s="27">
        <v>1</v>
      </c>
      <c r="H50" s="597">
        <v>2075</v>
      </c>
      <c r="I50" s="598">
        <v>1348.4</v>
      </c>
      <c r="J50" s="599">
        <v>2204.5</v>
      </c>
      <c r="K50" s="600">
        <v>1214.0999999999999</v>
      </c>
      <c r="L50" s="595"/>
      <c r="M50" s="595"/>
      <c r="N50" s="595"/>
      <c r="O50" s="595">
        <v>2</v>
      </c>
      <c r="P50" s="27" t="s">
        <v>84</v>
      </c>
      <c r="Q50" s="281" t="s">
        <v>383</v>
      </c>
      <c r="R50" s="4" t="s">
        <v>683</v>
      </c>
      <c r="S50" s="126">
        <f>'Calculations Page'!P47</f>
        <v>1.6288803750478503E-2</v>
      </c>
      <c r="T50" s="127">
        <f>IF(A50="Y",1,'Calculations Page'!X47)</f>
        <v>0.98328705724110466</v>
      </c>
      <c r="U50" s="5" t="s">
        <v>84</v>
      </c>
      <c r="V50" s="134">
        <f t="shared" si="3"/>
        <v>734.24913693901033</v>
      </c>
      <c r="W50" s="512">
        <f>'Calculations Page'!EI47</f>
        <v>697.84608004688141</v>
      </c>
    </row>
    <row r="51" spans="1:23" ht="16" customHeight="1">
      <c r="A51" s="58" t="s">
        <v>58</v>
      </c>
      <c r="B51" s="458" t="s">
        <v>432</v>
      </c>
      <c r="C51" s="468" t="s">
        <v>433</v>
      </c>
      <c r="D51" s="6" t="s">
        <v>679</v>
      </c>
      <c r="E51" t="s">
        <v>567</v>
      </c>
      <c r="F51" s="27">
        <v>0</v>
      </c>
      <c r="G51" s="27">
        <v>1</v>
      </c>
      <c r="H51" s="597">
        <v>589.9</v>
      </c>
      <c r="I51" s="598">
        <v>531.1</v>
      </c>
      <c r="J51" s="599">
        <v>559.70000000000005</v>
      </c>
      <c r="K51" s="600">
        <v>482</v>
      </c>
      <c r="L51" s="595"/>
      <c r="M51" s="595"/>
      <c r="N51" s="595"/>
      <c r="O51" s="595">
        <v>2</v>
      </c>
      <c r="P51" s="27" t="s">
        <v>84</v>
      </c>
      <c r="Q51" s="281" t="s">
        <v>383</v>
      </c>
      <c r="R51" s="4" t="s">
        <v>683</v>
      </c>
      <c r="S51" s="126">
        <f>'Calculations Page'!P48</f>
        <v>6.8421572636400015E-4</v>
      </c>
      <c r="T51" s="127">
        <f>IF(A51="Y",1,'Calculations Page'!X48)</f>
        <v>0.9525900671107872</v>
      </c>
      <c r="U51" s="5" t="s">
        <v>84</v>
      </c>
      <c r="V51" s="134">
        <f t="shared" si="3"/>
        <v>265.79343997390811</v>
      </c>
      <c r="W51" s="512">
        <f>'Calculations Page'!EI48</f>
        <v>210.41133051491786</v>
      </c>
    </row>
    <row r="52" spans="1:23" ht="16" customHeight="1">
      <c r="A52" s="58" t="s">
        <v>58</v>
      </c>
      <c r="B52" s="458" t="s">
        <v>630</v>
      </c>
      <c r="C52" s="468" t="s">
        <v>433</v>
      </c>
      <c r="D52" s="6" t="s">
        <v>679</v>
      </c>
      <c r="E52" s="594" t="s">
        <v>680</v>
      </c>
      <c r="F52" s="27">
        <v>0</v>
      </c>
      <c r="G52" s="27">
        <v>1</v>
      </c>
      <c r="H52" s="597">
        <v>715.8</v>
      </c>
      <c r="I52" s="598">
        <v>420.2</v>
      </c>
      <c r="J52" s="599">
        <v>779.1</v>
      </c>
      <c r="K52" s="600">
        <v>468.9</v>
      </c>
      <c r="L52" s="595"/>
      <c r="M52" s="595"/>
      <c r="N52" s="595"/>
      <c r="O52" s="512">
        <v>0</v>
      </c>
      <c r="P52" s="27" t="s">
        <v>84</v>
      </c>
      <c r="Q52" s="281" t="s">
        <v>383</v>
      </c>
      <c r="R52" s="4" t="s">
        <v>683</v>
      </c>
      <c r="S52" s="126">
        <f>'Calculations Page'!P49</f>
        <v>6.8481202841865017E-4</v>
      </c>
      <c r="T52" s="127">
        <f>IF(A52="Y",1,'Calculations Page'!X49)</f>
        <v>0.95221903643008843</v>
      </c>
      <c r="U52" s="5" t="s">
        <v>84</v>
      </c>
      <c r="V52" s="134">
        <f t="shared" si="3"/>
        <v>254.41107320843216</v>
      </c>
      <c r="W52" s="512">
        <f>'Calculations Page'!EI49</f>
        <v>252.35083639655642</v>
      </c>
    </row>
    <row r="53" spans="1:23" ht="16" customHeight="1">
      <c r="A53" s="58" t="s">
        <v>58</v>
      </c>
      <c r="B53" s="458" t="s">
        <v>432</v>
      </c>
      <c r="C53" s="468" t="s">
        <v>433</v>
      </c>
      <c r="D53" s="6" t="s">
        <v>674</v>
      </c>
      <c r="E53" t="s">
        <v>456</v>
      </c>
      <c r="F53" s="27">
        <v>0</v>
      </c>
      <c r="G53" s="27">
        <v>1</v>
      </c>
      <c r="H53" s="134">
        <v>128.69999999999999</v>
      </c>
      <c r="I53" s="134">
        <v>64.5</v>
      </c>
      <c r="J53" s="134">
        <v>129.19999999999999</v>
      </c>
      <c r="K53" s="134">
        <v>47.5</v>
      </c>
      <c r="L53" s="595"/>
      <c r="M53" s="595"/>
      <c r="N53" s="595"/>
      <c r="O53" s="512">
        <v>2</v>
      </c>
      <c r="P53" s="27" t="s">
        <v>84</v>
      </c>
      <c r="Q53" s="2" t="s">
        <v>661</v>
      </c>
      <c r="R53" s="4" t="s">
        <v>683</v>
      </c>
      <c r="S53" s="126">
        <f>'Calculations Page'!P50</f>
        <v>1.8370781156249999E-6</v>
      </c>
      <c r="T53" s="127">
        <f>IF(A53="Y",1,'Calculations Page'!X50)</f>
        <v>0.67985259924056207</v>
      </c>
      <c r="U53" s="5" t="s">
        <v>84</v>
      </c>
      <c r="V53" s="134">
        <f t="shared" si="3"/>
        <v>34.495213784301214</v>
      </c>
      <c r="W53" s="512">
        <f>'Calculations Page'!EI50</f>
        <v>33.301540826159126</v>
      </c>
    </row>
    <row r="54" spans="1:23" ht="16" customHeight="1">
      <c r="A54" s="58" t="s">
        <v>58</v>
      </c>
      <c r="B54" s="458" t="s">
        <v>432</v>
      </c>
      <c r="C54" s="468" t="s">
        <v>433</v>
      </c>
      <c r="D54" s="6" t="s">
        <v>674</v>
      </c>
      <c r="E54" t="s">
        <v>458</v>
      </c>
      <c r="F54" s="27">
        <v>0</v>
      </c>
      <c r="G54" s="27">
        <v>1</v>
      </c>
      <c r="H54" s="134">
        <v>116.2</v>
      </c>
      <c r="I54" s="134">
        <v>79.900000000000006</v>
      </c>
      <c r="J54" s="134">
        <v>115.5</v>
      </c>
      <c r="K54" s="134">
        <v>78.400000000000006</v>
      </c>
      <c r="L54" s="595"/>
      <c r="M54" s="595"/>
      <c r="N54" s="595"/>
      <c r="O54" s="512">
        <v>2</v>
      </c>
      <c r="P54" s="27" t="s">
        <v>84</v>
      </c>
      <c r="Q54" s="2" t="s">
        <v>662</v>
      </c>
      <c r="R54" s="4" t="s">
        <v>683</v>
      </c>
      <c r="S54" s="126">
        <f>'Calculations Page'!P51</f>
        <v>3.3745186524000002E-6</v>
      </c>
      <c r="T54" s="127">
        <f>IF(A54="Y",1,'Calculations Page'!X51)</f>
        <v>0.74419190418638426</v>
      </c>
      <c r="U54" s="5" t="s">
        <v>84</v>
      </c>
      <c r="V54" s="134">
        <f t="shared" si="3"/>
        <v>44.281319210399616</v>
      </c>
      <c r="W54" s="512">
        <f>'Calculations Page'!EI51</f>
        <v>40.406476959305309</v>
      </c>
    </row>
    <row r="55" spans="1:23" ht="16" customHeight="1">
      <c r="A55" s="58" t="s">
        <v>58</v>
      </c>
      <c r="B55" s="458" t="s">
        <v>432</v>
      </c>
      <c r="C55" s="468" t="s">
        <v>433</v>
      </c>
      <c r="D55" s="6" t="s">
        <v>674</v>
      </c>
      <c r="E55" t="s">
        <v>460</v>
      </c>
      <c r="F55" s="27">
        <v>0</v>
      </c>
      <c r="G55" s="27">
        <v>1</v>
      </c>
      <c r="H55" s="134">
        <v>138.9</v>
      </c>
      <c r="I55" s="134">
        <v>94.9</v>
      </c>
      <c r="J55" s="134">
        <v>140.6</v>
      </c>
      <c r="K55" s="134">
        <v>63.7</v>
      </c>
      <c r="L55" s="595"/>
      <c r="M55" s="595"/>
      <c r="N55" s="595"/>
      <c r="O55" s="512">
        <v>1</v>
      </c>
      <c r="P55" s="27" t="s">
        <v>84</v>
      </c>
      <c r="Q55" s="2" t="s">
        <v>663</v>
      </c>
      <c r="R55" s="4" t="s">
        <v>683</v>
      </c>
      <c r="S55" s="126">
        <f>'Calculations Page'!P52</f>
        <v>3.9283521663750008E-6</v>
      </c>
      <c r="T55" s="127">
        <f>IF(A55="Y",1,'Calculations Page'!X52)</f>
        <v>0.75371959604804128</v>
      </c>
      <c r="U55" s="5" t="s">
        <v>84</v>
      </c>
      <c r="V55" s="134">
        <f t="shared" si="3"/>
        <v>46.267586110333241</v>
      </c>
      <c r="W55" s="512">
        <f>'Calculations Page'!EI52</f>
        <v>43.84302981462146</v>
      </c>
    </row>
    <row r="56" spans="1:23" ht="16" customHeight="1">
      <c r="A56" s="58" t="s">
        <v>58</v>
      </c>
      <c r="B56" s="458" t="s">
        <v>432</v>
      </c>
      <c r="C56" s="468" t="s">
        <v>433</v>
      </c>
      <c r="D56" s="6" t="s">
        <v>674</v>
      </c>
      <c r="E56" t="s">
        <v>462</v>
      </c>
      <c r="F56" s="27">
        <v>0</v>
      </c>
      <c r="G56" s="27">
        <v>1</v>
      </c>
      <c r="H56" s="134">
        <v>107.6</v>
      </c>
      <c r="I56" s="134">
        <v>48.6</v>
      </c>
      <c r="J56" s="134">
        <v>106.8</v>
      </c>
      <c r="K56" s="134">
        <v>52.4</v>
      </c>
      <c r="L56" s="595"/>
      <c r="M56" s="595"/>
      <c r="N56" s="595"/>
      <c r="O56" s="512">
        <v>2</v>
      </c>
      <c r="P56" s="27" t="s">
        <v>84</v>
      </c>
      <c r="Q56" s="2" t="s">
        <v>664</v>
      </c>
      <c r="R56" s="4" t="s">
        <v>683</v>
      </c>
      <c r="S56" s="126">
        <f>'Calculations Page'!P53</f>
        <v>1.2694491072E-6</v>
      </c>
      <c r="T56" s="127">
        <f>IF(A56="Y",1,'Calculations Page'!X53)</f>
        <v>0.64527060489552523</v>
      </c>
      <c r="U56" s="5" t="s">
        <v>84</v>
      </c>
      <c r="V56" s="134">
        <f t="shared" si="3"/>
        <v>30.676326684230332</v>
      </c>
      <c r="W56" s="512">
        <f>'Calculations Page'!EI53</f>
        <v>30.093604540749489</v>
      </c>
    </row>
    <row r="57" spans="1:23" ht="16" customHeight="1">
      <c r="A57" s="58" t="s">
        <v>58</v>
      </c>
      <c r="B57" s="458" t="s">
        <v>432</v>
      </c>
      <c r="C57" s="468" t="s">
        <v>433</v>
      </c>
      <c r="D57" s="6" t="s">
        <v>674</v>
      </c>
      <c r="E57" t="s">
        <v>464</v>
      </c>
      <c r="F57" s="27">
        <v>0</v>
      </c>
      <c r="G57" s="27">
        <v>1</v>
      </c>
      <c r="H57" s="134">
        <v>137.4</v>
      </c>
      <c r="I57" s="134">
        <v>77.8</v>
      </c>
      <c r="J57" s="134">
        <v>122.5</v>
      </c>
      <c r="K57" s="134">
        <v>82.5</v>
      </c>
      <c r="L57" s="595"/>
      <c r="M57" s="595"/>
      <c r="N57" s="595"/>
      <c r="O57" s="512">
        <v>2</v>
      </c>
      <c r="P57" s="27" t="s">
        <v>84</v>
      </c>
      <c r="Q57" s="2" t="s">
        <v>665</v>
      </c>
      <c r="R57" s="4" t="s">
        <v>683</v>
      </c>
      <c r="S57" s="126">
        <f>'Calculations Page'!P54</f>
        <v>3.8784909487500002E-6</v>
      </c>
      <c r="T57" s="127">
        <f>IF(A57="Y",1,'Calculations Page'!X54)</f>
        <v>0.75585829234610113</v>
      </c>
      <c r="U57" s="5" t="s">
        <v>84</v>
      </c>
      <c r="V57" s="134">
        <f t="shared" si="3"/>
        <v>46.538709677419348</v>
      </c>
      <c r="W57" s="512">
        <f>'Calculations Page'!EI54</f>
        <v>43.156546121157675</v>
      </c>
    </row>
    <row r="58" spans="1:23" ht="16" customHeight="1">
      <c r="A58" s="58" t="s">
        <v>58</v>
      </c>
      <c r="B58" s="458" t="s">
        <v>432</v>
      </c>
      <c r="C58" s="468" t="s">
        <v>433</v>
      </c>
      <c r="D58" s="6" t="s">
        <v>674</v>
      </c>
      <c r="E58" t="s">
        <v>466</v>
      </c>
      <c r="F58" s="27">
        <v>0</v>
      </c>
      <c r="G58" s="27">
        <v>1</v>
      </c>
      <c r="H58" s="601">
        <v>208.5</v>
      </c>
      <c r="I58" s="601">
        <v>106.3</v>
      </c>
      <c r="J58" s="601">
        <v>204.8</v>
      </c>
      <c r="K58" s="601">
        <v>93.3</v>
      </c>
      <c r="L58" s="595"/>
      <c r="M58" s="595"/>
      <c r="N58" s="595"/>
      <c r="O58" s="603">
        <v>2</v>
      </c>
      <c r="P58" s="27" t="s">
        <v>84</v>
      </c>
      <c r="Q58" s="590" t="s">
        <v>666</v>
      </c>
      <c r="R58" s="4" t="s">
        <v>683</v>
      </c>
      <c r="S58" s="126">
        <f>'Calculations Page'!P55</f>
        <v>9.5302275612749996E-6</v>
      </c>
      <c r="T58" s="127">
        <f>IF(A58="Y",1,'Calculations Page'!X55)</f>
        <v>0.80784387369686883</v>
      </c>
      <c r="U58" s="5" t="s">
        <v>84</v>
      </c>
      <c r="V58" s="134">
        <f t="shared" si="3"/>
        <v>60.395607585139317</v>
      </c>
      <c r="W58" s="512">
        <f>'Calculations Page'!EI55</f>
        <v>58.834398942567972</v>
      </c>
    </row>
    <row r="59" spans="1:23" ht="16" customHeight="1">
      <c r="A59" s="58" t="s">
        <v>58</v>
      </c>
      <c r="B59" s="458" t="s">
        <v>432</v>
      </c>
      <c r="C59" s="468" t="s">
        <v>433</v>
      </c>
      <c r="D59" s="6" t="s">
        <v>674</v>
      </c>
      <c r="E59" t="s">
        <v>470</v>
      </c>
      <c r="F59" s="27">
        <v>0</v>
      </c>
      <c r="G59" s="27">
        <v>1</v>
      </c>
      <c r="H59" s="601">
        <v>162.30000000000001</v>
      </c>
      <c r="I59" s="601">
        <v>55.5</v>
      </c>
      <c r="J59" s="601">
        <v>162.4</v>
      </c>
      <c r="K59" s="601">
        <v>32.5</v>
      </c>
      <c r="L59" s="595"/>
      <c r="M59" s="595"/>
      <c r="N59" s="595"/>
      <c r="O59" s="603">
        <v>2</v>
      </c>
      <c r="P59" s="27" t="s">
        <v>84</v>
      </c>
      <c r="Q59" s="590" t="s">
        <v>667</v>
      </c>
      <c r="R59" s="4" t="s">
        <v>683</v>
      </c>
      <c r="S59" s="126">
        <f>'Calculations Page'!P56</f>
        <v>1.3617004781250005E-6</v>
      </c>
      <c r="T59" s="127">
        <f>IF(A59="Y",1,'Calculations Page'!X56)</f>
        <v>0.62757175570724066</v>
      </c>
      <c r="U59" s="5" t="s">
        <v>84</v>
      </c>
      <c r="V59" s="134">
        <f t="shared" si="3"/>
        <v>29.060770482908303</v>
      </c>
      <c r="W59" s="512">
        <f>'Calculations Page'!EI56</f>
        <v>27.191256765575655</v>
      </c>
    </row>
    <row r="60" spans="1:23" ht="16" customHeight="1">
      <c r="A60" s="58" t="s">
        <v>58</v>
      </c>
      <c r="B60" s="458" t="s">
        <v>432</v>
      </c>
      <c r="C60" s="468" t="s">
        <v>433</v>
      </c>
      <c r="D60" s="6" t="s">
        <v>674</v>
      </c>
      <c r="E60" t="s">
        <v>472</v>
      </c>
      <c r="F60" s="27">
        <v>0</v>
      </c>
      <c r="G60" s="27">
        <v>1</v>
      </c>
      <c r="H60" s="601">
        <v>114.7</v>
      </c>
      <c r="I60" s="601">
        <v>57</v>
      </c>
      <c r="J60" s="601">
        <v>115.3</v>
      </c>
      <c r="K60" s="601">
        <v>41.5</v>
      </c>
      <c r="L60" s="595"/>
      <c r="M60" s="595"/>
      <c r="N60" s="595"/>
      <c r="O60" s="603">
        <v>1</v>
      </c>
      <c r="P60" s="27" t="s">
        <v>84</v>
      </c>
      <c r="Q60" s="590" t="s">
        <v>668</v>
      </c>
      <c r="R60" s="4" t="s">
        <v>683</v>
      </c>
      <c r="S60" s="126">
        <f>'Calculations Page'!P57</f>
        <v>1.2649511250000002E-6</v>
      </c>
      <c r="T60" s="127">
        <f>IF(A60="Y",1,'Calculations Page'!X57)</f>
        <v>0.64281998328127166</v>
      </c>
      <c r="U60" s="5" t="s">
        <v>84</v>
      </c>
      <c r="V60" s="134">
        <f t="shared" si="3"/>
        <v>30.408980800287107</v>
      </c>
      <c r="W60" s="512">
        <f>'Calculations Page'!EI57</f>
        <v>29.605869772331904</v>
      </c>
    </row>
    <row r="61" spans="1:23" ht="16" customHeight="1">
      <c r="A61" s="58" t="s">
        <v>58</v>
      </c>
      <c r="B61" s="458" t="s">
        <v>432</v>
      </c>
      <c r="C61" s="468" t="s">
        <v>433</v>
      </c>
      <c r="D61" s="6" t="s">
        <v>674</v>
      </c>
      <c r="E61" t="s">
        <v>474</v>
      </c>
      <c r="F61" s="27">
        <v>0</v>
      </c>
      <c r="G61" s="27">
        <v>1</v>
      </c>
      <c r="H61" s="601">
        <v>108.6</v>
      </c>
      <c r="I61" s="601">
        <v>34.6</v>
      </c>
      <c r="J61" s="601">
        <v>107.2</v>
      </c>
      <c r="K61" s="601">
        <v>52.9</v>
      </c>
      <c r="L61" s="595"/>
      <c r="M61" s="595"/>
      <c r="N61" s="595"/>
      <c r="O61" s="603">
        <v>2</v>
      </c>
      <c r="P61" s="27" t="s">
        <v>84</v>
      </c>
      <c r="Q61" s="590" t="s">
        <v>669</v>
      </c>
      <c r="R61" s="4" t="s">
        <v>683</v>
      </c>
      <c r="S61" s="126">
        <f>'Calculations Page'!P58</f>
        <v>9.1834563990000006E-7</v>
      </c>
      <c r="T61" s="127">
        <f>IF(A61="Y",1,'Calculations Page'!X58)</f>
        <v>0.60832993351942566</v>
      </c>
      <c r="U61" s="5" t="s">
        <v>84</v>
      </c>
      <c r="V61" s="134">
        <f t="shared" si="3"/>
        <v>27.311266526154437</v>
      </c>
      <c r="W61" s="512">
        <f>'Calculations Page'!EI58</f>
        <v>26.002965580498273</v>
      </c>
    </row>
    <row r="62" spans="1:23" ht="16" customHeight="1">
      <c r="A62" s="58" t="s">
        <v>58</v>
      </c>
      <c r="B62" s="458" t="s">
        <v>630</v>
      </c>
      <c r="C62" s="468" t="s">
        <v>433</v>
      </c>
      <c r="D62" s="6" t="s">
        <v>674</v>
      </c>
      <c r="E62" t="s">
        <v>476</v>
      </c>
      <c r="F62" s="27">
        <v>0</v>
      </c>
      <c r="G62" s="27">
        <v>1</v>
      </c>
      <c r="H62" s="601">
        <v>156.4</v>
      </c>
      <c r="I62" s="601">
        <v>54.1</v>
      </c>
      <c r="J62" s="601">
        <v>155.69999999999999</v>
      </c>
      <c r="K62" s="601">
        <v>49.2</v>
      </c>
      <c r="L62" s="595"/>
      <c r="M62" s="595"/>
      <c r="N62" s="595"/>
      <c r="O62" s="603">
        <v>1</v>
      </c>
      <c r="P62" s="27" t="s">
        <v>84</v>
      </c>
      <c r="Q62" s="590" t="s">
        <v>670</v>
      </c>
      <c r="R62" s="4" t="s">
        <v>683</v>
      </c>
      <c r="S62" s="126">
        <f>'Calculations Page'!P59</f>
        <v>1.9314305379000004E-6</v>
      </c>
      <c r="T62" s="127">
        <f>IF(A62="Y",1,'Calculations Page'!X59)</f>
        <v>0.66845606455309126</v>
      </c>
      <c r="U62" s="5" t="s">
        <v>84</v>
      </c>
      <c r="V62" s="134">
        <f t="shared" si="3"/>
        <v>33.247605981616132</v>
      </c>
      <c r="W62" s="512">
        <f>'Calculations Page'!EI59</f>
        <v>31.512475920818538</v>
      </c>
    </row>
    <row r="63" spans="1:23" ht="16" customHeight="1">
      <c r="A63" s="58" t="s">
        <v>58</v>
      </c>
      <c r="B63" s="458" t="s">
        <v>432</v>
      </c>
      <c r="C63" s="468" t="s">
        <v>433</v>
      </c>
      <c r="D63" s="6" t="s">
        <v>674</v>
      </c>
      <c r="E63" t="s">
        <v>478</v>
      </c>
      <c r="F63" s="27">
        <v>0</v>
      </c>
      <c r="G63" s="27">
        <v>1</v>
      </c>
      <c r="H63" s="601">
        <v>251.3</v>
      </c>
      <c r="I63" s="601">
        <v>89.7</v>
      </c>
      <c r="J63" s="601">
        <v>250.3</v>
      </c>
      <c r="K63" s="601">
        <v>77.5</v>
      </c>
      <c r="L63" s="595"/>
      <c r="M63" s="595"/>
      <c r="N63" s="595"/>
      <c r="O63" s="603">
        <v>2</v>
      </c>
      <c r="P63" s="27" t="s">
        <v>84</v>
      </c>
      <c r="Q63" s="590" t="s">
        <v>671</v>
      </c>
      <c r="R63" s="4" t="s">
        <v>683</v>
      </c>
      <c r="S63" s="126">
        <f>'Calculations Page'!P60</f>
        <v>8.1072698850000011E-6</v>
      </c>
      <c r="T63" s="127">
        <f>IF(A63="Y",1,'Calculations Page'!X60)</f>
        <v>0.78569472263289819</v>
      </c>
      <c r="U63" s="5" t="s">
        <v>84</v>
      </c>
      <c r="V63" s="134">
        <f t="shared" si="3"/>
        <v>53.758137154554753</v>
      </c>
      <c r="W63" s="512">
        <f>'Calculations Page'!EI60</f>
        <v>53.741736191335633</v>
      </c>
    </row>
    <row r="64" spans="1:23" ht="16" customHeight="1">
      <c r="A64" s="58" t="s">
        <v>58</v>
      </c>
      <c r="B64" s="458" t="s">
        <v>432</v>
      </c>
      <c r="C64" s="468" t="s">
        <v>433</v>
      </c>
      <c r="D64" s="6" t="s">
        <v>674</v>
      </c>
      <c r="E64" t="s">
        <v>480</v>
      </c>
      <c r="F64" s="27">
        <v>0</v>
      </c>
      <c r="G64" s="27">
        <v>1</v>
      </c>
      <c r="H64" s="601">
        <v>141.69999999999999</v>
      </c>
      <c r="I64" s="601">
        <v>48.2</v>
      </c>
      <c r="J64" s="601">
        <v>140.4</v>
      </c>
      <c r="K64" s="601">
        <v>49.4</v>
      </c>
      <c r="L64" s="595"/>
      <c r="M64" s="595"/>
      <c r="N64" s="595"/>
      <c r="O64" s="603">
        <v>2</v>
      </c>
      <c r="P64" s="27" t="s">
        <v>84</v>
      </c>
      <c r="Q64" s="590" t="s">
        <v>672</v>
      </c>
      <c r="R64" s="4" t="s">
        <v>683</v>
      </c>
      <c r="S64" s="126">
        <f>'Calculations Page'!P61</f>
        <v>1.5617087031000004E-6</v>
      </c>
      <c r="T64" s="127">
        <f>IF(A64="Y",1,'Calculations Page'!X61)</f>
        <v>0.64940159877886516</v>
      </c>
      <c r="U64" s="5" t="s">
        <v>84</v>
      </c>
      <c r="V64" s="134">
        <f t="shared" si="3"/>
        <v>31.223479831426847</v>
      </c>
      <c r="W64" s="512">
        <f>'Calculations Page'!EI61</f>
        <v>31.32845647659493</v>
      </c>
    </row>
    <row r="65" spans="1:23" ht="16" customHeight="1">
      <c r="A65" s="58" t="s">
        <v>58</v>
      </c>
      <c r="B65" s="458" t="s">
        <v>432</v>
      </c>
      <c r="C65" s="468" t="s">
        <v>433</v>
      </c>
      <c r="D65" s="6" t="s">
        <v>381</v>
      </c>
      <c r="E65" s="27" t="s">
        <v>382</v>
      </c>
      <c r="F65" s="27">
        <v>0</v>
      </c>
      <c r="G65" s="27">
        <v>1</v>
      </c>
      <c r="H65" s="27">
        <v>100</v>
      </c>
      <c r="I65" s="27">
        <v>100</v>
      </c>
      <c r="J65" s="27">
        <v>100</v>
      </c>
      <c r="K65" s="27">
        <v>100</v>
      </c>
      <c r="L65" s="27"/>
      <c r="M65" s="27"/>
      <c r="N65" s="27"/>
      <c r="O65" s="27">
        <v>2</v>
      </c>
      <c r="P65" s="27" t="s">
        <v>84</v>
      </c>
      <c r="Q65" s="281" t="s">
        <v>383</v>
      </c>
      <c r="R65" s="4" t="s">
        <v>395</v>
      </c>
      <c r="S65" s="126">
        <f>'Calculations Page'!P62</f>
        <v>2.0784609690826529E-6</v>
      </c>
      <c r="T65" s="127">
        <f>IF(A65="Y",1,'Calculations Page'!X62)</f>
        <v>0.68086787185093611</v>
      </c>
      <c r="U65" s="5" t="s">
        <v>84</v>
      </c>
      <c r="V65" s="134">
        <f t="shared" si="3"/>
        <v>50</v>
      </c>
      <c r="W65" s="512">
        <f>'Calculations Page'!EI62</f>
        <v>35.355339059327363</v>
      </c>
    </row>
    <row r="66" spans="1:23" ht="16" customHeight="1">
      <c r="A66" s="58" t="s">
        <v>58</v>
      </c>
      <c r="B66" s="458" t="s">
        <v>432</v>
      </c>
      <c r="C66" s="468" t="s">
        <v>433</v>
      </c>
      <c r="D66" s="6" t="s">
        <v>381</v>
      </c>
      <c r="E66" s="27" t="s">
        <v>382</v>
      </c>
      <c r="F66" s="27">
        <v>0</v>
      </c>
      <c r="G66" s="27">
        <v>1</v>
      </c>
      <c r="H66" s="27">
        <v>100</v>
      </c>
      <c r="I66" s="27">
        <v>100</v>
      </c>
      <c r="J66" s="27">
        <v>100</v>
      </c>
      <c r="K66" s="27">
        <v>100</v>
      </c>
      <c r="L66" s="27"/>
      <c r="M66" s="27"/>
      <c r="N66" s="27"/>
      <c r="O66" s="27">
        <v>2</v>
      </c>
      <c r="P66" s="27" t="s">
        <v>84</v>
      </c>
      <c r="Q66" s="281" t="s">
        <v>383</v>
      </c>
      <c r="R66" s="4" t="s">
        <v>395</v>
      </c>
      <c r="S66" s="126">
        <f>'Calculations Page'!P63</f>
        <v>2.0784609690826529E-6</v>
      </c>
      <c r="T66" s="127">
        <f>IF(A66="Y",1,'Calculations Page'!X63)</f>
        <v>0.68086787185093611</v>
      </c>
      <c r="U66" s="5" t="s">
        <v>84</v>
      </c>
      <c r="V66" s="134">
        <f t="shared" si="3"/>
        <v>50</v>
      </c>
      <c r="W66" s="512">
        <f>'Calculations Page'!EI63</f>
        <v>35.355339059327363</v>
      </c>
    </row>
    <row r="67" spans="1:23" ht="16" customHeight="1">
      <c r="A67" s="58" t="s">
        <v>58</v>
      </c>
      <c r="B67" s="458" t="s">
        <v>432</v>
      </c>
      <c r="C67" s="468" t="s">
        <v>433</v>
      </c>
      <c r="D67" s="6" t="s">
        <v>381</v>
      </c>
      <c r="E67" s="27" t="s">
        <v>382</v>
      </c>
      <c r="F67" s="27">
        <v>0</v>
      </c>
      <c r="G67" s="27">
        <v>1</v>
      </c>
      <c r="H67" s="27">
        <v>100</v>
      </c>
      <c r="I67" s="27">
        <v>100</v>
      </c>
      <c r="J67" s="27">
        <v>100</v>
      </c>
      <c r="K67" s="27">
        <v>100</v>
      </c>
      <c r="L67" s="27"/>
      <c r="M67" s="27"/>
      <c r="N67" s="27"/>
      <c r="O67" s="27">
        <v>2</v>
      </c>
      <c r="P67" s="27" t="s">
        <v>84</v>
      </c>
      <c r="Q67" s="281" t="s">
        <v>383</v>
      </c>
      <c r="R67" s="4" t="s">
        <v>395</v>
      </c>
      <c r="S67" s="126">
        <f>'Calculations Page'!P64</f>
        <v>2.0784609690826529E-6</v>
      </c>
      <c r="T67" s="127">
        <f>IF(A67="Y",1,'Calculations Page'!X64)</f>
        <v>0.68086787185093611</v>
      </c>
      <c r="U67" s="5" t="s">
        <v>84</v>
      </c>
      <c r="V67" s="134">
        <f t="shared" si="3"/>
        <v>50</v>
      </c>
      <c r="W67" s="512">
        <f>'Calculations Page'!EI64</f>
        <v>35.355339059327363</v>
      </c>
    </row>
    <row r="68" spans="1:23" ht="16" customHeight="1">
      <c r="A68" s="58" t="s">
        <v>58</v>
      </c>
      <c r="B68" s="458" t="s">
        <v>432</v>
      </c>
      <c r="C68" s="468" t="s">
        <v>433</v>
      </c>
      <c r="D68" s="6" t="s">
        <v>381</v>
      </c>
      <c r="E68" s="27" t="s">
        <v>382</v>
      </c>
      <c r="F68" s="27">
        <v>0</v>
      </c>
      <c r="G68" s="27">
        <v>1</v>
      </c>
      <c r="H68" s="27">
        <v>100</v>
      </c>
      <c r="I68" s="27">
        <v>100</v>
      </c>
      <c r="J68" s="27">
        <v>100</v>
      </c>
      <c r="K68" s="27">
        <v>100</v>
      </c>
      <c r="L68" s="27"/>
      <c r="M68" s="27"/>
      <c r="N68" s="27"/>
      <c r="O68" s="27">
        <v>2</v>
      </c>
      <c r="P68" s="27" t="s">
        <v>84</v>
      </c>
      <c r="Q68" s="281" t="s">
        <v>383</v>
      </c>
      <c r="R68" s="4" t="s">
        <v>395</v>
      </c>
      <c r="S68" s="126">
        <f>'Calculations Page'!P65</f>
        <v>2.0784609690826529E-6</v>
      </c>
      <c r="T68" s="127">
        <f>IF(A68="Y",1,'Calculations Page'!X65)</f>
        <v>0.68086787185093611</v>
      </c>
      <c r="U68" s="5" t="s">
        <v>84</v>
      </c>
      <c r="V68" s="134">
        <f t="shared" si="3"/>
        <v>50</v>
      </c>
      <c r="W68" s="512">
        <f>'Calculations Page'!EI65</f>
        <v>35.355339059327363</v>
      </c>
    </row>
    <row r="69" spans="1:23" ht="16" customHeight="1">
      <c r="A69" s="58" t="s">
        <v>58</v>
      </c>
      <c r="B69" s="458" t="s">
        <v>380</v>
      </c>
      <c r="C69" s="468" t="s">
        <v>434</v>
      </c>
      <c r="D69" s="6" t="s">
        <v>381</v>
      </c>
      <c r="E69" s="27" t="s">
        <v>382</v>
      </c>
      <c r="F69" s="27">
        <v>0</v>
      </c>
      <c r="G69" s="27">
        <v>1</v>
      </c>
      <c r="H69" s="27">
        <v>100</v>
      </c>
      <c r="I69" s="27">
        <v>100</v>
      </c>
      <c r="J69" s="27">
        <v>100</v>
      </c>
      <c r="K69" s="27">
        <v>100</v>
      </c>
      <c r="L69" s="27"/>
      <c r="M69" s="27"/>
      <c r="N69" s="27"/>
      <c r="O69" s="27">
        <v>2</v>
      </c>
      <c r="P69" s="27" t="s">
        <v>84</v>
      </c>
      <c r="Q69" s="281" t="s">
        <v>383</v>
      </c>
      <c r="R69" s="4" t="s">
        <v>395</v>
      </c>
      <c r="S69" s="126">
        <f>'Calculations Page'!P66</f>
        <v>2.0784609690826529E-6</v>
      </c>
      <c r="T69" s="127">
        <f>IF(A69="Y",1,'Calculations Page'!X66)</f>
        <v>0.68086787185093611</v>
      </c>
      <c r="U69" s="5" t="s">
        <v>84</v>
      </c>
      <c r="V69" s="134">
        <f t="shared" si="3"/>
        <v>50</v>
      </c>
      <c r="W69" s="512">
        <f>'Calculations Page'!EI66</f>
        <v>36.473074156562177</v>
      </c>
    </row>
    <row r="70" spans="1:23" ht="16" customHeight="1">
      <c r="A70" s="58" t="s">
        <v>58</v>
      </c>
      <c r="B70" s="458" t="s">
        <v>380</v>
      </c>
      <c r="C70" s="468" t="s">
        <v>434</v>
      </c>
      <c r="D70" s="6" t="s">
        <v>381</v>
      </c>
      <c r="E70" s="27" t="s">
        <v>382</v>
      </c>
      <c r="F70" s="27">
        <v>0</v>
      </c>
      <c r="G70" s="27">
        <v>1</v>
      </c>
      <c r="H70" s="27">
        <v>100</v>
      </c>
      <c r="I70" s="27">
        <v>100</v>
      </c>
      <c r="J70" s="27">
        <v>100</v>
      </c>
      <c r="K70" s="27">
        <v>100</v>
      </c>
      <c r="L70" s="27"/>
      <c r="M70" s="27"/>
      <c r="N70" s="27"/>
      <c r="O70" s="27">
        <v>2</v>
      </c>
      <c r="P70" s="27" t="s">
        <v>84</v>
      </c>
      <c r="Q70" s="281" t="s">
        <v>383</v>
      </c>
      <c r="R70" s="4" t="s">
        <v>395</v>
      </c>
      <c r="S70" s="126">
        <f>'Calculations Page'!P67</f>
        <v>2.0784609690826529E-6</v>
      </c>
      <c r="T70" s="127">
        <f>IF(A70="Y",1,'Calculations Page'!X67)</f>
        <v>0.68086787185093611</v>
      </c>
      <c r="U70" s="5" t="s">
        <v>84</v>
      </c>
      <c r="V70" s="134">
        <f t="shared" si="3"/>
        <v>50</v>
      </c>
      <c r="W70" s="512">
        <f>'Calculations Page'!EI67</f>
        <v>36.473074156562177</v>
      </c>
    </row>
    <row r="71" spans="1:23" ht="16" customHeight="1">
      <c r="A71" s="58" t="s">
        <v>58</v>
      </c>
      <c r="B71" s="458" t="s">
        <v>380</v>
      </c>
      <c r="C71" s="468" t="s">
        <v>434</v>
      </c>
      <c r="D71" s="6" t="s">
        <v>381</v>
      </c>
      <c r="E71" s="27" t="s">
        <v>382</v>
      </c>
      <c r="F71" s="27">
        <v>0</v>
      </c>
      <c r="G71" s="27">
        <v>1</v>
      </c>
      <c r="H71" s="27">
        <v>100</v>
      </c>
      <c r="I71" s="27">
        <v>100</v>
      </c>
      <c r="J71" s="27">
        <v>100</v>
      </c>
      <c r="K71" s="27">
        <v>100</v>
      </c>
      <c r="L71" s="27"/>
      <c r="M71" s="27"/>
      <c r="N71" s="27"/>
      <c r="O71" s="27">
        <v>2</v>
      </c>
      <c r="P71" s="27" t="s">
        <v>84</v>
      </c>
      <c r="Q71" s="281" t="s">
        <v>383</v>
      </c>
      <c r="R71" s="4" t="s">
        <v>395</v>
      </c>
      <c r="S71" s="126">
        <f>'Calculations Page'!P68</f>
        <v>2.0784609690826529E-6</v>
      </c>
      <c r="T71" s="127">
        <f>IF(A71="Y",1,'Calculations Page'!X68)</f>
        <v>0.68086787185093611</v>
      </c>
      <c r="U71" s="5" t="s">
        <v>84</v>
      </c>
      <c r="V71" s="134">
        <f t="shared" si="3"/>
        <v>50</v>
      </c>
      <c r="W71" s="512">
        <f>'Calculations Page'!EI68</f>
        <v>36.473074156562177</v>
      </c>
    </row>
    <row r="72" spans="1:23" ht="16" customHeight="1">
      <c r="A72" s="58" t="s">
        <v>58</v>
      </c>
      <c r="B72" s="458" t="s">
        <v>380</v>
      </c>
      <c r="C72" s="468" t="s">
        <v>434</v>
      </c>
      <c r="D72" s="6" t="s">
        <v>381</v>
      </c>
      <c r="E72" s="27" t="s">
        <v>382</v>
      </c>
      <c r="F72" s="27">
        <v>0</v>
      </c>
      <c r="G72" s="27">
        <v>1</v>
      </c>
      <c r="H72" s="27">
        <v>100</v>
      </c>
      <c r="I72" s="27">
        <v>100</v>
      </c>
      <c r="J72" s="27">
        <v>100</v>
      </c>
      <c r="K72" s="27">
        <v>100</v>
      </c>
      <c r="L72" s="27"/>
      <c r="M72" s="27"/>
      <c r="N72" s="27"/>
      <c r="O72" s="27">
        <v>2</v>
      </c>
      <c r="P72" s="27" t="s">
        <v>84</v>
      </c>
      <c r="Q72" s="281" t="s">
        <v>383</v>
      </c>
      <c r="R72" s="4" t="s">
        <v>395</v>
      </c>
      <c r="S72" s="126">
        <f>'Calculations Page'!P69</f>
        <v>2.0784609690826529E-6</v>
      </c>
      <c r="T72" s="127">
        <f>IF(A72="Y",1,'Calculations Page'!X69)</f>
        <v>0.68086787185093611</v>
      </c>
      <c r="U72" s="5" t="s">
        <v>84</v>
      </c>
      <c r="V72" s="134">
        <f t="shared" ref="V72:V82" si="4">(3/2)*(((I72+K72)/4)*H72)/(H72+((I72+K72)/4))</f>
        <v>50</v>
      </c>
      <c r="W72" s="512">
        <f>'Calculations Page'!EI69</f>
        <v>36.473074156562177</v>
      </c>
    </row>
    <row r="73" spans="1:23" ht="16" customHeight="1">
      <c r="A73" s="58" t="s">
        <v>58</v>
      </c>
      <c r="B73" s="458" t="s">
        <v>380</v>
      </c>
      <c r="C73" s="468" t="s">
        <v>434</v>
      </c>
      <c r="D73" s="6" t="s">
        <v>381</v>
      </c>
      <c r="E73" s="27" t="s">
        <v>382</v>
      </c>
      <c r="F73" s="27">
        <v>0</v>
      </c>
      <c r="G73" s="27">
        <v>1</v>
      </c>
      <c r="H73" s="27">
        <v>100</v>
      </c>
      <c r="I73" s="27">
        <v>100</v>
      </c>
      <c r="J73" s="27">
        <v>100</v>
      </c>
      <c r="K73" s="27">
        <v>100</v>
      </c>
      <c r="L73" s="27"/>
      <c r="M73" s="27"/>
      <c r="N73" s="27"/>
      <c r="O73" s="27">
        <v>2</v>
      </c>
      <c r="P73" s="27" t="s">
        <v>84</v>
      </c>
      <c r="Q73" s="281" t="s">
        <v>383</v>
      </c>
      <c r="R73" s="4" t="s">
        <v>395</v>
      </c>
      <c r="S73" s="126">
        <f>'Calculations Page'!P70</f>
        <v>2.0784609690826529E-6</v>
      </c>
      <c r="T73" s="127">
        <f>IF(A73="Y",1,'Calculations Page'!X70)</f>
        <v>0.68086787185093611</v>
      </c>
      <c r="U73" s="5" t="s">
        <v>84</v>
      </c>
      <c r="V73" s="134">
        <f t="shared" si="4"/>
        <v>50</v>
      </c>
      <c r="W73" s="512">
        <f>'Calculations Page'!EI70</f>
        <v>36.473074156562177</v>
      </c>
    </row>
    <row r="74" spans="1:23" ht="16" customHeight="1">
      <c r="A74" s="58" t="s">
        <v>58</v>
      </c>
      <c r="B74" s="458" t="s">
        <v>380</v>
      </c>
      <c r="C74" s="468" t="s">
        <v>319</v>
      </c>
      <c r="D74" s="6" t="s">
        <v>381</v>
      </c>
      <c r="E74" s="27" t="s">
        <v>382</v>
      </c>
      <c r="F74" s="27">
        <v>0</v>
      </c>
      <c r="G74" s="27">
        <v>1</v>
      </c>
      <c r="H74" s="27">
        <v>100</v>
      </c>
      <c r="I74" s="27">
        <v>100</v>
      </c>
      <c r="J74" s="27">
        <v>100</v>
      </c>
      <c r="K74" s="27">
        <v>100</v>
      </c>
      <c r="L74" s="27"/>
      <c r="M74" s="27"/>
      <c r="N74" s="27"/>
      <c r="O74" s="27">
        <v>2</v>
      </c>
      <c r="P74" s="27" t="s">
        <v>84</v>
      </c>
      <c r="Q74" s="281" t="s">
        <v>383</v>
      </c>
      <c r="R74" s="4" t="s">
        <v>395</v>
      </c>
      <c r="S74" s="126">
        <f>'Calculations Page'!P71</f>
        <v>2.0784609690826529E-6</v>
      </c>
      <c r="T74" s="127">
        <f>IF(A74="Y",1,'Calculations Page'!X71)</f>
        <v>0.68086787185093611</v>
      </c>
      <c r="U74" s="5" t="s">
        <v>84</v>
      </c>
      <c r="V74" s="134">
        <f t="shared" si="4"/>
        <v>50</v>
      </c>
      <c r="W74" s="512">
        <f>'Calculations Page'!EI71</f>
        <v>36.473074156562177</v>
      </c>
    </row>
    <row r="75" spans="1:23" ht="16" customHeight="1">
      <c r="A75" s="58" t="s">
        <v>58</v>
      </c>
      <c r="B75" s="458" t="s">
        <v>380</v>
      </c>
      <c r="C75" s="468" t="s">
        <v>319</v>
      </c>
      <c r="D75" s="6" t="s">
        <v>381</v>
      </c>
      <c r="E75" s="27" t="s">
        <v>382</v>
      </c>
      <c r="F75" s="27">
        <v>0</v>
      </c>
      <c r="G75" s="27">
        <v>1</v>
      </c>
      <c r="H75" s="27">
        <v>100</v>
      </c>
      <c r="I75" s="27">
        <v>100</v>
      </c>
      <c r="J75" s="27">
        <v>100</v>
      </c>
      <c r="K75" s="27">
        <v>100</v>
      </c>
      <c r="L75" s="27"/>
      <c r="M75" s="27"/>
      <c r="N75" s="27"/>
      <c r="O75" s="27">
        <v>2</v>
      </c>
      <c r="P75" s="27" t="s">
        <v>84</v>
      </c>
      <c r="Q75" s="281" t="s">
        <v>383</v>
      </c>
      <c r="R75" s="4" t="s">
        <v>395</v>
      </c>
      <c r="S75" s="126">
        <f>'Calculations Page'!P72</f>
        <v>2.0784609690826529E-6</v>
      </c>
      <c r="T75" s="127">
        <f>IF(A75="Y",1,'Calculations Page'!X72)</f>
        <v>0.68086787185093611</v>
      </c>
      <c r="U75" s="5" t="s">
        <v>84</v>
      </c>
      <c r="V75" s="134">
        <f t="shared" si="4"/>
        <v>50</v>
      </c>
      <c r="W75" s="512">
        <f>'Calculations Page'!EI72</f>
        <v>36.473074156562177</v>
      </c>
    </row>
    <row r="76" spans="1:23" ht="16" customHeight="1">
      <c r="A76" s="58" t="s">
        <v>58</v>
      </c>
      <c r="B76" s="458" t="s">
        <v>380</v>
      </c>
      <c r="C76" s="468" t="s">
        <v>319</v>
      </c>
      <c r="D76" s="6" t="s">
        <v>381</v>
      </c>
      <c r="E76" s="27" t="s">
        <v>382</v>
      </c>
      <c r="F76" s="27">
        <v>0</v>
      </c>
      <c r="G76" s="27">
        <v>1</v>
      </c>
      <c r="H76" s="27">
        <v>100</v>
      </c>
      <c r="I76" s="27">
        <v>100</v>
      </c>
      <c r="J76" s="27">
        <v>100</v>
      </c>
      <c r="K76" s="27">
        <v>100</v>
      </c>
      <c r="L76" s="27"/>
      <c r="M76" s="27"/>
      <c r="N76" s="27"/>
      <c r="O76" s="27">
        <v>2</v>
      </c>
      <c r="P76" s="27" t="s">
        <v>84</v>
      </c>
      <c r="Q76" s="281" t="s">
        <v>383</v>
      </c>
      <c r="R76" s="4" t="s">
        <v>395</v>
      </c>
      <c r="S76" s="126">
        <f>'Calculations Page'!P73</f>
        <v>2.0784609690826529E-6</v>
      </c>
      <c r="T76" s="127">
        <f>IF(A76="Y",1,'Calculations Page'!X73)</f>
        <v>0.68086787185093611</v>
      </c>
      <c r="U76" s="5" t="s">
        <v>84</v>
      </c>
      <c r="V76" s="134">
        <f t="shared" si="4"/>
        <v>50</v>
      </c>
      <c r="W76" s="512">
        <f>'Calculations Page'!EI73</f>
        <v>36.473074156562177</v>
      </c>
    </row>
    <row r="77" spans="1:23" ht="16" customHeight="1">
      <c r="A77" s="58" t="s">
        <v>58</v>
      </c>
      <c r="B77" s="458" t="s">
        <v>380</v>
      </c>
      <c r="C77" s="468" t="s">
        <v>319</v>
      </c>
      <c r="D77" s="6" t="s">
        <v>381</v>
      </c>
      <c r="E77" s="27" t="s">
        <v>382</v>
      </c>
      <c r="F77" s="27">
        <v>0</v>
      </c>
      <c r="G77" s="27">
        <v>1</v>
      </c>
      <c r="H77" s="27">
        <v>100</v>
      </c>
      <c r="I77" s="27">
        <v>100</v>
      </c>
      <c r="J77" s="27">
        <v>100</v>
      </c>
      <c r="K77" s="27">
        <v>100</v>
      </c>
      <c r="L77" s="27"/>
      <c r="M77" s="27"/>
      <c r="N77" s="27"/>
      <c r="O77" s="27">
        <v>2</v>
      </c>
      <c r="P77" s="27" t="s">
        <v>84</v>
      </c>
      <c r="Q77" s="281" t="s">
        <v>383</v>
      </c>
      <c r="R77" s="4" t="s">
        <v>395</v>
      </c>
      <c r="S77" s="126">
        <f>'Calculations Page'!P74</f>
        <v>2.0784609690826529E-6</v>
      </c>
      <c r="T77" s="127">
        <f>IF(A77="Y",1,'Calculations Page'!X74)</f>
        <v>0.68086787185093611</v>
      </c>
      <c r="U77" s="5" t="s">
        <v>84</v>
      </c>
      <c r="V77" s="134">
        <f t="shared" si="4"/>
        <v>50</v>
      </c>
      <c r="W77" s="512">
        <f>'Calculations Page'!EI74</f>
        <v>36.473074156562177</v>
      </c>
    </row>
    <row r="78" spans="1:23" ht="16" customHeight="1">
      <c r="A78" s="58" t="s">
        <v>58</v>
      </c>
      <c r="B78" s="458" t="s">
        <v>380</v>
      </c>
      <c r="C78" s="468" t="s">
        <v>319</v>
      </c>
      <c r="D78" s="6" t="s">
        <v>381</v>
      </c>
      <c r="E78" s="27" t="s">
        <v>382</v>
      </c>
      <c r="F78" s="27">
        <v>0</v>
      </c>
      <c r="G78" s="27">
        <v>1</v>
      </c>
      <c r="H78" s="27">
        <v>100</v>
      </c>
      <c r="I78" s="27">
        <v>100</v>
      </c>
      <c r="J78" s="27">
        <v>100</v>
      </c>
      <c r="K78" s="27">
        <v>100</v>
      </c>
      <c r="L78" s="27"/>
      <c r="M78" s="27"/>
      <c r="N78" s="27"/>
      <c r="O78" s="27">
        <v>2</v>
      </c>
      <c r="P78" s="27" t="s">
        <v>84</v>
      </c>
      <c r="Q78" s="281" t="s">
        <v>383</v>
      </c>
      <c r="R78" s="4" t="s">
        <v>395</v>
      </c>
      <c r="S78" s="126">
        <f>'Calculations Page'!P75</f>
        <v>2.0784609690826529E-6</v>
      </c>
      <c r="T78" s="127">
        <f>IF(A78="Y",1,'Calculations Page'!X75)</f>
        <v>0.68086787185093611</v>
      </c>
      <c r="U78" s="5" t="s">
        <v>84</v>
      </c>
      <c r="V78" s="134">
        <f t="shared" si="4"/>
        <v>50</v>
      </c>
      <c r="W78" s="512">
        <f>'Calculations Page'!EI75</f>
        <v>36.473074156562177</v>
      </c>
    </row>
    <row r="79" spans="1:23" ht="16" customHeight="1">
      <c r="A79" s="58" t="s">
        <v>58</v>
      </c>
      <c r="B79" s="458" t="s">
        <v>380</v>
      </c>
      <c r="C79" s="468" t="s">
        <v>319</v>
      </c>
      <c r="D79" s="6" t="s">
        <v>381</v>
      </c>
      <c r="E79" s="27" t="s">
        <v>382</v>
      </c>
      <c r="F79" s="27">
        <v>0</v>
      </c>
      <c r="G79" s="27">
        <v>1</v>
      </c>
      <c r="H79" s="27">
        <v>100</v>
      </c>
      <c r="I79" s="27">
        <v>100</v>
      </c>
      <c r="J79" s="27">
        <v>100</v>
      </c>
      <c r="K79" s="27">
        <v>100</v>
      </c>
      <c r="L79" s="27"/>
      <c r="M79" s="27"/>
      <c r="N79" s="27"/>
      <c r="O79" s="27">
        <v>2</v>
      </c>
      <c r="P79" s="27" t="s">
        <v>84</v>
      </c>
      <c r="Q79" s="281" t="s">
        <v>383</v>
      </c>
      <c r="R79" s="4" t="s">
        <v>395</v>
      </c>
      <c r="S79" s="126">
        <f>'Calculations Page'!P76</f>
        <v>2.0784609690826529E-6</v>
      </c>
      <c r="T79" s="127">
        <f>IF(A79="Y",1,'Calculations Page'!X76)</f>
        <v>0.68086787185093611</v>
      </c>
      <c r="U79" s="5" t="s">
        <v>84</v>
      </c>
      <c r="V79" s="134">
        <f t="shared" si="4"/>
        <v>50</v>
      </c>
      <c r="W79" s="512">
        <f>'Calculations Page'!EI76</f>
        <v>36.473074156562177</v>
      </c>
    </row>
    <row r="80" spans="1:23" ht="16" customHeight="1">
      <c r="A80" s="58" t="s">
        <v>58</v>
      </c>
      <c r="B80" s="458" t="s">
        <v>380</v>
      </c>
      <c r="C80" s="468" t="s">
        <v>319</v>
      </c>
      <c r="D80" s="6" t="s">
        <v>381</v>
      </c>
      <c r="E80" s="27" t="s">
        <v>382</v>
      </c>
      <c r="F80" s="27">
        <v>0</v>
      </c>
      <c r="G80" s="27">
        <v>1</v>
      </c>
      <c r="H80" s="27">
        <v>100</v>
      </c>
      <c r="I80" s="27">
        <v>100</v>
      </c>
      <c r="J80" s="27">
        <v>100</v>
      </c>
      <c r="K80" s="27">
        <v>100</v>
      </c>
      <c r="L80" s="27"/>
      <c r="M80" s="27"/>
      <c r="N80" s="27"/>
      <c r="O80" s="27">
        <v>2</v>
      </c>
      <c r="P80" s="27" t="s">
        <v>84</v>
      </c>
      <c r="Q80" s="281" t="s">
        <v>383</v>
      </c>
      <c r="R80" s="4" t="s">
        <v>395</v>
      </c>
      <c r="S80" s="126">
        <f>'Calculations Page'!P77</f>
        <v>2.0784609690826529E-6</v>
      </c>
      <c r="T80" s="127">
        <f>IF(A80="Y",1,'Calculations Page'!X77)</f>
        <v>0.68086787185093611</v>
      </c>
      <c r="U80" s="5" t="s">
        <v>84</v>
      </c>
      <c r="V80" s="134">
        <f t="shared" si="4"/>
        <v>50</v>
      </c>
      <c r="W80" s="512">
        <f>'Calculations Page'!EI77</f>
        <v>36.473074156562177</v>
      </c>
    </row>
    <row r="81" spans="1:23" ht="16" customHeight="1">
      <c r="A81" s="58" t="s">
        <v>58</v>
      </c>
      <c r="B81" s="458" t="s">
        <v>380</v>
      </c>
      <c r="C81" s="468" t="s">
        <v>319</v>
      </c>
      <c r="D81" s="6" t="s">
        <v>381</v>
      </c>
      <c r="E81" s="27" t="s">
        <v>382</v>
      </c>
      <c r="F81" s="27">
        <v>0</v>
      </c>
      <c r="G81" s="27">
        <v>1</v>
      </c>
      <c r="H81" s="27">
        <v>100</v>
      </c>
      <c r="I81" s="27">
        <v>100</v>
      </c>
      <c r="J81" s="27">
        <v>100</v>
      </c>
      <c r="K81" s="27">
        <v>100</v>
      </c>
      <c r="L81" s="27"/>
      <c r="M81" s="27"/>
      <c r="N81" s="27"/>
      <c r="O81" s="27">
        <v>2</v>
      </c>
      <c r="P81" s="27" t="s">
        <v>84</v>
      </c>
      <c r="Q81" s="281" t="s">
        <v>383</v>
      </c>
      <c r="R81" s="4" t="s">
        <v>395</v>
      </c>
      <c r="S81" s="126">
        <f>'Calculations Page'!P78</f>
        <v>2.0784609690826529E-6</v>
      </c>
      <c r="T81" s="127">
        <f>IF(A81="Y",1,'Calculations Page'!X78)</f>
        <v>0.68086787185093611</v>
      </c>
      <c r="U81" s="5" t="s">
        <v>84</v>
      </c>
      <c r="V81" s="134">
        <f t="shared" si="4"/>
        <v>50</v>
      </c>
      <c r="W81" s="512">
        <f>'Calculations Page'!EI78</f>
        <v>36.473074156562177</v>
      </c>
    </row>
    <row r="82" spans="1:23" ht="16" customHeight="1">
      <c r="A82" s="58" t="s">
        <v>58</v>
      </c>
      <c r="B82" s="458" t="s">
        <v>380</v>
      </c>
      <c r="C82" s="468" t="s">
        <v>319</v>
      </c>
      <c r="D82" s="6" t="s">
        <v>381</v>
      </c>
      <c r="E82" s="27" t="s">
        <v>382</v>
      </c>
      <c r="F82" s="27">
        <v>0</v>
      </c>
      <c r="G82" s="27">
        <v>1</v>
      </c>
      <c r="H82" s="27">
        <v>100</v>
      </c>
      <c r="I82" s="27">
        <v>100</v>
      </c>
      <c r="J82" s="27">
        <v>100</v>
      </c>
      <c r="K82" s="27">
        <v>100</v>
      </c>
      <c r="L82" s="27"/>
      <c r="M82" s="27"/>
      <c r="N82" s="27"/>
      <c r="O82" s="27">
        <v>2</v>
      </c>
      <c r="P82" s="27" t="s">
        <v>84</v>
      </c>
      <c r="Q82" s="281" t="s">
        <v>383</v>
      </c>
      <c r="R82" s="4" t="s">
        <v>395</v>
      </c>
      <c r="S82" s="126">
        <f>'Calculations Page'!P79</f>
        <v>2.0784609690826529E-6</v>
      </c>
      <c r="T82" s="127">
        <f>IF(A82="Y",1,'Calculations Page'!X79)</f>
        <v>0.68086787185093611</v>
      </c>
      <c r="U82" s="5" t="s">
        <v>84</v>
      </c>
      <c r="V82" s="134">
        <f t="shared" si="4"/>
        <v>50</v>
      </c>
      <c r="W82" s="512">
        <f>'Calculations Page'!EI79</f>
        <v>36.473074156562177</v>
      </c>
    </row>
    <row r="83" spans="1:23" ht="16" customHeight="1">
      <c r="A83" s="58" t="s">
        <v>58</v>
      </c>
      <c r="B83" s="458" t="s">
        <v>380</v>
      </c>
      <c r="C83" s="468" t="s">
        <v>319</v>
      </c>
      <c r="D83" s="6" t="s">
        <v>381</v>
      </c>
      <c r="E83" s="27" t="s">
        <v>382</v>
      </c>
      <c r="F83" s="27">
        <v>0</v>
      </c>
      <c r="G83" s="27">
        <v>1</v>
      </c>
      <c r="H83" s="27">
        <v>100</v>
      </c>
      <c r="I83" s="27">
        <v>100</v>
      </c>
      <c r="J83" s="27">
        <v>100</v>
      </c>
      <c r="K83" s="27">
        <v>100</v>
      </c>
      <c r="L83" s="27"/>
      <c r="M83" s="27"/>
      <c r="N83" s="27"/>
      <c r="O83" s="27">
        <v>2</v>
      </c>
      <c r="P83" s="27" t="s">
        <v>84</v>
      </c>
      <c r="Q83" s="281" t="s">
        <v>383</v>
      </c>
      <c r="R83" s="4" t="s">
        <v>395</v>
      </c>
      <c r="S83" s="126">
        <f>'Calculations Page'!P80</f>
        <v>2.0784609690826529E-6</v>
      </c>
      <c r="T83" s="127">
        <f>IF(A83="Y",1,'Calculations Page'!X80)</f>
        <v>0.68086787185093611</v>
      </c>
      <c r="U83" s="5" t="s">
        <v>84</v>
      </c>
      <c r="V83" s="134">
        <f t="shared" ref="V83:V139" si="5">(3/2)*(((I83+K83)/4)*H83)/(H83+((I83+K83)/4))</f>
        <v>50</v>
      </c>
      <c r="W83" s="512">
        <f>'Calculations Page'!EI80</f>
        <v>36.473074156562177</v>
      </c>
    </row>
    <row r="84" spans="1:23" ht="16" customHeight="1">
      <c r="A84" s="58" t="s">
        <v>58</v>
      </c>
      <c r="B84" s="458" t="s">
        <v>380</v>
      </c>
      <c r="C84" s="468" t="s">
        <v>319</v>
      </c>
      <c r="D84" s="6" t="s">
        <v>381</v>
      </c>
      <c r="E84" s="27" t="s">
        <v>382</v>
      </c>
      <c r="F84" s="27">
        <v>0</v>
      </c>
      <c r="G84" s="27">
        <v>1</v>
      </c>
      <c r="H84" s="27">
        <v>100</v>
      </c>
      <c r="I84" s="27">
        <v>100</v>
      </c>
      <c r="J84" s="27">
        <v>100</v>
      </c>
      <c r="K84" s="27">
        <v>100</v>
      </c>
      <c r="L84" s="27"/>
      <c r="M84" s="27"/>
      <c r="N84" s="27"/>
      <c r="O84" s="27">
        <v>2</v>
      </c>
      <c r="P84" s="27" t="s">
        <v>84</v>
      </c>
      <c r="Q84" s="281" t="s">
        <v>383</v>
      </c>
      <c r="R84" s="4" t="s">
        <v>395</v>
      </c>
      <c r="S84" s="126">
        <f>'Calculations Page'!P81</f>
        <v>2.0784609690826529E-6</v>
      </c>
      <c r="T84" s="127">
        <f>IF(A84="Y",1,'Calculations Page'!X81)</f>
        <v>0.68086787185093611</v>
      </c>
      <c r="U84" s="5" t="s">
        <v>84</v>
      </c>
      <c r="V84" s="134">
        <f t="shared" si="5"/>
        <v>50</v>
      </c>
      <c r="W84" s="512">
        <f>'Calculations Page'!EI81</f>
        <v>36.473074156562177</v>
      </c>
    </row>
    <row r="85" spans="1:23" ht="16" customHeight="1">
      <c r="A85" s="58" t="s">
        <v>58</v>
      </c>
      <c r="B85" s="458" t="s">
        <v>380</v>
      </c>
      <c r="C85" s="468" t="s">
        <v>319</v>
      </c>
      <c r="D85" s="6" t="s">
        <v>381</v>
      </c>
      <c r="E85" s="27" t="s">
        <v>382</v>
      </c>
      <c r="F85" s="27">
        <v>0</v>
      </c>
      <c r="G85" s="27">
        <v>1</v>
      </c>
      <c r="H85" s="27">
        <v>100</v>
      </c>
      <c r="I85" s="27">
        <v>100</v>
      </c>
      <c r="J85" s="27">
        <v>100</v>
      </c>
      <c r="K85" s="27">
        <v>100</v>
      </c>
      <c r="L85" s="27"/>
      <c r="M85" s="27"/>
      <c r="N85" s="27"/>
      <c r="O85" s="27">
        <v>2</v>
      </c>
      <c r="P85" s="27" t="s">
        <v>84</v>
      </c>
      <c r="Q85" s="281" t="s">
        <v>383</v>
      </c>
      <c r="R85" s="4" t="s">
        <v>395</v>
      </c>
      <c r="S85" s="126">
        <f>'Calculations Page'!P82</f>
        <v>2.0784609690826529E-6</v>
      </c>
      <c r="T85" s="127">
        <f>IF(A85="Y",1,'Calculations Page'!X82)</f>
        <v>0.68086787185093611</v>
      </c>
      <c r="U85" s="5" t="s">
        <v>84</v>
      </c>
      <c r="V85" s="134">
        <f t="shared" si="5"/>
        <v>50</v>
      </c>
      <c r="W85" s="512">
        <f>'Calculations Page'!EI82</f>
        <v>36.473074156562177</v>
      </c>
    </row>
    <row r="86" spans="1:23" ht="16" customHeight="1">
      <c r="A86" s="58" t="s">
        <v>58</v>
      </c>
      <c r="B86" s="458" t="s">
        <v>380</v>
      </c>
      <c r="C86" s="468" t="s">
        <v>319</v>
      </c>
      <c r="D86" s="6" t="s">
        <v>381</v>
      </c>
      <c r="E86" s="27" t="s">
        <v>382</v>
      </c>
      <c r="F86" s="27">
        <v>0</v>
      </c>
      <c r="G86" s="27">
        <v>1</v>
      </c>
      <c r="H86" s="27">
        <v>100</v>
      </c>
      <c r="I86" s="27">
        <v>100</v>
      </c>
      <c r="J86" s="27">
        <v>100</v>
      </c>
      <c r="K86" s="27">
        <v>100</v>
      </c>
      <c r="L86" s="27"/>
      <c r="M86" s="27"/>
      <c r="N86" s="27"/>
      <c r="O86" s="27">
        <v>2</v>
      </c>
      <c r="P86" s="27" t="s">
        <v>84</v>
      </c>
      <c r="Q86" s="281" t="s">
        <v>383</v>
      </c>
      <c r="R86" s="4" t="s">
        <v>395</v>
      </c>
      <c r="S86" s="126">
        <f>'Calculations Page'!P83</f>
        <v>2.0784609690826529E-6</v>
      </c>
      <c r="T86" s="127">
        <f>IF(A86="Y",1,'Calculations Page'!X83)</f>
        <v>0.68086787185093611</v>
      </c>
      <c r="U86" s="5" t="s">
        <v>84</v>
      </c>
      <c r="V86" s="134">
        <f t="shared" si="5"/>
        <v>50</v>
      </c>
      <c r="W86" s="512">
        <f>'Calculations Page'!EI83</f>
        <v>36.473074156562177</v>
      </c>
    </row>
    <row r="87" spans="1:23" ht="16" customHeight="1">
      <c r="A87" s="58" t="s">
        <v>58</v>
      </c>
      <c r="B87" s="458" t="s">
        <v>380</v>
      </c>
      <c r="C87" s="468" t="s">
        <v>319</v>
      </c>
      <c r="D87" s="6" t="s">
        <v>381</v>
      </c>
      <c r="E87" s="27" t="s">
        <v>382</v>
      </c>
      <c r="F87" s="27">
        <v>0</v>
      </c>
      <c r="G87" s="27">
        <v>1</v>
      </c>
      <c r="H87" s="27">
        <v>100</v>
      </c>
      <c r="I87" s="27">
        <v>100</v>
      </c>
      <c r="J87" s="27">
        <v>100</v>
      </c>
      <c r="K87" s="27">
        <v>100</v>
      </c>
      <c r="L87" s="27"/>
      <c r="M87" s="27"/>
      <c r="N87" s="27"/>
      <c r="O87" s="27">
        <v>2</v>
      </c>
      <c r="P87" s="27" t="s">
        <v>84</v>
      </c>
      <c r="Q87" s="281" t="s">
        <v>383</v>
      </c>
      <c r="R87" s="4" t="s">
        <v>395</v>
      </c>
      <c r="S87" s="126">
        <f>'Calculations Page'!P84</f>
        <v>2.0784609690826529E-6</v>
      </c>
      <c r="T87" s="127">
        <f>IF(A87="Y",1,'Calculations Page'!X84)</f>
        <v>0.68086787185093611</v>
      </c>
      <c r="U87" s="5" t="s">
        <v>84</v>
      </c>
      <c r="V87" s="134">
        <f t="shared" si="5"/>
        <v>50</v>
      </c>
      <c r="W87" s="512">
        <f>'Calculations Page'!EI84</f>
        <v>36.473074156562177</v>
      </c>
    </row>
    <row r="88" spans="1:23" ht="16" customHeight="1">
      <c r="A88" s="58" t="s">
        <v>58</v>
      </c>
      <c r="B88" s="458" t="s">
        <v>380</v>
      </c>
      <c r="C88" s="468" t="s">
        <v>319</v>
      </c>
      <c r="D88" s="6" t="s">
        <v>381</v>
      </c>
      <c r="E88" s="27" t="s">
        <v>382</v>
      </c>
      <c r="F88" s="27">
        <v>0</v>
      </c>
      <c r="G88" s="27">
        <v>1</v>
      </c>
      <c r="H88" s="27">
        <v>100</v>
      </c>
      <c r="I88" s="27">
        <v>100</v>
      </c>
      <c r="J88" s="27">
        <v>100</v>
      </c>
      <c r="K88" s="27">
        <v>100</v>
      </c>
      <c r="L88" s="27"/>
      <c r="M88" s="27"/>
      <c r="N88" s="27"/>
      <c r="O88" s="27">
        <v>2</v>
      </c>
      <c r="P88" s="27" t="s">
        <v>84</v>
      </c>
      <c r="Q88" s="281" t="s">
        <v>383</v>
      </c>
      <c r="R88" s="4" t="s">
        <v>395</v>
      </c>
      <c r="S88" s="126">
        <f>'Calculations Page'!P85</f>
        <v>2.0784609690826529E-6</v>
      </c>
      <c r="T88" s="127">
        <f>IF(A88="Y",1,'Calculations Page'!X85)</f>
        <v>0.68086787185093611</v>
      </c>
      <c r="U88" s="5" t="s">
        <v>84</v>
      </c>
      <c r="V88" s="134">
        <f t="shared" si="5"/>
        <v>50</v>
      </c>
      <c r="W88" s="512">
        <f>'Calculations Page'!EI85</f>
        <v>36.473074156562177</v>
      </c>
    </row>
    <row r="89" spans="1:23" ht="16" customHeight="1">
      <c r="A89" s="58" t="s">
        <v>58</v>
      </c>
      <c r="B89" s="458" t="s">
        <v>380</v>
      </c>
      <c r="C89" s="468" t="s">
        <v>319</v>
      </c>
      <c r="D89" s="6" t="s">
        <v>381</v>
      </c>
      <c r="E89" s="27" t="s">
        <v>382</v>
      </c>
      <c r="F89" s="27">
        <v>0</v>
      </c>
      <c r="G89" s="27">
        <v>1</v>
      </c>
      <c r="H89" s="27">
        <v>100</v>
      </c>
      <c r="I89" s="27">
        <v>100</v>
      </c>
      <c r="J89" s="27">
        <v>100</v>
      </c>
      <c r="K89" s="27">
        <v>100</v>
      </c>
      <c r="L89" s="27"/>
      <c r="M89" s="27"/>
      <c r="N89" s="27"/>
      <c r="O89" s="27">
        <v>2</v>
      </c>
      <c r="P89" s="27" t="s">
        <v>84</v>
      </c>
      <c r="Q89" s="281" t="s">
        <v>383</v>
      </c>
      <c r="R89" s="4" t="s">
        <v>395</v>
      </c>
      <c r="S89" s="126">
        <f>'Calculations Page'!P86</f>
        <v>2.0784609690826529E-6</v>
      </c>
      <c r="T89" s="127">
        <f>IF(A89="Y",1,'Calculations Page'!X86)</f>
        <v>0.68086787185093611</v>
      </c>
      <c r="U89" s="5" t="s">
        <v>84</v>
      </c>
      <c r="V89" s="134">
        <f t="shared" si="5"/>
        <v>50</v>
      </c>
      <c r="W89" s="512">
        <f>'Calculations Page'!EI86</f>
        <v>36.473074156562177</v>
      </c>
    </row>
    <row r="90" spans="1:23" ht="16" customHeight="1">
      <c r="A90" s="58" t="s">
        <v>58</v>
      </c>
      <c r="B90" s="458" t="s">
        <v>380</v>
      </c>
      <c r="C90" s="468" t="s">
        <v>319</v>
      </c>
      <c r="D90" s="6" t="s">
        <v>381</v>
      </c>
      <c r="E90" s="27" t="s">
        <v>382</v>
      </c>
      <c r="F90" s="27">
        <v>0</v>
      </c>
      <c r="G90" s="27">
        <v>1</v>
      </c>
      <c r="H90" s="27">
        <v>100</v>
      </c>
      <c r="I90" s="27">
        <v>100</v>
      </c>
      <c r="J90" s="27">
        <v>100</v>
      </c>
      <c r="K90" s="27">
        <v>100</v>
      </c>
      <c r="L90" s="27"/>
      <c r="M90" s="27"/>
      <c r="N90" s="27"/>
      <c r="O90" s="27">
        <v>2</v>
      </c>
      <c r="P90" s="27" t="s">
        <v>84</v>
      </c>
      <c r="Q90" s="281" t="s">
        <v>383</v>
      </c>
      <c r="R90" s="4" t="s">
        <v>395</v>
      </c>
      <c r="S90" s="126">
        <f>'Calculations Page'!P87</f>
        <v>2.0784609690826529E-6</v>
      </c>
      <c r="T90" s="127">
        <f>IF(A90="Y",1,'Calculations Page'!X87)</f>
        <v>0.68086787185093611</v>
      </c>
      <c r="U90" s="5" t="s">
        <v>84</v>
      </c>
      <c r="V90" s="134">
        <f t="shared" si="5"/>
        <v>50</v>
      </c>
      <c r="W90" s="512">
        <f>'Calculations Page'!EI87</f>
        <v>36.473074156562177</v>
      </c>
    </row>
    <row r="91" spans="1:23" ht="16" customHeight="1">
      <c r="A91" s="58" t="s">
        <v>58</v>
      </c>
      <c r="B91" s="458" t="s">
        <v>380</v>
      </c>
      <c r="C91" s="468" t="s">
        <v>319</v>
      </c>
      <c r="D91" s="6" t="s">
        <v>381</v>
      </c>
      <c r="E91" s="27" t="s">
        <v>382</v>
      </c>
      <c r="F91" s="27">
        <v>0</v>
      </c>
      <c r="G91" s="27">
        <v>1</v>
      </c>
      <c r="H91" s="27">
        <v>100</v>
      </c>
      <c r="I91" s="27">
        <v>100</v>
      </c>
      <c r="J91" s="27">
        <v>100</v>
      </c>
      <c r="K91" s="27">
        <v>100</v>
      </c>
      <c r="L91" s="27"/>
      <c r="M91" s="27"/>
      <c r="N91" s="27"/>
      <c r="O91" s="27">
        <v>2</v>
      </c>
      <c r="P91" s="27" t="s">
        <v>84</v>
      </c>
      <c r="Q91" s="281" t="s">
        <v>383</v>
      </c>
      <c r="R91" s="4" t="s">
        <v>395</v>
      </c>
      <c r="S91" s="126">
        <f>'Calculations Page'!P88</f>
        <v>2.0784609690826529E-6</v>
      </c>
      <c r="T91" s="127">
        <f>IF(A91="Y",1,'Calculations Page'!X88)</f>
        <v>0.68086787185093611</v>
      </c>
      <c r="U91" s="5" t="s">
        <v>84</v>
      </c>
      <c r="V91" s="134">
        <f t="shared" si="5"/>
        <v>50</v>
      </c>
      <c r="W91" s="512">
        <f>'Calculations Page'!EI88</f>
        <v>36.473074156562177</v>
      </c>
    </row>
    <row r="92" spans="1:23" ht="16" customHeight="1">
      <c r="A92" s="58" t="s">
        <v>58</v>
      </c>
      <c r="B92" s="458" t="s">
        <v>380</v>
      </c>
      <c r="C92" s="468" t="s">
        <v>319</v>
      </c>
      <c r="D92" s="6" t="s">
        <v>381</v>
      </c>
      <c r="E92" s="27" t="s">
        <v>382</v>
      </c>
      <c r="F92" s="27">
        <v>0</v>
      </c>
      <c r="G92" s="27">
        <v>1</v>
      </c>
      <c r="H92" s="27">
        <v>100</v>
      </c>
      <c r="I92" s="27">
        <v>100</v>
      </c>
      <c r="J92" s="27">
        <v>100</v>
      </c>
      <c r="K92" s="27">
        <v>100</v>
      </c>
      <c r="L92" s="27"/>
      <c r="M92" s="27"/>
      <c r="N92" s="27"/>
      <c r="O92" s="27">
        <v>2</v>
      </c>
      <c r="P92" s="27" t="s">
        <v>84</v>
      </c>
      <c r="Q92" s="281" t="s">
        <v>383</v>
      </c>
      <c r="R92" s="4" t="s">
        <v>395</v>
      </c>
      <c r="S92" s="126">
        <f>'Calculations Page'!P89</f>
        <v>2.0784609690826529E-6</v>
      </c>
      <c r="T92" s="127">
        <f>IF(A92="Y",1,'Calculations Page'!X89)</f>
        <v>0.68086787185093611</v>
      </c>
      <c r="U92" s="5" t="s">
        <v>84</v>
      </c>
      <c r="V92" s="134">
        <f t="shared" si="5"/>
        <v>50</v>
      </c>
      <c r="W92" s="512">
        <f>'Calculations Page'!EI89</f>
        <v>36.473074156562177</v>
      </c>
    </row>
    <row r="93" spans="1:23" ht="16" customHeight="1">
      <c r="A93" s="58" t="s">
        <v>58</v>
      </c>
      <c r="B93" s="458" t="s">
        <v>380</v>
      </c>
      <c r="C93" s="468" t="s">
        <v>319</v>
      </c>
      <c r="D93" s="6" t="s">
        <v>381</v>
      </c>
      <c r="E93" s="27" t="s">
        <v>382</v>
      </c>
      <c r="F93" s="27">
        <v>0</v>
      </c>
      <c r="G93" s="27">
        <v>1</v>
      </c>
      <c r="H93" s="27">
        <v>100</v>
      </c>
      <c r="I93" s="27">
        <v>100</v>
      </c>
      <c r="J93" s="27">
        <v>100</v>
      </c>
      <c r="K93" s="27">
        <v>100</v>
      </c>
      <c r="L93" s="27"/>
      <c r="M93" s="27"/>
      <c r="N93" s="27"/>
      <c r="O93" s="27">
        <v>2</v>
      </c>
      <c r="P93" s="27" t="s">
        <v>84</v>
      </c>
      <c r="Q93" s="281" t="s">
        <v>383</v>
      </c>
      <c r="R93" s="4" t="s">
        <v>395</v>
      </c>
      <c r="S93" s="126">
        <f>'Calculations Page'!P90</f>
        <v>2.0784609690826529E-6</v>
      </c>
      <c r="T93" s="127">
        <f>IF(A93="Y",1,'Calculations Page'!X90)</f>
        <v>0.68086787185093611</v>
      </c>
      <c r="U93" s="5" t="s">
        <v>84</v>
      </c>
      <c r="V93" s="134">
        <f t="shared" si="5"/>
        <v>50</v>
      </c>
      <c r="W93" s="512">
        <f>'Calculations Page'!EI90</f>
        <v>36.473074156562177</v>
      </c>
    </row>
    <row r="94" spans="1:23" ht="16" customHeight="1">
      <c r="A94" s="58" t="s">
        <v>58</v>
      </c>
      <c r="B94" s="458" t="s">
        <v>380</v>
      </c>
      <c r="C94" s="468" t="s">
        <v>319</v>
      </c>
      <c r="D94" s="6" t="s">
        <v>381</v>
      </c>
      <c r="E94" s="27" t="s">
        <v>382</v>
      </c>
      <c r="F94" s="27">
        <v>0</v>
      </c>
      <c r="G94" s="27">
        <v>1</v>
      </c>
      <c r="H94" s="27">
        <v>100</v>
      </c>
      <c r="I94" s="27">
        <v>100</v>
      </c>
      <c r="J94" s="27">
        <v>100</v>
      </c>
      <c r="K94" s="27">
        <v>100</v>
      </c>
      <c r="L94" s="27"/>
      <c r="M94" s="27"/>
      <c r="N94" s="27"/>
      <c r="O94" s="27">
        <v>2</v>
      </c>
      <c r="P94" s="27" t="s">
        <v>84</v>
      </c>
      <c r="Q94" s="281" t="s">
        <v>383</v>
      </c>
      <c r="R94" s="4" t="s">
        <v>395</v>
      </c>
      <c r="S94" s="126">
        <f>'Calculations Page'!P91</f>
        <v>2.0784609690826529E-6</v>
      </c>
      <c r="T94" s="127">
        <f>IF(A94="Y",1,'Calculations Page'!X91)</f>
        <v>0.68086787185093611</v>
      </c>
      <c r="U94" s="5" t="s">
        <v>84</v>
      </c>
      <c r="V94" s="134">
        <f t="shared" si="5"/>
        <v>50</v>
      </c>
      <c r="W94" s="512">
        <f>'Calculations Page'!EI91</f>
        <v>36.473074156562177</v>
      </c>
    </row>
    <row r="95" spans="1:23" ht="16" customHeight="1">
      <c r="A95" s="58" t="s">
        <v>58</v>
      </c>
      <c r="B95" s="458" t="s">
        <v>380</v>
      </c>
      <c r="C95" s="468" t="s">
        <v>319</v>
      </c>
      <c r="D95" s="6" t="s">
        <v>381</v>
      </c>
      <c r="E95" s="27" t="s">
        <v>382</v>
      </c>
      <c r="F95" s="27">
        <v>0</v>
      </c>
      <c r="G95" s="27">
        <v>1</v>
      </c>
      <c r="H95" s="27">
        <v>100</v>
      </c>
      <c r="I95" s="27">
        <v>100</v>
      </c>
      <c r="J95" s="27">
        <v>100</v>
      </c>
      <c r="K95" s="27">
        <v>100</v>
      </c>
      <c r="L95" s="27"/>
      <c r="M95" s="27"/>
      <c r="N95" s="27"/>
      <c r="O95" s="27">
        <v>2</v>
      </c>
      <c r="P95" s="27" t="s">
        <v>84</v>
      </c>
      <c r="Q95" s="281" t="s">
        <v>383</v>
      </c>
      <c r="R95" s="4" t="s">
        <v>395</v>
      </c>
      <c r="S95" s="126">
        <f>'Calculations Page'!P92</f>
        <v>2.0784609690826529E-6</v>
      </c>
      <c r="T95" s="127">
        <f>IF(A95="Y",1,'Calculations Page'!X92)</f>
        <v>0.68086787185093611</v>
      </c>
      <c r="U95" s="5" t="s">
        <v>84</v>
      </c>
      <c r="V95" s="134">
        <f t="shared" si="5"/>
        <v>50</v>
      </c>
      <c r="W95" s="512">
        <f>'Calculations Page'!EI92</f>
        <v>36.473074156562177</v>
      </c>
    </row>
    <row r="96" spans="1:23" ht="16" customHeight="1">
      <c r="A96" s="58" t="s">
        <v>58</v>
      </c>
      <c r="B96" s="458" t="s">
        <v>380</v>
      </c>
      <c r="C96" s="468" t="s">
        <v>319</v>
      </c>
      <c r="D96" s="6" t="s">
        <v>381</v>
      </c>
      <c r="E96" s="27" t="s">
        <v>382</v>
      </c>
      <c r="F96" s="27">
        <v>0</v>
      </c>
      <c r="G96" s="27">
        <v>1</v>
      </c>
      <c r="H96" s="27">
        <v>100</v>
      </c>
      <c r="I96" s="27">
        <v>100</v>
      </c>
      <c r="J96" s="27">
        <v>100</v>
      </c>
      <c r="K96" s="27">
        <v>100</v>
      </c>
      <c r="L96" s="27"/>
      <c r="M96" s="27"/>
      <c r="N96" s="27"/>
      <c r="O96" s="27">
        <v>2</v>
      </c>
      <c r="P96" s="27" t="s">
        <v>84</v>
      </c>
      <c r="Q96" s="281" t="s">
        <v>383</v>
      </c>
      <c r="R96" s="4" t="s">
        <v>395</v>
      </c>
      <c r="S96" s="126">
        <f>'Calculations Page'!P93</f>
        <v>2.0784609690826529E-6</v>
      </c>
      <c r="T96" s="127">
        <f>IF(A96="Y",1,'Calculations Page'!X93)</f>
        <v>0.68086787185093611</v>
      </c>
      <c r="U96" s="5" t="s">
        <v>84</v>
      </c>
      <c r="V96" s="134">
        <f t="shared" si="5"/>
        <v>50</v>
      </c>
      <c r="W96" s="512">
        <f>'Calculations Page'!EI93</f>
        <v>36.473074156562177</v>
      </c>
    </row>
    <row r="97" spans="1:23" ht="16" customHeight="1">
      <c r="A97" s="58" t="s">
        <v>58</v>
      </c>
      <c r="B97" s="458" t="s">
        <v>380</v>
      </c>
      <c r="C97" s="468" t="s">
        <v>319</v>
      </c>
      <c r="D97" s="6" t="s">
        <v>381</v>
      </c>
      <c r="E97" s="27" t="s">
        <v>382</v>
      </c>
      <c r="F97" s="27">
        <v>0</v>
      </c>
      <c r="G97" s="27">
        <v>1</v>
      </c>
      <c r="H97" s="27">
        <v>100</v>
      </c>
      <c r="I97" s="27">
        <v>100</v>
      </c>
      <c r="J97" s="27">
        <v>100</v>
      </c>
      <c r="K97" s="27">
        <v>100</v>
      </c>
      <c r="L97" s="27"/>
      <c r="M97" s="27"/>
      <c r="N97" s="27"/>
      <c r="O97" s="27">
        <v>2</v>
      </c>
      <c r="P97" s="27" t="s">
        <v>84</v>
      </c>
      <c r="Q97" s="281" t="s">
        <v>383</v>
      </c>
      <c r="R97" s="4" t="s">
        <v>395</v>
      </c>
      <c r="S97" s="126">
        <f>'Calculations Page'!P94</f>
        <v>2.0784609690826529E-6</v>
      </c>
      <c r="T97" s="127">
        <f>IF(A97="Y",1,'Calculations Page'!X94)</f>
        <v>0.68086787185093611</v>
      </c>
      <c r="U97" s="5" t="s">
        <v>84</v>
      </c>
      <c r="V97" s="134">
        <f t="shared" si="5"/>
        <v>50</v>
      </c>
      <c r="W97" s="512">
        <f>'Calculations Page'!EI94</f>
        <v>36.473074156562177</v>
      </c>
    </row>
    <row r="98" spans="1:23" ht="16" customHeight="1">
      <c r="A98" s="58" t="s">
        <v>58</v>
      </c>
      <c r="B98" s="458" t="s">
        <v>380</v>
      </c>
      <c r="C98" s="468" t="s">
        <v>319</v>
      </c>
      <c r="D98" s="6" t="s">
        <v>381</v>
      </c>
      <c r="E98" s="27" t="s">
        <v>382</v>
      </c>
      <c r="F98" s="27">
        <v>0</v>
      </c>
      <c r="G98" s="27">
        <v>1</v>
      </c>
      <c r="H98" s="27">
        <v>100</v>
      </c>
      <c r="I98" s="27">
        <v>100</v>
      </c>
      <c r="J98" s="27">
        <v>100</v>
      </c>
      <c r="K98" s="27">
        <v>100</v>
      </c>
      <c r="L98" s="27"/>
      <c r="M98" s="27"/>
      <c r="N98" s="27"/>
      <c r="O98" s="27">
        <v>2</v>
      </c>
      <c r="P98" s="27" t="s">
        <v>84</v>
      </c>
      <c r="Q98" s="281" t="s">
        <v>383</v>
      </c>
      <c r="R98" s="4" t="s">
        <v>395</v>
      </c>
      <c r="S98" s="126">
        <f>'Calculations Page'!P95</f>
        <v>2.0784609690826529E-6</v>
      </c>
      <c r="T98" s="127">
        <f>IF(A98="Y",1,'Calculations Page'!X95)</f>
        <v>0.68086787185093611</v>
      </c>
      <c r="U98" s="5" t="s">
        <v>84</v>
      </c>
      <c r="V98" s="134">
        <f t="shared" si="5"/>
        <v>50</v>
      </c>
      <c r="W98" s="512">
        <f>'Calculations Page'!EI95</f>
        <v>36.473074156562177</v>
      </c>
    </row>
    <row r="99" spans="1:23" ht="16" customHeight="1">
      <c r="A99" s="58" t="s">
        <v>58</v>
      </c>
      <c r="B99" s="458" t="s">
        <v>380</v>
      </c>
      <c r="C99" s="468" t="s">
        <v>319</v>
      </c>
      <c r="D99" s="6" t="s">
        <v>381</v>
      </c>
      <c r="E99" s="27" t="s">
        <v>382</v>
      </c>
      <c r="F99" s="27">
        <v>0</v>
      </c>
      <c r="G99" s="27">
        <v>1</v>
      </c>
      <c r="H99" s="27">
        <v>100</v>
      </c>
      <c r="I99" s="27">
        <v>100</v>
      </c>
      <c r="J99" s="27">
        <v>100</v>
      </c>
      <c r="K99" s="27">
        <v>100</v>
      </c>
      <c r="L99" s="27"/>
      <c r="M99" s="27"/>
      <c r="N99" s="27"/>
      <c r="O99" s="27">
        <v>2</v>
      </c>
      <c r="P99" s="27" t="s">
        <v>84</v>
      </c>
      <c r="Q99" s="281" t="s">
        <v>383</v>
      </c>
      <c r="R99" s="4" t="s">
        <v>395</v>
      </c>
      <c r="S99" s="126">
        <f>'Calculations Page'!P96</f>
        <v>2.0784609690826529E-6</v>
      </c>
      <c r="T99" s="127">
        <f>IF(A99="Y",1,'Calculations Page'!X96)</f>
        <v>0.68086787185093611</v>
      </c>
      <c r="U99" s="5" t="s">
        <v>84</v>
      </c>
      <c r="V99" s="134">
        <f t="shared" si="5"/>
        <v>50</v>
      </c>
      <c r="W99" s="512">
        <f>'Calculations Page'!EI96</f>
        <v>36.473074156562177</v>
      </c>
    </row>
    <row r="100" spans="1:23" ht="16" customHeight="1">
      <c r="A100" s="58" t="s">
        <v>58</v>
      </c>
      <c r="B100" s="458" t="s">
        <v>380</v>
      </c>
      <c r="C100" s="468" t="s">
        <v>319</v>
      </c>
      <c r="D100" s="6" t="s">
        <v>381</v>
      </c>
      <c r="E100" s="27" t="s">
        <v>382</v>
      </c>
      <c r="F100" s="27">
        <v>0</v>
      </c>
      <c r="G100" s="27">
        <v>1</v>
      </c>
      <c r="H100" s="27">
        <v>100</v>
      </c>
      <c r="I100" s="27">
        <v>100</v>
      </c>
      <c r="J100" s="27">
        <v>100</v>
      </c>
      <c r="K100" s="27">
        <v>100</v>
      </c>
      <c r="L100" s="27"/>
      <c r="M100" s="27"/>
      <c r="N100" s="27"/>
      <c r="O100" s="27">
        <v>2</v>
      </c>
      <c r="P100" s="27" t="s">
        <v>84</v>
      </c>
      <c r="Q100" s="281" t="s">
        <v>383</v>
      </c>
      <c r="R100" s="4" t="s">
        <v>395</v>
      </c>
      <c r="S100" s="126">
        <f>'Calculations Page'!P97</f>
        <v>2.0784609690826529E-6</v>
      </c>
      <c r="T100" s="127">
        <f>IF(A100="Y",1,'Calculations Page'!X97)</f>
        <v>0.68086787185093611</v>
      </c>
      <c r="U100" s="5" t="s">
        <v>84</v>
      </c>
      <c r="V100" s="134">
        <f t="shared" si="5"/>
        <v>50</v>
      </c>
      <c r="W100" s="512">
        <f>'Calculations Page'!EI97</f>
        <v>36.473074156562177</v>
      </c>
    </row>
    <row r="101" spans="1:23" ht="16" customHeight="1">
      <c r="A101" s="58" t="s">
        <v>58</v>
      </c>
      <c r="B101" s="458" t="s">
        <v>380</v>
      </c>
      <c r="C101" s="468" t="s">
        <v>319</v>
      </c>
      <c r="D101" s="6" t="s">
        <v>381</v>
      </c>
      <c r="E101" s="27" t="s">
        <v>382</v>
      </c>
      <c r="F101" s="27">
        <v>0</v>
      </c>
      <c r="G101" s="27">
        <v>1</v>
      </c>
      <c r="H101" s="27">
        <v>100</v>
      </c>
      <c r="I101" s="27">
        <v>100</v>
      </c>
      <c r="J101" s="27">
        <v>100</v>
      </c>
      <c r="K101" s="27">
        <v>100</v>
      </c>
      <c r="L101" s="27"/>
      <c r="M101" s="27"/>
      <c r="N101" s="27"/>
      <c r="O101" s="27">
        <v>2</v>
      </c>
      <c r="P101" s="27" t="s">
        <v>84</v>
      </c>
      <c r="Q101" s="281" t="s">
        <v>383</v>
      </c>
      <c r="R101" s="4" t="s">
        <v>395</v>
      </c>
      <c r="S101" s="126">
        <f>'Calculations Page'!P98</f>
        <v>2.0784609690826529E-6</v>
      </c>
      <c r="T101" s="127">
        <f>IF(A101="Y",1,'Calculations Page'!X98)</f>
        <v>0.68086787185093611</v>
      </c>
      <c r="U101" s="5" t="s">
        <v>84</v>
      </c>
      <c r="V101" s="134">
        <f t="shared" si="5"/>
        <v>50</v>
      </c>
      <c r="W101" s="512">
        <f>'Calculations Page'!EI98</f>
        <v>36.473074156562177</v>
      </c>
    </row>
    <row r="102" spans="1:23" ht="16" customHeight="1">
      <c r="A102" s="58" t="s">
        <v>58</v>
      </c>
      <c r="B102" s="458" t="s">
        <v>380</v>
      </c>
      <c r="C102" s="468" t="s">
        <v>319</v>
      </c>
      <c r="D102" s="6" t="s">
        <v>381</v>
      </c>
      <c r="E102" s="27" t="s">
        <v>382</v>
      </c>
      <c r="F102" s="27">
        <v>0</v>
      </c>
      <c r="G102" s="27">
        <v>1</v>
      </c>
      <c r="H102" s="27">
        <v>100</v>
      </c>
      <c r="I102" s="27">
        <v>100</v>
      </c>
      <c r="J102" s="27">
        <v>100</v>
      </c>
      <c r="K102" s="27">
        <v>100</v>
      </c>
      <c r="L102" s="27"/>
      <c r="M102" s="27"/>
      <c r="N102" s="27"/>
      <c r="O102" s="27">
        <v>2</v>
      </c>
      <c r="P102" s="27" t="s">
        <v>84</v>
      </c>
      <c r="Q102" s="281" t="s">
        <v>383</v>
      </c>
      <c r="R102" s="4" t="s">
        <v>395</v>
      </c>
      <c r="S102" s="126">
        <f>'Calculations Page'!P99</f>
        <v>2.0784609690826529E-6</v>
      </c>
      <c r="T102" s="127">
        <f>IF(A102="Y",1,'Calculations Page'!X99)</f>
        <v>0.68086787185093611</v>
      </c>
      <c r="U102" s="5" t="s">
        <v>84</v>
      </c>
      <c r="V102" s="134">
        <f t="shared" si="5"/>
        <v>50</v>
      </c>
      <c r="W102" s="512">
        <f>'Calculations Page'!EI99</f>
        <v>36.473074156562177</v>
      </c>
    </row>
    <row r="103" spans="1:23" ht="16" customHeight="1">
      <c r="A103" s="58" t="s">
        <v>58</v>
      </c>
      <c r="B103" s="458" t="s">
        <v>380</v>
      </c>
      <c r="C103" s="468" t="s">
        <v>319</v>
      </c>
      <c r="D103" s="6" t="s">
        <v>381</v>
      </c>
      <c r="E103" s="27" t="s">
        <v>382</v>
      </c>
      <c r="F103" s="27">
        <v>0</v>
      </c>
      <c r="G103" s="27">
        <v>1</v>
      </c>
      <c r="H103" s="27">
        <v>100</v>
      </c>
      <c r="I103" s="27">
        <v>100</v>
      </c>
      <c r="J103" s="27">
        <v>100</v>
      </c>
      <c r="K103" s="27">
        <v>100</v>
      </c>
      <c r="L103" s="27"/>
      <c r="M103" s="27"/>
      <c r="N103" s="27"/>
      <c r="O103" s="27">
        <v>2</v>
      </c>
      <c r="P103" s="27" t="s">
        <v>84</v>
      </c>
      <c r="Q103" s="281" t="s">
        <v>383</v>
      </c>
      <c r="R103" s="4" t="s">
        <v>395</v>
      </c>
      <c r="S103" s="126">
        <f>'Calculations Page'!P100</f>
        <v>2.0784609690826529E-6</v>
      </c>
      <c r="T103" s="127">
        <f>IF(A103="Y",1,'Calculations Page'!X100)</f>
        <v>0.68086787185093611</v>
      </c>
      <c r="U103" s="5" t="s">
        <v>84</v>
      </c>
      <c r="V103" s="134">
        <f t="shared" si="5"/>
        <v>50</v>
      </c>
      <c r="W103" s="512">
        <f>'Calculations Page'!EI100</f>
        <v>36.473074156562177</v>
      </c>
    </row>
    <row r="104" spans="1:23" ht="16" customHeight="1">
      <c r="A104" s="58" t="s">
        <v>58</v>
      </c>
      <c r="B104" s="458" t="s">
        <v>380</v>
      </c>
      <c r="C104" s="468" t="s">
        <v>319</v>
      </c>
      <c r="D104" s="6" t="s">
        <v>381</v>
      </c>
      <c r="E104" s="27" t="s">
        <v>382</v>
      </c>
      <c r="F104" s="27">
        <v>0</v>
      </c>
      <c r="G104" s="27">
        <v>1</v>
      </c>
      <c r="H104" s="27">
        <v>100</v>
      </c>
      <c r="I104" s="27">
        <v>100</v>
      </c>
      <c r="J104" s="27">
        <v>100</v>
      </c>
      <c r="K104" s="27">
        <v>100</v>
      </c>
      <c r="L104" s="27"/>
      <c r="M104" s="27"/>
      <c r="N104" s="27"/>
      <c r="O104" s="27">
        <v>2</v>
      </c>
      <c r="P104" s="27" t="s">
        <v>84</v>
      </c>
      <c r="Q104" s="281" t="s">
        <v>383</v>
      </c>
      <c r="R104" s="4" t="s">
        <v>395</v>
      </c>
      <c r="S104" s="126">
        <f>'Calculations Page'!P101</f>
        <v>2.0784609690826529E-6</v>
      </c>
      <c r="T104" s="127">
        <f>IF(A104="Y",1,'Calculations Page'!X101)</f>
        <v>0.68086787185093611</v>
      </c>
      <c r="U104" s="5" t="s">
        <v>84</v>
      </c>
      <c r="V104" s="134">
        <f t="shared" si="5"/>
        <v>50</v>
      </c>
      <c r="W104" s="512">
        <f>'Calculations Page'!EI101</f>
        <v>36.473074156562177</v>
      </c>
    </row>
    <row r="105" spans="1:23" ht="16" customHeight="1">
      <c r="A105" s="58" t="s">
        <v>58</v>
      </c>
      <c r="B105" s="458" t="s">
        <v>380</v>
      </c>
      <c r="C105" s="468" t="s">
        <v>319</v>
      </c>
      <c r="D105" s="6" t="s">
        <v>381</v>
      </c>
      <c r="E105" s="27" t="s">
        <v>382</v>
      </c>
      <c r="F105" s="27">
        <v>0</v>
      </c>
      <c r="G105" s="27">
        <v>1</v>
      </c>
      <c r="H105" s="27">
        <v>100</v>
      </c>
      <c r="I105" s="27">
        <v>100</v>
      </c>
      <c r="J105" s="27">
        <v>100</v>
      </c>
      <c r="K105" s="27">
        <v>100</v>
      </c>
      <c r="L105" s="27"/>
      <c r="M105" s="27"/>
      <c r="N105" s="27"/>
      <c r="O105" s="27">
        <v>2</v>
      </c>
      <c r="P105" s="27" t="s">
        <v>84</v>
      </c>
      <c r="Q105" s="281" t="s">
        <v>383</v>
      </c>
      <c r="R105" s="4" t="s">
        <v>395</v>
      </c>
      <c r="S105" s="126">
        <f>'Calculations Page'!P102</f>
        <v>2.0784609690826529E-6</v>
      </c>
      <c r="T105" s="127">
        <f>IF(A105="Y",1,'Calculations Page'!X102)</f>
        <v>0.68086787185093611</v>
      </c>
      <c r="U105" s="5" t="s">
        <v>84</v>
      </c>
      <c r="V105" s="134">
        <f t="shared" si="5"/>
        <v>50</v>
      </c>
      <c r="W105" s="512">
        <f>'Calculations Page'!EI102</f>
        <v>36.473074156562177</v>
      </c>
    </row>
    <row r="106" spans="1:23" ht="16" customHeight="1">
      <c r="A106" s="58" t="s">
        <v>58</v>
      </c>
      <c r="B106" s="458" t="s">
        <v>380</v>
      </c>
      <c r="C106" s="468" t="s">
        <v>319</v>
      </c>
      <c r="D106" s="6" t="s">
        <v>381</v>
      </c>
      <c r="E106" s="27" t="s">
        <v>382</v>
      </c>
      <c r="F106" s="27">
        <v>0</v>
      </c>
      <c r="G106" s="27">
        <v>1</v>
      </c>
      <c r="H106" s="27">
        <v>100</v>
      </c>
      <c r="I106" s="27">
        <v>100</v>
      </c>
      <c r="J106" s="27">
        <v>100</v>
      </c>
      <c r="K106" s="27">
        <v>100</v>
      </c>
      <c r="L106" s="27"/>
      <c r="M106" s="27"/>
      <c r="N106" s="27"/>
      <c r="O106" s="27">
        <v>2</v>
      </c>
      <c r="P106" s="27" t="s">
        <v>84</v>
      </c>
      <c r="Q106" s="281" t="s">
        <v>383</v>
      </c>
      <c r="R106" s="4" t="s">
        <v>395</v>
      </c>
      <c r="S106" s="126">
        <f>'Calculations Page'!P103</f>
        <v>2.0784609690826529E-6</v>
      </c>
      <c r="T106" s="127">
        <f>IF(A106="Y",1,'Calculations Page'!X103)</f>
        <v>0.68086787185093611</v>
      </c>
      <c r="U106" s="5" t="s">
        <v>84</v>
      </c>
      <c r="V106" s="134">
        <f t="shared" si="5"/>
        <v>50</v>
      </c>
      <c r="W106" s="512">
        <f>'Calculations Page'!EI103</f>
        <v>36.473074156562177</v>
      </c>
    </row>
    <row r="107" spans="1:23" ht="16" customHeight="1">
      <c r="A107" s="58" t="s">
        <v>58</v>
      </c>
      <c r="B107" s="458" t="s">
        <v>380</v>
      </c>
      <c r="C107" s="468" t="s">
        <v>319</v>
      </c>
      <c r="D107" s="6" t="s">
        <v>381</v>
      </c>
      <c r="E107" s="27" t="s">
        <v>382</v>
      </c>
      <c r="F107" s="27">
        <v>0</v>
      </c>
      <c r="G107" s="27">
        <v>1</v>
      </c>
      <c r="H107" s="27">
        <v>100</v>
      </c>
      <c r="I107" s="27">
        <v>100</v>
      </c>
      <c r="J107" s="27">
        <v>100</v>
      </c>
      <c r="K107" s="27">
        <v>100</v>
      </c>
      <c r="L107" s="27"/>
      <c r="M107" s="27"/>
      <c r="N107" s="27"/>
      <c r="O107" s="27">
        <v>2</v>
      </c>
      <c r="P107" s="27" t="s">
        <v>84</v>
      </c>
      <c r="Q107" s="281" t="s">
        <v>383</v>
      </c>
      <c r="R107" s="4" t="s">
        <v>395</v>
      </c>
      <c r="S107" s="126">
        <f>'Calculations Page'!P104</f>
        <v>2.0784609690826529E-6</v>
      </c>
      <c r="T107" s="127">
        <f>IF(A107="Y",1,'Calculations Page'!X104)</f>
        <v>0.68086787185093611</v>
      </c>
      <c r="U107" s="5" t="s">
        <v>84</v>
      </c>
      <c r="V107" s="134">
        <f t="shared" si="5"/>
        <v>50</v>
      </c>
      <c r="W107" s="512">
        <f>'Calculations Page'!EI104</f>
        <v>36.473074156562177</v>
      </c>
    </row>
    <row r="108" spans="1:23" ht="16" customHeight="1">
      <c r="A108" s="58" t="s">
        <v>58</v>
      </c>
      <c r="B108" s="458" t="s">
        <v>380</v>
      </c>
      <c r="C108" s="468" t="s">
        <v>319</v>
      </c>
      <c r="D108" s="6" t="s">
        <v>381</v>
      </c>
      <c r="E108" s="27" t="s">
        <v>382</v>
      </c>
      <c r="F108" s="27">
        <v>0</v>
      </c>
      <c r="G108" s="27">
        <v>1</v>
      </c>
      <c r="H108" s="27">
        <v>100</v>
      </c>
      <c r="I108" s="27">
        <v>100</v>
      </c>
      <c r="J108" s="27">
        <v>100</v>
      </c>
      <c r="K108" s="27">
        <v>100</v>
      </c>
      <c r="L108" s="27"/>
      <c r="M108" s="27"/>
      <c r="N108" s="27"/>
      <c r="O108" s="27">
        <v>2</v>
      </c>
      <c r="P108" s="27" t="s">
        <v>84</v>
      </c>
      <c r="Q108" s="281" t="s">
        <v>383</v>
      </c>
      <c r="R108" s="4" t="s">
        <v>395</v>
      </c>
      <c r="S108" s="126">
        <f>'Calculations Page'!P105</f>
        <v>2.0784609690826529E-6</v>
      </c>
      <c r="T108" s="127">
        <f>IF(A108="Y",1,'Calculations Page'!X105)</f>
        <v>0.68086787185093611</v>
      </c>
      <c r="U108" s="5" t="s">
        <v>84</v>
      </c>
      <c r="V108" s="134">
        <f t="shared" si="5"/>
        <v>50</v>
      </c>
      <c r="W108" s="512">
        <f>'Calculations Page'!EI105</f>
        <v>36.473074156562177</v>
      </c>
    </row>
    <row r="109" spans="1:23" ht="16" customHeight="1">
      <c r="A109" s="58" t="s">
        <v>58</v>
      </c>
      <c r="B109" s="458" t="s">
        <v>380</v>
      </c>
      <c r="C109" s="468" t="s">
        <v>319</v>
      </c>
      <c r="D109" s="6" t="s">
        <v>381</v>
      </c>
      <c r="E109" s="27" t="s">
        <v>382</v>
      </c>
      <c r="F109" s="27">
        <v>0</v>
      </c>
      <c r="G109" s="27">
        <v>1</v>
      </c>
      <c r="H109" s="27">
        <v>100</v>
      </c>
      <c r="I109" s="27">
        <v>100</v>
      </c>
      <c r="J109" s="27">
        <v>100</v>
      </c>
      <c r="K109" s="27">
        <v>100</v>
      </c>
      <c r="L109" s="27"/>
      <c r="M109" s="27"/>
      <c r="N109" s="27"/>
      <c r="O109" s="27">
        <v>2</v>
      </c>
      <c r="P109" s="27" t="s">
        <v>84</v>
      </c>
      <c r="Q109" s="281" t="s">
        <v>383</v>
      </c>
      <c r="R109" s="4" t="s">
        <v>395</v>
      </c>
      <c r="S109" s="126">
        <f>'Calculations Page'!P106</f>
        <v>2.0784609690826529E-6</v>
      </c>
      <c r="T109" s="127">
        <f>IF(A109="Y",1,'Calculations Page'!X106)</f>
        <v>0.68086787185093611</v>
      </c>
      <c r="U109" s="5" t="s">
        <v>84</v>
      </c>
      <c r="V109" s="134">
        <f t="shared" si="5"/>
        <v>50</v>
      </c>
      <c r="W109" s="512">
        <f>'Calculations Page'!EI106</f>
        <v>36.473074156562177</v>
      </c>
    </row>
    <row r="110" spans="1:23" ht="16" customHeight="1">
      <c r="A110" s="58" t="s">
        <v>58</v>
      </c>
      <c r="B110" s="458" t="s">
        <v>380</v>
      </c>
      <c r="C110" s="468" t="s">
        <v>319</v>
      </c>
      <c r="D110" s="6" t="s">
        <v>381</v>
      </c>
      <c r="E110" s="27" t="s">
        <v>382</v>
      </c>
      <c r="F110" s="27">
        <v>0</v>
      </c>
      <c r="G110" s="27">
        <v>1</v>
      </c>
      <c r="H110" s="27">
        <v>100</v>
      </c>
      <c r="I110" s="27">
        <v>100</v>
      </c>
      <c r="J110" s="27">
        <v>100</v>
      </c>
      <c r="K110" s="27">
        <v>100</v>
      </c>
      <c r="L110" s="27"/>
      <c r="M110" s="27"/>
      <c r="N110" s="27"/>
      <c r="O110" s="27">
        <v>2</v>
      </c>
      <c r="P110" s="27" t="s">
        <v>84</v>
      </c>
      <c r="Q110" s="281" t="s">
        <v>383</v>
      </c>
      <c r="R110" s="4" t="s">
        <v>395</v>
      </c>
      <c r="S110" s="126">
        <f>'Calculations Page'!P107</f>
        <v>2.0784609690826529E-6</v>
      </c>
      <c r="T110" s="127">
        <f>IF(A110="Y",1,'Calculations Page'!X107)</f>
        <v>0.68086787185093611</v>
      </c>
      <c r="U110" s="5" t="s">
        <v>84</v>
      </c>
      <c r="V110" s="134">
        <f t="shared" si="5"/>
        <v>50</v>
      </c>
      <c r="W110" s="512">
        <f>'Calculations Page'!EI107</f>
        <v>36.473074156562177</v>
      </c>
    </row>
    <row r="111" spans="1:23" ht="16" customHeight="1">
      <c r="A111" s="58" t="s">
        <v>58</v>
      </c>
      <c r="B111" s="458" t="s">
        <v>380</v>
      </c>
      <c r="C111" s="468" t="s">
        <v>319</v>
      </c>
      <c r="D111" s="6" t="s">
        <v>381</v>
      </c>
      <c r="E111" s="27" t="s">
        <v>382</v>
      </c>
      <c r="F111" s="27">
        <v>0</v>
      </c>
      <c r="G111" s="27">
        <v>1</v>
      </c>
      <c r="H111" s="27">
        <v>100</v>
      </c>
      <c r="I111" s="27">
        <v>100</v>
      </c>
      <c r="J111" s="27">
        <v>100</v>
      </c>
      <c r="K111" s="27">
        <v>100</v>
      </c>
      <c r="L111" s="27"/>
      <c r="M111" s="27"/>
      <c r="N111" s="27"/>
      <c r="O111" s="27">
        <v>2</v>
      </c>
      <c r="P111" s="27" t="s">
        <v>84</v>
      </c>
      <c r="Q111" s="281" t="s">
        <v>383</v>
      </c>
      <c r="R111" s="4" t="s">
        <v>395</v>
      </c>
      <c r="S111" s="126">
        <f>'Calculations Page'!P108</f>
        <v>2.0784609690826529E-6</v>
      </c>
      <c r="T111" s="127">
        <f>IF(A111="Y",1,'Calculations Page'!X108)</f>
        <v>0.68086787185093611</v>
      </c>
      <c r="U111" s="5" t="s">
        <v>84</v>
      </c>
      <c r="V111" s="134">
        <f t="shared" si="5"/>
        <v>50</v>
      </c>
      <c r="W111" s="512">
        <f>'Calculations Page'!EI108</f>
        <v>36.473074156562177</v>
      </c>
    </row>
    <row r="112" spans="1:23" ht="16" customHeight="1">
      <c r="A112" s="58" t="s">
        <v>58</v>
      </c>
      <c r="B112" s="458" t="s">
        <v>380</v>
      </c>
      <c r="C112" s="468" t="s">
        <v>319</v>
      </c>
      <c r="D112" s="6" t="s">
        <v>381</v>
      </c>
      <c r="E112" s="27" t="s">
        <v>382</v>
      </c>
      <c r="F112" s="27">
        <v>0</v>
      </c>
      <c r="G112" s="27">
        <v>1</v>
      </c>
      <c r="H112" s="27">
        <v>100</v>
      </c>
      <c r="I112" s="27">
        <v>100</v>
      </c>
      <c r="J112" s="27">
        <v>100</v>
      </c>
      <c r="K112" s="27">
        <v>100</v>
      </c>
      <c r="L112" s="27"/>
      <c r="M112" s="27"/>
      <c r="N112" s="27"/>
      <c r="O112" s="27">
        <v>2</v>
      </c>
      <c r="P112" s="27" t="s">
        <v>84</v>
      </c>
      <c r="Q112" s="281" t="s">
        <v>383</v>
      </c>
      <c r="R112" s="4" t="s">
        <v>395</v>
      </c>
      <c r="S112" s="126">
        <f>'Calculations Page'!P109</f>
        <v>2.0784609690826529E-6</v>
      </c>
      <c r="T112" s="127">
        <f>IF(A112="Y",1,'Calculations Page'!X109)</f>
        <v>0.68086787185093611</v>
      </c>
      <c r="U112" s="5" t="s">
        <v>84</v>
      </c>
      <c r="V112" s="134">
        <f t="shared" si="5"/>
        <v>50</v>
      </c>
      <c r="W112" s="512">
        <f>'Calculations Page'!EI109</f>
        <v>36.473074156562177</v>
      </c>
    </row>
    <row r="113" spans="1:23" ht="16" customHeight="1">
      <c r="A113" s="58" t="s">
        <v>58</v>
      </c>
      <c r="B113" s="458" t="s">
        <v>380</v>
      </c>
      <c r="C113" s="468" t="s">
        <v>319</v>
      </c>
      <c r="D113" s="6" t="s">
        <v>381</v>
      </c>
      <c r="E113" s="27" t="s">
        <v>382</v>
      </c>
      <c r="F113" s="27">
        <v>0</v>
      </c>
      <c r="G113" s="27">
        <v>1</v>
      </c>
      <c r="H113" s="27">
        <v>100</v>
      </c>
      <c r="I113" s="27">
        <v>100</v>
      </c>
      <c r="J113" s="27">
        <v>100</v>
      </c>
      <c r="K113" s="27">
        <v>100</v>
      </c>
      <c r="L113" s="27"/>
      <c r="M113" s="27"/>
      <c r="N113" s="27"/>
      <c r="O113" s="27">
        <v>2</v>
      </c>
      <c r="P113" s="27" t="s">
        <v>84</v>
      </c>
      <c r="Q113" s="281" t="s">
        <v>383</v>
      </c>
      <c r="R113" s="4" t="s">
        <v>395</v>
      </c>
      <c r="S113" s="126">
        <f>'Calculations Page'!P110</f>
        <v>2.0784609690826529E-6</v>
      </c>
      <c r="T113" s="127">
        <f>IF(A113="Y",1,'Calculations Page'!X110)</f>
        <v>0.68086787185093611</v>
      </c>
      <c r="U113" s="5" t="s">
        <v>84</v>
      </c>
      <c r="V113" s="134">
        <f t="shared" si="5"/>
        <v>50</v>
      </c>
      <c r="W113" s="512">
        <f>'Calculations Page'!EI110</f>
        <v>36.473074156562177</v>
      </c>
    </row>
    <row r="114" spans="1:23" ht="16" customHeight="1">
      <c r="A114" s="58" t="s">
        <v>58</v>
      </c>
      <c r="B114" s="458" t="s">
        <v>380</v>
      </c>
      <c r="C114" s="468" t="s">
        <v>319</v>
      </c>
      <c r="D114" s="6" t="s">
        <v>381</v>
      </c>
      <c r="E114" s="27" t="s">
        <v>382</v>
      </c>
      <c r="F114" s="27">
        <v>0</v>
      </c>
      <c r="G114" s="27">
        <v>1</v>
      </c>
      <c r="H114" s="27">
        <v>100</v>
      </c>
      <c r="I114" s="27">
        <v>100</v>
      </c>
      <c r="J114" s="27">
        <v>100</v>
      </c>
      <c r="K114" s="27">
        <v>100</v>
      </c>
      <c r="L114" s="27"/>
      <c r="M114" s="27"/>
      <c r="N114" s="27"/>
      <c r="O114" s="27">
        <v>2</v>
      </c>
      <c r="P114" s="27" t="s">
        <v>84</v>
      </c>
      <c r="Q114" s="281" t="s">
        <v>383</v>
      </c>
      <c r="R114" s="4" t="s">
        <v>395</v>
      </c>
      <c r="S114" s="126">
        <f>'Calculations Page'!P111</f>
        <v>2.0784609690826529E-6</v>
      </c>
      <c r="T114" s="127">
        <f>IF(A114="Y",1,'Calculations Page'!X111)</f>
        <v>0.68086787185093611</v>
      </c>
      <c r="U114" s="5" t="s">
        <v>84</v>
      </c>
      <c r="V114" s="134">
        <f t="shared" si="5"/>
        <v>50</v>
      </c>
      <c r="W114" s="512">
        <f>'Calculations Page'!EI111</f>
        <v>36.473074156562177</v>
      </c>
    </row>
    <row r="115" spans="1:23" ht="16" customHeight="1">
      <c r="A115" s="58" t="s">
        <v>58</v>
      </c>
      <c r="B115" s="458" t="s">
        <v>380</v>
      </c>
      <c r="C115" s="468" t="s">
        <v>319</v>
      </c>
      <c r="D115" s="6" t="s">
        <v>381</v>
      </c>
      <c r="E115" s="27" t="s">
        <v>382</v>
      </c>
      <c r="F115" s="27">
        <v>0</v>
      </c>
      <c r="G115" s="27">
        <v>1</v>
      </c>
      <c r="H115" s="27">
        <v>100</v>
      </c>
      <c r="I115" s="27">
        <v>100</v>
      </c>
      <c r="J115" s="27">
        <v>100</v>
      </c>
      <c r="K115" s="27">
        <v>100</v>
      </c>
      <c r="L115" s="27"/>
      <c r="M115" s="27"/>
      <c r="N115" s="27"/>
      <c r="O115" s="27">
        <v>2</v>
      </c>
      <c r="P115" s="27" t="s">
        <v>84</v>
      </c>
      <c r="Q115" s="281" t="s">
        <v>383</v>
      </c>
      <c r="R115" s="4" t="s">
        <v>395</v>
      </c>
      <c r="S115" s="126">
        <f>'Calculations Page'!P112</f>
        <v>2.0784609690826529E-6</v>
      </c>
      <c r="T115" s="127">
        <f>IF(A115="Y",1,'Calculations Page'!X112)</f>
        <v>0.68086787185093611</v>
      </c>
      <c r="U115" s="5" t="s">
        <v>84</v>
      </c>
      <c r="V115" s="134">
        <f t="shared" si="5"/>
        <v>50</v>
      </c>
      <c r="W115" s="512">
        <f>'Calculations Page'!EI112</f>
        <v>36.473074156562177</v>
      </c>
    </row>
    <row r="116" spans="1:23" ht="16" customHeight="1">
      <c r="A116" s="58" t="s">
        <v>58</v>
      </c>
      <c r="B116" s="458" t="s">
        <v>380</v>
      </c>
      <c r="C116" s="468" t="s">
        <v>319</v>
      </c>
      <c r="D116" s="6" t="s">
        <v>381</v>
      </c>
      <c r="E116" s="27" t="s">
        <v>382</v>
      </c>
      <c r="F116" s="27">
        <v>0</v>
      </c>
      <c r="G116" s="27">
        <v>1</v>
      </c>
      <c r="H116" s="27">
        <v>100</v>
      </c>
      <c r="I116" s="27">
        <v>100</v>
      </c>
      <c r="J116" s="27">
        <v>100</v>
      </c>
      <c r="K116" s="27">
        <v>100</v>
      </c>
      <c r="L116" s="27"/>
      <c r="M116" s="27"/>
      <c r="N116" s="27"/>
      <c r="O116" s="27">
        <v>2</v>
      </c>
      <c r="P116" s="27" t="s">
        <v>84</v>
      </c>
      <c r="Q116" s="281" t="s">
        <v>383</v>
      </c>
      <c r="R116" s="4" t="s">
        <v>395</v>
      </c>
      <c r="S116" s="126">
        <f>'Calculations Page'!P113</f>
        <v>2.0784609690826529E-6</v>
      </c>
      <c r="T116" s="127">
        <f>IF(A116="Y",1,'Calculations Page'!X113)</f>
        <v>0.68086787185093611</v>
      </c>
      <c r="U116" s="5" t="s">
        <v>84</v>
      </c>
      <c r="V116" s="134">
        <f t="shared" si="5"/>
        <v>50</v>
      </c>
      <c r="W116" s="512">
        <f>'Calculations Page'!EI113</f>
        <v>36.473074156562177</v>
      </c>
    </row>
    <row r="117" spans="1:23" ht="16" customHeight="1">
      <c r="A117" s="58" t="s">
        <v>58</v>
      </c>
      <c r="B117" s="458" t="s">
        <v>380</v>
      </c>
      <c r="C117" s="468" t="s">
        <v>319</v>
      </c>
      <c r="D117" s="6" t="s">
        <v>381</v>
      </c>
      <c r="E117" s="27" t="s">
        <v>382</v>
      </c>
      <c r="F117" s="27">
        <v>0</v>
      </c>
      <c r="G117" s="27">
        <v>1</v>
      </c>
      <c r="H117" s="27">
        <v>100</v>
      </c>
      <c r="I117" s="27">
        <v>100</v>
      </c>
      <c r="J117" s="27">
        <v>100</v>
      </c>
      <c r="K117" s="27">
        <v>100</v>
      </c>
      <c r="L117" s="27"/>
      <c r="M117" s="27"/>
      <c r="N117" s="27"/>
      <c r="O117" s="27">
        <v>2</v>
      </c>
      <c r="P117" s="27" t="s">
        <v>84</v>
      </c>
      <c r="Q117" s="281" t="s">
        <v>383</v>
      </c>
      <c r="R117" s="4" t="s">
        <v>395</v>
      </c>
      <c r="S117" s="126">
        <f>'Calculations Page'!P114</f>
        <v>2.0784609690826529E-6</v>
      </c>
      <c r="T117" s="127">
        <f>IF(A117="Y",1,'Calculations Page'!X114)</f>
        <v>0.68086787185093611</v>
      </c>
      <c r="U117" s="5" t="s">
        <v>84</v>
      </c>
      <c r="V117" s="134">
        <f t="shared" si="5"/>
        <v>50</v>
      </c>
      <c r="W117" s="512">
        <f>'Calculations Page'!EI114</f>
        <v>36.473074156562177</v>
      </c>
    </row>
    <row r="118" spans="1:23" ht="16" customHeight="1">
      <c r="A118" s="58" t="s">
        <v>58</v>
      </c>
      <c r="B118" s="458" t="s">
        <v>380</v>
      </c>
      <c r="C118" s="468" t="s">
        <v>319</v>
      </c>
      <c r="D118" s="6" t="s">
        <v>381</v>
      </c>
      <c r="E118" s="27" t="s">
        <v>382</v>
      </c>
      <c r="F118" s="27">
        <v>0</v>
      </c>
      <c r="G118" s="27">
        <v>1</v>
      </c>
      <c r="H118" s="27">
        <v>100</v>
      </c>
      <c r="I118" s="27">
        <v>100</v>
      </c>
      <c r="J118" s="27">
        <v>100</v>
      </c>
      <c r="K118" s="27">
        <v>100</v>
      </c>
      <c r="L118" s="27"/>
      <c r="M118" s="27"/>
      <c r="N118" s="27"/>
      <c r="O118" s="27">
        <v>2</v>
      </c>
      <c r="P118" s="27" t="s">
        <v>84</v>
      </c>
      <c r="Q118" s="281" t="s">
        <v>383</v>
      </c>
      <c r="R118" s="4" t="s">
        <v>395</v>
      </c>
      <c r="S118" s="126">
        <f>'Calculations Page'!P115</f>
        <v>2.0784609690826529E-6</v>
      </c>
      <c r="T118" s="127">
        <f>IF(A118="Y",1,'Calculations Page'!X115)</f>
        <v>0.68086787185093611</v>
      </c>
      <c r="U118" s="5" t="s">
        <v>84</v>
      </c>
      <c r="V118" s="134">
        <f t="shared" si="5"/>
        <v>50</v>
      </c>
      <c r="W118" s="512">
        <f>'Calculations Page'!EI115</f>
        <v>36.473074156562177</v>
      </c>
    </row>
    <row r="119" spans="1:23" ht="16" customHeight="1">
      <c r="A119" s="58" t="s">
        <v>58</v>
      </c>
      <c r="B119" s="458" t="s">
        <v>380</v>
      </c>
      <c r="C119" s="468" t="s">
        <v>319</v>
      </c>
      <c r="D119" s="6" t="s">
        <v>381</v>
      </c>
      <c r="E119" s="27" t="s">
        <v>382</v>
      </c>
      <c r="F119" s="27">
        <v>0</v>
      </c>
      <c r="G119" s="27">
        <v>1</v>
      </c>
      <c r="H119" s="27">
        <v>100</v>
      </c>
      <c r="I119" s="27">
        <v>100</v>
      </c>
      <c r="J119" s="27">
        <v>100</v>
      </c>
      <c r="K119" s="27">
        <v>100</v>
      </c>
      <c r="L119" s="27"/>
      <c r="M119" s="27"/>
      <c r="N119" s="27"/>
      <c r="O119" s="27">
        <v>2</v>
      </c>
      <c r="P119" s="27" t="s">
        <v>84</v>
      </c>
      <c r="Q119" s="281" t="s">
        <v>383</v>
      </c>
      <c r="R119" s="4" t="s">
        <v>395</v>
      </c>
      <c r="S119" s="126">
        <f>'Calculations Page'!P116</f>
        <v>2.0784609690826529E-6</v>
      </c>
      <c r="T119" s="127">
        <f>IF(A119="Y",1,'Calculations Page'!X116)</f>
        <v>0.68086787185093611</v>
      </c>
      <c r="U119" s="5" t="s">
        <v>84</v>
      </c>
      <c r="V119" s="134">
        <f t="shared" si="5"/>
        <v>50</v>
      </c>
      <c r="W119" s="512">
        <f>'Calculations Page'!EI116</f>
        <v>36.473074156562177</v>
      </c>
    </row>
    <row r="120" spans="1:23" ht="16" customHeight="1">
      <c r="A120" s="58" t="s">
        <v>58</v>
      </c>
      <c r="B120" s="458" t="s">
        <v>380</v>
      </c>
      <c r="C120" s="468" t="s">
        <v>319</v>
      </c>
      <c r="D120" s="6" t="s">
        <v>381</v>
      </c>
      <c r="E120" s="27" t="s">
        <v>382</v>
      </c>
      <c r="F120" s="27">
        <v>0</v>
      </c>
      <c r="G120" s="27">
        <v>1</v>
      </c>
      <c r="H120" s="27">
        <v>100</v>
      </c>
      <c r="I120" s="27">
        <v>100</v>
      </c>
      <c r="J120" s="27">
        <v>100</v>
      </c>
      <c r="K120" s="27">
        <v>100</v>
      </c>
      <c r="L120" s="27"/>
      <c r="M120" s="27"/>
      <c r="N120" s="27"/>
      <c r="O120" s="27">
        <v>2</v>
      </c>
      <c r="P120" s="27" t="s">
        <v>84</v>
      </c>
      <c r="Q120" s="281" t="s">
        <v>383</v>
      </c>
      <c r="R120" s="4" t="s">
        <v>395</v>
      </c>
      <c r="S120" s="126">
        <f>'Calculations Page'!P117</f>
        <v>2.0784609690826529E-6</v>
      </c>
      <c r="T120" s="127">
        <f>IF(A120="Y",1,'Calculations Page'!X117)</f>
        <v>0.68086787185093611</v>
      </c>
      <c r="U120" s="5" t="s">
        <v>84</v>
      </c>
      <c r="V120" s="134">
        <f t="shared" si="5"/>
        <v>50</v>
      </c>
      <c r="W120" s="512">
        <f>'Calculations Page'!EI117</f>
        <v>36.473074156562177</v>
      </c>
    </row>
    <row r="121" spans="1:23" ht="16" customHeight="1">
      <c r="A121" s="58" t="s">
        <v>58</v>
      </c>
      <c r="B121" s="458" t="s">
        <v>380</v>
      </c>
      <c r="C121" s="468" t="s">
        <v>319</v>
      </c>
      <c r="D121" s="6" t="s">
        <v>381</v>
      </c>
      <c r="E121" s="27" t="s">
        <v>382</v>
      </c>
      <c r="F121" s="27">
        <v>0</v>
      </c>
      <c r="G121" s="27">
        <v>1</v>
      </c>
      <c r="H121" s="27">
        <v>100</v>
      </c>
      <c r="I121" s="27">
        <v>100</v>
      </c>
      <c r="J121" s="27">
        <v>100</v>
      </c>
      <c r="K121" s="27">
        <v>100</v>
      </c>
      <c r="L121" s="27"/>
      <c r="M121" s="27"/>
      <c r="N121" s="27"/>
      <c r="O121" s="27">
        <v>2</v>
      </c>
      <c r="P121" s="27" t="s">
        <v>84</v>
      </c>
      <c r="Q121" s="281" t="s">
        <v>383</v>
      </c>
      <c r="R121" s="4" t="s">
        <v>395</v>
      </c>
      <c r="S121" s="126">
        <f>'Calculations Page'!P118</f>
        <v>2.0784609690826529E-6</v>
      </c>
      <c r="T121" s="127">
        <f>IF(A121="Y",1,'Calculations Page'!X118)</f>
        <v>0.68086787185093611</v>
      </c>
      <c r="U121" s="5" t="s">
        <v>84</v>
      </c>
      <c r="V121" s="134">
        <f t="shared" si="5"/>
        <v>50</v>
      </c>
      <c r="W121" s="512">
        <f>'Calculations Page'!EI118</f>
        <v>36.473074156562177</v>
      </c>
    </row>
    <row r="122" spans="1:23" ht="16" customHeight="1">
      <c r="A122" s="58" t="s">
        <v>58</v>
      </c>
      <c r="B122" s="458" t="s">
        <v>380</v>
      </c>
      <c r="C122" s="468" t="s">
        <v>319</v>
      </c>
      <c r="D122" s="6" t="s">
        <v>381</v>
      </c>
      <c r="E122" s="27" t="s">
        <v>382</v>
      </c>
      <c r="F122" s="27">
        <v>0</v>
      </c>
      <c r="G122" s="27">
        <v>1</v>
      </c>
      <c r="H122" s="27">
        <v>100</v>
      </c>
      <c r="I122" s="27">
        <v>100</v>
      </c>
      <c r="J122" s="27">
        <v>100</v>
      </c>
      <c r="K122" s="27">
        <v>100</v>
      </c>
      <c r="L122" s="27"/>
      <c r="M122" s="27"/>
      <c r="N122" s="27"/>
      <c r="O122" s="27">
        <v>2</v>
      </c>
      <c r="P122" s="27" t="s">
        <v>84</v>
      </c>
      <c r="Q122" s="281" t="s">
        <v>383</v>
      </c>
      <c r="R122" s="4" t="s">
        <v>395</v>
      </c>
      <c r="S122" s="126">
        <f>'Calculations Page'!P119</f>
        <v>2.0784609690826529E-6</v>
      </c>
      <c r="T122" s="127">
        <f>IF(A122="Y",1,'Calculations Page'!X119)</f>
        <v>0.68086787185093611</v>
      </c>
      <c r="U122" s="5" t="s">
        <v>84</v>
      </c>
      <c r="V122" s="134">
        <f t="shared" si="5"/>
        <v>50</v>
      </c>
      <c r="W122" s="512">
        <f>'Calculations Page'!EI119</f>
        <v>36.473074156562177</v>
      </c>
    </row>
    <row r="123" spans="1:23" ht="16" customHeight="1">
      <c r="A123" s="58" t="s">
        <v>58</v>
      </c>
      <c r="B123" s="458" t="s">
        <v>380</v>
      </c>
      <c r="C123" s="468" t="s">
        <v>319</v>
      </c>
      <c r="D123" s="6" t="s">
        <v>381</v>
      </c>
      <c r="E123" s="27" t="s">
        <v>382</v>
      </c>
      <c r="F123" s="27">
        <v>0</v>
      </c>
      <c r="G123" s="27">
        <v>1</v>
      </c>
      <c r="H123" s="27">
        <v>100</v>
      </c>
      <c r="I123" s="27">
        <v>100</v>
      </c>
      <c r="J123" s="27">
        <v>100</v>
      </c>
      <c r="K123" s="27">
        <v>100</v>
      </c>
      <c r="L123" s="27"/>
      <c r="M123" s="27"/>
      <c r="N123" s="27"/>
      <c r="O123" s="27">
        <v>2</v>
      </c>
      <c r="P123" s="27" t="s">
        <v>84</v>
      </c>
      <c r="Q123" s="281" t="s">
        <v>383</v>
      </c>
      <c r="R123" s="4" t="s">
        <v>395</v>
      </c>
      <c r="S123" s="126">
        <f>'Calculations Page'!P120</f>
        <v>2.0784609690826529E-6</v>
      </c>
      <c r="T123" s="127">
        <f>IF(A123="Y",1,'Calculations Page'!X120)</f>
        <v>0.68086787185093611</v>
      </c>
      <c r="U123" s="5" t="s">
        <v>84</v>
      </c>
      <c r="V123" s="134">
        <f t="shared" si="5"/>
        <v>50</v>
      </c>
      <c r="W123" s="512">
        <f>'Calculations Page'!EI120</f>
        <v>36.473074156562177</v>
      </c>
    </row>
    <row r="124" spans="1:23" ht="16" customHeight="1">
      <c r="A124" s="58" t="s">
        <v>58</v>
      </c>
      <c r="B124" s="458" t="s">
        <v>380</v>
      </c>
      <c r="C124" s="468" t="s">
        <v>319</v>
      </c>
      <c r="D124" s="6" t="s">
        <v>381</v>
      </c>
      <c r="E124" s="27" t="s">
        <v>382</v>
      </c>
      <c r="F124" s="27">
        <v>0</v>
      </c>
      <c r="G124" s="27">
        <v>1</v>
      </c>
      <c r="H124" s="27">
        <v>100</v>
      </c>
      <c r="I124" s="27">
        <v>100</v>
      </c>
      <c r="J124" s="27">
        <v>100</v>
      </c>
      <c r="K124" s="27">
        <v>100</v>
      </c>
      <c r="L124" s="27"/>
      <c r="M124" s="27"/>
      <c r="N124" s="27"/>
      <c r="O124" s="27">
        <v>2</v>
      </c>
      <c r="P124" s="27" t="s">
        <v>84</v>
      </c>
      <c r="Q124" s="281" t="s">
        <v>383</v>
      </c>
      <c r="R124" s="4" t="s">
        <v>395</v>
      </c>
      <c r="S124" s="126">
        <f>'Calculations Page'!P121</f>
        <v>2.0784609690826529E-6</v>
      </c>
      <c r="T124" s="127">
        <f>IF(A124="Y",1,'Calculations Page'!X121)</f>
        <v>0.68086787185093611</v>
      </c>
      <c r="U124" s="5" t="s">
        <v>84</v>
      </c>
      <c r="V124" s="134">
        <f t="shared" si="5"/>
        <v>50</v>
      </c>
      <c r="W124" s="512">
        <f>'Calculations Page'!EI121</f>
        <v>36.473074156562177</v>
      </c>
    </row>
    <row r="125" spans="1:23" ht="16" customHeight="1">
      <c r="A125" s="58" t="s">
        <v>58</v>
      </c>
      <c r="B125" s="458" t="s">
        <v>380</v>
      </c>
      <c r="C125" s="468" t="s">
        <v>319</v>
      </c>
      <c r="D125" s="6" t="s">
        <v>381</v>
      </c>
      <c r="E125" s="27" t="s">
        <v>382</v>
      </c>
      <c r="F125" s="27">
        <v>0</v>
      </c>
      <c r="G125" s="27">
        <v>1</v>
      </c>
      <c r="H125" s="27">
        <v>100</v>
      </c>
      <c r="I125" s="27">
        <v>100</v>
      </c>
      <c r="J125" s="27">
        <v>100</v>
      </c>
      <c r="K125" s="27">
        <v>100</v>
      </c>
      <c r="L125" s="27"/>
      <c r="M125" s="27"/>
      <c r="N125" s="27"/>
      <c r="O125" s="27">
        <v>2</v>
      </c>
      <c r="P125" s="27" t="s">
        <v>84</v>
      </c>
      <c r="Q125" s="281" t="s">
        <v>383</v>
      </c>
      <c r="R125" s="4" t="s">
        <v>395</v>
      </c>
      <c r="S125" s="126">
        <f>'Calculations Page'!P122</f>
        <v>2.0784609690826529E-6</v>
      </c>
      <c r="T125" s="127">
        <f>IF(A125="Y",1,'Calculations Page'!X122)</f>
        <v>0.68086787185093611</v>
      </c>
      <c r="U125" s="5" t="s">
        <v>84</v>
      </c>
      <c r="V125" s="134">
        <f t="shared" si="5"/>
        <v>50</v>
      </c>
      <c r="W125" s="512">
        <f>'Calculations Page'!EI122</f>
        <v>36.473074156562177</v>
      </c>
    </row>
    <row r="126" spans="1:23" ht="16" customHeight="1">
      <c r="A126" s="58" t="s">
        <v>58</v>
      </c>
      <c r="B126" s="458" t="s">
        <v>380</v>
      </c>
      <c r="C126" s="468" t="s">
        <v>319</v>
      </c>
      <c r="D126" s="6" t="s">
        <v>381</v>
      </c>
      <c r="E126" s="27" t="s">
        <v>382</v>
      </c>
      <c r="F126" s="27">
        <v>0</v>
      </c>
      <c r="G126" s="27">
        <v>1</v>
      </c>
      <c r="H126" s="27">
        <v>100</v>
      </c>
      <c r="I126" s="27">
        <v>100</v>
      </c>
      <c r="J126" s="27">
        <v>100</v>
      </c>
      <c r="K126" s="27">
        <v>100</v>
      </c>
      <c r="L126" s="27"/>
      <c r="M126" s="27"/>
      <c r="N126" s="27"/>
      <c r="O126" s="27">
        <v>2</v>
      </c>
      <c r="P126" s="27" t="s">
        <v>84</v>
      </c>
      <c r="Q126" s="281" t="s">
        <v>383</v>
      </c>
      <c r="R126" s="4" t="s">
        <v>395</v>
      </c>
      <c r="S126" s="126">
        <f>'Calculations Page'!P123</f>
        <v>2.0784609690826529E-6</v>
      </c>
      <c r="T126" s="127">
        <f>IF(A126="Y",1,'Calculations Page'!X123)</f>
        <v>0.68086787185093611</v>
      </c>
      <c r="U126" s="5" t="s">
        <v>84</v>
      </c>
      <c r="V126" s="134">
        <f t="shared" si="5"/>
        <v>50</v>
      </c>
      <c r="W126" s="512">
        <f>'Calculations Page'!EI123</f>
        <v>36.473074156562177</v>
      </c>
    </row>
    <row r="127" spans="1:23" ht="16" customHeight="1">
      <c r="A127" s="58" t="s">
        <v>58</v>
      </c>
      <c r="B127" s="458" t="s">
        <v>380</v>
      </c>
      <c r="C127" s="468" t="s">
        <v>319</v>
      </c>
      <c r="D127" s="6" t="s">
        <v>381</v>
      </c>
      <c r="E127" s="27" t="s">
        <v>382</v>
      </c>
      <c r="F127" s="27">
        <v>0</v>
      </c>
      <c r="G127" s="27">
        <v>1</v>
      </c>
      <c r="H127" s="27">
        <v>100</v>
      </c>
      <c r="I127" s="27">
        <v>100</v>
      </c>
      <c r="J127" s="27">
        <v>100</v>
      </c>
      <c r="K127" s="27">
        <v>100</v>
      </c>
      <c r="L127" s="27"/>
      <c r="M127" s="27"/>
      <c r="N127" s="27"/>
      <c r="O127" s="27">
        <v>2</v>
      </c>
      <c r="P127" s="27" t="s">
        <v>84</v>
      </c>
      <c r="Q127" s="281" t="s">
        <v>383</v>
      </c>
      <c r="R127" s="4" t="s">
        <v>395</v>
      </c>
      <c r="S127" s="126">
        <f>'Calculations Page'!P124</f>
        <v>2.0784609690826529E-6</v>
      </c>
      <c r="T127" s="127">
        <f>IF(A127="Y",1,'Calculations Page'!X124)</f>
        <v>0.68086787185093611</v>
      </c>
      <c r="U127" s="5" t="s">
        <v>84</v>
      </c>
      <c r="V127" s="134">
        <f t="shared" si="5"/>
        <v>50</v>
      </c>
      <c r="W127" s="512">
        <f>'Calculations Page'!EI124</f>
        <v>36.473074156562177</v>
      </c>
    </row>
    <row r="128" spans="1:23" ht="16" customHeight="1">
      <c r="A128" s="58" t="s">
        <v>58</v>
      </c>
      <c r="B128" s="458" t="s">
        <v>380</v>
      </c>
      <c r="C128" s="468" t="s">
        <v>319</v>
      </c>
      <c r="D128" s="6" t="s">
        <v>381</v>
      </c>
      <c r="E128" s="27" t="s">
        <v>382</v>
      </c>
      <c r="F128" s="27">
        <v>0</v>
      </c>
      <c r="G128" s="27">
        <v>1</v>
      </c>
      <c r="H128" s="27">
        <v>100</v>
      </c>
      <c r="I128" s="27">
        <v>100</v>
      </c>
      <c r="J128" s="27">
        <v>100</v>
      </c>
      <c r="K128" s="27">
        <v>100</v>
      </c>
      <c r="L128" s="27"/>
      <c r="M128" s="27"/>
      <c r="N128" s="27"/>
      <c r="O128" s="27">
        <v>2</v>
      </c>
      <c r="P128" s="27" t="s">
        <v>84</v>
      </c>
      <c r="Q128" s="281" t="s">
        <v>383</v>
      </c>
      <c r="R128" s="4" t="s">
        <v>395</v>
      </c>
      <c r="S128" s="126">
        <f>'Calculations Page'!P125</f>
        <v>2.0784609690826529E-6</v>
      </c>
      <c r="T128" s="127">
        <f>IF(A128="Y",1,'Calculations Page'!X125)</f>
        <v>0.68086787185093611</v>
      </c>
      <c r="U128" s="5" t="s">
        <v>84</v>
      </c>
      <c r="V128" s="134">
        <f t="shared" si="5"/>
        <v>50</v>
      </c>
      <c r="W128" s="512">
        <f>'Calculations Page'!EI125</f>
        <v>36.473074156562177</v>
      </c>
    </row>
    <row r="129" spans="1:23" ht="16" customHeight="1">
      <c r="A129" s="58" t="s">
        <v>58</v>
      </c>
      <c r="B129" s="458" t="s">
        <v>380</v>
      </c>
      <c r="C129" s="468" t="s">
        <v>319</v>
      </c>
      <c r="D129" s="6" t="s">
        <v>381</v>
      </c>
      <c r="E129" s="27" t="s">
        <v>382</v>
      </c>
      <c r="F129" s="27">
        <v>0</v>
      </c>
      <c r="G129" s="27">
        <v>1</v>
      </c>
      <c r="H129" s="27">
        <v>100</v>
      </c>
      <c r="I129" s="27">
        <v>100</v>
      </c>
      <c r="J129" s="27">
        <v>100</v>
      </c>
      <c r="K129" s="27">
        <v>100</v>
      </c>
      <c r="L129" s="27"/>
      <c r="M129" s="27"/>
      <c r="N129" s="27"/>
      <c r="O129" s="27">
        <v>2</v>
      </c>
      <c r="P129" s="27" t="s">
        <v>84</v>
      </c>
      <c r="Q129" s="281" t="s">
        <v>383</v>
      </c>
      <c r="R129" s="4" t="s">
        <v>395</v>
      </c>
      <c r="S129" s="126">
        <f>'Calculations Page'!P126</f>
        <v>2.0784609690826529E-6</v>
      </c>
      <c r="T129" s="127">
        <f>IF(A129="Y",1,'Calculations Page'!X126)</f>
        <v>0.68086787185093611</v>
      </c>
      <c r="U129" s="5" t="s">
        <v>84</v>
      </c>
      <c r="V129" s="134">
        <f t="shared" si="5"/>
        <v>50</v>
      </c>
      <c r="W129" s="512">
        <f>'Calculations Page'!EI126</f>
        <v>36.473074156562177</v>
      </c>
    </row>
    <row r="130" spans="1:23" ht="16" customHeight="1">
      <c r="A130" s="58" t="s">
        <v>58</v>
      </c>
      <c r="B130" s="458" t="s">
        <v>380</v>
      </c>
      <c r="C130" s="468" t="s">
        <v>319</v>
      </c>
      <c r="D130" s="6" t="s">
        <v>381</v>
      </c>
      <c r="E130" s="27" t="s">
        <v>382</v>
      </c>
      <c r="F130" s="27">
        <v>0</v>
      </c>
      <c r="G130" s="27">
        <v>1</v>
      </c>
      <c r="H130" s="27">
        <v>100</v>
      </c>
      <c r="I130" s="27">
        <v>100</v>
      </c>
      <c r="J130" s="27">
        <v>100</v>
      </c>
      <c r="K130" s="27">
        <v>100</v>
      </c>
      <c r="L130" s="27"/>
      <c r="M130" s="27"/>
      <c r="N130" s="27"/>
      <c r="O130" s="27">
        <v>2</v>
      </c>
      <c r="P130" s="27" t="s">
        <v>84</v>
      </c>
      <c r="Q130" s="281" t="s">
        <v>383</v>
      </c>
      <c r="R130" s="4" t="s">
        <v>395</v>
      </c>
      <c r="S130" s="126">
        <f>'Calculations Page'!P127</f>
        <v>2.0784609690826529E-6</v>
      </c>
      <c r="T130" s="127">
        <f>IF(A130="Y",1,'Calculations Page'!X127)</f>
        <v>0.68086787185093611</v>
      </c>
      <c r="U130" s="5" t="s">
        <v>84</v>
      </c>
      <c r="V130" s="134">
        <f t="shared" si="5"/>
        <v>50</v>
      </c>
      <c r="W130" s="512">
        <f>'Calculations Page'!EI127</f>
        <v>36.473074156562177</v>
      </c>
    </row>
    <row r="131" spans="1:23" ht="16" customHeight="1">
      <c r="A131" s="58" t="s">
        <v>58</v>
      </c>
      <c r="B131" s="458" t="s">
        <v>380</v>
      </c>
      <c r="C131" s="468" t="s">
        <v>319</v>
      </c>
      <c r="D131" s="6" t="s">
        <v>381</v>
      </c>
      <c r="E131" s="27" t="s">
        <v>382</v>
      </c>
      <c r="F131" s="27">
        <v>0</v>
      </c>
      <c r="G131" s="27">
        <v>1</v>
      </c>
      <c r="H131" s="27">
        <v>100</v>
      </c>
      <c r="I131" s="27">
        <v>100</v>
      </c>
      <c r="J131" s="27">
        <v>100</v>
      </c>
      <c r="K131" s="27">
        <v>100</v>
      </c>
      <c r="L131" s="27"/>
      <c r="M131" s="27"/>
      <c r="N131" s="27"/>
      <c r="O131" s="27">
        <v>2</v>
      </c>
      <c r="P131" s="27" t="s">
        <v>84</v>
      </c>
      <c r="Q131" s="281" t="s">
        <v>383</v>
      </c>
      <c r="R131" s="4" t="s">
        <v>395</v>
      </c>
      <c r="S131" s="126">
        <f>'Calculations Page'!P128</f>
        <v>2.0784609690826529E-6</v>
      </c>
      <c r="T131" s="127">
        <f>IF(A131="Y",1,'Calculations Page'!X128)</f>
        <v>0.68086787185093611</v>
      </c>
      <c r="U131" s="5" t="s">
        <v>84</v>
      </c>
      <c r="V131" s="134">
        <f t="shared" si="5"/>
        <v>50</v>
      </c>
      <c r="W131" s="512">
        <f>'Calculations Page'!EI128</f>
        <v>36.473074156562177</v>
      </c>
    </row>
    <row r="132" spans="1:23" ht="16" customHeight="1">
      <c r="A132" s="58" t="s">
        <v>58</v>
      </c>
      <c r="B132" s="458" t="s">
        <v>380</v>
      </c>
      <c r="C132" s="468" t="s">
        <v>319</v>
      </c>
      <c r="D132" s="6" t="s">
        <v>381</v>
      </c>
      <c r="E132" s="27" t="s">
        <v>382</v>
      </c>
      <c r="F132" s="27">
        <v>0</v>
      </c>
      <c r="G132" s="27">
        <v>1</v>
      </c>
      <c r="H132" s="27">
        <v>100</v>
      </c>
      <c r="I132" s="27">
        <v>100</v>
      </c>
      <c r="J132" s="27">
        <v>100</v>
      </c>
      <c r="K132" s="27">
        <v>100</v>
      </c>
      <c r="L132" s="27"/>
      <c r="M132" s="27"/>
      <c r="N132" s="27"/>
      <c r="O132" s="27">
        <v>2</v>
      </c>
      <c r="P132" s="27" t="s">
        <v>84</v>
      </c>
      <c r="Q132" s="281" t="s">
        <v>383</v>
      </c>
      <c r="R132" s="4" t="s">
        <v>395</v>
      </c>
      <c r="S132" s="126">
        <f>'Calculations Page'!P129</f>
        <v>2.0784609690826529E-6</v>
      </c>
      <c r="T132" s="127">
        <f>IF(A132="Y",1,'Calculations Page'!X129)</f>
        <v>0.68086787185093611</v>
      </c>
      <c r="U132" s="5" t="s">
        <v>84</v>
      </c>
      <c r="V132" s="134">
        <f t="shared" si="5"/>
        <v>50</v>
      </c>
      <c r="W132" s="512">
        <f>'Calculations Page'!EI129</f>
        <v>36.473074156562177</v>
      </c>
    </row>
    <row r="133" spans="1:23" ht="16" customHeight="1">
      <c r="A133" s="58" t="s">
        <v>58</v>
      </c>
      <c r="B133" s="458" t="s">
        <v>380</v>
      </c>
      <c r="C133" s="468" t="s">
        <v>319</v>
      </c>
      <c r="D133" s="6" t="s">
        <v>381</v>
      </c>
      <c r="E133" s="27" t="s">
        <v>382</v>
      </c>
      <c r="F133" s="27">
        <v>0</v>
      </c>
      <c r="G133" s="27">
        <v>1</v>
      </c>
      <c r="H133" s="27">
        <v>100</v>
      </c>
      <c r="I133" s="27">
        <v>100</v>
      </c>
      <c r="J133" s="27">
        <v>100</v>
      </c>
      <c r="K133" s="27">
        <v>100</v>
      </c>
      <c r="L133" s="27"/>
      <c r="M133" s="27"/>
      <c r="N133" s="27"/>
      <c r="O133" s="27">
        <v>2</v>
      </c>
      <c r="P133" s="27" t="s">
        <v>84</v>
      </c>
      <c r="Q133" s="281" t="s">
        <v>383</v>
      </c>
      <c r="R133" s="4" t="s">
        <v>395</v>
      </c>
      <c r="S133" s="126">
        <f>'Calculations Page'!P130</f>
        <v>2.0784609690826529E-6</v>
      </c>
      <c r="T133" s="127">
        <f>IF(A133="Y",1,'Calculations Page'!X130)</f>
        <v>0.68086787185093611</v>
      </c>
      <c r="U133" s="5" t="s">
        <v>84</v>
      </c>
      <c r="V133" s="134">
        <f t="shared" si="5"/>
        <v>50</v>
      </c>
      <c r="W133" s="512">
        <f>'Calculations Page'!EI130</f>
        <v>36.473074156562177</v>
      </c>
    </row>
    <row r="134" spans="1:23" ht="16" customHeight="1">
      <c r="A134" s="58" t="s">
        <v>58</v>
      </c>
      <c r="B134" s="458" t="s">
        <v>380</v>
      </c>
      <c r="C134" s="468" t="s">
        <v>319</v>
      </c>
      <c r="D134" s="6" t="s">
        <v>381</v>
      </c>
      <c r="E134" s="27" t="s">
        <v>382</v>
      </c>
      <c r="F134" s="27">
        <v>0</v>
      </c>
      <c r="G134" s="27">
        <v>1</v>
      </c>
      <c r="H134" s="27">
        <v>100</v>
      </c>
      <c r="I134" s="27">
        <v>100</v>
      </c>
      <c r="J134" s="27">
        <v>100</v>
      </c>
      <c r="K134" s="27">
        <v>100</v>
      </c>
      <c r="L134" s="27"/>
      <c r="M134" s="27"/>
      <c r="N134" s="27"/>
      <c r="O134" s="27">
        <v>2</v>
      </c>
      <c r="P134" s="27" t="s">
        <v>84</v>
      </c>
      <c r="Q134" s="281" t="s">
        <v>383</v>
      </c>
      <c r="R134" s="4" t="s">
        <v>395</v>
      </c>
      <c r="S134" s="126">
        <f>'Calculations Page'!P131</f>
        <v>2.0784609690826529E-6</v>
      </c>
      <c r="T134" s="127">
        <f>IF(A134="Y",1,'Calculations Page'!X131)</f>
        <v>0.68086787185093611</v>
      </c>
      <c r="U134" s="5" t="s">
        <v>84</v>
      </c>
      <c r="V134" s="134">
        <f t="shared" si="5"/>
        <v>50</v>
      </c>
      <c r="W134" s="512">
        <f>'Calculations Page'!EI131</f>
        <v>36.473074156562177</v>
      </c>
    </row>
    <row r="135" spans="1:23" ht="16" customHeight="1">
      <c r="A135" s="58" t="s">
        <v>58</v>
      </c>
      <c r="B135" s="458" t="s">
        <v>380</v>
      </c>
      <c r="C135" s="468" t="s">
        <v>319</v>
      </c>
      <c r="D135" s="6" t="s">
        <v>381</v>
      </c>
      <c r="E135" s="27" t="s">
        <v>382</v>
      </c>
      <c r="F135" s="27">
        <v>0</v>
      </c>
      <c r="G135" s="27">
        <v>1</v>
      </c>
      <c r="H135" s="27">
        <v>100</v>
      </c>
      <c r="I135" s="27">
        <v>100</v>
      </c>
      <c r="J135" s="27">
        <v>100</v>
      </c>
      <c r="K135" s="27">
        <v>100</v>
      </c>
      <c r="L135" s="27"/>
      <c r="M135" s="27"/>
      <c r="N135" s="27"/>
      <c r="O135" s="27">
        <v>2</v>
      </c>
      <c r="P135" s="27" t="s">
        <v>84</v>
      </c>
      <c r="Q135" s="281" t="s">
        <v>383</v>
      </c>
      <c r="R135" s="4" t="s">
        <v>395</v>
      </c>
      <c r="S135" s="126">
        <f>'Calculations Page'!P132</f>
        <v>2.0784609690826529E-6</v>
      </c>
      <c r="T135" s="127">
        <f>IF(A135="Y",1,'Calculations Page'!X132)</f>
        <v>0.68086787185093611</v>
      </c>
      <c r="U135" s="5" t="s">
        <v>84</v>
      </c>
      <c r="V135" s="134">
        <f t="shared" si="5"/>
        <v>50</v>
      </c>
      <c r="W135" s="512">
        <f>'Calculations Page'!EI132</f>
        <v>36.473074156562177</v>
      </c>
    </row>
    <row r="136" spans="1:23" ht="16" customHeight="1">
      <c r="A136" s="58" t="s">
        <v>58</v>
      </c>
      <c r="B136" s="458" t="s">
        <v>380</v>
      </c>
      <c r="C136" s="468" t="s">
        <v>319</v>
      </c>
      <c r="D136" s="6" t="s">
        <v>381</v>
      </c>
      <c r="E136" s="27" t="s">
        <v>382</v>
      </c>
      <c r="F136" s="27">
        <v>0</v>
      </c>
      <c r="G136" s="27">
        <v>1</v>
      </c>
      <c r="H136" s="27">
        <v>100</v>
      </c>
      <c r="I136" s="27">
        <v>100</v>
      </c>
      <c r="J136" s="27">
        <v>100</v>
      </c>
      <c r="K136" s="27">
        <v>100</v>
      </c>
      <c r="L136" s="27"/>
      <c r="M136" s="27"/>
      <c r="N136" s="27"/>
      <c r="O136" s="27">
        <v>2</v>
      </c>
      <c r="P136" s="27" t="s">
        <v>84</v>
      </c>
      <c r="Q136" s="281" t="s">
        <v>383</v>
      </c>
      <c r="R136" s="4" t="s">
        <v>395</v>
      </c>
      <c r="S136" s="126">
        <f>'Calculations Page'!P133</f>
        <v>2.0784609690826529E-6</v>
      </c>
      <c r="T136" s="127">
        <f>IF(A136="Y",1,'Calculations Page'!X133)</f>
        <v>0.68086787185093611</v>
      </c>
      <c r="U136" s="5" t="s">
        <v>84</v>
      </c>
      <c r="V136" s="134">
        <f t="shared" si="5"/>
        <v>50</v>
      </c>
      <c r="W136" s="512">
        <f>'Calculations Page'!EI133</f>
        <v>36.473074156562177</v>
      </c>
    </row>
    <row r="137" spans="1:23" ht="16" customHeight="1">
      <c r="A137" s="58" t="s">
        <v>58</v>
      </c>
      <c r="B137" s="458" t="s">
        <v>380</v>
      </c>
      <c r="C137" s="468" t="s">
        <v>319</v>
      </c>
      <c r="D137" s="6" t="s">
        <v>381</v>
      </c>
      <c r="E137" s="27" t="s">
        <v>382</v>
      </c>
      <c r="F137" s="27">
        <v>0</v>
      </c>
      <c r="G137" s="27">
        <v>1</v>
      </c>
      <c r="H137" s="27">
        <v>100</v>
      </c>
      <c r="I137" s="27">
        <v>100</v>
      </c>
      <c r="J137" s="27">
        <v>100</v>
      </c>
      <c r="K137" s="27">
        <v>100</v>
      </c>
      <c r="L137" s="27"/>
      <c r="M137" s="27"/>
      <c r="N137" s="27"/>
      <c r="O137" s="27">
        <v>2</v>
      </c>
      <c r="P137" s="27" t="s">
        <v>84</v>
      </c>
      <c r="Q137" s="281" t="s">
        <v>383</v>
      </c>
      <c r="R137" s="4" t="s">
        <v>395</v>
      </c>
      <c r="S137" s="126">
        <f>'Calculations Page'!P134</f>
        <v>2.0784609690826529E-6</v>
      </c>
      <c r="T137" s="127">
        <f>IF(A137="Y",1,'Calculations Page'!X134)</f>
        <v>0.68086787185093611</v>
      </c>
      <c r="U137" s="5" t="s">
        <v>84</v>
      </c>
      <c r="V137" s="134">
        <f t="shared" si="5"/>
        <v>50</v>
      </c>
      <c r="W137" s="512">
        <f>'Calculations Page'!EI134</f>
        <v>36.473074156562177</v>
      </c>
    </row>
    <row r="138" spans="1:23" ht="16" customHeight="1">
      <c r="A138" s="58" t="s">
        <v>58</v>
      </c>
      <c r="B138" s="458" t="s">
        <v>380</v>
      </c>
      <c r="C138" s="468" t="s">
        <v>319</v>
      </c>
      <c r="D138" s="6" t="s">
        <v>381</v>
      </c>
      <c r="E138" s="27" t="s">
        <v>382</v>
      </c>
      <c r="F138" s="27">
        <v>0</v>
      </c>
      <c r="G138" s="27">
        <v>1</v>
      </c>
      <c r="H138" s="27">
        <v>100</v>
      </c>
      <c r="I138" s="27">
        <v>100</v>
      </c>
      <c r="J138" s="27">
        <v>100</v>
      </c>
      <c r="K138" s="27">
        <v>100</v>
      </c>
      <c r="L138" s="27"/>
      <c r="M138" s="27"/>
      <c r="N138" s="27"/>
      <c r="O138" s="27">
        <v>2</v>
      </c>
      <c r="P138" s="27" t="s">
        <v>84</v>
      </c>
      <c r="Q138" s="281" t="s">
        <v>383</v>
      </c>
      <c r="R138" s="4" t="s">
        <v>395</v>
      </c>
      <c r="S138" s="126">
        <f>'Calculations Page'!P135</f>
        <v>2.0784609690826529E-6</v>
      </c>
      <c r="T138" s="127">
        <f>IF(A138="Y",1,'Calculations Page'!X135)</f>
        <v>0.68086787185093611</v>
      </c>
      <c r="U138" s="5" t="s">
        <v>84</v>
      </c>
      <c r="V138" s="134">
        <f t="shared" si="5"/>
        <v>50</v>
      </c>
      <c r="W138" s="512">
        <f>'Calculations Page'!EI135</f>
        <v>36.473074156562177</v>
      </c>
    </row>
    <row r="139" spans="1:23" ht="16" customHeight="1">
      <c r="A139" s="58" t="s">
        <v>58</v>
      </c>
      <c r="B139" s="458" t="s">
        <v>380</v>
      </c>
      <c r="C139" s="468" t="s">
        <v>319</v>
      </c>
      <c r="D139" s="6" t="s">
        <v>381</v>
      </c>
      <c r="E139" s="27" t="s">
        <v>382</v>
      </c>
      <c r="F139" s="27">
        <v>0</v>
      </c>
      <c r="G139" s="27">
        <v>1</v>
      </c>
      <c r="H139" s="27">
        <v>100</v>
      </c>
      <c r="I139" s="27">
        <v>100</v>
      </c>
      <c r="J139" s="27">
        <v>100</v>
      </c>
      <c r="K139" s="27">
        <v>100</v>
      </c>
      <c r="L139" s="27"/>
      <c r="M139" s="27"/>
      <c r="N139" s="27"/>
      <c r="O139" s="27">
        <v>2</v>
      </c>
      <c r="P139" s="27" t="s">
        <v>84</v>
      </c>
      <c r="Q139" s="281" t="s">
        <v>383</v>
      </c>
      <c r="R139" s="4" t="s">
        <v>395</v>
      </c>
      <c r="S139" s="126">
        <f>'Calculations Page'!P136</f>
        <v>2.0784609690826529E-6</v>
      </c>
      <c r="T139" s="127">
        <f>IF(A139="Y",1,'Calculations Page'!X136)</f>
        <v>0.68086787185093611</v>
      </c>
      <c r="U139" s="5" t="s">
        <v>84</v>
      </c>
      <c r="V139" s="134">
        <f t="shared" si="5"/>
        <v>50</v>
      </c>
      <c r="W139" s="512">
        <f>'Calculations Page'!EI136</f>
        <v>36.473074156562177</v>
      </c>
    </row>
    <row r="140" spans="1:23" ht="16" customHeight="1">
      <c r="A140" s="58" t="s">
        <v>58</v>
      </c>
      <c r="B140" s="458" t="s">
        <v>380</v>
      </c>
      <c r="C140" s="468" t="s">
        <v>319</v>
      </c>
      <c r="D140" s="6" t="s">
        <v>381</v>
      </c>
      <c r="E140" s="27" t="s">
        <v>382</v>
      </c>
      <c r="F140" s="27">
        <v>0</v>
      </c>
      <c r="G140" s="27">
        <v>1</v>
      </c>
      <c r="H140" s="27">
        <v>100</v>
      </c>
      <c r="I140" s="27">
        <v>100</v>
      </c>
      <c r="J140" s="27">
        <v>100</v>
      </c>
      <c r="K140" s="27">
        <v>100</v>
      </c>
      <c r="L140" s="27"/>
      <c r="M140" s="27"/>
      <c r="N140" s="27"/>
      <c r="O140" s="27">
        <v>2</v>
      </c>
      <c r="P140" s="27" t="s">
        <v>84</v>
      </c>
      <c r="Q140" s="281" t="s">
        <v>383</v>
      </c>
      <c r="R140" s="4" t="s">
        <v>395</v>
      </c>
      <c r="S140" s="126">
        <f>'Calculations Page'!P137</f>
        <v>2.0784609690826529E-6</v>
      </c>
      <c r="T140" s="127">
        <f>IF(A140="Y",1,'Calculations Page'!X137)</f>
        <v>0.68086787185093611</v>
      </c>
      <c r="U140" s="5" t="s">
        <v>84</v>
      </c>
      <c r="V140" s="134">
        <f t="shared" ref="V140:V154" si="6">(3/2)*(((I140+K140)/4)*H140)/(H140+((I140+K140)/4))</f>
        <v>50</v>
      </c>
      <c r="W140" s="512">
        <f>'Calculations Page'!EI137</f>
        <v>36.473074156562177</v>
      </c>
    </row>
    <row r="141" spans="1:23" ht="16" customHeight="1">
      <c r="A141" s="58" t="s">
        <v>58</v>
      </c>
      <c r="B141" s="458" t="s">
        <v>380</v>
      </c>
      <c r="C141" s="468" t="s">
        <v>319</v>
      </c>
      <c r="D141" s="6" t="s">
        <v>381</v>
      </c>
      <c r="E141" s="27" t="s">
        <v>382</v>
      </c>
      <c r="F141" s="27">
        <v>0</v>
      </c>
      <c r="G141" s="27">
        <v>1</v>
      </c>
      <c r="H141" s="27">
        <v>100</v>
      </c>
      <c r="I141" s="27">
        <v>100</v>
      </c>
      <c r="J141" s="27">
        <v>100</v>
      </c>
      <c r="K141" s="27">
        <v>100</v>
      </c>
      <c r="L141" s="27"/>
      <c r="M141" s="27"/>
      <c r="N141" s="27"/>
      <c r="O141" s="27">
        <v>2</v>
      </c>
      <c r="P141" s="27" t="s">
        <v>84</v>
      </c>
      <c r="Q141" s="281" t="s">
        <v>383</v>
      </c>
      <c r="R141" s="4" t="s">
        <v>395</v>
      </c>
      <c r="S141" s="126">
        <f>'Calculations Page'!P138</f>
        <v>2.0784609690826529E-6</v>
      </c>
      <c r="T141" s="127">
        <f>IF(A141="Y",1,'Calculations Page'!X138)</f>
        <v>0.68086787185093611</v>
      </c>
      <c r="U141" s="5" t="s">
        <v>84</v>
      </c>
      <c r="V141" s="134">
        <f t="shared" si="6"/>
        <v>50</v>
      </c>
      <c r="W141" s="512">
        <f>'Calculations Page'!EI138</f>
        <v>36.473074156562177</v>
      </c>
    </row>
    <row r="142" spans="1:23" ht="16" customHeight="1">
      <c r="A142" s="58" t="s">
        <v>58</v>
      </c>
      <c r="B142" s="458" t="s">
        <v>380</v>
      </c>
      <c r="C142" s="468" t="s">
        <v>319</v>
      </c>
      <c r="D142" s="6" t="s">
        <v>381</v>
      </c>
      <c r="E142" s="27" t="s">
        <v>382</v>
      </c>
      <c r="F142" s="27">
        <v>0</v>
      </c>
      <c r="G142" s="27">
        <v>1</v>
      </c>
      <c r="H142" s="27">
        <v>100</v>
      </c>
      <c r="I142" s="27">
        <v>100</v>
      </c>
      <c r="J142" s="27">
        <v>100</v>
      </c>
      <c r="K142" s="27">
        <v>100</v>
      </c>
      <c r="L142" s="27"/>
      <c r="M142" s="27"/>
      <c r="N142" s="27"/>
      <c r="O142" s="27">
        <v>2</v>
      </c>
      <c r="P142" s="27" t="s">
        <v>84</v>
      </c>
      <c r="Q142" s="281" t="s">
        <v>383</v>
      </c>
      <c r="R142" s="4" t="s">
        <v>395</v>
      </c>
      <c r="S142" s="126">
        <f>'Calculations Page'!P139</f>
        <v>2.0784609690826529E-6</v>
      </c>
      <c r="T142" s="127">
        <f>IF(A142="Y",1,'Calculations Page'!X139)</f>
        <v>0.68086787185093611</v>
      </c>
      <c r="U142" s="5" t="s">
        <v>84</v>
      </c>
      <c r="V142" s="134">
        <f t="shared" si="6"/>
        <v>50</v>
      </c>
      <c r="W142" s="512">
        <f>'Calculations Page'!EI139</f>
        <v>36.473074156562177</v>
      </c>
    </row>
    <row r="143" spans="1:23" ht="16" customHeight="1">
      <c r="A143" s="58" t="s">
        <v>58</v>
      </c>
      <c r="B143" s="458" t="s">
        <v>380</v>
      </c>
      <c r="C143" s="468" t="s">
        <v>319</v>
      </c>
      <c r="D143" s="6" t="s">
        <v>381</v>
      </c>
      <c r="E143" s="27" t="s">
        <v>382</v>
      </c>
      <c r="F143" s="27">
        <v>0</v>
      </c>
      <c r="G143" s="27">
        <v>1</v>
      </c>
      <c r="H143" s="27">
        <v>100</v>
      </c>
      <c r="I143" s="27">
        <v>100</v>
      </c>
      <c r="J143" s="27">
        <v>100</v>
      </c>
      <c r="K143" s="27">
        <v>100</v>
      </c>
      <c r="L143" s="27"/>
      <c r="M143" s="27"/>
      <c r="N143" s="27"/>
      <c r="O143" s="27">
        <v>2</v>
      </c>
      <c r="P143" s="27" t="s">
        <v>84</v>
      </c>
      <c r="Q143" s="281" t="s">
        <v>383</v>
      </c>
      <c r="R143" s="4" t="s">
        <v>395</v>
      </c>
      <c r="S143" s="126">
        <f>'Calculations Page'!P140</f>
        <v>2.0784609690826529E-6</v>
      </c>
      <c r="T143" s="127">
        <f>IF(A143="Y",1,'Calculations Page'!X140)</f>
        <v>0.68086787185093611</v>
      </c>
      <c r="U143" s="5" t="s">
        <v>84</v>
      </c>
      <c r="V143" s="134">
        <f t="shared" si="6"/>
        <v>50</v>
      </c>
      <c r="W143" s="512">
        <f>'Calculations Page'!EI140</f>
        <v>36.473074156562177</v>
      </c>
    </row>
    <row r="144" spans="1:23" ht="16" customHeight="1">
      <c r="A144" s="58" t="s">
        <v>58</v>
      </c>
      <c r="B144" s="458" t="s">
        <v>380</v>
      </c>
      <c r="C144" s="468" t="s">
        <v>319</v>
      </c>
      <c r="D144" s="6" t="s">
        <v>381</v>
      </c>
      <c r="E144" s="27" t="s">
        <v>382</v>
      </c>
      <c r="F144" s="27">
        <v>0</v>
      </c>
      <c r="G144" s="27">
        <v>1</v>
      </c>
      <c r="H144" s="27">
        <v>100</v>
      </c>
      <c r="I144" s="27">
        <v>100</v>
      </c>
      <c r="J144" s="27">
        <v>100</v>
      </c>
      <c r="K144" s="27">
        <v>100</v>
      </c>
      <c r="L144" s="27"/>
      <c r="M144" s="27"/>
      <c r="N144" s="27"/>
      <c r="O144" s="27">
        <v>2</v>
      </c>
      <c r="P144" s="27" t="s">
        <v>84</v>
      </c>
      <c r="Q144" s="281" t="s">
        <v>383</v>
      </c>
      <c r="R144" s="4" t="s">
        <v>395</v>
      </c>
      <c r="S144" s="126">
        <f>'Calculations Page'!P141</f>
        <v>2.0784609690826529E-6</v>
      </c>
      <c r="T144" s="127">
        <f>IF(A144="Y",1,'Calculations Page'!X141)</f>
        <v>0.68086787185093611</v>
      </c>
      <c r="U144" s="5" t="s">
        <v>84</v>
      </c>
      <c r="V144" s="134">
        <f t="shared" si="6"/>
        <v>50</v>
      </c>
      <c r="W144" s="512">
        <f>'Calculations Page'!EI141</f>
        <v>36.473074156562177</v>
      </c>
    </row>
    <row r="145" spans="1:23" ht="16" customHeight="1">
      <c r="A145" s="58" t="s">
        <v>58</v>
      </c>
      <c r="B145" s="458" t="s">
        <v>380</v>
      </c>
      <c r="C145" s="468" t="s">
        <v>319</v>
      </c>
      <c r="D145" s="6" t="s">
        <v>381</v>
      </c>
      <c r="E145" s="27" t="s">
        <v>382</v>
      </c>
      <c r="F145" s="27">
        <v>0</v>
      </c>
      <c r="G145" s="27">
        <v>1</v>
      </c>
      <c r="H145" s="27">
        <v>100</v>
      </c>
      <c r="I145" s="27">
        <v>100</v>
      </c>
      <c r="J145" s="27">
        <v>100</v>
      </c>
      <c r="K145" s="27">
        <v>100</v>
      </c>
      <c r="L145" s="27"/>
      <c r="M145" s="27"/>
      <c r="N145" s="27"/>
      <c r="O145" s="27">
        <v>2</v>
      </c>
      <c r="P145" s="27" t="s">
        <v>84</v>
      </c>
      <c r="Q145" s="281" t="s">
        <v>383</v>
      </c>
      <c r="R145" s="4" t="s">
        <v>395</v>
      </c>
      <c r="S145" s="126">
        <f>'Calculations Page'!P142</f>
        <v>2.0784609690826529E-6</v>
      </c>
      <c r="T145" s="127">
        <f>IF(A145="Y",1,'Calculations Page'!X142)</f>
        <v>0.68086787185093611</v>
      </c>
      <c r="U145" s="5" t="s">
        <v>84</v>
      </c>
      <c r="V145" s="134">
        <f t="shared" si="6"/>
        <v>50</v>
      </c>
      <c r="W145" s="512">
        <f>'Calculations Page'!EI142</f>
        <v>36.473074156562177</v>
      </c>
    </row>
    <row r="146" spans="1:23" ht="16" customHeight="1">
      <c r="A146" s="58" t="s">
        <v>58</v>
      </c>
      <c r="B146" s="458" t="s">
        <v>380</v>
      </c>
      <c r="C146" s="468" t="s">
        <v>319</v>
      </c>
      <c r="D146" s="6" t="s">
        <v>381</v>
      </c>
      <c r="E146" s="27" t="s">
        <v>382</v>
      </c>
      <c r="F146" s="27">
        <v>0</v>
      </c>
      <c r="G146" s="27">
        <v>1</v>
      </c>
      <c r="H146" s="27">
        <v>100</v>
      </c>
      <c r="I146" s="27">
        <v>100</v>
      </c>
      <c r="J146" s="27">
        <v>100</v>
      </c>
      <c r="K146" s="27">
        <v>100</v>
      </c>
      <c r="L146" s="27"/>
      <c r="M146" s="27"/>
      <c r="N146" s="27"/>
      <c r="O146" s="27">
        <v>2</v>
      </c>
      <c r="P146" s="27" t="s">
        <v>84</v>
      </c>
      <c r="Q146" s="281" t="s">
        <v>383</v>
      </c>
      <c r="R146" s="4" t="s">
        <v>395</v>
      </c>
      <c r="S146" s="126">
        <f>'Calculations Page'!P143</f>
        <v>2.0784609690826529E-6</v>
      </c>
      <c r="T146" s="127">
        <f>IF(A146="Y",1,'Calculations Page'!X143)</f>
        <v>0.68086787185093611</v>
      </c>
      <c r="U146" s="5" t="s">
        <v>84</v>
      </c>
      <c r="V146" s="134">
        <f t="shared" si="6"/>
        <v>50</v>
      </c>
      <c r="W146" s="512">
        <f>'Calculations Page'!EI143</f>
        <v>36.473074156562177</v>
      </c>
    </row>
    <row r="147" spans="1:23" ht="16" customHeight="1">
      <c r="A147" s="58" t="s">
        <v>58</v>
      </c>
      <c r="B147" s="458" t="s">
        <v>380</v>
      </c>
      <c r="C147" s="468" t="s">
        <v>319</v>
      </c>
      <c r="D147" s="6" t="s">
        <v>381</v>
      </c>
      <c r="E147" s="27" t="s">
        <v>382</v>
      </c>
      <c r="F147" s="27">
        <v>0</v>
      </c>
      <c r="G147" s="27">
        <v>1</v>
      </c>
      <c r="H147" s="27">
        <v>100</v>
      </c>
      <c r="I147" s="27">
        <v>100</v>
      </c>
      <c r="J147" s="27">
        <v>100</v>
      </c>
      <c r="K147" s="27">
        <v>100</v>
      </c>
      <c r="L147" s="27"/>
      <c r="M147" s="27"/>
      <c r="N147" s="27"/>
      <c r="O147" s="27">
        <v>2</v>
      </c>
      <c r="P147" s="27" t="s">
        <v>84</v>
      </c>
      <c r="Q147" s="281" t="s">
        <v>383</v>
      </c>
      <c r="R147" s="4" t="s">
        <v>395</v>
      </c>
      <c r="S147" s="126">
        <f>'Calculations Page'!P144</f>
        <v>2.0784609690826529E-6</v>
      </c>
      <c r="T147" s="127">
        <f>IF(A147="Y",1,'Calculations Page'!X144)</f>
        <v>0.68086787185093611</v>
      </c>
      <c r="U147" s="5" t="s">
        <v>84</v>
      </c>
      <c r="V147" s="134">
        <f t="shared" si="6"/>
        <v>50</v>
      </c>
      <c r="W147" s="512">
        <f>'Calculations Page'!EI144</f>
        <v>36.473074156562177</v>
      </c>
    </row>
    <row r="148" spans="1:23" ht="16" customHeight="1">
      <c r="A148" s="58" t="s">
        <v>58</v>
      </c>
      <c r="B148" s="458" t="s">
        <v>380</v>
      </c>
      <c r="C148" s="468" t="s">
        <v>319</v>
      </c>
      <c r="D148" s="6" t="s">
        <v>381</v>
      </c>
      <c r="E148" s="27" t="s">
        <v>382</v>
      </c>
      <c r="F148" s="27">
        <v>0</v>
      </c>
      <c r="G148" s="27">
        <v>1</v>
      </c>
      <c r="H148" s="27">
        <v>100</v>
      </c>
      <c r="I148" s="27">
        <v>100</v>
      </c>
      <c r="J148" s="27">
        <v>100</v>
      </c>
      <c r="K148" s="27">
        <v>100</v>
      </c>
      <c r="L148" s="27"/>
      <c r="M148" s="27"/>
      <c r="N148" s="27"/>
      <c r="O148" s="27">
        <v>2</v>
      </c>
      <c r="P148" s="27" t="s">
        <v>84</v>
      </c>
      <c r="Q148" s="281" t="s">
        <v>383</v>
      </c>
      <c r="R148" s="4" t="s">
        <v>395</v>
      </c>
      <c r="S148" s="126">
        <f>'Calculations Page'!P145</f>
        <v>2.0784609690826529E-6</v>
      </c>
      <c r="T148" s="127">
        <f>IF(A148="Y",1,'Calculations Page'!X145)</f>
        <v>0.68086787185093611</v>
      </c>
      <c r="U148" s="5" t="s">
        <v>84</v>
      </c>
      <c r="V148" s="134">
        <f t="shared" si="6"/>
        <v>50</v>
      </c>
      <c r="W148" s="512">
        <f>'Calculations Page'!EI145</f>
        <v>36.473074156562177</v>
      </c>
    </row>
    <row r="149" spans="1:23" ht="16" customHeight="1">
      <c r="A149" s="58" t="s">
        <v>58</v>
      </c>
      <c r="B149" s="458" t="s">
        <v>380</v>
      </c>
      <c r="C149" s="468" t="s">
        <v>319</v>
      </c>
      <c r="D149" s="6" t="s">
        <v>381</v>
      </c>
      <c r="E149" s="27" t="s">
        <v>382</v>
      </c>
      <c r="F149" s="27">
        <v>0</v>
      </c>
      <c r="G149" s="27">
        <v>1</v>
      </c>
      <c r="H149" s="27">
        <v>100</v>
      </c>
      <c r="I149" s="27">
        <v>100</v>
      </c>
      <c r="J149" s="27">
        <v>100</v>
      </c>
      <c r="K149" s="27">
        <v>100</v>
      </c>
      <c r="L149" s="27"/>
      <c r="M149" s="27"/>
      <c r="N149" s="27"/>
      <c r="O149" s="27">
        <v>2</v>
      </c>
      <c r="P149" s="27" t="s">
        <v>84</v>
      </c>
      <c r="Q149" s="281" t="s">
        <v>383</v>
      </c>
      <c r="R149" s="4" t="s">
        <v>395</v>
      </c>
      <c r="S149" s="126">
        <f>'Calculations Page'!P146</f>
        <v>2.0784609690826529E-6</v>
      </c>
      <c r="T149" s="127">
        <f>IF(A149="Y",1,'Calculations Page'!X146)</f>
        <v>0.68086787185093611</v>
      </c>
      <c r="U149" s="5" t="s">
        <v>84</v>
      </c>
      <c r="V149" s="134">
        <f t="shared" si="6"/>
        <v>50</v>
      </c>
      <c r="W149" s="512">
        <f>'Calculations Page'!EI146</f>
        <v>36.473074156562177</v>
      </c>
    </row>
    <row r="150" spans="1:23" ht="16" customHeight="1">
      <c r="A150" s="58" t="s">
        <v>58</v>
      </c>
      <c r="B150" s="458" t="s">
        <v>380</v>
      </c>
      <c r="C150" s="468" t="s">
        <v>319</v>
      </c>
      <c r="D150" s="6" t="s">
        <v>381</v>
      </c>
      <c r="E150" s="27" t="s">
        <v>382</v>
      </c>
      <c r="F150" s="27">
        <v>0</v>
      </c>
      <c r="G150" s="27">
        <v>1</v>
      </c>
      <c r="H150" s="27">
        <v>100</v>
      </c>
      <c r="I150" s="27">
        <v>100</v>
      </c>
      <c r="J150" s="27">
        <v>100</v>
      </c>
      <c r="K150" s="27">
        <v>100</v>
      </c>
      <c r="L150" s="27"/>
      <c r="M150" s="27"/>
      <c r="N150" s="27"/>
      <c r="O150" s="27">
        <v>2</v>
      </c>
      <c r="P150" s="27" t="s">
        <v>84</v>
      </c>
      <c r="Q150" s="281" t="s">
        <v>383</v>
      </c>
      <c r="R150" s="4" t="s">
        <v>395</v>
      </c>
      <c r="S150" s="126">
        <f>'Calculations Page'!P147</f>
        <v>2.0784609690826529E-6</v>
      </c>
      <c r="T150" s="127">
        <f>IF(A150="Y",1,'Calculations Page'!X147)</f>
        <v>0.68086787185093611</v>
      </c>
      <c r="U150" s="5" t="s">
        <v>84</v>
      </c>
      <c r="V150" s="134">
        <f t="shared" si="6"/>
        <v>50</v>
      </c>
      <c r="W150" s="512">
        <f>'Calculations Page'!EI147</f>
        <v>36.473074156562177</v>
      </c>
    </row>
    <row r="151" spans="1:23" ht="16" customHeight="1">
      <c r="A151" s="58" t="s">
        <v>58</v>
      </c>
      <c r="B151" s="458" t="s">
        <v>380</v>
      </c>
      <c r="C151" s="468" t="s">
        <v>319</v>
      </c>
      <c r="D151" s="6" t="s">
        <v>381</v>
      </c>
      <c r="E151" s="27" t="s">
        <v>382</v>
      </c>
      <c r="F151" s="27">
        <v>0</v>
      </c>
      <c r="G151" s="27">
        <v>1</v>
      </c>
      <c r="H151" s="27">
        <v>100</v>
      </c>
      <c r="I151" s="27">
        <v>100</v>
      </c>
      <c r="J151" s="27">
        <v>100</v>
      </c>
      <c r="K151" s="27">
        <v>100</v>
      </c>
      <c r="L151" s="27"/>
      <c r="M151" s="27"/>
      <c r="N151" s="27"/>
      <c r="O151" s="27">
        <v>2</v>
      </c>
      <c r="P151" s="27" t="s">
        <v>84</v>
      </c>
      <c r="Q151" s="281" t="s">
        <v>383</v>
      </c>
      <c r="R151" s="4" t="s">
        <v>395</v>
      </c>
      <c r="S151" s="126">
        <f>'Calculations Page'!P148</f>
        <v>2.0784609690826529E-6</v>
      </c>
      <c r="T151" s="127">
        <f>IF(A151="Y",1,'Calculations Page'!X148)</f>
        <v>0.68086787185093611</v>
      </c>
      <c r="U151" s="5" t="s">
        <v>84</v>
      </c>
      <c r="V151" s="134">
        <f t="shared" si="6"/>
        <v>50</v>
      </c>
      <c r="W151" s="512">
        <f>'Calculations Page'!EI148</f>
        <v>36.473074156562177</v>
      </c>
    </row>
    <row r="152" spans="1:23" ht="16" customHeight="1">
      <c r="A152" s="58" t="s">
        <v>58</v>
      </c>
      <c r="B152" s="458" t="s">
        <v>380</v>
      </c>
      <c r="C152" s="468" t="s">
        <v>319</v>
      </c>
      <c r="D152" s="6" t="s">
        <v>381</v>
      </c>
      <c r="E152" s="27" t="s">
        <v>382</v>
      </c>
      <c r="F152" s="27">
        <v>0</v>
      </c>
      <c r="G152" s="27">
        <v>1</v>
      </c>
      <c r="H152" s="27">
        <v>100</v>
      </c>
      <c r="I152" s="27">
        <v>100</v>
      </c>
      <c r="J152" s="27">
        <v>100</v>
      </c>
      <c r="K152" s="27">
        <v>100</v>
      </c>
      <c r="L152" s="27"/>
      <c r="M152" s="27"/>
      <c r="N152" s="27"/>
      <c r="O152" s="27">
        <v>2</v>
      </c>
      <c r="P152" s="27" t="s">
        <v>84</v>
      </c>
      <c r="Q152" s="281" t="s">
        <v>383</v>
      </c>
      <c r="R152" s="4" t="s">
        <v>395</v>
      </c>
      <c r="S152" s="126">
        <f>'Calculations Page'!P149</f>
        <v>2.0784609690826529E-6</v>
      </c>
      <c r="T152" s="127">
        <f>IF(A152="Y",1,'Calculations Page'!X149)</f>
        <v>0.68086787185093611</v>
      </c>
      <c r="U152" s="5" t="s">
        <v>84</v>
      </c>
      <c r="V152" s="134">
        <f t="shared" si="6"/>
        <v>50</v>
      </c>
      <c r="W152" s="512">
        <f>'Calculations Page'!EI149</f>
        <v>36.473074156562177</v>
      </c>
    </row>
    <row r="153" spans="1:23" ht="16" customHeight="1">
      <c r="A153" s="58" t="s">
        <v>58</v>
      </c>
      <c r="B153" s="458" t="s">
        <v>380</v>
      </c>
      <c r="C153" s="468" t="s">
        <v>319</v>
      </c>
      <c r="D153" s="6" t="s">
        <v>381</v>
      </c>
      <c r="E153" s="27" t="s">
        <v>382</v>
      </c>
      <c r="F153" s="27">
        <v>0</v>
      </c>
      <c r="G153" s="27">
        <v>1</v>
      </c>
      <c r="H153" s="27">
        <v>100</v>
      </c>
      <c r="I153" s="27">
        <v>100</v>
      </c>
      <c r="J153" s="27">
        <v>100</v>
      </c>
      <c r="K153" s="27">
        <v>100</v>
      </c>
      <c r="L153" s="27"/>
      <c r="M153" s="27"/>
      <c r="N153" s="27"/>
      <c r="O153" s="27">
        <v>2</v>
      </c>
      <c r="P153" s="27" t="s">
        <v>84</v>
      </c>
      <c r="Q153" s="281" t="s">
        <v>383</v>
      </c>
      <c r="R153" s="4" t="s">
        <v>395</v>
      </c>
      <c r="S153" s="126">
        <f>'Calculations Page'!P150</f>
        <v>2.0784609690826529E-6</v>
      </c>
      <c r="T153" s="127">
        <f>IF(A153="Y",1,'Calculations Page'!X150)</f>
        <v>0.68086787185093611</v>
      </c>
      <c r="U153" s="5" t="s">
        <v>84</v>
      </c>
      <c r="V153" s="134">
        <f t="shared" si="6"/>
        <v>50</v>
      </c>
      <c r="W153" s="512">
        <f>'Calculations Page'!EI150</f>
        <v>36.473074156562177</v>
      </c>
    </row>
    <row r="154" spans="1:23" ht="16" customHeight="1">
      <c r="A154" s="58" t="s">
        <v>58</v>
      </c>
      <c r="B154" s="458" t="s">
        <v>380</v>
      </c>
      <c r="C154" s="468" t="s">
        <v>319</v>
      </c>
      <c r="D154" s="6" t="s">
        <v>381</v>
      </c>
      <c r="E154" s="27" t="s">
        <v>382</v>
      </c>
      <c r="F154" s="27">
        <v>0</v>
      </c>
      <c r="G154" s="27">
        <v>1</v>
      </c>
      <c r="H154" s="27">
        <v>100</v>
      </c>
      <c r="I154" s="27">
        <v>100</v>
      </c>
      <c r="J154" s="27">
        <v>100</v>
      </c>
      <c r="K154" s="27">
        <v>100</v>
      </c>
      <c r="L154" s="27"/>
      <c r="M154" s="27"/>
      <c r="N154" s="27"/>
      <c r="O154" s="27">
        <v>2</v>
      </c>
      <c r="P154" s="27" t="s">
        <v>84</v>
      </c>
      <c r="Q154" s="281" t="s">
        <v>383</v>
      </c>
      <c r="R154" s="4" t="s">
        <v>395</v>
      </c>
      <c r="S154" s="126">
        <f>'Calculations Page'!P151</f>
        <v>2.0784609690826529E-6</v>
      </c>
      <c r="T154" s="127">
        <f>IF(A154="Y",1,'Calculations Page'!X151)</f>
        <v>0.68086787185093611</v>
      </c>
      <c r="U154" s="5" t="s">
        <v>84</v>
      </c>
      <c r="V154" s="134">
        <f t="shared" si="6"/>
        <v>50</v>
      </c>
      <c r="W154" s="512">
        <f>'Calculations Page'!EI151</f>
        <v>36.473074156562177</v>
      </c>
    </row>
  </sheetData>
  <mergeCells count="2">
    <mergeCell ref="H2:K2"/>
    <mergeCell ref="H3:K3"/>
  </mergeCells>
  <phoneticPr fontId="11" type="noConversion"/>
  <conditionalFormatting sqref="D3">
    <cfRule type="cellIs" dxfId="104" priority="133" stopIfTrue="1" operator="notEqual">
      <formula>26469</formula>
    </cfRule>
  </conditionalFormatting>
  <conditionalFormatting sqref="A83:A154">
    <cfRule type="cellIs" dxfId="103" priority="76" stopIfTrue="1" operator="equal">
      <formula>"Y"</formula>
    </cfRule>
    <cfRule type="cellIs" dxfId="102" priority="77" stopIfTrue="1" operator="equal">
      <formula>"N"</formula>
    </cfRule>
  </conditionalFormatting>
  <conditionalFormatting sqref="U83:U154">
    <cfRule type="cellIs" dxfId="101" priority="75" stopIfTrue="1" operator="equal">
      <formula>"N"</formula>
    </cfRule>
  </conditionalFormatting>
  <conditionalFormatting sqref="R83:R154">
    <cfRule type="cellIs" dxfId="100" priority="74" stopIfTrue="1" operator="notEqual">
      <formula>"apatite"</formula>
    </cfRule>
  </conditionalFormatting>
  <conditionalFormatting sqref="A8:A82">
    <cfRule type="cellIs" dxfId="99" priority="47" stopIfTrue="1" operator="equal">
      <formula>"Y"</formula>
    </cfRule>
    <cfRule type="cellIs" dxfId="98" priority="48" stopIfTrue="1" operator="equal">
      <formula>"N"</formula>
    </cfRule>
  </conditionalFormatting>
  <conditionalFormatting sqref="U8:U82">
    <cfRule type="cellIs" dxfId="97" priority="46" stopIfTrue="1" operator="equal">
      <formula>"N"</formula>
    </cfRule>
  </conditionalFormatting>
  <conditionalFormatting sqref="R8:R82">
    <cfRule type="cellIs" dxfId="96" priority="45" stopIfTrue="1" operator="notEqual">
      <formula>"apatite"</formula>
    </cfRule>
  </conditionalFormatting>
  <conditionalFormatting sqref="H12 J12:K12">
    <cfRule type="cellIs" dxfId="43" priority="44" stopIfTrue="1" operator="lessThan">
      <formula>0</formula>
    </cfRule>
  </conditionalFormatting>
  <conditionalFormatting sqref="H13 J13:K13">
    <cfRule type="cellIs" dxfId="42" priority="43" stopIfTrue="1" operator="lessThan">
      <formula>0</formula>
    </cfRule>
  </conditionalFormatting>
  <conditionalFormatting sqref="H13 J13:K13">
    <cfRule type="cellIs" dxfId="41" priority="42" stopIfTrue="1" operator="lessThan">
      <formula>0</formula>
    </cfRule>
  </conditionalFormatting>
  <conditionalFormatting sqref="H14:H15 J14:K15">
    <cfRule type="cellIs" dxfId="40" priority="41" stopIfTrue="1" operator="lessThan">
      <formula>0</formula>
    </cfRule>
  </conditionalFormatting>
  <conditionalFormatting sqref="H14:H15 J14:K15">
    <cfRule type="cellIs" dxfId="39" priority="40" stopIfTrue="1" operator="lessThan">
      <formula>0</formula>
    </cfRule>
  </conditionalFormatting>
  <conditionalFormatting sqref="H14:H15 J14:K15">
    <cfRule type="cellIs" dxfId="38" priority="39" stopIfTrue="1" operator="lessThan">
      <formula>0</formula>
    </cfRule>
  </conditionalFormatting>
  <conditionalFormatting sqref="H16 J16:K16">
    <cfRule type="cellIs" dxfId="37" priority="38" stopIfTrue="1" operator="lessThan">
      <formula>0</formula>
    </cfRule>
  </conditionalFormatting>
  <conditionalFormatting sqref="H16 J16:K16">
    <cfRule type="cellIs" dxfId="36" priority="37" stopIfTrue="1" operator="lessThan">
      <formula>0</formula>
    </cfRule>
  </conditionalFormatting>
  <conditionalFormatting sqref="H17 J17:K17">
    <cfRule type="cellIs" dxfId="35" priority="36" stopIfTrue="1" operator="lessThan">
      <formula>0</formula>
    </cfRule>
  </conditionalFormatting>
  <conditionalFormatting sqref="H17 J17:K17">
    <cfRule type="cellIs" dxfId="34" priority="35" stopIfTrue="1" operator="lessThan">
      <formula>0</formula>
    </cfRule>
  </conditionalFormatting>
  <conditionalFormatting sqref="H18 J18:K18">
    <cfRule type="cellIs" dxfId="33" priority="34" stopIfTrue="1" operator="lessThan">
      <formula>0</formula>
    </cfRule>
  </conditionalFormatting>
  <conditionalFormatting sqref="H18 J18:K18">
    <cfRule type="cellIs" dxfId="32" priority="33" stopIfTrue="1" operator="lessThan">
      <formula>0</formula>
    </cfRule>
  </conditionalFormatting>
  <conditionalFormatting sqref="H19 J19:K19">
    <cfRule type="cellIs" dxfId="31" priority="32" stopIfTrue="1" operator="lessThan">
      <formula>0</formula>
    </cfRule>
  </conditionalFormatting>
  <conditionalFormatting sqref="H19 J19:K19">
    <cfRule type="cellIs" dxfId="30" priority="31" stopIfTrue="1" operator="lessThan">
      <formula>0</formula>
    </cfRule>
  </conditionalFormatting>
  <conditionalFormatting sqref="H44:I47">
    <cfRule type="cellIs" dxfId="29" priority="30" stopIfTrue="1" operator="lessThan">
      <formula>0</formula>
    </cfRule>
  </conditionalFormatting>
  <conditionalFormatting sqref="J44:K47">
    <cfRule type="cellIs" dxfId="28" priority="29" stopIfTrue="1" operator="lessThan">
      <formula>0</formula>
    </cfRule>
  </conditionalFormatting>
  <conditionalFormatting sqref="Z12">
    <cfRule type="cellIs" dxfId="27" priority="28" stopIfTrue="1" operator="lessThan">
      <formula>0</formula>
    </cfRule>
  </conditionalFormatting>
  <conditionalFormatting sqref="Z13">
    <cfRule type="cellIs" dxfId="26" priority="27" stopIfTrue="1" operator="lessThan">
      <formula>0</formula>
    </cfRule>
  </conditionalFormatting>
  <conditionalFormatting sqref="Z13">
    <cfRule type="cellIs" dxfId="25" priority="26" stopIfTrue="1" operator="lessThan">
      <formula>0</formula>
    </cfRule>
  </conditionalFormatting>
  <conditionalFormatting sqref="Z14:Z15">
    <cfRule type="cellIs" dxfId="24" priority="25" stopIfTrue="1" operator="lessThan">
      <formula>0</formula>
    </cfRule>
  </conditionalFormatting>
  <conditionalFormatting sqref="Z14:Z15">
    <cfRule type="cellIs" dxfId="23" priority="24" stopIfTrue="1" operator="lessThan">
      <formula>0</formula>
    </cfRule>
  </conditionalFormatting>
  <conditionalFormatting sqref="Z14:Z15">
    <cfRule type="cellIs" dxfId="22" priority="23" stopIfTrue="1" operator="lessThan">
      <formula>0</formula>
    </cfRule>
  </conditionalFormatting>
  <conditionalFormatting sqref="Z16">
    <cfRule type="cellIs" dxfId="21" priority="22" stopIfTrue="1" operator="lessThan">
      <formula>0</formula>
    </cfRule>
  </conditionalFormatting>
  <conditionalFormatting sqref="Z16">
    <cfRule type="cellIs" dxfId="20" priority="21" stopIfTrue="1" operator="lessThan">
      <formula>0</formula>
    </cfRule>
  </conditionalFormatting>
  <conditionalFormatting sqref="Z17">
    <cfRule type="cellIs" dxfId="19" priority="20" stopIfTrue="1" operator="lessThan">
      <formula>0</formula>
    </cfRule>
  </conditionalFormatting>
  <conditionalFormatting sqref="Z17">
    <cfRule type="cellIs" dxfId="18" priority="19" stopIfTrue="1" operator="lessThan">
      <formula>0</formula>
    </cfRule>
  </conditionalFormatting>
  <conditionalFormatting sqref="Z18">
    <cfRule type="cellIs" dxfId="17" priority="18" stopIfTrue="1" operator="lessThan">
      <formula>0</formula>
    </cfRule>
  </conditionalFormatting>
  <conditionalFormatting sqref="Z18">
    <cfRule type="cellIs" dxfId="16" priority="17" stopIfTrue="1" operator="lessThan">
      <formula>0</formula>
    </cfRule>
  </conditionalFormatting>
  <conditionalFormatting sqref="Z19">
    <cfRule type="cellIs" dxfId="15" priority="16" stopIfTrue="1" operator="lessThan">
      <formula>0</formula>
    </cfRule>
  </conditionalFormatting>
  <conditionalFormatting sqref="Z19">
    <cfRule type="cellIs" dxfId="14" priority="15" stopIfTrue="1" operator="lessThan">
      <formula>0</formula>
    </cfRule>
  </conditionalFormatting>
  <conditionalFormatting sqref="I12">
    <cfRule type="cellIs" dxfId="13" priority="14" stopIfTrue="1" operator="lessThan">
      <formula>0</formula>
    </cfRule>
  </conditionalFormatting>
  <conditionalFormatting sqref="I13">
    <cfRule type="cellIs" dxfId="12" priority="13" stopIfTrue="1" operator="lessThan">
      <formula>0</formula>
    </cfRule>
  </conditionalFormatting>
  <conditionalFormatting sqref="I13">
    <cfRule type="cellIs" dxfId="11" priority="12" stopIfTrue="1" operator="lessThan">
      <formula>0</formula>
    </cfRule>
  </conditionalFormatting>
  <conditionalFormatting sqref="I14:I15">
    <cfRule type="cellIs" dxfId="10" priority="11" stopIfTrue="1" operator="lessThan">
      <formula>0</formula>
    </cfRule>
  </conditionalFormatting>
  <conditionalFormatting sqref="I14:I15">
    <cfRule type="cellIs" dxfId="9" priority="10" stopIfTrue="1" operator="lessThan">
      <formula>0</formula>
    </cfRule>
  </conditionalFormatting>
  <conditionalFormatting sqref="I14:I15">
    <cfRule type="cellIs" dxfId="8" priority="9" stopIfTrue="1" operator="lessThan">
      <formula>0</formula>
    </cfRule>
  </conditionalFormatting>
  <conditionalFormatting sqref="I16">
    <cfRule type="cellIs" dxfId="7" priority="8" stopIfTrue="1" operator="lessThan">
      <formula>0</formula>
    </cfRule>
  </conditionalFormatting>
  <conditionalFormatting sqref="I16">
    <cfRule type="cellIs" dxfId="6" priority="7" stopIfTrue="1" operator="lessThan">
      <formula>0</formula>
    </cfRule>
  </conditionalFormatting>
  <conditionalFormatting sqref="I17">
    <cfRule type="cellIs" dxfId="5" priority="6" stopIfTrue="1" operator="lessThan">
      <formula>0</formula>
    </cfRule>
  </conditionalFormatting>
  <conditionalFormatting sqref="I17">
    <cfRule type="cellIs" dxfId="4" priority="5" stopIfTrue="1" operator="lessThan">
      <formula>0</formula>
    </cfRule>
  </conditionalFormatting>
  <conditionalFormatting sqref="I18">
    <cfRule type="cellIs" dxfId="3" priority="4" stopIfTrue="1" operator="lessThan">
      <formula>0</formula>
    </cfRule>
  </conditionalFormatting>
  <conditionalFormatting sqref="I18">
    <cfRule type="cellIs" dxfId="2" priority="3" stopIfTrue="1" operator="lessThan">
      <formula>0</formula>
    </cfRule>
  </conditionalFormatting>
  <conditionalFormatting sqref="I19">
    <cfRule type="cellIs" dxfId="1" priority="2" stopIfTrue="1" operator="lessThan">
      <formula>0</formula>
    </cfRule>
  </conditionalFormatting>
  <conditionalFormatting sqref="I19">
    <cfRule type="cellIs" dxfId="0" priority="1" stopIfTrue="1" operator="lessThan">
      <formula>0</formula>
    </cfRule>
  </conditionalFormatting>
  <pageMargins left="0.7" right="0.7" top="0.75" bottom="0.75"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AD182"/>
  <sheetViews>
    <sheetView workbookViewId="0">
      <selection activeCell="T61" sqref="T61"/>
    </sheetView>
  </sheetViews>
  <sheetFormatPr baseColWidth="10" defaultRowHeight="13"/>
  <cols>
    <col min="2" max="2" width="13.33203125" bestFit="1" customWidth="1"/>
    <col min="3" max="3" width="11.1640625" hidden="1" customWidth="1"/>
    <col min="4" max="11" width="0" hidden="1" customWidth="1"/>
    <col min="12" max="12" width="5.1640625" style="29" customWidth="1"/>
    <col min="13" max="13" width="6.5" style="29" bestFit="1" customWidth="1"/>
    <col min="14" max="14" width="5.83203125" bestFit="1" customWidth="1"/>
    <col min="15" max="15" width="21.83203125" customWidth="1"/>
    <col min="18" max="18" width="10.83203125" style="122"/>
    <col min="20" max="20" width="12.83203125" style="30" bestFit="1" customWidth="1"/>
    <col min="21" max="21" width="12.83203125" style="30" customWidth="1"/>
  </cols>
  <sheetData>
    <row r="1" spans="1:30" ht="33" customHeight="1">
      <c r="M1" s="562" t="s">
        <v>116</v>
      </c>
      <c r="N1" s="562"/>
      <c r="O1" s="562"/>
    </row>
    <row r="4" spans="1:30" ht="23" customHeight="1">
      <c r="A4" s="559" t="s">
        <v>59</v>
      </c>
      <c r="B4" s="560"/>
      <c r="C4" s="560"/>
      <c r="D4" s="560"/>
      <c r="E4" s="560"/>
      <c r="F4" s="560"/>
      <c r="G4" s="560"/>
      <c r="H4" s="560"/>
      <c r="I4" s="560"/>
      <c r="J4" s="560"/>
      <c r="K4" s="561"/>
      <c r="L4" s="28"/>
      <c r="M4" s="28"/>
      <c r="O4" s="18">
        <f>'Picking Information'!V4+1</f>
        <v>23</v>
      </c>
      <c r="P4" s="18">
        <f>O4+1</f>
        <v>24</v>
      </c>
      <c r="Q4" s="18">
        <f t="shared" ref="Q4:Z4" si="0">P4+1</f>
        <v>25</v>
      </c>
      <c r="R4" s="282">
        <f t="shared" si="0"/>
        <v>26</v>
      </c>
      <c r="S4" s="18">
        <f t="shared" si="0"/>
        <v>27</v>
      </c>
      <c r="T4" s="18">
        <f t="shared" si="0"/>
        <v>28</v>
      </c>
      <c r="U4" s="18">
        <f t="shared" si="0"/>
        <v>29</v>
      </c>
      <c r="V4" s="18">
        <f t="shared" si="0"/>
        <v>30</v>
      </c>
      <c r="W4" s="18">
        <f t="shared" si="0"/>
        <v>31</v>
      </c>
      <c r="X4" s="18">
        <f t="shared" si="0"/>
        <v>32</v>
      </c>
      <c r="Y4" s="18">
        <f t="shared" si="0"/>
        <v>33</v>
      </c>
      <c r="Z4" s="18">
        <f t="shared" si="0"/>
        <v>34</v>
      </c>
    </row>
    <row r="5" spans="1:30" ht="37" customHeight="1">
      <c r="A5" s="26" t="s">
        <v>36</v>
      </c>
      <c r="B5" s="8" t="s">
        <v>37</v>
      </c>
      <c r="C5" s="8" t="s">
        <v>38</v>
      </c>
      <c r="D5" s="8" t="s">
        <v>41</v>
      </c>
      <c r="E5" s="8" t="s">
        <v>42</v>
      </c>
      <c r="F5" s="8" t="s">
        <v>43</v>
      </c>
      <c r="G5" s="8" t="s">
        <v>44</v>
      </c>
      <c r="H5" s="8" t="s">
        <v>49</v>
      </c>
      <c r="I5" s="20" t="s">
        <v>47</v>
      </c>
      <c r="J5" s="8" t="s">
        <v>46</v>
      </c>
      <c r="K5" s="21" t="s">
        <v>67</v>
      </c>
      <c r="L5" s="7"/>
      <c r="M5" s="7" t="s">
        <v>178</v>
      </c>
      <c r="N5" s="7"/>
      <c r="O5" s="7" t="s">
        <v>85</v>
      </c>
      <c r="P5" s="7" t="s">
        <v>86</v>
      </c>
      <c r="Q5" s="7" t="s">
        <v>64</v>
      </c>
      <c r="R5" s="283" t="s">
        <v>283</v>
      </c>
      <c r="S5" s="7" t="s">
        <v>284</v>
      </c>
      <c r="T5" s="161" t="s">
        <v>64</v>
      </c>
      <c r="U5" s="161" t="s">
        <v>285</v>
      </c>
      <c r="V5" s="7" t="s">
        <v>64</v>
      </c>
      <c r="W5" s="7" t="s">
        <v>286</v>
      </c>
      <c r="X5" s="7" t="s">
        <v>287</v>
      </c>
      <c r="Y5" s="7"/>
      <c r="Z5" s="7"/>
      <c r="AB5" s="7"/>
      <c r="AC5" s="7"/>
      <c r="AD5" s="7"/>
    </row>
    <row r="6" spans="1:30" s="145" customFormat="1" ht="11" customHeight="1">
      <c r="A6" s="140"/>
      <c r="B6" s="140"/>
      <c r="C6" s="140"/>
      <c r="D6" s="140"/>
      <c r="E6" s="140"/>
      <c r="F6" s="140"/>
      <c r="G6" s="140"/>
      <c r="H6" s="140"/>
      <c r="I6" s="142"/>
      <c r="J6" s="140"/>
      <c r="K6" s="140"/>
      <c r="L6" s="140"/>
      <c r="O6" s="140"/>
      <c r="P6" s="140"/>
      <c r="Q6" s="140"/>
      <c r="R6" s="284"/>
      <c r="T6" s="162"/>
      <c r="U6" s="162"/>
    </row>
    <row r="7" spans="1:30" ht="14" customHeight="1">
      <c r="A7" s="22" t="str">
        <f>'Picking Information'!D8</f>
        <v>Toro</v>
      </c>
      <c r="B7" s="89" t="str">
        <f>'Picking Information'!E8</f>
        <v>12-5</v>
      </c>
      <c r="C7" s="89" t="e">
        <f>'Picking Information'!#REF!</f>
        <v>#REF!</v>
      </c>
      <c r="D7" s="89" t="e">
        <f>'Picking Information'!#REF!</f>
        <v>#REF!</v>
      </c>
      <c r="E7" s="89" t="e">
        <f>'Picking Information'!#REF!</f>
        <v>#REF!</v>
      </c>
      <c r="F7" s="89" t="e">
        <f>'Picking Information'!#REF!</f>
        <v>#REF!</v>
      </c>
      <c r="G7" s="89" t="e">
        <f>'Picking Information'!#REF!</f>
        <v>#REF!</v>
      </c>
      <c r="H7" s="23" t="e">
        <f>'Picking Information'!#REF!</f>
        <v>#REF!</v>
      </c>
      <c r="I7" s="24" t="e">
        <f>'Picking Information'!#REF!</f>
        <v>#REF!</v>
      </c>
      <c r="J7" s="25" t="e">
        <f>'Picking Information'!#REF!</f>
        <v>#REF!</v>
      </c>
      <c r="K7" s="91" t="e">
        <f>'Picking Information'!#REF!</f>
        <v>#REF!</v>
      </c>
      <c r="L7"/>
      <c r="M7" t="b">
        <f t="shared" ref="M7:M70" si="1">EXACT(B7,O7)</f>
        <v>0</v>
      </c>
      <c r="O7" t="s">
        <v>607</v>
      </c>
      <c r="P7" s="224">
        <v>0.84911979419011585</v>
      </c>
      <c r="Q7" s="224">
        <v>4.0587402253655491E-3</v>
      </c>
      <c r="R7" s="285">
        <v>99.988295382445813</v>
      </c>
      <c r="S7" s="224">
        <v>1</v>
      </c>
      <c r="T7" s="224">
        <v>1</v>
      </c>
      <c r="U7" s="224">
        <v>1</v>
      </c>
      <c r="V7" s="224">
        <v>1</v>
      </c>
      <c r="W7" s="224">
        <v>1</v>
      </c>
      <c r="X7" s="224">
        <v>1</v>
      </c>
      <c r="Y7" s="224"/>
      <c r="Z7" s="224"/>
    </row>
    <row r="8" spans="1:30" ht="14" customHeight="1">
      <c r="A8" s="22" t="str">
        <f>'Picking Information'!D9</f>
        <v>JCFG</v>
      </c>
      <c r="B8" s="89" t="str">
        <f>'Picking Information'!E9</f>
        <v>14LDCZ3-3</v>
      </c>
      <c r="C8" s="89" t="e">
        <f>'Picking Information'!#REF!</f>
        <v>#REF!</v>
      </c>
      <c r="D8" s="89" t="e">
        <f>'Picking Information'!#REF!</f>
        <v>#REF!</v>
      </c>
      <c r="E8" s="89" t="e">
        <f>'Picking Information'!#REF!</f>
        <v>#REF!</v>
      </c>
      <c r="F8" s="89" t="e">
        <f>'Picking Information'!#REF!</f>
        <v>#REF!</v>
      </c>
      <c r="G8" s="89" t="e">
        <f>'Picking Information'!#REF!</f>
        <v>#REF!</v>
      </c>
      <c r="H8" s="23" t="e">
        <f>'Picking Information'!#REF!</f>
        <v>#REF!</v>
      </c>
      <c r="I8" s="24" t="e">
        <f>'Picking Information'!#REF!</f>
        <v>#REF!</v>
      </c>
      <c r="J8" s="25" t="e">
        <f>'Picking Information'!#REF!</f>
        <v>#REF!</v>
      </c>
      <c r="K8" s="91" t="e">
        <f>'Picking Information'!#REF!</f>
        <v>#REF!</v>
      </c>
      <c r="L8"/>
      <c r="M8" t="b">
        <f t="shared" si="1"/>
        <v>0</v>
      </c>
      <c r="O8" s="585" t="s">
        <v>621</v>
      </c>
      <c r="P8" s="587">
        <v>7.9669118698059487</v>
      </c>
      <c r="Q8" s="587">
        <v>2.3597652854692772E-2</v>
      </c>
      <c r="R8" s="285">
        <v>100</v>
      </c>
      <c r="S8" s="224">
        <v>1</v>
      </c>
      <c r="T8" s="224">
        <v>1</v>
      </c>
      <c r="U8" s="224">
        <v>1</v>
      </c>
      <c r="V8" s="224">
        <v>1</v>
      </c>
      <c r="W8" s="224">
        <v>1</v>
      </c>
      <c r="X8" s="224">
        <v>1</v>
      </c>
      <c r="Y8" s="224"/>
      <c r="Z8" s="224"/>
    </row>
    <row r="9" spans="1:30" ht="14" customHeight="1">
      <c r="A9" s="22" t="str">
        <f>'Picking Information'!D10</f>
        <v>JCFG</v>
      </c>
      <c r="B9" s="89" t="str">
        <f>'Picking Information'!E10</f>
        <v>14LDCZ3-6</v>
      </c>
      <c r="C9" s="89" t="e">
        <f>'Picking Information'!#REF!</f>
        <v>#REF!</v>
      </c>
      <c r="D9" s="89" t="e">
        <f>'Picking Information'!#REF!</f>
        <v>#REF!</v>
      </c>
      <c r="E9" s="89" t="e">
        <f>'Picking Information'!#REF!</f>
        <v>#REF!</v>
      </c>
      <c r="F9" s="89" t="e">
        <f>'Picking Information'!#REF!</f>
        <v>#REF!</v>
      </c>
      <c r="G9" s="89" t="e">
        <f>'Picking Information'!#REF!</f>
        <v>#REF!</v>
      </c>
      <c r="H9" s="23" t="e">
        <f>'Picking Information'!#REF!</f>
        <v>#REF!</v>
      </c>
      <c r="I9" s="24" t="e">
        <f>'Picking Information'!#REF!</f>
        <v>#REF!</v>
      </c>
      <c r="J9" s="25" t="e">
        <f>'Picking Information'!#REF!</f>
        <v>#REF!</v>
      </c>
      <c r="K9" s="91" t="e">
        <f>'Picking Information'!#REF!</f>
        <v>#REF!</v>
      </c>
      <c r="L9"/>
      <c r="M9" t="b">
        <f t="shared" si="1"/>
        <v>0</v>
      </c>
      <c r="O9" s="586" t="s">
        <v>622</v>
      </c>
      <c r="P9" s="587">
        <v>22.15174914516216</v>
      </c>
      <c r="Q9" s="587">
        <v>6.4453128442133467E-2</v>
      </c>
      <c r="R9" s="285">
        <v>100</v>
      </c>
      <c r="S9" s="224">
        <v>1</v>
      </c>
      <c r="T9" s="224">
        <v>1</v>
      </c>
      <c r="U9" s="224">
        <v>1</v>
      </c>
      <c r="V9" s="224">
        <v>1</v>
      </c>
      <c r="W9" s="224">
        <v>1</v>
      </c>
      <c r="X9" s="224">
        <v>1</v>
      </c>
      <c r="Y9" s="224"/>
      <c r="Z9" s="224"/>
    </row>
    <row r="10" spans="1:30" ht="14" customHeight="1">
      <c r="A10" s="22" t="str">
        <f>'Picking Information'!D11</f>
        <v>JCFG</v>
      </c>
      <c r="B10" s="89" t="str">
        <f>'Picking Information'!E11</f>
        <v>14LDCZ4-18</v>
      </c>
      <c r="C10" s="89" t="e">
        <f>'Picking Information'!#REF!</f>
        <v>#REF!</v>
      </c>
      <c r="D10" s="89" t="e">
        <f>'Picking Information'!#REF!</f>
        <v>#REF!</v>
      </c>
      <c r="E10" s="89" t="e">
        <f>'Picking Information'!#REF!</f>
        <v>#REF!</v>
      </c>
      <c r="F10" s="89" t="e">
        <f>'Picking Information'!#REF!</f>
        <v>#REF!</v>
      </c>
      <c r="G10" s="89" t="e">
        <f>'Picking Information'!#REF!</f>
        <v>#REF!</v>
      </c>
      <c r="H10" s="23" t="e">
        <f>'Picking Information'!#REF!</f>
        <v>#REF!</v>
      </c>
      <c r="I10" s="24" t="e">
        <f>'Picking Information'!#REF!</f>
        <v>#REF!</v>
      </c>
      <c r="J10" s="25" t="e">
        <f>'Picking Information'!#REF!</f>
        <v>#REF!</v>
      </c>
      <c r="K10" s="91" t="e">
        <f>'Picking Information'!#REF!</f>
        <v>#REF!</v>
      </c>
      <c r="L10"/>
      <c r="M10" t="b">
        <f t="shared" si="1"/>
        <v>0</v>
      </c>
      <c r="O10" s="586" t="s">
        <v>623</v>
      </c>
      <c r="P10" s="588">
        <v>82.97251933904893</v>
      </c>
      <c r="Q10" s="588">
        <v>0.23356017538361659</v>
      </c>
      <c r="R10" s="285">
        <v>100</v>
      </c>
      <c r="S10" s="224">
        <v>1</v>
      </c>
      <c r="T10" s="224">
        <v>1</v>
      </c>
      <c r="U10" s="224">
        <v>1</v>
      </c>
      <c r="V10" s="224">
        <v>1</v>
      </c>
      <c r="W10" s="224">
        <v>1</v>
      </c>
      <c r="X10" s="224">
        <v>1</v>
      </c>
      <c r="Y10" s="224"/>
      <c r="Z10" s="224"/>
    </row>
    <row r="11" spans="1:30" ht="14" customHeight="1">
      <c r="A11" s="22" t="str">
        <f>'Picking Information'!D12</f>
        <v>JCFG</v>
      </c>
      <c r="B11" s="89" t="str">
        <f>'Picking Information'!E12</f>
        <v>14LDCZ4-3</v>
      </c>
      <c r="C11" s="89" t="e">
        <f>'Picking Information'!#REF!</f>
        <v>#REF!</v>
      </c>
      <c r="D11" s="89" t="e">
        <f>'Picking Information'!#REF!</f>
        <v>#REF!</v>
      </c>
      <c r="E11" s="89" t="e">
        <f>'Picking Information'!#REF!</f>
        <v>#REF!</v>
      </c>
      <c r="F11" s="89" t="e">
        <f>'Picking Information'!#REF!</f>
        <v>#REF!</v>
      </c>
      <c r="G11" s="89" t="e">
        <f>'Picking Information'!#REF!</f>
        <v>#REF!</v>
      </c>
      <c r="H11" s="23" t="e">
        <f>'Picking Information'!#REF!</f>
        <v>#REF!</v>
      </c>
      <c r="I11" s="24" t="e">
        <f>'Picking Information'!#REF!</f>
        <v>#REF!</v>
      </c>
      <c r="J11" s="25" t="e">
        <f>'Picking Information'!#REF!</f>
        <v>#REF!</v>
      </c>
      <c r="K11" s="91" t="e">
        <f>'Picking Information'!#REF!</f>
        <v>#REF!</v>
      </c>
      <c r="L11"/>
      <c r="M11" t="b">
        <f t="shared" si="1"/>
        <v>0</v>
      </c>
      <c r="O11" s="586" t="s">
        <v>624</v>
      </c>
      <c r="P11" s="587">
        <v>9.2619885970463169</v>
      </c>
      <c r="Q11" s="587">
        <v>2.7205034023024266E-2</v>
      </c>
      <c r="R11" s="285">
        <v>100</v>
      </c>
      <c r="S11" s="224">
        <v>1</v>
      </c>
      <c r="T11" s="224">
        <v>1</v>
      </c>
      <c r="U11" s="224">
        <v>1</v>
      </c>
      <c r="V11" s="224">
        <v>1</v>
      </c>
      <c r="W11" s="224">
        <v>1</v>
      </c>
      <c r="X11" s="224">
        <v>1</v>
      </c>
      <c r="Y11" s="224"/>
      <c r="Z11" s="224"/>
    </row>
    <row r="12" spans="1:30" ht="14" customHeight="1">
      <c r="A12" s="22" t="str">
        <f>'Picking Information'!D13</f>
        <v>JCFG</v>
      </c>
      <c r="B12" s="89" t="str">
        <f>'Picking Information'!E13</f>
        <v>14LDCZ4-43</v>
      </c>
      <c r="C12" s="89" t="e">
        <f>'Picking Information'!#REF!</f>
        <v>#REF!</v>
      </c>
      <c r="D12" s="89" t="e">
        <f>'Picking Information'!#REF!</f>
        <v>#REF!</v>
      </c>
      <c r="E12" s="89" t="e">
        <f>'Picking Information'!#REF!</f>
        <v>#REF!</v>
      </c>
      <c r="F12" s="89" t="e">
        <f>'Picking Information'!#REF!</f>
        <v>#REF!</v>
      </c>
      <c r="G12" s="89" t="e">
        <f>'Picking Information'!#REF!</f>
        <v>#REF!</v>
      </c>
      <c r="H12" s="23" t="e">
        <f>'Picking Information'!#REF!</f>
        <v>#REF!</v>
      </c>
      <c r="I12" s="24" t="e">
        <f>'Picking Information'!#REF!</f>
        <v>#REF!</v>
      </c>
      <c r="J12" s="25" t="e">
        <f>'Picking Information'!#REF!</f>
        <v>#REF!</v>
      </c>
      <c r="K12" s="91" t="e">
        <f>'Picking Information'!#REF!</f>
        <v>#REF!</v>
      </c>
      <c r="L12"/>
      <c r="M12" t="b">
        <f t="shared" si="1"/>
        <v>0</v>
      </c>
      <c r="O12" s="586" t="s">
        <v>625</v>
      </c>
      <c r="P12" s="588">
        <v>13.795680094287599</v>
      </c>
      <c r="Q12" s="588">
        <v>3.9387788258824316E-2</v>
      </c>
      <c r="R12" s="285">
        <v>100</v>
      </c>
      <c r="S12" s="224">
        <v>1</v>
      </c>
      <c r="T12" s="224">
        <v>1</v>
      </c>
      <c r="U12" s="224">
        <v>1</v>
      </c>
      <c r="V12" s="224">
        <v>1</v>
      </c>
      <c r="W12" s="224">
        <v>1</v>
      </c>
      <c r="X12" s="224">
        <v>1</v>
      </c>
      <c r="Y12" s="224"/>
      <c r="Z12" s="224"/>
    </row>
    <row r="13" spans="1:30" ht="14" customHeight="1">
      <c r="A13" s="22" t="str">
        <f>'Picking Information'!D14</f>
        <v>JCFG</v>
      </c>
      <c r="B13" s="89" t="str">
        <f>'Picking Information'!E14</f>
        <v>14LDCZ4-49</v>
      </c>
      <c r="C13" s="89" t="e">
        <f>'Picking Information'!#REF!</f>
        <v>#REF!</v>
      </c>
      <c r="D13" s="89" t="e">
        <f>'Picking Information'!#REF!</f>
        <v>#REF!</v>
      </c>
      <c r="E13" s="89" t="e">
        <f>'Picking Information'!#REF!</f>
        <v>#REF!</v>
      </c>
      <c r="F13" s="89" t="e">
        <f>'Picking Information'!#REF!</f>
        <v>#REF!</v>
      </c>
      <c r="G13" s="89" t="e">
        <f>'Picking Information'!#REF!</f>
        <v>#REF!</v>
      </c>
      <c r="H13" s="23" t="e">
        <f>'Picking Information'!#REF!</f>
        <v>#REF!</v>
      </c>
      <c r="I13" s="24" t="e">
        <f>'Picking Information'!#REF!</f>
        <v>#REF!</v>
      </c>
      <c r="J13" s="25" t="e">
        <f>'Picking Information'!#REF!</f>
        <v>#REF!</v>
      </c>
      <c r="K13" s="91" t="e">
        <f>'Picking Information'!#REF!</f>
        <v>#REF!</v>
      </c>
      <c r="L13"/>
      <c r="M13" t="b">
        <f t="shared" si="1"/>
        <v>0</v>
      </c>
      <c r="O13" s="586" t="s">
        <v>626</v>
      </c>
      <c r="P13" s="587">
        <v>13.676322909885036</v>
      </c>
      <c r="Q13" s="587">
        <v>4.0192352654411262E-2</v>
      </c>
      <c r="R13" s="285">
        <v>100</v>
      </c>
      <c r="S13" s="224">
        <v>1</v>
      </c>
      <c r="T13" s="224">
        <v>1</v>
      </c>
      <c r="U13" s="224">
        <v>1</v>
      </c>
      <c r="V13" s="224">
        <v>1</v>
      </c>
      <c r="W13" s="224">
        <v>1</v>
      </c>
      <c r="X13" s="224">
        <v>1</v>
      </c>
      <c r="Y13" s="224"/>
      <c r="Z13" s="224"/>
    </row>
    <row r="14" spans="1:30" ht="14" customHeight="1">
      <c r="A14" s="22" t="str">
        <f>'Picking Information'!D15</f>
        <v>JCFG</v>
      </c>
      <c r="B14" s="89" t="str">
        <f>'Picking Information'!E15</f>
        <v>14LDCZ4-6</v>
      </c>
      <c r="C14" s="89" t="e">
        <f>'Picking Information'!#REF!</f>
        <v>#REF!</v>
      </c>
      <c r="D14" s="89" t="e">
        <f>'Picking Information'!#REF!</f>
        <v>#REF!</v>
      </c>
      <c r="E14" s="89" t="e">
        <f>'Picking Information'!#REF!</f>
        <v>#REF!</v>
      </c>
      <c r="F14" s="89" t="e">
        <f>'Picking Information'!#REF!</f>
        <v>#REF!</v>
      </c>
      <c r="G14" s="89" t="e">
        <f>'Picking Information'!#REF!</f>
        <v>#REF!</v>
      </c>
      <c r="H14" s="23" t="e">
        <f>'Picking Information'!#REF!</f>
        <v>#REF!</v>
      </c>
      <c r="I14" s="24" t="e">
        <f>'Picking Information'!#REF!</f>
        <v>#REF!</v>
      </c>
      <c r="J14" s="25" t="e">
        <f>'Picking Information'!#REF!</f>
        <v>#REF!</v>
      </c>
      <c r="K14" s="91" t="e">
        <f>'Picking Information'!#REF!</f>
        <v>#REF!</v>
      </c>
      <c r="L14"/>
      <c r="M14" t="b">
        <f t="shared" si="1"/>
        <v>0</v>
      </c>
      <c r="O14" s="586" t="s">
        <v>627</v>
      </c>
      <c r="P14" s="587">
        <v>3.8071629785794006</v>
      </c>
      <c r="Q14" s="587">
        <v>1.1707069432937095E-2</v>
      </c>
      <c r="R14" s="285">
        <v>100</v>
      </c>
      <c r="S14" s="224">
        <v>1</v>
      </c>
      <c r="T14" s="224">
        <v>1</v>
      </c>
      <c r="U14" s="224">
        <v>1</v>
      </c>
      <c r="V14" s="224">
        <v>1</v>
      </c>
      <c r="W14" s="224">
        <v>1</v>
      </c>
      <c r="X14" s="224">
        <v>1</v>
      </c>
      <c r="Y14" s="224"/>
      <c r="Z14" s="224"/>
    </row>
    <row r="15" spans="1:30" ht="14" customHeight="1">
      <c r="A15" s="22" t="str">
        <f>'Picking Information'!D16</f>
        <v>JCFG</v>
      </c>
      <c r="B15" s="89" t="str">
        <f>'Picking Information'!E16</f>
        <v>14LDCZ4-65</v>
      </c>
      <c r="C15" s="89" t="e">
        <f>'Picking Information'!#REF!</f>
        <v>#REF!</v>
      </c>
      <c r="D15" s="89" t="e">
        <f>'Picking Information'!#REF!</f>
        <v>#REF!</v>
      </c>
      <c r="E15" s="89" t="e">
        <f>'Picking Information'!#REF!</f>
        <v>#REF!</v>
      </c>
      <c r="F15" s="89" t="e">
        <f>'Picking Information'!#REF!</f>
        <v>#REF!</v>
      </c>
      <c r="G15" s="89" t="e">
        <f>'Picking Information'!#REF!</f>
        <v>#REF!</v>
      </c>
      <c r="H15" s="23" t="e">
        <f>'Picking Information'!#REF!</f>
        <v>#REF!</v>
      </c>
      <c r="I15" s="24" t="e">
        <f>'Picking Information'!#REF!</f>
        <v>#REF!</v>
      </c>
      <c r="J15" s="25" t="e">
        <f>'Picking Information'!#REF!</f>
        <v>#REF!</v>
      </c>
      <c r="K15" s="91" t="e">
        <f>'Picking Information'!#REF!</f>
        <v>#REF!</v>
      </c>
      <c r="L15"/>
      <c r="M15" t="b">
        <f t="shared" si="1"/>
        <v>0</v>
      </c>
      <c r="O15" s="586" t="s">
        <v>628</v>
      </c>
      <c r="P15" s="587">
        <v>6.572947253152531</v>
      </c>
      <c r="Q15" s="587">
        <v>2.108781587733442E-2</v>
      </c>
      <c r="R15" s="285">
        <v>100</v>
      </c>
      <c r="S15" s="224">
        <v>1</v>
      </c>
      <c r="T15" s="224">
        <v>1</v>
      </c>
      <c r="U15" s="224">
        <v>1</v>
      </c>
      <c r="V15" s="224">
        <v>1</v>
      </c>
      <c r="W15" s="224">
        <v>1</v>
      </c>
      <c r="X15" s="224">
        <v>1</v>
      </c>
      <c r="Y15" s="224"/>
      <c r="Z15" s="224"/>
    </row>
    <row r="16" spans="1:30" ht="14" customHeight="1">
      <c r="A16" s="22" t="str">
        <f>'Picking Information'!D17</f>
        <v>JCFG</v>
      </c>
      <c r="B16" s="89" t="str">
        <f>'Picking Information'!E17</f>
        <v>14LDCZ4-68</v>
      </c>
      <c r="C16" s="89" t="e">
        <f>'Picking Information'!#REF!</f>
        <v>#REF!</v>
      </c>
      <c r="D16" s="89" t="e">
        <f>'Picking Information'!#REF!</f>
        <v>#REF!</v>
      </c>
      <c r="E16" s="89" t="e">
        <f>'Picking Information'!#REF!</f>
        <v>#REF!</v>
      </c>
      <c r="F16" s="89" t="e">
        <f>'Picking Information'!#REF!</f>
        <v>#REF!</v>
      </c>
      <c r="G16" s="89" t="e">
        <f>'Picking Information'!#REF!</f>
        <v>#REF!</v>
      </c>
      <c r="H16" s="23" t="e">
        <f>'Picking Information'!#REF!</f>
        <v>#REF!</v>
      </c>
      <c r="I16" s="24" t="e">
        <f>'Picking Information'!#REF!</f>
        <v>#REF!</v>
      </c>
      <c r="J16" s="25" t="e">
        <f>'Picking Information'!#REF!</f>
        <v>#REF!</v>
      </c>
      <c r="K16" s="91" t="e">
        <f>'Picking Information'!#REF!</f>
        <v>#REF!</v>
      </c>
      <c r="L16"/>
      <c r="M16" t="b">
        <f t="shared" si="1"/>
        <v>0</v>
      </c>
      <c r="O16" s="586" t="s">
        <v>629</v>
      </c>
      <c r="P16" s="587">
        <v>40.509025183390996</v>
      </c>
      <c r="Q16" s="587">
        <v>0.11479404004346028</v>
      </c>
      <c r="R16" s="285">
        <v>100</v>
      </c>
      <c r="S16" s="224">
        <v>1</v>
      </c>
      <c r="T16" s="224">
        <v>1</v>
      </c>
      <c r="U16" s="224">
        <v>1</v>
      </c>
      <c r="V16" s="224">
        <v>1</v>
      </c>
      <c r="W16" s="224">
        <v>1</v>
      </c>
      <c r="X16" s="224">
        <v>1</v>
      </c>
      <c r="Y16" s="224"/>
      <c r="Z16" s="224"/>
    </row>
    <row r="17" spans="1:26" ht="14" customHeight="1">
      <c r="A17" s="22" t="str">
        <f>'Picking Information'!D18</f>
        <v>JCFG</v>
      </c>
      <c r="B17" s="89" t="str">
        <f>'Picking Information'!E18</f>
        <v>15LDC02-155</v>
      </c>
      <c r="C17" s="89" t="e">
        <f>'Picking Information'!#REF!</f>
        <v>#REF!</v>
      </c>
      <c r="D17" s="89" t="e">
        <f>'Picking Information'!#REF!</f>
        <v>#REF!</v>
      </c>
      <c r="E17" s="89" t="e">
        <f>'Picking Information'!#REF!</f>
        <v>#REF!</v>
      </c>
      <c r="F17" s="89" t="e">
        <f>'Picking Information'!#REF!</f>
        <v>#REF!</v>
      </c>
      <c r="G17" s="89" t="e">
        <f>'Picking Information'!#REF!</f>
        <v>#REF!</v>
      </c>
      <c r="H17" s="23" t="e">
        <f>'Picking Information'!#REF!</f>
        <v>#REF!</v>
      </c>
      <c r="I17" s="24" t="e">
        <f>'Picking Information'!#REF!</f>
        <v>#REF!</v>
      </c>
      <c r="J17" s="25" t="e">
        <f>'Picking Information'!#REF!</f>
        <v>#REF!</v>
      </c>
      <c r="K17" s="91" t="e">
        <f>'Picking Information'!#REF!</f>
        <v>#REF!</v>
      </c>
      <c r="L17"/>
      <c r="M17" t="b">
        <f t="shared" si="1"/>
        <v>1</v>
      </c>
      <c r="O17" s="586" t="s">
        <v>494</v>
      </c>
      <c r="P17" s="587">
        <v>10.338549947568808</v>
      </c>
      <c r="Q17" s="587">
        <v>3.0212000407165707E-2</v>
      </c>
      <c r="R17" s="285">
        <v>100</v>
      </c>
      <c r="S17" s="224">
        <v>1</v>
      </c>
      <c r="T17" s="224">
        <v>1</v>
      </c>
      <c r="U17" s="224">
        <v>1</v>
      </c>
      <c r="V17" s="224">
        <v>1</v>
      </c>
      <c r="W17" s="224">
        <v>1</v>
      </c>
      <c r="X17" s="224">
        <v>1</v>
      </c>
      <c r="Y17" s="224"/>
      <c r="Z17" s="224"/>
    </row>
    <row r="18" spans="1:26" ht="14" customHeight="1">
      <c r="A18" s="22" t="str">
        <f>'Picking Information'!D19</f>
        <v>JCFG</v>
      </c>
      <c r="B18" s="89" t="str">
        <f>'Picking Information'!E19</f>
        <v>15LDC02-88</v>
      </c>
      <c r="C18" s="89" t="e">
        <f>'Picking Information'!#REF!</f>
        <v>#REF!</v>
      </c>
      <c r="D18" s="89" t="e">
        <f>'Picking Information'!#REF!</f>
        <v>#REF!</v>
      </c>
      <c r="E18" s="89" t="e">
        <f>'Picking Information'!#REF!</f>
        <v>#REF!</v>
      </c>
      <c r="F18" s="89" t="e">
        <f>'Picking Information'!#REF!</f>
        <v>#REF!</v>
      </c>
      <c r="G18" s="89" t="e">
        <f>'Picking Information'!#REF!</f>
        <v>#REF!</v>
      </c>
      <c r="H18" s="23" t="e">
        <f>'Picking Information'!#REF!</f>
        <v>#REF!</v>
      </c>
      <c r="I18" s="24" t="e">
        <f>'Picking Information'!#REF!</f>
        <v>#REF!</v>
      </c>
      <c r="J18" s="25" t="e">
        <f>'Picking Information'!#REF!</f>
        <v>#REF!</v>
      </c>
      <c r="K18" s="91" t="e">
        <f>'Picking Information'!#REF!</f>
        <v>#REF!</v>
      </c>
      <c r="L18"/>
      <c r="M18" t="b">
        <f t="shared" si="1"/>
        <v>1</v>
      </c>
      <c r="O18" s="586" t="s">
        <v>468</v>
      </c>
      <c r="P18" s="587">
        <v>3.9396357850901462</v>
      </c>
      <c r="Q18" s="587">
        <v>1.4700583785559846E-2</v>
      </c>
      <c r="R18" s="285">
        <v>100</v>
      </c>
      <c r="S18" s="224">
        <v>1</v>
      </c>
      <c r="T18" s="224">
        <v>1</v>
      </c>
      <c r="U18" s="224">
        <v>1</v>
      </c>
      <c r="V18" s="224">
        <v>1</v>
      </c>
      <c r="W18" s="224">
        <v>1</v>
      </c>
      <c r="X18" s="224">
        <v>1</v>
      </c>
      <c r="Y18" s="224"/>
      <c r="Z18" s="224"/>
    </row>
    <row r="19" spans="1:26" ht="14" customHeight="1">
      <c r="A19" s="22" t="str">
        <f>'Picking Information'!D20</f>
        <v>Toro</v>
      </c>
      <c r="B19" s="89" t="str">
        <f>'Picking Information'!E20</f>
        <v>22-1</v>
      </c>
      <c r="C19" s="89" t="e">
        <f>'Picking Information'!#REF!</f>
        <v>#REF!</v>
      </c>
      <c r="D19" s="89" t="e">
        <f>'Picking Information'!#REF!</f>
        <v>#REF!</v>
      </c>
      <c r="E19" s="89" t="e">
        <f>'Picking Information'!#REF!</f>
        <v>#REF!</v>
      </c>
      <c r="F19" s="89" t="e">
        <f>'Picking Information'!#REF!</f>
        <v>#REF!</v>
      </c>
      <c r="G19" s="89" t="e">
        <f>'Picking Information'!#REF!</f>
        <v>#REF!</v>
      </c>
      <c r="H19" s="23" t="e">
        <f>'Picking Information'!#REF!</f>
        <v>#REF!</v>
      </c>
      <c r="I19" s="24" t="e">
        <f>'Picking Information'!#REF!</f>
        <v>#REF!</v>
      </c>
      <c r="J19" s="25" t="e">
        <f>'Picking Information'!#REF!</f>
        <v>#REF!</v>
      </c>
      <c r="K19" s="91" t="e">
        <f>'Picking Information'!#REF!</f>
        <v>#REF!</v>
      </c>
      <c r="L19"/>
      <c r="M19" t="b">
        <f t="shared" si="1"/>
        <v>0</v>
      </c>
      <c r="O19" t="s">
        <v>598</v>
      </c>
      <c r="P19" s="224">
        <v>7.7004304733273603</v>
      </c>
      <c r="Q19" s="224">
        <v>3.1668325201162854E-2</v>
      </c>
      <c r="R19" s="285">
        <v>99.998164370240161</v>
      </c>
      <c r="S19" s="224">
        <v>1</v>
      </c>
      <c r="T19" s="224">
        <v>1</v>
      </c>
      <c r="U19" s="224">
        <v>1</v>
      </c>
      <c r="V19" s="224">
        <v>1</v>
      </c>
      <c r="W19" s="224">
        <v>1</v>
      </c>
      <c r="X19" s="224">
        <v>1</v>
      </c>
      <c r="Y19" s="224"/>
      <c r="Z19" s="224"/>
    </row>
    <row r="20" spans="1:26" ht="14" customHeight="1">
      <c r="A20" s="22" t="str">
        <f>'Picking Information'!D21</f>
        <v>Toro</v>
      </c>
      <c r="B20" s="89" t="str">
        <f>'Picking Information'!E21</f>
        <v>22-3</v>
      </c>
      <c r="C20" s="89" t="e">
        <f>'Picking Information'!#REF!</f>
        <v>#REF!</v>
      </c>
      <c r="D20" s="89" t="e">
        <f>'Picking Information'!#REF!</f>
        <v>#REF!</v>
      </c>
      <c r="E20" s="89" t="e">
        <f>'Picking Information'!#REF!</f>
        <v>#REF!</v>
      </c>
      <c r="F20" s="89" t="e">
        <f>'Picking Information'!#REF!</f>
        <v>#REF!</v>
      </c>
      <c r="G20" s="89" t="e">
        <f>'Picking Information'!#REF!</f>
        <v>#REF!</v>
      </c>
      <c r="H20" s="23" t="e">
        <f>'Picking Information'!#REF!</f>
        <v>#REF!</v>
      </c>
      <c r="I20" s="24" t="e">
        <f>'Picking Information'!#REF!</f>
        <v>#REF!</v>
      </c>
      <c r="J20" s="25" t="e">
        <f>'Picking Information'!#REF!</f>
        <v>#REF!</v>
      </c>
      <c r="K20" s="91" t="e">
        <f>'Picking Information'!#REF!</f>
        <v>#REF!</v>
      </c>
      <c r="L20"/>
      <c r="M20" t="b">
        <f t="shared" si="1"/>
        <v>0</v>
      </c>
      <c r="O20" t="s">
        <v>599</v>
      </c>
      <c r="P20" s="224">
        <v>16.583654727111323</v>
      </c>
      <c r="Q20" s="224">
        <v>5.8081213569136488E-2</v>
      </c>
      <c r="R20" s="285">
        <v>99.550516032993215</v>
      </c>
      <c r="S20" s="224">
        <v>1</v>
      </c>
      <c r="T20" s="224">
        <v>1</v>
      </c>
      <c r="U20" s="224">
        <v>1</v>
      </c>
      <c r="V20" s="224">
        <v>1</v>
      </c>
      <c r="W20" s="224">
        <v>1</v>
      </c>
      <c r="X20" s="224">
        <v>1</v>
      </c>
      <c r="Y20" s="224"/>
      <c r="Z20" s="224"/>
    </row>
    <row r="21" spans="1:26" ht="14" customHeight="1">
      <c r="A21" s="22" t="str">
        <f>'Picking Information'!D22</f>
        <v>Toro</v>
      </c>
      <c r="B21" s="89" t="str">
        <f>'Picking Information'!E22</f>
        <v>22-5</v>
      </c>
      <c r="C21" s="89" t="e">
        <f>'Picking Information'!#REF!</f>
        <v>#REF!</v>
      </c>
      <c r="D21" s="89" t="e">
        <f>'Picking Information'!#REF!</f>
        <v>#REF!</v>
      </c>
      <c r="E21" s="89" t="e">
        <f>'Picking Information'!#REF!</f>
        <v>#REF!</v>
      </c>
      <c r="F21" s="89" t="e">
        <f>'Picking Information'!#REF!</f>
        <v>#REF!</v>
      </c>
      <c r="G21" s="89" t="e">
        <f>'Picking Information'!#REF!</f>
        <v>#REF!</v>
      </c>
      <c r="H21" s="23" t="e">
        <f>'Picking Information'!#REF!</f>
        <v>#REF!</v>
      </c>
      <c r="I21" s="24" t="e">
        <f>'Picking Information'!#REF!</f>
        <v>#REF!</v>
      </c>
      <c r="J21" s="25" t="e">
        <f>'Picking Information'!#REF!</f>
        <v>#REF!</v>
      </c>
      <c r="K21" s="91" t="e">
        <f>'Picking Information'!#REF!</f>
        <v>#REF!</v>
      </c>
      <c r="L21"/>
      <c r="M21" t="b">
        <f t="shared" si="1"/>
        <v>0</v>
      </c>
      <c r="O21" t="s">
        <v>600</v>
      </c>
      <c r="P21" s="224">
        <v>23.906739637882772</v>
      </c>
      <c r="Q21" s="224">
        <v>5.7762025367631246E-2</v>
      </c>
      <c r="R21" s="285">
        <v>99.996777216416234</v>
      </c>
      <c r="S21" s="224">
        <v>1</v>
      </c>
      <c r="T21" s="224">
        <v>1</v>
      </c>
      <c r="U21" s="224">
        <v>1</v>
      </c>
      <c r="V21" s="224">
        <v>1</v>
      </c>
      <c r="W21" s="224">
        <v>1</v>
      </c>
      <c r="X21" s="224">
        <v>1</v>
      </c>
      <c r="Y21" s="224"/>
      <c r="Z21" s="224"/>
    </row>
    <row r="22" spans="1:26" ht="14" customHeight="1">
      <c r="A22" s="22" t="str">
        <f>'Picking Information'!D23</f>
        <v>Toro</v>
      </c>
      <c r="B22" s="89" t="str">
        <f>'Picking Information'!E23</f>
        <v>28-3</v>
      </c>
      <c r="C22" s="89" t="e">
        <f>'Picking Information'!#REF!</f>
        <v>#REF!</v>
      </c>
      <c r="D22" s="89" t="e">
        <f>'Picking Information'!#REF!</f>
        <v>#REF!</v>
      </c>
      <c r="E22" s="89" t="e">
        <f>'Picking Information'!#REF!</f>
        <v>#REF!</v>
      </c>
      <c r="F22" s="89" t="e">
        <f>'Picking Information'!#REF!</f>
        <v>#REF!</v>
      </c>
      <c r="G22" s="89" t="e">
        <f>'Picking Information'!#REF!</f>
        <v>#REF!</v>
      </c>
      <c r="H22" s="23" t="e">
        <f>'Picking Information'!#REF!</f>
        <v>#REF!</v>
      </c>
      <c r="I22" s="24" t="e">
        <f>'Picking Information'!#REF!</f>
        <v>#REF!</v>
      </c>
      <c r="J22" s="25" t="e">
        <f>'Picking Information'!#REF!</f>
        <v>#REF!</v>
      </c>
      <c r="K22" s="91" t="e">
        <f>'Picking Information'!#REF!</f>
        <v>#REF!</v>
      </c>
      <c r="L22"/>
      <c r="M22" t="b">
        <f t="shared" si="1"/>
        <v>0</v>
      </c>
      <c r="O22" t="s">
        <v>601</v>
      </c>
      <c r="P22" s="224">
        <v>3.0514369883110621</v>
      </c>
      <c r="Q22" s="224">
        <v>1.9011709658380352E-2</v>
      </c>
      <c r="R22" s="285">
        <v>99.961269177604066</v>
      </c>
      <c r="S22" s="224">
        <v>1</v>
      </c>
      <c r="T22" s="224">
        <v>1</v>
      </c>
      <c r="U22" s="224">
        <v>1</v>
      </c>
      <c r="V22" s="224">
        <v>1</v>
      </c>
      <c r="W22" s="224">
        <v>1</v>
      </c>
      <c r="X22" s="224">
        <v>1</v>
      </c>
      <c r="Y22" s="224"/>
      <c r="Z22" s="224"/>
    </row>
    <row r="23" spans="1:26" ht="14" customHeight="1">
      <c r="A23" s="22" t="str">
        <f>'Picking Information'!D24</f>
        <v>Toro</v>
      </c>
      <c r="B23" s="89" t="str">
        <f>'Picking Information'!E24</f>
        <v>28-4</v>
      </c>
      <c r="C23" s="89" t="e">
        <f>'Picking Information'!#REF!</f>
        <v>#REF!</v>
      </c>
      <c r="D23" s="89" t="e">
        <f>'Picking Information'!#REF!</f>
        <v>#REF!</v>
      </c>
      <c r="E23" s="89" t="e">
        <f>'Picking Information'!#REF!</f>
        <v>#REF!</v>
      </c>
      <c r="F23" s="89" t="e">
        <f>'Picking Information'!#REF!</f>
        <v>#REF!</v>
      </c>
      <c r="G23" s="89" t="e">
        <f>'Picking Information'!#REF!</f>
        <v>#REF!</v>
      </c>
      <c r="H23" s="23" t="e">
        <f>'Picking Information'!#REF!</f>
        <v>#REF!</v>
      </c>
      <c r="I23" s="24" t="e">
        <f>'Picking Information'!#REF!</f>
        <v>#REF!</v>
      </c>
      <c r="J23" s="25" t="e">
        <f>'Picking Information'!#REF!</f>
        <v>#REF!</v>
      </c>
      <c r="K23" s="91" t="e">
        <f>'Picking Information'!#REF!</f>
        <v>#REF!</v>
      </c>
      <c r="L23"/>
      <c r="M23" t="b">
        <f t="shared" si="1"/>
        <v>0</v>
      </c>
      <c r="O23" t="s">
        <v>602</v>
      </c>
      <c r="P23" s="224">
        <v>1.1459555650164268E-3</v>
      </c>
      <c r="Q23" s="224">
        <v>5.4831494664856796E-4</v>
      </c>
      <c r="R23" s="285">
        <v>75.335578149268642</v>
      </c>
      <c r="S23" s="224">
        <v>1</v>
      </c>
      <c r="T23" s="224">
        <v>1</v>
      </c>
      <c r="U23" s="224">
        <v>1</v>
      </c>
      <c r="V23" s="224">
        <v>1</v>
      </c>
      <c r="W23" s="224">
        <v>1</v>
      </c>
      <c r="X23" s="224">
        <v>1</v>
      </c>
      <c r="Y23" s="224"/>
      <c r="Z23" s="224"/>
    </row>
    <row r="24" spans="1:26" ht="14" customHeight="1">
      <c r="A24" s="22" t="str">
        <f>'Picking Information'!D25</f>
        <v>Toro</v>
      </c>
      <c r="B24" s="89" t="str">
        <f>'Picking Information'!E25</f>
        <v>28-5</v>
      </c>
      <c r="C24" s="89" t="e">
        <f>'Picking Information'!#REF!</f>
        <v>#REF!</v>
      </c>
      <c r="D24" s="89" t="e">
        <f>'Picking Information'!#REF!</f>
        <v>#REF!</v>
      </c>
      <c r="E24" s="89" t="e">
        <f>'Picking Information'!#REF!</f>
        <v>#REF!</v>
      </c>
      <c r="F24" s="89" t="e">
        <f>'Picking Information'!#REF!</f>
        <v>#REF!</v>
      </c>
      <c r="G24" s="89" t="e">
        <f>'Picking Information'!#REF!</f>
        <v>#REF!</v>
      </c>
      <c r="H24" s="23" t="e">
        <f>'Picking Information'!#REF!</f>
        <v>#REF!</v>
      </c>
      <c r="I24" s="24" t="e">
        <f>'Picking Information'!#REF!</f>
        <v>#REF!</v>
      </c>
      <c r="J24" s="25" t="e">
        <f>'Picking Information'!#REF!</f>
        <v>#REF!</v>
      </c>
      <c r="K24" s="91" t="e">
        <f>'Picking Information'!#REF!</f>
        <v>#REF!</v>
      </c>
      <c r="L24"/>
      <c r="M24" t="b">
        <f t="shared" si="1"/>
        <v>0</v>
      </c>
      <c r="O24" t="s">
        <v>603</v>
      </c>
      <c r="P24" s="224">
        <v>1.3934895838112996E-3</v>
      </c>
      <c r="Q24" s="224">
        <v>5.0400803690158554E-4</v>
      </c>
      <c r="R24" s="285">
        <v>27.531912370520736</v>
      </c>
      <c r="S24" s="224">
        <v>1</v>
      </c>
      <c r="T24" s="224">
        <v>1</v>
      </c>
      <c r="U24" s="224">
        <v>1</v>
      </c>
      <c r="V24" s="224">
        <v>1</v>
      </c>
      <c r="W24" s="224">
        <v>1</v>
      </c>
      <c r="X24" s="224">
        <v>1</v>
      </c>
      <c r="Y24" s="224"/>
      <c r="Z24" s="224"/>
    </row>
    <row r="25" spans="1:26" ht="14" customHeight="1">
      <c r="A25" s="22" t="str">
        <f>'Picking Information'!D26</f>
        <v>Toro</v>
      </c>
      <c r="B25" s="89" t="str">
        <f>'Picking Information'!E26</f>
        <v>34-1</v>
      </c>
      <c r="C25" s="89" t="e">
        <f>'Picking Information'!#REF!</f>
        <v>#REF!</v>
      </c>
      <c r="D25" s="89" t="e">
        <f>'Picking Information'!#REF!</f>
        <v>#REF!</v>
      </c>
      <c r="E25" s="89" t="e">
        <f>'Picking Information'!#REF!</f>
        <v>#REF!</v>
      </c>
      <c r="F25" s="89" t="e">
        <f>'Picking Information'!#REF!</f>
        <v>#REF!</v>
      </c>
      <c r="G25" s="89" t="e">
        <f>'Picking Information'!#REF!</f>
        <v>#REF!</v>
      </c>
      <c r="H25" s="23" t="e">
        <f>'Picking Information'!#REF!</f>
        <v>#REF!</v>
      </c>
      <c r="I25" s="24" t="e">
        <f>'Picking Information'!#REF!</f>
        <v>#REF!</v>
      </c>
      <c r="J25" s="25" t="e">
        <f>'Picking Information'!#REF!</f>
        <v>#REF!</v>
      </c>
      <c r="K25" s="91" t="e">
        <f>'Picking Information'!#REF!</f>
        <v>#REF!</v>
      </c>
      <c r="L25"/>
      <c r="M25" t="b">
        <f t="shared" si="1"/>
        <v>0</v>
      </c>
      <c r="O25" t="s">
        <v>604</v>
      </c>
      <c r="P25" s="224">
        <v>1.8293394059854182</v>
      </c>
      <c r="Q25" s="224">
        <v>6.9295750835849431E-3</v>
      </c>
      <c r="R25" s="285">
        <v>99.994307655903569</v>
      </c>
      <c r="S25" s="224">
        <v>1</v>
      </c>
      <c r="T25" s="224">
        <v>1</v>
      </c>
      <c r="U25" s="224">
        <v>1</v>
      </c>
      <c r="V25" s="224">
        <v>1</v>
      </c>
      <c r="W25" s="224">
        <v>1</v>
      </c>
      <c r="X25" s="224">
        <v>1</v>
      </c>
      <c r="Y25" s="224"/>
      <c r="Z25" s="224"/>
    </row>
    <row r="26" spans="1:26" ht="14" customHeight="1">
      <c r="A26" s="22" t="str">
        <f>'Picking Information'!D27</f>
        <v>Toro</v>
      </c>
      <c r="B26" s="89" t="str">
        <f>'Picking Information'!E27</f>
        <v>34-2</v>
      </c>
      <c r="C26" s="89" t="e">
        <f>'Picking Information'!#REF!</f>
        <v>#REF!</v>
      </c>
      <c r="D26" s="89" t="e">
        <f>'Picking Information'!#REF!</f>
        <v>#REF!</v>
      </c>
      <c r="E26" s="89" t="e">
        <f>'Picking Information'!#REF!</f>
        <v>#REF!</v>
      </c>
      <c r="F26" s="89" t="e">
        <f>'Picking Information'!#REF!</f>
        <v>#REF!</v>
      </c>
      <c r="G26" s="89" t="e">
        <f>'Picking Information'!#REF!</f>
        <v>#REF!</v>
      </c>
      <c r="H26" s="23" t="e">
        <f>'Picking Information'!#REF!</f>
        <v>#REF!</v>
      </c>
      <c r="I26" s="24" t="e">
        <f>'Picking Information'!#REF!</f>
        <v>#REF!</v>
      </c>
      <c r="J26" s="25" t="e">
        <f>'Picking Information'!#REF!</f>
        <v>#REF!</v>
      </c>
      <c r="K26" s="91" t="e">
        <f>'Picking Information'!#REF!</f>
        <v>#REF!</v>
      </c>
      <c r="L26"/>
      <c r="M26" t="b">
        <f t="shared" si="1"/>
        <v>0</v>
      </c>
      <c r="O26" t="s">
        <v>605</v>
      </c>
      <c r="P26" s="224">
        <v>1.114771429846579E-3</v>
      </c>
      <c r="Q26" s="224">
        <v>4.4718905295781561E-4</v>
      </c>
      <c r="R26" s="285">
        <v>74.617925089945345</v>
      </c>
      <c r="S26" s="224">
        <v>1</v>
      </c>
      <c r="T26" s="224">
        <v>1</v>
      </c>
      <c r="U26" s="224">
        <v>1</v>
      </c>
      <c r="V26" s="224">
        <v>1</v>
      </c>
      <c r="W26" s="224">
        <v>1</v>
      </c>
      <c r="X26" s="224">
        <v>1</v>
      </c>
      <c r="Y26" s="224"/>
      <c r="Z26" s="224"/>
    </row>
    <row r="27" spans="1:26" ht="14" customHeight="1">
      <c r="A27" s="22" t="str">
        <f>'Picking Information'!D28</f>
        <v>Toro</v>
      </c>
      <c r="B27" s="89" t="str">
        <f>'Picking Information'!E28</f>
        <v>34-5</v>
      </c>
      <c r="C27" s="89" t="e">
        <f>'Picking Information'!#REF!</f>
        <v>#REF!</v>
      </c>
      <c r="D27" s="89" t="e">
        <f>'Picking Information'!#REF!</f>
        <v>#REF!</v>
      </c>
      <c r="E27" s="89" t="e">
        <f>'Picking Information'!#REF!</f>
        <v>#REF!</v>
      </c>
      <c r="F27" s="89" t="e">
        <f>'Picking Information'!#REF!</f>
        <v>#REF!</v>
      </c>
      <c r="G27" s="89" t="e">
        <f>'Picking Information'!#REF!</f>
        <v>#REF!</v>
      </c>
      <c r="H27" s="23" t="e">
        <f>'Picking Information'!#REF!</f>
        <v>#REF!</v>
      </c>
      <c r="I27" s="24" t="e">
        <f>'Picking Information'!#REF!</f>
        <v>#REF!</v>
      </c>
      <c r="J27" s="25" t="e">
        <f>'Picking Information'!#REF!</f>
        <v>#REF!</v>
      </c>
      <c r="K27" s="91" t="e">
        <f>'Picking Information'!#REF!</f>
        <v>#REF!</v>
      </c>
      <c r="L27"/>
      <c r="M27" t="b">
        <f t="shared" si="1"/>
        <v>0</v>
      </c>
      <c r="O27" t="s">
        <v>606</v>
      </c>
      <c r="P27" s="224">
        <v>2.4568973747314078</v>
      </c>
      <c r="Q27" s="224">
        <v>1.236930265114615E-2</v>
      </c>
      <c r="R27" s="285">
        <v>99.98158977165258</v>
      </c>
      <c r="S27" s="224">
        <v>1</v>
      </c>
      <c r="T27" s="224">
        <v>1</v>
      </c>
      <c r="U27" s="224">
        <v>1</v>
      </c>
      <c r="V27" s="224">
        <v>1</v>
      </c>
      <c r="W27" s="224">
        <v>1</v>
      </c>
      <c r="X27" s="224">
        <v>1</v>
      </c>
      <c r="Y27" s="224"/>
      <c r="Z27" s="224"/>
    </row>
    <row r="28" spans="1:26" ht="14" customHeight="1">
      <c r="A28" s="22" t="str">
        <f>'Picking Information'!D29</f>
        <v>Toro</v>
      </c>
      <c r="B28" s="89" t="str">
        <f>'Picking Information'!E29</f>
        <v>50-1</v>
      </c>
      <c r="C28" s="89" t="e">
        <f>'Picking Information'!#REF!</f>
        <v>#REF!</v>
      </c>
      <c r="D28" s="89" t="e">
        <f>'Picking Information'!#REF!</f>
        <v>#REF!</v>
      </c>
      <c r="E28" s="89" t="e">
        <f>'Picking Information'!#REF!</f>
        <v>#REF!</v>
      </c>
      <c r="F28" s="89" t="e">
        <f>'Picking Information'!#REF!</f>
        <v>#REF!</v>
      </c>
      <c r="G28" s="89" t="e">
        <f>'Picking Information'!#REF!</f>
        <v>#REF!</v>
      </c>
      <c r="H28" s="23" t="e">
        <f>'Picking Information'!#REF!</f>
        <v>#REF!</v>
      </c>
      <c r="I28" s="24" t="e">
        <f>'Picking Information'!#REF!</f>
        <v>#REF!</v>
      </c>
      <c r="J28" s="25" t="e">
        <f>'Picking Information'!#REF!</f>
        <v>#REF!</v>
      </c>
      <c r="K28" s="91" t="e">
        <f>'Picking Information'!#REF!</f>
        <v>#REF!</v>
      </c>
      <c r="L28"/>
      <c r="M28" t="b">
        <f t="shared" si="1"/>
        <v>0</v>
      </c>
      <c r="O28" s="582" t="s">
        <v>592</v>
      </c>
      <c r="P28" s="583">
        <v>6.0466602110005168</v>
      </c>
      <c r="Q28" s="583">
        <v>2.4826267257058054E-2</v>
      </c>
      <c r="R28" s="584">
        <v>99.998530712547108</v>
      </c>
      <c r="S28" s="224">
        <v>1</v>
      </c>
      <c r="T28" s="224">
        <v>1</v>
      </c>
      <c r="U28" s="224">
        <v>1</v>
      </c>
      <c r="V28" s="224">
        <v>1</v>
      </c>
      <c r="W28" s="224">
        <v>1</v>
      </c>
      <c r="X28" s="224">
        <v>1</v>
      </c>
      <c r="Y28" s="224"/>
      <c r="Z28" s="224"/>
    </row>
    <row r="29" spans="1:26" ht="14" customHeight="1">
      <c r="A29" s="22" t="str">
        <f>'Picking Information'!D30</f>
        <v>Michalak</v>
      </c>
      <c r="B29" s="89" t="str">
        <f>'Picking Information'!E30</f>
        <v>APTT01_z01</v>
      </c>
      <c r="C29" s="89" t="e">
        <f>'Picking Information'!#REF!</f>
        <v>#REF!</v>
      </c>
      <c r="D29" s="89" t="e">
        <f>'Picking Information'!#REF!</f>
        <v>#REF!</v>
      </c>
      <c r="E29" s="89" t="e">
        <f>'Picking Information'!#REF!</f>
        <v>#REF!</v>
      </c>
      <c r="F29" s="89" t="e">
        <f>'Picking Information'!#REF!</f>
        <v>#REF!</v>
      </c>
      <c r="G29" s="89" t="e">
        <f>'Picking Information'!#REF!</f>
        <v>#REF!</v>
      </c>
      <c r="H29" s="23" t="e">
        <f>'Picking Information'!#REF!</f>
        <v>#REF!</v>
      </c>
      <c r="I29" s="24" t="e">
        <f>'Picking Information'!#REF!</f>
        <v>#REF!</v>
      </c>
      <c r="J29" s="25" t="e">
        <f>'Picking Information'!#REF!</f>
        <v>#REF!</v>
      </c>
      <c r="K29" s="91" t="e">
        <f>'Picking Information'!#REF!</f>
        <v>#REF!</v>
      </c>
      <c r="L29"/>
      <c r="M29" t="b">
        <f t="shared" si="1"/>
        <v>0</v>
      </c>
      <c r="O29" t="s">
        <v>608</v>
      </c>
      <c r="P29" s="224">
        <v>69.788352077501926</v>
      </c>
      <c r="Q29" s="224">
        <v>0.33990585143521002</v>
      </c>
      <c r="R29" s="285">
        <v>99.994096508992271</v>
      </c>
      <c r="S29" s="224">
        <v>1</v>
      </c>
      <c r="T29" s="224">
        <v>1</v>
      </c>
      <c r="U29" s="224">
        <v>1</v>
      </c>
      <c r="V29" s="224">
        <v>1</v>
      </c>
      <c r="W29" s="224">
        <v>1</v>
      </c>
      <c r="X29" s="224">
        <v>1</v>
      </c>
      <c r="Y29" s="224"/>
      <c r="Z29" s="224"/>
    </row>
    <row r="30" spans="1:26" ht="14" customHeight="1">
      <c r="A30" s="22" t="str">
        <f>'Picking Information'!D31</f>
        <v>Michalak</v>
      </c>
      <c r="B30" s="89" t="str">
        <f>'Picking Information'!E31</f>
        <v>APTT01_z02</v>
      </c>
      <c r="C30" s="89" t="e">
        <f>'Picking Information'!#REF!</f>
        <v>#REF!</v>
      </c>
      <c r="D30" s="89" t="e">
        <f>'Picking Information'!#REF!</f>
        <v>#REF!</v>
      </c>
      <c r="E30" s="89" t="e">
        <f>'Picking Information'!#REF!</f>
        <v>#REF!</v>
      </c>
      <c r="F30" s="89" t="e">
        <f>'Picking Information'!#REF!</f>
        <v>#REF!</v>
      </c>
      <c r="G30" s="89" t="e">
        <f>'Picking Information'!#REF!</f>
        <v>#REF!</v>
      </c>
      <c r="H30" s="23" t="e">
        <f>'Picking Information'!#REF!</f>
        <v>#REF!</v>
      </c>
      <c r="I30" s="24" t="e">
        <f>'Picking Information'!#REF!</f>
        <v>#REF!</v>
      </c>
      <c r="J30" s="25" t="e">
        <f>'Picking Information'!#REF!</f>
        <v>#REF!</v>
      </c>
      <c r="K30" s="91" t="e">
        <f>'Picking Information'!#REF!</f>
        <v>#REF!</v>
      </c>
      <c r="L30"/>
      <c r="M30" t="b">
        <f t="shared" si="1"/>
        <v>0</v>
      </c>
      <c r="O30" t="s">
        <v>609</v>
      </c>
      <c r="P30" s="224">
        <v>45.205566408940527</v>
      </c>
      <c r="Q30" s="224">
        <v>0.21459413544074588</v>
      </c>
      <c r="R30" s="285">
        <v>99.980307839666807</v>
      </c>
      <c r="S30" s="224">
        <v>1</v>
      </c>
      <c r="T30" s="224">
        <v>1</v>
      </c>
      <c r="U30" s="224">
        <v>1</v>
      </c>
      <c r="V30" s="224">
        <v>1</v>
      </c>
      <c r="W30" s="224">
        <v>1</v>
      </c>
      <c r="X30" s="224">
        <v>1</v>
      </c>
      <c r="Y30" s="224"/>
      <c r="Z30" s="224"/>
    </row>
    <row r="31" spans="1:26" ht="14" customHeight="1">
      <c r="A31" s="22" t="str">
        <f>'Picking Information'!D32</f>
        <v>Michalak</v>
      </c>
      <c r="B31" s="89" t="str">
        <f>'Picking Information'!E32</f>
        <v>APTT01_z03</v>
      </c>
      <c r="C31" s="89" t="e">
        <f>'Picking Information'!#REF!</f>
        <v>#REF!</v>
      </c>
      <c r="D31" s="89" t="e">
        <f>'Picking Information'!#REF!</f>
        <v>#REF!</v>
      </c>
      <c r="E31" s="89" t="e">
        <f>'Picking Information'!#REF!</f>
        <v>#REF!</v>
      </c>
      <c r="F31" s="89" t="e">
        <f>'Picking Information'!#REF!</f>
        <v>#REF!</v>
      </c>
      <c r="G31" s="89" t="e">
        <f>'Picking Information'!#REF!</f>
        <v>#REF!</v>
      </c>
      <c r="H31" s="23" t="e">
        <f>'Picking Information'!#REF!</f>
        <v>#REF!</v>
      </c>
      <c r="I31" s="24" t="e">
        <f>'Picking Information'!#REF!</f>
        <v>#REF!</v>
      </c>
      <c r="J31" s="25" t="e">
        <f>'Picking Information'!#REF!</f>
        <v>#REF!</v>
      </c>
      <c r="K31" s="91" t="e">
        <f>'Picking Information'!#REF!</f>
        <v>#REF!</v>
      </c>
      <c r="L31"/>
      <c r="M31" t="b">
        <f t="shared" si="1"/>
        <v>0</v>
      </c>
      <c r="O31" t="s">
        <v>610</v>
      </c>
      <c r="P31" s="224">
        <v>38.578819392163517</v>
      </c>
      <c r="Q31" s="224">
        <v>0.15744090401955577</v>
      </c>
      <c r="R31" s="285">
        <v>99.776327378923114</v>
      </c>
      <c r="S31" s="224">
        <v>1</v>
      </c>
      <c r="T31" s="224">
        <v>1</v>
      </c>
      <c r="U31" s="224">
        <v>1</v>
      </c>
      <c r="V31" s="224">
        <v>1</v>
      </c>
      <c r="W31" s="224">
        <v>1</v>
      </c>
      <c r="X31" s="224">
        <v>1</v>
      </c>
      <c r="Y31" s="224"/>
      <c r="Z31" s="224"/>
    </row>
    <row r="32" spans="1:26" ht="14" customHeight="1">
      <c r="A32" s="22" t="str">
        <f>'Picking Information'!D33</f>
        <v>Michalak</v>
      </c>
      <c r="B32" s="89" t="str">
        <f>'Picking Information'!E33</f>
        <v>APTT01_z04</v>
      </c>
      <c r="C32" s="89" t="e">
        <f>'Picking Information'!#REF!</f>
        <v>#REF!</v>
      </c>
      <c r="D32" s="89" t="e">
        <f>'Picking Information'!#REF!</f>
        <v>#REF!</v>
      </c>
      <c r="E32" s="89" t="e">
        <f>'Picking Information'!#REF!</f>
        <v>#REF!</v>
      </c>
      <c r="F32" s="89" t="e">
        <f>'Picking Information'!#REF!</f>
        <v>#REF!</v>
      </c>
      <c r="G32" s="89" t="e">
        <f>'Picking Information'!#REF!</f>
        <v>#REF!</v>
      </c>
      <c r="H32" s="23" t="e">
        <f>'Picking Information'!#REF!</f>
        <v>#REF!</v>
      </c>
      <c r="I32" s="24" t="e">
        <f>'Picking Information'!#REF!</f>
        <v>#REF!</v>
      </c>
      <c r="J32" s="25" t="e">
        <f>'Picking Information'!#REF!</f>
        <v>#REF!</v>
      </c>
      <c r="K32" s="91" t="e">
        <f>'Picking Information'!#REF!</f>
        <v>#REF!</v>
      </c>
      <c r="L32"/>
      <c r="M32" t="b">
        <f t="shared" si="1"/>
        <v>0</v>
      </c>
      <c r="O32" t="s">
        <v>611</v>
      </c>
      <c r="P32" s="224">
        <v>48.42437140373557</v>
      </c>
      <c r="Q32" s="224">
        <v>0.15923326989026029</v>
      </c>
      <c r="R32" s="285">
        <v>99.981783997785996</v>
      </c>
      <c r="S32" s="224">
        <v>1</v>
      </c>
      <c r="T32" s="224">
        <v>1</v>
      </c>
      <c r="U32" s="224">
        <v>1</v>
      </c>
      <c r="V32" s="224">
        <v>1</v>
      </c>
      <c r="W32" s="224">
        <v>1</v>
      </c>
      <c r="X32" s="224">
        <v>1</v>
      </c>
      <c r="Y32" s="224"/>
      <c r="Z32" s="224"/>
    </row>
    <row r="33" spans="1:26" ht="14" customHeight="1">
      <c r="A33" s="22" t="str">
        <f>'Picking Information'!D34</f>
        <v>Michalak</v>
      </c>
      <c r="B33" s="89" t="str">
        <f>'Picking Information'!E34</f>
        <v>APTT01_z05</v>
      </c>
      <c r="C33" s="89" t="e">
        <f>'Picking Information'!#REF!</f>
        <v>#REF!</v>
      </c>
      <c r="D33" s="89" t="e">
        <f>'Picking Information'!#REF!</f>
        <v>#REF!</v>
      </c>
      <c r="E33" s="89" t="e">
        <f>'Picking Information'!#REF!</f>
        <v>#REF!</v>
      </c>
      <c r="F33" s="89" t="e">
        <f>'Picking Information'!#REF!</f>
        <v>#REF!</v>
      </c>
      <c r="G33" s="89" t="e">
        <f>'Picking Information'!#REF!</f>
        <v>#REF!</v>
      </c>
      <c r="H33" s="23" t="e">
        <f>'Picking Information'!#REF!</f>
        <v>#REF!</v>
      </c>
      <c r="I33" s="24" t="e">
        <f>'Picking Information'!#REF!</f>
        <v>#REF!</v>
      </c>
      <c r="J33" s="25" t="e">
        <f>'Picking Information'!#REF!</f>
        <v>#REF!</v>
      </c>
      <c r="K33" s="91" t="e">
        <f>'Picking Information'!#REF!</f>
        <v>#REF!</v>
      </c>
      <c r="L33"/>
      <c r="M33" t="b">
        <f t="shared" si="1"/>
        <v>0</v>
      </c>
      <c r="O33" t="s">
        <v>612</v>
      </c>
      <c r="P33" s="224">
        <v>67.185511053005683</v>
      </c>
      <c r="Q33" s="224">
        <v>0.17707092874583971</v>
      </c>
      <c r="R33" s="285">
        <v>99.990470972632437</v>
      </c>
      <c r="S33" s="224">
        <v>1</v>
      </c>
      <c r="T33" s="224">
        <v>1</v>
      </c>
      <c r="U33" s="224">
        <v>1</v>
      </c>
      <c r="V33" s="224">
        <v>1</v>
      </c>
      <c r="W33" s="224">
        <v>1</v>
      </c>
      <c r="X33" s="224">
        <v>1</v>
      </c>
      <c r="Y33" s="224"/>
      <c r="Z33" s="224"/>
    </row>
    <row r="34" spans="1:26" ht="14" customHeight="1">
      <c r="A34" s="22" t="str">
        <f>'Picking Information'!D35</f>
        <v>Michalak</v>
      </c>
      <c r="B34" s="89" t="str">
        <f>'Picking Information'!E35</f>
        <v>APTT03_z03</v>
      </c>
      <c r="C34" s="89" t="e">
        <f>'Picking Information'!#REF!</f>
        <v>#REF!</v>
      </c>
      <c r="D34" s="89" t="e">
        <f>'Picking Information'!#REF!</f>
        <v>#REF!</v>
      </c>
      <c r="E34" s="89" t="e">
        <f>'Picking Information'!#REF!</f>
        <v>#REF!</v>
      </c>
      <c r="F34" s="89" t="e">
        <f>'Picking Information'!#REF!</f>
        <v>#REF!</v>
      </c>
      <c r="G34" s="89" t="e">
        <f>'Picking Information'!#REF!</f>
        <v>#REF!</v>
      </c>
      <c r="H34" s="23" t="e">
        <f>'Picking Information'!#REF!</f>
        <v>#REF!</v>
      </c>
      <c r="I34" s="24" t="e">
        <f>'Picking Information'!#REF!</f>
        <v>#REF!</v>
      </c>
      <c r="J34" s="25" t="e">
        <f>'Picking Information'!#REF!</f>
        <v>#REF!</v>
      </c>
      <c r="K34" s="91" t="e">
        <f>'Picking Information'!#REF!</f>
        <v>#REF!</v>
      </c>
      <c r="L34"/>
      <c r="M34" t="b">
        <f t="shared" si="1"/>
        <v>0</v>
      </c>
      <c r="O34" t="s">
        <v>613</v>
      </c>
      <c r="P34" s="224">
        <v>4.4298375031188216E-3</v>
      </c>
      <c r="Q34" s="224">
        <v>2.7260819858353994E-4</v>
      </c>
      <c r="R34" s="285">
        <v>53.249320869544661</v>
      </c>
      <c r="S34" s="224">
        <v>1</v>
      </c>
      <c r="T34" s="224">
        <v>1</v>
      </c>
      <c r="U34" s="224">
        <v>1</v>
      </c>
      <c r="V34" s="224">
        <v>1</v>
      </c>
      <c r="W34" s="224">
        <v>1</v>
      </c>
      <c r="X34" s="224">
        <v>1</v>
      </c>
      <c r="Y34" s="224"/>
      <c r="Z34" s="224"/>
    </row>
    <row r="35" spans="1:26" ht="14" customHeight="1">
      <c r="A35" s="22" t="str">
        <f>'Picking Information'!D36</f>
        <v>Michalak</v>
      </c>
      <c r="B35" s="89" t="str">
        <f>'Picking Information'!E36</f>
        <v>APTT03_z04</v>
      </c>
      <c r="C35" s="89" t="e">
        <f>'Picking Information'!#REF!</f>
        <v>#REF!</v>
      </c>
      <c r="D35" s="89" t="e">
        <f>'Picking Information'!#REF!</f>
        <v>#REF!</v>
      </c>
      <c r="E35" s="89" t="e">
        <f>'Picking Information'!#REF!</f>
        <v>#REF!</v>
      </c>
      <c r="F35" s="89" t="e">
        <f>'Picking Information'!#REF!</f>
        <v>#REF!</v>
      </c>
      <c r="G35" s="89" t="e">
        <f>'Picking Information'!#REF!</f>
        <v>#REF!</v>
      </c>
      <c r="H35" s="23" t="e">
        <f>'Picking Information'!#REF!</f>
        <v>#REF!</v>
      </c>
      <c r="I35" s="24" t="e">
        <f>'Picking Information'!#REF!</f>
        <v>#REF!</v>
      </c>
      <c r="J35" s="25" t="e">
        <f>'Picking Information'!#REF!</f>
        <v>#REF!</v>
      </c>
      <c r="K35" s="91" t="e">
        <f>'Picking Information'!#REF!</f>
        <v>#REF!</v>
      </c>
      <c r="L35"/>
      <c r="M35" t="b">
        <f t="shared" si="1"/>
        <v>0</v>
      </c>
      <c r="O35" t="s">
        <v>614</v>
      </c>
      <c r="P35" s="224">
        <v>78.983139511346664</v>
      </c>
      <c r="Q35" s="224">
        <v>0.42391453668252299</v>
      </c>
      <c r="R35" s="285">
        <v>99.656117957333606</v>
      </c>
      <c r="S35" s="224">
        <v>1</v>
      </c>
      <c r="T35" s="224">
        <v>1</v>
      </c>
      <c r="U35" s="224">
        <v>1</v>
      </c>
      <c r="V35" s="224">
        <v>1</v>
      </c>
      <c r="W35" s="224">
        <v>1</v>
      </c>
      <c r="X35" s="224">
        <v>1</v>
      </c>
      <c r="Y35" s="224"/>
      <c r="Z35" s="224"/>
    </row>
    <row r="36" spans="1:26" ht="14" customHeight="1">
      <c r="A36" s="22" t="str">
        <f>'Picking Information'!D37</f>
        <v>Baker</v>
      </c>
      <c r="B36" s="89" t="str">
        <f>'Picking Information'!E37</f>
        <v>BF03-175-Agt_1_1</v>
      </c>
      <c r="C36" s="89" t="e">
        <f>'Picking Information'!#REF!</f>
        <v>#REF!</v>
      </c>
      <c r="D36" s="89" t="e">
        <f>'Picking Information'!#REF!</f>
        <v>#REF!</v>
      </c>
      <c r="E36" s="89" t="e">
        <f>'Picking Information'!#REF!</f>
        <v>#REF!</v>
      </c>
      <c r="F36" s="89" t="e">
        <f>'Picking Information'!#REF!</f>
        <v>#REF!</v>
      </c>
      <c r="G36" s="89" t="e">
        <f>'Picking Information'!#REF!</f>
        <v>#REF!</v>
      </c>
      <c r="H36" s="23" t="e">
        <f>'Picking Information'!#REF!</f>
        <v>#REF!</v>
      </c>
      <c r="I36" s="24" t="e">
        <f>'Picking Information'!#REF!</f>
        <v>#REF!</v>
      </c>
      <c r="J36" s="25" t="e">
        <f>'Picking Information'!#REF!</f>
        <v>#REF!</v>
      </c>
      <c r="K36" s="91" t="e">
        <f>'Picking Information'!#REF!</f>
        <v>#REF!</v>
      </c>
      <c r="L36"/>
      <c r="M36" t="b">
        <f t="shared" si="1"/>
        <v>0</v>
      </c>
      <c r="O36" s="582" t="s">
        <v>593</v>
      </c>
      <c r="P36" s="583">
        <v>23.62666994509874</v>
      </c>
      <c r="Q36" s="583">
        <v>2.6180115771668028E-2</v>
      </c>
      <c r="R36" s="584">
        <v>21.004551540923245</v>
      </c>
      <c r="S36" s="224">
        <v>1</v>
      </c>
      <c r="T36" s="224">
        <v>1</v>
      </c>
      <c r="U36" s="224">
        <v>1</v>
      </c>
      <c r="V36" s="224">
        <v>1</v>
      </c>
      <c r="W36" s="224">
        <v>1</v>
      </c>
      <c r="X36" s="224">
        <v>1</v>
      </c>
      <c r="Y36" s="224"/>
      <c r="Z36" s="224"/>
    </row>
    <row r="37" spans="1:26" ht="14" customHeight="1">
      <c r="A37" s="22" t="str">
        <f>'Picking Information'!D38</f>
        <v>Baker</v>
      </c>
      <c r="B37" s="89" t="str">
        <f>'Picking Information'!E38</f>
        <v>BF03-175-Agt_1_3</v>
      </c>
      <c r="C37" s="89" t="e">
        <f>'Picking Information'!#REF!</f>
        <v>#REF!</v>
      </c>
      <c r="D37" s="89" t="e">
        <f>'Picking Information'!#REF!</f>
        <v>#REF!</v>
      </c>
      <c r="E37" s="89" t="e">
        <f>'Picking Information'!#REF!</f>
        <v>#REF!</v>
      </c>
      <c r="F37" s="89" t="e">
        <f>'Picking Information'!#REF!</f>
        <v>#REF!</v>
      </c>
      <c r="G37" s="89" t="e">
        <f>'Picking Information'!#REF!</f>
        <v>#REF!</v>
      </c>
      <c r="H37" s="23" t="e">
        <f>'Picking Information'!#REF!</f>
        <v>#REF!</v>
      </c>
      <c r="I37" s="24" t="e">
        <f>'Picking Information'!#REF!</f>
        <v>#REF!</v>
      </c>
      <c r="J37" s="25" t="e">
        <f>'Picking Information'!#REF!</f>
        <v>#REF!</v>
      </c>
      <c r="K37" s="91" t="e">
        <f>'Picking Information'!#REF!</f>
        <v>#REF!</v>
      </c>
      <c r="L37"/>
      <c r="M37" t="b">
        <f t="shared" si="1"/>
        <v>0</v>
      </c>
      <c r="O37" s="582" t="s">
        <v>594</v>
      </c>
      <c r="P37" s="583">
        <v>16.134170409394976</v>
      </c>
      <c r="Q37" s="583">
        <v>2.1417584759276832E-3</v>
      </c>
      <c r="R37" s="584">
        <v>2.9244137744590253</v>
      </c>
      <c r="S37" s="224">
        <v>1</v>
      </c>
      <c r="T37" s="224">
        <v>1</v>
      </c>
      <c r="U37" s="224">
        <v>1</v>
      </c>
      <c r="V37" s="224">
        <v>1</v>
      </c>
      <c r="W37" s="224">
        <v>1</v>
      </c>
      <c r="X37" s="224">
        <v>1</v>
      </c>
      <c r="Y37" s="224"/>
      <c r="Z37" s="224"/>
    </row>
    <row r="38" spans="1:26" ht="14" customHeight="1">
      <c r="A38" s="22" t="str">
        <f>'Picking Information'!D39</f>
        <v>Toro</v>
      </c>
      <c r="B38" s="89" t="str">
        <f>'Picking Information'!E39</f>
        <v>E8-2</v>
      </c>
      <c r="C38" s="89" t="e">
        <f>'Picking Information'!#REF!</f>
        <v>#REF!</v>
      </c>
      <c r="D38" s="89" t="e">
        <f>'Picking Information'!#REF!</f>
        <v>#REF!</v>
      </c>
      <c r="E38" s="89" t="e">
        <f>'Picking Information'!#REF!</f>
        <v>#REF!</v>
      </c>
      <c r="F38" s="89" t="e">
        <f>'Picking Information'!#REF!</f>
        <v>#REF!</v>
      </c>
      <c r="G38" s="89" t="e">
        <f>'Picking Information'!#REF!</f>
        <v>#REF!</v>
      </c>
      <c r="H38" s="23" t="e">
        <f>'Picking Information'!#REF!</f>
        <v>#REF!</v>
      </c>
      <c r="I38" s="24" t="e">
        <f>'Picking Information'!#REF!</f>
        <v>#REF!</v>
      </c>
      <c r="J38" s="25" t="e">
        <f>'Picking Information'!#REF!</f>
        <v>#REF!</v>
      </c>
      <c r="K38" s="91" t="e">
        <f>'Picking Information'!#REF!</f>
        <v>#REF!</v>
      </c>
      <c r="L38"/>
      <c r="M38" t="b">
        <f t="shared" si="1"/>
        <v>0</v>
      </c>
      <c r="O38" s="582" t="s">
        <v>616</v>
      </c>
      <c r="P38" s="583">
        <v>7.0636133797958616</v>
      </c>
      <c r="Q38" s="583">
        <v>2.6998649799754824E-2</v>
      </c>
      <c r="R38" s="584">
        <v>99.9937786600034</v>
      </c>
      <c r="S38" s="224">
        <v>1</v>
      </c>
      <c r="T38" s="224">
        <v>1</v>
      </c>
      <c r="U38" s="224">
        <v>1</v>
      </c>
      <c r="V38" s="224">
        <v>1</v>
      </c>
      <c r="W38" s="224">
        <v>1</v>
      </c>
      <c r="X38" s="224">
        <v>1</v>
      </c>
      <c r="Y38" s="224"/>
      <c r="Z38" s="224"/>
    </row>
    <row r="39" spans="1:26" ht="14" customHeight="1">
      <c r="A39" s="22" t="str">
        <f>'Picking Information'!D40</f>
        <v>Peak</v>
      </c>
      <c r="B39" s="89" t="str">
        <f>'Picking Information'!E40</f>
        <v>EGC1_z04</v>
      </c>
      <c r="C39" s="89" t="e">
        <f>'Picking Information'!#REF!</f>
        <v>#REF!</v>
      </c>
      <c r="D39" s="89" t="e">
        <f>'Picking Information'!#REF!</f>
        <v>#REF!</v>
      </c>
      <c r="E39" s="89" t="e">
        <f>'Picking Information'!#REF!</f>
        <v>#REF!</v>
      </c>
      <c r="F39" s="89" t="e">
        <f>'Picking Information'!#REF!</f>
        <v>#REF!</v>
      </c>
      <c r="G39" s="89" t="e">
        <f>'Picking Information'!#REF!</f>
        <v>#REF!</v>
      </c>
      <c r="H39" s="23" t="e">
        <f>'Picking Information'!#REF!</f>
        <v>#REF!</v>
      </c>
      <c r="I39" s="24" t="e">
        <f>'Picking Information'!#REF!</f>
        <v>#REF!</v>
      </c>
      <c r="J39" s="25" t="e">
        <f>'Picking Information'!#REF!</f>
        <v>#REF!</v>
      </c>
      <c r="K39" s="91" t="e">
        <f>'Picking Information'!#REF!</f>
        <v>#REF!</v>
      </c>
      <c r="L39"/>
      <c r="M39" t="b">
        <f t="shared" si="1"/>
        <v>0</v>
      </c>
      <c r="O39" s="582" t="s">
        <v>615</v>
      </c>
      <c r="P39" s="583">
        <v>8.0159444814689414E-4</v>
      </c>
      <c r="Q39" s="583">
        <v>5.9997819121748578E-4</v>
      </c>
      <c r="R39" s="584">
        <v>88.906421469906746</v>
      </c>
      <c r="S39" s="224">
        <v>1</v>
      </c>
      <c r="T39" s="224">
        <v>1</v>
      </c>
      <c r="U39" s="224">
        <v>1</v>
      </c>
      <c r="V39" s="224">
        <v>1</v>
      </c>
      <c r="W39" s="224">
        <v>1</v>
      </c>
      <c r="X39" s="224">
        <v>1</v>
      </c>
      <c r="Y39" s="224"/>
      <c r="Z39" s="224"/>
    </row>
    <row r="40" spans="1:26" ht="14" customHeight="1">
      <c r="A40" s="22" t="str">
        <f>'Picking Information'!D41</f>
        <v>TraIL</v>
      </c>
      <c r="B40" s="89" t="str">
        <f>'Picking Information'!E41</f>
        <v>FC3_jrm_z99</v>
      </c>
      <c r="C40" s="89" t="e">
        <f>'Picking Information'!#REF!</f>
        <v>#REF!</v>
      </c>
      <c r="D40" s="89" t="e">
        <f>'Picking Information'!#REF!</f>
        <v>#REF!</v>
      </c>
      <c r="E40" s="89" t="e">
        <f>'Picking Information'!#REF!</f>
        <v>#REF!</v>
      </c>
      <c r="F40" s="89" t="e">
        <f>'Picking Information'!#REF!</f>
        <v>#REF!</v>
      </c>
      <c r="G40" s="89" t="e">
        <f>'Picking Information'!#REF!</f>
        <v>#REF!</v>
      </c>
      <c r="H40" s="23" t="e">
        <f>'Picking Information'!#REF!</f>
        <v>#REF!</v>
      </c>
      <c r="I40" s="24" t="e">
        <f>'Picking Information'!#REF!</f>
        <v>#REF!</v>
      </c>
      <c r="J40" s="25" t="e">
        <f>'Picking Information'!#REF!</f>
        <v>#REF!</v>
      </c>
      <c r="K40" s="91" t="e">
        <f>'Picking Information'!#REF!</f>
        <v>#REF!</v>
      </c>
      <c r="L40"/>
      <c r="M40" t="b">
        <f t="shared" si="1"/>
        <v>0</v>
      </c>
      <c r="O40" s="582" t="s">
        <v>597</v>
      </c>
      <c r="P40" s="583">
        <v>18.618511601403718</v>
      </c>
      <c r="Q40" s="583">
        <v>9.8997043690645201E-2</v>
      </c>
      <c r="R40" s="584">
        <v>99.902225367254601</v>
      </c>
      <c r="S40" s="224">
        <v>1</v>
      </c>
      <c r="T40" s="224">
        <v>1</v>
      </c>
      <c r="U40" s="224">
        <v>1</v>
      </c>
      <c r="V40" s="224">
        <v>1</v>
      </c>
      <c r="W40" s="224">
        <v>1</v>
      </c>
      <c r="X40" s="224">
        <v>1</v>
      </c>
      <c r="Y40" s="224"/>
      <c r="Z40" s="224"/>
    </row>
    <row r="41" spans="1:26" ht="14" customHeight="1">
      <c r="A41" s="22" t="str">
        <f>'Picking Information'!D42</f>
        <v>TraIL</v>
      </c>
      <c r="B41" s="89" t="str">
        <f>'Picking Information'!E42</f>
        <v>FC3_jrm_z97</v>
      </c>
      <c r="C41" s="89" t="e">
        <f>'Picking Information'!#REF!</f>
        <v>#REF!</v>
      </c>
      <c r="D41" s="89" t="e">
        <f>'Picking Information'!#REF!</f>
        <v>#REF!</v>
      </c>
      <c r="E41" s="89" t="e">
        <f>'Picking Information'!#REF!</f>
        <v>#REF!</v>
      </c>
      <c r="F41" s="89" t="e">
        <f>'Picking Information'!#REF!</f>
        <v>#REF!</v>
      </c>
      <c r="G41" s="89" t="e">
        <f>'Picking Information'!#REF!</f>
        <v>#REF!</v>
      </c>
      <c r="H41" s="23" t="e">
        <f>'Picking Information'!#REF!</f>
        <v>#REF!</v>
      </c>
      <c r="I41" s="24" t="e">
        <f>'Picking Information'!#REF!</f>
        <v>#REF!</v>
      </c>
      <c r="J41" s="25" t="e">
        <f>'Picking Information'!#REF!</f>
        <v>#REF!</v>
      </c>
      <c r="K41" s="91" t="e">
        <f>'Picking Information'!#REF!</f>
        <v>#REF!</v>
      </c>
      <c r="L41"/>
      <c r="M41" t="b">
        <f t="shared" si="1"/>
        <v>0</v>
      </c>
      <c r="O41" s="582" t="s">
        <v>595</v>
      </c>
      <c r="P41" s="583">
        <v>7.1377506866432858</v>
      </c>
      <c r="Q41" s="583">
        <v>2.7885163892187547E-2</v>
      </c>
      <c r="R41" s="584">
        <v>99.999363790114359</v>
      </c>
      <c r="S41" s="224">
        <v>1</v>
      </c>
      <c r="T41" s="224">
        <v>1</v>
      </c>
      <c r="U41" s="224">
        <v>1</v>
      </c>
      <c r="V41" s="224">
        <v>1</v>
      </c>
      <c r="W41" s="224">
        <v>1</v>
      </c>
      <c r="X41" s="224">
        <v>1</v>
      </c>
      <c r="Y41" s="224"/>
      <c r="Z41" s="224"/>
    </row>
    <row r="42" spans="1:26" ht="14" customHeight="1">
      <c r="A42" s="22" t="str">
        <f>'Picking Information'!D43</f>
        <v>TraIL</v>
      </c>
      <c r="B42" s="89" t="str">
        <f>'Picking Information'!E43</f>
        <v>FC3_jrm_z98</v>
      </c>
      <c r="C42" s="89" t="e">
        <f>'Picking Information'!#REF!</f>
        <v>#REF!</v>
      </c>
      <c r="D42" s="89" t="e">
        <f>'Picking Information'!#REF!</f>
        <v>#REF!</v>
      </c>
      <c r="E42" s="89" t="e">
        <f>'Picking Information'!#REF!</f>
        <v>#REF!</v>
      </c>
      <c r="F42" s="89" t="e">
        <f>'Picking Information'!#REF!</f>
        <v>#REF!</v>
      </c>
      <c r="G42" s="89" t="e">
        <f>'Picking Information'!#REF!</f>
        <v>#REF!</v>
      </c>
      <c r="H42" s="23" t="e">
        <f>'Picking Information'!#REF!</f>
        <v>#REF!</v>
      </c>
      <c r="I42" s="24" t="e">
        <f>'Picking Information'!#REF!</f>
        <v>#REF!</v>
      </c>
      <c r="J42" s="25" t="e">
        <f>'Picking Information'!#REF!</f>
        <v>#REF!</v>
      </c>
      <c r="K42" s="91" t="e">
        <f>'Picking Information'!#REF!</f>
        <v>#REF!</v>
      </c>
      <c r="L42"/>
      <c r="M42" t="b">
        <f t="shared" si="1"/>
        <v>0</v>
      </c>
      <c r="O42" s="582" t="s">
        <v>596</v>
      </c>
      <c r="P42" s="583">
        <v>11.503613106161515</v>
      </c>
      <c r="Q42" s="583">
        <v>5.7783115810486139E-2</v>
      </c>
      <c r="R42" s="584">
        <v>99.995608230968813</v>
      </c>
      <c r="S42" s="224">
        <v>1</v>
      </c>
      <c r="T42" s="224">
        <v>1</v>
      </c>
      <c r="U42" s="224">
        <v>1</v>
      </c>
      <c r="V42" s="224">
        <v>1</v>
      </c>
      <c r="W42" s="224">
        <v>1</v>
      </c>
      <c r="X42" s="224">
        <v>1</v>
      </c>
      <c r="Y42" s="224"/>
      <c r="Z42" s="224"/>
    </row>
    <row r="43" spans="1:26" ht="14" customHeight="1">
      <c r="A43" s="22" t="str">
        <f>'Picking Information'!D44</f>
        <v>JCFG</v>
      </c>
      <c r="B43" s="89" t="str">
        <f>'Picking Information'!E44</f>
        <v>FCTB_21</v>
      </c>
      <c r="C43" s="89" t="e">
        <f>'Picking Information'!#REF!</f>
        <v>#REF!</v>
      </c>
      <c r="D43" s="89" t="e">
        <f>'Picking Information'!#REF!</f>
        <v>#REF!</v>
      </c>
      <c r="E43" s="89" t="e">
        <f>'Picking Information'!#REF!</f>
        <v>#REF!</v>
      </c>
      <c r="F43" s="89" t="e">
        <f>'Picking Information'!#REF!</f>
        <v>#REF!</v>
      </c>
      <c r="G43" s="89" t="e">
        <f>'Picking Information'!#REF!</f>
        <v>#REF!</v>
      </c>
      <c r="H43" s="23" t="e">
        <f>'Picking Information'!#REF!</f>
        <v>#REF!</v>
      </c>
      <c r="I43" s="24" t="e">
        <f>'Picking Information'!#REF!</f>
        <v>#REF!</v>
      </c>
      <c r="J43" s="25" t="e">
        <f>'Picking Information'!#REF!</f>
        <v>#REF!</v>
      </c>
      <c r="K43" s="91" t="e">
        <f>'Picking Information'!#REF!</f>
        <v>#REF!</v>
      </c>
      <c r="L43"/>
      <c r="M43" t="b">
        <f t="shared" si="1"/>
        <v>1</v>
      </c>
      <c r="O43" t="s">
        <v>526</v>
      </c>
      <c r="P43" s="591">
        <v>9.1873895581901994</v>
      </c>
      <c r="Q43" s="591">
        <v>2.7618380843966103E-2</v>
      </c>
      <c r="R43" s="285">
        <v>100</v>
      </c>
      <c r="S43" s="224">
        <v>1</v>
      </c>
      <c r="T43" s="224">
        <v>1</v>
      </c>
      <c r="U43" s="224">
        <v>1</v>
      </c>
      <c r="V43" s="224">
        <v>1</v>
      </c>
      <c r="W43" s="224">
        <v>1</v>
      </c>
      <c r="X43" s="224">
        <v>1</v>
      </c>
      <c r="Y43" s="224"/>
      <c r="Z43" s="224"/>
    </row>
    <row r="44" spans="1:26" ht="14" customHeight="1">
      <c r="A44" s="22" t="str">
        <f>'Picking Information'!D45</f>
        <v>JCFG</v>
      </c>
      <c r="B44" s="89" t="str">
        <f>'Picking Information'!E45</f>
        <v>FCTB_22</v>
      </c>
      <c r="C44" s="89" t="e">
        <f>'Picking Information'!#REF!</f>
        <v>#REF!</v>
      </c>
      <c r="D44" s="89" t="e">
        <f>'Picking Information'!#REF!</f>
        <v>#REF!</v>
      </c>
      <c r="E44" s="89" t="e">
        <f>'Picking Information'!#REF!</f>
        <v>#REF!</v>
      </c>
      <c r="F44" s="89" t="e">
        <f>'Picking Information'!#REF!</f>
        <v>#REF!</v>
      </c>
      <c r="G44" s="89" t="e">
        <f>'Picking Information'!#REF!</f>
        <v>#REF!</v>
      </c>
      <c r="H44" s="23" t="e">
        <f>'Picking Information'!#REF!</f>
        <v>#REF!</v>
      </c>
      <c r="I44" s="24" t="e">
        <f>'Picking Information'!#REF!</f>
        <v>#REF!</v>
      </c>
      <c r="J44" s="25" t="e">
        <f>'Picking Information'!#REF!</f>
        <v>#REF!</v>
      </c>
      <c r="K44" s="91" t="e">
        <f>'Picking Information'!#REF!</f>
        <v>#REF!</v>
      </c>
      <c r="L44"/>
      <c r="M44" t="b">
        <f t="shared" si="1"/>
        <v>1</v>
      </c>
      <c r="O44" t="s">
        <v>528</v>
      </c>
      <c r="P44" s="591">
        <v>4.5664064966679048</v>
      </c>
      <c r="Q44" s="591">
        <v>1.5234695356720777E-2</v>
      </c>
      <c r="R44" s="285">
        <v>100</v>
      </c>
      <c r="S44" s="224">
        <v>1</v>
      </c>
      <c r="T44" s="224">
        <v>1</v>
      </c>
      <c r="U44" s="224">
        <v>1</v>
      </c>
      <c r="V44" s="224">
        <v>1</v>
      </c>
      <c r="W44" s="224">
        <v>1</v>
      </c>
      <c r="X44" s="224">
        <v>1</v>
      </c>
      <c r="Y44" s="224"/>
      <c r="Z44" s="224"/>
    </row>
    <row r="45" spans="1:26" ht="14" customHeight="1">
      <c r="A45" s="22" t="str">
        <f>'Picking Information'!D46</f>
        <v>JCFG</v>
      </c>
      <c r="B45" s="89" t="str">
        <f>'Picking Information'!E46</f>
        <v>FCTB_23</v>
      </c>
      <c r="C45" s="89" t="e">
        <f>'Picking Information'!#REF!</f>
        <v>#REF!</v>
      </c>
      <c r="D45" s="89" t="e">
        <f>'Picking Information'!#REF!</f>
        <v>#REF!</v>
      </c>
      <c r="E45" s="89" t="e">
        <f>'Picking Information'!#REF!</f>
        <v>#REF!</v>
      </c>
      <c r="F45" s="89" t="e">
        <f>'Picking Information'!#REF!</f>
        <v>#REF!</v>
      </c>
      <c r="G45" s="89" t="e">
        <f>'Picking Information'!#REF!</f>
        <v>#REF!</v>
      </c>
      <c r="H45" s="23" t="e">
        <f>'Picking Information'!#REF!</f>
        <v>#REF!</v>
      </c>
      <c r="I45" s="24" t="e">
        <f>'Picking Information'!#REF!</f>
        <v>#REF!</v>
      </c>
      <c r="J45" s="25" t="e">
        <f>'Picking Information'!#REF!</f>
        <v>#REF!</v>
      </c>
      <c r="K45" s="91" t="e">
        <f>'Picking Information'!#REF!</f>
        <v>#REF!</v>
      </c>
      <c r="L45"/>
      <c r="M45" t="b">
        <f t="shared" si="1"/>
        <v>1</v>
      </c>
      <c r="O45" t="s">
        <v>530</v>
      </c>
      <c r="P45" s="591">
        <v>6.0422259754311041</v>
      </c>
      <c r="Q45" s="591">
        <v>1.8020254936480278E-2</v>
      </c>
      <c r="R45" s="285">
        <v>100</v>
      </c>
      <c r="S45" s="224">
        <v>1</v>
      </c>
      <c r="T45" s="224">
        <v>1</v>
      </c>
      <c r="U45" s="224">
        <v>1</v>
      </c>
      <c r="V45" s="224">
        <v>1</v>
      </c>
      <c r="W45" s="224">
        <v>1</v>
      </c>
      <c r="X45" s="224">
        <v>1</v>
      </c>
      <c r="Y45" s="224"/>
      <c r="Z45" s="224"/>
    </row>
    <row r="46" spans="1:26" ht="14" customHeight="1">
      <c r="A46" s="22" t="str">
        <f>'Picking Information'!D47</f>
        <v>JCFG</v>
      </c>
      <c r="B46" s="89" t="str">
        <f>'Picking Information'!E47</f>
        <v>FCTB_25</v>
      </c>
      <c r="C46" s="89" t="e">
        <f>'Picking Information'!#REF!</f>
        <v>#REF!</v>
      </c>
      <c r="D46" s="89" t="e">
        <f>'Picking Information'!#REF!</f>
        <v>#REF!</v>
      </c>
      <c r="E46" s="89" t="e">
        <f>'Picking Information'!#REF!</f>
        <v>#REF!</v>
      </c>
      <c r="F46" s="89" t="e">
        <f>'Picking Information'!#REF!</f>
        <v>#REF!</v>
      </c>
      <c r="G46" s="89" t="e">
        <f>'Picking Information'!#REF!</f>
        <v>#REF!</v>
      </c>
      <c r="H46" s="23" t="e">
        <f>'Picking Information'!#REF!</f>
        <v>#REF!</v>
      </c>
      <c r="I46" s="24" t="e">
        <f>'Picking Information'!#REF!</f>
        <v>#REF!</v>
      </c>
      <c r="J46" s="25" t="e">
        <f>'Picking Information'!#REF!</f>
        <v>#REF!</v>
      </c>
      <c r="K46" s="91" t="e">
        <f>'Picking Information'!#REF!</f>
        <v>#REF!</v>
      </c>
      <c r="L46"/>
      <c r="M46" t="b">
        <f t="shared" si="1"/>
        <v>1</v>
      </c>
      <c r="O46" t="s">
        <v>532</v>
      </c>
      <c r="P46" s="591">
        <v>8.8544176461819948</v>
      </c>
      <c r="Q46" s="591">
        <v>2.7271019459771353E-2</v>
      </c>
      <c r="R46" s="285">
        <v>100</v>
      </c>
      <c r="S46" s="224">
        <v>1</v>
      </c>
      <c r="T46" s="224">
        <v>1</v>
      </c>
      <c r="U46" s="224">
        <v>1</v>
      </c>
      <c r="V46" s="224">
        <v>1</v>
      </c>
      <c r="W46" s="224">
        <v>1</v>
      </c>
      <c r="X46" s="224">
        <v>1</v>
      </c>
      <c r="Y46" s="224"/>
      <c r="Z46" s="224"/>
    </row>
    <row r="47" spans="1:26" ht="14" customHeight="1">
      <c r="A47" s="22" t="str">
        <f>'Picking Information'!D48</f>
        <v>Baker</v>
      </c>
      <c r="B47" s="89" t="str">
        <f>'Picking Information'!E48</f>
        <v>GMG_1_1</v>
      </c>
      <c r="C47" s="89" t="e">
        <f>'Picking Information'!#REF!</f>
        <v>#REF!</v>
      </c>
      <c r="D47" s="89" t="e">
        <f>'Picking Information'!#REF!</f>
        <v>#REF!</v>
      </c>
      <c r="E47" s="89" t="e">
        <f>'Picking Information'!#REF!</f>
        <v>#REF!</v>
      </c>
      <c r="F47" s="89" t="e">
        <f>'Picking Information'!#REF!</f>
        <v>#REF!</v>
      </c>
      <c r="G47" s="89" t="e">
        <f>'Picking Information'!#REF!</f>
        <v>#REF!</v>
      </c>
      <c r="H47" s="23" t="e">
        <f>'Picking Information'!#REF!</f>
        <v>#REF!</v>
      </c>
      <c r="I47" s="24" t="e">
        <f>'Picking Information'!#REF!</f>
        <v>#REF!</v>
      </c>
      <c r="J47" s="25" t="e">
        <f>'Picking Information'!#REF!</f>
        <v>#REF!</v>
      </c>
      <c r="K47" s="91" t="e">
        <f>'Picking Information'!#REF!</f>
        <v>#REF!</v>
      </c>
      <c r="L47"/>
      <c r="M47" t="b">
        <f t="shared" si="1"/>
        <v>0</v>
      </c>
      <c r="O47" s="582" t="s">
        <v>617</v>
      </c>
      <c r="P47" s="583">
        <v>0.42005775478428231</v>
      </c>
      <c r="Q47" s="583">
        <v>1.9810189567415234E-3</v>
      </c>
      <c r="R47" s="584">
        <v>92.984513686449318</v>
      </c>
      <c r="S47" s="224">
        <v>1</v>
      </c>
      <c r="T47" s="224">
        <v>1</v>
      </c>
      <c r="U47" s="224">
        <v>1</v>
      </c>
      <c r="V47" s="224">
        <v>1</v>
      </c>
      <c r="W47" s="224">
        <v>1</v>
      </c>
      <c r="X47" s="224">
        <v>1</v>
      </c>
      <c r="Y47" s="224"/>
      <c r="Z47" s="224"/>
    </row>
    <row r="48" spans="1:26" ht="14" customHeight="1">
      <c r="A48" s="22" t="str">
        <f>'Picking Information'!D49</f>
        <v>Baker</v>
      </c>
      <c r="B48" s="89" t="str">
        <f>'Picking Information'!E49</f>
        <v>GMG_1_2</v>
      </c>
      <c r="C48" s="89" t="e">
        <f>'Picking Information'!#REF!</f>
        <v>#REF!</v>
      </c>
      <c r="D48" s="89" t="e">
        <f>'Picking Information'!#REF!</f>
        <v>#REF!</v>
      </c>
      <c r="E48" s="89" t="e">
        <f>'Picking Information'!#REF!</f>
        <v>#REF!</v>
      </c>
      <c r="F48" s="89" t="e">
        <f>'Picking Information'!#REF!</f>
        <v>#REF!</v>
      </c>
      <c r="G48" s="89" t="e">
        <f>'Picking Information'!#REF!</f>
        <v>#REF!</v>
      </c>
      <c r="H48" s="23" t="e">
        <f>'Picking Information'!#REF!</f>
        <v>#REF!</v>
      </c>
      <c r="I48" s="24" t="e">
        <f>'Picking Information'!#REF!</f>
        <v>#REF!</v>
      </c>
      <c r="J48" s="25" t="e">
        <f>'Picking Information'!#REF!</f>
        <v>#REF!</v>
      </c>
      <c r="K48" s="91" t="e">
        <f>'Picking Information'!#REF!</f>
        <v>#REF!</v>
      </c>
      <c r="L48"/>
      <c r="M48" t="b">
        <f t="shared" si="1"/>
        <v>0</v>
      </c>
      <c r="O48" s="582" t="s">
        <v>618</v>
      </c>
      <c r="P48" s="583">
        <v>36.043859818430789</v>
      </c>
      <c r="Q48" s="583">
        <v>9.2544899905340431E-3</v>
      </c>
      <c r="R48" s="584">
        <v>5.5417312667348568</v>
      </c>
      <c r="S48" s="224">
        <v>1</v>
      </c>
      <c r="T48" s="224">
        <v>1</v>
      </c>
      <c r="U48" s="224">
        <v>1</v>
      </c>
      <c r="V48" s="224">
        <v>1</v>
      </c>
      <c r="W48" s="224">
        <v>1</v>
      </c>
      <c r="X48" s="224">
        <v>1</v>
      </c>
      <c r="Y48" s="224"/>
      <c r="Z48" s="224"/>
    </row>
    <row r="49" spans="1:26" ht="14" customHeight="1">
      <c r="A49" s="22" t="str">
        <f>'Picking Information'!D50</f>
        <v>Baker</v>
      </c>
      <c r="B49" s="89" t="str">
        <f>'Picking Information'!E50</f>
        <v>GMG_1_3</v>
      </c>
      <c r="C49" s="89" t="e">
        <f>'Picking Information'!#REF!</f>
        <v>#REF!</v>
      </c>
      <c r="D49" s="89" t="e">
        <f>'Picking Information'!#REF!</f>
        <v>#REF!</v>
      </c>
      <c r="E49" s="89" t="e">
        <f>'Picking Information'!#REF!</f>
        <v>#REF!</v>
      </c>
      <c r="F49" s="89" t="e">
        <f>'Picking Information'!#REF!</f>
        <v>#REF!</v>
      </c>
      <c r="G49" s="89" t="e">
        <f>'Picking Information'!#REF!</f>
        <v>#REF!</v>
      </c>
      <c r="H49" s="23" t="e">
        <f>'Picking Information'!#REF!</f>
        <v>#REF!</v>
      </c>
      <c r="I49" s="24" t="e">
        <f>'Picking Information'!#REF!</f>
        <v>#REF!</v>
      </c>
      <c r="J49" s="25" t="e">
        <f>'Picking Information'!#REF!</f>
        <v>#REF!</v>
      </c>
      <c r="K49" s="91" t="e">
        <f>'Picking Information'!#REF!</f>
        <v>#REF!</v>
      </c>
      <c r="L49"/>
      <c r="M49" t="b">
        <f t="shared" si="1"/>
        <v>0</v>
      </c>
      <c r="O49" s="582" t="s">
        <v>619</v>
      </c>
      <c r="P49" s="583">
        <v>4.8257267806016575</v>
      </c>
      <c r="Q49" s="583">
        <v>1.2262274882863589E-3</v>
      </c>
      <c r="R49" s="584">
        <v>6.7894128286785778</v>
      </c>
      <c r="S49" s="224">
        <v>1</v>
      </c>
      <c r="T49" s="224">
        <v>1</v>
      </c>
      <c r="U49" s="224">
        <v>1</v>
      </c>
      <c r="V49" s="224">
        <v>1</v>
      </c>
      <c r="W49" s="224">
        <v>1</v>
      </c>
      <c r="X49" s="224">
        <v>1</v>
      </c>
      <c r="Y49" s="224"/>
      <c r="Z49" s="224"/>
    </row>
    <row r="50" spans="1:26" ht="14" customHeight="1">
      <c r="A50" s="22" t="str">
        <f>'Picking Information'!D51</f>
        <v>Baker</v>
      </c>
      <c r="B50" s="89" t="str">
        <f>'Picking Information'!E51</f>
        <v>GMK_1_2</v>
      </c>
      <c r="C50" s="89" t="e">
        <f>'Picking Information'!#REF!</f>
        <v>#REF!</v>
      </c>
      <c r="D50" s="89" t="e">
        <f>'Picking Information'!#REF!</f>
        <v>#REF!</v>
      </c>
      <c r="E50" s="89" t="e">
        <f>'Picking Information'!#REF!</f>
        <v>#REF!</v>
      </c>
      <c r="F50" s="89" t="e">
        <f>'Picking Information'!#REF!</f>
        <v>#REF!</v>
      </c>
      <c r="G50" s="89" t="e">
        <f>'Picking Information'!#REF!</f>
        <v>#REF!</v>
      </c>
      <c r="H50" s="23" t="e">
        <f>'Picking Information'!#REF!</f>
        <v>#REF!</v>
      </c>
      <c r="I50" s="24" t="e">
        <f>'Picking Information'!#REF!</f>
        <v>#REF!</v>
      </c>
      <c r="J50" s="25" t="e">
        <f>'Picking Information'!#REF!</f>
        <v>#REF!</v>
      </c>
      <c r="K50" s="91" t="e">
        <f>'Picking Information'!#REF!</f>
        <v>#REF!</v>
      </c>
      <c r="L50"/>
      <c r="M50" t="b">
        <f t="shared" si="1"/>
        <v>0</v>
      </c>
      <c r="O50" s="582" t="s">
        <v>620</v>
      </c>
      <c r="P50" s="583">
        <v>0.64842045749442467</v>
      </c>
      <c r="Q50" s="583">
        <v>1.7061640962101965E-3</v>
      </c>
      <c r="R50" s="584">
        <v>7.1257715640091615</v>
      </c>
      <c r="S50" s="224">
        <v>1</v>
      </c>
      <c r="T50" s="224">
        <v>1</v>
      </c>
      <c r="U50" s="224">
        <v>1</v>
      </c>
      <c r="V50" s="224">
        <v>1</v>
      </c>
      <c r="W50" s="224">
        <v>1</v>
      </c>
      <c r="X50" s="224">
        <v>1</v>
      </c>
      <c r="Y50" s="224"/>
      <c r="Z50" s="224"/>
    </row>
    <row r="51" spans="1:26" ht="14" customHeight="1">
      <c r="A51" s="22" t="str">
        <f>'Picking Information'!D52</f>
        <v>Baker</v>
      </c>
      <c r="B51" s="89" t="str">
        <f>'Picking Information'!E52</f>
        <v>SC2_1_3</v>
      </c>
      <c r="C51" s="89" t="e">
        <f>'Picking Information'!#REF!</f>
        <v>#REF!</v>
      </c>
      <c r="D51" s="89" t="e">
        <f>'Picking Information'!#REF!</f>
        <v>#REF!</v>
      </c>
      <c r="E51" s="89" t="e">
        <f>'Picking Information'!#REF!</f>
        <v>#REF!</v>
      </c>
      <c r="F51" s="89" t="e">
        <f>'Picking Information'!#REF!</f>
        <v>#REF!</v>
      </c>
      <c r="G51" s="89" t="e">
        <f>'Picking Information'!#REF!</f>
        <v>#REF!</v>
      </c>
      <c r="H51" s="23" t="e">
        <f>'Picking Information'!#REF!</f>
        <v>#REF!</v>
      </c>
      <c r="I51" s="24" t="e">
        <f>'Picking Information'!#REF!</f>
        <v>#REF!</v>
      </c>
      <c r="J51" s="25" t="e">
        <f>'Picking Information'!#REF!</f>
        <v>#REF!</v>
      </c>
      <c r="K51" s="91" t="e">
        <f>'Picking Information'!#REF!</f>
        <v>#REF!</v>
      </c>
      <c r="L51"/>
      <c r="M51" t="b">
        <f t="shared" si="1"/>
        <v>0</v>
      </c>
      <c r="O51" s="582" t="s">
        <v>681</v>
      </c>
      <c r="P51" s="583">
        <v>2.7865375687423047E-2</v>
      </c>
      <c r="Q51" s="583">
        <v>5.8466873813065425E-4</v>
      </c>
      <c r="R51" s="584">
        <v>90.063184186379772</v>
      </c>
      <c r="S51" s="224">
        <v>1</v>
      </c>
      <c r="T51" s="224">
        <v>1</v>
      </c>
      <c r="U51" s="224">
        <v>1</v>
      </c>
      <c r="V51" s="224">
        <v>1</v>
      </c>
      <c r="W51" s="224">
        <v>1</v>
      </c>
      <c r="X51" s="224">
        <v>1</v>
      </c>
      <c r="Y51" s="224"/>
      <c r="Z51" s="224"/>
    </row>
    <row r="52" spans="1:26" ht="14" customHeight="1">
      <c r="A52" s="22" t="str">
        <f>'Picking Information'!D53</f>
        <v>Peak</v>
      </c>
      <c r="B52" s="89" t="str">
        <f>'Picking Information'!E53</f>
        <v>UG85-1_bp_z01</v>
      </c>
      <c r="C52" s="89" t="e">
        <f>'Picking Information'!#REF!</f>
        <v>#REF!</v>
      </c>
      <c r="D52" s="89" t="e">
        <f>'Picking Information'!#REF!</f>
        <v>#REF!</v>
      </c>
      <c r="E52" s="89" t="e">
        <f>'Picking Information'!#REF!</f>
        <v>#REF!</v>
      </c>
      <c r="F52" s="89" t="e">
        <f>'Picking Information'!#REF!</f>
        <v>#REF!</v>
      </c>
      <c r="G52" s="89" t="e">
        <f>'Picking Information'!#REF!</f>
        <v>#REF!</v>
      </c>
      <c r="H52" s="23" t="e">
        <f>'Picking Information'!#REF!</f>
        <v>#REF!</v>
      </c>
      <c r="I52" s="24" t="e">
        <f>'Picking Information'!#REF!</f>
        <v>#REF!</v>
      </c>
      <c r="J52" s="25" t="e">
        <f>'Picking Information'!#REF!</f>
        <v>#REF!</v>
      </c>
      <c r="K52" s="91" t="e">
        <f>'Picking Information'!#REF!</f>
        <v>#REF!</v>
      </c>
      <c r="L52"/>
      <c r="M52" t="b">
        <f t="shared" si="1"/>
        <v>0</v>
      </c>
      <c r="O52" s="582" t="s">
        <v>580</v>
      </c>
      <c r="P52" s="583">
        <v>25.14880198081315</v>
      </c>
      <c r="Q52" s="583">
        <v>0.16353199813682526</v>
      </c>
      <c r="R52" s="584">
        <v>99.992672982678215</v>
      </c>
      <c r="S52" s="224">
        <v>1</v>
      </c>
      <c r="T52" s="224">
        <v>1</v>
      </c>
      <c r="U52" s="224">
        <v>1</v>
      </c>
      <c r="V52" s="224">
        <v>1</v>
      </c>
      <c r="W52" s="224">
        <v>1</v>
      </c>
      <c r="X52" s="224">
        <v>1</v>
      </c>
      <c r="Y52" s="224"/>
      <c r="Z52" s="224"/>
    </row>
    <row r="53" spans="1:26" ht="14" customHeight="1">
      <c r="A53" s="22" t="str">
        <f>'Picking Information'!D54</f>
        <v>Peak</v>
      </c>
      <c r="B53" s="89" t="str">
        <f>'Picking Information'!E54</f>
        <v>UG85-1_bp_z02</v>
      </c>
      <c r="C53" s="89" t="e">
        <f>'Picking Information'!#REF!</f>
        <v>#REF!</v>
      </c>
      <c r="D53" s="89" t="e">
        <f>'Picking Information'!#REF!</f>
        <v>#REF!</v>
      </c>
      <c r="E53" s="89" t="e">
        <f>'Picking Information'!#REF!</f>
        <v>#REF!</v>
      </c>
      <c r="F53" s="89" t="e">
        <f>'Picking Information'!#REF!</f>
        <v>#REF!</v>
      </c>
      <c r="G53" s="89" t="e">
        <f>'Picking Information'!#REF!</f>
        <v>#REF!</v>
      </c>
      <c r="H53" s="23" t="e">
        <f>'Picking Information'!#REF!</f>
        <v>#REF!</v>
      </c>
      <c r="I53" s="24" t="e">
        <f>'Picking Information'!#REF!</f>
        <v>#REF!</v>
      </c>
      <c r="J53" s="25" t="e">
        <f>'Picking Information'!#REF!</f>
        <v>#REF!</v>
      </c>
      <c r="K53" s="91" t="e">
        <f>'Picking Information'!#REF!</f>
        <v>#REF!</v>
      </c>
      <c r="L53"/>
      <c r="M53" t="b">
        <f t="shared" si="1"/>
        <v>0</v>
      </c>
      <c r="O53" s="582" t="s">
        <v>581</v>
      </c>
      <c r="P53" s="583">
        <v>1.9110524359254937</v>
      </c>
      <c r="Q53" s="583">
        <v>1.4443081729917649E-2</v>
      </c>
      <c r="R53" s="584">
        <v>99.938848868859182</v>
      </c>
      <c r="S53" s="224">
        <v>1</v>
      </c>
      <c r="T53" s="224">
        <v>1</v>
      </c>
      <c r="U53" s="224">
        <v>1</v>
      </c>
      <c r="V53" s="224">
        <v>1</v>
      </c>
      <c r="W53" s="224">
        <v>1</v>
      </c>
      <c r="X53" s="224">
        <v>1</v>
      </c>
      <c r="Y53" s="224"/>
      <c r="Z53" s="224"/>
    </row>
    <row r="54" spans="1:26" ht="14" customHeight="1">
      <c r="A54" s="22" t="str">
        <f>'Picking Information'!D55</f>
        <v>Peak</v>
      </c>
      <c r="B54" s="89" t="str">
        <f>'Picking Information'!E55</f>
        <v>UG85-1_bp_z03</v>
      </c>
      <c r="C54" s="89" t="e">
        <f>'Picking Information'!#REF!</f>
        <v>#REF!</v>
      </c>
      <c r="D54" s="89" t="e">
        <f>'Picking Information'!#REF!</f>
        <v>#REF!</v>
      </c>
      <c r="E54" s="89" t="e">
        <f>'Picking Information'!#REF!</f>
        <v>#REF!</v>
      </c>
      <c r="F54" s="89" t="e">
        <f>'Picking Information'!#REF!</f>
        <v>#REF!</v>
      </c>
      <c r="G54" s="89" t="e">
        <f>'Picking Information'!#REF!</f>
        <v>#REF!</v>
      </c>
      <c r="H54" s="23" t="e">
        <f>'Picking Information'!#REF!</f>
        <v>#REF!</v>
      </c>
      <c r="I54" s="24" t="e">
        <f>'Picking Information'!#REF!</f>
        <v>#REF!</v>
      </c>
      <c r="J54" s="25" t="e">
        <f>'Picking Information'!#REF!</f>
        <v>#REF!</v>
      </c>
      <c r="K54" s="91" t="e">
        <f>'Picking Information'!#REF!</f>
        <v>#REF!</v>
      </c>
      <c r="L54"/>
      <c r="M54" t="b">
        <f t="shared" si="1"/>
        <v>0</v>
      </c>
      <c r="O54" s="582" t="s">
        <v>582</v>
      </c>
      <c r="P54" s="583">
        <v>5.6240930783604606</v>
      </c>
      <c r="Q54" s="583">
        <v>3.5519670742824291E-2</v>
      </c>
      <c r="R54" s="584">
        <v>99.979776200754074</v>
      </c>
      <c r="S54" s="224">
        <v>1</v>
      </c>
      <c r="T54" s="224">
        <v>1</v>
      </c>
      <c r="U54" s="224">
        <v>1</v>
      </c>
      <c r="V54" s="224">
        <v>1</v>
      </c>
      <c r="W54" s="224">
        <v>1</v>
      </c>
      <c r="X54" s="224">
        <v>1</v>
      </c>
      <c r="Y54" s="224"/>
      <c r="Z54" s="224"/>
    </row>
    <row r="55" spans="1:26" ht="14" customHeight="1">
      <c r="A55" s="22" t="str">
        <f>'Picking Information'!D56</f>
        <v>Peak</v>
      </c>
      <c r="B55" s="89" t="str">
        <f>'Picking Information'!E56</f>
        <v>UG85-1_bp_z04</v>
      </c>
      <c r="C55" s="89" t="e">
        <f>'Picking Information'!#REF!</f>
        <v>#REF!</v>
      </c>
      <c r="D55" s="89" t="e">
        <f>'Picking Information'!#REF!</f>
        <v>#REF!</v>
      </c>
      <c r="E55" s="89" t="e">
        <f>'Picking Information'!#REF!</f>
        <v>#REF!</v>
      </c>
      <c r="F55" s="89" t="e">
        <f>'Picking Information'!#REF!</f>
        <v>#REF!</v>
      </c>
      <c r="G55" s="89" t="e">
        <f>'Picking Information'!#REF!</f>
        <v>#REF!</v>
      </c>
      <c r="H55" s="23" t="e">
        <f>'Picking Information'!#REF!</f>
        <v>#REF!</v>
      </c>
      <c r="I55" s="24" t="e">
        <f>'Picking Information'!#REF!</f>
        <v>#REF!</v>
      </c>
      <c r="J55" s="25" t="e">
        <f>'Picking Information'!#REF!</f>
        <v>#REF!</v>
      </c>
      <c r="K55" s="91" t="e">
        <f>'Picking Information'!#REF!</f>
        <v>#REF!</v>
      </c>
      <c r="L55"/>
      <c r="M55" t="b">
        <f t="shared" si="1"/>
        <v>0</v>
      </c>
      <c r="O55" s="582" t="s">
        <v>583</v>
      </c>
      <c r="P55" s="583">
        <v>10.161148259677045</v>
      </c>
      <c r="Q55" s="583">
        <v>3.2825312435829701E-2</v>
      </c>
      <c r="R55" s="584">
        <v>99.990049602368998</v>
      </c>
      <c r="S55" s="224">
        <v>1</v>
      </c>
      <c r="T55" s="224">
        <v>1</v>
      </c>
      <c r="U55" s="224">
        <v>1</v>
      </c>
      <c r="V55" s="224">
        <v>1</v>
      </c>
      <c r="W55" s="224">
        <v>1</v>
      </c>
      <c r="X55" s="224">
        <v>1</v>
      </c>
      <c r="Y55" s="224"/>
      <c r="Z55" s="224"/>
    </row>
    <row r="56" spans="1:26" ht="14" customHeight="1">
      <c r="A56" s="22" t="str">
        <f>'Picking Information'!D57</f>
        <v>Peak</v>
      </c>
      <c r="B56" s="89" t="str">
        <f>'Picking Information'!E57</f>
        <v>UG85-1_bp_z05</v>
      </c>
      <c r="C56" s="89" t="e">
        <f>'Picking Information'!#REF!</f>
        <v>#REF!</v>
      </c>
      <c r="D56" s="89" t="e">
        <f>'Picking Information'!#REF!</f>
        <v>#REF!</v>
      </c>
      <c r="E56" s="89" t="e">
        <f>'Picking Information'!#REF!</f>
        <v>#REF!</v>
      </c>
      <c r="F56" s="89" t="e">
        <f>'Picking Information'!#REF!</f>
        <v>#REF!</v>
      </c>
      <c r="G56" s="89" t="e">
        <f>'Picking Information'!#REF!</f>
        <v>#REF!</v>
      </c>
      <c r="H56" s="23" t="e">
        <f>'Picking Information'!#REF!</f>
        <v>#REF!</v>
      </c>
      <c r="I56" s="24" t="e">
        <f>'Picking Information'!#REF!</f>
        <v>#REF!</v>
      </c>
      <c r="J56" s="25" t="e">
        <f>'Picking Information'!#REF!</f>
        <v>#REF!</v>
      </c>
      <c r="K56" s="91" t="e">
        <f>'Picking Information'!#REF!</f>
        <v>#REF!</v>
      </c>
      <c r="L56"/>
      <c r="M56" t="b">
        <f t="shared" si="1"/>
        <v>0</v>
      </c>
      <c r="O56" s="582" t="s">
        <v>584</v>
      </c>
      <c r="P56" s="583">
        <v>29.700968349329926</v>
      </c>
      <c r="Q56" s="583">
        <v>9.5374600639312551E-2</v>
      </c>
      <c r="R56" s="584">
        <v>99.995342124110394</v>
      </c>
      <c r="S56" s="224">
        <v>1</v>
      </c>
      <c r="T56" s="224">
        <v>1</v>
      </c>
      <c r="U56" s="224">
        <v>1</v>
      </c>
      <c r="V56" s="224">
        <v>1</v>
      </c>
      <c r="W56" s="224">
        <v>1</v>
      </c>
      <c r="X56" s="224">
        <v>1</v>
      </c>
      <c r="Y56" s="224"/>
      <c r="Z56" s="224"/>
    </row>
    <row r="57" spans="1:26" ht="14" customHeight="1">
      <c r="A57" s="22" t="str">
        <f>'Picking Information'!D58</f>
        <v>Peak</v>
      </c>
      <c r="B57" s="89" t="str">
        <f>'Picking Information'!E58</f>
        <v>UG85-1_bp_z06</v>
      </c>
      <c r="C57" s="89" t="e">
        <f>'Picking Information'!#REF!</f>
        <v>#REF!</v>
      </c>
      <c r="D57" s="89" t="e">
        <f>'Picking Information'!#REF!</f>
        <v>#REF!</v>
      </c>
      <c r="E57" s="89" t="e">
        <f>'Picking Information'!#REF!</f>
        <v>#REF!</v>
      </c>
      <c r="F57" s="89" t="e">
        <f>'Picking Information'!#REF!</f>
        <v>#REF!</v>
      </c>
      <c r="G57" s="89" t="e">
        <f>'Picking Information'!#REF!</f>
        <v>#REF!</v>
      </c>
      <c r="H57" s="23" t="e">
        <f>'Picking Information'!#REF!</f>
        <v>#REF!</v>
      </c>
      <c r="I57" s="24" t="e">
        <f>'Picking Information'!#REF!</f>
        <v>#REF!</v>
      </c>
      <c r="J57" s="25" t="e">
        <f>'Picking Information'!#REF!</f>
        <v>#REF!</v>
      </c>
      <c r="K57" s="91" t="e">
        <f>'Picking Information'!#REF!</f>
        <v>#REF!</v>
      </c>
      <c r="L57"/>
      <c r="M57" t="b">
        <f t="shared" si="1"/>
        <v>0</v>
      </c>
      <c r="O57" s="582" t="s">
        <v>585</v>
      </c>
      <c r="P57" s="583">
        <v>6.5279047490394495</v>
      </c>
      <c r="Q57" s="583">
        <v>3.6040157516192453E-2</v>
      </c>
      <c r="R57" s="584">
        <v>99.994581581423361</v>
      </c>
      <c r="S57" s="224">
        <v>1</v>
      </c>
      <c r="T57" s="224">
        <v>1</v>
      </c>
      <c r="U57" s="224">
        <v>1</v>
      </c>
      <c r="V57" s="224">
        <v>1</v>
      </c>
      <c r="W57" s="224">
        <v>1</v>
      </c>
      <c r="X57" s="224">
        <v>1</v>
      </c>
      <c r="Y57" s="224"/>
      <c r="Z57" s="224"/>
    </row>
    <row r="58" spans="1:26" ht="14" customHeight="1">
      <c r="A58" s="22" t="str">
        <f>'Picking Information'!D59</f>
        <v>Peak</v>
      </c>
      <c r="B58" s="89" t="str">
        <f>'Picking Information'!E59</f>
        <v>UG96-1_bp_z01</v>
      </c>
      <c r="C58" s="89" t="e">
        <f>'Picking Information'!#REF!</f>
        <v>#REF!</v>
      </c>
      <c r="D58" s="89" t="e">
        <f>'Picking Information'!#REF!</f>
        <v>#REF!</v>
      </c>
      <c r="E58" s="89" t="e">
        <f>'Picking Information'!#REF!</f>
        <v>#REF!</v>
      </c>
      <c r="F58" s="89" t="e">
        <f>'Picking Information'!#REF!</f>
        <v>#REF!</v>
      </c>
      <c r="G58" s="89" t="e">
        <f>'Picking Information'!#REF!</f>
        <v>#REF!</v>
      </c>
      <c r="H58" s="23" t="e">
        <f>'Picking Information'!#REF!</f>
        <v>#REF!</v>
      </c>
      <c r="I58" s="24" t="e">
        <f>'Picking Information'!#REF!</f>
        <v>#REF!</v>
      </c>
      <c r="J58" s="25" t="e">
        <f>'Picking Information'!#REF!</f>
        <v>#REF!</v>
      </c>
      <c r="K58" s="91" t="e">
        <f>'Picking Information'!#REF!</f>
        <v>#REF!</v>
      </c>
      <c r="L58"/>
      <c r="M58" t="b">
        <f t="shared" si="1"/>
        <v>0</v>
      </c>
      <c r="O58" s="582" t="s">
        <v>586</v>
      </c>
      <c r="P58" s="583">
        <v>8.2620137664111564</v>
      </c>
      <c r="Q58" s="583">
        <v>3.5649257644303066E-2</v>
      </c>
      <c r="R58" s="584">
        <v>99.99420361114619</v>
      </c>
      <c r="S58" s="224">
        <v>1</v>
      </c>
      <c r="T58" s="224">
        <v>1</v>
      </c>
      <c r="U58" s="224">
        <v>1</v>
      </c>
      <c r="V58" s="224">
        <v>1</v>
      </c>
      <c r="W58" s="224">
        <v>1</v>
      </c>
      <c r="X58" s="224">
        <v>1</v>
      </c>
      <c r="Y58" s="224"/>
      <c r="Z58" s="224"/>
    </row>
    <row r="59" spans="1:26" ht="14" customHeight="1">
      <c r="A59" s="22" t="str">
        <f>'Picking Information'!D60</f>
        <v>Peak</v>
      </c>
      <c r="B59" s="89" t="str">
        <f>'Picking Information'!E60</f>
        <v>UG96-1_bp_z02</v>
      </c>
      <c r="C59" s="89" t="e">
        <f>'Picking Information'!#REF!</f>
        <v>#REF!</v>
      </c>
      <c r="D59" s="89" t="e">
        <f>'Picking Information'!#REF!</f>
        <v>#REF!</v>
      </c>
      <c r="E59" s="89" t="e">
        <f>'Picking Information'!#REF!</f>
        <v>#REF!</v>
      </c>
      <c r="F59" s="89" t="e">
        <f>'Picking Information'!#REF!</f>
        <v>#REF!</v>
      </c>
      <c r="G59" s="89" t="e">
        <f>'Picking Information'!#REF!</f>
        <v>#REF!</v>
      </c>
      <c r="H59" s="23" t="e">
        <f>'Picking Information'!#REF!</f>
        <v>#REF!</v>
      </c>
      <c r="I59" s="24" t="e">
        <f>'Picking Information'!#REF!</f>
        <v>#REF!</v>
      </c>
      <c r="J59" s="25" t="e">
        <f>'Picking Information'!#REF!</f>
        <v>#REF!</v>
      </c>
      <c r="K59" s="91" t="e">
        <f>'Picking Information'!#REF!</f>
        <v>#REF!</v>
      </c>
      <c r="L59"/>
      <c r="M59" t="b">
        <f t="shared" si="1"/>
        <v>0</v>
      </c>
      <c r="O59" s="582" t="s">
        <v>587</v>
      </c>
      <c r="P59" s="583">
        <v>7.3788565275468914</v>
      </c>
      <c r="Q59" s="583">
        <v>2.1712117935737508E-2</v>
      </c>
      <c r="R59" s="584">
        <v>99.995736791472297</v>
      </c>
      <c r="S59" s="224">
        <v>1</v>
      </c>
      <c r="T59" s="224">
        <v>1</v>
      </c>
      <c r="U59" s="224">
        <v>1</v>
      </c>
      <c r="V59" s="224">
        <v>1</v>
      </c>
      <c r="W59" s="224">
        <v>1</v>
      </c>
      <c r="X59" s="224">
        <v>1</v>
      </c>
      <c r="Y59" s="224"/>
      <c r="Z59" s="224"/>
    </row>
    <row r="60" spans="1:26" ht="14" customHeight="1">
      <c r="A60" s="22" t="str">
        <f>'Picking Information'!D61</f>
        <v>Peak</v>
      </c>
      <c r="B60" s="89" t="str">
        <f>'Picking Information'!E61</f>
        <v>UG96-1_bp_z03</v>
      </c>
      <c r="C60" s="89" t="e">
        <f>'Picking Information'!#REF!</f>
        <v>#REF!</v>
      </c>
      <c r="D60" s="89" t="e">
        <f>'Picking Information'!#REF!</f>
        <v>#REF!</v>
      </c>
      <c r="E60" s="89" t="e">
        <f>'Picking Information'!#REF!</f>
        <v>#REF!</v>
      </c>
      <c r="F60" s="89" t="e">
        <f>'Picking Information'!#REF!</f>
        <v>#REF!</v>
      </c>
      <c r="G60" s="89" t="e">
        <f>'Picking Information'!#REF!</f>
        <v>#REF!</v>
      </c>
      <c r="H60" s="23" t="e">
        <f>'Picking Information'!#REF!</f>
        <v>#REF!</v>
      </c>
      <c r="I60" s="24" t="e">
        <f>'Picking Information'!#REF!</f>
        <v>#REF!</v>
      </c>
      <c r="J60" s="25" t="e">
        <f>'Picking Information'!#REF!</f>
        <v>#REF!</v>
      </c>
      <c r="K60" s="91" t="e">
        <f>'Picking Information'!#REF!</f>
        <v>#REF!</v>
      </c>
      <c r="L60"/>
      <c r="M60" t="b">
        <f t="shared" si="1"/>
        <v>0</v>
      </c>
      <c r="O60" s="582" t="s">
        <v>588</v>
      </c>
      <c r="P60" s="583">
        <v>4.1147207017782508</v>
      </c>
      <c r="Q60" s="583">
        <v>1.4168803278059004E-2</v>
      </c>
      <c r="R60" s="584">
        <v>99.99531186860456</v>
      </c>
      <c r="S60" s="224">
        <v>1</v>
      </c>
      <c r="T60" s="224">
        <v>1</v>
      </c>
      <c r="U60" s="224">
        <v>1</v>
      </c>
      <c r="V60" s="224">
        <v>1</v>
      </c>
      <c r="W60" s="224">
        <v>1</v>
      </c>
      <c r="X60" s="224">
        <v>1</v>
      </c>
      <c r="Y60" s="224"/>
      <c r="Z60" s="224"/>
    </row>
    <row r="61" spans="1:26" ht="14" customHeight="1">
      <c r="A61" s="22" t="str">
        <f>'Picking Information'!D62</f>
        <v>Peak</v>
      </c>
      <c r="B61" s="89" t="str">
        <f>'Picking Information'!E62</f>
        <v>UG96-1_bp_z04</v>
      </c>
      <c r="C61" s="89" t="e">
        <f>'Picking Information'!#REF!</f>
        <v>#REF!</v>
      </c>
      <c r="D61" s="89" t="e">
        <f>'Picking Information'!#REF!</f>
        <v>#REF!</v>
      </c>
      <c r="E61" s="89" t="e">
        <f>'Picking Information'!#REF!</f>
        <v>#REF!</v>
      </c>
      <c r="F61" s="89" t="e">
        <f>'Picking Information'!#REF!</f>
        <v>#REF!</v>
      </c>
      <c r="G61" s="89" t="e">
        <f>'Picking Information'!#REF!</f>
        <v>#REF!</v>
      </c>
      <c r="H61" s="23" t="e">
        <f>'Picking Information'!#REF!</f>
        <v>#REF!</v>
      </c>
      <c r="I61" s="24" t="e">
        <f>'Picking Information'!#REF!</f>
        <v>#REF!</v>
      </c>
      <c r="J61" s="25" t="e">
        <f>'Picking Information'!#REF!</f>
        <v>#REF!</v>
      </c>
      <c r="K61" s="91" t="e">
        <f>'Picking Information'!#REF!</f>
        <v>#REF!</v>
      </c>
      <c r="L61"/>
      <c r="M61" t="b">
        <f t="shared" si="1"/>
        <v>0</v>
      </c>
      <c r="O61" s="582" t="s">
        <v>589</v>
      </c>
      <c r="P61" s="583">
        <v>8.54354155433324</v>
      </c>
      <c r="Q61" s="583">
        <v>3.6300897971664949E-2</v>
      </c>
      <c r="R61" s="584">
        <v>99.999376293116683</v>
      </c>
      <c r="S61" s="224">
        <v>1</v>
      </c>
      <c r="T61" s="224">
        <v>1</v>
      </c>
      <c r="U61" s="224">
        <v>1</v>
      </c>
      <c r="V61" s="224">
        <v>1</v>
      </c>
      <c r="W61" s="224">
        <v>1</v>
      </c>
      <c r="X61" s="224">
        <v>1</v>
      </c>
      <c r="Y61" s="224"/>
      <c r="Z61" s="224"/>
    </row>
    <row r="62" spans="1:26" ht="14" customHeight="1">
      <c r="A62" s="22" t="str">
        <f>'Picking Information'!D63</f>
        <v>Peak</v>
      </c>
      <c r="B62" s="89" t="str">
        <f>'Picking Information'!E63</f>
        <v>UG96-1_bp_z05</v>
      </c>
      <c r="C62" s="89" t="e">
        <f>'Picking Information'!#REF!</f>
        <v>#REF!</v>
      </c>
      <c r="D62" s="89" t="e">
        <f>'Picking Information'!#REF!</f>
        <v>#REF!</v>
      </c>
      <c r="E62" s="89" t="e">
        <f>'Picking Information'!#REF!</f>
        <v>#REF!</v>
      </c>
      <c r="F62" s="89" t="e">
        <f>'Picking Information'!#REF!</f>
        <v>#REF!</v>
      </c>
      <c r="G62" s="89" t="e">
        <f>'Picking Information'!#REF!</f>
        <v>#REF!</v>
      </c>
      <c r="H62" s="23" t="e">
        <f>'Picking Information'!#REF!</f>
        <v>#REF!</v>
      </c>
      <c r="I62" s="24" t="e">
        <f>'Picking Information'!#REF!</f>
        <v>#REF!</v>
      </c>
      <c r="J62" s="25" t="e">
        <f>'Picking Information'!#REF!</f>
        <v>#REF!</v>
      </c>
      <c r="K62" s="91" t="e">
        <f>'Picking Information'!#REF!</f>
        <v>#REF!</v>
      </c>
      <c r="L62"/>
      <c r="M62" t="b">
        <f t="shared" si="1"/>
        <v>0</v>
      </c>
      <c r="O62" s="582" t="s">
        <v>590</v>
      </c>
      <c r="P62" s="583">
        <v>57.441033731279767</v>
      </c>
      <c r="Q62" s="583">
        <v>0.20217793676017742</v>
      </c>
      <c r="R62" s="584">
        <v>99.824321795370508</v>
      </c>
      <c r="S62" s="224">
        <v>1</v>
      </c>
      <c r="T62" s="224">
        <v>1</v>
      </c>
      <c r="U62" s="224">
        <v>1</v>
      </c>
      <c r="V62" s="224">
        <v>1</v>
      </c>
      <c r="W62" s="224">
        <v>1</v>
      </c>
      <c r="X62" s="224">
        <v>1</v>
      </c>
      <c r="Y62" s="224"/>
      <c r="Z62" s="224"/>
    </row>
    <row r="63" spans="1:26" ht="14" customHeight="1">
      <c r="A63" s="22" t="str">
        <f>'Picking Information'!D64</f>
        <v>Peak</v>
      </c>
      <c r="B63" s="89" t="str">
        <f>'Picking Information'!E64</f>
        <v>UG96-1_bp_z06</v>
      </c>
      <c r="C63" s="89" t="e">
        <f>'Picking Information'!#REF!</f>
        <v>#REF!</v>
      </c>
      <c r="D63" s="89" t="e">
        <f>'Picking Information'!#REF!</f>
        <v>#REF!</v>
      </c>
      <c r="E63" s="89" t="e">
        <f>'Picking Information'!#REF!</f>
        <v>#REF!</v>
      </c>
      <c r="F63" s="89" t="e">
        <f>'Picking Information'!#REF!</f>
        <v>#REF!</v>
      </c>
      <c r="G63" s="89" t="e">
        <f>'Picking Information'!#REF!</f>
        <v>#REF!</v>
      </c>
      <c r="H63" s="23" t="e">
        <f>'Picking Information'!#REF!</f>
        <v>#REF!</v>
      </c>
      <c r="I63" s="24" t="e">
        <f>'Picking Information'!#REF!</f>
        <v>#REF!</v>
      </c>
      <c r="J63" s="25" t="e">
        <f>'Picking Information'!#REF!</f>
        <v>#REF!</v>
      </c>
      <c r="K63" s="91" t="e">
        <f>'Picking Information'!#REF!</f>
        <v>#REF!</v>
      </c>
      <c r="L63"/>
      <c r="M63" t="b">
        <f t="shared" si="1"/>
        <v>0</v>
      </c>
      <c r="O63" s="582" t="s">
        <v>591</v>
      </c>
      <c r="P63" s="583">
        <v>7.7421373374326539</v>
      </c>
      <c r="Q63" s="583">
        <v>3.0618783564535804E-2</v>
      </c>
      <c r="R63" s="584">
        <v>99.99473331621536</v>
      </c>
      <c r="S63" s="224">
        <v>1</v>
      </c>
      <c r="T63" s="224">
        <v>1</v>
      </c>
      <c r="U63" s="224">
        <v>1</v>
      </c>
      <c r="V63" s="224">
        <v>1</v>
      </c>
      <c r="W63" s="224">
        <v>1</v>
      </c>
      <c r="X63" s="224">
        <v>1</v>
      </c>
      <c r="Y63" s="224"/>
      <c r="Z63" s="224"/>
    </row>
    <row r="64" spans="1:26" ht="14" customHeight="1">
      <c r="A64" s="22" t="str">
        <f>'Picking Information'!D65</f>
        <v>TraIL</v>
      </c>
      <c r="B64" s="89" t="str">
        <f>'Picking Information'!E65</f>
        <v>sample name</v>
      </c>
      <c r="C64" s="89" t="e">
        <f>'Picking Information'!#REF!</f>
        <v>#REF!</v>
      </c>
      <c r="D64" s="89" t="e">
        <f>'Picking Information'!#REF!</f>
        <v>#REF!</v>
      </c>
      <c r="E64" s="89" t="e">
        <f>'Picking Information'!#REF!</f>
        <v>#REF!</v>
      </c>
      <c r="F64" s="89" t="e">
        <f>'Picking Information'!#REF!</f>
        <v>#REF!</v>
      </c>
      <c r="G64" s="89" t="e">
        <f>'Picking Information'!#REF!</f>
        <v>#REF!</v>
      </c>
      <c r="H64" s="23" t="e">
        <f>'Picking Information'!#REF!</f>
        <v>#REF!</v>
      </c>
      <c r="I64" s="24" t="e">
        <f>'Picking Information'!#REF!</f>
        <v>#REF!</v>
      </c>
      <c r="J64" s="25" t="e">
        <f>'Picking Information'!#REF!</f>
        <v>#REF!</v>
      </c>
      <c r="K64" s="91" t="e">
        <f>'Picking Information'!#REF!</f>
        <v>#REF!</v>
      </c>
      <c r="L64"/>
      <c r="M64" t="b">
        <f t="shared" si="1"/>
        <v>1</v>
      </c>
      <c r="O64" s="224" t="s">
        <v>382</v>
      </c>
      <c r="P64" s="224">
        <v>1</v>
      </c>
      <c r="Q64" s="224">
        <v>0.01</v>
      </c>
      <c r="R64" s="285">
        <v>100</v>
      </c>
      <c r="S64" s="224">
        <v>1</v>
      </c>
      <c r="T64" s="224">
        <v>1</v>
      </c>
      <c r="U64" s="224">
        <v>1</v>
      </c>
      <c r="V64" s="224">
        <v>1</v>
      </c>
      <c r="W64" s="224">
        <v>1</v>
      </c>
      <c r="X64" s="224">
        <v>1</v>
      </c>
      <c r="Y64" s="224"/>
      <c r="Z64" s="224"/>
    </row>
    <row r="65" spans="1:26" ht="14" customHeight="1">
      <c r="A65" s="22" t="str">
        <f>'Picking Information'!D66</f>
        <v>TraIL</v>
      </c>
      <c r="B65" s="89" t="str">
        <f>'Picking Information'!E66</f>
        <v>sample name</v>
      </c>
      <c r="C65" s="89" t="e">
        <f>'Picking Information'!#REF!</f>
        <v>#REF!</v>
      </c>
      <c r="D65" s="89" t="e">
        <f>'Picking Information'!#REF!</f>
        <v>#REF!</v>
      </c>
      <c r="E65" s="89" t="e">
        <f>'Picking Information'!#REF!</f>
        <v>#REF!</v>
      </c>
      <c r="F65" s="89" t="e">
        <f>'Picking Information'!#REF!</f>
        <v>#REF!</v>
      </c>
      <c r="G65" s="89" t="e">
        <f>'Picking Information'!#REF!</f>
        <v>#REF!</v>
      </c>
      <c r="H65" s="23" t="e">
        <f>'Picking Information'!#REF!</f>
        <v>#REF!</v>
      </c>
      <c r="I65" s="24" t="e">
        <f>'Picking Information'!#REF!</f>
        <v>#REF!</v>
      </c>
      <c r="J65" s="25" t="e">
        <f>'Picking Information'!#REF!</f>
        <v>#REF!</v>
      </c>
      <c r="K65" s="91" t="e">
        <f>'Picking Information'!#REF!</f>
        <v>#REF!</v>
      </c>
      <c r="L65"/>
      <c r="M65" t="b">
        <f t="shared" si="1"/>
        <v>1</v>
      </c>
      <c r="O65" s="224" t="s">
        <v>382</v>
      </c>
      <c r="P65" s="224">
        <v>1</v>
      </c>
      <c r="Q65" s="224">
        <v>0.01</v>
      </c>
      <c r="R65" s="285">
        <v>100</v>
      </c>
      <c r="S65" s="224">
        <v>1</v>
      </c>
      <c r="T65" s="224">
        <v>1</v>
      </c>
      <c r="U65" s="224">
        <v>1</v>
      </c>
      <c r="V65" s="224">
        <v>1</v>
      </c>
      <c r="W65" s="224">
        <v>1</v>
      </c>
      <c r="X65" s="224">
        <v>1</v>
      </c>
      <c r="Y65" s="224"/>
      <c r="Z65" s="224"/>
    </row>
    <row r="66" spans="1:26" ht="14" customHeight="1">
      <c r="A66" s="22" t="str">
        <f>'Picking Information'!D67</f>
        <v>TraIL</v>
      </c>
      <c r="B66" s="89" t="str">
        <f>'Picking Information'!E67</f>
        <v>sample name</v>
      </c>
      <c r="C66" s="89" t="e">
        <f>'Picking Information'!#REF!</f>
        <v>#REF!</v>
      </c>
      <c r="D66" s="89" t="e">
        <f>'Picking Information'!#REF!</f>
        <v>#REF!</v>
      </c>
      <c r="E66" s="89" t="e">
        <f>'Picking Information'!#REF!</f>
        <v>#REF!</v>
      </c>
      <c r="F66" s="89" t="e">
        <f>'Picking Information'!#REF!</f>
        <v>#REF!</v>
      </c>
      <c r="G66" s="89" t="e">
        <f>'Picking Information'!#REF!</f>
        <v>#REF!</v>
      </c>
      <c r="H66" s="23" t="e">
        <f>'Picking Information'!#REF!</f>
        <v>#REF!</v>
      </c>
      <c r="I66" s="24" t="e">
        <f>'Picking Information'!#REF!</f>
        <v>#REF!</v>
      </c>
      <c r="J66" s="25" t="e">
        <f>'Picking Information'!#REF!</f>
        <v>#REF!</v>
      </c>
      <c r="K66" s="91" t="e">
        <f>'Picking Information'!#REF!</f>
        <v>#REF!</v>
      </c>
      <c r="L66"/>
      <c r="M66" t="b">
        <f t="shared" si="1"/>
        <v>1</v>
      </c>
      <c r="O66" s="224" t="s">
        <v>382</v>
      </c>
      <c r="P66" s="224">
        <v>1</v>
      </c>
      <c r="Q66" s="224">
        <v>0.01</v>
      </c>
      <c r="R66" s="285">
        <v>100</v>
      </c>
      <c r="S66" s="224">
        <v>1</v>
      </c>
      <c r="T66" s="224">
        <v>1</v>
      </c>
      <c r="U66" s="224">
        <v>1</v>
      </c>
      <c r="V66" s="224">
        <v>1</v>
      </c>
      <c r="W66" s="224">
        <v>1</v>
      </c>
      <c r="X66" s="224">
        <v>1</v>
      </c>
      <c r="Y66" s="224"/>
      <c r="Z66" s="224"/>
    </row>
    <row r="67" spans="1:26" ht="14" customHeight="1">
      <c r="A67" s="22" t="str">
        <f>'Picking Information'!D68</f>
        <v>TraIL</v>
      </c>
      <c r="B67" s="89" t="str">
        <f>'Picking Information'!E68</f>
        <v>sample name</v>
      </c>
      <c r="C67" s="89" t="e">
        <f>'Picking Information'!#REF!</f>
        <v>#REF!</v>
      </c>
      <c r="D67" s="89" t="e">
        <f>'Picking Information'!#REF!</f>
        <v>#REF!</v>
      </c>
      <c r="E67" s="89" t="e">
        <f>'Picking Information'!#REF!</f>
        <v>#REF!</v>
      </c>
      <c r="F67" s="89" t="e">
        <f>'Picking Information'!#REF!</f>
        <v>#REF!</v>
      </c>
      <c r="G67" s="89" t="e">
        <f>'Picking Information'!#REF!</f>
        <v>#REF!</v>
      </c>
      <c r="H67" s="23" t="e">
        <f>'Picking Information'!#REF!</f>
        <v>#REF!</v>
      </c>
      <c r="I67" s="24" t="e">
        <f>'Picking Information'!#REF!</f>
        <v>#REF!</v>
      </c>
      <c r="J67" s="25" t="e">
        <f>'Picking Information'!#REF!</f>
        <v>#REF!</v>
      </c>
      <c r="K67" s="91" t="e">
        <f>'Picking Information'!#REF!</f>
        <v>#REF!</v>
      </c>
      <c r="L67"/>
      <c r="M67" t="b">
        <f t="shared" si="1"/>
        <v>1</v>
      </c>
      <c r="O67" s="224" t="s">
        <v>382</v>
      </c>
      <c r="P67" s="224">
        <v>1</v>
      </c>
      <c r="Q67" s="224">
        <v>0.01</v>
      </c>
      <c r="R67" s="285">
        <v>100</v>
      </c>
      <c r="S67" s="224">
        <v>1</v>
      </c>
      <c r="T67" s="224">
        <v>1</v>
      </c>
      <c r="U67" s="224">
        <v>1</v>
      </c>
      <c r="V67" s="224">
        <v>1</v>
      </c>
      <c r="W67" s="224">
        <v>1</v>
      </c>
      <c r="X67" s="224">
        <v>1</v>
      </c>
      <c r="Y67" s="224"/>
      <c r="Z67" s="224"/>
    </row>
    <row r="68" spans="1:26" ht="14" customHeight="1">
      <c r="A68" s="22" t="str">
        <f>'Picking Information'!D69</f>
        <v>TraIL</v>
      </c>
      <c r="B68" s="89" t="str">
        <f>'Picking Information'!E69</f>
        <v>sample name</v>
      </c>
      <c r="C68" s="89" t="e">
        <f>'Picking Information'!#REF!</f>
        <v>#REF!</v>
      </c>
      <c r="D68" s="89" t="e">
        <f>'Picking Information'!#REF!</f>
        <v>#REF!</v>
      </c>
      <c r="E68" s="89" t="e">
        <f>'Picking Information'!#REF!</f>
        <v>#REF!</v>
      </c>
      <c r="F68" s="89" t="e">
        <f>'Picking Information'!#REF!</f>
        <v>#REF!</v>
      </c>
      <c r="G68" s="89" t="e">
        <f>'Picking Information'!#REF!</f>
        <v>#REF!</v>
      </c>
      <c r="H68" s="23" t="e">
        <f>'Picking Information'!#REF!</f>
        <v>#REF!</v>
      </c>
      <c r="I68" s="24" t="e">
        <f>'Picking Information'!#REF!</f>
        <v>#REF!</v>
      </c>
      <c r="J68" s="25" t="e">
        <f>'Picking Information'!#REF!</f>
        <v>#REF!</v>
      </c>
      <c r="K68" s="91" t="e">
        <f>'Picking Information'!#REF!</f>
        <v>#REF!</v>
      </c>
      <c r="L68"/>
      <c r="M68" t="b">
        <f t="shared" si="1"/>
        <v>1</v>
      </c>
      <c r="O68" s="224" t="s">
        <v>382</v>
      </c>
      <c r="P68" s="224">
        <v>1</v>
      </c>
      <c r="Q68" s="224">
        <v>0.01</v>
      </c>
      <c r="R68" s="285">
        <v>100</v>
      </c>
      <c r="S68" s="224">
        <v>1</v>
      </c>
      <c r="T68" s="224">
        <v>1</v>
      </c>
      <c r="U68" s="224">
        <v>1</v>
      </c>
      <c r="V68" s="224">
        <v>1</v>
      </c>
      <c r="W68" s="224">
        <v>1</v>
      </c>
      <c r="X68" s="224">
        <v>1</v>
      </c>
      <c r="Y68" s="224"/>
      <c r="Z68" s="224"/>
    </row>
    <row r="69" spans="1:26" ht="14" customHeight="1">
      <c r="A69" s="22" t="str">
        <f>'Picking Information'!D70</f>
        <v>TraIL</v>
      </c>
      <c r="B69" s="89" t="str">
        <f>'Picking Information'!E70</f>
        <v>sample name</v>
      </c>
      <c r="C69" s="89" t="e">
        <f>'Picking Information'!#REF!</f>
        <v>#REF!</v>
      </c>
      <c r="D69" s="89" t="e">
        <f>'Picking Information'!#REF!</f>
        <v>#REF!</v>
      </c>
      <c r="E69" s="89" t="e">
        <f>'Picking Information'!#REF!</f>
        <v>#REF!</v>
      </c>
      <c r="F69" s="89" t="e">
        <f>'Picking Information'!#REF!</f>
        <v>#REF!</v>
      </c>
      <c r="G69" s="89" t="e">
        <f>'Picking Information'!#REF!</f>
        <v>#REF!</v>
      </c>
      <c r="H69" s="23" t="e">
        <f>'Picking Information'!#REF!</f>
        <v>#REF!</v>
      </c>
      <c r="I69" s="24" t="e">
        <f>'Picking Information'!#REF!</f>
        <v>#REF!</v>
      </c>
      <c r="J69" s="25" t="e">
        <f>'Picking Information'!#REF!</f>
        <v>#REF!</v>
      </c>
      <c r="K69" s="91" t="e">
        <f>'Picking Information'!#REF!</f>
        <v>#REF!</v>
      </c>
      <c r="L69"/>
      <c r="M69" t="b">
        <f t="shared" si="1"/>
        <v>1</v>
      </c>
      <c r="O69" s="224" t="s">
        <v>382</v>
      </c>
      <c r="P69" s="224">
        <v>1</v>
      </c>
      <c r="Q69" s="224">
        <v>0.01</v>
      </c>
      <c r="R69" s="285">
        <v>100</v>
      </c>
      <c r="S69" s="224">
        <v>1</v>
      </c>
      <c r="T69" s="224">
        <v>1</v>
      </c>
      <c r="U69" s="224">
        <v>1</v>
      </c>
      <c r="V69" s="224">
        <v>1</v>
      </c>
      <c r="W69" s="224">
        <v>1</v>
      </c>
      <c r="X69" s="224">
        <v>1</v>
      </c>
      <c r="Y69" s="224"/>
      <c r="Z69" s="224"/>
    </row>
    <row r="70" spans="1:26" ht="14" customHeight="1">
      <c r="A70" s="22" t="str">
        <f>'Picking Information'!D71</f>
        <v>TraIL</v>
      </c>
      <c r="B70" s="89" t="str">
        <f>'Picking Information'!E71</f>
        <v>sample name</v>
      </c>
      <c r="C70" s="89" t="e">
        <f>'Picking Information'!#REF!</f>
        <v>#REF!</v>
      </c>
      <c r="D70" s="89" t="e">
        <f>'Picking Information'!#REF!</f>
        <v>#REF!</v>
      </c>
      <c r="E70" s="89" t="e">
        <f>'Picking Information'!#REF!</f>
        <v>#REF!</v>
      </c>
      <c r="F70" s="89" t="e">
        <f>'Picking Information'!#REF!</f>
        <v>#REF!</v>
      </c>
      <c r="G70" s="89" t="e">
        <f>'Picking Information'!#REF!</f>
        <v>#REF!</v>
      </c>
      <c r="H70" s="23" t="e">
        <f>'Picking Information'!#REF!</f>
        <v>#REF!</v>
      </c>
      <c r="I70" s="24" t="e">
        <f>'Picking Information'!#REF!</f>
        <v>#REF!</v>
      </c>
      <c r="J70" s="25" t="e">
        <f>'Picking Information'!#REF!</f>
        <v>#REF!</v>
      </c>
      <c r="K70" s="91" t="e">
        <f>'Picking Information'!#REF!</f>
        <v>#REF!</v>
      </c>
      <c r="L70"/>
      <c r="M70" t="b">
        <f t="shared" si="1"/>
        <v>1</v>
      </c>
      <c r="O70" s="224" t="s">
        <v>382</v>
      </c>
      <c r="P70" s="224">
        <v>1</v>
      </c>
      <c r="Q70" s="224">
        <v>0.01</v>
      </c>
      <c r="R70" s="285">
        <v>100</v>
      </c>
      <c r="S70" s="224">
        <v>1</v>
      </c>
      <c r="T70" s="224">
        <v>1</v>
      </c>
      <c r="U70" s="224">
        <v>1</v>
      </c>
      <c r="V70" s="224">
        <v>1</v>
      </c>
      <c r="W70" s="224">
        <v>1</v>
      </c>
      <c r="X70" s="224">
        <v>1</v>
      </c>
      <c r="Y70" s="224"/>
      <c r="Z70" s="224"/>
    </row>
    <row r="71" spans="1:26" ht="14" customHeight="1">
      <c r="A71" s="22" t="str">
        <f>'Picking Information'!D72</f>
        <v>TraIL</v>
      </c>
      <c r="B71" s="89" t="str">
        <f>'Picking Information'!E72</f>
        <v>sample name</v>
      </c>
      <c r="C71" s="89" t="e">
        <f>'Picking Information'!#REF!</f>
        <v>#REF!</v>
      </c>
      <c r="D71" s="89" t="e">
        <f>'Picking Information'!#REF!</f>
        <v>#REF!</v>
      </c>
      <c r="E71" s="89" t="e">
        <f>'Picking Information'!#REF!</f>
        <v>#REF!</v>
      </c>
      <c r="F71" s="89" t="e">
        <f>'Picking Information'!#REF!</f>
        <v>#REF!</v>
      </c>
      <c r="G71" s="89" t="e">
        <f>'Picking Information'!#REF!</f>
        <v>#REF!</v>
      </c>
      <c r="H71" s="23" t="e">
        <f>'Picking Information'!#REF!</f>
        <v>#REF!</v>
      </c>
      <c r="I71" s="24" t="e">
        <f>'Picking Information'!#REF!</f>
        <v>#REF!</v>
      </c>
      <c r="J71" s="25" t="e">
        <f>'Picking Information'!#REF!</f>
        <v>#REF!</v>
      </c>
      <c r="K71" s="91" t="e">
        <f>'Picking Information'!#REF!</f>
        <v>#REF!</v>
      </c>
      <c r="L71"/>
      <c r="M71" t="b">
        <f t="shared" ref="M71:M122" si="2">EXACT(B71,O71)</f>
        <v>1</v>
      </c>
      <c r="O71" s="224" t="s">
        <v>382</v>
      </c>
      <c r="P71" s="224">
        <v>1</v>
      </c>
      <c r="Q71" s="224">
        <v>0.01</v>
      </c>
      <c r="R71" s="285">
        <v>100</v>
      </c>
      <c r="S71" s="224">
        <v>1</v>
      </c>
      <c r="T71" s="224">
        <v>1</v>
      </c>
      <c r="U71" s="224">
        <v>1</v>
      </c>
      <c r="V71" s="224">
        <v>1</v>
      </c>
      <c r="W71" s="224">
        <v>1</v>
      </c>
      <c r="X71" s="224">
        <v>1</v>
      </c>
      <c r="Y71" s="224"/>
      <c r="Z71" s="224"/>
    </row>
    <row r="72" spans="1:26" ht="14" customHeight="1">
      <c r="A72" s="22" t="str">
        <f>'Picking Information'!D73</f>
        <v>TraIL</v>
      </c>
      <c r="B72" s="89" t="str">
        <f>'Picking Information'!E73</f>
        <v>sample name</v>
      </c>
      <c r="C72" s="89" t="e">
        <f>'Picking Information'!#REF!</f>
        <v>#REF!</v>
      </c>
      <c r="D72" s="89" t="e">
        <f>'Picking Information'!#REF!</f>
        <v>#REF!</v>
      </c>
      <c r="E72" s="89" t="e">
        <f>'Picking Information'!#REF!</f>
        <v>#REF!</v>
      </c>
      <c r="F72" s="89" t="e">
        <f>'Picking Information'!#REF!</f>
        <v>#REF!</v>
      </c>
      <c r="G72" s="89" t="e">
        <f>'Picking Information'!#REF!</f>
        <v>#REF!</v>
      </c>
      <c r="H72" s="23" t="e">
        <f>'Picking Information'!#REF!</f>
        <v>#REF!</v>
      </c>
      <c r="I72" s="24" t="e">
        <f>'Picking Information'!#REF!</f>
        <v>#REF!</v>
      </c>
      <c r="J72" s="25" t="e">
        <f>'Picking Information'!#REF!</f>
        <v>#REF!</v>
      </c>
      <c r="K72" s="91" t="e">
        <f>'Picking Information'!#REF!</f>
        <v>#REF!</v>
      </c>
      <c r="L72"/>
      <c r="M72" t="b">
        <f t="shared" si="2"/>
        <v>1</v>
      </c>
      <c r="O72" s="224" t="s">
        <v>382</v>
      </c>
      <c r="P72" s="224">
        <v>1</v>
      </c>
      <c r="Q72" s="224">
        <v>0.01</v>
      </c>
      <c r="R72" s="285">
        <v>100</v>
      </c>
      <c r="S72" s="224">
        <v>1</v>
      </c>
      <c r="T72" s="224">
        <v>1</v>
      </c>
      <c r="U72" s="224">
        <v>1</v>
      </c>
      <c r="V72" s="224">
        <v>1</v>
      </c>
      <c r="W72" s="224">
        <v>1</v>
      </c>
      <c r="X72" s="224">
        <v>1</v>
      </c>
      <c r="Y72" s="224"/>
      <c r="Z72" s="224"/>
    </row>
    <row r="73" spans="1:26" ht="14" customHeight="1">
      <c r="A73" s="22" t="str">
        <f>'Picking Information'!D74</f>
        <v>TraIL</v>
      </c>
      <c r="B73" s="89" t="str">
        <f>'Picking Information'!E74</f>
        <v>sample name</v>
      </c>
      <c r="C73" s="89" t="e">
        <f>'Picking Information'!#REF!</f>
        <v>#REF!</v>
      </c>
      <c r="D73" s="89" t="e">
        <f>'Picking Information'!#REF!</f>
        <v>#REF!</v>
      </c>
      <c r="E73" s="89" t="e">
        <f>'Picking Information'!#REF!</f>
        <v>#REF!</v>
      </c>
      <c r="F73" s="89" t="e">
        <f>'Picking Information'!#REF!</f>
        <v>#REF!</v>
      </c>
      <c r="G73" s="89" t="e">
        <f>'Picking Information'!#REF!</f>
        <v>#REF!</v>
      </c>
      <c r="H73" s="23" t="e">
        <f>'Picking Information'!#REF!</f>
        <v>#REF!</v>
      </c>
      <c r="I73" s="24" t="e">
        <f>'Picking Information'!#REF!</f>
        <v>#REF!</v>
      </c>
      <c r="J73" s="25" t="e">
        <f>'Picking Information'!#REF!</f>
        <v>#REF!</v>
      </c>
      <c r="K73" s="91" t="e">
        <f>'Picking Information'!#REF!</f>
        <v>#REF!</v>
      </c>
      <c r="L73"/>
      <c r="M73" t="b">
        <f t="shared" si="2"/>
        <v>1</v>
      </c>
      <c r="O73" s="224" t="s">
        <v>382</v>
      </c>
      <c r="P73" s="224">
        <v>1</v>
      </c>
      <c r="Q73" s="224">
        <v>0.01</v>
      </c>
      <c r="R73" s="285">
        <v>100</v>
      </c>
      <c r="S73" s="224">
        <v>1</v>
      </c>
      <c r="T73" s="224">
        <v>1</v>
      </c>
      <c r="U73" s="224">
        <v>1</v>
      </c>
      <c r="V73" s="224">
        <v>1</v>
      </c>
      <c r="W73" s="224">
        <v>1</v>
      </c>
      <c r="X73" s="224">
        <v>1</v>
      </c>
      <c r="Y73" s="224"/>
      <c r="Z73" s="224"/>
    </row>
    <row r="74" spans="1:26" ht="14" customHeight="1">
      <c r="A74" s="22" t="str">
        <f>'Picking Information'!D75</f>
        <v>TraIL</v>
      </c>
      <c r="B74" s="89" t="str">
        <f>'Picking Information'!E75</f>
        <v>sample name</v>
      </c>
      <c r="C74" s="89" t="e">
        <f>'Picking Information'!#REF!</f>
        <v>#REF!</v>
      </c>
      <c r="D74" s="89" t="e">
        <f>'Picking Information'!#REF!</f>
        <v>#REF!</v>
      </c>
      <c r="E74" s="89" t="e">
        <f>'Picking Information'!#REF!</f>
        <v>#REF!</v>
      </c>
      <c r="F74" s="89" t="e">
        <f>'Picking Information'!#REF!</f>
        <v>#REF!</v>
      </c>
      <c r="G74" s="89" t="e">
        <f>'Picking Information'!#REF!</f>
        <v>#REF!</v>
      </c>
      <c r="H74" s="23" t="e">
        <f>'Picking Information'!#REF!</f>
        <v>#REF!</v>
      </c>
      <c r="I74" s="24" t="e">
        <f>'Picking Information'!#REF!</f>
        <v>#REF!</v>
      </c>
      <c r="J74" s="25" t="e">
        <f>'Picking Information'!#REF!</f>
        <v>#REF!</v>
      </c>
      <c r="K74" s="91" t="e">
        <f>'Picking Information'!#REF!</f>
        <v>#REF!</v>
      </c>
      <c r="L74"/>
      <c r="M74" t="b">
        <f t="shared" si="2"/>
        <v>1</v>
      </c>
      <c r="O74" s="224" t="s">
        <v>382</v>
      </c>
      <c r="P74" s="224">
        <v>1</v>
      </c>
      <c r="Q74" s="224">
        <v>0.01</v>
      </c>
      <c r="R74" s="285">
        <v>100</v>
      </c>
      <c r="S74" s="224">
        <v>1</v>
      </c>
      <c r="T74" s="224">
        <v>1</v>
      </c>
      <c r="U74" s="224">
        <v>1</v>
      </c>
      <c r="V74" s="224">
        <v>1</v>
      </c>
      <c r="W74" s="224">
        <v>1</v>
      </c>
      <c r="X74" s="224">
        <v>1</v>
      </c>
      <c r="Y74" s="224"/>
      <c r="Z74" s="224"/>
    </row>
    <row r="75" spans="1:26" ht="14" customHeight="1">
      <c r="A75" s="22" t="str">
        <f>'Picking Information'!D76</f>
        <v>TraIL</v>
      </c>
      <c r="B75" s="89" t="str">
        <f>'Picking Information'!E76</f>
        <v>sample name</v>
      </c>
      <c r="C75" s="89" t="e">
        <f>'Picking Information'!#REF!</f>
        <v>#REF!</v>
      </c>
      <c r="D75" s="89" t="e">
        <f>'Picking Information'!#REF!</f>
        <v>#REF!</v>
      </c>
      <c r="E75" s="89" t="e">
        <f>'Picking Information'!#REF!</f>
        <v>#REF!</v>
      </c>
      <c r="F75" s="89" t="e">
        <f>'Picking Information'!#REF!</f>
        <v>#REF!</v>
      </c>
      <c r="G75" s="89" t="e">
        <f>'Picking Information'!#REF!</f>
        <v>#REF!</v>
      </c>
      <c r="H75" s="23" t="e">
        <f>'Picking Information'!#REF!</f>
        <v>#REF!</v>
      </c>
      <c r="I75" s="24" t="e">
        <f>'Picking Information'!#REF!</f>
        <v>#REF!</v>
      </c>
      <c r="J75" s="25" t="e">
        <f>'Picking Information'!#REF!</f>
        <v>#REF!</v>
      </c>
      <c r="K75" s="91" t="e">
        <f>'Picking Information'!#REF!</f>
        <v>#REF!</v>
      </c>
      <c r="L75"/>
      <c r="M75" t="b">
        <f t="shared" si="2"/>
        <v>1</v>
      </c>
      <c r="O75" s="224" t="s">
        <v>382</v>
      </c>
      <c r="P75" s="224">
        <v>1</v>
      </c>
      <c r="Q75" s="224">
        <v>0.01</v>
      </c>
      <c r="R75" s="285">
        <v>100</v>
      </c>
      <c r="S75" s="224">
        <v>1</v>
      </c>
      <c r="T75" s="224">
        <v>1</v>
      </c>
      <c r="U75" s="224">
        <v>1</v>
      </c>
      <c r="V75" s="224">
        <v>1</v>
      </c>
      <c r="W75" s="224">
        <v>1</v>
      </c>
      <c r="X75" s="224">
        <v>1</v>
      </c>
      <c r="Y75" s="224"/>
      <c r="Z75" s="224"/>
    </row>
    <row r="76" spans="1:26" ht="14" customHeight="1">
      <c r="A76" s="22" t="str">
        <f>'Picking Information'!D77</f>
        <v>TraIL</v>
      </c>
      <c r="B76" s="89" t="str">
        <f>'Picking Information'!E77</f>
        <v>sample name</v>
      </c>
      <c r="C76" s="89" t="e">
        <f>'Picking Information'!#REF!</f>
        <v>#REF!</v>
      </c>
      <c r="D76" s="89" t="e">
        <f>'Picking Information'!#REF!</f>
        <v>#REF!</v>
      </c>
      <c r="E76" s="89" t="e">
        <f>'Picking Information'!#REF!</f>
        <v>#REF!</v>
      </c>
      <c r="F76" s="89" t="e">
        <f>'Picking Information'!#REF!</f>
        <v>#REF!</v>
      </c>
      <c r="G76" s="89" t="e">
        <f>'Picking Information'!#REF!</f>
        <v>#REF!</v>
      </c>
      <c r="H76" s="23" t="e">
        <f>'Picking Information'!#REF!</f>
        <v>#REF!</v>
      </c>
      <c r="I76" s="24" t="e">
        <f>'Picking Information'!#REF!</f>
        <v>#REF!</v>
      </c>
      <c r="J76" s="25" t="e">
        <f>'Picking Information'!#REF!</f>
        <v>#REF!</v>
      </c>
      <c r="K76" s="91" t="e">
        <f>'Picking Information'!#REF!</f>
        <v>#REF!</v>
      </c>
      <c r="L76"/>
      <c r="M76" t="b">
        <f t="shared" si="2"/>
        <v>1</v>
      </c>
      <c r="O76" s="224" t="s">
        <v>382</v>
      </c>
      <c r="P76" s="224">
        <v>1</v>
      </c>
      <c r="Q76" s="224">
        <v>0.01</v>
      </c>
      <c r="R76" s="285">
        <v>100</v>
      </c>
      <c r="S76" s="224">
        <v>1</v>
      </c>
      <c r="T76" s="224">
        <v>1</v>
      </c>
      <c r="U76" s="224">
        <v>1</v>
      </c>
      <c r="V76" s="224">
        <v>1</v>
      </c>
      <c r="W76" s="224">
        <v>1</v>
      </c>
      <c r="X76" s="224">
        <v>1</v>
      </c>
      <c r="Y76" s="224"/>
      <c r="Z76" s="224"/>
    </row>
    <row r="77" spans="1:26" ht="14" customHeight="1">
      <c r="A77" s="22" t="str">
        <f>'Picking Information'!D78</f>
        <v>TraIL</v>
      </c>
      <c r="B77" s="89" t="str">
        <f>'Picking Information'!E78</f>
        <v>sample name</v>
      </c>
      <c r="C77" s="89" t="e">
        <f>'Picking Information'!#REF!</f>
        <v>#REF!</v>
      </c>
      <c r="D77" s="89" t="e">
        <f>'Picking Information'!#REF!</f>
        <v>#REF!</v>
      </c>
      <c r="E77" s="89" t="e">
        <f>'Picking Information'!#REF!</f>
        <v>#REF!</v>
      </c>
      <c r="F77" s="89" t="e">
        <f>'Picking Information'!#REF!</f>
        <v>#REF!</v>
      </c>
      <c r="G77" s="89" t="e">
        <f>'Picking Information'!#REF!</f>
        <v>#REF!</v>
      </c>
      <c r="H77" s="23" t="e">
        <f>'Picking Information'!#REF!</f>
        <v>#REF!</v>
      </c>
      <c r="I77" s="24" t="e">
        <f>'Picking Information'!#REF!</f>
        <v>#REF!</v>
      </c>
      <c r="J77" s="25" t="e">
        <f>'Picking Information'!#REF!</f>
        <v>#REF!</v>
      </c>
      <c r="K77" s="91" t="e">
        <f>'Picking Information'!#REF!</f>
        <v>#REF!</v>
      </c>
      <c r="L77"/>
      <c r="M77" t="b">
        <f t="shared" si="2"/>
        <v>1</v>
      </c>
      <c r="O77" s="224" t="s">
        <v>382</v>
      </c>
      <c r="P77" s="224">
        <v>1</v>
      </c>
      <c r="Q77" s="224">
        <v>0.01</v>
      </c>
      <c r="R77" s="285">
        <v>100</v>
      </c>
      <c r="S77" s="224">
        <v>1</v>
      </c>
      <c r="T77" s="224">
        <v>1</v>
      </c>
      <c r="U77" s="224">
        <v>1</v>
      </c>
      <c r="V77" s="224">
        <v>1</v>
      </c>
      <c r="W77" s="224">
        <v>1</v>
      </c>
      <c r="X77" s="224">
        <v>1</v>
      </c>
      <c r="Y77" s="224"/>
      <c r="Z77" s="224"/>
    </row>
    <row r="78" spans="1:26" ht="14" customHeight="1">
      <c r="A78" s="22" t="str">
        <f>'Picking Information'!D79</f>
        <v>TraIL</v>
      </c>
      <c r="B78" s="89" t="str">
        <f>'Picking Information'!E79</f>
        <v>sample name</v>
      </c>
      <c r="C78" s="89" t="e">
        <f>'Picking Information'!#REF!</f>
        <v>#REF!</v>
      </c>
      <c r="D78" s="89" t="e">
        <f>'Picking Information'!#REF!</f>
        <v>#REF!</v>
      </c>
      <c r="E78" s="89" t="e">
        <f>'Picking Information'!#REF!</f>
        <v>#REF!</v>
      </c>
      <c r="F78" s="89" t="e">
        <f>'Picking Information'!#REF!</f>
        <v>#REF!</v>
      </c>
      <c r="G78" s="89" t="e">
        <f>'Picking Information'!#REF!</f>
        <v>#REF!</v>
      </c>
      <c r="H78" s="23" t="e">
        <f>'Picking Information'!#REF!</f>
        <v>#REF!</v>
      </c>
      <c r="I78" s="24" t="e">
        <f>'Picking Information'!#REF!</f>
        <v>#REF!</v>
      </c>
      <c r="J78" s="25" t="e">
        <f>'Picking Information'!#REF!</f>
        <v>#REF!</v>
      </c>
      <c r="K78" s="91" t="e">
        <f>'Picking Information'!#REF!</f>
        <v>#REF!</v>
      </c>
      <c r="L78"/>
      <c r="M78" t="b">
        <f t="shared" si="2"/>
        <v>1</v>
      </c>
      <c r="O78" s="224" t="s">
        <v>382</v>
      </c>
      <c r="P78" s="224">
        <v>1</v>
      </c>
      <c r="Q78" s="224">
        <v>0.01</v>
      </c>
      <c r="R78" s="285">
        <v>100</v>
      </c>
      <c r="S78" s="224">
        <v>1</v>
      </c>
      <c r="T78" s="224">
        <v>1</v>
      </c>
      <c r="U78" s="224">
        <v>1</v>
      </c>
      <c r="V78" s="224">
        <v>1</v>
      </c>
      <c r="W78" s="224">
        <v>1</v>
      </c>
      <c r="X78" s="224">
        <v>1</v>
      </c>
      <c r="Y78" s="224"/>
      <c r="Z78" s="224"/>
    </row>
    <row r="79" spans="1:26" ht="14" customHeight="1">
      <c r="A79" s="22" t="str">
        <f>'Picking Information'!D80</f>
        <v>TraIL</v>
      </c>
      <c r="B79" s="89" t="str">
        <f>'Picking Information'!E80</f>
        <v>sample name</v>
      </c>
      <c r="C79" s="89" t="e">
        <f>'Picking Information'!#REF!</f>
        <v>#REF!</v>
      </c>
      <c r="D79" s="89" t="e">
        <f>'Picking Information'!#REF!</f>
        <v>#REF!</v>
      </c>
      <c r="E79" s="89" t="e">
        <f>'Picking Information'!#REF!</f>
        <v>#REF!</v>
      </c>
      <c r="F79" s="89" t="e">
        <f>'Picking Information'!#REF!</f>
        <v>#REF!</v>
      </c>
      <c r="G79" s="89" t="e">
        <f>'Picking Information'!#REF!</f>
        <v>#REF!</v>
      </c>
      <c r="H79" s="23" t="e">
        <f>'Picking Information'!#REF!</f>
        <v>#REF!</v>
      </c>
      <c r="I79" s="24" t="e">
        <f>'Picking Information'!#REF!</f>
        <v>#REF!</v>
      </c>
      <c r="J79" s="25" t="e">
        <f>'Picking Information'!#REF!</f>
        <v>#REF!</v>
      </c>
      <c r="K79" s="91" t="e">
        <f>'Picking Information'!#REF!</f>
        <v>#REF!</v>
      </c>
      <c r="L79"/>
      <c r="M79" t="b">
        <f t="shared" si="2"/>
        <v>1</v>
      </c>
      <c r="O79" s="224" t="s">
        <v>382</v>
      </c>
      <c r="P79" s="224">
        <v>1</v>
      </c>
      <c r="Q79" s="224">
        <v>0.01</v>
      </c>
      <c r="R79" s="285">
        <v>100</v>
      </c>
      <c r="S79" s="224">
        <v>1</v>
      </c>
      <c r="T79" s="224">
        <v>1</v>
      </c>
      <c r="U79" s="224">
        <v>1</v>
      </c>
      <c r="V79" s="224">
        <v>1</v>
      </c>
      <c r="W79" s="224">
        <v>1</v>
      </c>
      <c r="X79" s="224">
        <v>1</v>
      </c>
      <c r="Y79" s="224"/>
      <c r="Z79" s="224"/>
    </row>
    <row r="80" spans="1:26" ht="14" customHeight="1">
      <c r="A80" s="22" t="str">
        <f>'Picking Information'!D81</f>
        <v>TraIL</v>
      </c>
      <c r="B80" s="89" t="str">
        <f>'Picking Information'!E81</f>
        <v>sample name</v>
      </c>
      <c r="C80" s="89" t="e">
        <f>'Picking Information'!#REF!</f>
        <v>#REF!</v>
      </c>
      <c r="D80" s="89" t="e">
        <f>'Picking Information'!#REF!</f>
        <v>#REF!</v>
      </c>
      <c r="E80" s="89" t="e">
        <f>'Picking Information'!#REF!</f>
        <v>#REF!</v>
      </c>
      <c r="F80" s="89" t="e">
        <f>'Picking Information'!#REF!</f>
        <v>#REF!</v>
      </c>
      <c r="G80" s="89" t="e">
        <f>'Picking Information'!#REF!</f>
        <v>#REF!</v>
      </c>
      <c r="H80" s="23" t="e">
        <f>'Picking Information'!#REF!</f>
        <v>#REF!</v>
      </c>
      <c r="I80" s="24" t="e">
        <f>'Picking Information'!#REF!</f>
        <v>#REF!</v>
      </c>
      <c r="J80" s="25" t="e">
        <f>'Picking Information'!#REF!</f>
        <v>#REF!</v>
      </c>
      <c r="K80" s="91" t="e">
        <f>'Picking Information'!#REF!</f>
        <v>#REF!</v>
      </c>
      <c r="L80"/>
      <c r="M80" t="b">
        <f t="shared" si="2"/>
        <v>1</v>
      </c>
      <c r="O80" s="224" t="s">
        <v>382</v>
      </c>
      <c r="P80" s="224">
        <v>1</v>
      </c>
      <c r="Q80" s="224">
        <v>0.01</v>
      </c>
      <c r="R80" s="285">
        <v>100</v>
      </c>
      <c r="S80" s="224">
        <v>1</v>
      </c>
      <c r="T80" s="224">
        <v>1</v>
      </c>
      <c r="U80" s="224">
        <v>1</v>
      </c>
      <c r="V80" s="224">
        <v>1</v>
      </c>
      <c r="W80" s="224">
        <v>1</v>
      </c>
      <c r="X80" s="224">
        <v>1</v>
      </c>
      <c r="Y80" s="224"/>
      <c r="Z80" s="224"/>
    </row>
    <row r="81" spans="1:26" ht="14" customHeight="1">
      <c r="A81" s="22" t="str">
        <f>'Picking Information'!D82</f>
        <v>TraIL</v>
      </c>
      <c r="B81" s="89" t="str">
        <f>'Picking Information'!E82</f>
        <v>sample name</v>
      </c>
      <c r="C81" s="89" t="e">
        <f>'Picking Information'!#REF!</f>
        <v>#REF!</v>
      </c>
      <c r="D81" s="89" t="e">
        <f>'Picking Information'!#REF!</f>
        <v>#REF!</v>
      </c>
      <c r="E81" s="89" t="e">
        <f>'Picking Information'!#REF!</f>
        <v>#REF!</v>
      </c>
      <c r="F81" s="89" t="e">
        <f>'Picking Information'!#REF!</f>
        <v>#REF!</v>
      </c>
      <c r="G81" s="89" t="e">
        <f>'Picking Information'!#REF!</f>
        <v>#REF!</v>
      </c>
      <c r="H81" s="23" t="e">
        <f>'Picking Information'!#REF!</f>
        <v>#REF!</v>
      </c>
      <c r="I81" s="24" t="e">
        <f>'Picking Information'!#REF!</f>
        <v>#REF!</v>
      </c>
      <c r="J81" s="25" t="e">
        <f>'Picking Information'!#REF!</f>
        <v>#REF!</v>
      </c>
      <c r="K81" s="91" t="e">
        <f>'Picking Information'!#REF!</f>
        <v>#REF!</v>
      </c>
      <c r="L81"/>
      <c r="M81" t="b">
        <f t="shared" si="2"/>
        <v>1</v>
      </c>
      <c r="O81" s="224" t="s">
        <v>382</v>
      </c>
      <c r="P81" s="224">
        <v>1</v>
      </c>
      <c r="Q81" s="224">
        <v>0.01</v>
      </c>
      <c r="R81" s="285">
        <v>100</v>
      </c>
      <c r="S81" s="224">
        <v>1</v>
      </c>
      <c r="T81" s="224">
        <v>1</v>
      </c>
      <c r="U81" s="224">
        <v>1</v>
      </c>
      <c r="V81" s="224">
        <v>1</v>
      </c>
      <c r="W81" s="224">
        <v>1</v>
      </c>
      <c r="X81" s="224">
        <v>1</v>
      </c>
      <c r="Y81" s="224"/>
      <c r="Z81" s="224"/>
    </row>
    <row r="82" spans="1:26" ht="14" customHeight="1">
      <c r="A82" s="22" t="str">
        <f>'Picking Information'!D83</f>
        <v>TraIL</v>
      </c>
      <c r="B82" s="89" t="str">
        <f>'Picking Information'!E83</f>
        <v>sample name</v>
      </c>
      <c r="C82" s="89" t="e">
        <f>'Picking Information'!#REF!</f>
        <v>#REF!</v>
      </c>
      <c r="D82" s="89" t="e">
        <f>'Picking Information'!#REF!</f>
        <v>#REF!</v>
      </c>
      <c r="E82" s="89" t="e">
        <f>'Picking Information'!#REF!</f>
        <v>#REF!</v>
      </c>
      <c r="F82" s="89" t="e">
        <f>'Picking Information'!#REF!</f>
        <v>#REF!</v>
      </c>
      <c r="G82" s="89" t="e">
        <f>'Picking Information'!#REF!</f>
        <v>#REF!</v>
      </c>
      <c r="H82" s="23" t="e">
        <f>'Picking Information'!#REF!</f>
        <v>#REF!</v>
      </c>
      <c r="I82" s="24" t="e">
        <f>'Picking Information'!#REF!</f>
        <v>#REF!</v>
      </c>
      <c r="J82" s="25" t="e">
        <f>'Picking Information'!#REF!</f>
        <v>#REF!</v>
      </c>
      <c r="K82" s="91" t="e">
        <f>'Picking Information'!#REF!</f>
        <v>#REF!</v>
      </c>
      <c r="L82"/>
      <c r="M82" t="b">
        <f t="shared" si="2"/>
        <v>1</v>
      </c>
      <c r="O82" s="224" t="s">
        <v>382</v>
      </c>
      <c r="P82" s="224">
        <v>1</v>
      </c>
      <c r="Q82" s="224">
        <v>0.01</v>
      </c>
      <c r="R82" s="285">
        <v>100</v>
      </c>
      <c r="S82" s="224">
        <v>1</v>
      </c>
      <c r="T82" s="224">
        <v>1</v>
      </c>
      <c r="U82" s="224">
        <v>1</v>
      </c>
      <c r="V82" s="224">
        <v>1</v>
      </c>
      <c r="W82" s="224">
        <v>1</v>
      </c>
      <c r="X82" s="224">
        <v>1</v>
      </c>
      <c r="Y82" s="224"/>
      <c r="Z82" s="224"/>
    </row>
    <row r="83" spans="1:26" ht="14" customHeight="1">
      <c r="A83" s="22" t="str">
        <f>'Picking Information'!D84</f>
        <v>TraIL</v>
      </c>
      <c r="B83" s="89" t="str">
        <f>'Picking Information'!E84</f>
        <v>sample name</v>
      </c>
      <c r="C83" s="89" t="e">
        <f>'Picking Information'!#REF!</f>
        <v>#REF!</v>
      </c>
      <c r="D83" s="89" t="e">
        <f>'Picking Information'!#REF!</f>
        <v>#REF!</v>
      </c>
      <c r="E83" s="89" t="e">
        <f>'Picking Information'!#REF!</f>
        <v>#REF!</v>
      </c>
      <c r="F83" s="89" t="e">
        <f>'Picking Information'!#REF!</f>
        <v>#REF!</v>
      </c>
      <c r="G83" s="89" t="e">
        <f>'Picking Information'!#REF!</f>
        <v>#REF!</v>
      </c>
      <c r="H83" s="23" t="e">
        <f>'Picking Information'!#REF!</f>
        <v>#REF!</v>
      </c>
      <c r="I83" s="24" t="e">
        <f>'Picking Information'!#REF!</f>
        <v>#REF!</v>
      </c>
      <c r="J83" s="25" t="e">
        <f>'Picking Information'!#REF!</f>
        <v>#REF!</v>
      </c>
      <c r="K83" s="91" t="e">
        <f>'Picking Information'!#REF!</f>
        <v>#REF!</v>
      </c>
      <c r="L83"/>
      <c r="M83" t="b">
        <f t="shared" si="2"/>
        <v>1</v>
      </c>
      <c r="O83" s="224" t="s">
        <v>382</v>
      </c>
      <c r="P83" s="224">
        <v>1</v>
      </c>
      <c r="Q83" s="224">
        <v>0.01</v>
      </c>
      <c r="R83" s="285">
        <v>100</v>
      </c>
      <c r="S83" s="224">
        <v>1</v>
      </c>
      <c r="T83" s="224">
        <v>1</v>
      </c>
      <c r="U83" s="224">
        <v>1</v>
      </c>
      <c r="V83" s="224">
        <v>1</v>
      </c>
      <c r="W83" s="224">
        <v>1</v>
      </c>
      <c r="X83" s="224">
        <v>1</v>
      </c>
      <c r="Y83" s="224"/>
      <c r="Z83" s="224"/>
    </row>
    <row r="84" spans="1:26" ht="14" customHeight="1">
      <c r="A84" s="22" t="str">
        <f>'Picking Information'!D85</f>
        <v>TraIL</v>
      </c>
      <c r="B84" s="89" t="str">
        <f>'Picking Information'!E85</f>
        <v>sample name</v>
      </c>
      <c r="C84" s="89" t="e">
        <f>'Picking Information'!#REF!</f>
        <v>#REF!</v>
      </c>
      <c r="D84" s="89" t="e">
        <f>'Picking Information'!#REF!</f>
        <v>#REF!</v>
      </c>
      <c r="E84" s="89" t="e">
        <f>'Picking Information'!#REF!</f>
        <v>#REF!</v>
      </c>
      <c r="F84" s="89" t="e">
        <f>'Picking Information'!#REF!</f>
        <v>#REF!</v>
      </c>
      <c r="G84" s="89" t="e">
        <f>'Picking Information'!#REF!</f>
        <v>#REF!</v>
      </c>
      <c r="H84" s="23" t="e">
        <f>'Picking Information'!#REF!</f>
        <v>#REF!</v>
      </c>
      <c r="I84" s="24" t="e">
        <f>'Picking Information'!#REF!</f>
        <v>#REF!</v>
      </c>
      <c r="J84" s="25" t="e">
        <f>'Picking Information'!#REF!</f>
        <v>#REF!</v>
      </c>
      <c r="K84" s="91" t="e">
        <f>'Picking Information'!#REF!</f>
        <v>#REF!</v>
      </c>
      <c r="L84"/>
      <c r="M84" t="b">
        <f t="shared" si="2"/>
        <v>1</v>
      </c>
      <c r="O84" s="224" t="s">
        <v>382</v>
      </c>
      <c r="P84" s="224">
        <v>1</v>
      </c>
      <c r="Q84" s="224">
        <v>0.01</v>
      </c>
      <c r="R84" s="285">
        <v>100</v>
      </c>
      <c r="S84" s="224">
        <v>1</v>
      </c>
      <c r="T84" s="224">
        <v>1</v>
      </c>
      <c r="U84" s="224">
        <v>1</v>
      </c>
      <c r="V84" s="224">
        <v>1</v>
      </c>
      <c r="W84" s="224">
        <v>1</v>
      </c>
      <c r="X84" s="224">
        <v>1</v>
      </c>
      <c r="Y84" s="224"/>
      <c r="Z84" s="224"/>
    </row>
    <row r="85" spans="1:26" ht="14" customHeight="1">
      <c r="A85" s="22" t="str">
        <f>'Picking Information'!D86</f>
        <v>TraIL</v>
      </c>
      <c r="B85" s="89" t="str">
        <f>'Picking Information'!E86</f>
        <v>sample name</v>
      </c>
      <c r="C85" s="89" t="e">
        <f>'Picking Information'!#REF!</f>
        <v>#REF!</v>
      </c>
      <c r="D85" s="89" t="e">
        <f>'Picking Information'!#REF!</f>
        <v>#REF!</v>
      </c>
      <c r="E85" s="89" t="e">
        <f>'Picking Information'!#REF!</f>
        <v>#REF!</v>
      </c>
      <c r="F85" s="89" t="e">
        <f>'Picking Information'!#REF!</f>
        <v>#REF!</v>
      </c>
      <c r="G85" s="89" t="e">
        <f>'Picking Information'!#REF!</f>
        <v>#REF!</v>
      </c>
      <c r="H85" s="23" t="e">
        <f>'Picking Information'!#REF!</f>
        <v>#REF!</v>
      </c>
      <c r="I85" s="24" t="e">
        <f>'Picking Information'!#REF!</f>
        <v>#REF!</v>
      </c>
      <c r="J85" s="25" t="e">
        <f>'Picking Information'!#REF!</f>
        <v>#REF!</v>
      </c>
      <c r="K85" s="91" t="e">
        <f>'Picking Information'!#REF!</f>
        <v>#REF!</v>
      </c>
      <c r="L85"/>
      <c r="M85" t="b">
        <f t="shared" si="2"/>
        <v>1</v>
      </c>
      <c r="O85" s="224" t="s">
        <v>382</v>
      </c>
      <c r="P85" s="224">
        <v>1</v>
      </c>
      <c r="Q85" s="224">
        <v>0.01</v>
      </c>
      <c r="R85" s="285">
        <v>100</v>
      </c>
      <c r="S85" s="224">
        <v>1</v>
      </c>
      <c r="T85" s="224">
        <v>1</v>
      </c>
      <c r="U85" s="224">
        <v>1</v>
      </c>
      <c r="V85" s="224">
        <v>1</v>
      </c>
      <c r="W85" s="224">
        <v>1</v>
      </c>
      <c r="X85" s="224">
        <v>1</v>
      </c>
      <c r="Y85" s="224"/>
      <c r="Z85" s="224"/>
    </row>
    <row r="86" spans="1:26" ht="14" customHeight="1">
      <c r="A86" s="22" t="str">
        <f>'Picking Information'!D87</f>
        <v>TraIL</v>
      </c>
      <c r="B86" s="89" t="str">
        <f>'Picking Information'!E87</f>
        <v>sample name</v>
      </c>
      <c r="C86" s="89" t="e">
        <f>'Picking Information'!#REF!</f>
        <v>#REF!</v>
      </c>
      <c r="D86" s="89" t="e">
        <f>'Picking Information'!#REF!</f>
        <v>#REF!</v>
      </c>
      <c r="E86" s="89" t="e">
        <f>'Picking Information'!#REF!</f>
        <v>#REF!</v>
      </c>
      <c r="F86" s="89" t="e">
        <f>'Picking Information'!#REF!</f>
        <v>#REF!</v>
      </c>
      <c r="G86" s="89" t="e">
        <f>'Picking Information'!#REF!</f>
        <v>#REF!</v>
      </c>
      <c r="H86" s="23" t="e">
        <f>'Picking Information'!#REF!</f>
        <v>#REF!</v>
      </c>
      <c r="I86" s="24" t="e">
        <f>'Picking Information'!#REF!</f>
        <v>#REF!</v>
      </c>
      <c r="J86" s="25" t="e">
        <f>'Picking Information'!#REF!</f>
        <v>#REF!</v>
      </c>
      <c r="K86" s="91" t="e">
        <f>'Picking Information'!#REF!</f>
        <v>#REF!</v>
      </c>
      <c r="L86"/>
      <c r="M86" t="b">
        <f t="shared" si="2"/>
        <v>1</v>
      </c>
      <c r="O86" s="224" t="s">
        <v>382</v>
      </c>
      <c r="P86" s="224">
        <v>1</v>
      </c>
      <c r="Q86" s="224">
        <v>0.01</v>
      </c>
      <c r="R86" s="285">
        <v>100</v>
      </c>
      <c r="S86" s="224">
        <v>1</v>
      </c>
      <c r="T86" s="224">
        <v>1</v>
      </c>
      <c r="U86" s="224">
        <v>1</v>
      </c>
      <c r="V86" s="224">
        <v>1</v>
      </c>
      <c r="W86" s="224">
        <v>1</v>
      </c>
      <c r="X86" s="224">
        <v>1</v>
      </c>
      <c r="Y86" s="224"/>
      <c r="Z86" s="224"/>
    </row>
    <row r="87" spans="1:26" ht="14" customHeight="1">
      <c r="A87" s="22" t="str">
        <f>'Picking Information'!D88</f>
        <v>TraIL</v>
      </c>
      <c r="B87" s="89" t="str">
        <f>'Picking Information'!E88</f>
        <v>sample name</v>
      </c>
      <c r="C87" s="89" t="e">
        <f>'Picking Information'!#REF!</f>
        <v>#REF!</v>
      </c>
      <c r="D87" s="89" t="e">
        <f>'Picking Information'!#REF!</f>
        <v>#REF!</v>
      </c>
      <c r="E87" s="89" t="e">
        <f>'Picking Information'!#REF!</f>
        <v>#REF!</v>
      </c>
      <c r="F87" s="89" t="e">
        <f>'Picking Information'!#REF!</f>
        <v>#REF!</v>
      </c>
      <c r="G87" s="89" t="e">
        <f>'Picking Information'!#REF!</f>
        <v>#REF!</v>
      </c>
      <c r="H87" s="23" t="e">
        <f>'Picking Information'!#REF!</f>
        <v>#REF!</v>
      </c>
      <c r="I87" s="24" t="e">
        <f>'Picking Information'!#REF!</f>
        <v>#REF!</v>
      </c>
      <c r="J87" s="25" t="e">
        <f>'Picking Information'!#REF!</f>
        <v>#REF!</v>
      </c>
      <c r="K87" s="91" t="e">
        <f>'Picking Information'!#REF!</f>
        <v>#REF!</v>
      </c>
      <c r="L87"/>
      <c r="M87" t="b">
        <f t="shared" si="2"/>
        <v>1</v>
      </c>
      <c r="O87" s="224" t="s">
        <v>382</v>
      </c>
      <c r="P87" s="224">
        <v>1</v>
      </c>
      <c r="Q87" s="224">
        <v>0.01</v>
      </c>
      <c r="R87" s="285">
        <v>100</v>
      </c>
      <c r="S87" s="224">
        <v>1</v>
      </c>
      <c r="T87" s="224">
        <v>1</v>
      </c>
      <c r="U87" s="224">
        <v>1</v>
      </c>
      <c r="V87" s="224">
        <v>1</v>
      </c>
      <c r="W87" s="224">
        <v>1</v>
      </c>
      <c r="X87" s="224">
        <v>1</v>
      </c>
      <c r="Y87" s="224"/>
      <c r="Z87" s="224"/>
    </row>
    <row r="88" spans="1:26" ht="14" customHeight="1">
      <c r="A88" s="22" t="str">
        <f>'Picking Information'!D89</f>
        <v>TraIL</v>
      </c>
      <c r="B88" s="89" t="str">
        <f>'Picking Information'!E89</f>
        <v>sample name</v>
      </c>
      <c r="C88" s="89" t="e">
        <f>'Picking Information'!#REF!</f>
        <v>#REF!</v>
      </c>
      <c r="D88" s="89" t="e">
        <f>'Picking Information'!#REF!</f>
        <v>#REF!</v>
      </c>
      <c r="E88" s="89" t="e">
        <f>'Picking Information'!#REF!</f>
        <v>#REF!</v>
      </c>
      <c r="F88" s="89" t="e">
        <f>'Picking Information'!#REF!</f>
        <v>#REF!</v>
      </c>
      <c r="G88" s="89" t="e">
        <f>'Picking Information'!#REF!</f>
        <v>#REF!</v>
      </c>
      <c r="H88" s="23" t="e">
        <f>'Picking Information'!#REF!</f>
        <v>#REF!</v>
      </c>
      <c r="I88" s="24" t="e">
        <f>'Picking Information'!#REF!</f>
        <v>#REF!</v>
      </c>
      <c r="J88" s="25" t="e">
        <f>'Picking Information'!#REF!</f>
        <v>#REF!</v>
      </c>
      <c r="K88" s="91" t="e">
        <f>'Picking Information'!#REF!</f>
        <v>#REF!</v>
      </c>
      <c r="L88"/>
      <c r="M88" t="b">
        <f t="shared" si="2"/>
        <v>1</v>
      </c>
      <c r="O88" s="224" t="s">
        <v>382</v>
      </c>
      <c r="P88" s="224">
        <v>1</v>
      </c>
      <c r="Q88" s="224">
        <v>0.01</v>
      </c>
      <c r="R88" s="285">
        <v>100</v>
      </c>
      <c r="S88" s="224">
        <v>1</v>
      </c>
      <c r="T88" s="224">
        <v>1</v>
      </c>
      <c r="U88" s="224">
        <v>1</v>
      </c>
      <c r="V88" s="224">
        <v>1</v>
      </c>
      <c r="W88" s="224">
        <v>1</v>
      </c>
      <c r="X88" s="224">
        <v>1</v>
      </c>
      <c r="Y88" s="224"/>
      <c r="Z88" s="224"/>
    </row>
    <row r="89" spans="1:26" ht="14" customHeight="1">
      <c r="A89" s="22" t="str">
        <f>'Picking Information'!D90</f>
        <v>TraIL</v>
      </c>
      <c r="B89" s="89" t="str">
        <f>'Picking Information'!E90</f>
        <v>sample name</v>
      </c>
      <c r="C89" s="89" t="e">
        <f>'Picking Information'!#REF!</f>
        <v>#REF!</v>
      </c>
      <c r="D89" s="89" t="e">
        <f>'Picking Information'!#REF!</f>
        <v>#REF!</v>
      </c>
      <c r="E89" s="89" t="e">
        <f>'Picking Information'!#REF!</f>
        <v>#REF!</v>
      </c>
      <c r="F89" s="89" t="e">
        <f>'Picking Information'!#REF!</f>
        <v>#REF!</v>
      </c>
      <c r="G89" s="89" t="e">
        <f>'Picking Information'!#REF!</f>
        <v>#REF!</v>
      </c>
      <c r="H89" s="23" t="e">
        <f>'Picking Information'!#REF!</f>
        <v>#REF!</v>
      </c>
      <c r="I89" s="24" t="e">
        <f>'Picking Information'!#REF!</f>
        <v>#REF!</v>
      </c>
      <c r="J89" s="25" t="e">
        <f>'Picking Information'!#REF!</f>
        <v>#REF!</v>
      </c>
      <c r="K89" s="91" t="e">
        <f>'Picking Information'!#REF!</f>
        <v>#REF!</v>
      </c>
      <c r="L89"/>
      <c r="M89" t="b">
        <f t="shared" si="2"/>
        <v>1</v>
      </c>
      <c r="O89" s="224" t="s">
        <v>382</v>
      </c>
      <c r="P89" s="224">
        <v>1</v>
      </c>
      <c r="Q89" s="224">
        <v>0.01</v>
      </c>
      <c r="R89" s="285">
        <v>100</v>
      </c>
      <c r="S89" s="224">
        <v>1</v>
      </c>
      <c r="T89" s="224">
        <v>1</v>
      </c>
      <c r="U89" s="224">
        <v>1</v>
      </c>
      <c r="V89" s="224">
        <v>1</v>
      </c>
      <c r="W89" s="224">
        <v>1</v>
      </c>
      <c r="X89" s="224">
        <v>1</v>
      </c>
      <c r="Y89" s="224"/>
      <c r="Z89" s="224"/>
    </row>
    <row r="90" spans="1:26" ht="14" customHeight="1">
      <c r="A90" s="22" t="str">
        <f>'Picking Information'!D91</f>
        <v>TraIL</v>
      </c>
      <c r="B90" s="89" t="str">
        <f>'Picking Information'!E91</f>
        <v>sample name</v>
      </c>
      <c r="C90" s="89" t="e">
        <f>'Picking Information'!#REF!</f>
        <v>#REF!</v>
      </c>
      <c r="D90" s="89" t="e">
        <f>'Picking Information'!#REF!</f>
        <v>#REF!</v>
      </c>
      <c r="E90" s="89" t="e">
        <f>'Picking Information'!#REF!</f>
        <v>#REF!</v>
      </c>
      <c r="F90" s="89" t="e">
        <f>'Picking Information'!#REF!</f>
        <v>#REF!</v>
      </c>
      <c r="G90" s="89" t="e">
        <f>'Picking Information'!#REF!</f>
        <v>#REF!</v>
      </c>
      <c r="H90" s="23" t="e">
        <f>'Picking Information'!#REF!</f>
        <v>#REF!</v>
      </c>
      <c r="I90" s="24" t="e">
        <f>'Picking Information'!#REF!</f>
        <v>#REF!</v>
      </c>
      <c r="J90" s="25" t="e">
        <f>'Picking Information'!#REF!</f>
        <v>#REF!</v>
      </c>
      <c r="K90" s="91" t="e">
        <f>'Picking Information'!#REF!</f>
        <v>#REF!</v>
      </c>
      <c r="L90"/>
      <c r="M90" t="b">
        <f t="shared" si="2"/>
        <v>1</v>
      </c>
      <c r="O90" s="224" t="s">
        <v>382</v>
      </c>
      <c r="P90" s="224">
        <v>1</v>
      </c>
      <c r="Q90" s="224">
        <v>0.01</v>
      </c>
      <c r="R90" s="285">
        <v>100</v>
      </c>
      <c r="S90" s="224">
        <v>1</v>
      </c>
      <c r="T90" s="224">
        <v>1</v>
      </c>
      <c r="U90" s="224">
        <v>1</v>
      </c>
      <c r="V90" s="224">
        <v>1</v>
      </c>
      <c r="W90" s="224">
        <v>1</v>
      </c>
      <c r="X90" s="224">
        <v>1</v>
      </c>
      <c r="Y90" s="224"/>
      <c r="Z90" s="224"/>
    </row>
    <row r="91" spans="1:26" ht="14" customHeight="1">
      <c r="A91" s="22" t="str">
        <f>'Picking Information'!D92</f>
        <v>TraIL</v>
      </c>
      <c r="B91" s="89" t="str">
        <f>'Picking Information'!E92</f>
        <v>sample name</v>
      </c>
      <c r="C91" s="89" t="e">
        <f>'Picking Information'!#REF!</f>
        <v>#REF!</v>
      </c>
      <c r="D91" s="89" t="e">
        <f>'Picking Information'!#REF!</f>
        <v>#REF!</v>
      </c>
      <c r="E91" s="89" t="e">
        <f>'Picking Information'!#REF!</f>
        <v>#REF!</v>
      </c>
      <c r="F91" s="89" t="e">
        <f>'Picking Information'!#REF!</f>
        <v>#REF!</v>
      </c>
      <c r="G91" s="89" t="e">
        <f>'Picking Information'!#REF!</f>
        <v>#REF!</v>
      </c>
      <c r="H91" s="23" t="e">
        <f>'Picking Information'!#REF!</f>
        <v>#REF!</v>
      </c>
      <c r="I91" s="24" t="e">
        <f>'Picking Information'!#REF!</f>
        <v>#REF!</v>
      </c>
      <c r="J91" s="25" t="e">
        <f>'Picking Information'!#REF!</f>
        <v>#REF!</v>
      </c>
      <c r="K91" s="91" t="e">
        <f>'Picking Information'!#REF!</f>
        <v>#REF!</v>
      </c>
      <c r="L91"/>
      <c r="M91" t="b">
        <f t="shared" si="2"/>
        <v>1</v>
      </c>
      <c r="O91" s="224" t="s">
        <v>382</v>
      </c>
      <c r="P91" s="224">
        <v>1</v>
      </c>
      <c r="Q91" s="224">
        <v>0.01</v>
      </c>
      <c r="R91" s="285">
        <v>100</v>
      </c>
      <c r="S91" s="224">
        <v>1</v>
      </c>
      <c r="T91" s="224">
        <v>1</v>
      </c>
      <c r="U91" s="224">
        <v>1</v>
      </c>
      <c r="V91" s="224">
        <v>1</v>
      </c>
      <c r="W91" s="224">
        <v>1</v>
      </c>
      <c r="X91" s="224">
        <v>1</v>
      </c>
      <c r="Y91" s="224"/>
      <c r="Z91" s="224"/>
    </row>
    <row r="92" spans="1:26" ht="14" customHeight="1">
      <c r="A92" s="22" t="str">
        <f>'Picking Information'!D93</f>
        <v>TraIL</v>
      </c>
      <c r="B92" s="89" t="str">
        <f>'Picking Information'!E93</f>
        <v>sample name</v>
      </c>
      <c r="C92" s="89" t="e">
        <f>'Picking Information'!#REF!</f>
        <v>#REF!</v>
      </c>
      <c r="D92" s="89" t="e">
        <f>'Picking Information'!#REF!</f>
        <v>#REF!</v>
      </c>
      <c r="E92" s="89" t="e">
        <f>'Picking Information'!#REF!</f>
        <v>#REF!</v>
      </c>
      <c r="F92" s="89" t="e">
        <f>'Picking Information'!#REF!</f>
        <v>#REF!</v>
      </c>
      <c r="G92" s="89" t="e">
        <f>'Picking Information'!#REF!</f>
        <v>#REF!</v>
      </c>
      <c r="H92" s="23" t="e">
        <f>'Picking Information'!#REF!</f>
        <v>#REF!</v>
      </c>
      <c r="I92" s="24" t="e">
        <f>'Picking Information'!#REF!</f>
        <v>#REF!</v>
      </c>
      <c r="J92" s="25" t="e">
        <f>'Picking Information'!#REF!</f>
        <v>#REF!</v>
      </c>
      <c r="K92" s="91" t="e">
        <f>'Picking Information'!#REF!</f>
        <v>#REF!</v>
      </c>
      <c r="L92"/>
      <c r="M92" t="b">
        <f t="shared" si="2"/>
        <v>1</v>
      </c>
      <c r="O92" s="224" t="s">
        <v>382</v>
      </c>
      <c r="P92" s="224">
        <v>1</v>
      </c>
      <c r="Q92" s="224">
        <v>0.01</v>
      </c>
      <c r="R92" s="285">
        <v>100</v>
      </c>
      <c r="S92" s="224">
        <v>1</v>
      </c>
      <c r="T92" s="224">
        <v>1</v>
      </c>
      <c r="U92" s="224">
        <v>1</v>
      </c>
      <c r="V92" s="224">
        <v>1</v>
      </c>
      <c r="W92" s="224">
        <v>1</v>
      </c>
      <c r="X92" s="224">
        <v>1</v>
      </c>
      <c r="Y92" s="224"/>
      <c r="Z92" s="224"/>
    </row>
    <row r="93" spans="1:26" ht="14" customHeight="1">
      <c r="A93" s="22" t="str">
        <f>'Picking Information'!D94</f>
        <v>TraIL</v>
      </c>
      <c r="B93" s="89" t="str">
        <f>'Picking Information'!E94</f>
        <v>sample name</v>
      </c>
      <c r="C93" s="89" t="e">
        <f>'Picking Information'!#REF!</f>
        <v>#REF!</v>
      </c>
      <c r="D93" s="89" t="e">
        <f>'Picking Information'!#REF!</f>
        <v>#REF!</v>
      </c>
      <c r="E93" s="89" t="e">
        <f>'Picking Information'!#REF!</f>
        <v>#REF!</v>
      </c>
      <c r="F93" s="89" t="e">
        <f>'Picking Information'!#REF!</f>
        <v>#REF!</v>
      </c>
      <c r="G93" s="89" t="e">
        <f>'Picking Information'!#REF!</f>
        <v>#REF!</v>
      </c>
      <c r="H93" s="23" t="e">
        <f>'Picking Information'!#REF!</f>
        <v>#REF!</v>
      </c>
      <c r="I93" s="24" t="e">
        <f>'Picking Information'!#REF!</f>
        <v>#REF!</v>
      </c>
      <c r="J93" s="25" t="e">
        <f>'Picking Information'!#REF!</f>
        <v>#REF!</v>
      </c>
      <c r="K93" s="91" t="e">
        <f>'Picking Information'!#REF!</f>
        <v>#REF!</v>
      </c>
      <c r="L93"/>
      <c r="M93" t="b">
        <f t="shared" si="2"/>
        <v>1</v>
      </c>
      <c r="O93" s="224" t="s">
        <v>382</v>
      </c>
      <c r="P93" s="224">
        <v>1</v>
      </c>
      <c r="Q93" s="224">
        <v>0.01</v>
      </c>
      <c r="R93" s="285">
        <v>100</v>
      </c>
      <c r="S93" s="224">
        <v>1</v>
      </c>
      <c r="T93" s="224">
        <v>1</v>
      </c>
      <c r="U93" s="224">
        <v>1</v>
      </c>
      <c r="V93" s="224">
        <v>1</v>
      </c>
      <c r="W93" s="224">
        <v>1</v>
      </c>
      <c r="X93" s="224">
        <v>1</v>
      </c>
      <c r="Y93" s="224"/>
      <c r="Z93" s="224"/>
    </row>
    <row r="94" spans="1:26" ht="14" customHeight="1">
      <c r="A94" s="22" t="str">
        <f>'Picking Information'!D95</f>
        <v>TraIL</v>
      </c>
      <c r="B94" s="89" t="str">
        <f>'Picking Information'!E95</f>
        <v>sample name</v>
      </c>
      <c r="C94" s="89" t="e">
        <f>'Picking Information'!#REF!</f>
        <v>#REF!</v>
      </c>
      <c r="D94" s="89" t="e">
        <f>'Picking Information'!#REF!</f>
        <v>#REF!</v>
      </c>
      <c r="E94" s="89" t="e">
        <f>'Picking Information'!#REF!</f>
        <v>#REF!</v>
      </c>
      <c r="F94" s="89" t="e">
        <f>'Picking Information'!#REF!</f>
        <v>#REF!</v>
      </c>
      <c r="G94" s="89" t="e">
        <f>'Picking Information'!#REF!</f>
        <v>#REF!</v>
      </c>
      <c r="H94" s="23" t="e">
        <f>'Picking Information'!#REF!</f>
        <v>#REF!</v>
      </c>
      <c r="I94" s="24" t="e">
        <f>'Picking Information'!#REF!</f>
        <v>#REF!</v>
      </c>
      <c r="J94" s="25" t="e">
        <f>'Picking Information'!#REF!</f>
        <v>#REF!</v>
      </c>
      <c r="K94" s="91" t="e">
        <f>'Picking Information'!#REF!</f>
        <v>#REF!</v>
      </c>
      <c r="L94"/>
      <c r="M94" t="b">
        <f t="shared" si="2"/>
        <v>1</v>
      </c>
      <c r="O94" s="224" t="s">
        <v>382</v>
      </c>
      <c r="P94" s="224">
        <v>1</v>
      </c>
      <c r="Q94" s="224">
        <v>0.01</v>
      </c>
      <c r="R94" s="285">
        <v>100</v>
      </c>
      <c r="S94" s="224">
        <v>1</v>
      </c>
      <c r="T94" s="224">
        <v>1</v>
      </c>
      <c r="U94" s="224">
        <v>1</v>
      </c>
      <c r="V94" s="224">
        <v>1</v>
      </c>
      <c r="W94" s="224">
        <v>1</v>
      </c>
      <c r="X94" s="224">
        <v>1</v>
      </c>
      <c r="Y94" s="224"/>
      <c r="Z94" s="224"/>
    </row>
    <row r="95" spans="1:26" ht="14" customHeight="1">
      <c r="A95" s="22" t="str">
        <f>'Picking Information'!D96</f>
        <v>TraIL</v>
      </c>
      <c r="B95" s="89" t="str">
        <f>'Picking Information'!E96</f>
        <v>sample name</v>
      </c>
      <c r="C95" s="89" t="e">
        <f>'Picking Information'!#REF!</f>
        <v>#REF!</v>
      </c>
      <c r="D95" s="89" t="e">
        <f>'Picking Information'!#REF!</f>
        <v>#REF!</v>
      </c>
      <c r="E95" s="89" t="e">
        <f>'Picking Information'!#REF!</f>
        <v>#REF!</v>
      </c>
      <c r="F95" s="89" t="e">
        <f>'Picking Information'!#REF!</f>
        <v>#REF!</v>
      </c>
      <c r="G95" s="89" t="e">
        <f>'Picking Information'!#REF!</f>
        <v>#REF!</v>
      </c>
      <c r="H95" s="23" t="e">
        <f>'Picking Information'!#REF!</f>
        <v>#REF!</v>
      </c>
      <c r="I95" s="24" t="e">
        <f>'Picking Information'!#REF!</f>
        <v>#REF!</v>
      </c>
      <c r="J95" s="25" t="e">
        <f>'Picking Information'!#REF!</f>
        <v>#REF!</v>
      </c>
      <c r="K95" s="91" t="e">
        <f>'Picking Information'!#REF!</f>
        <v>#REF!</v>
      </c>
      <c r="L95"/>
      <c r="M95" t="b">
        <f t="shared" si="2"/>
        <v>1</v>
      </c>
      <c r="O95" s="224" t="s">
        <v>382</v>
      </c>
      <c r="P95" s="224">
        <v>1</v>
      </c>
      <c r="Q95" s="224">
        <v>0.01</v>
      </c>
      <c r="R95" s="285">
        <v>100</v>
      </c>
      <c r="S95" s="224">
        <v>1</v>
      </c>
      <c r="T95" s="224">
        <v>1</v>
      </c>
      <c r="U95" s="224">
        <v>1</v>
      </c>
      <c r="V95" s="224">
        <v>1</v>
      </c>
      <c r="W95" s="224">
        <v>1</v>
      </c>
      <c r="X95" s="224">
        <v>1</v>
      </c>
      <c r="Y95" s="224"/>
      <c r="Z95" s="224"/>
    </row>
    <row r="96" spans="1:26" ht="14" customHeight="1">
      <c r="A96" s="22" t="str">
        <f>'Picking Information'!D97</f>
        <v>TraIL</v>
      </c>
      <c r="B96" s="89" t="str">
        <f>'Picking Information'!E97</f>
        <v>sample name</v>
      </c>
      <c r="C96" s="89" t="e">
        <f>'Picking Information'!#REF!</f>
        <v>#REF!</v>
      </c>
      <c r="D96" s="89" t="e">
        <f>'Picking Information'!#REF!</f>
        <v>#REF!</v>
      </c>
      <c r="E96" s="89" t="e">
        <f>'Picking Information'!#REF!</f>
        <v>#REF!</v>
      </c>
      <c r="F96" s="89" t="e">
        <f>'Picking Information'!#REF!</f>
        <v>#REF!</v>
      </c>
      <c r="G96" s="89" t="e">
        <f>'Picking Information'!#REF!</f>
        <v>#REF!</v>
      </c>
      <c r="H96" s="23" t="e">
        <f>'Picking Information'!#REF!</f>
        <v>#REF!</v>
      </c>
      <c r="I96" s="24" t="e">
        <f>'Picking Information'!#REF!</f>
        <v>#REF!</v>
      </c>
      <c r="J96" s="25" t="e">
        <f>'Picking Information'!#REF!</f>
        <v>#REF!</v>
      </c>
      <c r="K96" s="91" t="e">
        <f>'Picking Information'!#REF!</f>
        <v>#REF!</v>
      </c>
      <c r="L96"/>
      <c r="M96" t="b">
        <f t="shared" si="2"/>
        <v>1</v>
      </c>
      <c r="O96" s="224" t="s">
        <v>382</v>
      </c>
      <c r="P96" s="224">
        <v>1</v>
      </c>
      <c r="Q96" s="224">
        <v>0.01</v>
      </c>
      <c r="R96" s="285">
        <v>100</v>
      </c>
      <c r="S96" s="224">
        <v>1</v>
      </c>
      <c r="T96" s="224">
        <v>1</v>
      </c>
      <c r="U96" s="224">
        <v>1</v>
      </c>
      <c r="V96" s="224">
        <v>1</v>
      </c>
      <c r="W96" s="224">
        <v>1</v>
      </c>
      <c r="X96" s="224">
        <v>1</v>
      </c>
      <c r="Y96" s="224"/>
      <c r="Z96" s="224"/>
    </row>
    <row r="97" spans="1:26" ht="14" customHeight="1">
      <c r="A97" s="22" t="str">
        <f>'Picking Information'!D98</f>
        <v>TraIL</v>
      </c>
      <c r="B97" s="89" t="str">
        <f>'Picking Information'!E98</f>
        <v>sample name</v>
      </c>
      <c r="C97" s="89" t="e">
        <f>'Picking Information'!#REF!</f>
        <v>#REF!</v>
      </c>
      <c r="D97" s="89" t="e">
        <f>'Picking Information'!#REF!</f>
        <v>#REF!</v>
      </c>
      <c r="E97" s="89" t="e">
        <f>'Picking Information'!#REF!</f>
        <v>#REF!</v>
      </c>
      <c r="F97" s="89" t="e">
        <f>'Picking Information'!#REF!</f>
        <v>#REF!</v>
      </c>
      <c r="G97" s="89" t="e">
        <f>'Picking Information'!#REF!</f>
        <v>#REF!</v>
      </c>
      <c r="H97" s="23" t="e">
        <f>'Picking Information'!#REF!</f>
        <v>#REF!</v>
      </c>
      <c r="I97" s="24" t="e">
        <f>'Picking Information'!#REF!</f>
        <v>#REF!</v>
      </c>
      <c r="J97" s="25" t="e">
        <f>'Picking Information'!#REF!</f>
        <v>#REF!</v>
      </c>
      <c r="K97" s="91" t="e">
        <f>'Picking Information'!#REF!</f>
        <v>#REF!</v>
      </c>
      <c r="L97"/>
      <c r="M97" t="b">
        <f t="shared" si="2"/>
        <v>1</v>
      </c>
      <c r="O97" s="224" t="s">
        <v>382</v>
      </c>
      <c r="P97" s="224">
        <v>1</v>
      </c>
      <c r="Q97" s="224">
        <v>0.01</v>
      </c>
      <c r="R97" s="285">
        <v>100</v>
      </c>
      <c r="S97" s="224">
        <v>1</v>
      </c>
      <c r="T97" s="224">
        <v>1</v>
      </c>
      <c r="U97" s="224">
        <v>1</v>
      </c>
      <c r="V97" s="224">
        <v>1</v>
      </c>
      <c r="W97" s="224">
        <v>1</v>
      </c>
      <c r="X97" s="224">
        <v>1</v>
      </c>
      <c r="Y97" s="224"/>
      <c r="Z97" s="224"/>
    </row>
    <row r="98" spans="1:26" ht="14" customHeight="1">
      <c r="A98" s="22" t="str">
        <f>'Picking Information'!D99</f>
        <v>TraIL</v>
      </c>
      <c r="B98" s="89" t="str">
        <f>'Picking Information'!E99</f>
        <v>sample name</v>
      </c>
      <c r="C98" s="89" t="e">
        <f>'Picking Information'!#REF!</f>
        <v>#REF!</v>
      </c>
      <c r="D98" s="89" t="e">
        <f>'Picking Information'!#REF!</f>
        <v>#REF!</v>
      </c>
      <c r="E98" s="89" t="e">
        <f>'Picking Information'!#REF!</f>
        <v>#REF!</v>
      </c>
      <c r="F98" s="89" t="e">
        <f>'Picking Information'!#REF!</f>
        <v>#REF!</v>
      </c>
      <c r="G98" s="89" t="e">
        <f>'Picking Information'!#REF!</f>
        <v>#REF!</v>
      </c>
      <c r="H98" s="23" t="e">
        <f>'Picking Information'!#REF!</f>
        <v>#REF!</v>
      </c>
      <c r="I98" s="24" t="e">
        <f>'Picking Information'!#REF!</f>
        <v>#REF!</v>
      </c>
      <c r="J98" s="25" t="e">
        <f>'Picking Information'!#REF!</f>
        <v>#REF!</v>
      </c>
      <c r="K98" s="91" t="e">
        <f>'Picking Information'!#REF!</f>
        <v>#REF!</v>
      </c>
      <c r="L98"/>
      <c r="M98" t="b">
        <f t="shared" si="2"/>
        <v>1</v>
      </c>
      <c r="O98" s="224" t="s">
        <v>382</v>
      </c>
      <c r="P98" s="224">
        <v>1</v>
      </c>
      <c r="Q98" s="224">
        <v>0.01</v>
      </c>
      <c r="R98" s="285">
        <v>100</v>
      </c>
      <c r="S98" s="224">
        <v>1</v>
      </c>
      <c r="T98" s="224">
        <v>1</v>
      </c>
      <c r="U98" s="224">
        <v>1</v>
      </c>
      <c r="V98" s="224">
        <v>1</v>
      </c>
      <c r="W98" s="224">
        <v>1</v>
      </c>
      <c r="X98" s="224">
        <v>1</v>
      </c>
      <c r="Y98" s="224"/>
      <c r="Z98" s="224"/>
    </row>
    <row r="99" spans="1:26" ht="14" customHeight="1">
      <c r="A99" s="22" t="str">
        <f>'Picking Information'!D100</f>
        <v>TraIL</v>
      </c>
      <c r="B99" s="89" t="str">
        <f>'Picking Information'!E100</f>
        <v>sample name</v>
      </c>
      <c r="C99" s="89" t="e">
        <f>'Picking Information'!#REF!</f>
        <v>#REF!</v>
      </c>
      <c r="D99" s="89" t="e">
        <f>'Picking Information'!#REF!</f>
        <v>#REF!</v>
      </c>
      <c r="E99" s="89" t="e">
        <f>'Picking Information'!#REF!</f>
        <v>#REF!</v>
      </c>
      <c r="F99" s="89" t="e">
        <f>'Picking Information'!#REF!</f>
        <v>#REF!</v>
      </c>
      <c r="G99" s="89" t="e">
        <f>'Picking Information'!#REF!</f>
        <v>#REF!</v>
      </c>
      <c r="H99" s="23" t="e">
        <f>'Picking Information'!#REF!</f>
        <v>#REF!</v>
      </c>
      <c r="I99" s="24" t="e">
        <f>'Picking Information'!#REF!</f>
        <v>#REF!</v>
      </c>
      <c r="J99" s="25" t="e">
        <f>'Picking Information'!#REF!</f>
        <v>#REF!</v>
      </c>
      <c r="K99" s="91" t="e">
        <f>'Picking Information'!#REF!</f>
        <v>#REF!</v>
      </c>
      <c r="L99"/>
      <c r="M99" t="b">
        <f t="shared" si="2"/>
        <v>1</v>
      </c>
      <c r="O99" s="224" t="s">
        <v>382</v>
      </c>
      <c r="P99" s="224">
        <v>1</v>
      </c>
      <c r="Q99" s="224">
        <v>0.01</v>
      </c>
      <c r="R99" s="285">
        <v>100</v>
      </c>
      <c r="S99" s="224">
        <v>1</v>
      </c>
      <c r="T99" s="224">
        <v>1</v>
      </c>
      <c r="U99" s="224">
        <v>1</v>
      </c>
      <c r="V99" s="224">
        <v>1</v>
      </c>
      <c r="W99" s="224">
        <v>1</v>
      </c>
      <c r="X99" s="224">
        <v>1</v>
      </c>
      <c r="Y99" s="224"/>
      <c r="Z99" s="224"/>
    </row>
    <row r="100" spans="1:26" ht="14" customHeight="1">
      <c r="A100" s="22" t="str">
        <f>'Picking Information'!D101</f>
        <v>TraIL</v>
      </c>
      <c r="B100" s="89" t="str">
        <f>'Picking Information'!E101</f>
        <v>sample name</v>
      </c>
      <c r="C100" s="89" t="e">
        <f>'Picking Information'!#REF!</f>
        <v>#REF!</v>
      </c>
      <c r="D100" s="89" t="e">
        <f>'Picking Information'!#REF!</f>
        <v>#REF!</v>
      </c>
      <c r="E100" s="89" t="e">
        <f>'Picking Information'!#REF!</f>
        <v>#REF!</v>
      </c>
      <c r="F100" s="89" t="e">
        <f>'Picking Information'!#REF!</f>
        <v>#REF!</v>
      </c>
      <c r="G100" s="89" t="e">
        <f>'Picking Information'!#REF!</f>
        <v>#REF!</v>
      </c>
      <c r="H100" s="23" t="e">
        <f>'Picking Information'!#REF!</f>
        <v>#REF!</v>
      </c>
      <c r="I100" s="24" t="e">
        <f>'Picking Information'!#REF!</f>
        <v>#REF!</v>
      </c>
      <c r="J100" s="25" t="e">
        <f>'Picking Information'!#REF!</f>
        <v>#REF!</v>
      </c>
      <c r="K100" s="91" t="e">
        <f>'Picking Information'!#REF!</f>
        <v>#REF!</v>
      </c>
      <c r="L100"/>
      <c r="M100" t="b">
        <f t="shared" si="2"/>
        <v>1</v>
      </c>
      <c r="O100" s="224" t="s">
        <v>382</v>
      </c>
      <c r="P100" s="224">
        <v>1</v>
      </c>
      <c r="Q100" s="224">
        <v>0.01</v>
      </c>
      <c r="R100" s="285">
        <v>100</v>
      </c>
      <c r="S100" s="224">
        <v>1</v>
      </c>
      <c r="T100" s="224">
        <v>1</v>
      </c>
      <c r="U100" s="224">
        <v>1</v>
      </c>
      <c r="V100" s="224">
        <v>1</v>
      </c>
      <c r="W100" s="224">
        <v>1</v>
      </c>
      <c r="X100" s="224">
        <v>1</v>
      </c>
      <c r="Y100" s="224"/>
      <c r="Z100" s="224"/>
    </row>
    <row r="101" spans="1:26" ht="14" customHeight="1">
      <c r="A101" s="22" t="str">
        <f>'Picking Information'!D102</f>
        <v>TraIL</v>
      </c>
      <c r="B101" s="89" t="str">
        <f>'Picking Information'!E102</f>
        <v>sample name</v>
      </c>
      <c r="C101" s="89" t="e">
        <f>'Picking Information'!#REF!</f>
        <v>#REF!</v>
      </c>
      <c r="D101" s="89" t="e">
        <f>'Picking Information'!#REF!</f>
        <v>#REF!</v>
      </c>
      <c r="E101" s="89" t="e">
        <f>'Picking Information'!#REF!</f>
        <v>#REF!</v>
      </c>
      <c r="F101" s="89" t="e">
        <f>'Picking Information'!#REF!</f>
        <v>#REF!</v>
      </c>
      <c r="G101" s="89" t="e">
        <f>'Picking Information'!#REF!</f>
        <v>#REF!</v>
      </c>
      <c r="H101" s="23" t="e">
        <f>'Picking Information'!#REF!</f>
        <v>#REF!</v>
      </c>
      <c r="I101" s="24" t="e">
        <f>'Picking Information'!#REF!</f>
        <v>#REF!</v>
      </c>
      <c r="J101" s="25" t="e">
        <f>'Picking Information'!#REF!</f>
        <v>#REF!</v>
      </c>
      <c r="K101" s="91" t="e">
        <f>'Picking Information'!#REF!</f>
        <v>#REF!</v>
      </c>
      <c r="L101"/>
      <c r="M101" t="b">
        <f t="shared" si="2"/>
        <v>1</v>
      </c>
      <c r="O101" s="224" t="s">
        <v>382</v>
      </c>
      <c r="P101" s="224">
        <v>1</v>
      </c>
      <c r="Q101" s="224">
        <v>0.01</v>
      </c>
      <c r="R101" s="285">
        <v>100</v>
      </c>
      <c r="S101" s="224">
        <v>1</v>
      </c>
      <c r="T101" s="224">
        <v>1</v>
      </c>
      <c r="U101" s="224">
        <v>1</v>
      </c>
      <c r="V101" s="224">
        <v>1</v>
      </c>
      <c r="W101" s="224">
        <v>1</v>
      </c>
      <c r="X101" s="224">
        <v>1</v>
      </c>
      <c r="Y101" s="224"/>
      <c r="Z101" s="224"/>
    </row>
    <row r="102" spans="1:26" ht="14" customHeight="1">
      <c r="A102" s="22" t="str">
        <f>'Picking Information'!D103</f>
        <v>TraIL</v>
      </c>
      <c r="B102" s="89" t="str">
        <f>'Picking Information'!E103</f>
        <v>sample name</v>
      </c>
      <c r="C102" s="89" t="e">
        <f>'Picking Information'!#REF!</f>
        <v>#REF!</v>
      </c>
      <c r="D102" s="89" t="e">
        <f>'Picking Information'!#REF!</f>
        <v>#REF!</v>
      </c>
      <c r="E102" s="89" t="e">
        <f>'Picking Information'!#REF!</f>
        <v>#REF!</v>
      </c>
      <c r="F102" s="89" t="e">
        <f>'Picking Information'!#REF!</f>
        <v>#REF!</v>
      </c>
      <c r="G102" s="89" t="e">
        <f>'Picking Information'!#REF!</f>
        <v>#REF!</v>
      </c>
      <c r="H102" s="23" t="e">
        <f>'Picking Information'!#REF!</f>
        <v>#REF!</v>
      </c>
      <c r="I102" s="24" t="e">
        <f>'Picking Information'!#REF!</f>
        <v>#REF!</v>
      </c>
      <c r="J102" s="25" t="e">
        <f>'Picking Information'!#REF!</f>
        <v>#REF!</v>
      </c>
      <c r="K102" s="91" t="e">
        <f>'Picking Information'!#REF!</f>
        <v>#REF!</v>
      </c>
      <c r="L102"/>
      <c r="M102" t="b">
        <f t="shared" si="2"/>
        <v>1</v>
      </c>
      <c r="O102" s="224" t="s">
        <v>382</v>
      </c>
      <c r="P102" s="224">
        <v>1</v>
      </c>
      <c r="Q102" s="224">
        <v>0.01</v>
      </c>
      <c r="R102" s="285">
        <v>100</v>
      </c>
      <c r="S102" s="224">
        <v>1</v>
      </c>
      <c r="T102" s="224">
        <v>1</v>
      </c>
      <c r="U102" s="224">
        <v>1</v>
      </c>
      <c r="V102" s="224">
        <v>1</v>
      </c>
      <c r="W102" s="224">
        <v>1</v>
      </c>
      <c r="X102" s="224">
        <v>1</v>
      </c>
      <c r="Y102" s="224"/>
      <c r="Z102" s="224"/>
    </row>
    <row r="103" spans="1:26" ht="14" customHeight="1">
      <c r="A103" s="22" t="str">
        <f>'Picking Information'!D104</f>
        <v>TraIL</v>
      </c>
      <c r="B103" s="89" t="str">
        <f>'Picking Information'!E104</f>
        <v>sample name</v>
      </c>
      <c r="C103" s="89" t="e">
        <f>'Picking Information'!#REF!</f>
        <v>#REF!</v>
      </c>
      <c r="D103" s="89" t="e">
        <f>'Picking Information'!#REF!</f>
        <v>#REF!</v>
      </c>
      <c r="E103" s="89" t="e">
        <f>'Picking Information'!#REF!</f>
        <v>#REF!</v>
      </c>
      <c r="F103" s="89" t="e">
        <f>'Picking Information'!#REF!</f>
        <v>#REF!</v>
      </c>
      <c r="G103" s="89" t="e">
        <f>'Picking Information'!#REF!</f>
        <v>#REF!</v>
      </c>
      <c r="H103" s="23" t="e">
        <f>'Picking Information'!#REF!</f>
        <v>#REF!</v>
      </c>
      <c r="I103" s="24" t="e">
        <f>'Picking Information'!#REF!</f>
        <v>#REF!</v>
      </c>
      <c r="J103" s="25" t="e">
        <f>'Picking Information'!#REF!</f>
        <v>#REF!</v>
      </c>
      <c r="K103" s="91" t="e">
        <f>'Picking Information'!#REF!</f>
        <v>#REF!</v>
      </c>
      <c r="L103"/>
      <c r="M103" t="b">
        <f t="shared" si="2"/>
        <v>1</v>
      </c>
      <c r="O103" s="224" t="s">
        <v>382</v>
      </c>
      <c r="P103" s="224">
        <v>1</v>
      </c>
      <c r="Q103" s="224">
        <v>0.01</v>
      </c>
      <c r="R103" s="285">
        <v>100</v>
      </c>
      <c r="S103" s="224">
        <v>1</v>
      </c>
      <c r="T103" s="224">
        <v>1</v>
      </c>
      <c r="U103" s="224">
        <v>1</v>
      </c>
      <c r="V103" s="224">
        <v>1</v>
      </c>
      <c r="W103" s="224">
        <v>1</v>
      </c>
      <c r="X103" s="224">
        <v>1</v>
      </c>
      <c r="Y103" s="224"/>
      <c r="Z103" s="224"/>
    </row>
    <row r="104" spans="1:26" ht="14" customHeight="1">
      <c r="A104" s="22" t="str">
        <f>'Picking Information'!D105</f>
        <v>TraIL</v>
      </c>
      <c r="B104" s="89" t="str">
        <f>'Picking Information'!E105</f>
        <v>sample name</v>
      </c>
      <c r="C104" s="89" t="e">
        <f>'Picking Information'!#REF!</f>
        <v>#REF!</v>
      </c>
      <c r="D104" s="89" t="e">
        <f>'Picking Information'!#REF!</f>
        <v>#REF!</v>
      </c>
      <c r="E104" s="89" t="e">
        <f>'Picking Information'!#REF!</f>
        <v>#REF!</v>
      </c>
      <c r="F104" s="89" t="e">
        <f>'Picking Information'!#REF!</f>
        <v>#REF!</v>
      </c>
      <c r="G104" s="89" t="e">
        <f>'Picking Information'!#REF!</f>
        <v>#REF!</v>
      </c>
      <c r="H104" s="23" t="e">
        <f>'Picking Information'!#REF!</f>
        <v>#REF!</v>
      </c>
      <c r="I104" s="24" t="e">
        <f>'Picking Information'!#REF!</f>
        <v>#REF!</v>
      </c>
      <c r="J104" s="25" t="e">
        <f>'Picking Information'!#REF!</f>
        <v>#REF!</v>
      </c>
      <c r="K104" s="91" t="e">
        <f>'Picking Information'!#REF!</f>
        <v>#REF!</v>
      </c>
      <c r="L104"/>
      <c r="M104" t="b">
        <f t="shared" si="2"/>
        <v>1</v>
      </c>
      <c r="O104" s="224" t="s">
        <v>382</v>
      </c>
      <c r="P104" s="224">
        <v>1</v>
      </c>
      <c r="Q104" s="224">
        <v>0.01</v>
      </c>
      <c r="R104" s="285">
        <v>100</v>
      </c>
      <c r="S104" s="224">
        <v>1</v>
      </c>
      <c r="T104" s="224">
        <v>1</v>
      </c>
      <c r="U104" s="224">
        <v>1</v>
      </c>
      <c r="V104" s="224">
        <v>1</v>
      </c>
      <c r="W104" s="224">
        <v>1</v>
      </c>
      <c r="X104" s="224">
        <v>1</v>
      </c>
      <c r="Y104" s="224"/>
      <c r="Z104" s="224"/>
    </row>
    <row r="105" spans="1:26" ht="14" customHeight="1">
      <c r="A105" s="22" t="str">
        <f>'Picking Information'!D106</f>
        <v>TraIL</v>
      </c>
      <c r="B105" s="89" t="str">
        <f>'Picking Information'!E106</f>
        <v>sample name</v>
      </c>
      <c r="C105" s="89" t="e">
        <f>'Picking Information'!#REF!</f>
        <v>#REF!</v>
      </c>
      <c r="D105" s="89" t="e">
        <f>'Picking Information'!#REF!</f>
        <v>#REF!</v>
      </c>
      <c r="E105" s="89" t="e">
        <f>'Picking Information'!#REF!</f>
        <v>#REF!</v>
      </c>
      <c r="F105" s="89" t="e">
        <f>'Picking Information'!#REF!</f>
        <v>#REF!</v>
      </c>
      <c r="G105" s="89" t="e">
        <f>'Picking Information'!#REF!</f>
        <v>#REF!</v>
      </c>
      <c r="H105" s="23" t="e">
        <f>'Picking Information'!#REF!</f>
        <v>#REF!</v>
      </c>
      <c r="I105" s="24" t="e">
        <f>'Picking Information'!#REF!</f>
        <v>#REF!</v>
      </c>
      <c r="J105" s="25" t="e">
        <f>'Picking Information'!#REF!</f>
        <v>#REF!</v>
      </c>
      <c r="K105" s="91" t="e">
        <f>'Picking Information'!#REF!</f>
        <v>#REF!</v>
      </c>
      <c r="L105"/>
      <c r="M105" t="b">
        <f t="shared" si="2"/>
        <v>1</v>
      </c>
      <c r="O105" s="224" t="s">
        <v>382</v>
      </c>
      <c r="P105" s="224">
        <v>1</v>
      </c>
      <c r="Q105" s="224">
        <v>0.01</v>
      </c>
      <c r="R105" s="285">
        <v>100</v>
      </c>
      <c r="S105" s="224">
        <v>1</v>
      </c>
      <c r="T105" s="224">
        <v>1</v>
      </c>
      <c r="U105" s="224">
        <v>1</v>
      </c>
      <c r="V105" s="224">
        <v>1</v>
      </c>
      <c r="W105" s="224">
        <v>1</v>
      </c>
      <c r="X105" s="224">
        <v>1</v>
      </c>
      <c r="Y105" s="224"/>
      <c r="Z105" s="224"/>
    </row>
    <row r="106" spans="1:26" ht="14" customHeight="1">
      <c r="A106" s="22" t="str">
        <f>'Picking Information'!D107</f>
        <v>TraIL</v>
      </c>
      <c r="B106" s="89" t="str">
        <f>'Picking Information'!E107</f>
        <v>sample name</v>
      </c>
      <c r="C106" s="89" t="e">
        <f>'Picking Information'!#REF!</f>
        <v>#REF!</v>
      </c>
      <c r="D106" s="89" t="e">
        <f>'Picking Information'!#REF!</f>
        <v>#REF!</v>
      </c>
      <c r="E106" s="89" t="e">
        <f>'Picking Information'!#REF!</f>
        <v>#REF!</v>
      </c>
      <c r="F106" s="89" t="e">
        <f>'Picking Information'!#REF!</f>
        <v>#REF!</v>
      </c>
      <c r="G106" s="89" t="e">
        <f>'Picking Information'!#REF!</f>
        <v>#REF!</v>
      </c>
      <c r="H106" s="23" t="e">
        <f>'Picking Information'!#REF!</f>
        <v>#REF!</v>
      </c>
      <c r="I106" s="24" t="e">
        <f>'Picking Information'!#REF!</f>
        <v>#REF!</v>
      </c>
      <c r="J106" s="25" t="e">
        <f>'Picking Information'!#REF!</f>
        <v>#REF!</v>
      </c>
      <c r="K106" s="91" t="e">
        <f>'Picking Information'!#REF!</f>
        <v>#REF!</v>
      </c>
      <c r="L106"/>
      <c r="M106" t="b">
        <f t="shared" si="2"/>
        <v>1</v>
      </c>
      <c r="O106" s="224" t="s">
        <v>382</v>
      </c>
      <c r="P106" s="224">
        <v>1</v>
      </c>
      <c r="Q106" s="224">
        <v>0.01</v>
      </c>
      <c r="R106" s="285">
        <v>100</v>
      </c>
      <c r="S106" s="224">
        <v>1</v>
      </c>
      <c r="T106" s="224">
        <v>1</v>
      </c>
      <c r="U106" s="224">
        <v>1</v>
      </c>
      <c r="V106" s="224">
        <v>1</v>
      </c>
      <c r="W106" s="224">
        <v>1</v>
      </c>
      <c r="X106" s="224">
        <v>1</v>
      </c>
      <c r="Y106" s="224"/>
      <c r="Z106" s="224"/>
    </row>
    <row r="107" spans="1:26" ht="14" customHeight="1">
      <c r="A107" s="22" t="str">
        <f>'Picking Information'!D108</f>
        <v>TraIL</v>
      </c>
      <c r="B107" s="89" t="str">
        <f>'Picking Information'!E108</f>
        <v>sample name</v>
      </c>
      <c r="C107" s="89" t="e">
        <f>'Picking Information'!#REF!</f>
        <v>#REF!</v>
      </c>
      <c r="D107" s="89" t="e">
        <f>'Picking Information'!#REF!</f>
        <v>#REF!</v>
      </c>
      <c r="E107" s="89" t="e">
        <f>'Picking Information'!#REF!</f>
        <v>#REF!</v>
      </c>
      <c r="F107" s="89" t="e">
        <f>'Picking Information'!#REF!</f>
        <v>#REF!</v>
      </c>
      <c r="G107" s="89" t="e">
        <f>'Picking Information'!#REF!</f>
        <v>#REF!</v>
      </c>
      <c r="H107" s="23" t="e">
        <f>'Picking Information'!#REF!</f>
        <v>#REF!</v>
      </c>
      <c r="I107" s="24" t="e">
        <f>'Picking Information'!#REF!</f>
        <v>#REF!</v>
      </c>
      <c r="J107" s="25" t="e">
        <f>'Picking Information'!#REF!</f>
        <v>#REF!</v>
      </c>
      <c r="K107" s="91" t="e">
        <f>'Picking Information'!#REF!</f>
        <v>#REF!</v>
      </c>
      <c r="L107"/>
      <c r="M107" t="b">
        <f t="shared" si="2"/>
        <v>1</v>
      </c>
      <c r="O107" s="224" t="s">
        <v>382</v>
      </c>
      <c r="P107" s="224">
        <v>1</v>
      </c>
      <c r="Q107" s="224">
        <v>0.01</v>
      </c>
      <c r="R107" s="285">
        <v>100</v>
      </c>
      <c r="S107" s="224">
        <v>1</v>
      </c>
      <c r="T107" s="224">
        <v>1</v>
      </c>
      <c r="U107" s="224">
        <v>1</v>
      </c>
      <c r="V107" s="224">
        <v>1</v>
      </c>
      <c r="W107" s="224">
        <v>1</v>
      </c>
      <c r="X107" s="224">
        <v>1</v>
      </c>
      <c r="Y107" s="224"/>
      <c r="Z107" s="224"/>
    </row>
    <row r="108" spans="1:26" ht="14" customHeight="1">
      <c r="A108" s="22" t="str">
        <f>'Picking Information'!D109</f>
        <v>TraIL</v>
      </c>
      <c r="B108" s="89" t="str">
        <f>'Picking Information'!E109</f>
        <v>sample name</v>
      </c>
      <c r="C108" s="89" t="e">
        <f>'Picking Information'!#REF!</f>
        <v>#REF!</v>
      </c>
      <c r="D108" s="89" t="e">
        <f>'Picking Information'!#REF!</f>
        <v>#REF!</v>
      </c>
      <c r="E108" s="89" t="e">
        <f>'Picking Information'!#REF!</f>
        <v>#REF!</v>
      </c>
      <c r="F108" s="89" t="e">
        <f>'Picking Information'!#REF!</f>
        <v>#REF!</v>
      </c>
      <c r="G108" s="89" t="e">
        <f>'Picking Information'!#REF!</f>
        <v>#REF!</v>
      </c>
      <c r="H108" s="23" t="e">
        <f>'Picking Information'!#REF!</f>
        <v>#REF!</v>
      </c>
      <c r="I108" s="24" t="e">
        <f>'Picking Information'!#REF!</f>
        <v>#REF!</v>
      </c>
      <c r="J108" s="25" t="e">
        <f>'Picking Information'!#REF!</f>
        <v>#REF!</v>
      </c>
      <c r="K108" s="91" t="e">
        <f>'Picking Information'!#REF!</f>
        <v>#REF!</v>
      </c>
      <c r="L108"/>
      <c r="M108" t="b">
        <f t="shared" si="2"/>
        <v>1</v>
      </c>
      <c r="O108" s="224" t="s">
        <v>382</v>
      </c>
      <c r="P108" s="224">
        <v>1</v>
      </c>
      <c r="Q108" s="224">
        <v>0.01</v>
      </c>
      <c r="R108" s="285">
        <v>100</v>
      </c>
      <c r="S108" s="224">
        <v>1</v>
      </c>
      <c r="T108" s="224">
        <v>1</v>
      </c>
      <c r="U108" s="224">
        <v>1</v>
      </c>
      <c r="V108" s="224">
        <v>1</v>
      </c>
      <c r="W108" s="224">
        <v>1</v>
      </c>
      <c r="X108" s="224">
        <v>1</v>
      </c>
      <c r="Y108" s="224"/>
      <c r="Z108" s="224"/>
    </row>
    <row r="109" spans="1:26" ht="14" customHeight="1">
      <c r="A109" s="22" t="str">
        <f>'Picking Information'!D110</f>
        <v>TraIL</v>
      </c>
      <c r="B109" s="89" t="str">
        <f>'Picking Information'!E110</f>
        <v>sample name</v>
      </c>
      <c r="C109" s="89" t="e">
        <f>'Picking Information'!#REF!</f>
        <v>#REF!</v>
      </c>
      <c r="D109" s="89" t="e">
        <f>'Picking Information'!#REF!</f>
        <v>#REF!</v>
      </c>
      <c r="E109" s="89" t="e">
        <f>'Picking Information'!#REF!</f>
        <v>#REF!</v>
      </c>
      <c r="F109" s="89" t="e">
        <f>'Picking Information'!#REF!</f>
        <v>#REF!</v>
      </c>
      <c r="G109" s="89" t="e">
        <f>'Picking Information'!#REF!</f>
        <v>#REF!</v>
      </c>
      <c r="H109" s="23" t="e">
        <f>'Picking Information'!#REF!</f>
        <v>#REF!</v>
      </c>
      <c r="I109" s="24" t="e">
        <f>'Picking Information'!#REF!</f>
        <v>#REF!</v>
      </c>
      <c r="J109" s="25" t="e">
        <f>'Picking Information'!#REF!</f>
        <v>#REF!</v>
      </c>
      <c r="K109" s="91" t="e">
        <f>'Picking Information'!#REF!</f>
        <v>#REF!</v>
      </c>
      <c r="L109"/>
      <c r="M109" t="b">
        <f t="shared" si="2"/>
        <v>1</v>
      </c>
      <c r="O109" s="224" t="s">
        <v>382</v>
      </c>
      <c r="P109" s="224">
        <v>1</v>
      </c>
      <c r="Q109" s="224">
        <v>0.01</v>
      </c>
      <c r="R109" s="285">
        <v>100</v>
      </c>
      <c r="S109" s="224">
        <v>1</v>
      </c>
      <c r="T109" s="224">
        <v>1</v>
      </c>
      <c r="U109" s="224">
        <v>1</v>
      </c>
      <c r="V109" s="224">
        <v>1</v>
      </c>
      <c r="W109" s="224">
        <v>1</v>
      </c>
      <c r="X109" s="224">
        <v>1</v>
      </c>
      <c r="Y109" s="224"/>
      <c r="Z109" s="224"/>
    </row>
    <row r="110" spans="1:26" ht="14" customHeight="1">
      <c r="A110" s="22" t="str">
        <f>'Picking Information'!D111</f>
        <v>TraIL</v>
      </c>
      <c r="B110" s="89" t="str">
        <f>'Picking Information'!E111</f>
        <v>sample name</v>
      </c>
      <c r="C110" s="89" t="e">
        <f>'Picking Information'!#REF!</f>
        <v>#REF!</v>
      </c>
      <c r="D110" s="89" t="e">
        <f>'Picking Information'!#REF!</f>
        <v>#REF!</v>
      </c>
      <c r="E110" s="89" t="e">
        <f>'Picking Information'!#REF!</f>
        <v>#REF!</v>
      </c>
      <c r="F110" s="89" t="e">
        <f>'Picking Information'!#REF!</f>
        <v>#REF!</v>
      </c>
      <c r="G110" s="89" t="e">
        <f>'Picking Information'!#REF!</f>
        <v>#REF!</v>
      </c>
      <c r="H110" s="23" t="e">
        <f>'Picking Information'!#REF!</f>
        <v>#REF!</v>
      </c>
      <c r="I110" s="24" t="e">
        <f>'Picking Information'!#REF!</f>
        <v>#REF!</v>
      </c>
      <c r="J110" s="25" t="e">
        <f>'Picking Information'!#REF!</f>
        <v>#REF!</v>
      </c>
      <c r="K110" s="91" t="e">
        <f>'Picking Information'!#REF!</f>
        <v>#REF!</v>
      </c>
      <c r="L110"/>
      <c r="M110" t="b">
        <f t="shared" si="2"/>
        <v>1</v>
      </c>
      <c r="O110" s="224" t="s">
        <v>382</v>
      </c>
      <c r="P110" s="224">
        <v>1</v>
      </c>
      <c r="Q110" s="224">
        <v>0.01</v>
      </c>
      <c r="R110" s="285">
        <v>100</v>
      </c>
      <c r="S110" s="224">
        <v>1</v>
      </c>
      <c r="T110" s="224">
        <v>1</v>
      </c>
      <c r="U110" s="224">
        <v>1</v>
      </c>
      <c r="V110" s="224">
        <v>1</v>
      </c>
      <c r="W110" s="224">
        <v>1</v>
      </c>
      <c r="X110" s="224">
        <v>1</v>
      </c>
      <c r="Y110" s="224"/>
      <c r="Z110" s="224"/>
    </row>
    <row r="111" spans="1:26" ht="14" customHeight="1">
      <c r="A111" s="22" t="str">
        <f>'Picking Information'!D112</f>
        <v>TraIL</v>
      </c>
      <c r="B111" s="89" t="str">
        <f>'Picking Information'!E112</f>
        <v>sample name</v>
      </c>
      <c r="C111" s="89" t="e">
        <f>'Picking Information'!#REF!</f>
        <v>#REF!</v>
      </c>
      <c r="D111" s="89" t="e">
        <f>'Picking Information'!#REF!</f>
        <v>#REF!</v>
      </c>
      <c r="E111" s="89" t="e">
        <f>'Picking Information'!#REF!</f>
        <v>#REF!</v>
      </c>
      <c r="F111" s="89" t="e">
        <f>'Picking Information'!#REF!</f>
        <v>#REF!</v>
      </c>
      <c r="G111" s="89" t="e">
        <f>'Picking Information'!#REF!</f>
        <v>#REF!</v>
      </c>
      <c r="H111" s="23" t="e">
        <f>'Picking Information'!#REF!</f>
        <v>#REF!</v>
      </c>
      <c r="I111" s="24" t="e">
        <f>'Picking Information'!#REF!</f>
        <v>#REF!</v>
      </c>
      <c r="J111" s="25" t="e">
        <f>'Picking Information'!#REF!</f>
        <v>#REF!</v>
      </c>
      <c r="K111" s="91" t="e">
        <f>'Picking Information'!#REF!</f>
        <v>#REF!</v>
      </c>
      <c r="L111"/>
      <c r="M111" t="b">
        <f t="shared" si="2"/>
        <v>1</v>
      </c>
      <c r="O111" s="224" t="s">
        <v>382</v>
      </c>
      <c r="P111" s="224">
        <v>1</v>
      </c>
      <c r="Q111" s="224">
        <v>0.01</v>
      </c>
      <c r="R111" s="285">
        <v>100</v>
      </c>
      <c r="S111" s="224">
        <v>1</v>
      </c>
      <c r="T111" s="224">
        <v>1</v>
      </c>
      <c r="U111" s="224">
        <v>1</v>
      </c>
      <c r="V111" s="224">
        <v>1</v>
      </c>
      <c r="W111" s="224">
        <v>1</v>
      </c>
      <c r="X111" s="224">
        <v>1</v>
      </c>
      <c r="Y111" s="224"/>
      <c r="Z111" s="224"/>
    </row>
    <row r="112" spans="1:26" ht="14" customHeight="1">
      <c r="A112" s="22" t="str">
        <f>'Picking Information'!D113</f>
        <v>TraIL</v>
      </c>
      <c r="B112" s="89" t="str">
        <f>'Picking Information'!E113</f>
        <v>sample name</v>
      </c>
      <c r="C112" s="89" t="e">
        <f>'Picking Information'!#REF!</f>
        <v>#REF!</v>
      </c>
      <c r="D112" s="89" t="e">
        <f>'Picking Information'!#REF!</f>
        <v>#REF!</v>
      </c>
      <c r="E112" s="89" t="e">
        <f>'Picking Information'!#REF!</f>
        <v>#REF!</v>
      </c>
      <c r="F112" s="89" t="e">
        <f>'Picking Information'!#REF!</f>
        <v>#REF!</v>
      </c>
      <c r="G112" s="89" t="e">
        <f>'Picking Information'!#REF!</f>
        <v>#REF!</v>
      </c>
      <c r="H112" s="23" t="e">
        <f>'Picking Information'!#REF!</f>
        <v>#REF!</v>
      </c>
      <c r="I112" s="24" t="e">
        <f>'Picking Information'!#REF!</f>
        <v>#REF!</v>
      </c>
      <c r="J112" s="25" t="e">
        <f>'Picking Information'!#REF!</f>
        <v>#REF!</v>
      </c>
      <c r="K112" s="91" t="e">
        <f>'Picking Information'!#REF!</f>
        <v>#REF!</v>
      </c>
      <c r="L112"/>
      <c r="M112" t="b">
        <f t="shared" si="2"/>
        <v>1</v>
      </c>
      <c r="O112" s="224" t="s">
        <v>382</v>
      </c>
      <c r="P112" s="224">
        <v>1</v>
      </c>
      <c r="Q112" s="224">
        <v>0.01</v>
      </c>
      <c r="R112" s="285">
        <v>100</v>
      </c>
      <c r="S112" s="224">
        <v>1</v>
      </c>
      <c r="T112" s="224">
        <v>1</v>
      </c>
      <c r="U112" s="224">
        <v>1</v>
      </c>
      <c r="V112" s="224">
        <v>1</v>
      </c>
      <c r="W112" s="224">
        <v>1</v>
      </c>
      <c r="X112" s="224">
        <v>1</v>
      </c>
      <c r="Y112" s="224"/>
      <c r="Z112" s="224"/>
    </row>
    <row r="113" spans="1:26" ht="14" customHeight="1">
      <c r="A113" s="22" t="str">
        <f>'Picking Information'!D114</f>
        <v>TraIL</v>
      </c>
      <c r="B113" s="89" t="str">
        <f>'Picking Information'!E114</f>
        <v>sample name</v>
      </c>
      <c r="C113" s="89" t="e">
        <f>'Picking Information'!#REF!</f>
        <v>#REF!</v>
      </c>
      <c r="D113" s="89" t="e">
        <f>'Picking Information'!#REF!</f>
        <v>#REF!</v>
      </c>
      <c r="E113" s="89" t="e">
        <f>'Picking Information'!#REF!</f>
        <v>#REF!</v>
      </c>
      <c r="F113" s="89" t="e">
        <f>'Picking Information'!#REF!</f>
        <v>#REF!</v>
      </c>
      <c r="G113" s="89" t="e">
        <f>'Picking Information'!#REF!</f>
        <v>#REF!</v>
      </c>
      <c r="H113" s="23" t="e">
        <f>'Picking Information'!#REF!</f>
        <v>#REF!</v>
      </c>
      <c r="I113" s="24" t="e">
        <f>'Picking Information'!#REF!</f>
        <v>#REF!</v>
      </c>
      <c r="J113" s="25" t="e">
        <f>'Picking Information'!#REF!</f>
        <v>#REF!</v>
      </c>
      <c r="K113" s="91" t="e">
        <f>'Picking Information'!#REF!</f>
        <v>#REF!</v>
      </c>
      <c r="L113"/>
      <c r="M113" t="b">
        <f t="shared" si="2"/>
        <v>1</v>
      </c>
      <c r="O113" s="224" t="s">
        <v>382</v>
      </c>
      <c r="P113" s="224">
        <v>1</v>
      </c>
      <c r="Q113" s="224">
        <v>0.01</v>
      </c>
      <c r="R113" s="285">
        <v>100</v>
      </c>
      <c r="S113" s="224">
        <v>1</v>
      </c>
      <c r="T113" s="224">
        <v>1</v>
      </c>
      <c r="U113" s="224">
        <v>1</v>
      </c>
      <c r="V113" s="224">
        <v>1</v>
      </c>
      <c r="W113" s="224">
        <v>1</v>
      </c>
      <c r="X113" s="224">
        <v>1</v>
      </c>
      <c r="Y113" s="224"/>
      <c r="Z113" s="224"/>
    </row>
    <row r="114" spans="1:26" ht="14" customHeight="1">
      <c r="A114" s="22" t="str">
        <f>'Picking Information'!D115</f>
        <v>TraIL</v>
      </c>
      <c r="B114" s="89" t="str">
        <f>'Picking Information'!E115</f>
        <v>sample name</v>
      </c>
      <c r="C114" s="89" t="e">
        <f>'Picking Information'!#REF!</f>
        <v>#REF!</v>
      </c>
      <c r="D114" s="89" t="e">
        <f>'Picking Information'!#REF!</f>
        <v>#REF!</v>
      </c>
      <c r="E114" s="89" t="e">
        <f>'Picking Information'!#REF!</f>
        <v>#REF!</v>
      </c>
      <c r="F114" s="89" t="e">
        <f>'Picking Information'!#REF!</f>
        <v>#REF!</v>
      </c>
      <c r="G114" s="89" t="e">
        <f>'Picking Information'!#REF!</f>
        <v>#REF!</v>
      </c>
      <c r="H114" s="23" t="e">
        <f>'Picking Information'!#REF!</f>
        <v>#REF!</v>
      </c>
      <c r="I114" s="24" t="e">
        <f>'Picking Information'!#REF!</f>
        <v>#REF!</v>
      </c>
      <c r="J114" s="25" t="e">
        <f>'Picking Information'!#REF!</f>
        <v>#REF!</v>
      </c>
      <c r="K114" s="91" t="e">
        <f>'Picking Information'!#REF!</f>
        <v>#REF!</v>
      </c>
      <c r="L114"/>
      <c r="M114" t="b">
        <f t="shared" si="2"/>
        <v>1</v>
      </c>
      <c r="O114" s="224" t="s">
        <v>382</v>
      </c>
      <c r="P114" s="224">
        <v>1</v>
      </c>
      <c r="Q114" s="224">
        <v>0.01</v>
      </c>
      <c r="R114" s="285">
        <v>100</v>
      </c>
      <c r="S114" s="224">
        <v>1</v>
      </c>
      <c r="T114" s="224">
        <v>1</v>
      </c>
      <c r="U114" s="224">
        <v>1</v>
      </c>
      <c r="V114" s="224">
        <v>1</v>
      </c>
      <c r="W114" s="224">
        <v>1</v>
      </c>
      <c r="X114" s="224">
        <v>1</v>
      </c>
      <c r="Y114" s="224"/>
      <c r="Z114" s="224"/>
    </row>
    <row r="115" spans="1:26" ht="14" customHeight="1">
      <c r="A115" s="22" t="str">
        <f>'Picking Information'!D116</f>
        <v>TraIL</v>
      </c>
      <c r="B115" s="89" t="str">
        <f>'Picking Information'!E116</f>
        <v>sample name</v>
      </c>
      <c r="C115" s="89" t="e">
        <f>'Picking Information'!#REF!</f>
        <v>#REF!</v>
      </c>
      <c r="D115" s="89" t="e">
        <f>'Picking Information'!#REF!</f>
        <v>#REF!</v>
      </c>
      <c r="E115" s="89" t="e">
        <f>'Picking Information'!#REF!</f>
        <v>#REF!</v>
      </c>
      <c r="F115" s="89" t="e">
        <f>'Picking Information'!#REF!</f>
        <v>#REF!</v>
      </c>
      <c r="G115" s="89" t="e">
        <f>'Picking Information'!#REF!</f>
        <v>#REF!</v>
      </c>
      <c r="H115" s="23" t="e">
        <f>'Picking Information'!#REF!</f>
        <v>#REF!</v>
      </c>
      <c r="I115" s="24" t="e">
        <f>'Picking Information'!#REF!</f>
        <v>#REF!</v>
      </c>
      <c r="J115" s="25" t="e">
        <f>'Picking Information'!#REF!</f>
        <v>#REF!</v>
      </c>
      <c r="K115" s="91" t="e">
        <f>'Picking Information'!#REF!</f>
        <v>#REF!</v>
      </c>
      <c r="L115"/>
      <c r="M115" t="b">
        <f t="shared" si="2"/>
        <v>1</v>
      </c>
      <c r="O115" s="224" t="s">
        <v>382</v>
      </c>
      <c r="P115" s="224">
        <v>1</v>
      </c>
      <c r="Q115" s="224">
        <v>0.01</v>
      </c>
      <c r="R115" s="285">
        <v>100</v>
      </c>
      <c r="S115" s="224">
        <v>1</v>
      </c>
      <c r="T115" s="224">
        <v>1</v>
      </c>
      <c r="U115" s="224">
        <v>1</v>
      </c>
      <c r="V115" s="224">
        <v>1</v>
      </c>
      <c r="W115" s="224">
        <v>1</v>
      </c>
      <c r="X115" s="224">
        <v>1</v>
      </c>
      <c r="Y115" s="224"/>
      <c r="Z115" s="224"/>
    </row>
    <row r="116" spans="1:26" ht="14" customHeight="1">
      <c r="A116" s="22" t="str">
        <f>'Picking Information'!D117</f>
        <v>TraIL</v>
      </c>
      <c r="B116" s="89" t="str">
        <f>'Picking Information'!E117</f>
        <v>sample name</v>
      </c>
      <c r="C116" s="89" t="e">
        <f>'Picking Information'!#REF!</f>
        <v>#REF!</v>
      </c>
      <c r="D116" s="89" t="e">
        <f>'Picking Information'!#REF!</f>
        <v>#REF!</v>
      </c>
      <c r="E116" s="89" t="e">
        <f>'Picking Information'!#REF!</f>
        <v>#REF!</v>
      </c>
      <c r="F116" s="89" t="e">
        <f>'Picking Information'!#REF!</f>
        <v>#REF!</v>
      </c>
      <c r="G116" s="89" t="e">
        <f>'Picking Information'!#REF!</f>
        <v>#REF!</v>
      </c>
      <c r="H116" s="23" t="e">
        <f>'Picking Information'!#REF!</f>
        <v>#REF!</v>
      </c>
      <c r="I116" s="24" t="e">
        <f>'Picking Information'!#REF!</f>
        <v>#REF!</v>
      </c>
      <c r="J116" s="25" t="e">
        <f>'Picking Information'!#REF!</f>
        <v>#REF!</v>
      </c>
      <c r="K116" s="91" t="e">
        <f>'Picking Information'!#REF!</f>
        <v>#REF!</v>
      </c>
      <c r="L116"/>
      <c r="M116" t="b">
        <f t="shared" si="2"/>
        <v>1</v>
      </c>
      <c r="O116" s="224" t="s">
        <v>382</v>
      </c>
      <c r="P116" s="224">
        <v>1</v>
      </c>
      <c r="Q116" s="224">
        <v>0.01</v>
      </c>
      <c r="R116" s="285">
        <v>100</v>
      </c>
      <c r="S116" s="224">
        <v>1</v>
      </c>
      <c r="T116" s="224">
        <v>1</v>
      </c>
      <c r="U116" s="224">
        <v>1</v>
      </c>
      <c r="V116" s="224">
        <v>1</v>
      </c>
      <c r="W116" s="224">
        <v>1</v>
      </c>
      <c r="X116" s="224">
        <v>1</v>
      </c>
      <c r="Y116" s="224"/>
      <c r="Z116" s="224"/>
    </row>
    <row r="117" spans="1:26" ht="14" customHeight="1">
      <c r="A117" s="22" t="str">
        <f>'Picking Information'!D118</f>
        <v>TraIL</v>
      </c>
      <c r="B117" s="89" t="str">
        <f>'Picking Information'!E118</f>
        <v>sample name</v>
      </c>
      <c r="C117" s="89" t="e">
        <f>'Picking Information'!#REF!</f>
        <v>#REF!</v>
      </c>
      <c r="D117" s="89" t="e">
        <f>'Picking Information'!#REF!</f>
        <v>#REF!</v>
      </c>
      <c r="E117" s="89" t="e">
        <f>'Picking Information'!#REF!</f>
        <v>#REF!</v>
      </c>
      <c r="F117" s="89" t="e">
        <f>'Picking Information'!#REF!</f>
        <v>#REF!</v>
      </c>
      <c r="G117" s="89" t="e">
        <f>'Picking Information'!#REF!</f>
        <v>#REF!</v>
      </c>
      <c r="H117" s="23" t="e">
        <f>'Picking Information'!#REF!</f>
        <v>#REF!</v>
      </c>
      <c r="I117" s="24" t="e">
        <f>'Picking Information'!#REF!</f>
        <v>#REF!</v>
      </c>
      <c r="J117" s="25" t="e">
        <f>'Picking Information'!#REF!</f>
        <v>#REF!</v>
      </c>
      <c r="K117" s="91" t="e">
        <f>'Picking Information'!#REF!</f>
        <v>#REF!</v>
      </c>
      <c r="L117"/>
      <c r="M117" t="b">
        <f t="shared" si="2"/>
        <v>1</v>
      </c>
      <c r="O117" s="224" t="s">
        <v>382</v>
      </c>
      <c r="P117" s="224">
        <v>1</v>
      </c>
      <c r="Q117" s="224">
        <v>0.01</v>
      </c>
      <c r="R117" s="285">
        <v>100</v>
      </c>
      <c r="S117" s="224">
        <v>1</v>
      </c>
      <c r="T117" s="224">
        <v>1</v>
      </c>
      <c r="U117" s="224">
        <v>1</v>
      </c>
      <c r="V117" s="224">
        <v>1</v>
      </c>
      <c r="W117" s="224">
        <v>1</v>
      </c>
      <c r="X117" s="224">
        <v>1</v>
      </c>
      <c r="Y117" s="224"/>
      <c r="Z117" s="224"/>
    </row>
    <row r="118" spans="1:26" ht="14" customHeight="1">
      <c r="A118" s="22" t="str">
        <f>'Picking Information'!D119</f>
        <v>TraIL</v>
      </c>
      <c r="B118" s="89" t="str">
        <f>'Picking Information'!E119</f>
        <v>sample name</v>
      </c>
      <c r="C118" s="89" t="e">
        <f>'Picking Information'!#REF!</f>
        <v>#REF!</v>
      </c>
      <c r="D118" s="89" t="e">
        <f>'Picking Information'!#REF!</f>
        <v>#REF!</v>
      </c>
      <c r="E118" s="89" t="e">
        <f>'Picking Information'!#REF!</f>
        <v>#REF!</v>
      </c>
      <c r="F118" s="89" t="e">
        <f>'Picking Information'!#REF!</f>
        <v>#REF!</v>
      </c>
      <c r="G118" s="89" t="e">
        <f>'Picking Information'!#REF!</f>
        <v>#REF!</v>
      </c>
      <c r="H118" s="23" t="e">
        <f>'Picking Information'!#REF!</f>
        <v>#REF!</v>
      </c>
      <c r="I118" s="24" t="e">
        <f>'Picking Information'!#REF!</f>
        <v>#REF!</v>
      </c>
      <c r="J118" s="25" t="e">
        <f>'Picking Information'!#REF!</f>
        <v>#REF!</v>
      </c>
      <c r="K118" s="91" t="e">
        <f>'Picking Information'!#REF!</f>
        <v>#REF!</v>
      </c>
      <c r="L118"/>
      <c r="M118" t="b">
        <f t="shared" si="2"/>
        <v>1</v>
      </c>
      <c r="O118" s="224" t="s">
        <v>382</v>
      </c>
      <c r="P118" s="224">
        <v>1</v>
      </c>
      <c r="Q118" s="224">
        <v>0.01</v>
      </c>
      <c r="R118" s="285">
        <v>100</v>
      </c>
      <c r="S118" s="224">
        <v>1</v>
      </c>
      <c r="T118" s="224">
        <v>1</v>
      </c>
      <c r="U118" s="224">
        <v>1</v>
      </c>
      <c r="V118" s="224">
        <v>1</v>
      </c>
      <c r="W118" s="224">
        <v>1</v>
      </c>
      <c r="X118" s="224">
        <v>1</v>
      </c>
      <c r="Y118" s="224"/>
      <c r="Z118" s="224"/>
    </row>
    <row r="119" spans="1:26" ht="14" customHeight="1">
      <c r="A119" s="22" t="str">
        <f>'Picking Information'!D120</f>
        <v>TraIL</v>
      </c>
      <c r="B119" s="89" t="str">
        <f>'Picking Information'!E120</f>
        <v>sample name</v>
      </c>
      <c r="C119" s="89" t="e">
        <f>'Picking Information'!#REF!</f>
        <v>#REF!</v>
      </c>
      <c r="D119" s="89" t="e">
        <f>'Picking Information'!#REF!</f>
        <v>#REF!</v>
      </c>
      <c r="E119" s="89" t="e">
        <f>'Picking Information'!#REF!</f>
        <v>#REF!</v>
      </c>
      <c r="F119" s="89" t="e">
        <f>'Picking Information'!#REF!</f>
        <v>#REF!</v>
      </c>
      <c r="G119" s="89" t="e">
        <f>'Picking Information'!#REF!</f>
        <v>#REF!</v>
      </c>
      <c r="H119" s="23" t="e">
        <f>'Picking Information'!#REF!</f>
        <v>#REF!</v>
      </c>
      <c r="I119" s="24" t="e">
        <f>'Picking Information'!#REF!</f>
        <v>#REF!</v>
      </c>
      <c r="J119" s="25" t="e">
        <f>'Picking Information'!#REF!</f>
        <v>#REF!</v>
      </c>
      <c r="K119" s="91" t="e">
        <f>'Picking Information'!#REF!</f>
        <v>#REF!</v>
      </c>
      <c r="L119"/>
      <c r="M119" t="b">
        <f t="shared" si="2"/>
        <v>1</v>
      </c>
      <c r="O119" s="224" t="s">
        <v>382</v>
      </c>
      <c r="P119" s="224">
        <v>1</v>
      </c>
      <c r="Q119" s="224">
        <v>0.01</v>
      </c>
      <c r="R119" s="285">
        <v>100</v>
      </c>
      <c r="S119" s="224">
        <v>1</v>
      </c>
      <c r="T119" s="224">
        <v>1</v>
      </c>
      <c r="U119" s="224">
        <v>1</v>
      </c>
      <c r="V119" s="224">
        <v>1</v>
      </c>
      <c r="W119" s="224">
        <v>1</v>
      </c>
      <c r="X119" s="224">
        <v>1</v>
      </c>
      <c r="Y119" s="224"/>
      <c r="Z119" s="224"/>
    </row>
    <row r="120" spans="1:26" ht="14" customHeight="1">
      <c r="A120" s="22" t="str">
        <f>'Picking Information'!D121</f>
        <v>TraIL</v>
      </c>
      <c r="B120" s="89" t="str">
        <f>'Picking Information'!E121</f>
        <v>sample name</v>
      </c>
      <c r="C120" s="89" t="e">
        <f>'Picking Information'!#REF!</f>
        <v>#REF!</v>
      </c>
      <c r="D120" s="89" t="e">
        <f>'Picking Information'!#REF!</f>
        <v>#REF!</v>
      </c>
      <c r="E120" s="89" t="e">
        <f>'Picking Information'!#REF!</f>
        <v>#REF!</v>
      </c>
      <c r="F120" s="89" t="e">
        <f>'Picking Information'!#REF!</f>
        <v>#REF!</v>
      </c>
      <c r="G120" s="89" t="e">
        <f>'Picking Information'!#REF!</f>
        <v>#REF!</v>
      </c>
      <c r="H120" s="23" t="e">
        <f>'Picking Information'!#REF!</f>
        <v>#REF!</v>
      </c>
      <c r="I120" s="24" t="e">
        <f>'Picking Information'!#REF!</f>
        <v>#REF!</v>
      </c>
      <c r="J120" s="25" t="e">
        <f>'Picking Information'!#REF!</f>
        <v>#REF!</v>
      </c>
      <c r="K120" s="91" t="e">
        <f>'Picking Information'!#REF!</f>
        <v>#REF!</v>
      </c>
      <c r="L120"/>
      <c r="M120" t="b">
        <f t="shared" si="2"/>
        <v>1</v>
      </c>
      <c r="O120" s="224" t="s">
        <v>382</v>
      </c>
      <c r="P120" s="224">
        <v>1</v>
      </c>
      <c r="Q120" s="224">
        <v>0.01</v>
      </c>
      <c r="R120" s="285">
        <v>100</v>
      </c>
      <c r="S120" s="224">
        <v>1</v>
      </c>
      <c r="T120" s="224">
        <v>1</v>
      </c>
      <c r="U120" s="224">
        <v>1</v>
      </c>
      <c r="V120" s="224">
        <v>1</v>
      </c>
      <c r="W120" s="224">
        <v>1</v>
      </c>
      <c r="X120" s="224">
        <v>1</v>
      </c>
      <c r="Y120" s="224"/>
      <c r="Z120" s="224"/>
    </row>
    <row r="121" spans="1:26" ht="14" customHeight="1">
      <c r="A121" s="22" t="str">
        <f>'Picking Information'!D122</f>
        <v>TraIL</v>
      </c>
      <c r="B121" s="89" t="str">
        <f>'Picking Information'!E122</f>
        <v>sample name</v>
      </c>
      <c r="C121" s="89" t="e">
        <f>'Picking Information'!#REF!</f>
        <v>#REF!</v>
      </c>
      <c r="D121" s="89" t="e">
        <f>'Picking Information'!#REF!</f>
        <v>#REF!</v>
      </c>
      <c r="E121" s="89" t="e">
        <f>'Picking Information'!#REF!</f>
        <v>#REF!</v>
      </c>
      <c r="F121" s="89" t="e">
        <f>'Picking Information'!#REF!</f>
        <v>#REF!</v>
      </c>
      <c r="G121" s="89" t="e">
        <f>'Picking Information'!#REF!</f>
        <v>#REF!</v>
      </c>
      <c r="H121" s="23" t="e">
        <f>'Picking Information'!#REF!</f>
        <v>#REF!</v>
      </c>
      <c r="I121" s="24" t="e">
        <f>'Picking Information'!#REF!</f>
        <v>#REF!</v>
      </c>
      <c r="J121" s="25" t="e">
        <f>'Picking Information'!#REF!</f>
        <v>#REF!</v>
      </c>
      <c r="K121" s="91" t="e">
        <f>'Picking Information'!#REF!</f>
        <v>#REF!</v>
      </c>
      <c r="L121"/>
      <c r="M121" t="b">
        <f t="shared" si="2"/>
        <v>1</v>
      </c>
      <c r="O121" s="224" t="s">
        <v>382</v>
      </c>
      <c r="P121" s="224">
        <v>1</v>
      </c>
      <c r="Q121" s="224">
        <v>0.01</v>
      </c>
      <c r="R121" s="285">
        <v>100</v>
      </c>
      <c r="S121" s="224">
        <v>1</v>
      </c>
      <c r="T121" s="224">
        <v>1</v>
      </c>
      <c r="U121" s="224">
        <v>1</v>
      </c>
      <c r="V121" s="224">
        <v>1</v>
      </c>
      <c r="W121" s="224">
        <v>1</v>
      </c>
      <c r="X121" s="224">
        <v>1</v>
      </c>
      <c r="Y121" s="224"/>
      <c r="Z121" s="224"/>
    </row>
    <row r="122" spans="1:26" ht="14" customHeight="1">
      <c r="A122" s="22" t="str">
        <f>'Picking Information'!D123</f>
        <v>TraIL</v>
      </c>
      <c r="B122" s="89" t="str">
        <f>'Picking Information'!E123</f>
        <v>sample name</v>
      </c>
      <c r="C122" s="89" t="e">
        <f>'Picking Information'!#REF!</f>
        <v>#REF!</v>
      </c>
      <c r="D122" s="89" t="e">
        <f>'Picking Information'!#REF!</f>
        <v>#REF!</v>
      </c>
      <c r="E122" s="89" t="e">
        <f>'Picking Information'!#REF!</f>
        <v>#REF!</v>
      </c>
      <c r="F122" s="89" t="e">
        <f>'Picking Information'!#REF!</f>
        <v>#REF!</v>
      </c>
      <c r="G122" s="89" t="e">
        <f>'Picking Information'!#REF!</f>
        <v>#REF!</v>
      </c>
      <c r="H122" s="23" t="e">
        <f>'Picking Information'!#REF!</f>
        <v>#REF!</v>
      </c>
      <c r="I122" s="24" t="e">
        <f>'Picking Information'!#REF!</f>
        <v>#REF!</v>
      </c>
      <c r="J122" s="25" t="e">
        <f>'Picking Information'!#REF!</f>
        <v>#REF!</v>
      </c>
      <c r="K122" s="91" t="e">
        <f>'Picking Information'!#REF!</f>
        <v>#REF!</v>
      </c>
      <c r="L122"/>
      <c r="M122" t="b">
        <f t="shared" si="2"/>
        <v>1</v>
      </c>
      <c r="O122" s="224" t="s">
        <v>382</v>
      </c>
      <c r="P122" s="224">
        <v>1</v>
      </c>
      <c r="Q122" s="224">
        <v>0.01</v>
      </c>
      <c r="R122" s="285">
        <v>100</v>
      </c>
      <c r="S122" s="224">
        <v>1</v>
      </c>
      <c r="T122" s="224">
        <v>1</v>
      </c>
      <c r="U122" s="224">
        <v>1</v>
      </c>
      <c r="V122" s="224">
        <v>1</v>
      </c>
      <c r="W122" s="224">
        <v>1</v>
      </c>
      <c r="X122" s="224">
        <v>1</v>
      </c>
      <c r="Y122" s="224"/>
      <c r="Z122" s="224"/>
    </row>
    <row r="123" spans="1:26" ht="14" customHeight="1">
      <c r="A123" s="22" t="str">
        <f>'Picking Information'!D124</f>
        <v>TraIL</v>
      </c>
      <c r="B123" s="89" t="str">
        <f>'Picking Information'!E124</f>
        <v>sample name</v>
      </c>
      <c r="C123" s="89" t="e">
        <f>'Picking Information'!#REF!</f>
        <v>#REF!</v>
      </c>
      <c r="D123" s="89" t="e">
        <f>'Picking Information'!#REF!</f>
        <v>#REF!</v>
      </c>
      <c r="E123" s="89" t="e">
        <f>'Picking Information'!#REF!</f>
        <v>#REF!</v>
      </c>
      <c r="F123" s="89" t="e">
        <f>'Picking Information'!#REF!</f>
        <v>#REF!</v>
      </c>
      <c r="G123" s="89" t="e">
        <f>'Picking Information'!#REF!</f>
        <v>#REF!</v>
      </c>
      <c r="H123" s="23" t="e">
        <f>'Picking Information'!#REF!</f>
        <v>#REF!</v>
      </c>
      <c r="I123" s="24" t="e">
        <f>'Picking Information'!#REF!</f>
        <v>#REF!</v>
      </c>
      <c r="J123" s="25" t="e">
        <f>'Picking Information'!#REF!</f>
        <v>#REF!</v>
      </c>
      <c r="K123" s="91" t="e">
        <f>'Picking Information'!#REF!</f>
        <v>#REF!</v>
      </c>
      <c r="L123"/>
      <c r="M123" t="b">
        <f t="shared" ref="M123:M133" si="3">EXACT(B123,O123)</f>
        <v>1</v>
      </c>
      <c r="O123" s="224" t="s">
        <v>382</v>
      </c>
      <c r="P123" s="224">
        <v>1</v>
      </c>
      <c r="Q123" s="224">
        <v>0.01</v>
      </c>
      <c r="R123" s="285">
        <v>100</v>
      </c>
      <c r="S123" s="224">
        <v>1</v>
      </c>
      <c r="T123" s="224">
        <v>1</v>
      </c>
      <c r="U123" s="224">
        <v>1</v>
      </c>
      <c r="V123" s="224">
        <v>1</v>
      </c>
      <c r="W123" s="224">
        <v>1</v>
      </c>
      <c r="X123" s="224">
        <v>1</v>
      </c>
      <c r="Y123" s="224"/>
      <c r="Z123" s="224"/>
    </row>
    <row r="124" spans="1:26" ht="14" customHeight="1">
      <c r="A124" s="22" t="str">
        <f>'Picking Information'!D125</f>
        <v>TraIL</v>
      </c>
      <c r="B124" s="89" t="str">
        <f>'Picking Information'!E125</f>
        <v>sample name</v>
      </c>
      <c r="C124" s="89" t="e">
        <f>'Picking Information'!#REF!</f>
        <v>#REF!</v>
      </c>
      <c r="D124" s="89" t="e">
        <f>'Picking Information'!#REF!</f>
        <v>#REF!</v>
      </c>
      <c r="E124" s="89" t="e">
        <f>'Picking Information'!#REF!</f>
        <v>#REF!</v>
      </c>
      <c r="F124" s="89" t="e">
        <f>'Picking Information'!#REF!</f>
        <v>#REF!</v>
      </c>
      <c r="G124" s="89" t="e">
        <f>'Picking Information'!#REF!</f>
        <v>#REF!</v>
      </c>
      <c r="H124" s="23" t="e">
        <f>'Picking Information'!#REF!</f>
        <v>#REF!</v>
      </c>
      <c r="I124" s="24" t="e">
        <f>'Picking Information'!#REF!</f>
        <v>#REF!</v>
      </c>
      <c r="J124" s="25" t="e">
        <f>'Picking Information'!#REF!</f>
        <v>#REF!</v>
      </c>
      <c r="K124" s="91" t="e">
        <f>'Picking Information'!#REF!</f>
        <v>#REF!</v>
      </c>
      <c r="L124"/>
      <c r="M124" t="b">
        <f t="shared" si="3"/>
        <v>1</v>
      </c>
      <c r="O124" s="224" t="s">
        <v>382</v>
      </c>
      <c r="P124" s="224">
        <v>1</v>
      </c>
      <c r="Q124" s="224">
        <v>0.01</v>
      </c>
      <c r="R124" s="285">
        <v>100</v>
      </c>
      <c r="S124" s="224">
        <v>1</v>
      </c>
      <c r="T124" s="224">
        <v>1</v>
      </c>
      <c r="U124" s="224">
        <v>1</v>
      </c>
      <c r="V124" s="224">
        <v>1</v>
      </c>
      <c r="W124" s="224">
        <v>1</v>
      </c>
      <c r="X124" s="224">
        <v>1</v>
      </c>
      <c r="Y124" s="224"/>
      <c r="Z124" s="224"/>
    </row>
    <row r="125" spans="1:26" ht="14" customHeight="1">
      <c r="A125" s="22" t="str">
        <f>'Picking Information'!D126</f>
        <v>TraIL</v>
      </c>
      <c r="B125" s="89" t="str">
        <f>'Picking Information'!E126</f>
        <v>sample name</v>
      </c>
      <c r="C125" s="89" t="e">
        <f>'Picking Information'!#REF!</f>
        <v>#REF!</v>
      </c>
      <c r="D125" s="89" t="e">
        <f>'Picking Information'!#REF!</f>
        <v>#REF!</v>
      </c>
      <c r="E125" s="89" t="e">
        <f>'Picking Information'!#REF!</f>
        <v>#REF!</v>
      </c>
      <c r="F125" s="89" t="e">
        <f>'Picking Information'!#REF!</f>
        <v>#REF!</v>
      </c>
      <c r="G125" s="89" t="e">
        <f>'Picking Information'!#REF!</f>
        <v>#REF!</v>
      </c>
      <c r="H125" s="23" t="e">
        <f>'Picking Information'!#REF!</f>
        <v>#REF!</v>
      </c>
      <c r="I125" s="24" t="e">
        <f>'Picking Information'!#REF!</f>
        <v>#REF!</v>
      </c>
      <c r="J125" s="25" t="e">
        <f>'Picking Information'!#REF!</f>
        <v>#REF!</v>
      </c>
      <c r="K125" s="91" t="e">
        <f>'Picking Information'!#REF!</f>
        <v>#REF!</v>
      </c>
      <c r="L125"/>
      <c r="M125" t="b">
        <f t="shared" si="3"/>
        <v>1</v>
      </c>
      <c r="O125" s="224" t="s">
        <v>382</v>
      </c>
      <c r="P125" s="224">
        <v>1</v>
      </c>
      <c r="Q125" s="224">
        <v>0.01</v>
      </c>
      <c r="R125" s="285">
        <v>100</v>
      </c>
      <c r="S125" s="224">
        <v>1</v>
      </c>
      <c r="T125" s="224">
        <v>1</v>
      </c>
      <c r="U125" s="224">
        <v>1</v>
      </c>
      <c r="V125" s="224">
        <v>1</v>
      </c>
      <c r="W125" s="224">
        <v>1</v>
      </c>
      <c r="X125" s="224">
        <v>1</v>
      </c>
      <c r="Y125" s="224"/>
      <c r="Z125" s="224"/>
    </row>
    <row r="126" spans="1:26" ht="14" customHeight="1">
      <c r="A126" s="22" t="str">
        <f>'Picking Information'!D127</f>
        <v>TraIL</v>
      </c>
      <c r="B126" s="89" t="str">
        <f>'Picking Information'!E127</f>
        <v>sample name</v>
      </c>
      <c r="C126" s="89" t="e">
        <f>'Picking Information'!#REF!</f>
        <v>#REF!</v>
      </c>
      <c r="D126" s="89" t="e">
        <f>'Picking Information'!#REF!</f>
        <v>#REF!</v>
      </c>
      <c r="E126" s="89" t="e">
        <f>'Picking Information'!#REF!</f>
        <v>#REF!</v>
      </c>
      <c r="F126" s="89" t="e">
        <f>'Picking Information'!#REF!</f>
        <v>#REF!</v>
      </c>
      <c r="G126" s="89" t="e">
        <f>'Picking Information'!#REF!</f>
        <v>#REF!</v>
      </c>
      <c r="H126" s="23" t="e">
        <f>'Picking Information'!#REF!</f>
        <v>#REF!</v>
      </c>
      <c r="I126" s="24" t="e">
        <f>'Picking Information'!#REF!</f>
        <v>#REF!</v>
      </c>
      <c r="J126" s="25" t="e">
        <f>'Picking Information'!#REF!</f>
        <v>#REF!</v>
      </c>
      <c r="K126" s="91" t="e">
        <f>'Picking Information'!#REF!</f>
        <v>#REF!</v>
      </c>
      <c r="L126"/>
      <c r="M126" t="b">
        <f t="shared" si="3"/>
        <v>1</v>
      </c>
      <c r="O126" s="224" t="s">
        <v>382</v>
      </c>
      <c r="P126" s="224">
        <v>1</v>
      </c>
      <c r="Q126" s="224">
        <v>0.01</v>
      </c>
      <c r="R126" s="285">
        <v>100</v>
      </c>
      <c r="S126" s="224">
        <v>1</v>
      </c>
      <c r="T126" s="224">
        <v>1</v>
      </c>
      <c r="U126" s="224">
        <v>1</v>
      </c>
      <c r="V126" s="224">
        <v>1</v>
      </c>
      <c r="W126" s="224">
        <v>1</v>
      </c>
      <c r="X126" s="224">
        <v>1</v>
      </c>
      <c r="Y126" s="224"/>
      <c r="Z126" s="224"/>
    </row>
    <row r="127" spans="1:26" ht="14" customHeight="1">
      <c r="A127" s="22" t="str">
        <f>'Picking Information'!D128</f>
        <v>TraIL</v>
      </c>
      <c r="B127" s="89" t="str">
        <f>'Picking Information'!E128</f>
        <v>sample name</v>
      </c>
      <c r="C127" s="89" t="e">
        <f>'Picking Information'!#REF!</f>
        <v>#REF!</v>
      </c>
      <c r="D127" s="89" t="e">
        <f>'Picking Information'!#REF!</f>
        <v>#REF!</v>
      </c>
      <c r="E127" s="89" t="e">
        <f>'Picking Information'!#REF!</f>
        <v>#REF!</v>
      </c>
      <c r="F127" s="89" t="e">
        <f>'Picking Information'!#REF!</f>
        <v>#REF!</v>
      </c>
      <c r="G127" s="89" t="e">
        <f>'Picking Information'!#REF!</f>
        <v>#REF!</v>
      </c>
      <c r="H127" s="23" t="e">
        <f>'Picking Information'!#REF!</f>
        <v>#REF!</v>
      </c>
      <c r="I127" s="24" t="e">
        <f>'Picking Information'!#REF!</f>
        <v>#REF!</v>
      </c>
      <c r="J127" s="25" t="e">
        <f>'Picking Information'!#REF!</f>
        <v>#REF!</v>
      </c>
      <c r="K127" s="91" t="e">
        <f>'Picking Information'!#REF!</f>
        <v>#REF!</v>
      </c>
      <c r="L127"/>
      <c r="M127" t="b">
        <f t="shared" si="3"/>
        <v>1</v>
      </c>
      <c r="O127" s="224" t="s">
        <v>382</v>
      </c>
      <c r="P127" s="224">
        <v>1</v>
      </c>
      <c r="Q127" s="224">
        <v>0.01</v>
      </c>
      <c r="R127" s="285">
        <v>100</v>
      </c>
      <c r="S127" s="224">
        <v>1</v>
      </c>
      <c r="T127" s="224">
        <v>1</v>
      </c>
      <c r="U127" s="224">
        <v>1</v>
      </c>
      <c r="V127" s="224">
        <v>1</v>
      </c>
      <c r="W127" s="224">
        <v>1</v>
      </c>
      <c r="X127" s="224">
        <v>1</v>
      </c>
      <c r="Y127" s="224"/>
      <c r="Z127" s="224"/>
    </row>
    <row r="128" spans="1:26" ht="14" customHeight="1">
      <c r="A128" s="22" t="str">
        <f>'Picking Information'!D129</f>
        <v>TraIL</v>
      </c>
      <c r="B128" s="89" t="str">
        <f>'Picking Information'!E129</f>
        <v>sample name</v>
      </c>
      <c r="C128" s="89" t="e">
        <f>'Picking Information'!#REF!</f>
        <v>#REF!</v>
      </c>
      <c r="D128" s="89" t="e">
        <f>'Picking Information'!#REF!</f>
        <v>#REF!</v>
      </c>
      <c r="E128" s="89" t="e">
        <f>'Picking Information'!#REF!</f>
        <v>#REF!</v>
      </c>
      <c r="F128" s="89" t="e">
        <f>'Picking Information'!#REF!</f>
        <v>#REF!</v>
      </c>
      <c r="G128" s="89" t="e">
        <f>'Picking Information'!#REF!</f>
        <v>#REF!</v>
      </c>
      <c r="H128" s="23" t="e">
        <f>'Picking Information'!#REF!</f>
        <v>#REF!</v>
      </c>
      <c r="I128" s="24" t="e">
        <f>'Picking Information'!#REF!</f>
        <v>#REF!</v>
      </c>
      <c r="J128" s="25" t="e">
        <f>'Picking Information'!#REF!</f>
        <v>#REF!</v>
      </c>
      <c r="K128" s="91" t="e">
        <f>'Picking Information'!#REF!</f>
        <v>#REF!</v>
      </c>
      <c r="L128"/>
      <c r="M128" t="b">
        <f t="shared" si="3"/>
        <v>1</v>
      </c>
      <c r="O128" s="224" t="s">
        <v>382</v>
      </c>
      <c r="P128" s="224">
        <v>1</v>
      </c>
      <c r="Q128" s="224">
        <v>0.01</v>
      </c>
      <c r="R128" s="285">
        <v>100</v>
      </c>
      <c r="S128" s="224">
        <v>1</v>
      </c>
      <c r="T128" s="224">
        <v>1</v>
      </c>
      <c r="U128" s="224">
        <v>1</v>
      </c>
      <c r="V128" s="224">
        <v>1</v>
      </c>
      <c r="W128" s="224">
        <v>1</v>
      </c>
      <c r="X128" s="224">
        <v>1</v>
      </c>
      <c r="Y128" s="224"/>
      <c r="Z128" s="224"/>
    </row>
    <row r="129" spans="1:26" ht="14" customHeight="1">
      <c r="A129" s="22" t="str">
        <f>'Picking Information'!D130</f>
        <v>TraIL</v>
      </c>
      <c r="B129" s="89" t="str">
        <f>'Picking Information'!E130</f>
        <v>sample name</v>
      </c>
      <c r="C129" s="89" t="e">
        <f>'Picking Information'!#REF!</f>
        <v>#REF!</v>
      </c>
      <c r="D129" s="89" t="e">
        <f>'Picking Information'!#REF!</f>
        <v>#REF!</v>
      </c>
      <c r="E129" s="89" t="e">
        <f>'Picking Information'!#REF!</f>
        <v>#REF!</v>
      </c>
      <c r="F129" s="89" t="e">
        <f>'Picking Information'!#REF!</f>
        <v>#REF!</v>
      </c>
      <c r="G129" s="89" t="e">
        <f>'Picking Information'!#REF!</f>
        <v>#REF!</v>
      </c>
      <c r="H129" s="23" t="e">
        <f>'Picking Information'!#REF!</f>
        <v>#REF!</v>
      </c>
      <c r="I129" s="24" t="e">
        <f>'Picking Information'!#REF!</f>
        <v>#REF!</v>
      </c>
      <c r="J129" s="25" t="e">
        <f>'Picking Information'!#REF!</f>
        <v>#REF!</v>
      </c>
      <c r="K129" s="91" t="e">
        <f>'Picking Information'!#REF!</f>
        <v>#REF!</v>
      </c>
      <c r="L129"/>
      <c r="M129" t="b">
        <f t="shared" si="3"/>
        <v>1</v>
      </c>
      <c r="O129" s="224" t="s">
        <v>382</v>
      </c>
      <c r="P129" s="224">
        <v>1</v>
      </c>
      <c r="Q129" s="224">
        <v>0.01</v>
      </c>
      <c r="R129" s="285">
        <v>100</v>
      </c>
      <c r="S129" s="224">
        <v>1</v>
      </c>
      <c r="T129" s="224">
        <v>1</v>
      </c>
      <c r="U129" s="224">
        <v>1</v>
      </c>
      <c r="V129" s="224">
        <v>1</v>
      </c>
      <c r="W129" s="224">
        <v>1</v>
      </c>
      <c r="X129" s="224">
        <v>1</v>
      </c>
      <c r="Y129" s="224"/>
      <c r="Z129" s="224"/>
    </row>
    <row r="130" spans="1:26" ht="14" customHeight="1">
      <c r="A130" s="22" t="str">
        <f>'Picking Information'!D131</f>
        <v>TraIL</v>
      </c>
      <c r="B130" s="89" t="str">
        <f>'Picking Information'!E131</f>
        <v>sample name</v>
      </c>
      <c r="C130" s="89" t="e">
        <f>'Picking Information'!#REF!</f>
        <v>#REF!</v>
      </c>
      <c r="D130" s="89" t="e">
        <f>'Picking Information'!#REF!</f>
        <v>#REF!</v>
      </c>
      <c r="E130" s="89" t="e">
        <f>'Picking Information'!#REF!</f>
        <v>#REF!</v>
      </c>
      <c r="F130" s="89" t="e">
        <f>'Picking Information'!#REF!</f>
        <v>#REF!</v>
      </c>
      <c r="G130" s="89" t="e">
        <f>'Picking Information'!#REF!</f>
        <v>#REF!</v>
      </c>
      <c r="H130" s="23" t="e">
        <f>'Picking Information'!#REF!</f>
        <v>#REF!</v>
      </c>
      <c r="I130" s="24" t="e">
        <f>'Picking Information'!#REF!</f>
        <v>#REF!</v>
      </c>
      <c r="J130" s="25" t="e">
        <f>'Picking Information'!#REF!</f>
        <v>#REF!</v>
      </c>
      <c r="K130" s="91" t="e">
        <f>'Picking Information'!#REF!</f>
        <v>#REF!</v>
      </c>
      <c r="L130"/>
      <c r="M130" t="b">
        <f t="shared" si="3"/>
        <v>1</v>
      </c>
      <c r="O130" s="224" t="s">
        <v>382</v>
      </c>
      <c r="P130" s="224">
        <v>1</v>
      </c>
      <c r="Q130" s="224">
        <v>0.01</v>
      </c>
      <c r="R130" s="285">
        <v>100</v>
      </c>
      <c r="S130" s="224">
        <v>1</v>
      </c>
      <c r="T130" s="224">
        <v>1</v>
      </c>
      <c r="U130" s="224">
        <v>1</v>
      </c>
      <c r="V130" s="224">
        <v>1</v>
      </c>
      <c r="W130" s="224">
        <v>1</v>
      </c>
      <c r="X130" s="224">
        <v>1</v>
      </c>
      <c r="Y130" s="224"/>
      <c r="Z130" s="224"/>
    </row>
    <row r="131" spans="1:26" ht="14" customHeight="1">
      <c r="A131" s="22" t="str">
        <f>'Picking Information'!D132</f>
        <v>TraIL</v>
      </c>
      <c r="B131" s="89" t="str">
        <f>'Picking Information'!E132</f>
        <v>sample name</v>
      </c>
      <c r="C131" s="89" t="e">
        <f>'Picking Information'!#REF!</f>
        <v>#REF!</v>
      </c>
      <c r="D131" s="89" t="e">
        <f>'Picking Information'!#REF!</f>
        <v>#REF!</v>
      </c>
      <c r="E131" s="89" t="e">
        <f>'Picking Information'!#REF!</f>
        <v>#REF!</v>
      </c>
      <c r="F131" s="89" t="e">
        <f>'Picking Information'!#REF!</f>
        <v>#REF!</v>
      </c>
      <c r="G131" s="89" t="e">
        <f>'Picking Information'!#REF!</f>
        <v>#REF!</v>
      </c>
      <c r="H131" s="23" t="e">
        <f>'Picking Information'!#REF!</f>
        <v>#REF!</v>
      </c>
      <c r="I131" s="24" t="e">
        <f>'Picking Information'!#REF!</f>
        <v>#REF!</v>
      </c>
      <c r="J131" s="25" t="e">
        <f>'Picking Information'!#REF!</f>
        <v>#REF!</v>
      </c>
      <c r="K131" s="91" t="e">
        <f>'Picking Information'!#REF!</f>
        <v>#REF!</v>
      </c>
      <c r="L131"/>
      <c r="M131" t="b">
        <f t="shared" si="3"/>
        <v>1</v>
      </c>
      <c r="O131" s="224" t="s">
        <v>382</v>
      </c>
      <c r="P131" s="224">
        <v>1</v>
      </c>
      <c r="Q131" s="224">
        <v>0.01</v>
      </c>
      <c r="R131" s="285">
        <v>100</v>
      </c>
      <c r="S131" s="224">
        <v>1</v>
      </c>
      <c r="T131" s="224">
        <v>1</v>
      </c>
      <c r="U131" s="224">
        <v>1</v>
      </c>
      <c r="V131" s="224">
        <v>1</v>
      </c>
      <c r="W131" s="224">
        <v>1</v>
      </c>
      <c r="X131" s="224">
        <v>1</v>
      </c>
      <c r="Y131" s="224"/>
      <c r="Z131" s="224"/>
    </row>
    <row r="132" spans="1:26" ht="14" customHeight="1">
      <c r="A132" s="22" t="str">
        <f>'Picking Information'!D133</f>
        <v>TraIL</v>
      </c>
      <c r="B132" s="89" t="str">
        <f>'Picking Information'!E133</f>
        <v>sample name</v>
      </c>
      <c r="C132" s="89" t="e">
        <f>'Picking Information'!#REF!</f>
        <v>#REF!</v>
      </c>
      <c r="D132" s="89" t="e">
        <f>'Picking Information'!#REF!</f>
        <v>#REF!</v>
      </c>
      <c r="E132" s="89" t="e">
        <f>'Picking Information'!#REF!</f>
        <v>#REF!</v>
      </c>
      <c r="F132" s="89" t="e">
        <f>'Picking Information'!#REF!</f>
        <v>#REF!</v>
      </c>
      <c r="G132" s="89" t="e">
        <f>'Picking Information'!#REF!</f>
        <v>#REF!</v>
      </c>
      <c r="H132" s="23" t="e">
        <f>'Picking Information'!#REF!</f>
        <v>#REF!</v>
      </c>
      <c r="I132" s="24" t="e">
        <f>'Picking Information'!#REF!</f>
        <v>#REF!</v>
      </c>
      <c r="J132" s="25" t="e">
        <f>'Picking Information'!#REF!</f>
        <v>#REF!</v>
      </c>
      <c r="K132" s="91" t="e">
        <f>'Picking Information'!#REF!</f>
        <v>#REF!</v>
      </c>
      <c r="L132"/>
      <c r="M132" t="b">
        <f t="shared" si="3"/>
        <v>1</v>
      </c>
      <c r="O132" s="224" t="s">
        <v>382</v>
      </c>
      <c r="P132" s="224">
        <v>1</v>
      </c>
      <c r="Q132" s="224">
        <v>0.01</v>
      </c>
      <c r="R132" s="285">
        <v>100</v>
      </c>
      <c r="S132" s="224">
        <v>1</v>
      </c>
      <c r="T132" s="224">
        <v>1</v>
      </c>
      <c r="U132" s="224">
        <v>1</v>
      </c>
      <c r="V132" s="224">
        <v>1</v>
      </c>
      <c r="W132" s="224">
        <v>1</v>
      </c>
      <c r="X132" s="224">
        <v>1</v>
      </c>
      <c r="Y132" s="224"/>
      <c r="Z132" s="224"/>
    </row>
    <row r="133" spans="1:26" ht="14" customHeight="1">
      <c r="A133" s="22" t="str">
        <f>'Picking Information'!D134</f>
        <v>TraIL</v>
      </c>
      <c r="B133" s="89" t="str">
        <f>'Picking Information'!E134</f>
        <v>sample name</v>
      </c>
      <c r="C133" s="89" t="e">
        <f>'Picking Information'!#REF!</f>
        <v>#REF!</v>
      </c>
      <c r="D133" s="89" t="e">
        <f>'Picking Information'!#REF!</f>
        <v>#REF!</v>
      </c>
      <c r="E133" s="89" t="e">
        <f>'Picking Information'!#REF!</f>
        <v>#REF!</v>
      </c>
      <c r="F133" s="89" t="e">
        <f>'Picking Information'!#REF!</f>
        <v>#REF!</v>
      </c>
      <c r="G133" s="89" t="e">
        <f>'Picking Information'!#REF!</f>
        <v>#REF!</v>
      </c>
      <c r="H133" s="23" t="e">
        <f>'Picking Information'!#REF!</f>
        <v>#REF!</v>
      </c>
      <c r="I133" s="24" t="e">
        <f>'Picking Information'!#REF!</f>
        <v>#REF!</v>
      </c>
      <c r="J133" s="25" t="e">
        <f>'Picking Information'!#REF!</f>
        <v>#REF!</v>
      </c>
      <c r="K133" s="91" t="e">
        <f>'Picking Information'!#REF!</f>
        <v>#REF!</v>
      </c>
      <c r="L133"/>
      <c r="M133" t="b">
        <f t="shared" si="3"/>
        <v>1</v>
      </c>
      <c r="O133" s="224" t="s">
        <v>382</v>
      </c>
      <c r="P133" s="224">
        <v>1</v>
      </c>
      <c r="Q133" s="224">
        <v>0.01</v>
      </c>
      <c r="R133" s="285">
        <v>100</v>
      </c>
      <c r="S133" s="224">
        <v>1</v>
      </c>
      <c r="T133" s="224">
        <v>1</v>
      </c>
      <c r="U133" s="224">
        <v>1</v>
      </c>
      <c r="V133" s="224">
        <v>1</v>
      </c>
      <c r="W133" s="224">
        <v>1</v>
      </c>
      <c r="X133" s="224">
        <v>1</v>
      </c>
      <c r="Y133" s="224"/>
      <c r="Z133" s="224"/>
    </row>
    <row r="134" spans="1:26" ht="14" customHeight="1">
      <c r="A134" s="22" t="str">
        <f>'Picking Information'!D135</f>
        <v>TraIL</v>
      </c>
      <c r="B134" s="89" t="str">
        <f>'Picking Information'!E135</f>
        <v>sample name</v>
      </c>
      <c r="C134" s="89" t="e">
        <f>'Picking Information'!#REF!</f>
        <v>#REF!</v>
      </c>
      <c r="D134" s="89" t="e">
        <f>'Picking Information'!#REF!</f>
        <v>#REF!</v>
      </c>
      <c r="E134" s="89" t="e">
        <f>'Picking Information'!#REF!</f>
        <v>#REF!</v>
      </c>
      <c r="F134" s="89" t="e">
        <f>'Picking Information'!#REF!</f>
        <v>#REF!</v>
      </c>
      <c r="G134" s="89" t="e">
        <f>'Picking Information'!#REF!</f>
        <v>#REF!</v>
      </c>
      <c r="H134" s="23" t="e">
        <f>'Picking Information'!#REF!</f>
        <v>#REF!</v>
      </c>
      <c r="I134" s="24" t="e">
        <f>'Picking Information'!#REF!</f>
        <v>#REF!</v>
      </c>
      <c r="J134" s="25" t="e">
        <f>'Picking Information'!#REF!</f>
        <v>#REF!</v>
      </c>
      <c r="K134" s="91" t="e">
        <f>'Picking Information'!#REF!</f>
        <v>#REF!</v>
      </c>
      <c r="L134"/>
      <c r="M134" t="b">
        <f t="shared" ref="M134:M182" si="4">EXACT(B134,O134)</f>
        <v>1</v>
      </c>
      <c r="O134" s="224" t="s">
        <v>382</v>
      </c>
      <c r="P134" s="224">
        <v>1</v>
      </c>
      <c r="Q134" s="224">
        <v>0.01</v>
      </c>
      <c r="R134" s="285">
        <v>100</v>
      </c>
      <c r="S134" s="224">
        <v>1</v>
      </c>
      <c r="T134" s="224">
        <v>1</v>
      </c>
      <c r="U134" s="224">
        <v>1</v>
      </c>
      <c r="V134" s="224">
        <v>1</v>
      </c>
      <c r="W134" s="224">
        <v>1</v>
      </c>
      <c r="X134" s="224">
        <v>1</v>
      </c>
      <c r="Y134" s="224"/>
      <c r="Z134" s="224"/>
    </row>
    <row r="135" spans="1:26" ht="14" customHeight="1">
      <c r="A135" s="22" t="str">
        <f>'Picking Information'!D136</f>
        <v>TraIL</v>
      </c>
      <c r="B135" s="89" t="str">
        <f>'Picking Information'!E136</f>
        <v>sample name</v>
      </c>
      <c r="C135" s="89" t="e">
        <f>'Picking Information'!#REF!</f>
        <v>#REF!</v>
      </c>
      <c r="D135" s="89" t="e">
        <f>'Picking Information'!#REF!</f>
        <v>#REF!</v>
      </c>
      <c r="E135" s="89" t="e">
        <f>'Picking Information'!#REF!</f>
        <v>#REF!</v>
      </c>
      <c r="F135" s="89" t="e">
        <f>'Picking Information'!#REF!</f>
        <v>#REF!</v>
      </c>
      <c r="G135" s="89" t="e">
        <f>'Picking Information'!#REF!</f>
        <v>#REF!</v>
      </c>
      <c r="H135" s="23" t="e">
        <f>'Picking Information'!#REF!</f>
        <v>#REF!</v>
      </c>
      <c r="I135" s="24" t="e">
        <f>'Picking Information'!#REF!</f>
        <v>#REF!</v>
      </c>
      <c r="J135" s="25" t="e">
        <f>'Picking Information'!#REF!</f>
        <v>#REF!</v>
      </c>
      <c r="K135" s="91" t="e">
        <f>'Picking Information'!#REF!</f>
        <v>#REF!</v>
      </c>
      <c r="L135"/>
      <c r="M135" t="b">
        <f t="shared" si="4"/>
        <v>1</v>
      </c>
      <c r="O135" s="224" t="s">
        <v>382</v>
      </c>
      <c r="P135" s="224">
        <v>1</v>
      </c>
      <c r="Q135" s="224">
        <v>0.01</v>
      </c>
      <c r="R135" s="285">
        <v>100</v>
      </c>
      <c r="S135" s="224">
        <v>1</v>
      </c>
      <c r="T135" s="224">
        <v>1</v>
      </c>
      <c r="U135" s="224">
        <v>1</v>
      </c>
      <c r="V135" s="224">
        <v>1</v>
      </c>
      <c r="W135" s="224">
        <v>1</v>
      </c>
      <c r="X135" s="224">
        <v>1</v>
      </c>
      <c r="Y135" s="224"/>
      <c r="Z135" s="224"/>
    </row>
    <row r="136" spans="1:26" ht="14" customHeight="1">
      <c r="A136" s="22" t="str">
        <f>'Picking Information'!D137</f>
        <v>TraIL</v>
      </c>
      <c r="B136" s="89" t="str">
        <f>'Picking Information'!E137</f>
        <v>sample name</v>
      </c>
      <c r="C136" s="89" t="e">
        <f>'Picking Information'!#REF!</f>
        <v>#REF!</v>
      </c>
      <c r="D136" s="89" t="e">
        <f>'Picking Information'!#REF!</f>
        <v>#REF!</v>
      </c>
      <c r="E136" s="89" t="e">
        <f>'Picking Information'!#REF!</f>
        <v>#REF!</v>
      </c>
      <c r="F136" s="89" t="e">
        <f>'Picking Information'!#REF!</f>
        <v>#REF!</v>
      </c>
      <c r="G136" s="89" t="e">
        <f>'Picking Information'!#REF!</f>
        <v>#REF!</v>
      </c>
      <c r="H136" s="23" t="e">
        <f>'Picking Information'!#REF!</f>
        <v>#REF!</v>
      </c>
      <c r="I136" s="24" t="e">
        <f>'Picking Information'!#REF!</f>
        <v>#REF!</v>
      </c>
      <c r="J136" s="25" t="e">
        <f>'Picking Information'!#REF!</f>
        <v>#REF!</v>
      </c>
      <c r="K136" s="91" t="e">
        <f>'Picking Information'!#REF!</f>
        <v>#REF!</v>
      </c>
      <c r="L136"/>
      <c r="M136" t="b">
        <f t="shared" si="4"/>
        <v>1</v>
      </c>
      <c r="O136" s="224" t="s">
        <v>382</v>
      </c>
      <c r="P136" s="224">
        <v>1</v>
      </c>
      <c r="Q136" s="224">
        <v>0.01</v>
      </c>
      <c r="R136" s="285">
        <v>100</v>
      </c>
      <c r="S136" s="224">
        <v>1</v>
      </c>
      <c r="T136" s="224">
        <v>1</v>
      </c>
      <c r="U136" s="224">
        <v>1</v>
      </c>
      <c r="V136" s="224">
        <v>1</v>
      </c>
      <c r="W136" s="224">
        <v>1</v>
      </c>
      <c r="X136" s="224">
        <v>1</v>
      </c>
      <c r="Y136" s="224"/>
      <c r="Z136" s="224"/>
    </row>
    <row r="137" spans="1:26" ht="14" customHeight="1">
      <c r="A137" s="22" t="str">
        <f>'Picking Information'!D138</f>
        <v>TraIL</v>
      </c>
      <c r="B137" s="89" t="str">
        <f>'Picking Information'!E138</f>
        <v>sample name</v>
      </c>
      <c r="C137" s="89" t="e">
        <f>'Picking Information'!#REF!</f>
        <v>#REF!</v>
      </c>
      <c r="D137" s="89" t="e">
        <f>'Picking Information'!#REF!</f>
        <v>#REF!</v>
      </c>
      <c r="E137" s="89" t="e">
        <f>'Picking Information'!#REF!</f>
        <v>#REF!</v>
      </c>
      <c r="F137" s="89" t="e">
        <f>'Picking Information'!#REF!</f>
        <v>#REF!</v>
      </c>
      <c r="G137" s="89" t="e">
        <f>'Picking Information'!#REF!</f>
        <v>#REF!</v>
      </c>
      <c r="H137" s="23" t="e">
        <f>'Picking Information'!#REF!</f>
        <v>#REF!</v>
      </c>
      <c r="I137" s="24" t="e">
        <f>'Picking Information'!#REF!</f>
        <v>#REF!</v>
      </c>
      <c r="J137" s="25" t="e">
        <f>'Picking Information'!#REF!</f>
        <v>#REF!</v>
      </c>
      <c r="K137" s="91" t="e">
        <f>'Picking Information'!#REF!</f>
        <v>#REF!</v>
      </c>
      <c r="L137"/>
      <c r="M137" t="b">
        <f t="shared" si="4"/>
        <v>1</v>
      </c>
      <c r="O137" s="224" t="s">
        <v>382</v>
      </c>
      <c r="P137" s="224">
        <v>1</v>
      </c>
      <c r="Q137" s="224">
        <v>0.01</v>
      </c>
      <c r="R137" s="285">
        <v>100</v>
      </c>
      <c r="S137" s="224">
        <v>1</v>
      </c>
      <c r="T137" s="224">
        <v>1</v>
      </c>
      <c r="U137" s="224">
        <v>1</v>
      </c>
      <c r="V137" s="224">
        <v>1</v>
      </c>
      <c r="W137" s="224">
        <v>1</v>
      </c>
      <c r="X137" s="224">
        <v>1</v>
      </c>
      <c r="Y137" s="224"/>
      <c r="Z137" s="224"/>
    </row>
    <row r="138" spans="1:26" ht="14" customHeight="1">
      <c r="A138" s="22" t="str">
        <f>'Picking Information'!D139</f>
        <v>TraIL</v>
      </c>
      <c r="B138" s="89" t="str">
        <f>'Picking Information'!E139</f>
        <v>sample name</v>
      </c>
      <c r="C138" s="89" t="e">
        <f>'Picking Information'!#REF!</f>
        <v>#REF!</v>
      </c>
      <c r="D138" s="89" t="e">
        <f>'Picking Information'!#REF!</f>
        <v>#REF!</v>
      </c>
      <c r="E138" s="89" t="e">
        <f>'Picking Information'!#REF!</f>
        <v>#REF!</v>
      </c>
      <c r="F138" s="89" t="e">
        <f>'Picking Information'!#REF!</f>
        <v>#REF!</v>
      </c>
      <c r="G138" s="89" t="e">
        <f>'Picking Information'!#REF!</f>
        <v>#REF!</v>
      </c>
      <c r="H138" s="23" t="e">
        <f>'Picking Information'!#REF!</f>
        <v>#REF!</v>
      </c>
      <c r="I138" s="24" t="e">
        <f>'Picking Information'!#REF!</f>
        <v>#REF!</v>
      </c>
      <c r="J138" s="25" t="e">
        <f>'Picking Information'!#REF!</f>
        <v>#REF!</v>
      </c>
      <c r="K138" s="91" t="e">
        <f>'Picking Information'!#REF!</f>
        <v>#REF!</v>
      </c>
      <c r="L138"/>
      <c r="M138" t="b">
        <f t="shared" si="4"/>
        <v>1</v>
      </c>
      <c r="O138" s="224" t="s">
        <v>382</v>
      </c>
      <c r="P138" s="224">
        <v>1</v>
      </c>
      <c r="Q138" s="224">
        <v>0.01</v>
      </c>
      <c r="R138" s="285">
        <v>100</v>
      </c>
      <c r="S138" s="224">
        <v>1</v>
      </c>
      <c r="T138" s="224">
        <v>1</v>
      </c>
      <c r="U138" s="224">
        <v>1</v>
      </c>
      <c r="V138" s="224">
        <v>1</v>
      </c>
      <c r="W138" s="224">
        <v>1</v>
      </c>
      <c r="X138" s="224">
        <v>1</v>
      </c>
      <c r="Y138" s="224"/>
      <c r="Z138" s="224"/>
    </row>
    <row r="139" spans="1:26" ht="14" customHeight="1">
      <c r="A139" s="22" t="str">
        <f>'Picking Information'!D140</f>
        <v>TraIL</v>
      </c>
      <c r="B139" s="89" t="str">
        <f>'Picking Information'!E140</f>
        <v>sample name</v>
      </c>
      <c r="C139" s="89" t="e">
        <f>'Picking Information'!#REF!</f>
        <v>#REF!</v>
      </c>
      <c r="D139" s="89" t="e">
        <f>'Picking Information'!#REF!</f>
        <v>#REF!</v>
      </c>
      <c r="E139" s="89" t="e">
        <f>'Picking Information'!#REF!</f>
        <v>#REF!</v>
      </c>
      <c r="F139" s="89" t="e">
        <f>'Picking Information'!#REF!</f>
        <v>#REF!</v>
      </c>
      <c r="G139" s="89" t="e">
        <f>'Picking Information'!#REF!</f>
        <v>#REF!</v>
      </c>
      <c r="H139" s="23" t="e">
        <f>'Picking Information'!#REF!</f>
        <v>#REF!</v>
      </c>
      <c r="I139" s="24" t="e">
        <f>'Picking Information'!#REF!</f>
        <v>#REF!</v>
      </c>
      <c r="J139" s="25" t="e">
        <f>'Picking Information'!#REF!</f>
        <v>#REF!</v>
      </c>
      <c r="K139" s="91" t="e">
        <f>'Picking Information'!#REF!</f>
        <v>#REF!</v>
      </c>
      <c r="L139"/>
      <c r="M139" t="b">
        <f t="shared" si="4"/>
        <v>1</v>
      </c>
      <c r="O139" s="224" t="s">
        <v>382</v>
      </c>
      <c r="P139" s="224">
        <v>1</v>
      </c>
      <c r="Q139" s="224">
        <v>0.01</v>
      </c>
      <c r="R139" s="285">
        <v>100</v>
      </c>
      <c r="S139" s="224">
        <v>1</v>
      </c>
      <c r="T139" s="224">
        <v>1</v>
      </c>
      <c r="U139" s="224">
        <v>1</v>
      </c>
      <c r="V139" s="224">
        <v>1</v>
      </c>
      <c r="W139" s="224">
        <v>1</v>
      </c>
      <c r="X139" s="224">
        <v>1</v>
      </c>
      <c r="Y139" s="224"/>
      <c r="Z139" s="224"/>
    </row>
    <row r="140" spans="1:26" ht="14" customHeight="1">
      <c r="A140" s="22" t="str">
        <f>'Picking Information'!D141</f>
        <v>TraIL</v>
      </c>
      <c r="B140" s="89" t="str">
        <f>'Picking Information'!E141</f>
        <v>sample name</v>
      </c>
      <c r="C140" s="89" t="e">
        <f>'Picking Information'!#REF!</f>
        <v>#REF!</v>
      </c>
      <c r="D140" s="89" t="e">
        <f>'Picking Information'!#REF!</f>
        <v>#REF!</v>
      </c>
      <c r="E140" s="89" t="e">
        <f>'Picking Information'!#REF!</f>
        <v>#REF!</v>
      </c>
      <c r="F140" s="89" t="e">
        <f>'Picking Information'!#REF!</f>
        <v>#REF!</v>
      </c>
      <c r="G140" s="89" t="e">
        <f>'Picking Information'!#REF!</f>
        <v>#REF!</v>
      </c>
      <c r="H140" s="23" t="e">
        <f>'Picking Information'!#REF!</f>
        <v>#REF!</v>
      </c>
      <c r="I140" s="24" t="e">
        <f>'Picking Information'!#REF!</f>
        <v>#REF!</v>
      </c>
      <c r="J140" s="25" t="e">
        <f>'Picking Information'!#REF!</f>
        <v>#REF!</v>
      </c>
      <c r="K140" s="91" t="e">
        <f>'Picking Information'!#REF!</f>
        <v>#REF!</v>
      </c>
      <c r="L140"/>
      <c r="M140" t="b">
        <f t="shared" si="4"/>
        <v>1</v>
      </c>
      <c r="O140" s="224" t="s">
        <v>382</v>
      </c>
      <c r="P140" s="224">
        <v>1</v>
      </c>
      <c r="Q140" s="224">
        <v>0.01</v>
      </c>
      <c r="R140" s="285">
        <v>100</v>
      </c>
      <c r="S140" s="224">
        <v>1</v>
      </c>
      <c r="T140" s="224">
        <v>1</v>
      </c>
      <c r="U140" s="224">
        <v>1</v>
      </c>
      <c r="V140" s="224">
        <v>1</v>
      </c>
      <c r="W140" s="224">
        <v>1</v>
      </c>
      <c r="X140" s="224">
        <v>1</v>
      </c>
      <c r="Y140" s="224"/>
      <c r="Z140" s="224"/>
    </row>
    <row r="141" spans="1:26" ht="14" customHeight="1">
      <c r="A141" s="22" t="str">
        <f>'Picking Information'!D142</f>
        <v>TraIL</v>
      </c>
      <c r="B141" s="89" t="str">
        <f>'Picking Information'!E142</f>
        <v>sample name</v>
      </c>
      <c r="C141" s="89" t="e">
        <f>'Picking Information'!#REF!</f>
        <v>#REF!</v>
      </c>
      <c r="D141" s="89" t="e">
        <f>'Picking Information'!#REF!</f>
        <v>#REF!</v>
      </c>
      <c r="E141" s="89" t="e">
        <f>'Picking Information'!#REF!</f>
        <v>#REF!</v>
      </c>
      <c r="F141" s="89" t="e">
        <f>'Picking Information'!#REF!</f>
        <v>#REF!</v>
      </c>
      <c r="G141" s="89" t="e">
        <f>'Picking Information'!#REF!</f>
        <v>#REF!</v>
      </c>
      <c r="H141" s="23" t="e">
        <f>'Picking Information'!#REF!</f>
        <v>#REF!</v>
      </c>
      <c r="I141" s="24" t="e">
        <f>'Picking Information'!#REF!</f>
        <v>#REF!</v>
      </c>
      <c r="J141" s="25" t="e">
        <f>'Picking Information'!#REF!</f>
        <v>#REF!</v>
      </c>
      <c r="K141" s="91" t="e">
        <f>'Picking Information'!#REF!</f>
        <v>#REF!</v>
      </c>
      <c r="L141"/>
      <c r="M141" t="b">
        <f t="shared" si="4"/>
        <v>1</v>
      </c>
      <c r="O141" s="224" t="s">
        <v>382</v>
      </c>
      <c r="P141" s="224">
        <v>1</v>
      </c>
      <c r="Q141" s="224">
        <v>0.01</v>
      </c>
      <c r="R141" s="285">
        <v>100</v>
      </c>
      <c r="S141" s="224">
        <v>1</v>
      </c>
      <c r="T141" s="224">
        <v>1</v>
      </c>
      <c r="U141" s="224">
        <v>1</v>
      </c>
      <c r="V141" s="224">
        <v>1</v>
      </c>
      <c r="W141" s="224">
        <v>1</v>
      </c>
      <c r="X141" s="224">
        <v>1</v>
      </c>
      <c r="Y141" s="224"/>
      <c r="Z141" s="224"/>
    </row>
    <row r="142" spans="1:26" ht="14" customHeight="1">
      <c r="A142" s="22" t="str">
        <f>'Picking Information'!D143</f>
        <v>TraIL</v>
      </c>
      <c r="B142" s="89" t="str">
        <f>'Picking Information'!E143</f>
        <v>sample name</v>
      </c>
      <c r="C142" s="89" t="e">
        <f>'Picking Information'!#REF!</f>
        <v>#REF!</v>
      </c>
      <c r="D142" s="89" t="e">
        <f>'Picking Information'!#REF!</f>
        <v>#REF!</v>
      </c>
      <c r="E142" s="89" t="e">
        <f>'Picking Information'!#REF!</f>
        <v>#REF!</v>
      </c>
      <c r="F142" s="89" t="e">
        <f>'Picking Information'!#REF!</f>
        <v>#REF!</v>
      </c>
      <c r="G142" s="89" t="e">
        <f>'Picking Information'!#REF!</f>
        <v>#REF!</v>
      </c>
      <c r="H142" s="23" t="e">
        <f>'Picking Information'!#REF!</f>
        <v>#REF!</v>
      </c>
      <c r="I142" s="24" t="e">
        <f>'Picking Information'!#REF!</f>
        <v>#REF!</v>
      </c>
      <c r="J142" s="25" t="e">
        <f>'Picking Information'!#REF!</f>
        <v>#REF!</v>
      </c>
      <c r="K142" s="91" t="e">
        <f>'Picking Information'!#REF!</f>
        <v>#REF!</v>
      </c>
      <c r="L142"/>
      <c r="M142" t="b">
        <f t="shared" si="4"/>
        <v>1</v>
      </c>
      <c r="O142" s="224" t="s">
        <v>382</v>
      </c>
      <c r="P142" s="224">
        <v>1</v>
      </c>
      <c r="Q142" s="224">
        <v>0.01</v>
      </c>
      <c r="R142" s="285">
        <v>100</v>
      </c>
      <c r="S142" s="224">
        <v>1</v>
      </c>
      <c r="T142" s="224">
        <v>1</v>
      </c>
      <c r="U142" s="224">
        <v>1</v>
      </c>
      <c r="V142" s="224">
        <v>1</v>
      </c>
      <c r="W142" s="224">
        <v>1</v>
      </c>
      <c r="X142" s="224">
        <v>1</v>
      </c>
      <c r="Y142" s="224"/>
      <c r="Z142" s="224"/>
    </row>
    <row r="143" spans="1:26" ht="14" customHeight="1">
      <c r="A143" s="22" t="str">
        <f>'Picking Information'!D144</f>
        <v>TraIL</v>
      </c>
      <c r="B143" s="89" t="str">
        <f>'Picking Information'!E144</f>
        <v>sample name</v>
      </c>
      <c r="C143" s="89" t="e">
        <f>'Picking Information'!#REF!</f>
        <v>#REF!</v>
      </c>
      <c r="D143" s="89" t="e">
        <f>'Picking Information'!#REF!</f>
        <v>#REF!</v>
      </c>
      <c r="E143" s="89" t="e">
        <f>'Picking Information'!#REF!</f>
        <v>#REF!</v>
      </c>
      <c r="F143" s="89" t="e">
        <f>'Picking Information'!#REF!</f>
        <v>#REF!</v>
      </c>
      <c r="G143" s="89" t="e">
        <f>'Picking Information'!#REF!</f>
        <v>#REF!</v>
      </c>
      <c r="H143" s="23" t="e">
        <f>'Picking Information'!#REF!</f>
        <v>#REF!</v>
      </c>
      <c r="I143" s="24" t="e">
        <f>'Picking Information'!#REF!</f>
        <v>#REF!</v>
      </c>
      <c r="J143" s="25" t="e">
        <f>'Picking Information'!#REF!</f>
        <v>#REF!</v>
      </c>
      <c r="K143" s="91" t="e">
        <f>'Picking Information'!#REF!</f>
        <v>#REF!</v>
      </c>
      <c r="L143"/>
      <c r="M143" t="b">
        <f t="shared" si="4"/>
        <v>1</v>
      </c>
      <c r="O143" s="224" t="s">
        <v>382</v>
      </c>
      <c r="P143" s="224">
        <v>1</v>
      </c>
      <c r="Q143" s="224">
        <v>0.01</v>
      </c>
      <c r="R143" s="285">
        <v>100</v>
      </c>
      <c r="S143" s="224">
        <v>1</v>
      </c>
      <c r="T143" s="224">
        <v>1</v>
      </c>
      <c r="U143" s="224">
        <v>1</v>
      </c>
      <c r="V143" s="224">
        <v>1</v>
      </c>
      <c r="W143" s="224">
        <v>1</v>
      </c>
      <c r="X143" s="224">
        <v>1</v>
      </c>
      <c r="Y143" s="224"/>
      <c r="Z143" s="224"/>
    </row>
    <row r="144" spans="1:26" ht="14" customHeight="1">
      <c r="A144" s="22" t="str">
        <f>'Picking Information'!D145</f>
        <v>TraIL</v>
      </c>
      <c r="B144" s="89" t="str">
        <f>'Picking Information'!E145</f>
        <v>sample name</v>
      </c>
      <c r="C144" s="89" t="e">
        <f>'Picking Information'!#REF!</f>
        <v>#REF!</v>
      </c>
      <c r="D144" s="89" t="e">
        <f>'Picking Information'!#REF!</f>
        <v>#REF!</v>
      </c>
      <c r="E144" s="89" t="e">
        <f>'Picking Information'!#REF!</f>
        <v>#REF!</v>
      </c>
      <c r="F144" s="89" t="e">
        <f>'Picking Information'!#REF!</f>
        <v>#REF!</v>
      </c>
      <c r="G144" s="89" t="e">
        <f>'Picking Information'!#REF!</f>
        <v>#REF!</v>
      </c>
      <c r="H144" s="23" t="e">
        <f>'Picking Information'!#REF!</f>
        <v>#REF!</v>
      </c>
      <c r="I144" s="24" t="e">
        <f>'Picking Information'!#REF!</f>
        <v>#REF!</v>
      </c>
      <c r="J144" s="25" t="e">
        <f>'Picking Information'!#REF!</f>
        <v>#REF!</v>
      </c>
      <c r="K144" s="91" t="e">
        <f>'Picking Information'!#REF!</f>
        <v>#REF!</v>
      </c>
      <c r="L144"/>
      <c r="M144" t="b">
        <f t="shared" si="4"/>
        <v>1</v>
      </c>
      <c r="O144" s="224" t="s">
        <v>382</v>
      </c>
      <c r="P144" s="224">
        <v>1</v>
      </c>
      <c r="Q144" s="224">
        <v>0.01</v>
      </c>
      <c r="R144" s="285">
        <v>100</v>
      </c>
      <c r="S144" s="224">
        <v>1</v>
      </c>
      <c r="T144" s="224">
        <v>1</v>
      </c>
      <c r="U144" s="224">
        <v>1</v>
      </c>
      <c r="V144" s="224">
        <v>1</v>
      </c>
      <c r="W144" s="224">
        <v>1</v>
      </c>
      <c r="X144" s="224">
        <v>1</v>
      </c>
      <c r="Y144" s="224"/>
      <c r="Z144" s="224"/>
    </row>
    <row r="145" spans="1:26" ht="14" customHeight="1">
      <c r="A145" s="22" t="str">
        <f>'Picking Information'!D146</f>
        <v>TraIL</v>
      </c>
      <c r="B145" s="89" t="str">
        <f>'Picking Information'!E146</f>
        <v>sample name</v>
      </c>
      <c r="C145" s="89" t="e">
        <f>'Picking Information'!#REF!</f>
        <v>#REF!</v>
      </c>
      <c r="D145" s="89" t="e">
        <f>'Picking Information'!#REF!</f>
        <v>#REF!</v>
      </c>
      <c r="E145" s="89" t="e">
        <f>'Picking Information'!#REF!</f>
        <v>#REF!</v>
      </c>
      <c r="F145" s="89" t="e">
        <f>'Picking Information'!#REF!</f>
        <v>#REF!</v>
      </c>
      <c r="G145" s="89" t="e">
        <f>'Picking Information'!#REF!</f>
        <v>#REF!</v>
      </c>
      <c r="H145" s="23" t="e">
        <f>'Picking Information'!#REF!</f>
        <v>#REF!</v>
      </c>
      <c r="I145" s="24" t="e">
        <f>'Picking Information'!#REF!</f>
        <v>#REF!</v>
      </c>
      <c r="J145" s="25" t="e">
        <f>'Picking Information'!#REF!</f>
        <v>#REF!</v>
      </c>
      <c r="K145" s="91" t="e">
        <f>'Picking Information'!#REF!</f>
        <v>#REF!</v>
      </c>
      <c r="L145"/>
      <c r="M145" t="b">
        <f t="shared" si="4"/>
        <v>1</v>
      </c>
      <c r="O145" s="224" t="s">
        <v>382</v>
      </c>
      <c r="P145" s="224">
        <v>1</v>
      </c>
      <c r="Q145" s="224">
        <v>0.01</v>
      </c>
      <c r="R145" s="285">
        <v>100</v>
      </c>
      <c r="S145" s="224">
        <v>1</v>
      </c>
      <c r="T145" s="224">
        <v>1</v>
      </c>
      <c r="U145" s="224">
        <v>1</v>
      </c>
      <c r="V145" s="224">
        <v>1</v>
      </c>
      <c r="W145" s="224">
        <v>1</v>
      </c>
      <c r="X145" s="224">
        <v>1</v>
      </c>
      <c r="Y145" s="224"/>
      <c r="Z145" s="224"/>
    </row>
    <row r="146" spans="1:26" ht="14" customHeight="1">
      <c r="A146" s="22" t="str">
        <f>'Picking Information'!D147</f>
        <v>TraIL</v>
      </c>
      <c r="B146" s="89" t="str">
        <f>'Picking Information'!E147</f>
        <v>sample name</v>
      </c>
      <c r="C146" s="89" t="e">
        <f>'Picking Information'!#REF!</f>
        <v>#REF!</v>
      </c>
      <c r="D146" s="89" t="e">
        <f>'Picking Information'!#REF!</f>
        <v>#REF!</v>
      </c>
      <c r="E146" s="89" t="e">
        <f>'Picking Information'!#REF!</f>
        <v>#REF!</v>
      </c>
      <c r="F146" s="89" t="e">
        <f>'Picking Information'!#REF!</f>
        <v>#REF!</v>
      </c>
      <c r="G146" s="89" t="e">
        <f>'Picking Information'!#REF!</f>
        <v>#REF!</v>
      </c>
      <c r="H146" s="23" t="e">
        <f>'Picking Information'!#REF!</f>
        <v>#REF!</v>
      </c>
      <c r="I146" s="24" t="e">
        <f>'Picking Information'!#REF!</f>
        <v>#REF!</v>
      </c>
      <c r="J146" s="25" t="e">
        <f>'Picking Information'!#REF!</f>
        <v>#REF!</v>
      </c>
      <c r="K146" s="91" t="e">
        <f>'Picking Information'!#REF!</f>
        <v>#REF!</v>
      </c>
      <c r="L146"/>
      <c r="M146" t="b">
        <f t="shared" si="4"/>
        <v>1</v>
      </c>
      <c r="O146" s="224" t="s">
        <v>382</v>
      </c>
      <c r="P146" s="224">
        <v>1</v>
      </c>
      <c r="Q146" s="224">
        <v>0.01</v>
      </c>
      <c r="R146" s="285">
        <v>100</v>
      </c>
      <c r="S146" s="224">
        <v>1</v>
      </c>
      <c r="T146" s="224">
        <v>1</v>
      </c>
      <c r="U146" s="224">
        <v>1</v>
      </c>
      <c r="V146" s="224">
        <v>1</v>
      </c>
      <c r="W146" s="224">
        <v>1</v>
      </c>
      <c r="X146" s="224">
        <v>1</v>
      </c>
      <c r="Y146" s="224"/>
      <c r="Z146" s="224"/>
    </row>
    <row r="147" spans="1:26" ht="14" customHeight="1">
      <c r="A147" s="22" t="str">
        <f>'Picking Information'!D148</f>
        <v>TraIL</v>
      </c>
      <c r="B147" s="89" t="str">
        <f>'Picking Information'!E148</f>
        <v>sample name</v>
      </c>
      <c r="C147" s="89" t="e">
        <f>'Picking Information'!#REF!</f>
        <v>#REF!</v>
      </c>
      <c r="D147" s="89" t="e">
        <f>'Picking Information'!#REF!</f>
        <v>#REF!</v>
      </c>
      <c r="E147" s="89" t="e">
        <f>'Picking Information'!#REF!</f>
        <v>#REF!</v>
      </c>
      <c r="F147" s="89" t="e">
        <f>'Picking Information'!#REF!</f>
        <v>#REF!</v>
      </c>
      <c r="G147" s="89" t="e">
        <f>'Picking Information'!#REF!</f>
        <v>#REF!</v>
      </c>
      <c r="H147" s="23" t="e">
        <f>'Picking Information'!#REF!</f>
        <v>#REF!</v>
      </c>
      <c r="I147" s="24" t="e">
        <f>'Picking Information'!#REF!</f>
        <v>#REF!</v>
      </c>
      <c r="J147" s="25" t="e">
        <f>'Picking Information'!#REF!</f>
        <v>#REF!</v>
      </c>
      <c r="K147" s="91" t="e">
        <f>'Picking Information'!#REF!</f>
        <v>#REF!</v>
      </c>
      <c r="L147"/>
      <c r="M147" t="b">
        <f t="shared" si="4"/>
        <v>1</v>
      </c>
      <c r="O147" s="224" t="s">
        <v>382</v>
      </c>
      <c r="P147" s="224">
        <v>1</v>
      </c>
      <c r="Q147" s="224">
        <v>0.01</v>
      </c>
      <c r="R147" s="285">
        <v>100</v>
      </c>
      <c r="S147" s="224">
        <v>1</v>
      </c>
      <c r="T147" s="224">
        <v>1</v>
      </c>
      <c r="U147" s="224">
        <v>1</v>
      </c>
      <c r="V147" s="224">
        <v>1</v>
      </c>
      <c r="W147" s="224">
        <v>1</v>
      </c>
      <c r="X147" s="224">
        <v>1</v>
      </c>
      <c r="Y147" s="224"/>
      <c r="Z147" s="224"/>
    </row>
    <row r="148" spans="1:26" ht="14" customHeight="1">
      <c r="A148" s="22" t="str">
        <f>'Picking Information'!D149</f>
        <v>TraIL</v>
      </c>
      <c r="B148" s="89" t="str">
        <f>'Picking Information'!E149</f>
        <v>sample name</v>
      </c>
      <c r="C148" s="89" t="e">
        <f>'Picking Information'!#REF!</f>
        <v>#REF!</v>
      </c>
      <c r="D148" s="89" t="e">
        <f>'Picking Information'!#REF!</f>
        <v>#REF!</v>
      </c>
      <c r="E148" s="89" t="e">
        <f>'Picking Information'!#REF!</f>
        <v>#REF!</v>
      </c>
      <c r="F148" s="89" t="e">
        <f>'Picking Information'!#REF!</f>
        <v>#REF!</v>
      </c>
      <c r="G148" s="89" t="e">
        <f>'Picking Information'!#REF!</f>
        <v>#REF!</v>
      </c>
      <c r="H148" s="23" t="e">
        <f>'Picking Information'!#REF!</f>
        <v>#REF!</v>
      </c>
      <c r="I148" s="24" t="e">
        <f>'Picking Information'!#REF!</f>
        <v>#REF!</v>
      </c>
      <c r="J148" s="25" t="e">
        <f>'Picking Information'!#REF!</f>
        <v>#REF!</v>
      </c>
      <c r="K148" s="91" t="e">
        <f>'Picking Information'!#REF!</f>
        <v>#REF!</v>
      </c>
      <c r="L148"/>
      <c r="M148" t="b">
        <f t="shared" si="4"/>
        <v>1</v>
      </c>
      <c r="O148" s="224" t="s">
        <v>382</v>
      </c>
      <c r="P148" s="224">
        <v>1</v>
      </c>
      <c r="Q148" s="224">
        <v>0.01</v>
      </c>
      <c r="R148" s="285">
        <v>100</v>
      </c>
      <c r="S148" s="224">
        <v>1</v>
      </c>
      <c r="T148" s="224">
        <v>1</v>
      </c>
      <c r="U148" s="224">
        <v>1</v>
      </c>
      <c r="V148" s="224">
        <v>1</v>
      </c>
      <c r="W148" s="224">
        <v>1</v>
      </c>
      <c r="X148" s="224">
        <v>1</v>
      </c>
      <c r="Y148" s="224"/>
      <c r="Z148" s="224"/>
    </row>
    <row r="149" spans="1:26" ht="14" customHeight="1">
      <c r="A149" s="22" t="str">
        <f>'Picking Information'!D150</f>
        <v>TraIL</v>
      </c>
      <c r="B149" s="89" t="str">
        <f>'Picking Information'!E150</f>
        <v>sample name</v>
      </c>
      <c r="C149" s="89" t="e">
        <f>'Picking Information'!#REF!</f>
        <v>#REF!</v>
      </c>
      <c r="D149" s="89" t="e">
        <f>'Picking Information'!#REF!</f>
        <v>#REF!</v>
      </c>
      <c r="E149" s="89" t="e">
        <f>'Picking Information'!#REF!</f>
        <v>#REF!</v>
      </c>
      <c r="F149" s="89" t="e">
        <f>'Picking Information'!#REF!</f>
        <v>#REF!</v>
      </c>
      <c r="G149" s="89" t="e">
        <f>'Picking Information'!#REF!</f>
        <v>#REF!</v>
      </c>
      <c r="H149" s="23" t="e">
        <f>'Picking Information'!#REF!</f>
        <v>#REF!</v>
      </c>
      <c r="I149" s="24" t="e">
        <f>'Picking Information'!#REF!</f>
        <v>#REF!</v>
      </c>
      <c r="J149" s="25" t="e">
        <f>'Picking Information'!#REF!</f>
        <v>#REF!</v>
      </c>
      <c r="K149" s="91" t="e">
        <f>'Picking Information'!#REF!</f>
        <v>#REF!</v>
      </c>
      <c r="L149"/>
      <c r="M149" t="b">
        <f t="shared" si="4"/>
        <v>0</v>
      </c>
      <c r="O149" s="224" t="s">
        <v>21</v>
      </c>
      <c r="P149" s="224">
        <v>1</v>
      </c>
      <c r="Q149" s="224">
        <v>1</v>
      </c>
      <c r="R149" s="285">
        <v>1</v>
      </c>
      <c r="S149" s="224">
        <v>1</v>
      </c>
      <c r="T149" s="224">
        <v>1</v>
      </c>
      <c r="U149" s="224">
        <v>1</v>
      </c>
      <c r="V149" s="224">
        <v>1</v>
      </c>
      <c r="W149" s="224">
        <v>1</v>
      </c>
      <c r="X149" s="224">
        <v>1</v>
      </c>
      <c r="Y149" s="224"/>
      <c r="Z149" s="224"/>
    </row>
    <row r="150" spans="1:26" ht="14" customHeight="1">
      <c r="A150" s="22" t="str">
        <f>'Picking Information'!D151</f>
        <v>TraIL</v>
      </c>
      <c r="B150" s="89" t="str">
        <f>'Picking Information'!E151</f>
        <v>sample name</v>
      </c>
      <c r="C150" s="89" t="e">
        <f>'Picking Information'!#REF!</f>
        <v>#REF!</v>
      </c>
      <c r="D150" s="89" t="e">
        <f>'Picking Information'!#REF!</f>
        <v>#REF!</v>
      </c>
      <c r="E150" s="89" t="e">
        <f>'Picking Information'!#REF!</f>
        <v>#REF!</v>
      </c>
      <c r="F150" s="89" t="e">
        <f>'Picking Information'!#REF!</f>
        <v>#REF!</v>
      </c>
      <c r="G150" s="89" t="e">
        <f>'Picking Information'!#REF!</f>
        <v>#REF!</v>
      </c>
      <c r="H150" s="23" t="e">
        <f>'Picking Information'!#REF!</f>
        <v>#REF!</v>
      </c>
      <c r="I150" s="24" t="e">
        <f>'Picking Information'!#REF!</f>
        <v>#REF!</v>
      </c>
      <c r="J150" s="25" t="e">
        <f>'Picking Information'!#REF!</f>
        <v>#REF!</v>
      </c>
      <c r="K150" s="91" t="e">
        <f>'Picking Information'!#REF!</f>
        <v>#REF!</v>
      </c>
      <c r="L150"/>
      <c r="M150" t="b">
        <f t="shared" si="4"/>
        <v>0</v>
      </c>
      <c r="O150" s="224" t="s">
        <v>21</v>
      </c>
      <c r="P150" s="224">
        <v>1</v>
      </c>
      <c r="Q150" s="224">
        <v>1</v>
      </c>
      <c r="R150" s="285">
        <v>1</v>
      </c>
      <c r="S150" s="224">
        <v>1</v>
      </c>
      <c r="T150" s="224">
        <v>1</v>
      </c>
      <c r="U150" s="224">
        <v>1</v>
      </c>
      <c r="V150" s="224">
        <v>1</v>
      </c>
      <c r="W150" s="224">
        <v>1</v>
      </c>
      <c r="X150" s="224">
        <v>1</v>
      </c>
      <c r="Y150" s="224"/>
      <c r="Z150" s="224"/>
    </row>
    <row r="151" spans="1:26" ht="14" customHeight="1">
      <c r="A151" s="22" t="str">
        <f>'Picking Information'!D152</f>
        <v>TraIL</v>
      </c>
      <c r="B151" s="89" t="str">
        <f>'Picking Information'!E152</f>
        <v>sample name</v>
      </c>
      <c r="C151" s="89" t="e">
        <f>'Picking Information'!#REF!</f>
        <v>#REF!</v>
      </c>
      <c r="D151" s="89" t="e">
        <f>'Picking Information'!#REF!</f>
        <v>#REF!</v>
      </c>
      <c r="E151" s="89" t="e">
        <f>'Picking Information'!#REF!</f>
        <v>#REF!</v>
      </c>
      <c r="F151" s="89" t="e">
        <f>'Picking Information'!#REF!</f>
        <v>#REF!</v>
      </c>
      <c r="G151" s="89" t="e">
        <f>'Picking Information'!#REF!</f>
        <v>#REF!</v>
      </c>
      <c r="H151" s="23" t="e">
        <f>'Picking Information'!#REF!</f>
        <v>#REF!</v>
      </c>
      <c r="I151" s="24" t="e">
        <f>'Picking Information'!#REF!</f>
        <v>#REF!</v>
      </c>
      <c r="J151" s="25" t="e">
        <f>'Picking Information'!#REF!</f>
        <v>#REF!</v>
      </c>
      <c r="K151" s="91" t="e">
        <f>'Picking Information'!#REF!</f>
        <v>#REF!</v>
      </c>
      <c r="L151"/>
      <c r="M151" t="b">
        <f t="shared" si="4"/>
        <v>0</v>
      </c>
      <c r="O151" s="224" t="s">
        <v>21</v>
      </c>
      <c r="P151" s="224">
        <v>1</v>
      </c>
      <c r="Q151" s="224">
        <v>1</v>
      </c>
      <c r="R151" s="285">
        <v>1</v>
      </c>
      <c r="S151" s="224">
        <v>1</v>
      </c>
      <c r="T151" s="224">
        <v>1</v>
      </c>
      <c r="U151" s="224">
        <v>1</v>
      </c>
      <c r="V151" s="224">
        <v>1</v>
      </c>
      <c r="W151" s="224">
        <v>1</v>
      </c>
      <c r="X151" s="224">
        <v>1</v>
      </c>
      <c r="Y151" s="224"/>
      <c r="Z151" s="224"/>
    </row>
    <row r="152" spans="1:26" ht="14" customHeight="1">
      <c r="A152" s="22" t="str">
        <f>'Picking Information'!D153</f>
        <v>TraIL</v>
      </c>
      <c r="B152" s="89" t="str">
        <f>'Picking Information'!E153</f>
        <v>sample name</v>
      </c>
      <c r="C152" s="89" t="e">
        <f>'Picking Information'!#REF!</f>
        <v>#REF!</v>
      </c>
      <c r="D152" s="89" t="e">
        <f>'Picking Information'!#REF!</f>
        <v>#REF!</v>
      </c>
      <c r="E152" s="89" t="e">
        <f>'Picking Information'!#REF!</f>
        <v>#REF!</v>
      </c>
      <c r="F152" s="89" t="e">
        <f>'Picking Information'!#REF!</f>
        <v>#REF!</v>
      </c>
      <c r="G152" s="89" t="e">
        <f>'Picking Information'!#REF!</f>
        <v>#REF!</v>
      </c>
      <c r="H152" s="23" t="e">
        <f>'Picking Information'!#REF!</f>
        <v>#REF!</v>
      </c>
      <c r="I152" s="24" t="e">
        <f>'Picking Information'!#REF!</f>
        <v>#REF!</v>
      </c>
      <c r="J152" s="25" t="e">
        <f>'Picking Information'!#REF!</f>
        <v>#REF!</v>
      </c>
      <c r="K152" s="91" t="e">
        <f>'Picking Information'!#REF!</f>
        <v>#REF!</v>
      </c>
      <c r="L152"/>
      <c r="M152" t="b">
        <f t="shared" si="4"/>
        <v>0</v>
      </c>
      <c r="O152" s="224" t="s">
        <v>21</v>
      </c>
      <c r="P152" s="224">
        <v>1</v>
      </c>
      <c r="Q152" s="224">
        <v>1</v>
      </c>
      <c r="R152" s="285">
        <v>1</v>
      </c>
      <c r="S152" s="224">
        <v>1</v>
      </c>
      <c r="T152" s="224">
        <v>1</v>
      </c>
      <c r="U152" s="224">
        <v>1</v>
      </c>
      <c r="V152" s="224">
        <v>1</v>
      </c>
      <c r="W152" s="224">
        <v>1</v>
      </c>
      <c r="X152" s="224">
        <v>1</v>
      </c>
      <c r="Y152" s="224"/>
      <c r="Z152" s="224"/>
    </row>
    <row r="153" spans="1:26" ht="14" customHeight="1">
      <c r="A153" s="22" t="str">
        <f>'Picking Information'!D154</f>
        <v>TraIL</v>
      </c>
      <c r="B153" s="89" t="str">
        <f>'Picking Information'!E154</f>
        <v>sample name</v>
      </c>
      <c r="C153" s="89" t="e">
        <f>'Picking Information'!#REF!</f>
        <v>#REF!</v>
      </c>
      <c r="D153" s="89" t="e">
        <f>'Picking Information'!#REF!</f>
        <v>#REF!</v>
      </c>
      <c r="E153" s="89" t="e">
        <f>'Picking Information'!#REF!</f>
        <v>#REF!</v>
      </c>
      <c r="F153" s="89" t="e">
        <f>'Picking Information'!#REF!</f>
        <v>#REF!</v>
      </c>
      <c r="G153" s="89" t="e">
        <f>'Picking Information'!#REF!</f>
        <v>#REF!</v>
      </c>
      <c r="H153" s="23" t="e">
        <f>'Picking Information'!#REF!</f>
        <v>#REF!</v>
      </c>
      <c r="I153" s="24" t="e">
        <f>'Picking Information'!#REF!</f>
        <v>#REF!</v>
      </c>
      <c r="J153" s="25" t="e">
        <f>'Picking Information'!#REF!</f>
        <v>#REF!</v>
      </c>
      <c r="K153" s="91" t="e">
        <f>'Picking Information'!#REF!</f>
        <v>#REF!</v>
      </c>
      <c r="L153"/>
      <c r="M153" t="b">
        <f t="shared" si="4"/>
        <v>0</v>
      </c>
      <c r="O153" s="224" t="s">
        <v>21</v>
      </c>
      <c r="P153" s="224">
        <v>1</v>
      </c>
      <c r="Q153" s="224">
        <v>1</v>
      </c>
      <c r="R153" s="285">
        <v>1</v>
      </c>
      <c r="S153" s="224">
        <v>1</v>
      </c>
      <c r="T153" s="224">
        <v>1</v>
      </c>
      <c r="U153" s="224">
        <v>1</v>
      </c>
      <c r="V153" s="224">
        <v>1</v>
      </c>
      <c r="W153" s="224">
        <v>1</v>
      </c>
      <c r="X153" s="224">
        <v>1</v>
      </c>
      <c r="Y153" s="224"/>
      <c r="Z153" s="224"/>
    </row>
    <row r="154" spans="1:26" ht="14" customHeight="1">
      <c r="A154" s="22">
        <f>'Picking Information'!D155</f>
        <v>0</v>
      </c>
      <c r="B154" s="89">
        <f>'Picking Information'!E155</f>
        <v>0</v>
      </c>
      <c r="C154" s="89" t="e">
        <f>'Picking Information'!#REF!</f>
        <v>#REF!</v>
      </c>
      <c r="D154" s="89" t="e">
        <f>'Picking Information'!#REF!</f>
        <v>#REF!</v>
      </c>
      <c r="E154" s="89" t="e">
        <f>'Picking Information'!#REF!</f>
        <v>#REF!</v>
      </c>
      <c r="F154" s="89" t="e">
        <f>'Picking Information'!#REF!</f>
        <v>#REF!</v>
      </c>
      <c r="G154" s="89" t="e">
        <f>'Picking Information'!#REF!</f>
        <v>#REF!</v>
      </c>
      <c r="H154" s="23" t="e">
        <f>'Picking Information'!#REF!</f>
        <v>#REF!</v>
      </c>
      <c r="I154" s="24" t="e">
        <f>'Picking Information'!#REF!</f>
        <v>#REF!</v>
      </c>
      <c r="J154" s="25" t="e">
        <f>'Picking Information'!#REF!</f>
        <v>#REF!</v>
      </c>
      <c r="K154" s="91" t="e">
        <f>'Picking Information'!#REF!</f>
        <v>#REF!</v>
      </c>
      <c r="L154"/>
      <c r="M154" t="b">
        <f t="shared" si="4"/>
        <v>0</v>
      </c>
      <c r="O154" s="224" t="s">
        <v>21</v>
      </c>
      <c r="P154" s="224">
        <v>1</v>
      </c>
      <c r="Q154" s="224">
        <v>1</v>
      </c>
      <c r="R154" s="285">
        <v>1</v>
      </c>
      <c r="S154" s="224">
        <v>1</v>
      </c>
      <c r="T154" s="224">
        <v>1</v>
      </c>
      <c r="U154" s="224">
        <v>1</v>
      </c>
      <c r="V154" s="224">
        <v>1</v>
      </c>
      <c r="W154" s="224">
        <v>1</v>
      </c>
      <c r="X154" s="224">
        <v>1</v>
      </c>
      <c r="Y154" s="224"/>
      <c r="Z154" s="224"/>
    </row>
    <row r="155" spans="1:26" ht="14" customHeight="1">
      <c r="A155" s="22">
        <f>'Picking Information'!D156</f>
        <v>0</v>
      </c>
      <c r="B155" s="89">
        <f>'Picking Information'!E156</f>
        <v>0</v>
      </c>
      <c r="C155" s="89" t="e">
        <f>'Picking Information'!#REF!</f>
        <v>#REF!</v>
      </c>
      <c r="D155" s="89" t="e">
        <f>'Picking Information'!#REF!</f>
        <v>#REF!</v>
      </c>
      <c r="E155" s="89" t="e">
        <f>'Picking Information'!#REF!</f>
        <v>#REF!</v>
      </c>
      <c r="F155" s="89" t="e">
        <f>'Picking Information'!#REF!</f>
        <v>#REF!</v>
      </c>
      <c r="G155" s="89" t="e">
        <f>'Picking Information'!#REF!</f>
        <v>#REF!</v>
      </c>
      <c r="H155" s="23" t="e">
        <f>'Picking Information'!#REF!</f>
        <v>#REF!</v>
      </c>
      <c r="I155" s="24" t="e">
        <f>'Picking Information'!#REF!</f>
        <v>#REF!</v>
      </c>
      <c r="J155" s="25" t="e">
        <f>'Picking Information'!#REF!</f>
        <v>#REF!</v>
      </c>
      <c r="K155" s="91" t="e">
        <f>'Picking Information'!#REF!</f>
        <v>#REF!</v>
      </c>
      <c r="L155"/>
      <c r="M155" t="b">
        <f t="shared" si="4"/>
        <v>0</v>
      </c>
      <c r="O155" s="224" t="s">
        <v>21</v>
      </c>
      <c r="P155" s="224">
        <v>1</v>
      </c>
      <c r="Q155" s="224">
        <v>1</v>
      </c>
      <c r="R155" s="285">
        <v>1</v>
      </c>
      <c r="S155" s="224">
        <v>1</v>
      </c>
      <c r="T155" s="224">
        <v>1</v>
      </c>
      <c r="U155" s="224">
        <v>1</v>
      </c>
      <c r="V155" s="224">
        <v>1</v>
      </c>
      <c r="W155" s="224">
        <v>1</v>
      </c>
      <c r="X155" s="224">
        <v>1</v>
      </c>
      <c r="Y155" s="224"/>
      <c r="Z155" s="224"/>
    </row>
    <row r="156" spans="1:26" ht="14" customHeight="1">
      <c r="A156" s="22">
        <f>'Picking Information'!D157</f>
        <v>0</v>
      </c>
      <c r="B156" s="89">
        <f>'Picking Information'!E157</f>
        <v>0</v>
      </c>
      <c r="C156" s="89" t="e">
        <f>'Picking Information'!#REF!</f>
        <v>#REF!</v>
      </c>
      <c r="D156" s="89" t="e">
        <f>'Picking Information'!#REF!</f>
        <v>#REF!</v>
      </c>
      <c r="E156" s="89" t="e">
        <f>'Picking Information'!#REF!</f>
        <v>#REF!</v>
      </c>
      <c r="F156" s="89" t="e">
        <f>'Picking Information'!#REF!</f>
        <v>#REF!</v>
      </c>
      <c r="G156" s="89" t="e">
        <f>'Picking Information'!#REF!</f>
        <v>#REF!</v>
      </c>
      <c r="H156" s="23" t="e">
        <f>'Picking Information'!#REF!</f>
        <v>#REF!</v>
      </c>
      <c r="I156" s="24" t="e">
        <f>'Picking Information'!#REF!</f>
        <v>#REF!</v>
      </c>
      <c r="J156" s="25" t="e">
        <f>'Picking Information'!#REF!</f>
        <v>#REF!</v>
      </c>
      <c r="K156" s="91" t="e">
        <f>'Picking Information'!#REF!</f>
        <v>#REF!</v>
      </c>
      <c r="L156"/>
      <c r="M156" t="b">
        <f t="shared" si="4"/>
        <v>0</v>
      </c>
      <c r="O156" s="224" t="s">
        <v>21</v>
      </c>
      <c r="P156" s="224">
        <v>1</v>
      </c>
      <c r="Q156" s="224">
        <v>1</v>
      </c>
      <c r="R156" s="285">
        <v>1</v>
      </c>
      <c r="S156" s="224">
        <v>1</v>
      </c>
      <c r="T156" s="224">
        <v>1</v>
      </c>
      <c r="U156" s="224">
        <v>1</v>
      </c>
      <c r="V156" s="224">
        <v>1</v>
      </c>
      <c r="W156" s="224">
        <v>1</v>
      </c>
      <c r="X156" s="224">
        <v>1</v>
      </c>
      <c r="Y156" s="224"/>
      <c r="Z156" s="224"/>
    </row>
    <row r="157" spans="1:26" ht="14" customHeight="1">
      <c r="A157" s="22">
        <f>'Picking Information'!D158</f>
        <v>0</v>
      </c>
      <c r="B157" s="89">
        <f>'Picking Information'!E158</f>
        <v>0</v>
      </c>
      <c r="C157" s="89" t="e">
        <f>'Picking Information'!#REF!</f>
        <v>#REF!</v>
      </c>
      <c r="D157" s="89" t="e">
        <f>'Picking Information'!#REF!</f>
        <v>#REF!</v>
      </c>
      <c r="E157" s="89" t="e">
        <f>'Picking Information'!#REF!</f>
        <v>#REF!</v>
      </c>
      <c r="F157" s="89" t="e">
        <f>'Picking Information'!#REF!</f>
        <v>#REF!</v>
      </c>
      <c r="G157" s="89" t="e">
        <f>'Picking Information'!#REF!</f>
        <v>#REF!</v>
      </c>
      <c r="H157" s="23" t="e">
        <f>'Picking Information'!#REF!</f>
        <v>#REF!</v>
      </c>
      <c r="I157" s="24" t="e">
        <f>'Picking Information'!#REF!</f>
        <v>#REF!</v>
      </c>
      <c r="J157" s="25" t="e">
        <f>'Picking Information'!#REF!</f>
        <v>#REF!</v>
      </c>
      <c r="K157" s="91" t="e">
        <f>'Picking Information'!#REF!</f>
        <v>#REF!</v>
      </c>
      <c r="L157"/>
      <c r="M157" t="b">
        <f t="shared" si="4"/>
        <v>0</v>
      </c>
      <c r="O157" s="224" t="s">
        <v>21</v>
      </c>
      <c r="P157" s="224">
        <v>1</v>
      </c>
      <c r="Q157" s="224">
        <v>1</v>
      </c>
      <c r="R157" s="285">
        <v>1</v>
      </c>
      <c r="S157" s="224">
        <v>1</v>
      </c>
      <c r="T157" s="224">
        <v>1</v>
      </c>
      <c r="U157" s="224">
        <v>1</v>
      </c>
      <c r="V157" s="224">
        <v>1</v>
      </c>
      <c r="W157" s="224">
        <v>1</v>
      </c>
      <c r="X157" s="224">
        <v>1</v>
      </c>
      <c r="Y157" s="224"/>
      <c r="Z157" s="224"/>
    </row>
    <row r="158" spans="1:26" ht="14" customHeight="1">
      <c r="A158" s="22">
        <f>'Picking Information'!D159</f>
        <v>0</v>
      </c>
      <c r="B158" s="89">
        <f>'Picking Information'!E159</f>
        <v>0</v>
      </c>
      <c r="C158" s="89" t="e">
        <f>'Picking Information'!#REF!</f>
        <v>#REF!</v>
      </c>
      <c r="D158" s="89" t="e">
        <f>'Picking Information'!#REF!</f>
        <v>#REF!</v>
      </c>
      <c r="E158" s="89" t="e">
        <f>'Picking Information'!#REF!</f>
        <v>#REF!</v>
      </c>
      <c r="F158" s="89" t="e">
        <f>'Picking Information'!#REF!</f>
        <v>#REF!</v>
      </c>
      <c r="G158" s="89" t="e">
        <f>'Picking Information'!#REF!</f>
        <v>#REF!</v>
      </c>
      <c r="H158" s="23" t="e">
        <f>'Picking Information'!#REF!</f>
        <v>#REF!</v>
      </c>
      <c r="I158" s="24" t="e">
        <f>'Picking Information'!#REF!</f>
        <v>#REF!</v>
      </c>
      <c r="J158" s="25" t="e">
        <f>'Picking Information'!#REF!</f>
        <v>#REF!</v>
      </c>
      <c r="K158" s="91" t="e">
        <f>'Picking Information'!#REF!</f>
        <v>#REF!</v>
      </c>
      <c r="L158"/>
      <c r="M158" t="b">
        <f t="shared" si="4"/>
        <v>0</v>
      </c>
      <c r="O158" s="224" t="s">
        <v>21</v>
      </c>
      <c r="P158" s="224">
        <v>1</v>
      </c>
      <c r="Q158" s="224">
        <v>1</v>
      </c>
      <c r="R158" s="285">
        <v>1</v>
      </c>
      <c r="S158" s="224">
        <v>1</v>
      </c>
      <c r="T158" s="224">
        <v>1</v>
      </c>
      <c r="U158" s="224">
        <v>1</v>
      </c>
      <c r="V158" s="224">
        <v>1</v>
      </c>
      <c r="W158" s="224">
        <v>1</v>
      </c>
      <c r="X158" s="224">
        <v>1</v>
      </c>
      <c r="Y158" s="224"/>
      <c r="Z158" s="224"/>
    </row>
    <row r="159" spans="1:26" ht="14" customHeight="1">
      <c r="A159" s="22">
        <f>'Picking Information'!D160</f>
        <v>0</v>
      </c>
      <c r="B159" s="89">
        <f>'Picking Information'!E160</f>
        <v>0</v>
      </c>
      <c r="C159" s="89" t="e">
        <f>'Picking Information'!#REF!</f>
        <v>#REF!</v>
      </c>
      <c r="D159" s="89" t="e">
        <f>'Picking Information'!#REF!</f>
        <v>#REF!</v>
      </c>
      <c r="E159" s="89" t="e">
        <f>'Picking Information'!#REF!</f>
        <v>#REF!</v>
      </c>
      <c r="F159" s="89" t="e">
        <f>'Picking Information'!#REF!</f>
        <v>#REF!</v>
      </c>
      <c r="G159" s="89" t="e">
        <f>'Picking Information'!#REF!</f>
        <v>#REF!</v>
      </c>
      <c r="H159" s="23" t="e">
        <f>'Picking Information'!#REF!</f>
        <v>#REF!</v>
      </c>
      <c r="I159" s="24" t="e">
        <f>'Picking Information'!#REF!</f>
        <v>#REF!</v>
      </c>
      <c r="J159" s="25" t="e">
        <f>'Picking Information'!#REF!</f>
        <v>#REF!</v>
      </c>
      <c r="K159" s="91" t="e">
        <f>'Picking Information'!#REF!</f>
        <v>#REF!</v>
      </c>
      <c r="L159"/>
      <c r="M159" t="b">
        <f t="shared" si="4"/>
        <v>0</v>
      </c>
      <c r="O159" s="224" t="s">
        <v>21</v>
      </c>
      <c r="P159" s="224">
        <v>1</v>
      </c>
      <c r="Q159" s="224">
        <v>1</v>
      </c>
      <c r="R159" s="285">
        <v>1</v>
      </c>
      <c r="S159" s="224">
        <v>1</v>
      </c>
      <c r="T159" s="224">
        <v>1</v>
      </c>
      <c r="U159" s="224">
        <v>1</v>
      </c>
      <c r="V159" s="224">
        <v>1</v>
      </c>
      <c r="W159" s="224">
        <v>1</v>
      </c>
      <c r="X159" s="224">
        <v>1</v>
      </c>
      <c r="Y159" s="224"/>
      <c r="Z159" s="224"/>
    </row>
    <row r="160" spans="1:26" ht="14" customHeight="1">
      <c r="A160" s="22">
        <f>'Picking Information'!D161</f>
        <v>0</v>
      </c>
      <c r="B160" s="89">
        <f>'Picking Information'!E161</f>
        <v>0</v>
      </c>
      <c r="C160" s="89" t="e">
        <f>'Picking Information'!#REF!</f>
        <v>#REF!</v>
      </c>
      <c r="D160" s="89" t="e">
        <f>'Picking Information'!#REF!</f>
        <v>#REF!</v>
      </c>
      <c r="E160" s="89" t="e">
        <f>'Picking Information'!#REF!</f>
        <v>#REF!</v>
      </c>
      <c r="F160" s="89" t="e">
        <f>'Picking Information'!#REF!</f>
        <v>#REF!</v>
      </c>
      <c r="G160" s="89" t="e">
        <f>'Picking Information'!#REF!</f>
        <v>#REF!</v>
      </c>
      <c r="H160" s="23" t="e">
        <f>'Picking Information'!#REF!</f>
        <v>#REF!</v>
      </c>
      <c r="I160" s="24" t="e">
        <f>'Picking Information'!#REF!</f>
        <v>#REF!</v>
      </c>
      <c r="J160" s="25" t="e">
        <f>'Picking Information'!#REF!</f>
        <v>#REF!</v>
      </c>
      <c r="K160" s="91" t="e">
        <f>'Picking Information'!#REF!</f>
        <v>#REF!</v>
      </c>
      <c r="L160"/>
      <c r="M160" t="b">
        <f t="shared" si="4"/>
        <v>0</v>
      </c>
      <c r="O160" s="224" t="s">
        <v>21</v>
      </c>
      <c r="P160" s="224">
        <v>1</v>
      </c>
      <c r="Q160" s="224">
        <v>1</v>
      </c>
      <c r="R160" s="285">
        <v>1</v>
      </c>
      <c r="S160" s="224">
        <v>1</v>
      </c>
      <c r="T160" s="224">
        <v>1</v>
      </c>
      <c r="U160" s="224">
        <v>1</v>
      </c>
      <c r="V160" s="224">
        <v>1</v>
      </c>
      <c r="W160" s="224">
        <v>1</v>
      </c>
      <c r="X160" s="224">
        <v>1</v>
      </c>
      <c r="Y160" s="224"/>
      <c r="Z160" s="224"/>
    </row>
    <row r="161" spans="1:26" ht="14" customHeight="1">
      <c r="A161" s="22">
        <f>'Picking Information'!D162</f>
        <v>0</v>
      </c>
      <c r="B161" s="89">
        <f>'Picking Information'!E162</f>
        <v>0</v>
      </c>
      <c r="C161" s="89" t="e">
        <f>'Picking Information'!#REF!</f>
        <v>#REF!</v>
      </c>
      <c r="D161" s="89" t="e">
        <f>'Picking Information'!#REF!</f>
        <v>#REF!</v>
      </c>
      <c r="E161" s="89" t="e">
        <f>'Picking Information'!#REF!</f>
        <v>#REF!</v>
      </c>
      <c r="F161" s="89" t="e">
        <f>'Picking Information'!#REF!</f>
        <v>#REF!</v>
      </c>
      <c r="G161" s="89" t="e">
        <f>'Picking Information'!#REF!</f>
        <v>#REF!</v>
      </c>
      <c r="H161" s="23" t="e">
        <f>'Picking Information'!#REF!</f>
        <v>#REF!</v>
      </c>
      <c r="I161" s="24" t="e">
        <f>'Picking Information'!#REF!</f>
        <v>#REF!</v>
      </c>
      <c r="J161" s="25" t="e">
        <f>'Picking Information'!#REF!</f>
        <v>#REF!</v>
      </c>
      <c r="K161" s="91" t="e">
        <f>'Picking Information'!#REF!</f>
        <v>#REF!</v>
      </c>
      <c r="L161"/>
      <c r="M161" t="b">
        <f t="shared" si="4"/>
        <v>0</v>
      </c>
      <c r="O161" s="224" t="s">
        <v>21</v>
      </c>
      <c r="P161" s="224">
        <v>1</v>
      </c>
      <c r="Q161" s="224">
        <v>1</v>
      </c>
      <c r="R161" s="285">
        <v>1</v>
      </c>
      <c r="S161" s="224">
        <v>1</v>
      </c>
      <c r="T161" s="224">
        <v>1</v>
      </c>
      <c r="U161" s="224">
        <v>1</v>
      </c>
      <c r="V161" s="224">
        <v>1</v>
      </c>
      <c r="W161" s="224">
        <v>1</v>
      </c>
      <c r="X161" s="224">
        <v>1</v>
      </c>
      <c r="Y161" s="224"/>
      <c r="Z161" s="224"/>
    </row>
    <row r="162" spans="1:26" ht="14" customHeight="1">
      <c r="A162" s="22">
        <f>'Picking Information'!D163</f>
        <v>0</v>
      </c>
      <c r="B162" s="89">
        <f>'Picking Information'!E163</f>
        <v>0</v>
      </c>
      <c r="C162" s="89" t="e">
        <f>'Picking Information'!#REF!</f>
        <v>#REF!</v>
      </c>
      <c r="D162" s="89" t="e">
        <f>'Picking Information'!#REF!</f>
        <v>#REF!</v>
      </c>
      <c r="E162" s="89" t="e">
        <f>'Picking Information'!#REF!</f>
        <v>#REF!</v>
      </c>
      <c r="F162" s="89" t="e">
        <f>'Picking Information'!#REF!</f>
        <v>#REF!</v>
      </c>
      <c r="G162" s="89" t="e">
        <f>'Picking Information'!#REF!</f>
        <v>#REF!</v>
      </c>
      <c r="H162" s="23" t="e">
        <f>'Picking Information'!#REF!</f>
        <v>#REF!</v>
      </c>
      <c r="I162" s="24" t="e">
        <f>'Picking Information'!#REF!</f>
        <v>#REF!</v>
      </c>
      <c r="J162" s="25" t="e">
        <f>'Picking Information'!#REF!</f>
        <v>#REF!</v>
      </c>
      <c r="K162" s="91" t="e">
        <f>'Picking Information'!#REF!</f>
        <v>#REF!</v>
      </c>
      <c r="L162"/>
      <c r="M162" t="b">
        <f t="shared" si="4"/>
        <v>0</v>
      </c>
      <c r="O162" s="224" t="s">
        <v>21</v>
      </c>
      <c r="P162" s="224">
        <v>1</v>
      </c>
      <c r="Q162" s="224">
        <v>1</v>
      </c>
      <c r="R162" s="285">
        <v>1</v>
      </c>
      <c r="S162" s="224">
        <v>1</v>
      </c>
      <c r="T162" s="224">
        <v>1</v>
      </c>
      <c r="U162" s="224">
        <v>1</v>
      </c>
      <c r="V162" s="224">
        <v>1</v>
      </c>
      <c r="W162" s="224">
        <v>1</v>
      </c>
      <c r="X162" s="224">
        <v>1</v>
      </c>
      <c r="Y162" s="224"/>
      <c r="Z162" s="224"/>
    </row>
    <row r="163" spans="1:26" ht="14" customHeight="1">
      <c r="A163" s="22">
        <f>'Picking Information'!D164</f>
        <v>0</v>
      </c>
      <c r="B163" s="89">
        <f>'Picking Information'!E164</f>
        <v>0</v>
      </c>
      <c r="C163" s="89" t="e">
        <f>'Picking Information'!#REF!</f>
        <v>#REF!</v>
      </c>
      <c r="D163" s="89" t="e">
        <f>'Picking Information'!#REF!</f>
        <v>#REF!</v>
      </c>
      <c r="E163" s="89" t="e">
        <f>'Picking Information'!#REF!</f>
        <v>#REF!</v>
      </c>
      <c r="F163" s="89" t="e">
        <f>'Picking Information'!#REF!</f>
        <v>#REF!</v>
      </c>
      <c r="G163" s="89" t="e">
        <f>'Picking Information'!#REF!</f>
        <v>#REF!</v>
      </c>
      <c r="H163" s="23" t="e">
        <f>'Picking Information'!#REF!</f>
        <v>#REF!</v>
      </c>
      <c r="I163" s="24" t="e">
        <f>'Picking Information'!#REF!</f>
        <v>#REF!</v>
      </c>
      <c r="J163" s="25" t="e">
        <f>'Picking Information'!#REF!</f>
        <v>#REF!</v>
      </c>
      <c r="K163" s="91" t="e">
        <f>'Picking Information'!#REF!</f>
        <v>#REF!</v>
      </c>
      <c r="L163"/>
      <c r="M163" t="b">
        <f t="shared" si="4"/>
        <v>0</v>
      </c>
      <c r="O163" s="224" t="s">
        <v>21</v>
      </c>
      <c r="P163" s="224">
        <v>1</v>
      </c>
      <c r="Q163" s="224">
        <v>1</v>
      </c>
      <c r="R163" s="285">
        <v>1</v>
      </c>
      <c r="S163" s="224">
        <v>1</v>
      </c>
      <c r="T163" s="224">
        <v>1</v>
      </c>
      <c r="U163" s="224">
        <v>1</v>
      </c>
      <c r="V163" s="224">
        <v>1</v>
      </c>
      <c r="W163" s="224">
        <v>1</v>
      </c>
      <c r="X163" s="224">
        <v>1</v>
      </c>
      <c r="Y163" s="224"/>
      <c r="Z163" s="224"/>
    </row>
    <row r="164" spans="1:26" ht="14" customHeight="1">
      <c r="A164" s="22">
        <f>'Picking Information'!D165</f>
        <v>0</v>
      </c>
      <c r="B164" s="89">
        <f>'Picking Information'!E165</f>
        <v>0</v>
      </c>
      <c r="C164" s="89" t="e">
        <f>'Picking Information'!#REF!</f>
        <v>#REF!</v>
      </c>
      <c r="D164" s="89" t="e">
        <f>'Picking Information'!#REF!</f>
        <v>#REF!</v>
      </c>
      <c r="E164" s="89" t="e">
        <f>'Picking Information'!#REF!</f>
        <v>#REF!</v>
      </c>
      <c r="F164" s="89" t="e">
        <f>'Picking Information'!#REF!</f>
        <v>#REF!</v>
      </c>
      <c r="G164" s="89" t="e">
        <f>'Picking Information'!#REF!</f>
        <v>#REF!</v>
      </c>
      <c r="H164" s="23" t="e">
        <f>'Picking Information'!#REF!</f>
        <v>#REF!</v>
      </c>
      <c r="I164" s="24" t="e">
        <f>'Picking Information'!#REF!</f>
        <v>#REF!</v>
      </c>
      <c r="J164" s="25" t="e">
        <f>'Picking Information'!#REF!</f>
        <v>#REF!</v>
      </c>
      <c r="K164" s="91" t="e">
        <f>'Picking Information'!#REF!</f>
        <v>#REF!</v>
      </c>
      <c r="L164"/>
      <c r="M164" t="b">
        <f t="shared" si="4"/>
        <v>0</v>
      </c>
      <c r="O164" s="224" t="s">
        <v>21</v>
      </c>
      <c r="P164" s="224">
        <v>1</v>
      </c>
      <c r="Q164" s="224">
        <v>1</v>
      </c>
      <c r="R164" s="285">
        <v>1</v>
      </c>
      <c r="S164" s="224">
        <v>1</v>
      </c>
      <c r="T164" s="224">
        <v>1</v>
      </c>
      <c r="U164" s="224">
        <v>1</v>
      </c>
      <c r="V164" s="224">
        <v>1</v>
      </c>
      <c r="W164" s="224">
        <v>1</v>
      </c>
      <c r="X164" s="224">
        <v>1</v>
      </c>
      <c r="Y164" s="224"/>
      <c r="Z164" s="224"/>
    </row>
    <row r="165" spans="1:26" ht="14" customHeight="1">
      <c r="A165" s="22">
        <f>'Picking Information'!D166</f>
        <v>0</v>
      </c>
      <c r="B165" s="89">
        <f>'Picking Information'!E166</f>
        <v>0</v>
      </c>
      <c r="C165" s="89" t="e">
        <f>'Picking Information'!#REF!</f>
        <v>#REF!</v>
      </c>
      <c r="D165" s="89" t="e">
        <f>'Picking Information'!#REF!</f>
        <v>#REF!</v>
      </c>
      <c r="E165" s="89" t="e">
        <f>'Picking Information'!#REF!</f>
        <v>#REF!</v>
      </c>
      <c r="F165" s="89" t="e">
        <f>'Picking Information'!#REF!</f>
        <v>#REF!</v>
      </c>
      <c r="G165" s="89" t="e">
        <f>'Picking Information'!#REF!</f>
        <v>#REF!</v>
      </c>
      <c r="H165" s="23" t="e">
        <f>'Picking Information'!#REF!</f>
        <v>#REF!</v>
      </c>
      <c r="I165" s="24" t="e">
        <f>'Picking Information'!#REF!</f>
        <v>#REF!</v>
      </c>
      <c r="J165" s="25" t="e">
        <f>'Picking Information'!#REF!</f>
        <v>#REF!</v>
      </c>
      <c r="K165" s="91" t="e">
        <f>'Picking Information'!#REF!</f>
        <v>#REF!</v>
      </c>
      <c r="L165"/>
      <c r="M165" t="b">
        <f t="shared" si="4"/>
        <v>0</v>
      </c>
      <c r="O165" s="224" t="s">
        <v>21</v>
      </c>
      <c r="P165" s="224">
        <v>1</v>
      </c>
      <c r="Q165" s="224">
        <v>1</v>
      </c>
      <c r="R165" s="285">
        <v>1</v>
      </c>
      <c r="S165" s="224">
        <v>1</v>
      </c>
      <c r="T165" s="224">
        <v>1</v>
      </c>
      <c r="U165" s="224">
        <v>1</v>
      </c>
      <c r="V165" s="224">
        <v>1</v>
      </c>
      <c r="W165" s="224">
        <v>1</v>
      </c>
      <c r="X165" s="224">
        <v>1</v>
      </c>
      <c r="Y165" s="224"/>
      <c r="Z165" s="224"/>
    </row>
    <row r="166" spans="1:26" ht="14" customHeight="1">
      <c r="A166" s="22">
        <f>'Picking Information'!D167</f>
        <v>0</v>
      </c>
      <c r="B166" s="89">
        <f>'Picking Information'!E167</f>
        <v>0</v>
      </c>
      <c r="C166" s="89" t="e">
        <f>'Picking Information'!#REF!</f>
        <v>#REF!</v>
      </c>
      <c r="D166" s="89" t="e">
        <f>'Picking Information'!#REF!</f>
        <v>#REF!</v>
      </c>
      <c r="E166" s="89" t="e">
        <f>'Picking Information'!#REF!</f>
        <v>#REF!</v>
      </c>
      <c r="F166" s="89" t="e">
        <f>'Picking Information'!#REF!</f>
        <v>#REF!</v>
      </c>
      <c r="G166" s="89" t="e">
        <f>'Picking Information'!#REF!</f>
        <v>#REF!</v>
      </c>
      <c r="H166" s="23" t="e">
        <f>'Picking Information'!#REF!</f>
        <v>#REF!</v>
      </c>
      <c r="I166" s="24" t="e">
        <f>'Picking Information'!#REF!</f>
        <v>#REF!</v>
      </c>
      <c r="J166" s="25" t="e">
        <f>'Picking Information'!#REF!</f>
        <v>#REF!</v>
      </c>
      <c r="K166" s="91" t="e">
        <f>'Picking Information'!#REF!</f>
        <v>#REF!</v>
      </c>
      <c r="L166"/>
      <c r="M166" t="b">
        <f t="shared" si="4"/>
        <v>0</v>
      </c>
      <c r="O166" s="224" t="s">
        <v>21</v>
      </c>
      <c r="P166" s="224">
        <v>1</v>
      </c>
      <c r="Q166" s="224">
        <v>1</v>
      </c>
      <c r="R166" s="285">
        <v>1</v>
      </c>
      <c r="S166" s="224">
        <v>1</v>
      </c>
      <c r="T166" s="224">
        <v>1</v>
      </c>
      <c r="U166" s="224">
        <v>1</v>
      </c>
      <c r="V166" s="224">
        <v>1</v>
      </c>
      <c r="W166" s="224">
        <v>1</v>
      </c>
      <c r="X166" s="224">
        <v>1</v>
      </c>
      <c r="Y166" s="224"/>
      <c r="Z166" s="224"/>
    </row>
    <row r="167" spans="1:26" ht="14" customHeight="1">
      <c r="A167" s="22">
        <f>'Picking Information'!D168</f>
        <v>0</v>
      </c>
      <c r="B167" s="89">
        <f>'Picking Information'!E168</f>
        <v>0</v>
      </c>
      <c r="C167" s="89" t="e">
        <f>'Picking Information'!#REF!</f>
        <v>#REF!</v>
      </c>
      <c r="D167" s="89" t="e">
        <f>'Picking Information'!#REF!</f>
        <v>#REF!</v>
      </c>
      <c r="E167" s="89" t="e">
        <f>'Picking Information'!#REF!</f>
        <v>#REF!</v>
      </c>
      <c r="F167" s="89" t="e">
        <f>'Picking Information'!#REF!</f>
        <v>#REF!</v>
      </c>
      <c r="G167" s="89" t="e">
        <f>'Picking Information'!#REF!</f>
        <v>#REF!</v>
      </c>
      <c r="H167" s="23" t="e">
        <f>'Picking Information'!#REF!</f>
        <v>#REF!</v>
      </c>
      <c r="I167" s="24" t="e">
        <f>'Picking Information'!#REF!</f>
        <v>#REF!</v>
      </c>
      <c r="J167" s="25" t="e">
        <f>'Picking Information'!#REF!</f>
        <v>#REF!</v>
      </c>
      <c r="K167" s="91" t="e">
        <f>'Picking Information'!#REF!</f>
        <v>#REF!</v>
      </c>
      <c r="L167"/>
      <c r="M167" t="b">
        <f t="shared" si="4"/>
        <v>0</v>
      </c>
      <c r="O167" s="224" t="s">
        <v>21</v>
      </c>
      <c r="P167" s="224">
        <v>1</v>
      </c>
      <c r="Q167" s="224">
        <v>1</v>
      </c>
      <c r="R167" s="285">
        <v>1</v>
      </c>
      <c r="S167" s="224">
        <v>1</v>
      </c>
      <c r="T167" s="224">
        <v>1</v>
      </c>
      <c r="U167" s="224">
        <v>1</v>
      </c>
      <c r="V167" s="224">
        <v>1</v>
      </c>
      <c r="W167" s="224">
        <v>1</v>
      </c>
      <c r="X167" s="224">
        <v>1</v>
      </c>
      <c r="Y167" s="224"/>
      <c r="Z167" s="224"/>
    </row>
    <row r="168" spans="1:26" ht="14" customHeight="1">
      <c r="A168" s="22">
        <f>'Picking Information'!D169</f>
        <v>0</v>
      </c>
      <c r="B168" s="89">
        <f>'Picking Information'!E169</f>
        <v>0</v>
      </c>
      <c r="C168" s="89" t="e">
        <f>'Picking Information'!#REF!</f>
        <v>#REF!</v>
      </c>
      <c r="D168" s="89" t="e">
        <f>'Picking Information'!#REF!</f>
        <v>#REF!</v>
      </c>
      <c r="E168" s="89" t="e">
        <f>'Picking Information'!#REF!</f>
        <v>#REF!</v>
      </c>
      <c r="F168" s="89" t="e">
        <f>'Picking Information'!#REF!</f>
        <v>#REF!</v>
      </c>
      <c r="G168" s="89" t="e">
        <f>'Picking Information'!#REF!</f>
        <v>#REF!</v>
      </c>
      <c r="H168" s="23" t="e">
        <f>'Picking Information'!#REF!</f>
        <v>#REF!</v>
      </c>
      <c r="I168" s="24" t="e">
        <f>'Picking Information'!#REF!</f>
        <v>#REF!</v>
      </c>
      <c r="J168" s="25" t="e">
        <f>'Picking Information'!#REF!</f>
        <v>#REF!</v>
      </c>
      <c r="K168" s="91" t="e">
        <f>'Picking Information'!#REF!</f>
        <v>#REF!</v>
      </c>
      <c r="L168"/>
      <c r="M168" t="b">
        <f t="shared" si="4"/>
        <v>0</v>
      </c>
      <c r="O168" s="224" t="s">
        <v>21</v>
      </c>
      <c r="P168" s="224">
        <v>1</v>
      </c>
      <c r="Q168" s="224">
        <v>1</v>
      </c>
      <c r="R168" s="285">
        <v>1</v>
      </c>
      <c r="S168" s="224">
        <v>1</v>
      </c>
      <c r="T168" s="224">
        <v>1</v>
      </c>
      <c r="U168" s="224">
        <v>1</v>
      </c>
      <c r="V168" s="224">
        <v>1</v>
      </c>
      <c r="W168" s="224">
        <v>1</v>
      </c>
      <c r="X168" s="224">
        <v>1</v>
      </c>
      <c r="Y168" s="224"/>
      <c r="Z168" s="224"/>
    </row>
    <row r="169" spans="1:26" ht="14" customHeight="1">
      <c r="A169" s="22">
        <f>'Picking Information'!D170</f>
        <v>0</v>
      </c>
      <c r="B169" s="89">
        <f>'Picking Information'!E170</f>
        <v>0</v>
      </c>
      <c r="C169" s="89" t="e">
        <f>'Picking Information'!#REF!</f>
        <v>#REF!</v>
      </c>
      <c r="D169" s="89" t="e">
        <f>'Picking Information'!#REF!</f>
        <v>#REF!</v>
      </c>
      <c r="E169" s="89" t="e">
        <f>'Picking Information'!#REF!</f>
        <v>#REF!</v>
      </c>
      <c r="F169" s="89" t="e">
        <f>'Picking Information'!#REF!</f>
        <v>#REF!</v>
      </c>
      <c r="G169" s="89" t="e">
        <f>'Picking Information'!#REF!</f>
        <v>#REF!</v>
      </c>
      <c r="H169" s="23" t="e">
        <f>'Picking Information'!#REF!</f>
        <v>#REF!</v>
      </c>
      <c r="I169" s="24" t="e">
        <f>'Picking Information'!#REF!</f>
        <v>#REF!</v>
      </c>
      <c r="J169" s="25" t="e">
        <f>'Picking Information'!#REF!</f>
        <v>#REF!</v>
      </c>
      <c r="K169" s="91" t="e">
        <f>'Picking Information'!#REF!</f>
        <v>#REF!</v>
      </c>
      <c r="L169"/>
      <c r="M169" t="b">
        <f t="shared" si="4"/>
        <v>0</v>
      </c>
      <c r="O169" s="224" t="s">
        <v>21</v>
      </c>
      <c r="P169" s="224">
        <v>1</v>
      </c>
      <c r="Q169" s="224">
        <v>1</v>
      </c>
      <c r="R169" s="285">
        <v>1</v>
      </c>
      <c r="S169" s="224">
        <v>1</v>
      </c>
      <c r="T169" s="224">
        <v>1</v>
      </c>
      <c r="U169" s="224">
        <v>1</v>
      </c>
      <c r="V169" s="224">
        <v>1</v>
      </c>
      <c r="W169" s="224">
        <v>1</v>
      </c>
      <c r="X169" s="224">
        <v>1</v>
      </c>
      <c r="Y169" s="224"/>
      <c r="Z169" s="224"/>
    </row>
    <row r="170" spans="1:26" ht="14" customHeight="1">
      <c r="A170" s="22">
        <f>'Picking Information'!D171</f>
        <v>0</v>
      </c>
      <c r="B170" s="89">
        <f>'Picking Information'!E171</f>
        <v>0</v>
      </c>
      <c r="C170" s="89" t="e">
        <f>'Picking Information'!#REF!</f>
        <v>#REF!</v>
      </c>
      <c r="D170" s="89" t="e">
        <f>'Picking Information'!#REF!</f>
        <v>#REF!</v>
      </c>
      <c r="E170" s="89" t="e">
        <f>'Picking Information'!#REF!</f>
        <v>#REF!</v>
      </c>
      <c r="F170" s="89" t="e">
        <f>'Picking Information'!#REF!</f>
        <v>#REF!</v>
      </c>
      <c r="G170" s="89" t="e">
        <f>'Picking Information'!#REF!</f>
        <v>#REF!</v>
      </c>
      <c r="H170" s="23" t="e">
        <f>'Picking Information'!#REF!</f>
        <v>#REF!</v>
      </c>
      <c r="I170" s="24" t="e">
        <f>'Picking Information'!#REF!</f>
        <v>#REF!</v>
      </c>
      <c r="J170" s="25" t="e">
        <f>'Picking Information'!#REF!</f>
        <v>#REF!</v>
      </c>
      <c r="K170" s="91" t="e">
        <f>'Picking Information'!#REF!</f>
        <v>#REF!</v>
      </c>
      <c r="L170"/>
      <c r="M170" t="b">
        <f t="shared" si="4"/>
        <v>0</v>
      </c>
      <c r="O170" s="224" t="s">
        <v>21</v>
      </c>
      <c r="P170" s="224">
        <v>1</v>
      </c>
      <c r="Q170" s="224">
        <v>1</v>
      </c>
      <c r="R170" s="285">
        <v>1</v>
      </c>
      <c r="S170" s="224">
        <v>1</v>
      </c>
      <c r="T170" s="224">
        <v>1</v>
      </c>
      <c r="U170" s="224">
        <v>1</v>
      </c>
      <c r="V170" s="224">
        <v>1</v>
      </c>
      <c r="W170" s="224">
        <v>1</v>
      </c>
      <c r="X170" s="224">
        <v>1</v>
      </c>
      <c r="Y170" s="224"/>
      <c r="Z170" s="224"/>
    </row>
    <row r="171" spans="1:26" ht="14" customHeight="1">
      <c r="A171" s="22">
        <f>'Picking Information'!D172</f>
        <v>0</v>
      </c>
      <c r="B171" s="89">
        <f>'Picking Information'!E172</f>
        <v>0</v>
      </c>
      <c r="C171" s="89" t="e">
        <f>'Picking Information'!#REF!</f>
        <v>#REF!</v>
      </c>
      <c r="D171" s="89" t="e">
        <f>'Picking Information'!#REF!</f>
        <v>#REF!</v>
      </c>
      <c r="E171" s="89" t="e">
        <f>'Picking Information'!#REF!</f>
        <v>#REF!</v>
      </c>
      <c r="F171" s="89" t="e">
        <f>'Picking Information'!#REF!</f>
        <v>#REF!</v>
      </c>
      <c r="G171" s="89" t="e">
        <f>'Picking Information'!#REF!</f>
        <v>#REF!</v>
      </c>
      <c r="H171" s="23" t="e">
        <f>'Picking Information'!#REF!</f>
        <v>#REF!</v>
      </c>
      <c r="I171" s="24" t="e">
        <f>'Picking Information'!#REF!</f>
        <v>#REF!</v>
      </c>
      <c r="J171" s="25" t="e">
        <f>'Picking Information'!#REF!</f>
        <v>#REF!</v>
      </c>
      <c r="K171" s="91" t="e">
        <f>'Picking Information'!#REF!</f>
        <v>#REF!</v>
      </c>
      <c r="L171"/>
      <c r="M171" t="b">
        <f t="shared" si="4"/>
        <v>0</v>
      </c>
      <c r="O171" s="224" t="s">
        <v>21</v>
      </c>
      <c r="P171" s="224">
        <v>1</v>
      </c>
      <c r="Q171" s="224">
        <v>1</v>
      </c>
      <c r="R171" s="285">
        <v>1</v>
      </c>
      <c r="S171" s="224">
        <v>1</v>
      </c>
      <c r="T171" s="224">
        <v>1</v>
      </c>
      <c r="U171" s="224">
        <v>1</v>
      </c>
      <c r="V171" s="224">
        <v>1</v>
      </c>
      <c r="W171" s="224">
        <v>1</v>
      </c>
      <c r="X171" s="224">
        <v>1</v>
      </c>
      <c r="Y171" s="224"/>
      <c r="Z171" s="224"/>
    </row>
    <row r="172" spans="1:26" ht="14" customHeight="1">
      <c r="A172" s="22">
        <f>'Picking Information'!D173</f>
        <v>0</v>
      </c>
      <c r="B172" s="89">
        <f>'Picking Information'!E173</f>
        <v>0</v>
      </c>
      <c r="C172" s="89" t="e">
        <f>'Picking Information'!#REF!</f>
        <v>#REF!</v>
      </c>
      <c r="D172" s="89" t="e">
        <f>'Picking Information'!#REF!</f>
        <v>#REF!</v>
      </c>
      <c r="E172" s="89" t="e">
        <f>'Picking Information'!#REF!</f>
        <v>#REF!</v>
      </c>
      <c r="F172" s="89" t="e">
        <f>'Picking Information'!#REF!</f>
        <v>#REF!</v>
      </c>
      <c r="G172" s="89" t="e">
        <f>'Picking Information'!#REF!</f>
        <v>#REF!</v>
      </c>
      <c r="H172" s="23" t="e">
        <f>'Picking Information'!#REF!</f>
        <v>#REF!</v>
      </c>
      <c r="I172" s="24" t="e">
        <f>'Picking Information'!#REF!</f>
        <v>#REF!</v>
      </c>
      <c r="J172" s="25" t="e">
        <f>'Picking Information'!#REF!</f>
        <v>#REF!</v>
      </c>
      <c r="K172" s="91" t="e">
        <f>'Picking Information'!#REF!</f>
        <v>#REF!</v>
      </c>
      <c r="L172"/>
      <c r="M172" t="b">
        <f t="shared" si="4"/>
        <v>0</v>
      </c>
      <c r="O172" s="224" t="s">
        <v>21</v>
      </c>
      <c r="P172" s="224">
        <v>1</v>
      </c>
      <c r="Q172" s="224">
        <v>1</v>
      </c>
      <c r="R172" s="285">
        <v>1</v>
      </c>
      <c r="S172" s="224">
        <v>1</v>
      </c>
      <c r="T172" s="224">
        <v>1</v>
      </c>
      <c r="U172" s="224">
        <v>1</v>
      </c>
      <c r="V172" s="224">
        <v>1</v>
      </c>
      <c r="W172" s="224">
        <v>1</v>
      </c>
      <c r="X172" s="224">
        <v>1</v>
      </c>
      <c r="Y172" s="224"/>
      <c r="Z172" s="224"/>
    </row>
    <row r="173" spans="1:26" ht="14" customHeight="1">
      <c r="A173" s="22">
        <f>'Picking Information'!D174</f>
        <v>0</v>
      </c>
      <c r="B173" s="89">
        <f>'Picking Information'!E174</f>
        <v>0</v>
      </c>
      <c r="C173" s="89" t="e">
        <f>'Picking Information'!#REF!</f>
        <v>#REF!</v>
      </c>
      <c r="D173" s="89" t="e">
        <f>'Picking Information'!#REF!</f>
        <v>#REF!</v>
      </c>
      <c r="E173" s="89" t="e">
        <f>'Picking Information'!#REF!</f>
        <v>#REF!</v>
      </c>
      <c r="F173" s="89" t="e">
        <f>'Picking Information'!#REF!</f>
        <v>#REF!</v>
      </c>
      <c r="G173" s="89" t="e">
        <f>'Picking Information'!#REF!</f>
        <v>#REF!</v>
      </c>
      <c r="H173" s="23" t="e">
        <f>'Picking Information'!#REF!</f>
        <v>#REF!</v>
      </c>
      <c r="I173" s="24" t="e">
        <f>'Picking Information'!#REF!</f>
        <v>#REF!</v>
      </c>
      <c r="J173" s="25" t="e">
        <f>'Picking Information'!#REF!</f>
        <v>#REF!</v>
      </c>
      <c r="K173" s="91" t="e">
        <f>'Picking Information'!#REF!</f>
        <v>#REF!</v>
      </c>
      <c r="L173"/>
      <c r="M173" t="b">
        <f t="shared" si="4"/>
        <v>0</v>
      </c>
      <c r="O173" s="224" t="s">
        <v>21</v>
      </c>
      <c r="P173" s="224">
        <v>1</v>
      </c>
      <c r="Q173" s="224">
        <v>1</v>
      </c>
      <c r="R173" s="285">
        <v>1</v>
      </c>
      <c r="S173" s="224">
        <v>1</v>
      </c>
      <c r="T173" s="224">
        <v>1</v>
      </c>
      <c r="U173" s="224">
        <v>1</v>
      </c>
      <c r="V173" s="224">
        <v>1</v>
      </c>
      <c r="W173" s="224">
        <v>1</v>
      </c>
      <c r="X173" s="224">
        <v>1</v>
      </c>
      <c r="Y173" s="224"/>
      <c r="Z173" s="224"/>
    </row>
    <row r="174" spans="1:26" ht="14" customHeight="1">
      <c r="A174" s="22">
        <f>'Picking Information'!D175</f>
        <v>0</v>
      </c>
      <c r="B174" s="89">
        <f>'Picking Information'!E175</f>
        <v>0</v>
      </c>
      <c r="C174" s="89" t="e">
        <f>'Picking Information'!#REF!</f>
        <v>#REF!</v>
      </c>
      <c r="D174" s="89" t="e">
        <f>'Picking Information'!#REF!</f>
        <v>#REF!</v>
      </c>
      <c r="E174" s="89" t="e">
        <f>'Picking Information'!#REF!</f>
        <v>#REF!</v>
      </c>
      <c r="F174" s="89" t="e">
        <f>'Picking Information'!#REF!</f>
        <v>#REF!</v>
      </c>
      <c r="G174" s="89" t="e">
        <f>'Picking Information'!#REF!</f>
        <v>#REF!</v>
      </c>
      <c r="H174" s="23" t="e">
        <f>'Picking Information'!#REF!</f>
        <v>#REF!</v>
      </c>
      <c r="I174" s="24" t="e">
        <f>'Picking Information'!#REF!</f>
        <v>#REF!</v>
      </c>
      <c r="J174" s="25" t="e">
        <f>'Picking Information'!#REF!</f>
        <v>#REF!</v>
      </c>
      <c r="K174" s="91" t="e">
        <f>'Picking Information'!#REF!</f>
        <v>#REF!</v>
      </c>
      <c r="L174"/>
      <c r="M174" t="b">
        <f t="shared" si="4"/>
        <v>0</v>
      </c>
      <c r="O174" s="224" t="s">
        <v>21</v>
      </c>
      <c r="P174" s="224">
        <v>1</v>
      </c>
      <c r="Q174" s="224">
        <v>1</v>
      </c>
      <c r="R174" s="285">
        <v>1</v>
      </c>
      <c r="S174" s="224">
        <v>1</v>
      </c>
      <c r="T174" s="224">
        <v>1</v>
      </c>
      <c r="U174" s="224">
        <v>1</v>
      </c>
      <c r="V174" s="224">
        <v>1</v>
      </c>
      <c r="W174" s="224">
        <v>1</v>
      </c>
      <c r="X174" s="224">
        <v>1</v>
      </c>
      <c r="Y174" s="224"/>
      <c r="Z174" s="224"/>
    </row>
    <row r="175" spans="1:26" ht="14" customHeight="1">
      <c r="A175" s="22">
        <f>'Picking Information'!D176</f>
        <v>0</v>
      </c>
      <c r="B175" s="89">
        <f>'Picking Information'!E176</f>
        <v>0</v>
      </c>
      <c r="C175" s="89" t="e">
        <f>'Picking Information'!#REF!</f>
        <v>#REF!</v>
      </c>
      <c r="D175" s="89" t="e">
        <f>'Picking Information'!#REF!</f>
        <v>#REF!</v>
      </c>
      <c r="E175" s="89" t="e">
        <f>'Picking Information'!#REF!</f>
        <v>#REF!</v>
      </c>
      <c r="F175" s="89" t="e">
        <f>'Picking Information'!#REF!</f>
        <v>#REF!</v>
      </c>
      <c r="G175" s="89" t="e">
        <f>'Picking Information'!#REF!</f>
        <v>#REF!</v>
      </c>
      <c r="H175" s="23" t="e">
        <f>'Picking Information'!#REF!</f>
        <v>#REF!</v>
      </c>
      <c r="I175" s="24" t="e">
        <f>'Picking Information'!#REF!</f>
        <v>#REF!</v>
      </c>
      <c r="J175" s="25" t="e">
        <f>'Picking Information'!#REF!</f>
        <v>#REF!</v>
      </c>
      <c r="K175" s="91" t="e">
        <f>'Picking Information'!#REF!</f>
        <v>#REF!</v>
      </c>
      <c r="L175"/>
      <c r="M175" t="b">
        <f t="shared" si="4"/>
        <v>0</v>
      </c>
      <c r="O175" s="224" t="s">
        <v>21</v>
      </c>
      <c r="P175" s="224">
        <v>1</v>
      </c>
      <c r="Q175" s="224">
        <v>1</v>
      </c>
      <c r="R175" s="285">
        <v>1</v>
      </c>
      <c r="S175" s="224">
        <v>1</v>
      </c>
      <c r="T175" s="224">
        <v>1</v>
      </c>
      <c r="U175" s="224">
        <v>1</v>
      </c>
      <c r="V175" s="224">
        <v>1</v>
      </c>
      <c r="W175" s="224">
        <v>1</v>
      </c>
      <c r="X175" s="224">
        <v>1</v>
      </c>
      <c r="Y175" s="224"/>
      <c r="Z175" s="224"/>
    </row>
    <row r="176" spans="1:26" ht="14" customHeight="1">
      <c r="A176" s="22">
        <f>'Picking Information'!D177</f>
        <v>0</v>
      </c>
      <c r="B176" s="89">
        <f>'Picking Information'!E177</f>
        <v>0</v>
      </c>
      <c r="C176" s="89" t="e">
        <f>'Picking Information'!#REF!</f>
        <v>#REF!</v>
      </c>
      <c r="D176" s="89" t="e">
        <f>'Picking Information'!#REF!</f>
        <v>#REF!</v>
      </c>
      <c r="E176" s="89" t="e">
        <f>'Picking Information'!#REF!</f>
        <v>#REF!</v>
      </c>
      <c r="F176" s="89" t="e">
        <f>'Picking Information'!#REF!</f>
        <v>#REF!</v>
      </c>
      <c r="G176" s="89" t="e">
        <f>'Picking Information'!#REF!</f>
        <v>#REF!</v>
      </c>
      <c r="H176" s="23" t="e">
        <f>'Picking Information'!#REF!</f>
        <v>#REF!</v>
      </c>
      <c r="I176" s="24" t="e">
        <f>'Picking Information'!#REF!</f>
        <v>#REF!</v>
      </c>
      <c r="J176" s="25" t="e">
        <f>'Picking Information'!#REF!</f>
        <v>#REF!</v>
      </c>
      <c r="K176" s="91" t="e">
        <f>'Picking Information'!#REF!</f>
        <v>#REF!</v>
      </c>
      <c r="L176"/>
      <c r="M176" t="b">
        <f t="shared" si="4"/>
        <v>0</v>
      </c>
      <c r="O176" s="224" t="s">
        <v>21</v>
      </c>
      <c r="P176" s="224">
        <v>1</v>
      </c>
      <c r="Q176" s="224">
        <v>1</v>
      </c>
      <c r="R176" s="285">
        <v>1</v>
      </c>
      <c r="S176" s="224">
        <v>1</v>
      </c>
      <c r="T176" s="224">
        <v>1</v>
      </c>
      <c r="U176" s="224">
        <v>1</v>
      </c>
      <c r="V176" s="224">
        <v>1</v>
      </c>
      <c r="W176" s="224">
        <v>1</v>
      </c>
      <c r="X176" s="224">
        <v>1</v>
      </c>
      <c r="Y176" s="224"/>
      <c r="Z176" s="224"/>
    </row>
    <row r="177" spans="1:26" ht="14" customHeight="1">
      <c r="A177" s="22">
        <f>'Picking Information'!D178</f>
        <v>0</v>
      </c>
      <c r="B177" s="89">
        <f>'Picking Information'!E178</f>
        <v>0</v>
      </c>
      <c r="C177" s="89" t="e">
        <f>'Picking Information'!#REF!</f>
        <v>#REF!</v>
      </c>
      <c r="D177" s="89" t="e">
        <f>'Picking Information'!#REF!</f>
        <v>#REF!</v>
      </c>
      <c r="E177" s="89" t="e">
        <f>'Picking Information'!#REF!</f>
        <v>#REF!</v>
      </c>
      <c r="F177" s="89" t="e">
        <f>'Picking Information'!#REF!</f>
        <v>#REF!</v>
      </c>
      <c r="G177" s="89" t="e">
        <f>'Picking Information'!#REF!</f>
        <v>#REF!</v>
      </c>
      <c r="H177" s="23" t="e">
        <f>'Picking Information'!#REF!</f>
        <v>#REF!</v>
      </c>
      <c r="I177" s="24" t="e">
        <f>'Picking Information'!#REF!</f>
        <v>#REF!</v>
      </c>
      <c r="J177" s="25" t="e">
        <f>'Picking Information'!#REF!</f>
        <v>#REF!</v>
      </c>
      <c r="K177" s="91" t="e">
        <f>'Picking Information'!#REF!</f>
        <v>#REF!</v>
      </c>
      <c r="L177"/>
      <c r="M177" t="b">
        <f t="shared" si="4"/>
        <v>0</v>
      </c>
      <c r="O177" s="224" t="s">
        <v>21</v>
      </c>
      <c r="P177" s="224">
        <v>1</v>
      </c>
      <c r="Q177" s="224">
        <v>1</v>
      </c>
      <c r="R177" s="285">
        <v>1</v>
      </c>
      <c r="S177" s="224">
        <v>1</v>
      </c>
      <c r="T177" s="224">
        <v>1</v>
      </c>
      <c r="U177" s="224">
        <v>1</v>
      </c>
      <c r="V177" s="224">
        <v>1</v>
      </c>
      <c r="W177" s="224">
        <v>1</v>
      </c>
      <c r="X177" s="224">
        <v>1</v>
      </c>
      <c r="Y177" s="224"/>
      <c r="Z177" s="224"/>
    </row>
    <row r="178" spans="1:26" ht="14" customHeight="1">
      <c r="A178" s="22">
        <f>'Picking Information'!D179</f>
        <v>0</v>
      </c>
      <c r="B178" s="89">
        <f>'Picking Information'!E179</f>
        <v>0</v>
      </c>
      <c r="C178" s="89" t="e">
        <f>'Picking Information'!#REF!</f>
        <v>#REF!</v>
      </c>
      <c r="D178" s="89" t="e">
        <f>'Picking Information'!#REF!</f>
        <v>#REF!</v>
      </c>
      <c r="E178" s="89" t="e">
        <f>'Picking Information'!#REF!</f>
        <v>#REF!</v>
      </c>
      <c r="F178" s="89" t="e">
        <f>'Picking Information'!#REF!</f>
        <v>#REF!</v>
      </c>
      <c r="G178" s="89" t="e">
        <f>'Picking Information'!#REF!</f>
        <v>#REF!</v>
      </c>
      <c r="H178" s="23" t="e">
        <f>'Picking Information'!#REF!</f>
        <v>#REF!</v>
      </c>
      <c r="I178" s="24" t="e">
        <f>'Picking Information'!#REF!</f>
        <v>#REF!</v>
      </c>
      <c r="J178" s="25" t="e">
        <f>'Picking Information'!#REF!</f>
        <v>#REF!</v>
      </c>
      <c r="K178" s="91" t="e">
        <f>'Picking Information'!#REF!</f>
        <v>#REF!</v>
      </c>
      <c r="L178"/>
      <c r="M178" t="b">
        <f t="shared" si="4"/>
        <v>0</v>
      </c>
      <c r="O178" s="224" t="s">
        <v>21</v>
      </c>
      <c r="P178" s="224">
        <v>1</v>
      </c>
      <c r="Q178" s="224">
        <v>1</v>
      </c>
      <c r="R178" s="285">
        <v>1</v>
      </c>
      <c r="S178" s="224">
        <v>1</v>
      </c>
      <c r="T178" s="224">
        <v>1</v>
      </c>
      <c r="U178" s="224">
        <v>1</v>
      </c>
      <c r="V178" s="224">
        <v>1</v>
      </c>
      <c r="W178" s="224">
        <v>1</v>
      </c>
      <c r="X178" s="224">
        <v>1</v>
      </c>
      <c r="Y178" s="224"/>
      <c r="Z178" s="224"/>
    </row>
    <row r="179" spans="1:26" ht="14" customHeight="1">
      <c r="A179" s="22">
        <f>'Picking Information'!D180</f>
        <v>0</v>
      </c>
      <c r="B179" s="89">
        <f>'Picking Information'!E180</f>
        <v>0</v>
      </c>
      <c r="C179" s="89" t="e">
        <f>'Picking Information'!#REF!</f>
        <v>#REF!</v>
      </c>
      <c r="D179" s="89" t="e">
        <f>'Picking Information'!#REF!</f>
        <v>#REF!</v>
      </c>
      <c r="E179" s="89" t="e">
        <f>'Picking Information'!#REF!</f>
        <v>#REF!</v>
      </c>
      <c r="F179" s="89" t="e">
        <f>'Picking Information'!#REF!</f>
        <v>#REF!</v>
      </c>
      <c r="G179" s="89" t="e">
        <f>'Picking Information'!#REF!</f>
        <v>#REF!</v>
      </c>
      <c r="H179" s="23" t="e">
        <f>'Picking Information'!#REF!</f>
        <v>#REF!</v>
      </c>
      <c r="I179" s="24" t="e">
        <f>'Picking Information'!#REF!</f>
        <v>#REF!</v>
      </c>
      <c r="J179" s="25" t="e">
        <f>'Picking Information'!#REF!</f>
        <v>#REF!</v>
      </c>
      <c r="K179" s="91" t="e">
        <f>'Picking Information'!#REF!</f>
        <v>#REF!</v>
      </c>
      <c r="L179"/>
      <c r="M179" t="b">
        <f t="shared" si="4"/>
        <v>0</v>
      </c>
      <c r="O179" s="224" t="s">
        <v>21</v>
      </c>
      <c r="P179" s="224">
        <v>1</v>
      </c>
      <c r="Q179" s="224">
        <v>1</v>
      </c>
      <c r="R179" s="285">
        <v>1</v>
      </c>
      <c r="S179" s="224">
        <v>1</v>
      </c>
      <c r="T179" s="224">
        <v>1</v>
      </c>
      <c r="U179" s="224">
        <v>1</v>
      </c>
      <c r="V179" s="224">
        <v>1</v>
      </c>
      <c r="W179" s="224">
        <v>1</v>
      </c>
      <c r="X179" s="224">
        <v>1</v>
      </c>
      <c r="Y179" s="224"/>
      <c r="Z179" s="224"/>
    </row>
    <row r="180" spans="1:26" ht="14" customHeight="1">
      <c r="A180" s="22">
        <f>'Picking Information'!D181</f>
        <v>0</v>
      </c>
      <c r="B180" s="89">
        <f>'Picking Information'!E181</f>
        <v>0</v>
      </c>
      <c r="C180" s="89" t="e">
        <f>'Picking Information'!#REF!</f>
        <v>#REF!</v>
      </c>
      <c r="D180" s="89" t="e">
        <f>'Picking Information'!#REF!</f>
        <v>#REF!</v>
      </c>
      <c r="E180" s="89" t="e">
        <f>'Picking Information'!#REF!</f>
        <v>#REF!</v>
      </c>
      <c r="F180" s="89" t="e">
        <f>'Picking Information'!#REF!</f>
        <v>#REF!</v>
      </c>
      <c r="G180" s="89" t="e">
        <f>'Picking Information'!#REF!</f>
        <v>#REF!</v>
      </c>
      <c r="H180" s="23" t="e">
        <f>'Picking Information'!#REF!</f>
        <v>#REF!</v>
      </c>
      <c r="I180" s="24" t="e">
        <f>'Picking Information'!#REF!</f>
        <v>#REF!</v>
      </c>
      <c r="J180" s="25" t="e">
        <f>'Picking Information'!#REF!</f>
        <v>#REF!</v>
      </c>
      <c r="K180" s="91" t="e">
        <f>'Picking Information'!#REF!</f>
        <v>#REF!</v>
      </c>
      <c r="L180"/>
      <c r="M180" t="b">
        <f t="shared" si="4"/>
        <v>0</v>
      </c>
      <c r="O180" s="224" t="s">
        <v>21</v>
      </c>
      <c r="P180" s="224">
        <v>1</v>
      </c>
      <c r="Q180" s="224">
        <v>1</v>
      </c>
      <c r="R180" s="285">
        <v>1</v>
      </c>
      <c r="S180" s="224">
        <v>1</v>
      </c>
      <c r="T180" s="224">
        <v>1</v>
      </c>
      <c r="U180" s="224">
        <v>1</v>
      </c>
      <c r="V180" s="224">
        <v>1</v>
      </c>
      <c r="W180" s="224">
        <v>1</v>
      </c>
      <c r="X180" s="224">
        <v>1</v>
      </c>
      <c r="Y180" s="224"/>
      <c r="Z180" s="224"/>
    </row>
    <row r="181" spans="1:26" ht="14" customHeight="1">
      <c r="A181" s="22">
        <f>'Picking Information'!D182</f>
        <v>0</v>
      </c>
      <c r="B181" s="89">
        <f>'Picking Information'!E182</f>
        <v>0</v>
      </c>
      <c r="C181" s="89" t="e">
        <f>'Picking Information'!#REF!</f>
        <v>#REF!</v>
      </c>
      <c r="D181" s="89" t="e">
        <f>'Picking Information'!#REF!</f>
        <v>#REF!</v>
      </c>
      <c r="E181" s="89" t="e">
        <f>'Picking Information'!#REF!</f>
        <v>#REF!</v>
      </c>
      <c r="F181" s="89" t="e">
        <f>'Picking Information'!#REF!</f>
        <v>#REF!</v>
      </c>
      <c r="G181" s="89" t="e">
        <f>'Picking Information'!#REF!</f>
        <v>#REF!</v>
      </c>
      <c r="H181" s="23" t="e">
        <f>'Picking Information'!#REF!</f>
        <v>#REF!</v>
      </c>
      <c r="I181" s="24" t="e">
        <f>'Picking Information'!#REF!</f>
        <v>#REF!</v>
      </c>
      <c r="J181" s="25" t="e">
        <f>'Picking Information'!#REF!</f>
        <v>#REF!</v>
      </c>
      <c r="K181" s="91" t="e">
        <f>'Picking Information'!#REF!</f>
        <v>#REF!</v>
      </c>
      <c r="L181"/>
      <c r="M181" t="b">
        <f t="shared" si="4"/>
        <v>0</v>
      </c>
      <c r="O181" s="224" t="s">
        <v>21</v>
      </c>
      <c r="P181" s="224">
        <v>1</v>
      </c>
      <c r="Q181" s="224">
        <v>1</v>
      </c>
      <c r="R181" s="285">
        <v>1</v>
      </c>
      <c r="S181" s="224">
        <v>1</v>
      </c>
      <c r="T181" s="224">
        <v>1</v>
      </c>
      <c r="U181" s="224">
        <v>1</v>
      </c>
      <c r="V181" s="224">
        <v>1</v>
      </c>
      <c r="W181" s="224">
        <v>1</v>
      </c>
      <c r="X181" s="224">
        <v>1</v>
      </c>
      <c r="Y181" s="224"/>
      <c r="Z181" s="224"/>
    </row>
    <row r="182" spans="1:26" ht="14" customHeight="1">
      <c r="A182" s="22">
        <f>'Picking Information'!D183</f>
        <v>0</v>
      </c>
      <c r="B182" s="89">
        <f>'Picking Information'!E183</f>
        <v>0</v>
      </c>
      <c r="C182" s="89" t="e">
        <f>'Picking Information'!#REF!</f>
        <v>#REF!</v>
      </c>
      <c r="D182" s="89" t="e">
        <f>'Picking Information'!#REF!</f>
        <v>#REF!</v>
      </c>
      <c r="E182" s="89" t="e">
        <f>'Picking Information'!#REF!</f>
        <v>#REF!</v>
      </c>
      <c r="F182" s="89" t="e">
        <f>'Picking Information'!#REF!</f>
        <v>#REF!</v>
      </c>
      <c r="G182" s="89" t="e">
        <f>'Picking Information'!#REF!</f>
        <v>#REF!</v>
      </c>
      <c r="H182" s="23" t="e">
        <f>'Picking Information'!#REF!</f>
        <v>#REF!</v>
      </c>
      <c r="I182" s="24" t="e">
        <f>'Picking Information'!#REF!</f>
        <v>#REF!</v>
      </c>
      <c r="J182" s="25" t="e">
        <f>'Picking Information'!#REF!</f>
        <v>#REF!</v>
      </c>
      <c r="K182" s="91" t="e">
        <f>'Picking Information'!#REF!</f>
        <v>#REF!</v>
      </c>
      <c r="L182"/>
      <c r="M182" t="b">
        <f t="shared" si="4"/>
        <v>0</v>
      </c>
      <c r="O182" s="224" t="s">
        <v>21</v>
      </c>
      <c r="P182" s="224">
        <v>1</v>
      </c>
      <c r="Q182" s="224">
        <v>1</v>
      </c>
      <c r="R182" s="285">
        <v>1</v>
      </c>
      <c r="S182" s="224">
        <v>1</v>
      </c>
      <c r="T182" s="224">
        <v>1</v>
      </c>
      <c r="U182" s="224">
        <v>1</v>
      </c>
      <c r="V182" s="224">
        <v>1</v>
      </c>
      <c r="W182" s="224">
        <v>1</v>
      </c>
      <c r="X182" s="224">
        <v>1</v>
      </c>
      <c r="Y182" s="224"/>
      <c r="Z182" s="224"/>
    </row>
  </sheetData>
  <mergeCells count="2">
    <mergeCell ref="A4:K4"/>
    <mergeCell ref="M1:O1"/>
  </mergeCells>
  <phoneticPr fontId="11" type="noConversion"/>
  <conditionalFormatting sqref="E123:G182">
    <cfRule type="cellIs" dxfId="95" priority="28" stopIfTrue="1" operator="notEqual">
      <formula>1</formula>
    </cfRule>
  </conditionalFormatting>
  <conditionalFormatting sqref="D123:D182">
    <cfRule type="cellIs" dxfId="94" priority="29" stopIfTrue="1" operator="notEqual">
      <formula>0</formula>
    </cfRule>
  </conditionalFormatting>
  <conditionalFormatting sqref="C123:C182">
    <cfRule type="cellIs" dxfId="93" priority="30" stopIfTrue="1" operator="notEqual">
      <formula>"*"</formula>
    </cfRule>
  </conditionalFormatting>
  <conditionalFormatting sqref="H123:H182">
    <cfRule type="cellIs" dxfId="92" priority="31" stopIfTrue="1" operator="notEqual">
      <formula>"apatite"</formula>
    </cfRule>
  </conditionalFormatting>
  <conditionalFormatting sqref="K123:K182">
    <cfRule type="cellIs" dxfId="91" priority="32" stopIfTrue="1" operator="equal">
      <formula>"N"</formula>
    </cfRule>
  </conditionalFormatting>
  <conditionalFormatting sqref="M123:M182">
    <cfRule type="containsText" dxfId="90" priority="26" operator="containsText" text="FALSE">
      <formula>NOT(ISERROR(SEARCH("FALSE",M123)))</formula>
    </cfRule>
  </conditionalFormatting>
  <conditionalFormatting sqref="B7">
    <cfRule type="cellIs" dxfId="89" priority="3" stopIfTrue="1" operator="notEqual">
      <formula>"sample name"</formula>
    </cfRule>
  </conditionalFormatting>
  <conditionalFormatting sqref="E7:G122">
    <cfRule type="cellIs" dxfId="88" priority="4" stopIfTrue="1" operator="notEqual">
      <formula>1</formula>
    </cfRule>
  </conditionalFormatting>
  <conditionalFormatting sqref="D7:D122">
    <cfRule type="cellIs" dxfId="87" priority="5" stopIfTrue="1" operator="notEqual">
      <formula>0</formula>
    </cfRule>
  </conditionalFormatting>
  <conditionalFormatting sqref="C7:C122">
    <cfRule type="cellIs" dxfId="86" priority="6" stopIfTrue="1" operator="notEqual">
      <formula>"*"</formula>
    </cfRule>
  </conditionalFormatting>
  <conditionalFormatting sqref="H7:H122">
    <cfRule type="cellIs" dxfId="85" priority="7" stopIfTrue="1" operator="notEqual">
      <formula>"apatite"</formula>
    </cfRule>
  </conditionalFormatting>
  <conditionalFormatting sqref="K7:K122">
    <cfRule type="cellIs" dxfId="84" priority="8" stopIfTrue="1" operator="equal">
      <formula>"N"</formula>
    </cfRule>
  </conditionalFormatting>
  <conditionalFormatting sqref="M7:M122">
    <cfRule type="containsText" dxfId="83" priority="2" operator="containsText" text="FALSE">
      <formula>NOT(ISERROR(SEARCH("FALSE",M7)))</formula>
    </cfRule>
  </conditionalFormatting>
  <conditionalFormatting sqref="B8:B182">
    <cfRule type="cellIs" dxfId="82" priority="1" stopIfTrue="1" operator="notEqual">
      <formula>"sample name"</formula>
    </cfRule>
  </conditionalFormatting>
  <pageMargins left="0.7" right="0.7" top="0.75" bottom="0.75"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AA79"/>
  <sheetViews>
    <sheetView workbookViewId="0">
      <selection activeCell="AA59" sqref="A3:AA59"/>
    </sheetView>
  </sheetViews>
  <sheetFormatPr baseColWidth="10" defaultRowHeight="13"/>
  <cols>
    <col min="2" max="2" width="34.1640625" customWidth="1"/>
    <col min="3" max="3" width="17" style="526" customWidth="1"/>
    <col min="4" max="4" width="9.1640625" style="524" customWidth="1"/>
    <col min="5" max="5" width="7.1640625" style="524" customWidth="1"/>
    <col min="6" max="6" width="9.1640625" style="524" customWidth="1"/>
    <col min="7" max="7" width="8.1640625" style="524" customWidth="1"/>
    <col min="8" max="8" width="9.1640625" style="524" customWidth="1"/>
    <col min="9" max="9" width="7.1640625" style="524" customWidth="1"/>
    <col min="10" max="10" width="10.1640625" style="524" customWidth="1"/>
    <col min="11" max="11" width="8.1640625" style="524" customWidth="1"/>
    <col min="12" max="12" width="9.1640625" style="524" customWidth="1"/>
    <col min="13" max="13" width="7.1640625" style="524" customWidth="1"/>
    <col min="14" max="14" width="10.1640625" style="524" customWidth="1"/>
    <col min="15" max="15" width="8.1640625" style="524" customWidth="1"/>
    <col min="16" max="16" width="9.1640625" style="548" customWidth="1"/>
    <col min="17" max="19" width="8.1640625" style="548" customWidth="1"/>
    <col min="20" max="23" width="7.1640625" style="548" customWidth="1"/>
  </cols>
  <sheetData>
    <row r="1" spans="1:27" ht="34" customHeight="1" thickBot="1">
      <c r="A1" s="3" t="s">
        <v>417</v>
      </c>
      <c r="B1" s="3" t="s">
        <v>8</v>
      </c>
      <c r="C1" s="525" t="s">
        <v>413</v>
      </c>
      <c r="D1" s="546" t="s">
        <v>300</v>
      </c>
      <c r="E1" s="546" t="s">
        <v>64</v>
      </c>
      <c r="F1" s="546" t="s">
        <v>301</v>
      </c>
      <c r="G1" s="546" t="s">
        <v>64</v>
      </c>
      <c r="H1" s="546" t="s">
        <v>138</v>
      </c>
      <c r="I1" s="546" t="s">
        <v>64</v>
      </c>
      <c r="J1" s="546" t="s">
        <v>139</v>
      </c>
      <c r="K1" s="546" t="s">
        <v>64</v>
      </c>
      <c r="L1" s="546" t="s">
        <v>140</v>
      </c>
      <c r="M1" s="546" t="s">
        <v>64</v>
      </c>
      <c r="N1" s="546" t="s">
        <v>141</v>
      </c>
      <c r="O1" s="546" t="s">
        <v>64</v>
      </c>
      <c r="P1" s="547" t="s">
        <v>149</v>
      </c>
      <c r="Q1" s="547" t="s">
        <v>64</v>
      </c>
      <c r="R1" s="547" t="s">
        <v>150</v>
      </c>
      <c r="S1" s="547" t="s">
        <v>64</v>
      </c>
      <c r="T1" s="547" t="s">
        <v>151</v>
      </c>
      <c r="U1" s="547" t="s">
        <v>64</v>
      </c>
      <c r="V1" s="547" t="s">
        <v>289</v>
      </c>
      <c r="W1" s="547" t="s">
        <v>64</v>
      </c>
      <c r="Y1" s="3" t="s">
        <v>416</v>
      </c>
      <c r="Z1" s="3" t="s">
        <v>414</v>
      </c>
      <c r="AA1" s="3" t="s">
        <v>415</v>
      </c>
    </row>
    <row r="2" spans="1:27" ht="14" thickTop="1"/>
    <row r="3" spans="1:27">
      <c r="A3">
        <v>39</v>
      </c>
      <c r="B3" t="s">
        <v>506</v>
      </c>
      <c r="C3" s="526">
        <v>43790.458796296298</v>
      </c>
      <c r="D3" s="524">
        <v>115.5</v>
      </c>
      <c r="E3" s="524">
        <v>22.825424421026653</v>
      </c>
      <c r="F3" s="524">
        <v>85.5</v>
      </c>
      <c r="G3" s="524">
        <v>5.9721576223896395</v>
      </c>
      <c r="H3" s="524">
        <v>34118.392500000002</v>
      </c>
      <c r="I3" s="524">
        <v>641.79302730051688</v>
      </c>
      <c r="J3" s="524">
        <v>7098.9750000000004</v>
      </c>
      <c r="K3" s="524">
        <v>151.18432248973053</v>
      </c>
      <c r="L3" s="524">
        <v>30275.494999999999</v>
      </c>
      <c r="M3" s="524">
        <v>534.5984019494465</v>
      </c>
      <c r="N3" s="524">
        <v>7760.36</v>
      </c>
      <c r="O3" s="524">
        <v>136.7806304513872</v>
      </c>
      <c r="P3" s="548">
        <v>0.25632762517462199</v>
      </c>
      <c r="Q3" s="548">
        <v>1.3845151965700727E-3</v>
      </c>
      <c r="R3" s="548">
        <v>0.20807692287860499</v>
      </c>
      <c r="S3" s="548">
        <v>2.9256667191473081E-3</v>
      </c>
      <c r="T3" s="548">
        <v>0.75849606368474298</v>
      </c>
      <c r="U3" s="548">
        <v>0.1342076015141026</v>
      </c>
      <c r="V3" s="548">
        <v>0.88743729550705397</v>
      </c>
      <c r="W3" s="548">
        <v>1.1618732590553269E-2</v>
      </c>
      <c r="Y3">
        <v>0</v>
      </c>
      <c r="Z3">
        <v>0</v>
      </c>
      <c r="AA3">
        <v>1526829381.44326</v>
      </c>
    </row>
    <row r="4" spans="1:27">
      <c r="A4">
        <v>63</v>
      </c>
      <c r="B4" t="s">
        <v>554</v>
      </c>
      <c r="C4" s="526">
        <v>43790.497129629599</v>
      </c>
      <c r="D4" s="524">
        <v>33.5</v>
      </c>
      <c r="E4" s="524">
        <v>12.151817422372112</v>
      </c>
      <c r="F4" s="524">
        <v>71</v>
      </c>
      <c r="G4" s="524">
        <v>15.874507866387525</v>
      </c>
      <c r="H4" s="524">
        <v>33326.347500000003</v>
      </c>
      <c r="I4" s="524">
        <v>482.20840476361525</v>
      </c>
      <c r="J4" s="524">
        <v>17793.772499999999</v>
      </c>
      <c r="K4" s="524">
        <v>195.95543241175346</v>
      </c>
      <c r="L4" s="524">
        <v>29697.18</v>
      </c>
      <c r="M4" s="524">
        <v>462.7188767130956</v>
      </c>
      <c r="N4" s="524">
        <v>37272.824999999997</v>
      </c>
      <c r="O4" s="524">
        <v>657.54683252741142</v>
      </c>
      <c r="P4" s="548">
        <v>1.2551222465515901</v>
      </c>
      <c r="Q4" s="548">
        <v>1.409593592113695E-2</v>
      </c>
      <c r="R4" s="548">
        <v>0.53395617007143803</v>
      </c>
      <c r="S4" s="548">
        <v>4.4167351771819408E-3</v>
      </c>
      <c r="T4" s="548">
        <v>2.31386278195489</v>
      </c>
      <c r="U4" s="548">
        <v>0.84670482328336172</v>
      </c>
      <c r="V4" s="548">
        <v>0.89110686403261496</v>
      </c>
      <c r="W4" s="548">
        <v>6.2804413792851991E-3</v>
      </c>
      <c r="Y4">
        <v>142.85783667343301</v>
      </c>
      <c r="Z4">
        <v>142.85783667343301</v>
      </c>
      <c r="AA4">
        <v>1788610801.93436</v>
      </c>
    </row>
    <row r="5" spans="1:27">
      <c r="A5">
        <v>62</v>
      </c>
      <c r="B5" t="s">
        <v>552</v>
      </c>
      <c r="C5" s="526">
        <v>43790.495486111096</v>
      </c>
      <c r="D5" s="524">
        <v>120</v>
      </c>
      <c r="E5" s="524">
        <v>8.1649658092772643</v>
      </c>
      <c r="F5" s="524">
        <v>165</v>
      </c>
      <c r="G5" s="524">
        <v>34.737107920301327</v>
      </c>
      <c r="H5" s="524">
        <v>33437.614999999998</v>
      </c>
      <c r="I5" s="524">
        <v>111.83870841628722</v>
      </c>
      <c r="J5" s="524">
        <v>52369.714999999997</v>
      </c>
      <c r="K5" s="524">
        <v>225.54446605263175</v>
      </c>
      <c r="L5" s="524">
        <v>30102.577499999999</v>
      </c>
      <c r="M5" s="524">
        <v>185.2236857380104</v>
      </c>
      <c r="N5" s="524">
        <v>111567.435</v>
      </c>
      <c r="O5" s="524">
        <v>1045.7155511410419</v>
      </c>
      <c r="P5" s="548">
        <v>3.7062858446249201</v>
      </c>
      <c r="Q5" s="548">
        <v>3.3529608427836609E-2</v>
      </c>
      <c r="R5" s="548">
        <v>1.5662068346469999</v>
      </c>
      <c r="S5" s="548">
        <v>9.0157030008049255E-3</v>
      </c>
      <c r="T5" s="548">
        <v>1.3881187343358401</v>
      </c>
      <c r="U5" s="548">
        <v>0.35723986042772482</v>
      </c>
      <c r="V5" s="548">
        <v>0.90025505838243303</v>
      </c>
      <c r="W5" s="548">
        <v>2.7492584078338358E-3</v>
      </c>
      <c r="Y5">
        <v>0</v>
      </c>
      <c r="Z5">
        <v>714.30326709279598</v>
      </c>
      <c r="AA5">
        <v>1641328806.4804699</v>
      </c>
    </row>
    <row r="6" spans="1:27">
      <c r="A6">
        <v>60</v>
      </c>
      <c r="B6" t="s">
        <v>548</v>
      </c>
      <c r="C6" s="526">
        <v>43790.492314814801</v>
      </c>
      <c r="D6" s="524">
        <v>350.00749999999999</v>
      </c>
      <c r="E6" s="524">
        <v>28.89336760688612</v>
      </c>
      <c r="F6" s="524">
        <v>525.01</v>
      </c>
      <c r="G6" s="524">
        <v>18.511257835884336</v>
      </c>
      <c r="H6" s="524">
        <v>32983.457499999997</v>
      </c>
      <c r="I6" s="524">
        <v>810.45980580487935</v>
      </c>
      <c r="J6" s="524">
        <v>180510.64749999999</v>
      </c>
      <c r="K6" s="524">
        <v>3887.7975821052705</v>
      </c>
      <c r="L6" s="524">
        <v>37010.504999999997</v>
      </c>
      <c r="M6" s="524">
        <v>1120.2099711662934</v>
      </c>
      <c r="N6" s="524">
        <v>1097307.75</v>
      </c>
      <c r="O6" s="524">
        <v>23214.325356185567</v>
      </c>
      <c r="P6" s="548">
        <v>29.654634133799401</v>
      </c>
      <c r="Q6" s="548">
        <v>0.27740123970200414</v>
      </c>
      <c r="R6" s="548">
        <v>5.4731369489283397</v>
      </c>
      <c r="S6" s="548">
        <v>3.5947545627607901E-2</v>
      </c>
      <c r="T6" s="548">
        <v>1.5048814579212799</v>
      </c>
      <c r="U6" s="548">
        <v>8.6037874101306852E-2</v>
      </c>
      <c r="V6" s="548">
        <v>1.1220085674862601</v>
      </c>
      <c r="W6" s="548">
        <v>1.1409235148462159E-2</v>
      </c>
      <c r="Y6">
        <v>0</v>
      </c>
      <c r="Z6">
        <v>0</v>
      </c>
      <c r="AA6">
        <v>1815037801.11865</v>
      </c>
    </row>
    <row r="7" spans="1:27">
      <c r="A7">
        <v>61</v>
      </c>
      <c r="B7" t="s">
        <v>550</v>
      </c>
      <c r="C7" s="526">
        <v>43790.493900463</v>
      </c>
      <c r="D7" s="524">
        <v>200</v>
      </c>
      <c r="E7" s="524">
        <v>9.0921211313238999</v>
      </c>
      <c r="F7" s="524">
        <v>173.5</v>
      </c>
      <c r="G7" s="524">
        <v>21.189620100417038</v>
      </c>
      <c r="H7" s="524">
        <v>34955.642500000002</v>
      </c>
      <c r="I7" s="524">
        <v>455.19596669046194</v>
      </c>
      <c r="J7" s="524">
        <v>38126.114999999998</v>
      </c>
      <c r="K7" s="524">
        <v>276.48644264513769</v>
      </c>
      <c r="L7" s="524">
        <v>31072.842499999999</v>
      </c>
      <c r="M7" s="524">
        <v>387.43195311149896</v>
      </c>
      <c r="N7" s="524">
        <v>65154.04</v>
      </c>
      <c r="O7" s="524">
        <v>168.61415065195277</v>
      </c>
      <c r="P7" s="548">
        <v>2.0970811992526102</v>
      </c>
      <c r="Q7" s="548">
        <v>2.8721398146782224E-2</v>
      </c>
      <c r="R7" s="548">
        <v>1.09085675743817</v>
      </c>
      <c r="S7" s="548">
        <v>1.7875067860936004E-2</v>
      </c>
      <c r="T7" s="548">
        <v>0.86637436931379297</v>
      </c>
      <c r="U7" s="548">
        <v>8.6849393494983926E-2</v>
      </c>
      <c r="V7" s="548">
        <v>0.88898220743550005</v>
      </c>
      <c r="W7" s="548">
        <v>1.1420129711554695E-2</v>
      </c>
      <c r="Y7">
        <v>0</v>
      </c>
      <c r="Z7">
        <v>142.85783667343301</v>
      </c>
      <c r="AA7">
        <v>1915768083.7237201</v>
      </c>
    </row>
    <row r="8" spans="1:27">
      <c r="A8">
        <v>55</v>
      </c>
      <c r="B8" t="s">
        <v>538</v>
      </c>
      <c r="C8" s="526">
        <v>43790.4843287037</v>
      </c>
      <c r="D8" s="524">
        <v>45.5</v>
      </c>
      <c r="E8" s="524">
        <v>8.0622577482985278</v>
      </c>
      <c r="F8" s="524">
        <v>130</v>
      </c>
      <c r="G8" s="524">
        <v>4.0000000000000044</v>
      </c>
      <c r="H8" s="524">
        <v>33719.347500000003</v>
      </c>
      <c r="I8" s="524">
        <v>155.7554733912763</v>
      </c>
      <c r="J8" s="524">
        <v>68394.042499999996</v>
      </c>
      <c r="K8" s="524">
        <v>640.26283308000529</v>
      </c>
      <c r="L8" s="524">
        <v>30346.154999999999</v>
      </c>
      <c r="M8" s="524">
        <v>143.03720693065128</v>
      </c>
      <c r="N8" s="524">
        <v>71959.457500000004</v>
      </c>
      <c r="O8" s="524">
        <v>561.71526324340016</v>
      </c>
      <c r="P8" s="548">
        <v>2.3713548381237302</v>
      </c>
      <c r="Q8" s="548">
        <v>2.53692140438216E-2</v>
      </c>
      <c r="R8" s="548">
        <v>2.0284020447169802</v>
      </c>
      <c r="S8" s="548">
        <v>2.5509275698816111E-2</v>
      </c>
      <c r="T8" s="548">
        <v>2.9179365079365098</v>
      </c>
      <c r="U8" s="548">
        <v>0.45798229072489044</v>
      </c>
      <c r="V8" s="548">
        <v>0.89998463278832697</v>
      </c>
      <c r="W8" s="548">
        <v>7.2914184208172977E-3</v>
      </c>
      <c r="Y8">
        <v>0</v>
      </c>
      <c r="Z8">
        <v>285.71710385829601</v>
      </c>
      <c r="AA8">
        <v>1809346229.8657501</v>
      </c>
    </row>
    <row r="9" spans="1:27">
      <c r="A9">
        <v>56</v>
      </c>
      <c r="B9" t="s">
        <v>540</v>
      </c>
      <c r="C9" s="526">
        <v>43790.4859027778</v>
      </c>
      <c r="D9" s="524">
        <v>15</v>
      </c>
      <c r="E9" s="524">
        <v>4.7609522856952342</v>
      </c>
      <c r="F9" s="524">
        <v>36</v>
      </c>
      <c r="G9" s="524">
        <v>11.313708498984779</v>
      </c>
      <c r="H9" s="524">
        <v>13061.6175</v>
      </c>
      <c r="I9" s="524">
        <v>440.1895471555336</v>
      </c>
      <c r="J9" s="524">
        <v>19808.7</v>
      </c>
      <c r="K9" s="524">
        <v>346.119007953395</v>
      </c>
      <c r="L9" s="524">
        <v>31961.535</v>
      </c>
      <c r="M9" s="524">
        <v>178.56169587415911</v>
      </c>
      <c r="N9" s="524">
        <v>94322.785000000003</v>
      </c>
      <c r="O9" s="524">
        <v>593.33176045727203</v>
      </c>
      <c r="P9" s="548">
        <v>2.95122407084158</v>
      </c>
      <c r="Q9" s="548">
        <v>2.7870665032204058E-2</v>
      </c>
      <c r="R9" s="548">
        <v>1.5172131000532201</v>
      </c>
      <c r="S9" s="548">
        <v>2.7519943518068159E-2</v>
      </c>
      <c r="T9" s="548">
        <v>2.6736111111111098</v>
      </c>
      <c r="U9" s="548">
        <v>1.3521768381561952</v>
      </c>
      <c r="V9" s="548">
        <v>2.4491558038482202</v>
      </c>
      <c r="W9" s="548">
        <v>8.7013871079059238E-2</v>
      </c>
      <c r="Y9">
        <v>0</v>
      </c>
      <c r="Z9">
        <v>1000.03436952723</v>
      </c>
      <c r="AA9">
        <v>1888756227.4146299</v>
      </c>
    </row>
    <row r="10" spans="1:27">
      <c r="A10">
        <v>59</v>
      </c>
      <c r="B10" t="s">
        <v>546</v>
      </c>
      <c r="C10" s="526">
        <v>43790.490682870397</v>
      </c>
      <c r="D10" s="524">
        <v>36.5</v>
      </c>
      <c r="E10" s="524">
        <v>5.7445626465380197</v>
      </c>
      <c r="F10" s="524">
        <v>121</v>
      </c>
      <c r="G10" s="524">
        <v>8.4063468086123248</v>
      </c>
      <c r="H10" s="524">
        <v>34384.587500000001</v>
      </c>
      <c r="I10" s="524">
        <v>442.26033180859594</v>
      </c>
      <c r="J10" s="524">
        <v>28669.767500000002</v>
      </c>
      <c r="K10" s="524">
        <v>230.44600761351751</v>
      </c>
      <c r="L10" s="524">
        <v>30382.71</v>
      </c>
      <c r="M10" s="524">
        <v>272.49871008885589</v>
      </c>
      <c r="N10" s="524">
        <v>22680.47</v>
      </c>
      <c r="O10" s="524">
        <v>172.23812895711521</v>
      </c>
      <c r="P10" s="548">
        <v>0.74652078698215796</v>
      </c>
      <c r="Q10" s="548">
        <v>6.5914881595787291E-3</v>
      </c>
      <c r="R10" s="548">
        <v>0.83393177831099596</v>
      </c>
      <c r="S10" s="548">
        <v>1.5100726225040663E-2</v>
      </c>
      <c r="T10" s="548">
        <v>3.3661034688995199</v>
      </c>
      <c r="U10" s="548">
        <v>0.49606466280244899</v>
      </c>
      <c r="V10" s="548">
        <v>0.88365410558438195</v>
      </c>
      <c r="W10" s="548">
        <v>5.3267737268444743E-3</v>
      </c>
      <c r="Y10">
        <v>142.85783667343301</v>
      </c>
      <c r="Z10">
        <v>285.71710385829601</v>
      </c>
      <c r="AA10">
        <v>1685785376.5368099</v>
      </c>
    </row>
    <row r="11" spans="1:27">
      <c r="A11">
        <v>58</v>
      </c>
      <c r="B11" t="s">
        <v>544</v>
      </c>
      <c r="C11" s="526">
        <v>43790.489120370403</v>
      </c>
      <c r="D11" s="524">
        <v>40</v>
      </c>
      <c r="E11" s="524">
        <v>8.6409875978771602</v>
      </c>
      <c r="F11" s="524">
        <v>122.5025</v>
      </c>
      <c r="G11" s="524">
        <v>36.423024197156721</v>
      </c>
      <c r="H11" s="524">
        <v>34870.932500000003</v>
      </c>
      <c r="I11" s="524">
        <v>255.00982757218173</v>
      </c>
      <c r="J11" s="524">
        <v>22166.014999999999</v>
      </c>
      <c r="K11" s="524">
        <v>173.17995351660608</v>
      </c>
      <c r="L11" s="524">
        <v>31054.782500000001</v>
      </c>
      <c r="M11" s="524">
        <v>329.09799557527225</v>
      </c>
      <c r="N11" s="524">
        <v>48436.267500000002</v>
      </c>
      <c r="O11" s="524">
        <v>170.61734248900046</v>
      </c>
      <c r="P11" s="548">
        <v>1.55983135058344</v>
      </c>
      <c r="Q11" s="548">
        <v>1.689486304100352E-2</v>
      </c>
      <c r="R11" s="548">
        <v>0.63566145166050503</v>
      </c>
      <c r="S11" s="548">
        <v>2.7316755992353894E-3</v>
      </c>
      <c r="T11" s="548">
        <v>3.3144832251082299</v>
      </c>
      <c r="U11" s="548">
        <v>1.8152144659523421</v>
      </c>
      <c r="V11" s="548">
        <v>0.89061524681901105</v>
      </c>
      <c r="W11" s="548">
        <v>1.307104684752702E-2</v>
      </c>
      <c r="Y11">
        <v>142.85783667343301</v>
      </c>
      <c r="Z11">
        <v>142.85783667343301</v>
      </c>
      <c r="AA11">
        <v>1900675941.3324201</v>
      </c>
    </row>
    <row r="12" spans="1:27">
      <c r="A12">
        <v>57</v>
      </c>
      <c r="B12" t="s">
        <v>542</v>
      </c>
      <c r="C12" s="526">
        <v>43790.487546296303</v>
      </c>
      <c r="D12" s="524">
        <v>95</v>
      </c>
      <c r="E12" s="524">
        <v>8.0829037686547665</v>
      </c>
      <c r="F12" s="524">
        <v>133</v>
      </c>
      <c r="G12" s="524">
        <v>10.893423092245468</v>
      </c>
      <c r="H12" s="524">
        <v>34063.745000000003</v>
      </c>
      <c r="I12" s="524">
        <v>320.3778862016357</v>
      </c>
      <c r="J12" s="524">
        <v>76695.820000000007</v>
      </c>
      <c r="K12" s="524">
        <v>810.2866980686955</v>
      </c>
      <c r="L12" s="524">
        <v>31722.432499999999</v>
      </c>
      <c r="M12" s="524">
        <v>269.68928793163099</v>
      </c>
      <c r="N12" s="524">
        <v>223480.845</v>
      </c>
      <c r="O12" s="524">
        <v>1139.257962664821</v>
      </c>
      <c r="P12" s="548">
        <v>7.0451365862604201</v>
      </c>
      <c r="Q12" s="548">
        <v>4.9549795138295265E-2</v>
      </c>
      <c r="R12" s="548">
        <v>2.25154399712464</v>
      </c>
      <c r="S12" s="548">
        <v>1.2365379784562017E-2</v>
      </c>
      <c r="T12" s="548">
        <v>1.40708142748237</v>
      </c>
      <c r="U12" s="548">
        <v>0.15546617912357144</v>
      </c>
      <c r="V12" s="548">
        <v>0.93129674973739796</v>
      </c>
      <c r="W12" s="548">
        <v>7.7941418228064108E-3</v>
      </c>
      <c r="Y12">
        <v>0</v>
      </c>
      <c r="Z12">
        <v>142.85783667343301</v>
      </c>
      <c r="AA12">
        <v>1716985947.0023301</v>
      </c>
    </row>
    <row r="13" spans="1:27">
      <c r="A13">
        <v>33</v>
      </c>
      <c r="B13" t="s">
        <v>494</v>
      </c>
      <c r="C13" s="526">
        <v>43790.449201388903</v>
      </c>
      <c r="D13" s="524">
        <v>49</v>
      </c>
      <c r="E13" s="524">
        <v>9.3094933625126099</v>
      </c>
      <c r="F13" s="524">
        <v>108.5</v>
      </c>
      <c r="G13" s="524">
        <v>29.456182146820488</v>
      </c>
      <c r="H13" s="524">
        <v>34223.157500000001</v>
      </c>
      <c r="I13" s="524">
        <v>319.40896328213194</v>
      </c>
      <c r="J13" s="524">
        <v>35317.644999999997</v>
      </c>
      <c r="K13" s="524">
        <v>134.05730752322248</v>
      </c>
      <c r="L13" s="524">
        <v>30644.337500000001</v>
      </c>
      <c r="M13" s="524">
        <v>336.36257633428278</v>
      </c>
      <c r="N13" s="524">
        <v>61365.574999999997</v>
      </c>
      <c r="O13" s="524">
        <v>503.90040778569869</v>
      </c>
      <c r="P13" s="548">
        <v>2.0026796742319499</v>
      </c>
      <c r="Q13" s="548">
        <v>2.630834788354363E-2</v>
      </c>
      <c r="R13" s="548">
        <v>1.0320335761114601</v>
      </c>
      <c r="S13" s="548">
        <v>8.2236981724602091E-3</v>
      </c>
      <c r="T13" s="548">
        <v>2.3193928237494199</v>
      </c>
      <c r="U13" s="548">
        <v>0.81717392369937847</v>
      </c>
      <c r="V13" s="548">
        <v>0.895453789205374</v>
      </c>
      <c r="W13" s="548">
        <v>9.5444865356942611E-3</v>
      </c>
      <c r="Y13">
        <v>142.85783667343301</v>
      </c>
      <c r="Z13">
        <v>428.57771640509998</v>
      </c>
      <c r="AA13">
        <v>1755177660.10919</v>
      </c>
    </row>
    <row r="14" spans="1:27">
      <c r="A14">
        <v>20</v>
      </c>
      <c r="B14" t="s">
        <v>468</v>
      </c>
      <c r="C14" s="526">
        <v>43790.428368055596</v>
      </c>
      <c r="D14" s="524">
        <v>37</v>
      </c>
      <c r="E14" s="524">
        <v>3.4641016151377557</v>
      </c>
      <c r="F14" s="524">
        <v>115</v>
      </c>
      <c r="G14" s="524">
        <v>12.806248474865754</v>
      </c>
      <c r="H14" s="524">
        <v>34456.307500000003</v>
      </c>
      <c r="I14" s="524">
        <v>152.80890361815887</v>
      </c>
      <c r="J14" s="524">
        <v>14710.405000000001</v>
      </c>
      <c r="K14" s="524">
        <v>96.05810619991307</v>
      </c>
      <c r="L14" s="524">
        <v>30894.915000000001</v>
      </c>
      <c r="M14" s="524">
        <v>229.06340643238073</v>
      </c>
      <c r="N14" s="524">
        <v>20766.255000000001</v>
      </c>
      <c r="O14" s="524">
        <v>231.916077565336</v>
      </c>
      <c r="P14" s="548">
        <v>0.67216957687301104</v>
      </c>
      <c r="Q14" s="548">
        <v>7.2728992086780724E-3</v>
      </c>
      <c r="R14" s="548">
        <v>0.42694312023315401</v>
      </c>
      <c r="S14" s="548">
        <v>4.4627430797524277E-3</v>
      </c>
      <c r="T14" s="548">
        <v>3.1371710526315799</v>
      </c>
      <c r="U14" s="548">
        <v>0.53816526718237701</v>
      </c>
      <c r="V14" s="548">
        <v>0.89664500531778402</v>
      </c>
      <c r="W14" s="548">
        <v>6.2972233802775467E-3</v>
      </c>
      <c r="Y14">
        <v>0</v>
      </c>
      <c r="Z14">
        <v>0</v>
      </c>
      <c r="AA14">
        <v>1920690655.00035</v>
      </c>
    </row>
    <row r="15" spans="1:27">
      <c r="A15">
        <v>40</v>
      </c>
      <c r="B15" t="s">
        <v>508</v>
      </c>
      <c r="C15" s="526">
        <v>43790.460381944402</v>
      </c>
      <c r="D15" s="524">
        <v>108</v>
      </c>
      <c r="E15" s="524">
        <v>20.330600909302511</v>
      </c>
      <c r="F15" s="524">
        <v>298</v>
      </c>
      <c r="G15" s="524">
        <v>19.321835661585933</v>
      </c>
      <c r="H15" s="524">
        <v>34767.6175</v>
      </c>
      <c r="I15" s="524">
        <v>367.66972165871857</v>
      </c>
      <c r="J15" s="524">
        <v>26782.727500000001</v>
      </c>
      <c r="K15" s="524">
        <v>197.74335663089781</v>
      </c>
      <c r="L15" s="524">
        <v>31911.387500000001</v>
      </c>
      <c r="M15" s="524">
        <v>431.8099048094997</v>
      </c>
      <c r="N15" s="524">
        <v>35566.5075</v>
      </c>
      <c r="O15" s="524">
        <v>236.79092963732342</v>
      </c>
      <c r="P15" s="548">
        <v>1.11465393628766</v>
      </c>
      <c r="Q15" s="548">
        <v>1.2955634406939448E-2</v>
      </c>
      <c r="R15" s="548">
        <v>0.77038949211975605</v>
      </c>
      <c r="S15" s="548">
        <v>8.8204571478145352E-3</v>
      </c>
      <c r="T15" s="548">
        <v>2.8532455748680401</v>
      </c>
      <c r="U15" s="548">
        <v>0.67960871463034644</v>
      </c>
      <c r="V15" s="548">
        <v>0.91784668675486403</v>
      </c>
      <c r="W15" s="548">
        <v>7.4829516507230109E-3</v>
      </c>
      <c r="Y15">
        <v>0</v>
      </c>
      <c r="Z15">
        <v>0</v>
      </c>
      <c r="AA15">
        <v>1464140383.3782599</v>
      </c>
    </row>
    <row r="16" spans="1:27">
      <c r="A16">
        <v>41</v>
      </c>
      <c r="B16" t="s">
        <v>510</v>
      </c>
      <c r="C16" s="526">
        <v>43790.461944444403</v>
      </c>
      <c r="D16" s="524">
        <v>147.5</v>
      </c>
      <c r="E16" s="524">
        <v>13.796134724383254</v>
      </c>
      <c r="F16" s="524">
        <v>460.01</v>
      </c>
      <c r="G16" s="524">
        <v>13.564659966250556</v>
      </c>
      <c r="H16" s="524">
        <v>33745.915000000001</v>
      </c>
      <c r="I16" s="524">
        <v>512.50279326042187</v>
      </c>
      <c r="J16" s="524">
        <v>99085.35</v>
      </c>
      <c r="K16" s="524">
        <v>760.3397377939624</v>
      </c>
      <c r="L16" s="524">
        <v>30511.014999999999</v>
      </c>
      <c r="M16" s="524">
        <v>141.49234360895562</v>
      </c>
      <c r="N16" s="524">
        <v>64823.957499999997</v>
      </c>
      <c r="O16" s="524">
        <v>814.9339259669224</v>
      </c>
      <c r="P16" s="548">
        <v>2.12460165255587</v>
      </c>
      <c r="Q16" s="548">
        <v>2.4054593029624611E-2</v>
      </c>
      <c r="R16" s="548">
        <v>2.9365092245957198</v>
      </c>
      <c r="S16" s="548">
        <v>2.8332754429914286E-2</v>
      </c>
      <c r="T16" s="548">
        <v>3.13381159773868</v>
      </c>
      <c r="U16" s="548">
        <v>0.21814546226514778</v>
      </c>
      <c r="V16" s="548">
        <v>0.90426611951887204</v>
      </c>
      <c r="W16" s="548">
        <v>1.1603861885054734E-2</v>
      </c>
      <c r="Y16">
        <v>142.85783667343301</v>
      </c>
      <c r="Z16">
        <v>0</v>
      </c>
      <c r="AA16">
        <v>1540529952.44894</v>
      </c>
    </row>
    <row r="17" spans="1:27">
      <c r="A17">
        <v>42</v>
      </c>
      <c r="B17" t="s">
        <v>512</v>
      </c>
      <c r="C17" s="526">
        <v>43790.463587963</v>
      </c>
      <c r="D17" s="524">
        <v>1594.6</v>
      </c>
      <c r="E17" s="524">
        <v>26.851443164195135</v>
      </c>
      <c r="F17" s="524">
        <v>927.03499999999997</v>
      </c>
      <c r="G17" s="524">
        <v>67.542974221357525</v>
      </c>
      <c r="H17" s="524">
        <v>34329.440000000002</v>
      </c>
      <c r="I17" s="524">
        <v>164.59464005113199</v>
      </c>
      <c r="J17" s="524">
        <v>53736.272499999999</v>
      </c>
      <c r="K17" s="524">
        <v>449.42379675698777</v>
      </c>
      <c r="L17" s="524">
        <v>31197.6325</v>
      </c>
      <c r="M17" s="524">
        <v>296.01895731767479</v>
      </c>
      <c r="N17" s="524">
        <v>114152.83</v>
      </c>
      <c r="O17" s="524">
        <v>967.81669486868088</v>
      </c>
      <c r="P17" s="548">
        <v>3.6593106787698302</v>
      </c>
      <c r="Q17" s="548">
        <v>5.0945200161001375E-2</v>
      </c>
      <c r="R17" s="548">
        <v>1.5653189129957299</v>
      </c>
      <c r="S17" s="548">
        <v>1.2049637895913214E-2</v>
      </c>
      <c r="T17" s="548">
        <v>0.58117509715300597</v>
      </c>
      <c r="U17" s="548">
        <v>3.7236714003058863E-2</v>
      </c>
      <c r="V17" s="548">
        <v>0.90878288868534796</v>
      </c>
      <c r="W17" s="548">
        <v>9.0212618776768956E-3</v>
      </c>
      <c r="Y17">
        <v>0</v>
      </c>
      <c r="Z17">
        <v>0</v>
      </c>
      <c r="AA17">
        <v>1617428092.9324901</v>
      </c>
    </row>
    <row r="18" spans="1:27">
      <c r="A18">
        <v>43</v>
      </c>
      <c r="B18" t="s">
        <v>514</v>
      </c>
      <c r="C18" s="526">
        <v>43790.465162036999</v>
      </c>
      <c r="D18" s="524">
        <v>33</v>
      </c>
      <c r="E18" s="524">
        <v>7.0237691685684931</v>
      </c>
      <c r="F18" s="524">
        <v>76</v>
      </c>
      <c r="G18" s="524">
        <v>12.436505404118408</v>
      </c>
      <c r="H18" s="524">
        <v>34090.83</v>
      </c>
      <c r="I18" s="524">
        <v>330.40866060086245</v>
      </c>
      <c r="J18" s="524">
        <v>9549.0499999999993</v>
      </c>
      <c r="K18" s="524">
        <v>160.06606823428058</v>
      </c>
      <c r="L18" s="524">
        <v>30181.762500000001</v>
      </c>
      <c r="M18" s="524">
        <v>377.32442436882087</v>
      </c>
      <c r="N18" s="524">
        <v>16823.5075</v>
      </c>
      <c r="O18" s="524">
        <v>133.40741393093191</v>
      </c>
      <c r="P18" s="548">
        <v>0.55751343057677505</v>
      </c>
      <c r="Q18" s="548">
        <v>1.1416749645075466E-2</v>
      </c>
      <c r="R18" s="548">
        <v>0.280109163741598</v>
      </c>
      <c r="S18" s="548">
        <v>4.1147223300313151E-3</v>
      </c>
      <c r="T18" s="548">
        <v>2.34328368999422</v>
      </c>
      <c r="U18" s="548">
        <v>0.35699809769536212</v>
      </c>
      <c r="V18" s="548">
        <v>0.88541405520338201</v>
      </c>
      <c r="W18" s="548">
        <v>1.5471614865488958E-2</v>
      </c>
      <c r="Y18">
        <v>0</v>
      </c>
      <c r="Z18">
        <v>142.85783667343301</v>
      </c>
      <c r="AA18">
        <v>1591360665.1656799</v>
      </c>
    </row>
    <row r="19" spans="1:27">
      <c r="A19">
        <v>44</v>
      </c>
      <c r="B19" t="s">
        <v>516</v>
      </c>
      <c r="C19" s="526">
        <v>43790.466736111099</v>
      </c>
      <c r="D19" s="524">
        <v>10.5</v>
      </c>
      <c r="E19" s="524">
        <v>3.7859388972001797</v>
      </c>
      <c r="F19" s="524">
        <v>34</v>
      </c>
      <c r="G19" s="524">
        <v>8.4852813742385731</v>
      </c>
      <c r="H19" s="524">
        <v>33306.777499999997</v>
      </c>
      <c r="I19" s="524">
        <v>199.42678311925522</v>
      </c>
      <c r="J19" s="524">
        <v>4506.7974999999997</v>
      </c>
      <c r="K19" s="524">
        <v>71.877678674767864</v>
      </c>
      <c r="L19" s="524">
        <v>29239.61</v>
      </c>
      <c r="M19" s="524">
        <v>392.5619902637581</v>
      </c>
      <c r="N19" s="524">
        <v>38</v>
      </c>
      <c r="O19" s="524">
        <v>10.708252269472672</v>
      </c>
      <c r="P19" s="548">
        <v>1.2966090867007E-3</v>
      </c>
      <c r="Q19" s="548">
        <v>3.5521354554730411E-4</v>
      </c>
      <c r="R19" s="548">
        <v>0.135307864034834</v>
      </c>
      <c r="S19" s="548">
        <v>1.6210960957493195E-3</v>
      </c>
      <c r="T19" s="548">
        <v>3.6437499999999998</v>
      </c>
      <c r="U19" s="548">
        <v>1.7161457542994423</v>
      </c>
      <c r="V19" s="548">
        <v>0.87790975536553595</v>
      </c>
      <c r="W19" s="548">
        <v>1.2811238646350502E-2</v>
      </c>
      <c r="Y19">
        <v>0</v>
      </c>
      <c r="Z19">
        <v>142.85783667343301</v>
      </c>
      <c r="AA19">
        <v>1489086382.6082599</v>
      </c>
    </row>
    <row r="20" spans="1:27">
      <c r="A20">
        <v>45</v>
      </c>
      <c r="B20" t="s">
        <v>518</v>
      </c>
      <c r="C20" s="526">
        <v>43790.468368055597</v>
      </c>
      <c r="D20" s="524">
        <v>14.5</v>
      </c>
      <c r="E20" s="524">
        <v>1.9148542155126715</v>
      </c>
      <c r="F20" s="524">
        <v>375.51</v>
      </c>
      <c r="G20" s="524">
        <v>13.102162671355705</v>
      </c>
      <c r="H20" s="524">
        <v>34363.032500000001</v>
      </c>
      <c r="I20" s="524">
        <v>501.98618423022214</v>
      </c>
      <c r="J20" s="524">
        <v>4833.9174999999996</v>
      </c>
      <c r="K20" s="524">
        <v>119.37714029495963</v>
      </c>
      <c r="L20" s="524">
        <v>30300.552500000002</v>
      </c>
      <c r="M20" s="524">
        <v>207.32221257057759</v>
      </c>
      <c r="N20" s="524">
        <v>50</v>
      </c>
      <c r="O20" s="524">
        <v>7.8315600829805003</v>
      </c>
      <c r="P20" s="548">
        <v>1.64988079294992E-3</v>
      </c>
      <c r="Q20" s="548">
        <v>2.5613352591753139E-4</v>
      </c>
      <c r="R20" s="548">
        <v>0.140682152220025</v>
      </c>
      <c r="S20" s="548">
        <v>3.4404611154004628E-3</v>
      </c>
      <c r="T20" s="548">
        <v>26.261116071428599</v>
      </c>
      <c r="U20" s="548">
        <v>3.8235095083104254</v>
      </c>
      <c r="V20" s="548">
        <v>0.88189040919874295</v>
      </c>
      <c r="W20" s="548">
        <v>1.1679842557904493E-2</v>
      </c>
      <c r="Y20">
        <v>0</v>
      </c>
      <c r="Z20">
        <v>571.43979352313102</v>
      </c>
      <c r="AA20">
        <v>1594752522.20384</v>
      </c>
    </row>
    <row r="21" spans="1:27">
      <c r="A21">
        <v>46</v>
      </c>
      <c r="B21" t="s">
        <v>520</v>
      </c>
      <c r="C21" s="526">
        <v>43790.469953703701</v>
      </c>
      <c r="D21" s="524">
        <v>29.5</v>
      </c>
      <c r="E21" s="524">
        <v>20.420577856662142</v>
      </c>
      <c r="F21" s="524">
        <v>52</v>
      </c>
      <c r="G21" s="524">
        <v>8.4852813742385536</v>
      </c>
      <c r="H21" s="524">
        <v>33475.217499999999</v>
      </c>
      <c r="I21" s="524">
        <v>39.656245727378646</v>
      </c>
      <c r="J21" s="524">
        <v>7549.7275</v>
      </c>
      <c r="K21" s="524">
        <v>54.346274557842442</v>
      </c>
      <c r="L21" s="524">
        <v>29720.192500000001</v>
      </c>
      <c r="M21" s="524">
        <v>439.89486830208961</v>
      </c>
      <c r="N21" s="524">
        <v>12508.094999999999</v>
      </c>
      <c r="O21" s="524">
        <v>173.48633231483214</v>
      </c>
      <c r="P21" s="548">
        <v>0.42092070448153701</v>
      </c>
      <c r="Q21" s="548">
        <v>7.8697940035876799E-3</v>
      </c>
      <c r="R21" s="548">
        <v>0.22553240674981201</v>
      </c>
      <c r="S21" s="548">
        <v>1.7042137795603126E-3</v>
      </c>
      <c r="T21" s="548">
        <v>2.5638961038960999</v>
      </c>
      <c r="U21" s="548">
        <v>1.6228301209982365</v>
      </c>
      <c r="V21" s="548">
        <v>0.88782605596408204</v>
      </c>
      <c r="W21" s="548">
        <v>1.3045231686560972E-2</v>
      </c>
      <c r="Y21">
        <v>0</v>
      </c>
      <c r="Z21">
        <v>0</v>
      </c>
      <c r="AA21">
        <v>1507744524.8894899</v>
      </c>
    </row>
    <row r="22" spans="1:27">
      <c r="A22">
        <v>47</v>
      </c>
      <c r="B22" t="s">
        <v>522</v>
      </c>
      <c r="C22" s="526">
        <v>43790.471527777801</v>
      </c>
      <c r="D22" s="524">
        <v>10.5</v>
      </c>
      <c r="E22" s="524">
        <v>3.4156502553198695</v>
      </c>
      <c r="F22" s="524">
        <v>41.5</v>
      </c>
      <c r="G22" s="524">
        <v>12.261049438499679</v>
      </c>
      <c r="H22" s="524">
        <v>34046.714999999997</v>
      </c>
      <c r="I22" s="524">
        <v>402.57162927862316</v>
      </c>
      <c r="J22" s="524">
        <v>4710.875</v>
      </c>
      <c r="K22" s="524">
        <v>89.136906497831831</v>
      </c>
      <c r="L22" s="524">
        <v>30147.677500000002</v>
      </c>
      <c r="M22" s="524">
        <v>467.7487966402046</v>
      </c>
      <c r="N22" s="524">
        <v>56.5</v>
      </c>
      <c r="O22" s="524">
        <v>13.304134695650063</v>
      </c>
      <c r="P22" s="548">
        <v>1.8708296106155599E-3</v>
      </c>
      <c r="Q22" s="548">
        <v>4.2344958905304094E-4</v>
      </c>
      <c r="R22" s="548">
        <v>0.13837114552638399</v>
      </c>
      <c r="S22" s="548">
        <v>2.5192977920062963E-3</v>
      </c>
      <c r="T22" s="548">
        <v>4.6749999999999998</v>
      </c>
      <c r="U22" s="548">
        <v>3.2157454063589226</v>
      </c>
      <c r="V22" s="548">
        <v>0.88547198965366603</v>
      </c>
      <c r="W22" s="548">
        <v>7.7735656691381074E-3</v>
      </c>
      <c r="Y22">
        <v>142.85783667343301</v>
      </c>
      <c r="Z22">
        <v>714.30326709279598</v>
      </c>
      <c r="AA22">
        <v>1534086809.7906699</v>
      </c>
    </row>
    <row r="23" spans="1:27">
      <c r="A23">
        <v>48</v>
      </c>
      <c r="B23" t="s">
        <v>524</v>
      </c>
      <c r="C23" s="526">
        <v>43790.473159722198</v>
      </c>
      <c r="D23" s="524">
        <v>147.5</v>
      </c>
      <c r="E23" s="524">
        <v>16.921386861996023</v>
      </c>
      <c r="F23" s="524">
        <v>88.5</v>
      </c>
      <c r="G23" s="524">
        <v>12.151817422372121</v>
      </c>
      <c r="H23" s="524">
        <v>34052.735000000001</v>
      </c>
      <c r="I23" s="524">
        <v>214.98640398831876</v>
      </c>
      <c r="J23" s="524">
        <v>16987.674999999999</v>
      </c>
      <c r="K23" s="524">
        <v>263.32352996521985</v>
      </c>
      <c r="L23" s="524">
        <v>30352.14</v>
      </c>
      <c r="M23" s="524">
        <v>240.15128703932388</v>
      </c>
      <c r="N23" s="524">
        <v>16205.2225</v>
      </c>
      <c r="O23" s="524">
        <v>227.0736983705626</v>
      </c>
      <c r="P23" s="548">
        <v>0.53388977467254595</v>
      </c>
      <c r="Q23" s="548">
        <v>3.6725999112436477E-3</v>
      </c>
      <c r="R23" s="548">
        <v>0.498883381020997</v>
      </c>
      <c r="S23" s="548">
        <v>8.7391305829889535E-3</v>
      </c>
      <c r="T23" s="548">
        <v>0.60361613024656502</v>
      </c>
      <c r="U23" s="548">
        <v>9.0376044168453212E-2</v>
      </c>
      <c r="V23" s="548">
        <v>0.89132189214764601</v>
      </c>
      <c r="W23" s="548">
        <v>2.1772232848256239E-3</v>
      </c>
      <c r="Y23">
        <v>0</v>
      </c>
      <c r="Z23">
        <v>0</v>
      </c>
      <c r="AA23">
        <v>1679607091.0132301</v>
      </c>
    </row>
    <row r="24" spans="1:27">
      <c r="A24">
        <v>37</v>
      </c>
      <c r="B24" t="s">
        <v>502</v>
      </c>
      <c r="C24" s="526">
        <v>43790.455578703702</v>
      </c>
      <c r="D24" s="524">
        <v>176</v>
      </c>
      <c r="E24" s="524">
        <v>17.51190071541826</v>
      </c>
      <c r="F24" s="524">
        <v>195.5</v>
      </c>
      <c r="G24" s="524">
        <v>12.151817422372122</v>
      </c>
      <c r="H24" s="524">
        <v>33690.75</v>
      </c>
      <c r="I24" s="524">
        <v>518.12845363532017</v>
      </c>
      <c r="J24" s="524">
        <v>22719.46</v>
      </c>
      <c r="K24" s="524">
        <v>235.56231291680854</v>
      </c>
      <c r="L24" s="524">
        <v>29930.145</v>
      </c>
      <c r="M24" s="524">
        <v>163.53073360546978</v>
      </c>
      <c r="N24" s="524">
        <v>22369.42</v>
      </c>
      <c r="O24" s="524">
        <v>348.31221636131835</v>
      </c>
      <c r="P24" s="548">
        <v>0.74741700708287395</v>
      </c>
      <c r="Q24" s="548">
        <v>1.3298620304345952E-2</v>
      </c>
      <c r="R24" s="548">
        <v>0.67444870797623102</v>
      </c>
      <c r="S24" s="548">
        <v>1.0622304479912224E-2</v>
      </c>
      <c r="T24" s="548">
        <v>1.1178400813346501</v>
      </c>
      <c r="U24" s="548">
        <v>0.1196031344822694</v>
      </c>
      <c r="V24" s="548">
        <v>0.88851660924985398</v>
      </c>
      <c r="W24" s="548">
        <v>1.2762091497597453E-2</v>
      </c>
      <c r="Y24">
        <v>285.71706979850001</v>
      </c>
      <c r="Z24">
        <v>142.85783667343301</v>
      </c>
      <c r="AA24">
        <v>1463406526.25805</v>
      </c>
    </row>
    <row r="25" spans="1:27">
      <c r="A25">
        <v>28</v>
      </c>
      <c r="B25" t="s">
        <v>484</v>
      </c>
      <c r="C25" s="526">
        <v>43790.441168981502</v>
      </c>
      <c r="D25" s="524">
        <v>2423.7224999999999</v>
      </c>
      <c r="E25" s="524">
        <v>37.22011138707677</v>
      </c>
      <c r="F25" s="524">
        <v>1083.5450000000001</v>
      </c>
      <c r="G25" s="524">
        <v>56.391902787544176</v>
      </c>
      <c r="H25" s="524">
        <v>35193.26</v>
      </c>
      <c r="I25" s="524">
        <v>326.25565221136208</v>
      </c>
      <c r="J25" s="524">
        <v>149818.2775</v>
      </c>
      <c r="K25" s="524">
        <v>1325.1042581463091</v>
      </c>
      <c r="L25" s="524">
        <v>33378.592499999999</v>
      </c>
      <c r="M25" s="524">
        <v>383.3782632840398</v>
      </c>
      <c r="N25" s="524">
        <v>267753.00750000001</v>
      </c>
      <c r="O25" s="524">
        <v>2128.8698614101504</v>
      </c>
      <c r="P25" s="548">
        <v>8.0219679894827909</v>
      </c>
      <c r="Q25" s="548">
        <v>3.6077162648881535E-2</v>
      </c>
      <c r="R25" s="548">
        <v>4.2571247571311996</v>
      </c>
      <c r="S25" s="548">
        <v>3.3234854182976649E-2</v>
      </c>
      <c r="T25" s="548">
        <v>0.44715969698519897</v>
      </c>
      <c r="U25" s="548">
        <v>2.4994229885345453E-2</v>
      </c>
      <c r="V25" s="548">
        <v>0.94846514306964202</v>
      </c>
      <c r="W25" s="548">
        <v>1.0645528911538936E-2</v>
      </c>
      <c r="Y25">
        <v>285.71706979850001</v>
      </c>
      <c r="Z25">
        <v>142.85783667343301</v>
      </c>
      <c r="AA25">
        <v>1879868799.1175301</v>
      </c>
    </row>
    <row r="26" spans="1:27">
      <c r="A26">
        <v>29</v>
      </c>
      <c r="B26" t="s">
        <v>486</v>
      </c>
      <c r="C26" s="526">
        <v>43790.442743055602</v>
      </c>
      <c r="D26" s="524">
        <v>1346.07</v>
      </c>
      <c r="E26" s="524">
        <v>56.126643108836767</v>
      </c>
      <c r="F26" s="524">
        <v>666.52</v>
      </c>
      <c r="G26" s="524">
        <v>18.284784202534478</v>
      </c>
      <c r="H26" s="524">
        <v>36108.745000000003</v>
      </c>
      <c r="I26" s="524">
        <v>138.83770393065132</v>
      </c>
      <c r="J26" s="524">
        <v>94167.852499999994</v>
      </c>
      <c r="K26" s="524">
        <v>384.73997871513217</v>
      </c>
      <c r="L26" s="524">
        <v>32898.839999999997</v>
      </c>
      <c r="M26" s="524">
        <v>200.37095098912113</v>
      </c>
      <c r="N26" s="524">
        <v>157047.11249999999</v>
      </c>
      <c r="O26" s="524">
        <v>838.97767814371696</v>
      </c>
      <c r="P26" s="548">
        <v>4.7736641977557701</v>
      </c>
      <c r="Q26" s="548">
        <v>1.2381823220103103E-2</v>
      </c>
      <c r="R26" s="548">
        <v>2.60790024285471</v>
      </c>
      <c r="S26" s="548">
        <v>6.5112936567744608E-3</v>
      </c>
      <c r="T26" s="548">
        <v>0.496015144738016</v>
      </c>
      <c r="U26" s="548">
        <v>2.9597032387569618E-2</v>
      </c>
      <c r="V26" s="548">
        <v>0.91110239063727705</v>
      </c>
      <c r="W26" s="548">
        <v>3.657669119404787E-3</v>
      </c>
      <c r="Y26">
        <v>0</v>
      </c>
      <c r="Z26">
        <v>0</v>
      </c>
      <c r="AA26">
        <v>1949196796.9776001</v>
      </c>
    </row>
    <row r="27" spans="1:27">
      <c r="A27">
        <v>30</v>
      </c>
      <c r="B27" t="s">
        <v>488</v>
      </c>
      <c r="C27" s="526">
        <v>43790.444386574098</v>
      </c>
      <c r="D27" s="524">
        <v>993.54</v>
      </c>
      <c r="E27" s="524">
        <v>39.408120990474124</v>
      </c>
      <c r="F27" s="524">
        <v>555.51499999999999</v>
      </c>
      <c r="G27" s="524">
        <v>35.345815876846558</v>
      </c>
      <c r="H27" s="524">
        <v>34310.897499999999</v>
      </c>
      <c r="I27" s="524">
        <v>357.22166651120199</v>
      </c>
      <c r="J27" s="524">
        <v>82041.982499999998</v>
      </c>
      <c r="K27" s="524">
        <v>1401.5496306426137</v>
      </c>
      <c r="L27" s="524">
        <v>31263.33</v>
      </c>
      <c r="M27" s="524">
        <v>178.02159943866855</v>
      </c>
      <c r="N27" s="524">
        <v>140533.17249999999</v>
      </c>
      <c r="O27" s="524">
        <v>1700.5502654814693</v>
      </c>
      <c r="P27" s="548">
        <v>4.4951384141190598</v>
      </c>
      <c r="Q27" s="548">
        <v>4.7079139408725691E-2</v>
      </c>
      <c r="R27" s="548">
        <v>2.3910266022815598</v>
      </c>
      <c r="S27" s="548">
        <v>1.8831203616069384E-2</v>
      </c>
      <c r="T27" s="548">
        <v>0.56032940805781395</v>
      </c>
      <c r="U27" s="548">
        <v>5.149758886346234E-2</v>
      </c>
      <c r="V27" s="548">
        <v>0.91123091836824199</v>
      </c>
      <c r="W27" s="548">
        <v>8.1400768462691776E-3</v>
      </c>
      <c r="Y27">
        <v>142.85783667343301</v>
      </c>
      <c r="Z27">
        <v>428.57771640509998</v>
      </c>
      <c r="AA27">
        <v>1831312800.6162901</v>
      </c>
    </row>
    <row r="28" spans="1:27">
      <c r="A28">
        <v>31</v>
      </c>
      <c r="B28" t="s">
        <v>490</v>
      </c>
      <c r="C28" s="526">
        <v>43790.4459837963</v>
      </c>
      <c r="D28" s="524">
        <v>1004.54</v>
      </c>
      <c r="E28" s="524">
        <v>45.147905082443579</v>
      </c>
      <c r="F28" s="524">
        <v>482.51</v>
      </c>
      <c r="G28" s="524">
        <v>19.070046320516074</v>
      </c>
      <c r="H28" s="524">
        <v>34637.767500000002</v>
      </c>
      <c r="I28" s="524">
        <v>271.79881583910924</v>
      </c>
      <c r="J28" s="524">
        <v>90497.5</v>
      </c>
      <c r="K28" s="524">
        <v>697.90572333688624</v>
      </c>
      <c r="L28" s="524">
        <v>32072.7775</v>
      </c>
      <c r="M28" s="524">
        <v>130.65054544475373</v>
      </c>
      <c r="N28" s="524">
        <v>215468.77249999999</v>
      </c>
      <c r="O28" s="524">
        <v>965.11542337494427</v>
      </c>
      <c r="P28" s="548">
        <v>6.7181934754440604</v>
      </c>
      <c r="Q28" s="548">
        <v>3.8279751107493869E-2</v>
      </c>
      <c r="R28" s="548">
        <v>2.6127476326274301</v>
      </c>
      <c r="S28" s="548">
        <v>2.0812651787666624E-2</v>
      </c>
      <c r="T28" s="548">
        <v>0.48139804059605001</v>
      </c>
      <c r="U28" s="548">
        <v>3.5478122032587815E-2</v>
      </c>
      <c r="V28" s="548">
        <v>0.92598438013268303</v>
      </c>
      <c r="W28" s="548">
        <v>7.130699415429465E-3</v>
      </c>
      <c r="Y28">
        <v>0</v>
      </c>
      <c r="Z28">
        <v>142.85783667343301</v>
      </c>
      <c r="AA28">
        <v>1762592945.5945899</v>
      </c>
    </row>
    <row r="29" spans="1:27">
      <c r="A29">
        <v>32</v>
      </c>
      <c r="B29" t="s">
        <v>492</v>
      </c>
      <c r="C29" s="526">
        <v>43790.447569444397</v>
      </c>
      <c r="D29" s="524">
        <v>2294.6999999999998</v>
      </c>
      <c r="E29" s="524">
        <v>41.395652750838991</v>
      </c>
      <c r="F29" s="524">
        <v>1030.5425</v>
      </c>
      <c r="G29" s="524">
        <v>34.697118396197922</v>
      </c>
      <c r="H29" s="524">
        <v>34647.322500000002</v>
      </c>
      <c r="I29" s="524">
        <v>366.62322633966437</v>
      </c>
      <c r="J29" s="524">
        <v>121286.18</v>
      </c>
      <c r="K29" s="524">
        <v>511.58033080627564</v>
      </c>
      <c r="L29" s="524">
        <v>32629.727500000001</v>
      </c>
      <c r="M29" s="524">
        <v>199.8524457986735</v>
      </c>
      <c r="N29" s="524">
        <v>279683.71000000002</v>
      </c>
      <c r="O29" s="524">
        <v>1487.6579394251557</v>
      </c>
      <c r="P29" s="548">
        <v>8.5716663870754797</v>
      </c>
      <c r="Q29" s="548">
        <v>6.7405130064808944E-2</v>
      </c>
      <c r="R29" s="548">
        <v>3.50077978987489</v>
      </c>
      <c r="S29" s="548">
        <v>2.4125947695522759E-2</v>
      </c>
      <c r="T29" s="548">
        <v>0.449265166940503</v>
      </c>
      <c r="U29" s="548">
        <v>1.9088060688000716E-2</v>
      </c>
      <c r="V29" s="548">
        <v>0.94189185148712895</v>
      </c>
      <c r="W29" s="548">
        <v>1.5737525557633584E-2</v>
      </c>
      <c r="Y29">
        <v>0</v>
      </c>
      <c r="Z29">
        <v>0</v>
      </c>
      <c r="AA29">
        <v>1644764663.5172701</v>
      </c>
    </row>
    <row r="30" spans="1:27">
      <c r="A30">
        <v>35</v>
      </c>
      <c r="B30" t="s">
        <v>498</v>
      </c>
      <c r="C30" s="526">
        <v>43790.4523611111</v>
      </c>
      <c r="D30" s="524">
        <v>8.5</v>
      </c>
      <c r="E30" s="524">
        <v>2.5166114784235862</v>
      </c>
      <c r="F30" s="524">
        <v>36</v>
      </c>
      <c r="G30" s="524">
        <v>11.888369666751347</v>
      </c>
      <c r="H30" s="524">
        <v>33980.042500000003</v>
      </c>
      <c r="I30" s="524">
        <v>408.64113591074585</v>
      </c>
      <c r="J30" s="524">
        <v>4263.72</v>
      </c>
      <c r="K30" s="524">
        <v>84.923422367898226</v>
      </c>
      <c r="L30" s="524">
        <v>29641.005000000001</v>
      </c>
      <c r="M30" s="524">
        <v>398.46469626145995</v>
      </c>
      <c r="N30" s="524">
        <v>270.5</v>
      </c>
      <c r="O30" s="524">
        <v>20.999999999999996</v>
      </c>
      <c r="P30" s="548">
        <v>9.1270837088118402E-3</v>
      </c>
      <c r="Q30" s="548">
        <v>7.1522845058092396E-4</v>
      </c>
      <c r="R30" s="548">
        <v>0.12550922739892401</v>
      </c>
      <c r="S30" s="548">
        <v>3.8459736933159844E-3</v>
      </c>
      <c r="T30" s="548">
        <v>4.7708333333333304</v>
      </c>
      <c r="U30" s="548">
        <v>2.8032512539179524</v>
      </c>
      <c r="V30" s="548">
        <v>0.872298361562583</v>
      </c>
      <c r="W30" s="548">
        <v>3.0605126930602507E-3</v>
      </c>
      <c r="Y30">
        <v>142.85783667343301</v>
      </c>
      <c r="Z30">
        <v>285.71710385829601</v>
      </c>
      <c r="AA30">
        <v>1669283805.61759</v>
      </c>
    </row>
    <row r="31" spans="1:27">
      <c r="A31">
        <v>36</v>
      </c>
      <c r="B31" t="s">
        <v>500</v>
      </c>
      <c r="C31" s="526">
        <v>43790.453993055598</v>
      </c>
      <c r="D31" s="524">
        <v>71.5</v>
      </c>
      <c r="E31" s="524">
        <v>8.544003745317541</v>
      </c>
      <c r="F31" s="524">
        <v>102</v>
      </c>
      <c r="G31" s="524">
        <v>15.491933384829643</v>
      </c>
      <c r="H31" s="524">
        <v>7811.375</v>
      </c>
      <c r="I31" s="524">
        <v>139.02989810352923</v>
      </c>
      <c r="J31" s="524">
        <v>30046.852500000001</v>
      </c>
      <c r="K31" s="524">
        <v>330.64426880196805</v>
      </c>
      <c r="L31" s="524">
        <v>5981.4049999999997</v>
      </c>
      <c r="M31" s="524">
        <v>140.01820488786308</v>
      </c>
      <c r="N31" s="524">
        <v>65969.205000000002</v>
      </c>
      <c r="O31" s="524">
        <v>894.30191522104565</v>
      </c>
      <c r="P31" s="548">
        <v>11.0319474994525</v>
      </c>
      <c r="Q31" s="548">
        <v>0.20238371888548343</v>
      </c>
      <c r="R31" s="548">
        <v>3.8471044560421399</v>
      </c>
      <c r="S31" s="548">
        <v>5.2469006934626618E-2</v>
      </c>
      <c r="T31" s="548">
        <v>1.43961038961039</v>
      </c>
      <c r="U31" s="548">
        <v>0.27363998994961081</v>
      </c>
      <c r="V31" s="548">
        <v>0.76590954439151704</v>
      </c>
      <c r="W31" s="548">
        <v>2.2182476764903737E-2</v>
      </c>
      <c r="Y31">
        <v>142.85783667343301</v>
      </c>
      <c r="Z31">
        <v>142.85783667343301</v>
      </c>
      <c r="AA31">
        <v>1366272529.2562599</v>
      </c>
    </row>
    <row r="32" spans="1:27">
      <c r="A32">
        <v>67</v>
      </c>
      <c r="B32" t="s">
        <v>563</v>
      </c>
      <c r="C32" s="526">
        <v>43790.503495370402</v>
      </c>
      <c r="D32" s="524">
        <v>1259.0650000000001</v>
      </c>
      <c r="E32" s="524">
        <v>94.561514899029632</v>
      </c>
      <c r="F32" s="524">
        <v>2111.6725000000001</v>
      </c>
      <c r="G32" s="524">
        <v>75.277908390620013</v>
      </c>
      <c r="H32" s="524">
        <v>21531.93</v>
      </c>
      <c r="I32" s="524">
        <v>477.84164427132572</v>
      </c>
      <c r="J32" s="524">
        <v>10104.475</v>
      </c>
      <c r="K32" s="524">
        <v>131.23258881334223</v>
      </c>
      <c r="L32" s="524">
        <v>19090.147499999999</v>
      </c>
      <c r="M32" s="524">
        <v>413.86985831896169</v>
      </c>
      <c r="N32" s="524">
        <v>599.51750000000004</v>
      </c>
      <c r="O32" s="524">
        <v>41.775710945477378</v>
      </c>
      <c r="P32" s="548">
        <v>3.1383243371324497E-2</v>
      </c>
      <c r="Q32" s="548">
        <v>1.564568205001262E-3</v>
      </c>
      <c r="R32" s="548">
        <v>0.46936675787823201</v>
      </c>
      <c r="S32" s="548">
        <v>6.313532373576374E-3</v>
      </c>
      <c r="T32" s="548">
        <v>1.6810562417178501</v>
      </c>
      <c r="U32" s="548">
        <v>7.5176471085025856E-2</v>
      </c>
      <c r="V32" s="548">
        <v>0.88674011199990499</v>
      </c>
      <c r="W32" s="548">
        <v>1.7958727094364715E-2</v>
      </c>
      <c r="Y32">
        <v>1142.90152155486</v>
      </c>
      <c r="Z32">
        <v>114737.03956670599</v>
      </c>
      <c r="AA32">
        <v>8336306599.82866</v>
      </c>
    </row>
    <row r="33" spans="1:27">
      <c r="A33">
        <v>68</v>
      </c>
      <c r="B33" t="s">
        <v>565</v>
      </c>
      <c r="C33" s="526">
        <v>43790.505081018498</v>
      </c>
      <c r="D33" s="524">
        <v>1351.0725</v>
      </c>
      <c r="E33" s="524">
        <v>41.52437065547084</v>
      </c>
      <c r="F33" s="524">
        <v>6794.76</v>
      </c>
      <c r="G33" s="524">
        <v>439.07468066376958</v>
      </c>
      <c r="H33" s="524">
        <v>30389.13</v>
      </c>
      <c r="I33" s="524">
        <v>259.17528817401285</v>
      </c>
      <c r="J33" s="524">
        <v>4506.3024999999998</v>
      </c>
      <c r="K33" s="524">
        <v>96.95004430977049</v>
      </c>
      <c r="L33" s="524">
        <v>14482.157499999999</v>
      </c>
      <c r="M33" s="524">
        <v>295.8695843750524</v>
      </c>
      <c r="N33" s="524">
        <v>836.03</v>
      </c>
      <c r="O33" s="524">
        <v>9.3808315196551213</v>
      </c>
      <c r="P33" s="548">
        <v>5.7752880918894398E-2</v>
      </c>
      <c r="Q33" s="548">
        <v>1.6778719723469033E-3</v>
      </c>
      <c r="R33" s="548">
        <v>0.148301626692799</v>
      </c>
      <c r="S33" s="548">
        <v>3.806547785675486E-3</v>
      </c>
      <c r="T33" s="548">
        <v>5.0280522034376096</v>
      </c>
      <c r="U33" s="548">
        <v>0.25285119714567106</v>
      </c>
      <c r="V33" s="548">
        <v>0.47657607955042602</v>
      </c>
      <c r="W33" s="548">
        <v>1.0151716474707291E-2</v>
      </c>
      <c r="Y33">
        <v>0</v>
      </c>
      <c r="Z33">
        <v>45499.715218063197</v>
      </c>
      <c r="AA33">
        <v>6205660951.3089199</v>
      </c>
    </row>
    <row r="34" spans="1:27">
      <c r="A34">
        <v>38</v>
      </c>
      <c r="B34" t="s">
        <v>504</v>
      </c>
      <c r="C34" s="526">
        <v>43790.457152777803</v>
      </c>
      <c r="D34" s="524">
        <v>110.5</v>
      </c>
      <c r="E34" s="524">
        <v>11</v>
      </c>
      <c r="F34" s="524">
        <v>525.51250000000005</v>
      </c>
      <c r="G34" s="524">
        <v>54.000771830903552</v>
      </c>
      <c r="H34" s="524">
        <v>34056.224999999999</v>
      </c>
      <c r="I34" s="524">
        <v>418.70382885795971</v>
      </c>
      <c r="J34" s="524">
        <v>18611.919999999998</v>
      </c>
      <c r="K34" s="524">
        <v>218.6822596068659</v>
      </c>
      <c r="L34" s="524">
        <v>30242.912499999999</v>
      </c>
      <c r="M34" s="524">
        <v>164.69528456644676</v>
      </c>
      <c r="N34" s="524">
        <v>42388.55</v>
      </c>
      <c r="O34" s="524">
        <v>380.8072554457105</v>
      </c>
      <c r="P34" s="548">
        <v>1.4016092862260501</v>
      </c>
      <c r="Q34" s="548">
        <v>1.1206733723206646E-2</v>
      </c>
      <c r="R34" s="548">
        <v>0.54661145131848299</v>
      </c>
      <c r="S34" s="548">
        <v>1.2222644918149606E-2</v>
      </c>
      <c r="T34" s="548">
        <v>4.7747847908819798</v>
      </c>
      <c r="U34" s="548">
        <v>0.50540155780926577</v>
      </c>
      <c r="V34" s="548">
        <v>0.88815258940669395</v>
      </c>
      <c r="W34" s="548">
        <v>1.4066334362150714E-2</v>
      </c>
      <c r="Y34">
        <v>142.85783667343301</v>
      </c>
      <c r="Z34">
        <v>0</v>
      </c>
      <c r="AA34">
        <v>1643913663.54354</v>
      </c>
    </row>
    <row r="35" spans="1:27">
      <c r="A35">
        <v>27</v>
      </c>
      <c r="B35" t="s">
        <v>482</v>
      </c>
      <c r="C35" s="526">
        <v>43790.439594907402</v>
      </c>
      <c r="D35" s="524">
        <v>6</v>
      </c>
      <c r="E35" s="524">
        <v>3.6514837167011098</v>
      </c>
      <c r="F35" s="524">
        <v>36.5</v>
      </c>
      <c r="G35" s="524">
        <v>2.5166114784235831</v>
      </c>
      <c r="H35" s="524">
        <v>35901.202499999999</v>
      </c>
      <c r="I35" s="524">
        <v>352.25998811253646</v>
      </c>
      <c r="J35" s="524">
        <v>4665.8599999999997</v>
      </c>
      <c r="K35" s="524">
        <v>162.94580960140379</v>
      </c>
      <c r="L35" s="524">
        <v>31642.735000000001</v>
      </c>
      <c r="M35" s="524">
        <v>489.62933398657748</v>
      </c>
      <c r="N35" s="524">
        <v>63</v>
      </c>
      <c r="O35" s="524">
        <v>8.08290376865477</v>
      </c>
      <c r="P35" s="548">
        <v>1.98863014500779E-3</v>
      </c>
      <c r="Q35" s="548">
        <v>2.2771604010687541E-4</v>
      </c>
      <c r="R35" s="548">
        <v>0.129962920208752</v>
      </c>
      <c r="S35" s="548">
        <v>4.3044273914839724E-3</v>
      </c>
      <c r="T35" s="548">
        <v>8.625</v>
      </c>
      <c r="U35" s="548">
        <v>6.0190669265814467</v>
      </c>
      <c r="V35" s="548">
        <v>0.88135608865511195</v>
      </c>
      <c r="W35" s="548">
        <v>6.7871585716413859E-3</v>
      </c>
      <c r="Y35">
        <v>0</v>
      </c>
      <c r="Z35">
        <v>0</v>
      </c>
      <c r="AA35">
        <v>1999811223.9867301</v>
      </c>
    </row>
    <row r="36" spans="1:27">
      <c r="A36">
        <v>34</v>
      </c>
      <c r="B36" t="s">
        <v>496</v>
      </c>
      <c r="C36" s="526">
        <v>43790.450775463003</v>
      </c>
      <c r="D36" s="524">
        <v>457.01</v>
      </c>
      <c r="E36" s="524">
        <v>31.559467676119016</v>
      </c>
      <c r="F36" s="524">
        <v>461.01</v>
      </c>
      <c r="G36" s="524">
        <v>26.558112382722783</v>
      </c>
      <c r="H36" s="524">
        <v>34145.967499999999</v>
      </c>
      <c r="I36" s="524">
        <v>707.44299974754745</v>
      </c>
      <c r="J36" s="524">
        <v>171610.57</v>
      </c>
      <c r="K36" s="524">
        <v>1095.4123777200848</v>
      </c>
      <c r="L36" s="524">
        <v>31936.974999999999</v>
      </c>
      <c r="M36" s="524">
        <v>244.79536222441433</v>
      </c>
      <c r="N36" s="524">
        <v>298193.1275</v>
      </c>
      <c r="O36" s="524">
        <v>1694.1458279452802</v>
      </c>
      <c r="P36" s="548">
        <v>9.3370911640912198</v>
      </c>
      <c r="Q36" s="548">
        <v>4.2897324830404274E-2</v>
      </c>
      <c r="R36" s="548">
        <v>5.0271491264330397</v>
      </c>
      <c r="S36" s="548">
        <v>9.1911039801271008E-2</v>
      </c>
      <c r="T36" s="548">
        <v>1.01220331300368</v>
      </c>
      <c r="U36" s="548">
        <v>8.7345506427325054E-2</v>
      </c>
      <c r="V36" s="548">
        <v>0.93553428611910305</v>
      </c>
      <c r="W36" s="548">
        <v>1.5614290742777167E-2</v>
      </c>
      <c r="Y36">
        <v>0</v>
      </c>
      <c r="Z36">
        <v>142.85783667343301</v>
      </c>
      <c r="AA36">
        <v>2011298223.6321599</v>
      </c>
    </row>
    <row r="37" spans="1:27">
      <c r="A37">
        <v>13</v>
      </c>
      <c r="B37" t="s">
        <v>454</v>
      </c>
      <c r="C37" s="526">
        <v>43790.417141203703</v>
      </c>
      <c r="D37" s="524">
        <v>615.52</v>
      </c>
      <c r="E37" s="524">
        <v>24.296776192190816</v>
      </c>
      <c r="F37" s="524">
        <v>322.505</v>
      </c>
      <c r="G37" s="524">
        <v>9.9849904022661153</v>
      </c>
      <c r="H37" s="524">
        <v>33825.135000000002</v>
      </c>
      <c r="I37" s="524">
        <v>602.74982347595198</v>
      </c>
      <c r="J37" s="524">
        <v>74438.327499999999</v>
      </c>
      <c r="K37" s="524">
        <v>1310.5655571643283</v>
      </c>
      <c r="L37" s="524">
        <v>30920.0075</v>
      </c>
      <c r="M37" s="524">
        <v>723.64048746013316</v>
      </c>
      <c r="N37" s="524">
        <v>113842.175</v>
      </c>
      <c r="O37" s="524">
        <v>1471.7218711544767</v>
      </c>
      <c r="P37" s="548">
        <v>3.6826271524654901</v>
      </c>
      <c r="Q37" s="548">
        <v>5.131263526134168E-2</v>
      </c>
      <c r="R37" s="548">
        <v>2.2007122833633299</v>
      </c>
      <c r="S37" s="548">
        <v>1.254508854311095E-2</v>
      </c>
      <c r="T37" s="548">
        <v>0.52487078054585501</v>
      </c>
      <c r="U37" s="548">
        <v>3.3313031109855992E-2</v>
      </c>
      <c r="V37" s="548">
        <v>0.91410984192230404</v>
      </c>
      <c r="W37" s="548">
        <v>1.3662956146836623E-2</v>
      </c>
      <c r="Y37">
        <v>142.85783667343301</v>
      </c>
      <c r="Z37">
        <v>714.30326709279598</v>
      </c>
      <c r="AA37">
        <v>1928758083.3227601</v>
      </c>
    </row>
    <row r="38" spans="1:27">
      <c r="A38">
        <v>54</v>
      </c>
      <c r="B38" t="s">
        <v>536</v>
      </c>
      <c r="C38" s="526">
        <v>43790.4827546296</v>
      </c>
      <c r="D38" s="524">
        <v>1153.0525</v>
      </c>
      <c r="E38" s="524">
        <v>66.627672116517985</v>
      </c>
      <c r="F38" s="524">
        <v>504.01</v>
      </c>
      <c r="G38" s="524">
        <v>15.748015748023603</v>
      </c>
      <c r="H38" s="524">
        <v>34852.355000000003</v>
      </c>
      <c r="I38" s="524">
        <v>413.65121221504245</v>
      </c>
      <c r="J38" s="524">
        <v>114555.655</v>
      </c>
      <c r="K38" s="524">
        <v>1616.5701983629567</v>
      </c>
      <c r="L38" s="524">
        <v>32275.814999999999</v>
      </c>
      <c r="M38" s="524">
        <v>302.35057141240713</v>
      </c>
      <c r="N38" s="524">
        <v>189462.59</v>
      </c>
      <c r="O38" s="524">
        <v>1326.987546308962</v>
      </c>
      <c r="P38" s="548">
        <v>5.8703797194947303</v>
      </c>
      <c r="Q38" s="548">
        <v>5.3638580589135336E-2</v>
      </c>
      <c r="R38" s="548">
        <v>3.2868783748430701</v>
      </c>
      <c r="S38" s="548">
        <v>2.4051942409676327E-2</v>
      </c>
      <c r="T38" s="548">
        <v>0.437926657397121</v>
      </c>
      <c r="U38" s="548">
        <v>2.2495507374773273E-2</v>
      </c>
      <c r="V38" s="548">
        <v>0.92612049550045905</v>
      </c>
      <c r="W38" s="548">
        <v>8.5044070121930854E-3</v>
      </c>
      <c r="Y38">
        <v>0</v>
      </c>
      <c r="Z38">
        <v>142.85783667343301</v>
      </c>
      <c r="AA38">
        <v>1823606657.99701</v>
      </c>
    </row>
    <row r="39" spans="1:27">
      <c r="A39">
        <v>49</v>
      </c>
      <c r="B39" t="s">
        <v>526</v>
      </c>
      <c r="C39" s="526">
        <v>43790.474745370397</v>
      </c>
      <c r="D39" s="524">
        <v>1031.0425</v>
      </c>
      <c r="E39" s="524">
        <v>65.842691507865126</v>
      </c>
      <c r="F39" s="524">
        <v>472.01</v>
      </c>
      <c r="G39" s="524">
        <v>18.547236990991408</v>
      </c>
      <c r="H39" s="524">
        <v>33986.53</v>
      </c>
      <c r="I39" s="524">
        <v>288.14453283038551</v>
      </c>
      <c r="J39" s="524">
        <v>91303.934999999998</v>
      </c>
      <c r="K39" s="524">
        <v>906.38195629692086</v>
      </c>
      <c r="L39" s="524">
        <v>31413.165000000001</v>
      </c>
      <c r="M39" s="524">
        <v>257.67066221564954</v>
      </c>
      <c r="N39" s="524">
        <v>152852.60750000001</v>
      </c>
      <c r="O39" s="524">
        <v>693.86995349978349</v>
      </c>
      <c r="P39" s="548">
        <v>4.8660714856627001</v>
      </c>
      <c r="Q39" s="548">
        <v>3.7675953683142992E-2</v>
      </c>
      <c r="R39" s="548">
        <v>2.6866061377696702</v>
      </c>
      <c r="S39" s="548">
        <v>3.3673578489693691E-2</v>
      </c>
      <c r="T39" s="548">
        <v>0.458551421605224</v>
      </c>
      <c r="U39" s="548">
        <v>2.0057172389621552E-2</v>
      </c>
      <c r="V39" s="548">
        <v>0.92431319054563499</v>
      </c>
      <c r="W39" s="548">
        <v>8.38758631079836E-3</v>
      </c>
      <c r="Y39">
        <v>142.85783667343301</v>
      </c>
      <c r="Z39">
        <v>142.85783667343301</v>
      </c>
      <c r="AA39">
        <v>1714298661.37099</v>
      </c>
    </row>
    <row r="40" spans="1:27">
      <c r="A40">
        <v>50</v>
      </c>
      <c r="B40" t="s">
        <v>528</v>
      </c>
      <c r="C40" s="526">
        <v>43790.476319444402</v>
      </c>
      <c r="D40" s="524">
        <v>194.5</v>
      </c>
      <c r="E40" s="524">
        <v>19.824227601599084</v>
      </c>
      <c r="F40" s="524">
        <v>344.50749999999999</v>
      </c>
      <c r="G40" s="524">
        <v>27.878128075607574</v>
      </c>
      <c r="H40" s="524">
        <v>35215.307500000003</v>
      </c>
      <c r="I40" s="524">
        <v>269.3248919527004</v>
      </c>
      <c r="J40" s="524">
        <v>53835.654999999999</v>
      </c>
      <c r="K40" s="524">
        <v>695.84305675390715</v>
      </c>
      <c r="L40" s="524">
        <v>31827.715</v>
      </c>
      <c r="M40" s="524">
        <v>383.26520265559623</v>
      </c>
      <c r="N40" s="524">
        <v>79999.649999999994</v>
      </c>
      <c r="O40" s="524">
        <v>818.57657296025718</v>
      </c>
      <c r="P40" s="548">
        <v>2.5136412018629</v>
      </c>
      <c r="Q40" s="548">
        <v>2.3414000991292979E-2</v>
      </c>
      <c r="R40" s="548">
        <v>1.52871984295715</v>
      </c>
      <c r="S40" s="548">
        <v>1.0015347023737084E-2</v>
      </c>
      <c r="T40" s="548">
        <v>1.77435399612818</v>
      </c>
      <c r="U40" s="548">
        <v>6.3906224181052129E-2</v>
      </c>
      <c r="V40" s="548">
        <v>0.903793989239144</v>
      </c>
      <c r="W40" s="548">
        <v>6.934048134270415E-3</v>
      </c>
      <c r="Y40">
        <v>142.85783667343301</v>
      </c>
      <c r="Z40">
        <v>0</v>
      </c>
      <c r="AA40">
        <v>1902695084.1272399</v>
      </c>
    </row>
    <row r="41" spans="1:27">
      <c r="A41">
        <v>51</v>
      </c>
      <c r="B41" t="s">
        <v>530</v>
      </c>
      <c r="C41" s="526">
        <v>43790.477951388901</v>
      </c>
      <c r="D41" s="524">
        <v>294.0025</v>
      </c>
      <c r="E41" s="524">
        <v>24.823108017866385</v>
      </c>
      <c r="F41" s="524">
        <v>198</v>
      </c>
      <c r="G41" s="524">
        <v>9.3808315196468524</v>
      </c>
      <c r="H41" s="524">
        <v>34191.6325</v>
      </c>
      <c r="I41" s="524">
        <v>445.65736864227296</v>
      </c>
      <c r="J41" s="524">
        <v>61400.22</v>
      </c>
      <c r="K41" s="524">
        <v>280.03212887036068</v>
      </c>
      <c r="L41" s="524">
        <v>31163.587500000001</v>
      </c>
      <c r="M41" s="524">
        <v>331.83467061945254</v>
      </c>
      <c r="N41" s="524">
        <v>106930.0925</v>
      </c>
      <c r="O41" s="524">
        <v>844.0590124441178</v>
      </c>
      <c r="P41" s="548">
        <v>3.4315264998500199</v>
      </c>
      <c r="Q41" s="548">
        <v>4.3972018868450938E-2</v>
      </c>
      <c r="R41" s="548">
        <v>1.79599040894949</v>
      </c>
      <c r="S41" s="548">
        <v>2.4232502329247521E-2</v>
      </c>
      <c r="T41" s="548">
        <v>0.67545461094732895</v>
      </c>
      <c r="U41" s="548">
        <v>3.6418148117691708E-2</v>
      </c>
      <c r="V41" s="548">
        <v>0.91150969415273098</v>
      </c>
      <c r="W41" s="548">
        <v>1.1168373007733271E-2</v>
      </c>
      <c r="Y41">
        <v>0</v>
      </c>
      <c r="Z41">
        <v>285.71710385829601</v>
      </c>
      <c r="AA41">
        <v>1914680369.47158</v>
      </c>
    </row>
    <row r="42" spans="1:27">
      <c r="A42">
        <v>52</v>
      </c>
      <c r="B42" t="s">
        <v>532</v>
      </c>
      <c r="C42" s="526">
        <v>43790.479525463001</v>
      </c>
      <c r="D42" s="524">
        <v>516.51</v>
      </c>
      <c r="E42" s="524">
        <v>45.70557952810659</v>
      </c>
      <c r="F42" s="524">
        <v>326.005</v>
      </c>
      <c r="G42" s="524">
        <v>27.668996488247956</v>
      </c>
      <c r="H42" s="524">
        <v>33671.217499999999</v>
      </c>
      <c r="I42" s="524">
        <v>383.99025954411553</v>
      </c>
      <c r="J42" s="524">
        <v>108919.75</v>
      </c>
      <c r="K42" s="524">
        <v>531.46516643554276</v>
      </c>
      <c r="L42" s="524">
        <v>30367.154999999999</v>
      </c>
      <c r="M42" s="524">
        <v>361.01532529757856</v>
      </c>
      <c r="N42" s="524">
        <v>136741.9025</v>
      </c>
      <c r="O42" s="524">
        <v>360.7217358227627</v>
      </c>
      <c r="P42" s="548">
        <v>4.5035078872144103</v>
      </c>
      <c r="Q42" s="548">
        <v>6.2624228611364172E-2</v>
      </c>
      <c r="R42" s="548">
        <v>3.2351665349703702</v>
      </c>
      <c r="S42" s="548">
        <v>4.5146447373708744E-2</v>
      </c>
      <c r="T42" s="548">
        <v>0.63568244091071902</v>
      </c>
      <c r="U42" s="548">
        <v>8.5805842617312916E-2</v>
      </c>
      <c r="V42" s="548">
        <v>0.90187491771456196</v>
      </c>
      <c r="W42" s="548">
        <v>3.8512135815725566E-3</v>
      </c>
      <c r="Y42">
        <v>0</v>
      </c>
      <c r="Z42">
        <v>0</v>
      </c>
      <c r="AA42">
        <v>1646513092.03473</v>
      </c>
    </row>
    <row r="43" spans="1:27">
      <c r="A43">
        <v>64</v>
      </c>
      <c r="B43" t="s">
        <v>556</v>
      </c>
      <c r="C43" s="526">
        <v>43790.498715277798</v>
      </c>
      <c r="D43" s="524">
        <v>6584.61</v>
      </c>
      <c r="E43" s="524">
        <v>47.39930590197752</v>
      </c>
      <c r="F43" s="524">
        <v>19361.785</v>
      </c>
      <c r="G43" s="524">
        <v>267.83155969124715</v>
      </c>
      <c r="H43" s="524">
        <v>59045.662499999999</v>
      </c>
      <c r="I43" s="524">
        <v>483.37082971984159</v>
      </c>
      <c r="J43" s="524">
        <v>10068.44</v>
      </c>
      <c r="K43" s="524">
        <v>99.377831867342678</v>
      </c>
      <c r="L43" s="524">
        <v>19661.997500000001</v>
      </c>
      <c r="M43" s="524">
        <v>246.63021447411035</v>
      </c>
      <c r="N43" s="524">
        <v>555.01</v>
      </c>
      <c r="O43" s="524">
        <v>24.792471975717614</v>
      </c>
      <c r="P43" s="548">
        <v>2.8235401406499001E-2</v>
      </c>
      <c r="Q43" s="548">
        <v>1.4372249116042775E-3</v>
      </c>
      <c r="R43" s="548">
        <v>0.170531794974805</v>
      </c>
      <c r="S43" s="548">
        <v>2.5304963306052495E-3</v>
      </c>
      <c r="T43" s="548">
        <v>2.9404362801196702</v>
      </c>
      <c r="U43" s="548">
        <v>3.1753061923349188E-2</v>
      </c>
      <c r="V43" s="548">
        <v>0.33299763322342801</v>
      </c>
      <c r="W43" s="548">
        <v>3.3104823926722957E-3</v>
      </c>
      <c r="Y43">
        <v>428.57764828550802</v>
      </c>
      <c r="Z43">
        <v>1606457.2606818399</v>
      </c>
      <c r="AA43" t="s">
        <v>558</v>
      </c>
    </row>
    <row r="44" spans="1:27">
      <c r="A44">
        <v>65</v>
      </c>
      <c r="B44" t="s">
        <v>559</v>
      </c>
      <c r="C44" s="526">
        <v>43790.500289351898</v>
      </c>
      <c r="D44" s="524">
        <v>9356.7350000000006</v>
      </c>
      <c r="E44" s="524">
        <v>189.20541667718626</v>
      </c>
      <c r="F44" s="524">
        <v>29255.3675</v>
      </c>
      <c r="G44" s="524">
        <v>230.36555361341078</v>
      </c>
      <c r="H44" s="524">
        <v>8187.11</v>
      </c>
      <c r="I44" s="524">
        <v>180.5703561865557</v>
      </c>
      <c r="J44" s="524">
        <v>2617.7750000000001</v>
      </c>
      <c r="K44" s="524">
        <v>84.450579038859331</v>
      </c>
      <c r="L44" s="524">
        <v>17423.272499999999</v>
      </c>
      <c r="M44" s="524">
        <v>298.04293553953113</v>
      </c>
      <c r="N44" s="524">
        <v>14768.48</v>
      </c>
      <c r="O44" s="524">
        <v>193.25489920477588</v>
      </c>
      <c r="P44" s="548">
        <v>0.84792802853147597</v>
      </c>
      <c r="Q44" s="548">
        <v>2.4277202638747664E-2</v>
      </c>
      <c r="R44" s="548">
        <v>0.31971073060687299</v>
      </c>
      <c r="S44" s="548">
        <v>5.3288990314210487E-3</v>
      </c>
      <c r="T44" s="548">
        <v>3.1275592138136101</v>
      </c>
      <c r="U44" s="548">
        <v>6.3849134618064005E-2</v>
      </c>
      <c r="V44" s="548">
        <v>2.1283189933459798</v>
      </c>
      <c r="W44" s="548">
        <v>1.2766239577451838E-2</v>
      </c>
      <c r="Y44">
        <v>5000.8488882603197</v>
      </c>
      <c r="Z44">
        <v>3855179.8475212101</v>
      </c>
      <c r="AA44" t="s">
        <v>558</v>
      </c>
    </row>
    <row r="45" spans="1:27">
      <c r="A45">
        <v>66</v>
      </c>
      <c r="B45" t="s">
        <v>561</v>
      </c>
      <c r="C45" s="526">
        <v>43790.501921296302</v>
      </c>
      <c r="D45" s="524">
        <v>10899.885</v>
      </c>
      <c r="E45" s="524">
        <v>137.35775612120196</v>
      </c>
      <c r="F45" s="524">
        <v>33943.205000000002</v>
      </c>
      <c r="G45" s="524">
        <v>246.05936106258355</v>
      </c>
      <c r="H45" s="524">
        <v>34173.502500000002</v>
      </c>
      <c r="I45" s="524">
        <v>64.221124966182117</v>
      </c>
      <c r="J45" s="524">
        <v>10338.157499999999</v>
      </c>
      <c r="K45" s="524">
        <v>262.91256916508974</v>
      </c>
      <c r="L45" s="524">
        <v>17906.947499999998</v>
      </c>
      <c r="M45" s="524">
        <v>116.44743345509399</v>
      </c>
      <c r="N45" s="524">
        <v>15353.665000000001</v>
      </c>
      <c r="O45" s="524">
        <v>35.316040265010074</v>
      </c>
      <c r="P45" s="548">
        <v>0.85744274277128696</v>
      </c>
      <c r="Q45" s="548">
        <v>6.233818556780792E-3</v>
      </c>
      <c r="R45" s="548">
        <v>0.302509789910686</v>
      </c>
      <c r="S45" s="548">
        <v>7.1213170677443607E-3</v>
      </c>
      <c r="T45" s="548">
        <v>3.1145848741129498</v>
      </c>
      <c r="U45" s="548">
        <v>5.5680560663794829E-2</v>
      </c>
      <c r="V45" s="548">
        <v>0.52400100758985302</v>
      </c>
      <c r="W45" s="548">
        <v>3.280513355552035E-3</v>
      </c>
      <c r="Y45">
        <v>2428.7716252097298</v>
      </c>
      <c r="Z45">
        <v>3736991.7931335699</v>
      </c>
      <c r="AA45" t="s">
        <v>558</v>
      </c>
    </row>
    <row r="46" spans="1:27">
      <c r="A46">
        <v>69</v>
      </c>
      <c r="B46" t="s">
        <v>567</v>
      </c>
      <c r="C46" s="526">
        <v>43790.506712962997</v>
      </c>
      <c r="D46" s="524">
        <v>801.52750000000003</v>
      </c>
      <c r="E46" s="524">
        <v>48.429295799823038</v>
      </c>
      <c r="F46" s="524">
        <v>1021.0425</v>
      </c>
      <c r="G46" s="524">
        <v>56.32400339405207</v>
      </c>
      <c r="H46" s="524">
        <v>17119.845000000001</v>
      </c>
      <c r="I46" s="524">
        <v>368.01803655971599</v>
      </c>
      <c r="J46" s="524">
        <v>2834.8225000000002</v>
      </c>
      <c r="K46" s="524">
        <v>146.60604043376239</v>
      </c>
      <c r="L46" s="524">
        <v>18104.2225</v>
      </c>
      <c r="M46" s="524">
        <v>380.22734816353272</v>
      </c>
      <c r="N46" s="524">
        <v>317.5025</v>
      </c>
      <c r="O46" s="524">
        <v>29.505536627329384</v>
      </c>
      <c r="P46" s="548">
        <v>1.75625443671618E-2</v>
      </c>
      <c r="Q46" s="548">
        <v>1.9214949414730678E-3</v>
      </c>
      <c r="R46" s="548">
        <v>0.165523193756627</v>
      </c>
      <c r="S46" s="548">
        <v>5.5826237855471379E-3</v>
      </c>
      <c r="T46" s="548">
        <v>1.2800378219733399</v>
      </c>
      <c r="U46" s="548">
        <v>0.14079769115849525</v>
      </c>
      <c r="V46" s="548">
        <v>1.0575977277751401</v>
      </c>
      <c r="W46" s="548">
        <v>1.5908641966728639E-2</v>
      </c>
      <c r="Y46">
        <v>0</v>
      </c>
      <c r="Z46">
        <v>62562.999429099298</v>
      </c>
      <c r="AA46">
        <v>8371292313.0344801</v>
      </c>
    </row>
    <row r="47" spans="1:27">
      <c r="A47">
        <v>53</v>
      </c>
      <c r="B47" t="s">
        <v>534</v>
      </c>
      <c r="C47" s="526">
        <v>43790.481111111098</v>
      </c>
      <c r="D47" s="524">
        <v>427.51</v>
      </c>
      <c r="E47" s="524">
        <v>40.837074658533837</v>
      </c>
      <c r="F47" s="524">
        <v>1000.54</v>
      </c>
      <c r="G47" s="524">
        <v>44.672885139274577</v>
      </c>
      <c r="H47" s="524">
        <v>22826.15</v>
      </c>
      <c r="I47" s="524">
        <v>728.58379518074389</v>
      </c>
      <c r="J47" s="524">
        <v>3194.4074999999998</v>
      </c>
      <c r="K47" s="524">
        <v>45.292826050762081</v>
      </c>
      <c r="L47" s="524">
        <v>20057.605</v>
      </c>
      <c r="M47" s="524">
        <v>565.74090545044817</v>
      </c>
      <c r="N47" s="524">
        <v>1021.045</v>
      </c>
      <c r="O47" s="524">
        <v>43.716816367769411</v>
      </c>
      <c r="P47" s="548">
        <v>5.0969214407459398E-2</v>
      </c>
      <c r="Q47" s="548">
        <v>3.3659705274118809E-3</v>
      </c>
      <c r="R47" s="548">
        <v>0.14000911570998401</v>
      </c>
      <c r="S47" s="548">
        <v>2.8060662979548985E-3</v>
      </c>
      <c r="T47" s="548">
        <v>2.3517229851098098</v>
      </c>
      <c r="U47" s="548">
        <v>0.17478087675261036</v>
      </c>
      <c r="V47" s="548">
        <v>0.87886336945930099</v>
      </c>
      <c r="W47" s="548">
        <v>1.3820857394929244E-2</v>
      </c>
      <c r="Y47">
        <v>142.85783667343301</v>
      </c>
      <c r="Z47">
        <v>379023.80945034302</v>
      </c>
      <c r="AA47">
        <v>8323339743.0860395</v>
      </c>
    </row>
    <row r="48" spans="1:27">
      <c r="A48">
        <v>14</v>
      </c>
      <c r="B48" t="s">
        <v>456</v>
      </c>
      <c r="C48" s="526">
        <v>43790.418715277803</v>
      </c>
      <c r="D48" s="524">
        <v>156</v>
      </c>
      <c r="E48" s="524">
        <v>27.373953556863732</v>
      </c>
      <c r="F48" s="524">
        <v>185</v>
      </c>
      <c r="G48" s="524">
        <v>11.604596790352812</v>
      </c>
      <c r="H48" s="524">
        <v>33438.1175</v>
      </c>
      <c r="I48" s="524">
        <v>550.20153043451671</v>
      </c>
      <c r="J48" s="524">
        <v>12224.797500000001</v>
      </c>
      <c r="K48" s="524">
        <v>91.072795197369061</v>
      </c>
      <c r="L48" s="524">
        <v>30213.3325</v>
      </c>
      <c r="M48" s="524">
        <v>274.01160831585042</v>
      </c>
      <c r="N48" s="524">
        <v>29972.327499999999</v>
      </c>
      <c r="O48" s="524">
        <v>322.54839775081939</v>
      </c>
      <c r="P48" s="548">
        <v>0.99205187365995295</v>
      </c>
      <c r="Q48" s="548">
        <v>1.0481933750304295E-2</v>
      </c>
      <c r="R48" s="548">
        <v>0.36565539341344699</v>
      </c>
      <c r="S48" s="548">
        <v>5.4998924491553242E-3</v>
      </c>
      <c r="T48" s="548">
        <v>1.21134449419419</v>
      </c>
      <c r="U48" s="548">
        <v>0.20489789420731067</v>
      </c>
      <c r="V48" s="548">
        <v>0.90374064702053403</v>
      </c>
      <c r="W48" s="548">
        <v>1.6716169608462703E-2</v>
      </c>
      <c r="Y48">
        <v>142.85783667343301</v>
      </c>
      <c r="Z48">
        <v>0</v>
      </c>
      <c r="AA48">
        <v>1990341795.7075901</v>
      </c>
    </row>
    <row r="49" spans="1:27">
      <c r="A49">
        <v>15</v>
      </c>
      <c r="B49" t="s">
        <v>458</v>
      </c>
      <c r="C49" s="526">
        <v>43790.420370370397</v>
      </c>
      <c r="D49" s="524">
        <v>66.5</v>
      </c>
      <c r="E49" s="524">
        <v>5.2599112793531662</v>
      </c>
      <c r="F49" s="524">
        <v>161</v>
      </c>
      <c r="G49" s="524">
        <v>14.282856857085701</v>
      </c>
      <c r="H49" s="524">
        <v>33709.83</v>
      </c>
      <c r="I49" s="524">
        <v>172.13853432591091</v>
      </c>
      <c r="J49" s="524">
        <v>15235.4925</v>
      </c>
      <c r="K49" s="524">
        <v>259.77404994532344</v>
      </c>
      <c r="L49" s="524">
        <v>30619.7575</v>
      </c>
      <c r="M49" s="524">
        <v>325.44487821805001</v>
      </c>
      <c r="N49" s="524">
        <v>43558.945</v>
      </c>
      <c r="O49" s="524">
        <v>388.1294004591162</v>
      </c>
      <c r="P49" s="548">
        <v>1.42262891919933</v>
      </c>
      <c r="Q49" s="548">
        <v>1.1469065828495459E-2</v>
      </c>
      <c r="R49" s="548">
        <v>0.45198589747752599</v>
      </c>
      <c r="S49" s="548">
        <v>9.2532278362637745E-3</v>
      </c>
      <c r="T49" s="548">
        <v>2.4333820853478101</v>
      </c>
      <c r="U49" s="548">
        <v>0.30258718774429261</v>
      </c>
      <c r="V49" s="548">
        <v>0.90835444330961701</v>
      </c>
      <c r="W49" s="548">
        <v>1.111604109979447E-2</v>
      </c>
      <c r="Y49">
        <v>142.85783667343301</v>
      </c>
      <c r="Z49">
        <v>285.71710385829601</v>
      </c>
      <c r="AA49">
        <v>1942951225.7418101</v>
      </c>
    </row>
    <row r="50" spans="1:27">
      <c r="A50">
        <v>16</v>
      </c>
      <c r="B50" t="s">
        <v>460</v>
      </c>
      <c r="C50" s="526">
        <v>43790.4219675926</v>
      </c>
      <c r="D50" s="524">
        <v>193.5</v>
      </c>
      <c r="E50" s="524">
        <v>29.994443929945863</v>
      </c>
      <c r="F50" s="524">
        <v>324.0025</v>
      </c>
      <c r="G50" s="524">
        <v>30.686153636452911</v>
      </c>
      <c r="H50" s="524">
        <v>31353.927500000002</v>
      </c>
      <c r="I50" s="524">
        <v>381.54951101820205</v>
      </c>
      <c r="J50" s="524">
        <v>34023.337500000001</v>
      </c>
      <c r="K50" s="524">
        <v>326.02100345170726</v>
      </c>
      <c r="L50" s="524">
        <v>30569.174999999999</v>
      </c>
      <c r="M50" s="524">
        <v>232.19948183978542</v>
      </c>
      <c r="N50" s="524">
        <v>93115.987500000003</v>
      </c>
      <c r="O50" s="524">
        <v>772.44640592401174</v>
      </c>
      <c r="P50" s="548">
        <v>3.04609821767942</v>
      </c>
      <c r="Q50" s="548">
        <v>1.7313816169221997E-2</v>
      </c>
      <c r="R50" s="548">
        <v>1.0851748005623301</v>
      </c>
      <c r="S50" s="548">
        <v>6.4179843248324681E-3</v>
      </c>
      <c r="T50" s="548">
        <v>1.6921535016578</v>
      </c>
      <c r="U50" s="548">
        <v>0.18588599697742028</v>
      </c>
      <c r="V50" s="548">
        <v>0.97501392708107504</v>
      </c>
      <c r="W50" s="548">
        <v>5.0573637964896612E-3</v>
      </c>
      <c r="Y50">
        <v>142.85783667343301</v>
      </c>
      <c r="Z50">
        <v>285.71710385829601</v>
      </c>
      <c r="AA50">
        <v>1615757092.9840701</v>
      </c>
    </row>
    <row r="51" spans="1:27">
      <c r="A51">
        <v>17</v>
      </c>
      <c r="B51" t="s">
        <v>462</v>
      </c>
      <c r="C51" s="526">
        <v>43790.423564814802</v>
      </c>
      <c r="D51" s="524">
        <v>21</v>
      </c>
      <c r="E51" s="524">
        <v>3.464101615137765</v>
      </c>
      <c r="F51" s="524">
        <v>91</v>
      </c>
      <c r="G51" s="524">
        <v>11.604596790352838</v>
      </c>
      <c r="H51" s="524">
        <v>34252.7425</v>
      </c>
      <c r="I51" s="524">
        <v>286.8035043228561</v>
      </c>
      <c r="J51" s="524">
        <v>8543.85</v>
      </c>
      <c r="K51" s="524">
        <v>122.95584112453959</v>
      </c>
      <c r="L51" s="524">
        <v>30617.2575</v>
      </c>
      <c r="M51" s="524">
        <v>274.18593598473234</v>
      </c>
      <c r="N51" s="524">
        <v>15428.26</v>
      </c>
      <c r="O51" s="524">
        <v>206.94496353720817</v>
      </c>
      <c r="P51" s="548">
        <v>0.50392383769702398</v>
      </c>
      <c r="Q51" s="548">
        <v>6.9116280369271596E-3</v>
      </c>
      <c r="R51" s="548">
        <v>0.249465222240426</v>
      </c>
      <c r="S51" s="548">
        <v>5.3005005132557605E-3</v>
      </c>
      <c r="T51" s="548">
        <v>4.4649621212121202</v>
      </c>
      <c r="U51" s="548">
        <v>1.1376145261673343</v>
      </c>
      <c r="V51" s="548">
        <v>0.89389387627402805</v>
      </c>
      <c r="W51" s="548">
        <v>9.0229092778356754E-3</v>
      </c>
      <c r="Y51">
        <v>0</v>
      </c>
      <c r="Z51">
        <v>142.85783667343301</v>
      </c>
      <c r="AA51">
        <v>1752430660.19398</v>
      </c>
    </row>
    <row r="52" spans="1:27">
      <c r="A52">
        <v>18</v>
      </c>
      <c r="B52" t="s">
        <v>464</v>
      </c>
      <c r="C52" s="526">
        <v>43790.425208333298</v>
      </c>
      <c r="D52" s="524">
        <v>288.5025</v>
      </c>
      <c r="E52" s="524">
        <v>36.164209171500197</v>
      </c>
      <c r="F52" s="524">
        <v>399.51</v>
      </c>
      <c r="G52" s="524">
        <v>25.370586644117374</v>
      </c>
      <c r="H52" s="524">
        <v>35074.962500000001</v>
      </c>
      <c r="I52" s="524">
        <v>874.59649600543355</v>
      </c>
      <c r="J52" s="524">
        <v>14660.8375</v>
      </c>
      <c r="K52" s="524">
        <v>153.52079085571555</v>
      </c>
      <c r="L52" s="524">
        <v>31653.787499999999</v>
      </c>
      <c r="M52" s="524">
        <v>627.81766203116979</v>
      </c>
      <c r="N52" s="524">
        <v>51483.565000000002</v>
      </c>
      <c r="O52" s="524">
        <v>1201.5014248428208</v>
      </c>
      <c r="P52" s="548">
        <v>1.62638622308467</v>
      </c>
      <c r="Q52" s="548">
        <v>9.8760367839004059E-3</v>
      </c>
      <c r="R52" s="548">
        <v>0.41810916560518102</v>
      </c>
      <c r="S52" s="548">
        <v>6.899192519775648E-3</v>
      </c>
      <c r="T52" s="548">
        <v>1.3939264220135801</v>
      </c>
      <c r="U52" s="548">
        <v>9.7704796668156124E-2</v>
      </c>
      <c r="V52" s="548">
        <v>0.90256693150888501</v>
      </c>
      <c r="W52" s="548">
        <v>8.3369075473452587E-3</v>
      </c>
      <c r="Y52">
        <v>0</v>
      </c>
      <c r="Z52">
        <v>142.85783667343301</v>
      </c>
      <c r="AA52">
        <v>1938882511.5816801</v>
      </c>
    </row>
    <row r="53" spans="1:27">
      <c r="A53">
        <v>19</v>
      </c>
      <c r="B53" t="s">
        <v>466</v>
      </c>
      <c r="C53" s="526">
        <v>43790.426782407398</v>
      </c>
      <c r="D53" s="524">
        <v>680.52</v>
      </c>
      <c r="E53" s="524">
        <v>25.265259415516272</v>
      </c>
      <c r="F53" s="524">
        <v>857.03</v>
      </c>
      <c r="G53" s="524">
        <v>47.902679117840798</v>
      </c>
      <c r="H53" s="524">
        <v>32823.552499999998</v>
      </c>
      <c r="I53" s="524">
        <v>504.50722600502121</v>
      </c>
      <c r="J53" s="524">
        <v>58385.364999999998</v>
      </c>
      <c r="K53" s="524">
        <v>572.95418830748008</v>
      </c>
      <c r="L53" s="524">
        <v>32786.107499999998</v>
      </c>
      <c r="M53" s="524">
        <v>444.41807579331277</v>
      </c>
      <c r="N53" s="524">
        <v>206744.62</v>
      </c>
      <c r="O53" s="524">
        <v>1140.9373145797153</v>
      </c>
      <c r="P53" s="548">
        <v>6.3069182172499296</v>
      </c>
      <c r="Q53" s="548">
        <v>0.10819921207161667</v>
      </c>
      <c r="R53" s="548">
        <v>1.77889288598554</v>
      </c>
      <c r="S53" s="548">
        <v>1.2892845310272835E-2</v>
      </c>
      <c r="T53" s="548">
        <v>1.26006696306571</v>
      </c>
      <c r="U53" s="548">
        <v>7.0243726309995425E-2</v>
      </c>
      <c r="V53" s="548">
        <v>0.99899444091851997</v>
      </c>
      <c r="W53" s="548">
        <v>1.7540975800266225E-2</v>
      </c>
      <c r="Y53">
        <v>0</v>
      </c>
      <c r="Z53">
        <v>285.71710385829601</v>
      </c>
      <c r="AA53">
        <v>1839922657.4933901</v>
      </c>
    </row>
    <row r="54" spans="1:27">
      <c r="A54">
        <v>21</v>
      </c>
      <c r="B54" t="s">
        <v>470</v>
      </c>
      <c r="C54" s="526">
        <v>43790.43</v>
      </c>
      <c r="D54" s="524">
        <v>385.01</v>
      </c>
      <c r="E54" s="524">
        <v>17.088007490635043</v>
      </c>
      <c r="F54" s="524">
        <v>440.51</v>
      </c>
      <c r="G54" s="524">
        <v>17.841898254763517</v>
      </c>
      <c r="H54" s="524">
        <v>35741.252500000002</v>
      </c>
      <c r="I54" s="524">
        <v>236.82318444646225</v>
      </c>
      <c r="J54" s="524">
        <v>14926.64</v>
      </c>
      <c r="K54" s="524">
        <v>309.85914057829024</v>
      </c>
      <c r="L54" s="524">
        <v>31928.4725</v>
      </c>
      <c r="M54" s="524">
        <v>472.62858104971821</v>
      </c>
      <c r="N54" s="524">
        <v>28484.465</v>
      </c>
      <c r="O54" s="524">
        <v>345.93272655264093</v>
      </c>
      <c r="P54" s="548">
        <v>0.89223765797897503</v>
      </c>
      <c r="Q54" s="548">
        <v>1.3717338447380736E-2</v>
      </c>
      <c r="R54" s="548">
        <v>0.41765477687480101</v>
      </c>
      <c r="S54" s="548">
        <v>9.6959525256743468E-3</v>
      </c>
      <c r="T54" s="548">
        <v>1.1446119628971601</v>
      </c>
      <c r="U54" s="548">
        <v>3.2403261597350741E-2</v>
      </c>
      <c r="V54" s="548">
        <v>0.89328779638558997</v>
      </c>
      <c r="W54" s="548">
        <v>7.5599887420332674E-3</v>
      </c>
      <c r="Y54">
        <v>142.85783667343301</v>
      </c>
      <c r="Z54">
        <v>142.85783667343301</v>
      </c>
      <c r="AA54">
        <v>1811232372.66468</v>
      </c>
    </row>
    <row r="55" spans="1:27">
      <c r="A55">
        <v>22</v>
      </c>
      <c r="B55" t="s">
        <v>472</v>
      </c>
      <c r="C55" s="526">
        <v>43790.4315740741</v>
      </c>
      <c r="D55" s="524">
        <v>561.01250000000005</v>
      </c>
      <c r="E55" s="524">
        <v>31.940883284591997</v>
      </c>
      <c r="F55" s="524">
        <v>452.01</v>
      </c>
      <c r="G55" s="524">
        <v>20.591260281973991</v>
      </c>
      <c r="H55" s="524">
        <v>34931.497499999998</v>
      </c>
      <c r="I55" s="524">
        <v>248.62308318363125</v>
      </c>
      <c r="J55" s="524">
        <v>11478.615</v>
      </c>
      <c r="K55" s="524">
        <v>120.80096067505193</v>
      </c>
      <c r="L55" s="524">
        <v>31167.072499999998</v>
      </c>
      <c r="M55" s="524">
        <v>206.44914262705501</v>
      </c>
      <c r="N55" s="524">
        <v>29321.862499999999</v>
      </c>
      <c r="O55" s="524">
        <v>243.65846730964637</v>
      </c>
      <c r="P55" s="548">
        <v>0.94081124794280502</v>
      </c>
      <c r="Q55" s="548">
        <v>7.7252577148052707E-3</v>
      </c>
      <c r="R55" s="548">
        <v>0.32860511656330599</v>
      </c>
      <c r="S55" s="548">
        <v>2.7866636417086888E-3</v>
      </c>
      <c r="T55" s="548">
        <v>0.80707239121355601</v>
      </c>
      <c r="U55" s="548">
        <v>4.6112521253672073E-2</v>
      </c>
      <c r="V55" s="548">
        <v>0.89225048807831697</v>
      </c>
      <c r="W55" s="548">
        <v>5.7720616089856286E-3</v>
      </c>
      <c r="Y55">
        <v>0</v>
      </c>
      <c r="Z55">
        <v>0</v>
      </c>
      <c r="AA55">
        <v>1972698367.6807599</v>
      </c>
    </row>
    <row r="56" spans="1:27">
      <c r="A56">
        <v>23</v>
      </c>
      <c r="B56" t="s">
        <v>474</v>
      </c>
      <c r="C56" s="526">
        <v>43790.433148148099</v>
      </c>
      <c r="D56" s="524">
        <v>96.5</v>
      </c>
      <c r="E56" s="524">
        <v>4.7258156262526043</v>
      </c>
      <c r="F56" s="524">
        <v>110</v>
      </c>
      <c r="G56" s="524">
        <v>6.9282032302755141</v>
      </c>
      <c r="H56" s="524">
        <v>33028.055</v>
      </c>
      <c r="I56" s="524">
        <v>560.14251582363431</v>
      </c>
      <c r="J56" s="524">
        <v>9123.75</v>
      </c>
      <c r="K56" s="524">
        <v>195.35480200569359</v>
      </c>
      <c r="L56" s="524">
        <v>29378.872500000001</v>
      </c>
      <c r="M56" s="524">
        <v>432.82615612369091</v>
      </c>
      <c r="N56" s="524">
        <v>19479.744999999999</v>
      </c>
      <c r="O56" s="524">
        <v>273.62419355746198</v>
      </c>
      <c r="P56" s="548">
        <v>0.663059576726581</v>
      </c>
      <c r="Q56" s="548">
        <v>1.7308820003461417E-3</v>
      </c>
      <c r="R56" s="548">
        <v>0.276267512382467</v>
      </c>
      <c r="S56" s="548">
        <v>5.577505796347095E-3</v>
      </c>
      <c r="T56" s="548">
        <v>1.14083333333333</v>
      </c>
      <c r="U56" s="548">
        <v>6.8333333333332164E-2</v>
      </c>
      <c r="V56" s="548">
        <v>0.88956707394705603</v>
      </c>
      <c r="W56" s="548">
        <v>8.5009791968148497E-3</v>
      </c>
      <c r="Y56">
        <v>0</v>
      </c>
      <c r="Z56">
        <v>428.57771640509998</v>
      </c>
      <c r="AA56">
        <v>1572310808.6108301</v>
      </c>
    </row>
    <row r="57" spans="1:27">
      <c r="A57">
        <v>24</v>
      </c>
      <c r="B57" t="s">
        <v>476</v>
      </c>
      <c r="C57" s="526">
        <v>43790.4348032407</v>
      </c>
      <c r="D57" s="524">
        <v>311.505</v>
      </c>
      <c r="E57" s="524">
        <v>15.615164637834205</v>
      </c>
      <c r="F57" s="524">
        <v>245</v>
      </c>
      <c r="G57" s="524">
        <v>14.094916341243986</v>
      </c>
      <c r="H57" s="524">
        <v>35242.397499999999</v>
      </c>
      <c r="I57" s="524">
        <v>470.65727009333443</v>
      </c>
      <c r="J57" s="524">
        <v>13114.1875</v>
      </c>
      <c r="K57" s="524">
        <v>246.82697277987867</v>
      </c>
      <c r="L57" s="524">
        <v>31349.5275</v>
      </c>
      <c r="M57" s="524">
        <v>339.67534160150814</v>
      </c>
      <c r="N57" s="524">
        <v>22265.255000000001</v>
      </c>
      <c r="O57" s="524">
        <v>179.40015059495479</v>
      </c>
      <c r="P57" s="548">
        <v>0.71026605391384401</v>
      </c>
      <c r="Q57" s="548">
        <v>6.9824353492184219E-3</v>
      </c>
      <c r="R57" s="548">
        <v>0.372099746418316</v>
      </c>
      <c r="S57" s="548">
        <v>3.2251376984092418E-3</v>
      </c>
      <c r="T57" s="548">
        <v>0.78951681507204596</v>
      </c>
      <c r="U57" s="548">
        <v>8.3835358163008078E-2</v>
      </c>
      <c r="V57" s="548">
        <v>0.88956355560629596</v>
      </c>
      <c r="W57" s="548">
        <v>2.6884741374650733E-3</v>
      </c>
      <c r="Y57">
        <v>0</v>
      </c>
      <c r="Z57">
        <v>0</v>
      </c>
      <c r="AA57">
        <v>1806514372.8103099</v>
      </c>
    </row>
    <row r="58" spans="1:27">
      <c r="A58">
        <v>25</v>
      </c>
      <c r="B58" t="s">
        <v>478</v>
      </c>
      <c r="C58" s="526">
        <v>43790.436388888898</v>
      </c>
      <c r="D58" s="524">
        <v>242</v>
      </c>
      <c r="E58" s="524">
        <v>9.6609178307929504</v>
      </c>
      <c r="F58" s="524">
        <v>236.5</v>
      </c>
      <c r="G58" s="524">
        <v>9.5742710775633899</v>
      </c>
      <c r="H58" s="524">
        <v>33704.817499999997</v>
      </c>
      <c r="I58" s="524">
        <v>203.14065773423323</v>
      </c>
      <c r="J58" s="524">
        <v>39613.58</v>
      </c>
      <c r="K58" s="524">
        <v>556.28432262669207</v>
      </c>
      <c r="L58" s="524">
        <v>30474.44</v>
      </c>
      <c r="M58" s="524">
        <v>259.18272588984627</v>
      </c>
      <c r="N58" s="524">
        <v>113326.6</v>
      </c>
      <c r="O58" s="524">
        <v>1524.6385376863418</v>
      </c>
      <c r="P58" s="548">
        <v>3.7186288869965201</v>
      </c>
      <c r="Q58" s="548">
        <v>1.9596291222660746E-2</v>
      </c>
      <c r="R58" s="548">
        <v>1.17529516928392</v>
      </c>
      <c r="S58" s="548">
        <v>1.3340833360066036E-2</v>
      </c>
      <c r="T58" s="548">
        <v>0.97729619492027597</v>
      </c>
      <c r="U58" s="548">
        <v>1.0434799707056198E-2</v>
      </c>
      <c r="V58" s="548">
        <v>0.90415268489582701</v>
      </c>
      <c r="W58" s="548">
        <v>4.4290571237500416E-3</v>
      </c>
      <c r="Y58">
        <v>142.85783667343301</v>
      </c>
      <c r="Z58">
        <v>285.71710385829601</v>
      </c>
      <c r="AA58">
        <v>1678737091.0400801</v>
      </c>
    </row>
    <row r="59" spans="1:27">
      <c r="A59">
        <v>26</v>
      </c>
      <c r="B59" t="s">
        <v>480</v>
      </c>
      <c r="C59" s="526">
        <v>43790.437962962998</v>
      </c>
      <c r="D59" s="524">
        <v>27</v>
      </c>
      <c r="E59" s="524">
        <v>6.2182527020592211</v>
      </c>
      <c r="F59" s="524">
        <v>75.5</v>
      </c>
      <c r="G59" s="524">
        <v>12.369316876852999</v>
      </c>
      <c r="H59" s="524">
        <v>36993.747499999998</v>
      </c>
      <c r="I59" s="524">
        <v>257.9399846706537</v>
      </c>
      <c r="J59" s="524">
        <v>10543.82</v>
      </c>
      <c r="K59" s="524">
        <v>211.76282849765474</v>
      </c>
      <c r="L59" s="524">
        <v>32691.845000000001</v>
      </c>
      <c r="M59" s="524">
        <v>260.66716152936476</v>
      </c>
      <c r="N59" s="524">
        <v>13191.285</v>
      </c>
      <c r="O59" s="524">
        <v>345.91906196875721</v>
      </c>
      <c r="P59" s="548">
        <v>0.40350252145159599</v>
      </c>
      <c r="Q59" s="548">
        <v>9.9550374715718475E-3</v>
      </c>
      <c r="R59" s="548">
        <v>0.28500766936848698</v>
      </c>
      <c r="S59" s="548">
        <v>4.719287610630965E-3</v>
      </c>
      <c r="T59" s="548">
        <v>2.8996527777777801</v>
      </c>
      <c r="U59" s="548">
        <v>0.70535901954296898</v>
      </c>
      <c r="V59" s="548">
        <v>0.88371548386118304</v>
      </c>
      <c r="W59" s="548">
        <v>4.2944372449225925E-3</v>
      </c>
      <c r="Y59">
        <v>0</v>
      </c>
      <c r="Z59">
        <v>1714.3868870849899</v>
      </c>
      <c r="AA59">
        <v>1971669224.8553801</v>
      </c>
    </row>
    <row r="62" spans="1:27">
      <c r="A62">
        <v>72</v>
      </c>
      <c r="B62" t="s">
        <v>572</v>
      </c>
      <c r="C62" s="526">
        <v>43790.511504629598</v>
      </c>
      <c r="D62" s="524">
        <v>5.5</v>
      </c>
      <c r="E62" s="524">
        <v>4.7258156262526105</v>
      </c>
      <c r="F62" s="524">
        <v>30.5</v>
      </c>
      <c r="G62" s="524">
        <v>6.9999999999999858</v>
      </c>
      <c r="H62" s="524">
        <v>30130.002499999999</v>
      </c>
      <c r="I62" s="524">
        <v>156.91946371144624</v>
      </c>
      <c r="J62" s="524">
        <v>3913.605</v>
      </c>
      <c r="K62" s="524">
        <v>40.225200641691934</v>
      </c>
      <c r="L62" s="524">
        <v>26592.392500000002</v>
      </c>
      <c r="M62" s="524">
        <v>237.56904769962696</v>
      </c>
      <c r="N62" s="524">
        <v>13</v>
      </c>
      <c r="O62" s="524">
        <v>6.8313005106397338</v>
      </c>
      <c r="P62" s="548">
        <v>4.8946379097788105E-4</v>
      </c>
      <c r="Q62" s="548">
        <v>2.585787451863906E-4</v>
      </c>
      <c r="R62" s="548">
        <v>0.129892714655678</v>
      </c>
      <c r="S62" s="548">
        <v>1.4342681259955244E-3</v>
      </c>
      <c r="T62" s="548">
        <v>9.1666666666666696</v>
      </c>
      <c r="U62" s="548">
        <v>6.3098981620003114</v>
      </c>
      <c r="V62" s="548">
        <v>0.88259536172411301</v>
      </c>
      <c r="W62" s="548">
        <v>7.5665348199706996E-3</v>
      </c>
      <c r="Y62">
        <v>142.85783667343301</v>
      </c>
      <c r="Z62">
        <v>0</v>
      </c>
      <c r="AA62">
        <v>15866.0218927321</v>
      </c>
    </row>
    <row r="63" spans="1:27">
      <c r="A63">
        <v>73</v>
      </c>
      <c r="B63" t="s">
        <v>574</v>
      </c>
      <c r="C63" s="526">
        <v>43790.513067129599</v>
      </c>
      <c r="D63" s="524">
        <v>8</v>
      </c>
      <c r="E63" s="524">
        <v>3.6514837167011041</v>
      </c>
      <c r="F63" s="524">
        <v>33</v>
      </c>
      <c r="G63" s="524">
        <v>4.7609522856952315</v>
      </c>
      <c r="H63" s="524">
        <v>27736.692500000001</v>
      </c>
      <c r="I63" s="524">
        <v>186.07099673213497</v>
      </c>
      <c r="J63" s="524">
        <v>3565.5075000000002</v>
      </c>
      <c r="K63" s="524">
        <v>99.176714799068478</v>
      </c>
      <c r="L63" s="524">
        <v>24725.197499999998</v>
      </c>
      <c r="M63" s="524">
        <v>159.39418566793742</v>
      </c>
      <c r="N63" s="524">
        <v>35</v>
      </c>
      <c r="O63" s="524">
        <v>5.9999999999999849</v>
      </c>
      <c r="P63" s="548">
        <v>1.41603060465257E-3</v>
      </c>
      <c r="Q63" s="548">
        <v>2.4603994223333761E-4</v>
      </c>
      <c r="R63" s="548">
        <v>0.128536169933924</v>
      </c>
      <c r="S63" s="548">
        <v>2.8029816199967006E-3</v>
      </c>
      <c r="T63" s="548">
        <v>4.94166666666667</v>
      </c>
      <c r="U63" s="548">
        <v>2.3864393125727292</v>
      </c>
      <c r="V63" s="548">
        <v>0.89143456279844002</v>
      </c>
      <c r="W63" s="548">
        <v>4.2953860315708978E-3</v>
      </c>
      <c r="Y63">
        <v>0</v>
      </c>
      <c r="Z63">
        <v>1000.03436952723</v>
      </c>
      <c r="AA63">
        <v>25880.762663758102</v>
      </c>
    </row>
    <row r="64" spans="1:27">
      <c r="A64">
        <v>3</v>
      </c>
      <c r="B64" t="s">
        <v>437</v>
      </c>
      <c r="C64" s="526">
        <v>43790.401203703703</v>
      </c>
      <c r="D64" s="524">
        <v>2</v>
      </c>
      <c r="E64" s="524">
        <v>4</v>
      </c>
      <c r="F64" s="524">
        <v>33</v>
      </c>
      <c r="G64" s="524">
        <v>9.3094933625126401</v>
      </c>
      <c r="H64" s="524">
        <v>35176.232499999998</v>
      </c>
      <c r="I64" s="524">
        <v>325.20371578261063</v>
      </c>
      <c r="J64" s="524">
        <v>4444.2749999999996</v>
      </c>
      <c r="K64" s="524">
        <v>59.51397903009412</v>
      </c>
      <c r="L64" s="524">
        <v>31259.29</v>
      </c>
      <c r="M64" s="524">
        <v>316.36984485509237</v>
      </c>
      <c r="N64" s="524">
        <v>17</v>
      </c>
      <c r="O64" s="524">
        <v>5.2915026221291823</v>
      </c>
      <c r="P64" s="548">
        <v>5.4479848818972702E-4</v>
      </c>
      <c r="Q64" s="548">
        <v>1.7330322756243819E-4</v>
      </c>
      <c r="R64" s="548">
        <v>0.126356865627369</v>
      </c>
      <c r="S64" s="548">
        <v>2.4805749808550219E-3</v>
      </c>
      <c r="T64" s="548">
        <v>4</v>
      </c>
      <c r="U64" s="548">
        <v>0</v>
      </c>
      <c r="V64" s="548">
        <v>0.88869121373339399</v>
      </c>
      <c r="W64" s="548">
        <v>1.0725715056033676E-2</v>
      </c>
      <c r="Y64">
        <v>0</v>
      </c>
      <c r="Z64">
        <v>0</v>
      </c>
      <c r="AA64">
        <v>34040.851087245901</v>
      </c>
    </row>
    <row r="65" spans="1:27">
      <c r="A65">
        <v>4</v>
      </c>
      <c r="B65" t="s">
        <v>439</v>
      </c>
      <c r="C65" s="526">
        <v>43790.402777777803</v>
      </c>
      <c r="D65" s="524">
        <v>1.5</v>
      </c>
      <c r="E65" s="524">
        <v>1.0000000000000004</v>
      </c>
      <c r="F65" s="524">
        <v>39</v>
      </c>
      <c r="G65" s="524">
        <v>6.6332495807107934</v>
      </c>
      <c r="H65" s="524">
        <v>4764.8950000000004</v>
      </c>
      <c r="I65" s="524">
        <v>123.93230369840624</v>
      </c>
      <c r="J65" s="524">
        <v>633.02</v>
      </c>
      <c r="K65" s="524">
        <v>37.612054805164092</v>
      </c>
      <c r="L65" s="524">
        <v>4151.6824999999999</v>
      </c>
      <c r="M65" s="524">
        <v>111.96008853605133</v>
      </c>
      <c r="N65" s="524">
        <v>4.5</v>
      </c>
      <c r="O65" s="524">
        <v>4.4347115652166895</v>
      </c>
      <c r="P65" s="548">
        <v>1.0909778405065701E-3</v>
      </c>
      <c r="Q65" s="548">
        <v>1.0957462971134153E-3</v>
      </c>
      <c r="R65" s="548">
        <v>0.133013099457823</v>
      </c>
      <c r="S65" s="548">
        <v>1.0322876256417219E-2</v>
      </c>
      <c r="T65" s="548">
        <v>18</v>
      </c>
      <c r="U65" s="548">
        <v>1.7320508075688767</v>
      </c>
      <c r="V65" s="548">
        <v>0.87132690981202598</v>
      </c>
      <c r="W65" s="548">
        <v>9.6467208670755842E-3</v>
      </c>
      <c r="Y65">
        <v>142.85783667343301</v>
      </c>
      <c r="Z65">
        <v>0</v>
      </c>
      <c r="AA65">
        <v>7144.6585493480497</v>
      </c>
    </row>
    <row r="66" spans="1:27">
      <c r="A66">
        <v>5</v>
      </c>
      <c r="B66" t="s">
        <v>441</v>
      </c>
      <c r="C66" s="526">
        <v>43790.404351851903</v>
      </c>
      <c r="D66" s="524">
        <v>4</v>
      </c>
      <c r="E66" s="524">
        <v>3.6514837167011081</v>
      </c>
      <c r="F66" s="524">
        <v>33</v>
      </c>
      <c r="G66" s="524">
        <v>12.489995996796814</v>
      </c>
      <c r="H66" s="524">
        <v>25132.922500000001</v>
      </c>
      <c r="I66" s="524">
        <v>967.58514875523588</v>
      </c>
      <c r="J66" s="524">
        <v>3141.395</v>
      </c>
      <c r="K66" s="524">
        <v>183.96304565499597</v>
      </c>
      <c r="L66" s="524">
        <v>22254.2</v>
      </c>
      <c r="M66" s="524">
        <v>702.55283526101584</v>
      </c>
      <c r="N66" s="524">
        <v>18</v>
      </c>
      <c r="O66" s="524">
        <v>2.8284271247461859</v>
      </c>
      <c r="P66" s="548">
        <v>8.1050010443229801E-4</v>
      </c>
      <c r="Q66" s="548">
        <v>1.3586947302908001E-4</v>
      </c>
      <c r="R66" s="548">
        <v>0.124929552458229</v>
      </c>
      <c r="S66" s="548">
        <v>3.1396476159370129E-3</v>
      </c>
      <c r="T66" s="548">
        <v>9.9722222222222197</v>
      </c>
      <c r="U66" s="548">
        <v>7.159072203492201</v>
      </c>
      <c r="V66" s="548">
        <v>0.88564987338254997</v>
      </c>
      <c r="W66" s="548">
        <v>8.3602061408754695E-3</v>
      </c>
      <c r="Y66">
        <v>0</v>
      </c>
      <c r="Z66">
        <v>857.16810305429897</v>
      </c>
      <c r="AA66">
        <v>2774876.0304201902</v>
      </c>
    </row>
    <row r="67" spans="1:27">
      <c r="A67">
        <v>9</v>
      </c>
      <c r="B67" t="s">
        <v>446</v>
      </c>
      <c r="C67" s="526">
        <v>43790.410775463002</v>
      </c>
      <c r="D67" s="524">
        <v>5</v>
      </c>
      <c r="E67" s="524">
        <v>2.5819888974716099</v>
      </c>
      <c r="F67" s="524">
        <v>204478.27249999999</v>
      </c>
      <c r="G67" s="524">
        <v>2882.3335991654117</v>
      </c>
      <c r="H67" s="524">
        <v>98280.252500000002</v>
      </c>
      <c r="I67" s="524">
        <v>1103.8286317597269</v>
      </c>
      <c r="J67" s="524">
        <v>162155.98749999999</v>
      </c>
      <c r="K67" s="524">
        <v>1931.1301048945986</v>
      </c>
      <c r="L67" s="524">
        <v>88331.574999999997</v>
      </c>
      <c r="M67" s="524">
        <v>956.71898759948078</v>
      </c>
      <c r="N67" s="524">
        <v>153002.73250000001</v>
      </c>
      <c r="O67" s="524">
        <v>1609.2076114343943</v>
      </c>
      <c r="P67" s="548">
        <v>1.73215100457349</v>
      </c>
      <c r="Q67" s="548">
        <v>5.1873157232901418E-3</v>
      </c>
      <c r="R67" s="548">
        <v>1.6499254016504901</v>
      </c>
      <c r="S67" s="548">
        <v>1.5044763746981031E-3</v>
      </c>
      <c r="T67" s="548">
        <v>53307.179791666698</v>
      </c>
      <c r="U67" s="548">
        <v>34294.306870036133</v>
      </c>
      <c r="V67" s="548">
        <v>0.89878841370322604</v>
      </c>
      <c r="W67" s="548">
        <v>5.6513697284370674E-3</v>
      </c>
      <c r="Y67">
        <v>142.85783667343301</v>
      </c>
      <c r="Z67">
        <v>285.71710385829601</v>
      </c>
      <c r="AA67">
        <v>133483.089141537</v>
      </c>
    </row>
    <row r="68" spans="1:27">
      <c r="A68">
        <v>10</v>
      </c>
      <c r="B68" t="s">
        <v>448</v>
      </c>
      <c r="C68" s="526">
        <v>43790.412337962996</v>
      </c>
      <c r="D68" s="524">
        <v>3</v>
      </c>
      <c r="E68" s="524">
        <v>2.0000000000000009</v>
      </c>
      <c r="F68" s="524">
        <v>213135.79749999999</v>
      </c>
      <c r="G68" s="524">
        <v>2198.3571863615084</v>
      </c>
      <c r="H68" s="524">
        <v>100635.7325</v>
      </c>
      <c r="I68" s="524">
        <v>838.68853207069924</v>
      </c>
      <c r="J68" s="524">
        <v>168253.35750000001</v>
      </c>
      <c r="K68" s="524">
        <v>1294.2546531058645</v>
      </c>
      <c r="L68" s="524">
        <v>90599.647500000006</v>
      </c>
      <c r="M68" s="524">
        <v>1146.3088018906296</v>
      </c>
      <c r="N68" s="524">
        <v>157287.35750000001</v>
      </c>
      <c r="O68" s="524">
        <v>1511.1521456497494</v>
      </c>
      <c r="P68" s="548">
        <v>1.7361244590062299</v>
      </c>
      <c r="Q68" s="548">
        <v>6.9061812089045551E-3</v>
      </c>
      <c r="R68" s="548">
        <v>1.6719119205218</v>
      </c>
      <c r="S68" s="548">
        <v>1.8085479617547266E-3</v>
      </c>
      <c r="T68" s="548">
        <v>53033.372499999998</v>
      </c>
      <c r="U68" s="548">
        <v>276.2968886563699</v>
      </c>
      <c r="V68" s="548">
        <v>0.900251813247685</v>
      </c>
      <c r="W68" s="548">
        <v>4.6611440168239753E-3</v>
      </c>
      <c r="Y68">
        <v>142.85783667343301</v>
      </c>
      <c r="Z68">
        <v>0</v>
      </c>
      <c r="AA68">
        <v>238999.26020100899</v>
      </c>
    </row>
    <row r="69" spans="1:27">
      <c r="A69">
        <v>11</v>
      </c>
      <c r="B69" t="s">
        <v>450</v>
      </c>
      <c r="C69" s="526">
        <v>43790.413912037002</v>
      </c>
      <c r="D69" s="524">
        <v>39</v>
      </c>
      <c r="E69" s="524">
        <v>62.085961913033756</v>
      </c>
      <c r="F69" s="524">
        <v>205799.315</v>
      </c>
      <c r="G69" s="524">
        <v>4553.6039074606497</v>
      </c>
      <c r="H69" s="524">
        <v>97368.162500000006</v>
      </c>
      <c r="I69" s="524">
        <v>1999.55010952219</v>
      </c>
      <c r="J69" s="524">
        <v>163883.9725</v>
      </c>
      <c r="K69" s="524">
        <v>3177.4932980630515</v>
      </c>
      <c r="L69" s="524">
        <v>87847.285000000003</v>
      </c>
      <c r="M69" s="524">
        <v>1481.5977852425481</v>
      </c>
      <c r="N69" s="524">
        <v>154710.04749999999</v>
      </c>
      <c r="O69" s="524">
        <v>2317.7018178129306</v>
      </c>
      <c r="P69" s="548">
        <v>1.76117067280871</v>
      </c>
      <c r="Q69" s="548">
        <v>5.0803008206256588E-3</v>
      </c>
      <c r="R69" s="548">
        <v>1.6831692021519999</v>
      </c>
      <c r="S69" s="548">
        <v>3.910921775894801E-3</v>
      </c>
      <c r="T69" s="548">
        <v>24244.380142045498</v>
      </c>
      <c r="U69" s="548">
        <v>21358.69488581433</v>
      </c>
      <c r="V69" s="548">
        <v>0.90227341188203403</v>
      </c>
      <c r="W69" s="548">
        <v>4.5655377357490066E-3</v>
      </c>
      <c r="Y69">
        <v>0</v>
      </c>
      <c r="Z69">
        <v>0</v>
      </c>
      <c r="AA69">
        <v>14435.9224495699</v>
      </c>
    </row>
    <row r="70" spans="1:27">
      <c r="A70">
        <v>12</v>
      </c>
      <c r="B70" t="s">
        <v>452</v>
      </c>
      <c r="C70" s="526">
        <v>43790.415555555599</v>
      </c>
      <c r="D70" s="524">
        <v>6.5</v>
      </c>
      <c r="E70" s="524">
        <v>3.7859388972001806</v>
      </c>
      <c r="F70" s="524">
        <v>193559.96</v>
      </c>
      <c r="G70" s="524">
        <v>3584.3771994119079</v>
      </c>
      <c r="H70" s="524">
        <v>94662.097500000003</v>
      </c>
      <c r="I70" s="524">
        <v>1301.3695669139267</v>
      </c>
      <c r="J70" s="524">
        <v>157544.01500000001</v>
      </c>
      <c r="K70" s="524">
        <v>1801.0505432938644</v>
      </c>
      <c r="L70" s="524">
        <v>85343.177500000005</v>
      </c>
      <c r="M70" s="524">
        <v>1229.4839636041379</v>
      </c>
      <c r="N70" s="524">
        <v>148805.89000000001</v>
      </c>
      <c r="O70" s="524">
        <v>1827.1502896210845</v>
      </c>
      <c r="P70" s="548">
        <v>1.7436881904630399</v>
      </c>
      <c r="Q70" s="548">
        <v>1.2295256913686938E-2</v>
      </c>
      <c r="R70" s="548">
        <v>1.6643532039728699</v>
      </c>
      <c r="S70" s="548">
        <v>1.3319461441334331E-2</v>
      </c>
      <c r="T70" s="548">
        <v>36329.804583333302</v>
      </c>
      <c r="U70" s="548">
        <v>15408.166126320337</v>
      </c>
      <c r="V70" s="548">
        <v>0.90159972585604098</v>
      </c>
      <c r="W70" s="548">
        <v>1.1062667904160771E-2</v>
      </c>
      <c r="Y70">
        <v>0</v>
      </c>
      <c r="Z70">
        <v>0</v>
      </c>
      <c r="AA70">
        <v>11433.1835896178</v>
      </c>
    </row>
    <row r="71" spans="1:27">
      <c r="A71">
        <v>74</v>
      </c>
      <c r="B71" t="s">
        <v>576</v>
      </c>
      <c r="C71" s="526">
        <v>43790.514641203699</v>
      </c>
      <c r="D71" s="524">
        <v>10.5</v>
      </c>
      <c r="E71" s="524">
        <v>5.5075705472861012</v>
      </c>
      <c r="F71" s="524">
        <v>154901.33749999999</v>
      </c>
      <c r="G71" s="524">
        <v>3169.9633462256943</v>
      </c>
      <c r="H71" s="524">
        <v>74926.395000000004</v>
      </c>
      <c r="I71" s="524">
        <v>782.74001356325743</v>
      </c>
      <c r="J71" s="524">
        <v>123380.0825</v>
      </c>
      <c r="K71" s="524">
        <v>2008.238132616028</v>
      </c>
      <c r="L71" s="524">
        <v>66502.702499999999</v>
      </c>
      <c r="M71" s="524">
        <v>853.72751735724751</v>
      </c>
      <c r="N71" s="524">
        <v>116304.13499999999</v>
      </c>
      <c r="O71" s="524">
        <v>1567.931081106299</v>
      </c>
      <c r="P71" s="548">
        <v>1.7489039892127201</v>
      </c>
      <c r="Q71" s="548">
        <v>1.5357234824596546E-2</v>
      </c>
      <c r="R71" s="548">
        <v>1.64662191891492</v>
      </c>
      <c r="S71" s="548">
        <v>1.2284320239099379E-2</v>
      </c>
      <c r="T71" s="548">
        <v>19753.608526785702</v>
      </c>
      <c r="U71" s="548">
        <v>13640.990574694562</v>
      </c>
      <c r="V71" s="548">
        <v>0.88757308574877103</v>
      </c>
      <c r="W71" s="548">
        <v>6.5832043323701874E-3</v>
      </c>
      <c r="Y71">
        <v>142.85783667343301</v>
      </c>
      <c r="Z71">
        <v>0</v>
      </c>
      <c r="AA71">
        <v>17439.298908902401</v>
      </c>
    </row>
    <row r="72" spans="1:27">
      <c r="A72">
        <v>75</v>
      </c>
      <c r="B72" t="s">
        <v>578</v>
      </c>
      <c r="C72" s="526">
        <v>43790.516273148103</v>
      </c>
      <c r="D72" s="524">
        <v>10.5</v>
      </c>
      <c r="E72" s="524">
        <v>4.9999999999999982</v>
      </c>
      <c r="F72" s="524">
        <v>161278.48250000001</v>
      </c>
      <c r="G72" s="524">
        <v>1933.3800653983328</v>
      </c>
      <c r="H72" s="524">
        <v>75661.509999999995</v>
      </c>
      <c r="I72" s="524">
        <v>1108.0266743167895</v>
      </c>
      <c r="J72" s="524">
        <v>125792.925</v>
      </c>
      <c r="K72" s="524">
        <v>1494.437433920056</v>
      </c>
      <c r="L72" s="524">
        <v>68060.675000000003</v>
      </c>
      <c r="M72" s="524">
        <v>1179.2956906135801</v>
      </c>
      <c r="N72" s="524">
        <v>118328.7525</v>
      </c>
      <c r="O72" s="524">
        <v>1602.8908562630456</v>
      </c>
      <c r="P72" s="548">
        <v>1.73867736165298</v>
      </c>
      <c r="Q72" s="548">
        <v>1.0422373830378027E-2</v>
      </c>
      <c r="R72" s="548">
        <v>1.6626617456956201</v>
      </c>
      <c r="S72" s="548">
        <v>1.3672466195045521E-2</v>
      </c>
      <c r="T72" s="548">
        <v>20047.6233125</v>
      </c>
      <c r="U72" s="548">
        <v>13950.377397553997</v>
      </c>
      <c r="V72" s="548">
        <v>0.89953113324126999</v>
      </c>
      <c r="W72" s="548">
        <v>6.7524360918953868E-3</v>
      </c>
      <c r="Y72">
        <v>0</v>
      </c>
      <c r="Z72">
        <v>285.71710385829601</v>
      </c>
      <c r="AA72">
        <v>19298.8493275785</v>
      </c>
    </row>
    <row r="73" spans="1:27">
      <c r="A73">
        <v>6</v>
      </c>
      <c r="B73" t="s">
        <v>419</v>
      </c>
      <c r="C73" s="526">
        <v>43790.4059837963</v>
      </c>
      <c r="D73" s="524">
        <v>9</v>
      </c>
      <c r="E73" s="524">
        <v>1.9999999999999978</v>
      </c>
      <c r="F73" s="524">
        <v>52</v>
      </c>
      <c r="G73" s="524">
        <v>14.142135623730972</v>
      </c>
      <c r="H73" s="524">
        <v>18.5</v>
      </c>
      <c r="I73" s="524">
        <v>4.7258156262526123</v>
      </c>
      <c r="J73" s="524">
        <v>49.5</v>
      </c>
      <c r="K73" s="524">
        <v>8.3864970836061037</v>
      </c>
      <c r="L73" s="524">
        <v>8</v>
      </c>
      <c r="M73" s="524">
        <v>5.1639777949432242</v>
      </c>
      <c r="N73" s="524">
        <v>17</v>
      </c>
      <c r="O73" s="524">
        <v>3.4641016151377491</v>
      </c>
      <c r="P73" s="548">
        <v>3.4190476190476198</v>
      </c>
      <c r="Q73" s="548">
        <v>3.1000548601685152</v>
      </c>
      <c r="R73" s="548">
        <v>2.7828282828282802</v>
      </c>
      <c r="S73" s="548">
        <v>0.66151977091042091</v>
      </c>
      <c r="T73" s="548">
        <v>6</v>
      </c>
      <c r="U73" s="548">
        <v>2.1889875894272821</v>
      </c>
      <c r="V73" s="548">
        <v>0.50126262626262597</v>
      </c>
      <c r="W73" s="548">
        <v>0.46525679063997344</v>
      </c>
      <c r="Y73">
        <v>285.71706979850001</v>
      </c>
      <c r="Z73">
        <v>0</v>
      </c>
      <c r="AA73">
        <v>2089705221.2119999</v>
      </c>
    </row>
    <row r="74" spans="1:27">
      <c r="A74">
        <v>7</v>
      </c>
      <c r="B74" t="s">
        <v>429</v>
      </c>
      <c r="C74" s="526">
        <v>43790.4075578704</v>
      </c>
      <c r="D74" s="524">
        <v>5</v>
      </c>
      <c r="E74" s="524">
        <v>1.1547005383792501</v>
      </c>
      <c r="F74" s="524">
        <v>40.5</v>
      </c>
      <c r="G74" s="524">
        <v>7.7244201508376573</v>
      </c>
      <c r="H74" s="524">
        <v>6.5</v>
      </c>
      <c r="I74" s="524">
        <v>1.9148542155126733</v>
      </c>
      <c r="J74" s="524">
        <v>32</v>
      </c>
      <c r="K74" s="524">
        <v>13.564659966250529</v>
      </c>
      <c r="L74" s="524">
        <v>3.5</v>
      </c>
      <c r="M74" s="524">
        <v>4.1231056256176499</v>
      </c>
      <c r="N74" s="524">
        <v>23.5</v>
      </c>
      <c r="O74" s="524">
        <v>3.4156502553198553</v>
      </c>
      <c r="P74" s="548">
        <v>3.5833333333333299</v>
      </c>
      <c r="Q74" s="548">
        <v>1.5320646925708539</v>
      </c>
      <c r="R74" s="548">
        <v>4.9583333333333304</v>
      </c>
      <c r="S74" s="548">
        <v>1.3149778198382904</v>
      </c>
      <c r="T74" s="548">
        <v>8.375</v>
      </c>
      <c r="U74" s="548">
        <v>2.2867371223353756</v>
      </c>
      <c r="V74" s="548">
        <v>0.6875</v>
      </c>
      <c r="W74" s="548">
        <v>0.9437293044088455</v>
      </c>
      <c r="Y74">
        <v>0</v>
      </c>
      <c r="Z74">
        <v>0</v>
      </c>
      <c r="AA74">
        <v>1830326086.3610301</v>
      </c>
    </row>
    <row r="75" spans="1:27">
      <c r="A75">
        <v>8</v>
      </c>
      <c r="B75" t="s">
        <v>430</v>
      </c>
      <c r="C75" s="526">
        <v>43790.409143518496</v>
      </c>
      <c r="D75" s="524">
        <v>14</v>
      </c>
      <c r="E75" s="524">
        <v>6.3245553203367635</v>
      </c>
      <c r="F75" s="524">
        <v>37.5</v>
      </c>
      <c r="G75" s="524">
        <v>7.0000000000000124</v>
      </c>
      <c r="H75" s="524">
        <v>6.5</v>
      </c>
      <c r="I75" s="524">
        <v>1.9148542155126733</v>
      </c>
      <c r="J75" s="524">
        <v>82.5</v>
      </c>
      <c r="K75" s="524">
        <v>12.89702808143541</v>
      </c>
      <c r="L75" s="524">
        <v>2.5</v>
      </c>
      <c r="M75" s="524">
        <v>1.9148542155126753</v>
      </c>
      <c r="N75" s="524">
        <v>28</v>
      </c>
      <c r="O75" s="524">
        <v>9.797958971132724</v>
      </c>
      <c r="P75" s="548">
        <v>10.3333333333333</v>
      </c>
      <c r="Q75" s="548">
        <v>7.0945988845975636</v>
      </c>
      <c r="R75" s="548">
        <v>13.9791666666667</v>
      </c>
      <c r="S75" s="548">
        <v>5.9326368973295258</v>
      </c>
      <c r="T75" s="548">
        <v>3.3666666666666698</v>
      </c>
      <c r="U75" s="548">
        <v>2.2510902708259879</v>
      </c>
      <c r="V75" s="548">
        <v>0.41666666666666702</v>
      </c>
      <c r="W75" s="548">
        <v>0.2886751345948132</v>
      </c>
      <c r="Y75">
        <v>142.85783667343301</v>
      </c>
      <c r="Z75">
        <v>0</v>
      </c>
      <c r="AA75">
        <v>2093021078.2525101</v>
      </c>
    </row>
    <row r="76" spans="1:27">
      <c r="A76">
        <v>1</v>
      </c>
      <c r="B76" t="s">
        <v>427</v>
      </c>
      <c r="C76" s="526">
        <v>43790.397974537002</v>
      </c>
      <c r="D76" s="524">
        <v>3.5</v>
      </c>
      <c r="E76" s="524">
        <v>3.4156502553198655</v>
      </c>
      <c r="F76" s="524">
        <v>357.505</v>
      </c>
      <c r="G76" s="524">
        <v>125.32488459998669</v>
      </c>
      <c r="H76" s="524">
        <v>43364.43</v>
      </c>
      <c r="I76" s="524">
        <v>549.58246169273059</v>
      </c>
      <c r="J76" s="524">
        <v>5854.3424999999997</v>
      </c>
      <c r="K76" s="524">
        <v>178.05841707613976</v>
      </c>
      <c r="L76" s="524">
        <v>38795.67</v>
      </c>
      <c r="M76" s="524">
        <v>440.58318049312209</v>
      </c>
      <c r="N76" s="524">
        <v>232.0025</v>
      </c>
      <c r="O76" s="524">
        <v>79.149900136807915</v>
      </c>
      <c r="P76" s="548">
        <v>5.9650781040037903E-3</v>
      </c>
      <c r="Q76" s="548">
        <v>1.9728529112130713E-3</v>
      </c>
      <c r="R76" s="548">
        <v>0.135005137716569</v>
      </c>
      <c r="S76" s="548">
        <v>3.7823182355177011E-3</v>
      </c>
      <c r="T76" s="548">
        <v>96.584583333333299</v>
      </c>
      <c r="U76" s="548">
        <v>40.395415394520121</v>
      </c>
      <c r="V76" s="548">
        <v>0.89467032611011399</v>
      </c>
      <c r="W76" s="548">
        <v>6.3733080365724303E-3</v>
      </c>
      <c r="Y76">
        <v>0</v>
      </c>
      <c r="Z76">
        <v>0</v>
      </c>
      <c r="AA76">
        <v>14006.920518406099</v>
      </c>
    </row>
    <row r="77" spans="1:27">
      <c r="A77">
        <v>2</v>
      </c>
      <c r="B77" t="s">
        <v>428</v>
      </c>
      <c r="C77" s="526">
        <v>43790.3995601852</v>
      </c>
      <c r="D77" s="524">
        <v>2</v>
      </c>
      <c r="E77" s="524">
        <v>1.6329931618554518</v>
      </c>
      <c r="F77" s="524">
        <v>41.5</v>
      </c>
      <c r="G77" s="524">
        <v>3.4156502553198673</v>
      </c>
      <c r="H77" s="524">
        <v>41747.147499999999</v>
      </c>
      <c r="I77" s="524">
        <v>232.04717370602395</v>
      </c>
      <c r="J77" s="524">
        <v>5330.6225000000004</v>
      </c>
      <c r="K77" s="524">
        <v>108.86618311030536</v>
      </c>
      <c r="L77" s="524">
        <v>37602.65</v>
      </c>
      <c r="M77" s="524">
        <v>452.6740146432906</v>
      </c>
      <c r="N77" s="524">
        <v>13.5</v>
      </c>
      <c r="O77" s="524">
        <v>5.5075705472860967</v>
      </c>
      <c r="P77" s="548">
        <v>3.5788531623384001E-4</v>
      </c>
      <c r="Q77" s="548">
        <v>1.4237911518898776E-4</v>
      </c>
      <c r="R77" s="548">
        <v>0.12769976571636399</v>
      </c>
      <c r="S77" s="548">
        <v>3.2022158184601495E-3</v>
      </c>
      <c r="T77" s="548">
        <v>18</v>
      </c>
      <c r="U77" s="548">
        <v>7.0000000000000018</v>
      </c>
      <c r="V77" s="548">
        <v>0.90075211638105401</v>
      </c>
      <c r="W77" s="548">
        <v>1.2698686221891934E-2</v>
      </c>
      <c r="Y77">
        <v>142.85783667343301</v>
      </c>
      <c r="Z77">
        <v>0</v>
      </c>
      <c r="AA77">
        <v>8859.9125988382693</v>
      </c>
    </row>
    <row r="78" spans="1:27">
      <c r="A78">
        <v>70</v>
      </c>
      <c r="B78" t="s">
        <v>431</v>
      </c>
      <c r="C78" s="526">
        <v>43790.508287037002</v>
      </c>
      <c r="D78" s="524">
        <v>11.5</v>
      </c>
      <c r="E78" s="524">
        <v>4.9999999999999982</v>
      </c>
      <c r="F78" s="524">
        <v>33.5</v>
      </c>
      <c r="G78" s="524">
        <v>19.209372712298546</v>
      </c>
      <c r="H78" s="524">
        <v>32858.822500000002</v>
      </c>
      <c r="I78" s="524">
        <v>640.84257637256655</v>
      </c>
      <c r="J78" s="524">
        <v>4084.6624999999999</v>
      </c>
      <c r="K78" s="524">
        <v>86.792707978993008</v>
      </c>
      <c r="L78" s="524">
        <v>29174.935000000001</v>
      </c>
      <c r="M78" s="524">
        <v>542.54805848582248</v>
      </c>
      <c r="N78" s="524">
        <v>16.5</v>
      </c>
      <c r="O78" s="524">
        <v>8.225975119502035</v>
      </c>
      <c r="P78" s="548">
        <v>5.6395261181347396E-4</v>
      </c>
      <c r="Q78" s="548">
        <v>2.7616260565998759E-4</v>
      </c>
      <c r="R78" s="548">
        <v>0.124319885737045</v>
      </c>
      <c r="S78" s="548">
        <v>2.1241824900097798E-3</v>
      </c>
      <c r="T78" s="548">
        <v>2.8861111111111102</v>
      </c>
      <c r="U78" s="548">
        <v>0.60860597644773662</v>
      </c>
      <c r="V78" s="548">
        <v>0.88797204711516198</v>
      </c>
      <c r="W78" s="548">
        <v>1.3261856872794025E-2</v>
      </c>
      <c r="Y78">
        <v>0</v>
      </c>
      <c r="Z78">
        <v>0</v>
      </c>
      <c r="AA78">
        <v>8447435.5651484709</v>
      </c>
    </row>
    <row r="79" spans="1:27">
      <c r="A79">
        <v>71</v>
      </c>
      <c r="B79" t="s">
        <v>570</v>
      </c>
      <c r="C79" s="526">
        <v>43790.509861111103</v>
      </c>
      <c r="D79" s="524">
        <v>4</v>
      </c>
      <c r="E79" s="524">
        <v>4</v>
      </c>
      <c r="F79" s="524">
        <v>28.5</v>
      </c>
      <c r="G79" s="524">
        <v>14.271183085738437</v>
      </c>
      <c r="H79" s="524">
        <v>33857.279999999999</v>
      </c>
      <c r="I79" s="524">
        <v>1339.4146515051773</v>
      </c>
      <c r="J79" s="524">
        <v>4358.2550000000001</v>
      </c>
      <c r="K79" s="524">
        <v>220.46480966357959</v>
      </c>
      <c r="L79" s="524">
        <v>30092.564999999999</v>
      </c>
      <c r="M79" s="524">
        <v>866.67717298124273</v>
      </c>
      <c r="N79" s="524">
        <v>11.5</v>
      </c>
      <c r="O79" s="524">
        <v>2.9999999999999969</v>
      </c>
      <c r="P79" s="548">
        <v>3.8033968765713999E-4</v>
      </c>
      <c r="Q79" s="548">
        <v>8.9511044788120794E-5</v>
      </c>
      <c r="R79" s="548">
        <v>0.128690814822737</v>
      </c>
      <c r="S79" s="548">
        <v>2.299234236913859E-3</v>
      </c>
      <c r="T79" s="548">
        <v>9.4499999999999993</v>
      </c>
      <c r="U79" s="548">
        <v>4.2751218306226839</v>
      </c>
      <c r="V79" s="548">
        <v>0.88912868144174595</v>
      </c>
      <c r="W79" s="548">
        <v>1.3938444765247185E-2</v>
      </c>
      <c r="Y79">
        <v>142.85783667343301</v>
      </c>
      <c r="Z79">
        <v>142.85783667343301</v>
      </c>
      <c r="AA79">
        <v>157008.15642599901</v>
      </c>
    </row>
  </sheetData>
  <sortState xmlns:xlrd2="http://schemas.microsoft.com/office/spreadsheetml/2017/richdata2" ref="A3:AA59">
    <sortCondition ref="B3:B59"/>
  </sortState>
  <pageMargins left="0.7" right="0.7" top="0.75" bottom="0.75"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AA44"/>
  <sheetViews>
    <sheetView workbookViewId="0">
      <selection activeCell="A7" sqref="A7:AA12"/>
    </sheetView>
  </sheetViews>
  <sheetFormatPr baseColWidth="10" defaultRowHeight="13"/>
  <cols>
    <col min="2" max="2" width="28.1640625" bestFit="1" customWidth="1"/>
    <col min="3" max="3" width="28.1640625" customWidth="1"/>
    <col min="4" max="15" width="10.83203125" customWidth="1"/>
    <col min="18" max="18" width="12.1640625" customWidth="1"/>
    <col min="20" max="20" width="11.83203125" customWidth="1"/>
    <col min="22" max="22" width="12.83203125" customWidth="1"/>
  </cols>
  <sheetData>
    <row r="1" spans="1:27" ht="12" customHeight="1">
      <c r="B1" s="562" t="s">
        <v>282</v>
      </c>
      <c r="C1" s="562"/>
      <c r="D1" s="562"/>
      <c r="E1" s="562"/>
      <c r="F1" s="562"/>
      <c r="G1" s="562"/>
      <c r="H1" s="562"/>
      <c r="I1" s="562"/>
    </row>
    <row r="2" spans="1:27">
      <c r="B2" s="223">
        <f>'Nb Blanks'!W2+1</f>
        <v>77</v>
      </c>
      <c r="C2" s="223"/>
      <c r="D2" s="223">
        <f>B2+1</f>
        <v>78</v>
      </c>
      <c r="E2" s="223">
        <f t="shared" ref="E2:G2" si="0">D2+1</f>
        <v>79</v>
      </c>
      <c r="F2" s="223">
        <f t="shared" si="0"/>
        <v>80</v>
      </c>
      <c r="G2" s="223">
        <f t="shared" si="0"/>
        <v>81</v>
      </c>
      <c r="H2" s="223">
        <f t="shared" ref="H2" si="1">G2+1</f>
        <v>82</v>
      </c>
      <c r="I2" s="223">
        <f t="shared" ref="I2" si="2">H2+1</f>
        <v>83</v>
      </c>
      <c r="J2" s="223">
        <f t="shared" ref="J2" si="3">I2+1</f>
        <v>84</v>
      </c>
      <c r="K2" s="223">
        <f t="shared" ref="K2" si="4">J2+1</f>
        <v>85</v>
      </c>
      <c r="L2" s="223">
        <f t="shared" ref="L2" si="5">K2+1</f>
        <v>86</v>
      </c>
      <c r="M2" s="223">
        <f t="shared" ref="M2" si="6">L2+1</f>
        <v>87</v>
      </c>
      <c r="N2" s="223">
        <f t="shared" ref="N2" si="7">M2+1</f>
        <v>88</v>
      </c>
      <c r="O2" s="223">
        <f t="shared" ref="O2" si="8">N2+1</f>
        <v>89</v>
      </c>
      <c r="P2" s="223">
        <f t="shared" ref="P2" si="9">O2+1</f>
        <v>90</v>
      </c>
      <c r="Q2" s="223">
        <f t="shared" ref="Q2" si="10">P2+1</f>
        <v>91</v>
      </c>
      <c r="R2" s="223">
        <f t="shared" ref="R2" si="11">Q2+1</f>
        <v>92</v>
      </c>
      <c r="S2" s="223">
        <f t="shared" ref="S2" si="12">R2+1</f>
        <v>93</v>
      </c>
      <c r="T2" s="223">
        <f t="shared" ref="T2" si="13">S2+1</f>
        <v>94</v>
      </c>
      <c r="U2" s="223">
        <f t="shared" ref="U2" si="14">T2+1</f>
        <v>95</v>
      </c>
      <c r="V2" s="223">
        <f t="shared" ref="V2" si="15">U2+1</f>
        <v>96</v>
      </c>
      <c r="W2" s="223">
        <f t="shared" ref="W2" si="16">V2+1</f>
        <v>97</v>
      </c>
    </row>
    <row r="3" spans="1:27" ht="36" customHeight="1" thickBot="1">
      <c r="A3" s="7" t="s">
        <v>417</v>
      </c>
      <c r="B3" s="7" t="s">
        <v>145</v>
      </c>
      <c r="C3" s="7" t="s">
        <v>413</v>
      </c>
      <c r="D3" s="7" t="s">
        <v>300</v>
      </c>
      <c r="E3" s="7" t="s">
        <v>64</v>
      </c>
      <c r="F3" s="7" t="s">
        <v>301</v>
      </c>
      <c r="G3" s="7" t="s">
        <v>64</v>
      </c>
      <c r="H3" s="7" t="s">
        <v>138</v>
      </c>
      <c r="I3" s="7" t="s">
        <v>64</v>
      </c>
      <c r="J3" s="7" t="s">
        <v>139</v>
      </c>
      <c r="K3" s="7" t="s">
        <v>64</v>
      </c>
      <c r="L3" s="7" t="s">
        <v>140</v>
      </c>
      <c r="M3" s="7" t="s">
        <v>64</v>
      </c>
      <c r="N3" s="7" t="s">
        <v>141</v>
      </c>
      <c r="O3" s="7" t="s">
        <v>64</v>
      </c>
      <c r="P3" s="7" t="s">
        <v>142</v>
      </c>
      <c r="Q3" s="7" t="s">
        <v>64</v>
      </c>
      <c r="R3" s="7" t="s">
        <v>143</v>
      </c>
      <c r="S3" s="7" t="s">
        <v>64</v>
      </c>
      <c r="T3" s="7" t="s">
        <v>146</v>
      </c>
      <c r="U3" s="7" t="s">
        <v>64</v>
      </c>
      <c r="V3" s="7" t="s">
        <v>144</v>
      </c>
      <c r="W3" s="7" t="s">
        <v>64</v>
      </c>
      <c r="Y3" s="3" t="s">
        <v>416</v>
      </c>
      <c r="Z3" s="3" t="s">
        <v>414</v>
      </c>
      <c r="AA3" s="3" t="s">
        <v>415</v>
      </c>
    </row>
    <row r="4" spans="1:27" ht="14" thickTop="1">
      <c r="A4" s="140"/>
      <c r="B4" s="140"/>
      <c r="C4" s="140"/>
      <c r="D4" s="140"/>
      <c r="E4" s="140"/>
      <c r="F4" s="140"/>
      <c r="G4" s="140"/>
      <c r="H4" s="140"/>
      <c r="I4" s="140"/>
      <c r="J4" s="140"/>
      <c r="K4" s="140"/>
      <c r="L4" s="140"/>
      <c r="M4" s="140"/>
      <c r="N4" s="140"/>
      <c r="O4" s="140"/>
      <c r="P4" s="140"/>
      <c r="Q4" s="140"/>
      <c r="R4" s="140"/>
      <c r="S4" s="140"/>
      <c r="T4" s="140"/>
      <c r="U4" s="140"/>
      <c r="V4" s="140"/>
      <c r="W4" s="140"/>
      <c r="Y4" s="140"/>
      <c r="Z4" s="140"/>
      <c r="AA4" s="140"/>
    </row>
    <row r="5" spans="1:27">
      <c r="B5" s="563" t="s">
        <v>192</v>
      </c>
      <c r="C5" s="563"/>
      <c r="D5" s="563"/>
      <c r="E5" s="563"/>
      <c r="F5" s="563"/>
      <c r="G5" s="563"/>
      <c r="H5" s="563"/>
      <c r="I5" s="563"/>
      <c r="J5" s="563"/>
      <c r="K5" s="563"/>
      <c r="L5" s="563"/>
      <c r="M5" s="563"/>
      <c r="N5" s="563"/>
      <c r="O5" s="563"/>
      <c r="P5" s="563"/>
      <c r="Q5" s="563"/>
      <c r="R5" s="563"/>
      <c r="S5" s="563"/>
      <c r="T5" s="563"/>
      <c r="U5" s="563"/>
      <c r="V5" s="563"/>
      <c r="W5" s="563"/>
    </row>
    <row r="6" spans="1:27">
      <c r="B6" s="224"/>
      <c r="C6" s="224"/>
      <c r="D6" s="224"/>
      <c r="E6" s="224"/>
      <c r="F6" s="224"/>
      <c r="G6" s="224"/>
      <c r="H6" s="224"/>
      <c r="I6" s="224"/>
      <c r="J6" s="224"/>
      <c r="K6" s="224"/>
      <c r="L6" s="224"/>
      <c r="M6" s="224"/>
      <c r="N6" s="224"/>
      <c r="O6" s="224"/>
      <c r="P6" s="224"/>
      <c r="Q6" s="224"/>
      <c r="R6" s="224"/>
      <c r="S6" s="224"/>
      <c r="T6" s="224"/>
      <c r="U6" s="224"/>
      <c r="V6" s="224"/>
      <c r="W6" s="224"/>
    </row>
    <row r="7" spans="1:27">
      <c r="A7">
        <v>9</v>
      </c>
      <c r="B7" t="s">
        <v>446</v>
      </c>
      <c r="C7" s="526">
        <v>43790.410775463002</v>
      </c>
      <c r="D7" s="524">
        <v>5</v>
      </c>
      <c r="E7" s="524">
        <v>2.5819888974716099</v>
      </c>
      <c r="F7" s="524">
        <v>204478.27249999999</v>
      </c>
      <c r="G7" s="524">
        <v>2882.3335991654117</v>
      </c>
      <c r="H7" s="524">
        <v>98280.252500000002</v>
      </c>
      <c r="I7" s="524">
        <v>1103.8286317597269</v>
      </c>
      <c r="J7" s="524">
        <v>162155.98749999999</v>
      </c>
      <c r="K7" s="524">
        <v>1931.1301048945986</v>
      </c>
      <c r="L7" s="524">
        <v>88331.574999999997</v>
      </c>
      <c r="M7" s="524">
        <v>956.71898759948078</v>
      </c>
      <c r="N7" s="524">
        <v>153002.73250000001</v>
      </c>
      <c r="O7" s="524">
        <v>1609.2076114343943</v>
      </c>
      <c r="P7" s="548">
        <v>1.73215100457349</v>
      </c>
      <c r="Q7" s="548">
        <v>5.1873157232901418E-3</v>
      </c>
      <c r="R7" s="548">
        <v>1.6499254016504901</v>
      </c>
      <c r="S7" s="548">
        <v>1.5044763746981031E-3</v>
      </c>
      <c r="T7" s="548">
        <v>53307.179791666698</v>
      </c>
      <c r="U7" s="548">
        <v>34294.306870036133</v>
      </c>
      <c r="V7" s="548">
        <v>0.89878841370322604</v>
      </c>
      <c r="W7" s="548">
        <v>5.6513697284370674E-3</v>
      </c>
      <c r="Y7">
        <v>142.85783667343301</v>
      </c>
      <c r="Z7">
        <v>285.71710385829601</v>
      </c>
      <c r="AA7">
        <v>133483.089141537</v>
      </c>
    </row>
    <row r="8" spans="1:27">
      <c r="A8">
        <v>10</v>
      </c>
      <c r="B8" t="s">
        <v>448</v>
      </c>
      <c r="C8" s="526">
        <v>43790.412337962996</v>
      </c>
      <c r="D8" s="524">
        <v>3</v>
      </c>
      <c r="E8" s="524">
        <v>2.0000000000000009</v>
      </c>
      <c r="F8" s="524">
        <v>213135.79749999999</v>
      </c>
      <c r="G8" s="524">
        <v>2198.3571863615084</v>
      </c>
      <c r="H8" s="524">
        <v>100635.7325</v>
      </c>
      <c r="I8" s="524">
        <v>838.68853207069924</v>
      </c>
      <c r="J8" s="524">
        <v>168253.35750000001</v>
      </c>
      <c r="K8" s="524">
        <v>1294.2546531058645</v>
      </c>
      <c r="L8" s="524">
        <v>90599.647500000006</v>
      </c>
      <c r="M8" s="524">
        <v>1146.3088018906296</v>
      </c>
      <c r="N8" s="524">
        <v>157287.35750000001</v>
      </c>
      <c r="O8" s="524">
        <v>1511.1521456497494</v>
      </c>
      <c r="P8" s="548">
        <v>1.7361244590062299</v>
      </c>
      <c r="Q8" s="548">
        <v>6.9061812089045551E-3</v>
      </c>
      <c r="R8" s="548">
        <v>1.6719119205218</v>
      </c>
      <c r="S8" s="548">
        <v>1.8085479617547266E-3</v>
      </c>
      <c r="T8" s="548">
        <v>53033.372499999998</v>
      </c>
      <c r="U8" s="548">
        <v>276.2968886563699</v>
      </c>
      <c r="V8" s="548">
        <v>0.900251813247685</v>
      </c>
      <c r="W8" s="548">
        <v>4.6611440168239753E-3</v>
      </c>
      <c r="Y8">
        <v>142.85783667343301</v>
      </c>
      <c r="Z8">
        <v>0</v>
      </c>
      <c r="AA8">
        <v>238999.26020100899</v>
      </c>
    </row>
    <row r="9" spans="1:27">
      <c r="A9">
        <v>11</v>
      </c>
      <c r="B9" t="s">
        <v>450</v>
      </c>
      <c r="C9" s="526">
        <v>43790.413912037002</v>
      </c>
      <c r="D9" s="524">
        <v>39</v>
      </c>
      <c r="E9" s="524">
        <v>62.085961913033756</v>
      </c>
      <c r="F9" s="524">
        <v>205799.315</v>
      </c>
      <c r="G9" s="524">
        <v>4553.6039074606497</v>
      </c>
      <c r="H9" s="524">
        <v>97368.162500000006</v>
      </c>
      <c r="I9" s="524">
        <v>1999.55010952219</v>
      </c>
      <c r="J9" s="524">
        <v>163883.9725</v>
      </c>
      <c r="K9" s="524">
        <v>3177.4932980630515</v>
      </c>
      <c r="L9" s="524">
        <v>87847.285000000003</v>
      </c>
      <c r="M9" s="524">
        <v>1481.5977852425481</v>
      </c>
      <c r="N9" s="524">
        <v>154710.04749999999</v>
      </c>
      <c r="O9" s="524">
        <v>2317.7018178129306</v>
      </c>
      <c r="P9" s="548">
        <v>1.76117067280871</v>
      </c>
      <c r="Q9" s="548">
        <v>5.0803008206256588E-3</v>
      </c>
      <c r="R9" s="548">
        <v>1.6831692021519999</v>
      </c>
      <c r="S9" s="548">
        <v>3.910921775894801E-3</v>
      </c>
      <c r="T9" s="548">
        <v>24244.380142045498</v>
      </c>
      <c r="U9" s="548">
        <v>21358.69488581433</v>
      </c>
      <c r="V9" s="548">
        <v>0.90227341188203403</v>
      </c>
      <c r="W9" s="548">
        <v>4.5655377357490066E-3</v>
      </c>
      <c r="Y9">
        <v>0</v>
      </c>
      <c r="Z9">
        <v>0</v>
      </c>
      <c r="AA9">
        <v>14435.9224495699</v>
      </c>
    </row>
    <row r="10" spans="1:27">
      <c r="A10">
        <v>12</v>
      </c>
      <c r="B10" t="s">
        <v>452</v>
      </c>
      <c r="C10" s="526">
        <v>43790.415555555599</v>
      </c>
      <c r="D10" s="524">
        <v>6.5</v>
      </c>
      <c r="E10" s="524">
        <v>3.7859388972001806</v>
      </c>
      <c r="F10" s="524">
        <v>193559.96</v>
      </c>
      <c r="G10" s="524">
        <v>3584.3771994119079</v>
      </c>
      <c r="H10" s="524">
        <v>94662.097500000003</v>
      </c>
      <c r="I10" s="524">
        <v>1301.3695669139267</v>
      </c>
      <c r="J10" s="524">
        <v>157544.01500000001</v>
      </c>
      <c r="K10" s="524">
        <v>1801.0505432938644</v>
      </c>
      <c r="L10" s="524">
        <v>85343.177500000005</v>
      </c>
      <c r="M10" s="524">
        <v>1229.4839636041379</v>
      </c>
      <c r="N10" s="524">
        <v>148805.89000000001</v>
      </c>
      <c r="O10" s="524">
        <v>1827.1502896210845</v>
      </c>
      <c r="P10" s="548">
        <v>1.7436881904630399</v>
      </c>
      <c r="Q10" s="548">
        <v>1.2295256913686938E-2</v>
      </c>
      <c r="R10" s="548">
        <v>1.6643532039728699</v>
      </c>
      <c r="S10" s="548">
        <v>1.3319461441334331E-2</v>
      </c>
      <c r="T10" s="548">
        <v>36329.804583333302</v>
      </c>
      <c r="U10" s="548">
        <v>15408.166126320337</v>
      </c>
      <c r="V10" s="548">
        <v>0.90159972585604098</v>
      </c>
      <c r="W10" s="548">
        <v>1.1062667904160771E-2</v>
      </c>
      <c r="Y10">
        <v>0</v>
      </c>
      <c r="Z10">
        <v>0</v>
      </c>
      <c r="AA10">
        <v>11433.1835896178</v>
      </c>
    </row>
    <row r="11" spans="1:27">
      <c r="A11">
        <v>74</v>
      </c>
      <c r="B11" t="s">
        <v>576</v>
      </c>
      <c r="C11" s="526">
        <v>43790.514641203699</v>
      </c>
      <c r="D11" s="524">
        <v>10.5</v>
      </c>
      <c r="E11" s="524">
        <v>5.5075705472861012</v>
      </c>
      <c r="F11" s="524">
        <v>154901.33749999999</v>
      </c>
      <c r="G11" s="524">
        <v>3169.9633462256943</v>
      </c>
      <c r="H11" s="524">
        <v>74926.395000000004</v>
      </c>
      <c r="I11" s="524">
        <v>782.74001356325743</v>
      </c>
      <c r="J11" s="524">
        <v>123380.0825</v>
      </c>
      <c r="K11" s="524">
        <v>2008.238132616028</v>
      </c>
      <c r="L11" s="524">
        <v>66502.702499999999</v>
      </c>
      <c r="M11" s="524">
        <v>853.72751735724751</v>
      </c>
      <c r="N11" s="524">
        <v>116304.13499999999</v>
      </c>
      <c r="O11" s="524">
        <v>1567.931081106299</v>
      </c>
      <c r="P11" s="548">
        <v>1.7489039892127201</v>
      </c>
      <c r="Q11" s="548">
        <v>1.5357234824596546E-2</v>
      </c>
      <c r="R11" s="548">
        <v>1.64662191891492</v>
      </c>
      <c r="S11" s="548">
        <v>1.2284320239099379E-2</v>
      </c>
      <c r="T11" s="548">
        <v>19753.608526785702</v>
      </c>
      <c r="U11" s="548">
        <v>13640.990574694562</v>
      </c>
      <c r="V11" s="548">
        <v>0.88757308574877103</v>
      </c>
      <c r="W11" s="548">
        <v>6.5832043323701874E-3</v>
      </c>
      <c r="Y11">
        <v>142.85783667343301</v>
      </c>
      <c r="Z11">
        <v>0</v>
      </c>
      <c r="AA11">
        <v>17439.298908902401</v>
      </c>
    </row>
    <row r="12" spans="1:27">
      <c r="A12">
        <v>75</v>
      </c>
      <c r="B12" t="s">
        <v>578</v>
      </c>
      <c r="C12" s="526">
        <v>43790.516273148103</v>
      </c>
      <c r="D12" s="524">
        <v>10.5</v>
      </c>
      <c r="E12" s="524">
        <v>4.9999999999999982</v>
      </c>
      <c r="F12" s="524">
        <v>161278.48250000001</v>
      </c>
      <c r="G12" s="524">
        <v>1933.3800653983328</v>
      </c>
      <c r="H12" s="524">
        <v>75661.509999999995</v>
      </c>
      <c r="I12" s="524">
        <v>1108.0266743167895</v>
      </c>
      <c r="J12" s="524">
        <v>125792.925</v>
      </c>
      <c r="K12" s="524">
        <v>1494.437433920056</v>
      </c>
      <c r="L12" s="524">
        <v>68060.675000000003</v>
      </c>
      <c r="M12" s="524">
        <v>1179.2956906135801</v>
      </c>
      <c r="N12" s="524">
        <v>118328.7525</v>
      </c>
      <c r="O12" s="524">
        <v>1602.8908562630456</v>
      </c>
      <c r="P12" s="548">
        <v>1.73867736165298</v>
      </c>
      <c r="Q12" s="548">
        <v>1.0422373830378027E-2</v>
      </c>
      <c r="R12" s="548">
        <v>1.6626617456956201</v>
      </c>
      <c r="S12" s="548">
        <v>1.3672466195045521E-2</v>
      </c>
      <c r="T12" s="548">
        <v>20047.6233125</v>
      </c>
      <c r="U12" s="548">
        <v>13950.377397553997</v>
      </c>
      <c r="V12" s="548">
        <v>0.89953113324126999</v>
      </c>
      <c r="W12" s="548">
        <v>6.7524360918953868E-3</v>
      </c>
      <c r="Y12">
        <v>0</v>
      </c>
      <c r="Z12">
        <v>285.71710385829601</v>
      </c>
      <c r="AA12">
        <v>19298.8493275785</v>
      </c>
    </row>
    <row r="13" spans="1:27">
      <c r="B13" s="224"/>
      <c r="C13" s="530"/>
      <c r="D13" s="539"/>
      <c r="E13" s="539"/>
      <c r="F13" s="539"/>
      <c r="G13" s="539"/>
      <c r="H13" s="539"/>
      <c r="I13" s="539"/>
      <c r="J13" s="539"/>
      <c r="K13" s="539"/>
      <c r="L13" s="539"/>
      <c r="M13" s="539"/>
      <c r="N13" s="539"/>
      <c r="O13" s="539"/>
      <c r="P13" s="537"/>
      <c r="Q13" s="537"/>
      <c r="R13" s="537"/>
      <c r="S13" s="537"/>
      <c r="T13" s="537"/>
      <c r="U13" s="537"/>
      <c r="V13" s="537"/>
      <c r="W13" s="537"/>
      <c r="Y13" s="524"/>
      <c r="Z13" s="524"/>
      <c r="AA13" s="524"/>
    </row>
    <row r="14" spans="1:27">
      <c r="B14" s="224"/>
      <c r="C14" s="530"/>
      <c r="D14" s="539"/>
      <c r="E14" s="539"/>
      <c r="F14" s="539"/>
      <c r="G14" s="539"/>
      <c r="H14" s="539"/>
      <c r="I14" s="539"/>
      <c r="J14" s="539"/>
      <c r="K14" s="539"/>
      <c r="L14" s="539"/>
      <c r="M14" s="539"/>
      <c r="N14" s="539"/>
      <c r="O14" s="539"/>
      <c r="P14" s="537"/>
      <c r="Q14" s="537"/>
      <c r="R14" s="537"/>
      <c r="S14" s="537"/>
      <c r="T14" s="537"/>
      <c r="U14" s="537"/>
      <c r="V14" s="537"/>
      <c r="W14" s="537"/>
      <c r="Y14" s="524"/>
      <c r="Z14" s="524"/>
      <c r="AA14" s="524"/>
    </row>
    <row r="15" spans="1:27">
      <c r="B15" s="224"/>
      <c r="C15" s="530"/>
      <c r="D15" s="539"/>
      <c r="E15" s="539"/>
      <c r="F15" s="539"/>
      <c r="G15" s="539"/>
      <c r="H15" s="539"/>
      <c r="I15" s="539"/>
      <c r="J15" s="539"/>
      <c r="K15" s="539"/>
      <c r="L15" s="539"/>
      <c r="M15" s="539"/>
      <c r="N15" s="539"/>
      <c r="O15" s="539"/>
      <c r="P15" s="538"/>
      <c r="Q15" s="538"/>
      <c r="R15" s="538"/>
      <c r="S15" s="538"/>
      <c r="T15" s="538"/>
      <c r="U15" s="538"/>
      <c r="V15" s="538"/>
      <c r="W15" s="538"/>
    </row>
    <row r="16" spans="1:27">
      <c r="B16" s="224"/>
      <c r="C16" s="530"/>
      <c r="D16" s="539"/>
      <c r="E16" s="539"/>
      <c r="F16" s="539"/>
      <c r="G16" s="539"/>
      <c r="H16" s="539"/>
      <c r="I16" s="539"/>
      <c r="J16" s="539"/>
      <c r="K16" s="539"/>
      <c r="L16" s="539"/>
      <c r="M16" s="539"/>
      <c r="N16" s="539"/>
      <c r="O16" s="539"/>
      <c r="P16" s="538"/>
      <c r="Q16" s="538"/>
      <c r="R16" s="538"/>
      <c r="S16" s="538"/>
      <c r="T16" s="538"/>
      <c r="U16" s="538"/>
      <c r="V16" s="538"/>
      <c r="W16" s="538"/>
    </row>
    <row r="17" spans="2:23">
      <c r="B17" s="224"/>
      <c r="C17" s="530"/>
      <c r="D17" s="539"/>
      <c r="E17" s="539"/>
      <c r="F17" s="539"/>
      <c r="G17" s="539"/>
      <c r="H17" s="539"/>
      <c r="I17" s="539"/>
      <c r="J17" s="539"/>
      <c r="K17" s="539"/>
      <c r="L17" s="539"/>
      <c r="M17" s="539"/>
      <c r="N17" s="539"/>
      <c r="O17" s="539"/>
      <c r="P17" s="538"/>
      <c r="Q17" s="538"/>
      <c r="R17" s="538"/>
      <c r="S17" s="538"/>
      <c r="T17" s="538"/>
      <c r="U17" s="538"/>
      <c r="V17" s="538"/>
      <c r="W17" s="538"/>
    </row>
    <row r="18" spans="2:23">
      <c r="B18" s="224"/>
      <c r="C18" s="530"/>
      <c r="D18" s="539"/>
      <c r="E18" s="539"/>
      <c r="F18" s="539"/>
      <c r="G18" s="539"/>
      <c r="H18" s="539"/>
      <c r="I18" s="539"/>
      <c r="J18" s="539"/>
      <c r="K18" s="539"/>
      <c r="L18" s="539"/>
      <c r="M18" s="539"/>
      <c r="N18" s="539"/>
      <c r="O18" s="539"/>
      <c r="P18" s="538"/>
      <c r="Q18" s="538"/>
      <c r="R18" s="538"/>
      <c r="S18" s="538"/>
      <c r="T18" s="538"/>
      <c r="U18" s="538"/>
      <c r="V18" s="538"/>
      <c r="W18" s="538"/>
    </row>
    <row r="19" spans="2:23">
      <c r="B19" s="224"/>
      <c r="C19" s="530"/>
      <c r="D19" s="539"/>
      <c r="E19" s="539"/>
      <c r="F19" s="539"/>
      <c r="G19" s="539"/>
      <c r="H19" s="539"/>
      <c r="I19" s="539"/>
      <c r="J19" s="539"/>
      <c r="K19" s="539"/>
      <c r="L19" s="539"/>
      <c r="M19" s="539"/>
      <c r="N19" s="539"/>
      <c r="O19" s="539"/>
      <c r="P19" s="538"/>
      <c r="Q19" s="538"/>
      <c r="R19" s="538"/>
      <c r="S19" s="538"/>
      <c r="T19" s="538"/>
      <c r="U19" s="538"/>
      <c r="V19" s="538"/>
      <c r="W19" s="538"/>
    </row>
    <row r="20" spans="2:23">
      <c r="B20" s="224"/>
      <c r="C20" s="530"/>
      <c r="D20" s="539"/>
      <c r="E20" s="539"/>
      <c r="F20" s="539"/>
      <c r="G20" s="539"/>
      <c r="H20" s="539"/>
      <c r="I20" s="539"/>
      <c r="J20" s="539"/>
      <c r="K20" s="539"/>
      <c r="L20" s="539"/>
      <c r="M20" s="539"/>
      <c r="N20" s="539"/>
      <c r="O20" s="539"/>
      <c r="P20" s="538"/>
      <c r="Q20" s="538"/>
      <c r="R20" s="538"/>
      <c r="S20" s="538"/>
      <c r="T20" s="538"/>
      <c r="U20" s="538"/>
      <c r="V20" s="538"/>
      <c r="W20" s="538"/>
    </row>
    <row r="21" spans="2:23">
      <c r="B21" s="224"/>
      <c r="C21" s="530"/>
      <c r="D21" s="539"/>
      <c r="E21" s="539"/>
      <c r="F21" s="539"/>
      <c r="G21" s="539"/>
      <c r="H21" s="539"/>
      <c r="I21" s="539"/>
      <c r="J21" s="539"/>
      <c r="K21" s="539"/>
      <c r="L21" s="539"/>
      <c r="M21" s="539"/>
      <c r="N21" s="539"/>
      <c r="O21" s="539"/>
      <c r="P21" s="538"/>
      <c r="Q21" s="538"/>
      <c r="R21" s="538"/>
      <c r="S21" s="538"/>
      <c r="T21" s="538"/>
      <c r="U21" s="538"/>
      <c r="V21" s="538"/>
      <c r="W21" s="538"/>
    </row>
    <row r="22" spans="2:23">
      <c r="B22" s="224"/>
      <c r="C22" s="530"/>
      <c r="D22" s="539"/>
      <c r="E22" s="539"/>
      <c r="F22" s="539"/>
      <c r="G22" s="539"/>
      <c r="H22" s="539"/>
      <c r="I22" s="539"/>
      <c r="J22" s="539"/>
      <c r="K22" s="539"/>
      <c r="L22" s="539"/>
      <c r="M22" s="539"/>
      <c r="N22" s="539"/>
      <c r="O22" s="539"/>
      <c r="P22" s="538"/>
      <c r="Q22" s="538"/>
      <c r="R22" s="538"/>
      <c r="S22" s="538"/>
      <c r="T22" s="538"/>
      <c r="U22" s="538"/>
      <c r="V22" s="538"/>
      <c r="W22" s="538"/>
    </row>
    <row r="23" spans="2:23">
      <c r="B23" s="224"/>
      <c r="C23" s="530"/>
      <c r="D23" s="539"/>
      <c r="E23" s="539"/>
      <c r="F23" s="539"/>
      <c r="G23" s="539"/>
      <c r="H23" s="539"/>
      <c r="I23" s="539"/>
      <c r="J23" s="539"/>
      <c r="K23" s="539"/>
      <c r="L23" s="539"/>
      <c r="M23" s="539"/>
      <c r="N23" s="539"/>
      <c r="O23" s="539"/>
      <c r="P23" s="538"/>
      <c r="Q23" s="538"/>
      <c r="R23" s="538"/>
      <c r="S23" s="538"/>
      <c r="T23" s="538"/>
      <c r="U23" s="538"/>
      <c r="V23" s="538"/>
      <c r="W23" s="538"/>
    </row>
    <row r="24" spans="2:23">
      <c r="B24" s="224"/>
      <c r="C24" s="530"/>
      <c r="D24" s="539"/>
      <c r="E24" s="539"/>
      <c r="F24" s="539"/>
      <c r="G24" s="539"/>
      <c r="H24" s="539"/>
      <c r="I24" s="539"/>
      <c r="J24" s="539"/>
      <c r="K24" s="539"/>
      <c r="L24" s="539"/>
      <c r="M24" s="539"/>
      <c r="N24" s="539"/>
      <c r="O24" s="539"/>
      <c r="P24" s="538"/>
      <c r="Q24" s="538"/>
      <c r="R24" s="538"/>
      <c r="S24" s="538"/>
      <c r="T24" s="538"/>
      <c r="U24" s="538"/>
      <c r="V24" s="538"/>
      <c r="W24" s="538"/>
    </row>
    <row r="25" spans="2:23" s="165" customFormat="1">
      <c r="B25" s="180" t="s">
        <v>7</v>
      </c>
      <c r="C25" s="180"/>
      <c r="D25" s="181">
        <f>AVERAGE(D6:D23)</f>
        <v>12.416666666666666</v>
      </c>
      <c r="E25" s="180"/>
      <c r="F25" s="181">
        <f>AVERAGE(F6:F23)</f>
        <v>188858.86083333334</v>
      </c>
      <c r="G25" s="180"/>
      <c r="H25" s="181">
        <f>AVERAGE(H6:H23)</f>
        <v>90255.691666666666</v>
      </c>
      <c r="I25" s="180"/>
      <c r="J25" s="181">
        <f>AVERAGE(J6:J23)</f>
        <v>150168.39000000001</v>
      </c>
      <c r="K25" s="180"/>
      <c r="L25" s="181">
        <f>AVERAGE(L6:L23)</f>
        <v>81114.177083333328</v>
      </c>
      <c r="M25" s="180"/>
      <c r="N25" s="181">
        <f>AVERAGE(N6:N23)</f>
        <v>141406.48583333334</v>
      </c>
      <c r="O25" s="180"/>
      <c r="P25" s="181">
        <f>AVERAGE(P6:P23)</f>
        <v>1.7434526129528616</v>
      </c>
      <c r="Q25" s="180"/>
      <c r="R25" s="181">
        <f>AVERAGE(R6:R23)</f>
        <v>1.6631072321512834</v>
      </c>
      <c r="S25" s="180"/>
      <c r="T25" s="181">
        <f>AVERAGE(T6:T23)</f>
        <v>34452.661476055197</v>
      </c>
      <c r="U25" s="180"/>
      <c r="V25" s="181">
        <f>AVERAGE(V6:V23)</f>
        <v>0.89833626394650457</v>
      </c>
      <c r="W25" s="180"/>
    </row>
    <row r="26" spans="2:23">
      <c r="B26" s="179" t="s">
        <v>87</v>
      </c>
      <c r="C26" s="179"/>
      <c r="D26" s="182">
        <f>STDEV(D6:D23)</f>
        <v>13.361948460709863</v>
      </c>
      <c r="E26" s="185">
        <f>100*D26/D25</f>
        <v>107.61300773726066</v>
      </c>
      <c r="F26" s="182">
        <f>STDEV(F6:F23)</f>
        <v>24723.291267230463</v>
      </c>
      <c r="G26" s="185">
        <f>100*F26/F25</f>
        <v>13.090882343639995</v>
      </c>
      <c r="H26" s="182">
        <f>STDEV(H6:H23)</f>
        <v>11748.361186198954</v>
      </c>
      <c r="I26" s="185">
        <f>100*H26/H25</f>
        <v>13.016753812699296</v>
      </c>
      <c r="J26" s="182">
        <f>STDEV(J6:J23)</f>
        <v>20124.921383368091</v>
      </c>
      <c r="K26" s="185">
        <f>100*J26/J25</f>
        <v>13.401569653485723</v>
      </c>
      <c r="L26" s="182">
        <f>STDEV(L6:L23)</f>
        <v>10855.167199021833</v>
      </c>
      <c r="M26" s="185">
        <f>100*L26/L25</f>
        <v>13.382576991281915</v>
      </c>
      <c r="N26" s="182">
        <f>STDEV(N6:N23)</f>
        <v>18873.901291741327</v>
      </c>
      <c r="O26" s="185">
        <f>100*N26/N25</f>
        <v>13.347267051093239</v>
      </c>
      <c r="P26" s="182">
        <f>STDEV(P6:P23)</f>
        <v>1.0468370094226818E-2</v>
      </c>
      <c r="Q26" s="185">
        <f>100*P26/P25</f>
        <v>0.60043903782946439</v>
      </c>
      <c r="R26" s="182">
        <f>STDEV(R6:R23)</f>
        <v>1.3618239896745767E-2</v>
      </c>
      <c r="S26" s="185">
        <f>100*R26/R25</f>
        <v>0.81884316497921361</v>
      </c>
      <c r="T26" s="182">
        <f>STDEV(T6:T23)</f>
        <v>15697.360537411871</v>
      </c>
      <c r="U26" s="185">
        <f>100*T26/T25</f>
        <v>45.562112954093919</v>
      </c>
      <c r="V26" s="182">
        <f>STDEV(V6:V23)</f>
        <v>5.4276846551128011E-3</v>
      </c>
      <c r="W26" s="185">
        <f>100*V26/V25</f>
        <v>0.60419298128612753</v>
      </c>
    </row>
    <row r="27" spans="2:23" s="165" customFormat="1">
      <c r="B27" s="183" t="s">
        <v>147</v>
      </c>
      <c r="C27" s="183"/>
      <c r="D27" s="232">
        <f>SUMPRODUCT(D7:D9,1/(E7:E9)^2)/SUMPRODUCT(1/(E7:E9)^2)</f>
        <v>3.7728470811908572</v>
      </c>
      <c r="E27" s="183"/>
      <c r="F27" s="232">
        <f>SUMPRODUCT(F7:F9,1/(G7:G9)^2)/SUMPRODUCT(1/(G7:G9)^2)</f>
        <v>209418.49179829477</v>
      </c>
      <c r="G27" s="183"/>
      <c r="H27" s="232">
        <f>SUMPRODUCT(H7:H9,1/(I7:I9)^2)/SUMPRODUCT(1/(I7:I9)^2)</f>
        <v>99532.241377197206</v>
      </c>
      <c r="I27" s="183"/>
      <c r="J27" s="232">
        <f>SUMPRODUCT(J7:J9,1/(K7:K9)^2)/SUMPRODUCT(1/(K7:K9)^2)</f>
        <v>166108.75694594232</v>
      </c>
      <c r="K27" s="183"/>
      <c r="L27" s="232">
        <f>SUMPRODUCT(L7:L9,1/(M7:M9)^2)/SUMPRODUCT(1/(M7:M9)^2)</f>
        <v>88983.531057482571</v>
      </c>
      <c r="M27" s="183"/>
      <c r="N27" s="232">
        <f>SUMPRODUCT(N7:N9,1/(O7:O9)^2)/SUMPRODUCT(1/(O7:O9)^2)</f>
        <v>155174.60920914746</v>
      </c>
      <c r="O27" s="183"/>
      <c r="P27" s="232">
        <f>SUMPRODUCT(P7:P9,1/(Q7:Q9)^2)/SUMPRODUCT(1/(Q7:Q9)^2)</f>
        <v>1.7446174555655793</v>
      </c>
      <c r="Q27" s="183"/>
      <c r="R27" s="232">
        <f>SUMPRODUCT(R7:R9,1/(S7:S9)^2)/SUMPRODUCT(1/(S7:S9)^2)</f>
        <v>1.6608680430466347</v>
      </c>
      <c r="S27" s="183"/>
      <c r="T27" s="232">
        <f>SUMPRODUCT(T7:T9,1/(U7:U9)^2)/SUMPRODUCT(1/(U7:U9)^2)</f>
        <v>53028.573806132037</v>
      </c>
      <c r="U27" s="183"/>
      <c r="V27" s="232">
        <f>SUMPRODUCT(V7:V9,1/(W7:W9)^2)/SUMPRODUCT(1/(W7:W9)^2)</f>
        <v>0.90066012193985456</v>
      </c>
      <c r="W27" s="183"/>
    </row>
    <row r="28" spans="2:23">
      <c r="B28" s="184" t="s">
        <v>87</v>
      </c>
      <c r="C28" s="373"/>
      <c r="D28" s="233">
        <f>1/SQRT(SUMPRODUCT(1/(E7:E9)^2))</f>
        <v>1.5806263440901696</v>
      </c>
      <c r="E28" s="186">
        <f>100*D28/D27</f>
        <v>41.894789533618273</v>
      </c>
      <c r="F28" s="233">
        <f>1/SQRT(SUMPRODUCT(1/(G7:G9)^2))</f>
        <v>1631.8718419788047</v>
      </c>
      <c r="G28" s="186">
        <f>100*F28/F27</f>
        <v>0.77923961153849386</v>
      </c>
      <c r="H28" s="233">
        <f>1/SQRT(SUMPRODUCT(1/(I7:I9)^2))</f>
        <v>633.4057210673617</v>
      </c>
      <c r="I28" s="186">
        <f>100*H28/H27</f>
        <v>0.63638245487403911</v>
      </c>
      <c r="J28" s="233">
        <f>1/SQRT(SUMPRODUCT(1/(K7:K9)^2))</f>
        <v>1018.4085826573165</v>
      </c>
      <c r="K28" s="186">
        <f>100*J28/J27</f>
        <v>0.6130974678166683</v>
      </c>
      <c r="L28" s="233">
        <f>1/SQRT(SUMPRODUCT(1/(M7:M9)^2))</f>
        <v>658.08001514820558</v>
      </c>
      <c r="M28" s="186">
        <f>100*L28/L27</f>
        <v>0.73955259734870682</v>
      </c>
      <c r="N28" s="233">
        <f>1/SQRT(SUMPRODUCT(1/(O7:O9)^2))</f>
        <v>994.92110042773947</v>
      </c>
      <c r="O28" s="186">
        <f>100*N28/N27</f>
        <v>0.64116230451514444</v>
      </c>
      <c r="P28" s="233">
        <f>1/SQRT(SUMPRODUCT(1/(Q7:Q9)^2))</f>
        <v>3.2128735147995352E-3</v>
      </c>
      <c r="Q28" s="186">
        <f>100*P28/P27</f>
        <v>0.18415919802647904</v>
      </c>
      <c r="R28" s="233">
        <f>1/SQRT(SUMPRODUCT(1/(S7:S9)^2))</f>
        <v>1.1091175506180784E-3</v>
      </c>
      <c r="S28" s="186">
        <f>100*R28/R27</f>
        <v>6.6779390166575442E-2</v>
      </c>
      <c r="T28" s="233">
        <f>1/SQRT(SUMPRODUCT(1/(U7:U9)^2))</f>
        <v>276.26480919481804</v>
      </c>
      <c r="U28" s="186">
        <f>100*T28/T27</f>
        <v>0.5209734853605883</v>
      </c>
      <c r="V28" s="233">
        <f>1/SQRT(SUMPRODUCT(1/(W7:W9)^2))</f>
        <v>2.824891973690066E-3</v>
      </c>
      <c r="W28" s="186">
        <f>100*V28/V27</f>
        <v>0.31364683579037272</v>
      </c>
    </row>
    <row r="31" spans="2:23" ht="18">
      <c r="B31" s="187" t="s">
        <v>148</v>
      </c>
      <c r="C31" s="187"/>
      <c r="D31" s="188"/>
      <c r="E31" s="188"/>
      <c r="F31" s="188"/>
      <c r="G31" s="188"/>
      <c r="H31" s="188"/>
      <c r="I31" s="188"/>
      <c r="J31" s="188"/>
      <c r="K31" s="188"/>
      <c r="L31" s="188"/>
      <c r="M31" s="188"/>
      <c r="N31" s="188"/>
      <c r="O31" s="188"/>
      <c r="P31" s="188"/>
      <c r="Q31" s="188"/>
      <c r="R31" s="188"/>
      <c r="S31" s="188"/>
      <c r="T31" s="188"/>
      <c r="U31" s="188"/>
      <c r="V31" s="188"/>
      <c r="W31" s="188"/>
    </row>
    <row r="33" spans="2:27">
      <c r="B33" s="224"/>
      <c r="C33" s="530"/>
      <c r="D33" s="539"/>
      <c r="E33" s="539"/>
      <c r="F33" s="539"/>
      <c r="G33" s="539"/>
      <c r="H33" s="539"/>
      <c r="I33" s="539"/>
      <c r="J33" s="539"/>
      <c r="K33" s="539"/>
      <c r="L33" s="539"/>
      <c r="M33" s="539"/>
      <c r="N33" s="539"/>
      <c r="O33" s="539"/>
      <c r="P33" s="537"/>
      <c r="Q33" s="537"/>
      <c r="R33" s="537"/>
      <c r="S33" s="537"/>
      <c r="T33" s="537"/>
      <c r="U33" s="537"/>
      <c r="V33" s="537"/>
      <c r="W33" s="537"/>
      <c r="Y33" s="524"/>
      <c r="Z33" s="524"/>
      <c r="AA33" s="524"/>
    </row>
    <row r="34" spans="2:27">
      <c r="B34" s="224"/>
      <c r="C34" s="530"/>
      <c r="D34" s="539"/>
      <c r="E34" s="539"/>
      <c r="F34" s="539"/>
      <c r="G34" s="539"/>
      <c r="H34" s="539"/>
      <c r="I34" s="539"/>
      <c r="J34" s="539"/>
      <c r="K34" s="539"/>
      <c r="L34" s="539"/>
      <c r="M34" s="539"/>
      <c r="N34" s="539"/>
      <c r="O34" s="539"/>
      <c r="P34" s="537"/>
      <c r="Q34" s="537"/>
      <c r="R34" s="537"/>
      <c r="S34" s="537"/>
      <c r="T34" s="537"/>
      <c r="U34" s="537"/>
      <c r="V34" s="537"/>
      <c r="W34" s="537"/>
      <c r="Y34" s="524"/>
      <c r="Z34" s="524"/>
      <c r="AA34" s="524"/>
    </row>
    <row r="35" spans="2:27">
      <c r="B35" s="224"/>
      <c r="C35" s="530"/>
      <c r="D35" s="539"/>
      <c r="E35" s="539"/>
      <c r="F35" s="539"/>
      <c r="G35" s="539"/>
      <c r="H35" s="539"/>
      <c r="I35" s="539"/>
      <c r="J35" s="539"/>
      <c r="K35" s="539"/>
      <c r="L35" s="539"/>
      <c r="M35" s="539"/>
      <c r="N35" s="539"/>
      <c r="O35" s="539"/>
      <c r="P35" s="537"/>
      <c r="Q35" s="537"/>
      <c r="R35" s="537"/>
      <c r="S35" s="537"/>
      <c r="T35" s="537"/>
      <c r="U35" s="537"/>
      <c r="V35" s="537"/>
      <c r="W35" s="537"/>
      <c r="Y35" s="524"/>
      <c r="Z35" s="524"/>
      <c r="AA35" s="524"/>
    </row>
    <row r="36" spans="2:27">
      <c r="B36" s="224"/>
      <c r="C36" s="530"/>
      <c r="D36" s="539"/>
      <c r="E36" s="539"/>
      <c r="F36" s="539"/>
      <c r="G36" s="539"/>
      <c r="H36" s="539"/>
      <c r="I36" s="539"/>
      <c r="J36" s="539"/>
      <c r="K36" s="539"/>
      <c r="L36" s="539"/>
      <c r="M36" s="539"/>
      <c r="N36" s="539"/>
      <c r="O36" s="539"/>
      <c r="P36" s="537"/>
      <c r="Q36" s="537"/>
      <c r="R36" s="537"/>
      <c r="S36" s="537"/>
      <c r="T36" s="537"/>
      <c r="U36" s="537"/>
      <c r="V36" s="537"/>
      <c r="W36" s="537"/>
      <c r="Y36" s="524"/>
      <c r="Z36" s="524"/>
      <c r="AA36" s="524"/>
    </row>
    <row r="37" spans="2:27">
      <c r="B37" s="224"/>
      <c r="C37" s="530"/>
      <c r="D37" s="539"/>
      <c r="E37" s="539"/>
      <c r="F37" s="539"/>
      <c r="G37" s="539"/>
      <c r="H37" s="539"/>
      <c r="I37" s="539"/>
      <c r="J37" s="539"/>
      <c r="K37" s="539"/>
      <c r="L37" s="539"/>
      <c r="M37" s="539"/>
      <c r="N37" s="539"/>
      <c r="O37" s="539"/>
      <c r="P37" s="537"/>
      <c r="Q37" s="537"/>
      <c r="R37" s="537"/>
      <c r="S37" s="537"/>
      <c r="T37" s="537"/>
      <c r="U37" s="537"/>
      <c r="V37" s="537"/>
      <c r="W37" s="537"/>
      <c r="Y37" s="524"/>
      <c r="Z37" s="524"/>
      <c r="AA37" s="524"/>
    </row>
    <row r="38" spans="2:27">
      <c r="B38" s="224"/>
      <c r="C38" s="530"/>
      <c r="D38" s="539"/>
      <c r="E38" s="539"/>
      <c r="F38" s="539"/>
      <c r="G38" s="539"/>
      <c r="H38" s="539"/>
      <c r="I38" s="539"/>
      <c r="J38" s="539"/>
      <c r="K38" s="539"/>
      <c r="L38" s="539"/>
      <c r="M38" s="539"/>
      <c r="N38" s="539"/>
      <c r="O38" s="539"/>
      <c r="P38" s="537"/>
      <c r="Q38" s="537"/>
      <c r="R38" s="537"/>
      <c r="S38" s="537"/>
      <c r="T38" s="537"/>
      <c r="U38" s="537"/>
      <c r="V38" s="537"/>
      <c r="W38" s="537"/>
      <c r="Y38" s="524"/>
      <c r="Z38" s="524"/>
      <c r="AA38" s="524"/>
    </row>
    <row r="40" spans="2:27">
      <c r="P40" s="295"/>
      <c r="R40" s="295"/>
    </row>
    <row r="41" spans="2:27">
      <c r="P41" s="295"/>
      <c r="R41" s="295"/>
    </row>
    <row r="42" spans="2:27">
      <c r="P42" s="511"/>
      <c r="R42" s="511"/>
    </row>
    <row r="44" spans="2:27">
      <c r="P44" s="511"/>
      <c r="R44" s="511"/>
    </row>
  </sheetData>
  <mergeCells count="2">
    <mergeCell ref="B5:W5"/>
    <mergeCell ref="B1:I1"/>
  </mergeCells>
  <pageMargins left="0.7" right="0.7" top="0.75" bottom="0.75"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N194"/>
  <sheetViews>
    <sheetView topLeftCell="F1" workbookViewId="0">
      <selection activeCell="L46" sqref="L46:L48"/>
    </sheetView>
  </sheetViews>
  <sheetFormatPr baseColWidth="10" defaultColWidth="11" defaultRowHeight="13"/>
  <cols>
    <col min="1" max="1" width="21" style="19" customWidth="1"/>
    <col min="2" max="2" width="7.6640625" style="19" customWidth="1"/>
    <col min="3" max="3" width="10.33203125" style="33" customWidth="1"/>
    <col min="4" max="7" width="10.33203125" style="225" customWidth="1"/>
    <col min="8" max="9" width="20.6640625" style="88" customWidth="1"/>
    <col min="10" max="17" width="11.1640625" style="88" customWidth="1"/>
    <col min="18" max="19" width="11" style="88"/>
    <col min="20" max="25" width="11.1640625" style="88" customWidth="1"/>
    <col min="26" max="26" width="12.1640625" style="88" customWidth="1"/>
    <col min="27" max="27" width="11.1640625" style="88" customWidth="1"/>
    <col min="28" max="30" width="11" style="88"/>
    <col min="31" max="31" width="11.1640625" style="88" bestFit="1" customWidth="1"/>
    <col min="32" max="32" width="11.1640625" style="19" bestFit="1" customWidth="1"/>
    <col min="33" max="33" width="11.6640625" style="19" bestFit="1" customWidth="1"/>
    <col min="34" max="16384" width="11" style="19"/>
  </cols>
  <sheetData>
    <row r="1" spans="1:40" ht="12" customHeight="1">
      <c r="H1" s="562" t="s">
        <v>282</v>
      </c>
      <c r="I1" s="562"/>
      <c r="J1" s="562"/>
      <c r="K1" s="562"/>
      <c r="L1" s="562"/>
      <c r="M1" s="562"/>
      <c r="N1" s="562"/>
      <c r="O1" s="562"/>
      <c r="P1" s="562"/>
      <c r="Q1" s="562"/>
      <c r="R1" s="562"/>
      <c r="S1" s="562"/>
      <c r="T1" s="562"/>
      <c r="U1" s="562"/>
      <c r="V1" s="562"/>
      <c r="W1" s="562"/>
    </row>
    <row r="2" spans="1:40" ht="12" customHeight="1"/>
    <row r="3" spans="1:40">
      <c r="F3" s="18">
        <f>Normals!W2+1</f>
        <v>98</v>
      </c>
      <c r="H3" s="18">
        <f>F3+1</f>
        <v>99</v>
      </c>
      <c r="I3" s="18"/>
      <c r="J3" s="18">
        <f>H3+1</f>
        <v>100</v>
      </c>
      <c r="K3" s="18">
        <f t="shared" ref="K3:AC3" si="0">J3+1</f>
        <v>101</v>
      </c>
      <c r="L3" s="18">
        <f t="shared" si="0"/>
        <v>102</v>
      </c>
      <c r="M3" s="18">
        <f t="shared" si="0"/>
        <v>103</v>
      </c>
      <c r="N3" s="18">
        <f t="shared" si="0"/>
        <v>104</v>
      </c>
      <c r="O3" s="18">
        <f t="shared" si="0"/>
        <v>105</v>
      </c>
      <c r="P3" s="18">
        <f t="shared" si="0"/>
        <v>106</v>
      </c>
      <c r="Q3" s="18">
        <f t="shared" si="0"/>
        <v>107</v>
      </c>
      <c r="R3" s="18">
        <f t="shared" si="0"/>
        <v>108</v>
      </c>
      <c r="S3" s="18">
        <f t="shared" si="0"/>
        <v>109</v>
      </c>
      <c r="T3" s="18">
        <f t="shared" si="0"/>
        <v>110</v>
      </c>
      <c r="U3" s="18">
        <f t="shared" si="0"/>
        <v>111</v>
      </c>
      <c r="V3" s="18">
        <f t="shared" si="0"/>
        <v>112</v>
      </c>
      <c r="W3" s="18">
        <f t="shared" si="0"/>
        <v>113</v>
      </c>
      <c r="X3" s="18">
        <f t="shared" si="0"/>
        <v>114</v>
      </c>
      <c r="Y3" s="18">
        <f t="shared" si="0"/>
        <v>115</v>
      </c>
      <c r="Z3" s="18">
        <f t="shared" si="0"/>
        <v>116</v>
      </c>
      <c r="AA3" s="18">
        <f t="shared" si="0"/>
        <v>117</v>
      </c>
      <c r="AB3" s="18">
        <f t="shared" si="0"/>
        <v>118</v>
      </c>
      <c r="AC3" s="18">
        <f t="shared" si="0"/>
        <v>119</v>
      </c>
      <c r="AD3" s="18"/>
      <c r="AE3" s="18"/>
    </row>
    <row r="4" spans="1:40" s="14" customFormat="1" ht="33" customHeight="1" thickBot="1">
      <c r="A4" s="564" t="s">
        <v>60</v>
      </c>
      <c r="B4" s="565"/>
      <c r="C4" s="566"/>
      <c r="D4" s="129"/>
      <c r="E4" s="129"/>
      <c r="F4" s="7" t="s">
        <v>178</v>
      </c>
      <c r="G4" s="133" t="s">
        <v>417</v>
      </c>
      <c r="H4" s="133" t="s">
        <v>8</v>
      </c>
      <c r="I4" s="133" t="s">
        <v>413</v>
      </c>
      <c r="J4" s="7" t="s">
        <v>300</v>
      </c>
      <c r="K4" s="7" t="s">
        <v>64</v>
      </c>
      <c r="L4" s="7" t="s">
        <v>301</v>
      </c>
      <c r="M4" s="7" t="s">
        <v>64</v>
      </c>
      <c r="N4" s="7" t="s">
        <v>138</v>
      </c>
      <c r="O4" s="7" t="s">
        <v>64</v>
      </c>
      <c r="P4" s="7" t="s">
        <v>139</v>
      </c>
      <c r="Q4" s="7" t="s">
        <v>64</v>
      </c>
      <c r="R4" s="7" t="s">
        <v>140</v>
      </c>
      <c r="S4" s="7" t="s">
        <v>64</v>
      </c>
      <c r="T4" s="7" t="s">
        <v>141</v>
      </c>
      <c r="U4" s="7" t="s">
        <v>64</v>
      </c>
      <c r="V4" s="133" t="s">
        <v>149</v>
      </c>
      <c r="W4" s="133" t="s">
        <v>64</v>
      </c>
      <c r="X4" s="133" t="s">
        <v>150</v>
      </c>
      <c r="Y4" s="133" t="s">
        <v>64</v>
      </c>
      <c r="Z4" s="133" t="s">
        <v>151</v>
      </c>
      <c r="AA4" s="133" t="s">
        <v>64</v>
      </c>
      <c r="AB4" s="133" t="s">
        <v>289</v>
      </c>
      <c r="AC4" s="133" t="s">
        <v>64</v>
      </c>
      <c r="AD4" s="133"/>
      <c r="AE4" s="3" t="s">
        <v>416</v>
      </c>
      <c r="AF4" s="3" t="s">
        <v>414</v>
      </c>
      <c r="AG4" s="3" t="s">
        <v>415</v>
      </c>
      <c r="AH4" s="7"/>
      <c r="AI4" s="7"/>
      <c r="AJ4" s="7"/>
      <c r="AK4" s="7"/>
      <c r="AL4" s="7"/>
      <c r="AM4" s="7"/>
      <c r="AN4" s="7"/>
    </row>
    <row r="5" spans="1:40" s="141" customFormat="1" ht="11" customHeight="1" thickTop="1">
      <c r="A5" s="140"/>
      <c r="B5" s="138"/>
      <c r="C5" s="138"/>
      <c r="D5" s="129"/>
      <c r="E5" s="129"/>
      <c r="F5" s="145"/>
      <c r="G5" s="140"/>
      <c r="H5" s="140"/>
      <c r="I5" s="140"/>
      <c r="J5" s="140"/>
      <c r="K5" s="140"/>
      <c r="L5" s="140"/>
      <c r="M5" s="140"/>
      <c r="N5" s="140"/>
      <c r="O5" s="140"/>
      <c r="P5" s="140"/>
      <c r="Q5" s="140"/>
      <c r="R5" s="140"/>
      <c r="S5" s="140"/>
      <c r="T5" s="140"/>
      <c r="U5" s="140"/>
      <c r="V5" s="140"/>
      <c r="W5" s="140"/>
      <c r="X5" s="140"/>
      <c r="Y5" s="140"/>
      <c r="Z5" s="140"/>
      <c r="AA5" s="140"/>
      <c r="AB5" s="140"/>
      <c r="AC5" s="140"/>
      <c r="AD5" s="140"/>
      <c r="AE5" s="536"/>
      <c r="AF5" s="536"/>
      <c r="AG5" s="536"/>
      <c r="AH5" s="140"/>
      <c r="AI5" s="140"/>
      <c r="AJ5" s="140"/>
      <c r="AK5" s="140"/>
      <c r="AL5" s="140"/>
      <c r="AM5" s="140"/>
      <c r="AN5" s="140"/>
    </row>
    <row r="6" spans="1:40">
      <c r="A6" s="31" t="str">
        <f>'He Data'!O7</f>
        <v>12-5 15A 10min H16</v>
      </c>
      <c r="B6" s="32">
        <f>'He Data'!R7</f>
        <v>99.988295382445813</v>
      </c>
      <c r="C6" s="34">
        <f>'He Data'!P7</f>
        <v>0.84911979419011585</v>
      </c>
      <c r="D6" s="226"/>
      <c r="E6" s="226"/>
      <c r="F6" t="b">
        <f t="shared" ref="F6:F53" si="1">EXACT(A6,H6)</f>
        <v>0</v>
      </c>
      <c r="G6">
        <v>39</v>
      </c>
      <c r="H6" t="s">
        <v>506</v>
      </c>
      <c r="I6" s="526">
        <v>43790.458796296298</v>
      </c>
      <c r="J6" s="524">
        <v>115.5</v>
      </c>
      <c r="K6" s="524">
        <v>22.825424421026653</v>
      </c>
      <c r="L6" s="524">
        <v>85.5</v>
      </c>
      <c r="M6" s="524">
        <v>5.9721576223896395</v>
      </c>
      <c r="N6" s="524">
        <v>34118.392500000002</v>
      </c>
      <c r="O6" s="524">
        <v>641.79302730051688</v>
      </c>
      <c r="P6" s="524">
        <v>7098.9750000000004</v>
      </c>
      <c r="Q6" s="524">
        <v>151.18432248973053</v>
      </c>
      <c r="R6" s="524">
        <v>30275.494999999999</v>
      </c>
      <c r="S6" s="524">
        <v>534.5984019494465</v>
      </c>
      <c r="T6" s="524">
        <v>7760.36</v>
      </c>
      <c r="U6" s="524">
        <v>136.7806304513872</v>
      </c>
      <c r="V6" s="548">
        <v>0.25632762517462199</v>
      </c>
      <c r="W6" s="548">
        <v>1.3845151965700727E-3</v>
      </c>
      <c r="X6" s="548">
        <v>0.20807692287860499</v>
      </c>
      <c r="Y6" s="548">
        <v>2.9256667191473081E-3</v>
      </c>
      <c r="Z6" s="548">
        <v>0.75849606368474298</v>
      </c>
      <c r="AA6" s="548">
        <v>0.1342076015141026</v>
      </c>
      <c r="AB6" s="548">
        <v>0.88743729550705397</v>
      </c>
      <c r="AC6" s="548">
        <v>1.1618732590553269E-2</v>
      </c>
      <c r="AD6"/>
      <c r="AE6">
        <v>0</v>
      </c>
      <c r="AF6">
        <v>0</v>
      </c>
      <c r="AG6">
        <v>1526829381.44326</v>
      </c>
    </row>
    <row r="7" spans="1:40">
      <c r="A7" s="31" t="str">
        <f>'He Data'!O8</f>
        <v>14LDCDZ3-3</v>
      </c>
      <c r="B7" s="32">
        <f>'He Data'!R8</f>
        <v>100</v>
      </c>
      <c r="C7" s="34">
        <f>'He Data'!P8</f>
        <v>7.9669118698059487</v>
      </c>
      <c r="D7" s="226"/>
      <c r="E7" s="226"/>
      <c r="F7" t="b">
        <f t="shared" si="1"/>
        <v>0</v>
      </c>
      <c r="G7">
        <v>63</v>
      </c>
      <c r="H7" t="s">
        <v>554</v>
      </c>
      <c r="I7" s="526">
        <v>43790.497129629599</v>
      </c>
      <c r="J7" s="524">
        <v>33.5</v>
      </c>
      <c r="K7" s="524">
        <v>12.151817422372112</v>
      </c>
      <c r="L7" s="524">
        <v>71</v>
      </c>
      <c r="M7" s="524">
        <v>15.874507866387525</v>
      </c>
      <c r="N7" s="524">
        <v>33326.347500000003</v>
      </c>
      <c r="O7" s="524">
        <v>482.20840476361525</v>
      </c>
      <c r="P7" s="524">
        <v>17793.772499999999</v>
      </c>
      <c r="Q7" s="524">
        <v>195.95543241175346</v>
      </c>
      <c r="R7" s="524">
        <v>29697.18</v>
      </c>
      <c r="S7" s="524">
        <v>462.7188767130956</v>
      </c>
      <c r="T7" s="524">
        <v>37272.824999999997</v>
      </c>
      <c r="U7" s="524">
        <v>657.54683252741142</v>
      </c>
      <c r="V7" s="548">
        <v>1.2551222465515901</v>
      </c>
      <c r="W7" s="548">
        <v>1.409593592113695E-2</v>
      </c>
      <c r="X7" s="548">
        <v>0.53395617007143803</v>
      </c>
      <c r="Y7" s="548">
        <v>4.4167351771819408E-3</v>
      </c>
      <c r="Z7" s="548">
        <v>2.31386278195489</v>
      </c>
      <c r="AA7" s="548">
        <v>0.84670482328336172</v>
      </c>
      <c r="AB7" s="548">
        <v>0.89110686403261496</v>
      </c>
      <c r="AC7" s="548">
        <v>6.2804413792851991E-3</v>
      </c>
      <c r="AD7"/>
      <c r="AE7">
        <v>142.85783667343301</v>
      </c>
      <c r="AF7">
        <v>142.85783667343301</v>
      </c>
      <c r="AG7">
        <v>1788610801.93436</v>
      </c>
    </row>
    <row r="8" spans="1:40">
      <c r="A8" s="31" t="str">
        <f>'He Data'!O9</f>
        <v>14LDCDZ3-6</v>
      </c>
      <c r="B8" s="32">
        <f>'He Data'!R9</f>
        <v>100</v>
      </c>
      <c r="C8" s="34">
        <f>'He Data'!P9</f>
        <v>22.15174914516216</v>
      </c>
      <c r="D8" s="226"/>
      <c r="E8" s="226"/>
      <c r="F8" t="b">
        <f t="shared" si="1"/>
        <v>0</v>
      </c>
      <c r="G8">
        <v>62</v>
      </c>
      <c r="H8" t="s">
        <v>552</v>
      </c>
      <c r="I8" s="526">
        <v>43790.495486111096</v>
      </c>
      <c r="J8" s="524">
        <v>120</v>
      </c>
      <c r="K8" s="524">
        <v>8.1649658092772643</v>
      </c>
      <c r="L8" s="524">
        <v>165</v>
      </c>
      <c r="M8" s="524">
        <v>34.737107920301327</v>
      </c>
      <c r="N8" s="524">
        <v>33437.614999999998</v>
      </c>
      <c r="O8" s="524">
        <v>111.83870841628722</v>
      </c>
      <c r="P8" s="524">
        <v>52369.714999999997</v>
      </c>
      <c r="Q8" s="524">
        <v>225.54446605263175</v>
      </c>
      <c r="R8" s="524">
        <v>30102.577499999999</v>
      </c>
      <c r="S8" s="524">
        <v>185.2236857380104</v>
      </c>
      <c r="T8" s="524">
        <v>111567.435</v>
      </c>
      <c r="U8" s="524">
        <v>1045.7155511410419</v>
      </c>
      <c r="V8" s="548">
        <v>3.7062858446249201</v>
      </c>
      <c r="W8" s="548">
        <v>3.3529608427836609E-2</v>
      </c>
      <c r="X8" s="548">
        <v>1.5662068346469999</v>
      </c>
      <c r="Y8" s="548">
        <v>9.0157030008049255E-3</v>
      </c>
      <c r="Z8" s="548">
        <v>1.3881187343358401</v>
      </c>
      <c r="AA8" s="548">
        <v>0.35723986042772482</v>
      </c>
      <c r="AB8" s="548">
        <v>0.90025505838243303</v>
      </c>
      <c r="AC8" s="548">
        <v>2.7492584078338358E-3</v>
      </c>
      <c r="AD8"/>
      <c r="AE8">
        <v>0</v>
      </c>
      <c r="AF8">
        <v>714.30326709279598</v>
      </c>
      <c r="AG8">
        <v>1641328806.4804699</v>
      </c>
    </row>
    <row r="9" spans="1:40">
      <c r="A9" s="31" t="str">
        <f>'He Data'!O10</f>
        <v>14LDCDZ4-18</v>
      </c>
      <c r="B9" s="32">
        <f>'He Data'!R10</f>
        <v>100</v>
      </c>
      <c r="C9" s="34">
        <f>'He Data'!P10</f>
        <v>82.97251933904893</v>
      </c>
      <c r="D9" s="226"/>
      <c r="E9" s="226"/>
      <c r="F9" t="b">
        <f t="shared" si="1"/>
        <v>0</v>
      </c>
      <c r="G9">
        <v>60</v>
      </c>
      <c r="H9" t="s">
        <v>548</v>
      </c>
      <c r="I9" s="526">
        <v>43790.492314814801</v>
      </c>
      <c r="J9" s="524">
        <v>350.00749999999999</v>
      </c>
      <c r="K9" s="524">
        <v>28.89336760688612</v>
      </c>
      <c r="L9" s="524">
        <v>525.01</v>
      </c>
      <c r="M9" s="524">
        <v>18.511257835884336</v>
      </c>
      <c r="N9" s="524">
        <v>32983.457499999997</v>
      </c>
      <c r="O9" s="524">
        <v>810.45980580487935</v>
      </c>
      <c r="P9" s="524">
        <v>180510.64749999999</v>
      </c>
      <c r="Q9" s="524">
        <v>3887.7975821052705</v>
      </c>
      <c r="R9" s="524">
        <v>37010.504999999997</v>
      </c>
      <c r="S9" s="524">
        <v>1120.2099711662934</v>
      </c>
      <c r="T9" s="524">
        <v>1097307.75</v>
      </c>
      <c r="U9" s="524">
        <v>23214.325356185567</v>
      </c>
      <c r="V9" s="548">
        <v>29.654634133799401</v>
      </c>
      <c r="W9" s="548">
        <v>0.27740123970200414</v>
      </c>
      <c r="X9" s="548">
        <v>5.4731369489283397</v>
      </c>
      <c r="Y9" s="548">
        <v>3.5947545627607901E-2</v>
      </c>
      <c r="Z9" s="548">
        <v>1.5048814579212799</v>
      </c>
      <c r="AA9" s="548">
        <v>8.6037874101306852E-2</v>
      </c>
      <c r="AB9" s="548">
        <v>1.1220085674862601</v>
      </c>
      <c r="AC9" s="548">
        <v>1.1409235148462159E-2</v>
      </c>
      <c r="AD9"/>
      <c r="AE9">
        <v>0</v>
      </c>
      <c r="AF9">
        <v>0</v>
      </c>
      <c r="AG9">
        <v>1815037801.11865</v>
      </c>
    </row>
    <row r="10" spans="1:40">
      <c r="A10" s="31" t="str">
        <f>'He Data'!O11</f>
        <v>14LDCDZ4-3</v>
      </c>
      <c r="B10" s="32">
        <f>'He Data'!R11</f>
        <v>100</v>
      </c>
      <c r="C10" s="34">
        <f>'He Data'!P11</f>
        <v>9.2619885970463169</v>
      </c>
      <c r="D10" s="226"/>
      <c r="E10" s="226"/>
      <c r="F10" t="b">
        <f t="shared" si="1"/>
        <v>0</v>
      </c>
      <c r="G10">
        <v>61</v>
      </c>
      <c r="H10" t="s">
        <v>550</v>
      </c>
      <c r="I10" s="526">
        <v>43790.493900463</v>
      </c>
      <c r="J10" s="524">
        <v>200</v>
      </c>
      <c r="K10" s="524">
        <v>9.0921211313238999</v>
      </c>
      <c r="L10" s="524">
        <v>173.5</v>
      </c>
      <c r="M10" s="524">
        <v>21.189620100417038</v>
      </c>
      <c r="N10" s="524">
        <v>34955.642500000002</v>
      </c>
      <c r="O10" s="524">
        <v>455.19596669046194</v>
      </c>
      <c r="P10" s="524">
        <v>38126.114999999998</v>
      </c>
      <c r="Q10" s="524">
        <v>276.48644264513769</v>
      </c>
      <c r="R10" s="524">
        <v>31072.842499999999</v>
      </c>
      <c r="S10" s="524">
        <v>387.43195311149896</v>
      </c>
      <c r="T10" s="524">
        <v>65154.04</v>
      </c>
      <c r="U10" s="524">
        <v>168.61415065195277</v>
      </c>
      <c r="V10" s="548">
        <v>2.0970811992526102</v>
      </c>
      <c r="W10" s="548">
        <v>2.8721398146782224E-2</v>
      </c>
      <c r="X10" s="548">
        <v>1.09085675743817</v>
      </c>
      <c r="Y10" s="548">
        <v>1.7875067860936004E-2</v>
      </c>
      <c r="Z10" s="548">
        <v>0.86637436931379297</v>
      </c>
      <c r="AA10" s="548">
        <v>8.6849393494983926E-2</v>
      </c>
      <c r="AB10" s="548">
        <v>0.88898220743550005</v>
      </c>
      <c r="AC10" s="548">
        <v>1.1420129711554695E-2</v>
      </c>
      <c r="AD10"/>
      <c r="AE10">
        <v>0</v>
      </c>
      <c r="AF10">
        <v>142.85783667343301</v>
      </c>
      <c r="AG10">
        <v>1915768083.7237201</v>
      </c>
    </row>
    <row r="11" spans="1:40">
      <c r="A11" s="31" t="str">
        <f>'He Data'!O12</f>
        <v>14LDCDZ4-43</v>
      </c>
      <c r="B11" s="32">
        <f>'He Data'!R12</f>
        <v>100</v>
      </c>
      <c r="C11" s="34">
        <f>'He Data'!P12</f>
        <v>13.795680094287599</v>
      </c>
      <c r="D11" s="226"/>
      <c r="E11" s="226"/>
      <c r="F11" t="b">
        <f t="shared" si="1"/>
        <v>0</v>
      </c>
      <c r="G11">
        <v>55</v>
      </c>
      <c r="H11" t="s">
        <v>538</v>
      </c>
      <c r="I11" s="526">
        <v>43790.4843287037</v>
      </c>
      <c r="J11" s="524">
        <v>45.5</v>
      </c>
      <c r="K11" s="524">
        <v>8.0622577482985278</v>
      </c>
      <c r="L11" s="524">
        <v>130</v>
      </c>
      <c r="M11" s="524">
        <v>4.0000000000000044</v>
      </c>
      <c r="N11" s="524">
        <v>33719.347500000003</v>
      </c>
      <c r="O11" s="524">
        <v>155.7554733912763</v>
      </c>
      <c r="P11" s="524">
        <v>68394.042499999996</v>
      </c>
      <c r="Q11" s="524">
        <v>640.26283308000529</v>
      </c>
      <c r="R11" s="524">
        <v>30346.154999999999</v>
      </c>
      <c r="S11" s="524">
        <v>143.03720693065128</v>
      </c>
      <c r="T11" s="524">
        <v>71959.457500000004</v>
      </c>
      <c r="U11" s="524">
        <v>561.71526324340016</v>
      </c>
      <c r="V11" s="548">
        <v>2.3713548381237302</v>
      </c>
      <c r="W11" s="548">
        <v>2.53692140438216E-2</v>
      </c>
      <c r="X11" s="548">
        <v>2.0284020447169802</v>
      </c>
      <c r="Y11" s="548">
        <v>2.5509275698816111E-2</v>
      </c>
      <c r="Z11" s="548">
        <v>2.9179365079365098</v>
      </c>
      <c r="AA11" s="548">
        <v>0.45798229072489044</v>
      </c>
      <c r="AB11" s="548">
        <v>0.89998463278832697</v>
      </c>
      <c r="AC11" s="548">
        <v>7.2914184208172977E-3</v>
      </c>
      <c r="AD11"/>
      <c r="AE11">
        <v>0</v>
      </c>
      <c r="AF11">
        <v>285.71710385829601</v>
      </c>
      <c r="AG11">
        <v>1809346229.8657501</v>
      </c>
    </row>
    <row r="12" spans="1:40">
      <c r="A12" s="31" t="str">
        <f>'He Data'!O13</f>
        <v>14LDCDZ4-49</v>
      </c>
      <c r="B12" s="32">
        <f>'He Data'!R13</f>
        <v>100</v>
      </c>
      <c r="C12" s="34">
        <f>'He Data'!P13</f>
        <v>13.676322909885036</v>
      </c>
      <c r="D12" s="226"/>
      <c r="E12" s="226"/>
      <c r="F12" t="b">
        <f t="shared" si="1"/>
        <v>0</v>
      </c>
      <c r="G12">
        <v>56</v>
      </c>
      <c r="H12" t="s">
        <v>540</v>
      </c>
      <c r="I12" s="526">
        <v>43790.4859027778</v>
      </c>
      <c r="J12" s="524">
        <v>15</v>
      </c>
      <c r="K12" s="524">
        <v>4.7609522856952342</v>
      </c>
      <c r="L12" s="524">
        <v>36</v>
      </c>
      <c r="M12" s="524">
        <v>11.313708498984779</v>
      </c>
      <c r="N12" s="524">
        <v>13061.6175</v>
      </c>
      <c r="O12" s="524">
        <v>440.1895471555336</v>
      </c>
      <c r="P12" s="524">
        <v>19808.7</v>
      </c>
      <c r="Q12" s="524">
        <v>346.119007953395</v>
      </c>
      <c r="R12" s="524">
        <v>31961.535</v>
      </c>
      <c r="S12" s="524">
        <v>178.56169587415911</v>
      </c>
      <c r="T12" s="524">
        <v>94322.785000000003</v>
      </c>
      <c r="U12" s="524">
        <v>593.33176045727203</v>
      </c>
      <c r="V12" s="548">
        <v>2.95122407084158</v>
      </c>
      <c r="W12" s="548">
        <v>2.7870665032204058E-2</v>
      </c>
      <c r="X12" s="548">
        <v>1.5172131000532201</v>
      </c>
      <c r="Y12" s="548">
        <v>2.7519943518068159E-2</v>
      </c>
      <c r="Z12" s="548">
        <v>2.6736111111111098</v>
      </c>
      <c r="AA12" s="548">
        <v>1.3521768381561952</v>
      </c>
      <c r="AB12" s="548">
        <v>2.4491558038482202</v>
      </c>
      <c r="AC12" s="548">
        <v>8.7013871079059238E-2</v>
      </c>
      <c r="AD12"/>
      <c r="AE12">
        <v>0</v>
      </c>
      <c r="AF12">
        <v>1000.03436952723</v>
      </c>
      <c r="AG12">
        <v>1888756227.4146299</v>
      </c>
    </row>
    <row r="13" spans="1:40">
      <c r="A13" s="31" t="str">
        <f>'He Data'!O14</f>
        <v>14LDCDZ4-6</v>
      </c>
      <c r="B13" s="32">
        <f>'He Data'!R14</f>
        <v>100</v>
      </c>
      <c r="C13" s="34">
        <f>'He Data'!P14</f>
        <v>3.8071629785794006</v>
      </c>
      <c r="D13" s="226"/>
      <c r="E13" s="226"/>
      <c r="F13" t="b">
        <f t="shared" si="1"/>
        <v>0</v>
      </c>
      <c r="G13">
        <v>59</v>
      </c>
      <c r="H13" t="s">
        <v>546</v>
      </c>
      <c r="I13" s="526">
        <v>43790.490682870397</v>
      </c>
      <c r="J13" s="524">
        <v>36.5</v>
      </c>
      <c r="K13" s="524">
        <v>5.7445626465380197</v>
      </c>
      <c r="L13" s="524">
        <v>121</v>
      </c>
      <c r="M13" s="524">
        <v>8.4063468086123248</v>
      </c>
      <c r="N13" s="524">
        <v>34384.587500000001</v>
      </c>
      <c r="O13" s="524">
        <v>442.26033180859594</v>
      </c>
      <c r="P13" s="524">
        <v>28669.767500000002</v>
      </c>
      <c r="Q13" s="524">
        <v>230.44600761351751</v>
      </c>
      <c r="R13" s="524">
        <v>30382.71</v>
      </c>
      <c r="S13" s="524">
        <v>272.49871008885589</v>
      </c>
      <c r="T13" s="524">
        <v>22680.47</v>
      </c>
      <c r="U13" s="524">
        <v>172.23812895711521</v>
      </c>
      <c r="V13" s="548">
        <v>0.74652078698215796</v>
      </c>
      <c r="W13" s="548">
        <v>6.5914881595787291E-3</v>
      </c>
      <c r="X13" s="548">
        <v>0.83393177831099596</v>
      </c>
      <c r="Y13" s="548">
        <v>1.5100726225040663E-2</v>
      </c>
      <c r="Z13" s="548">
        <v>3.3661034688995199</v>
      </c>
      <c r="AA13" s="548">
        <v>0.49606466280244899</v>
      </c>
      <c r="AB13" s="548">
        <v>0.88365410558438195</v>
      </c>
      <c r="AC13" s="548">
        <v>5.3267737268444743E-3</v>
      </c>
      <c r="AD13"/>
      <c r="AE13">
        <v>142.85783667343301</v>
      </c>
      <c r="AF13">
        <v>285.71710385829601</v>
      </c>
      <c r="AG13">
        <v>1685785376.5368099</v>
      </c>
    </row>
    <row r="14" spans="1:40">
      <c r="A14" s="31" t="str">
        <f>'He Data'!O15</f>
        <v>14LDCDZ4-65</v>
      </c>
      <c r="B14" s="32">
        <f>'He Data'!R15</f>
        <v>100</v>
      </c>
      <c r="C14" s="34">
        <f>'He Data'!P15</f>
        <v>6.572947253152531</v>
      </c>
      <c r="D14" s="226"/>
      <c r="E14" s="226"/>
      <c r="F14" t="b">
        <f t="shared" si="1"/>
        <v>0</v>
      </c>
      <c r="G14">
        <v>58</v>
      </c>
      <c r="H14" t="s">
        <v>544</v>
      </c>
      <c r="I14" s="526">
        <v>43790.489120370403</v>
      </c>
      <c r="J14" s="524">
        <v>40</v>
      </c>
      <c r="K14" s="524">
        <v>8.6409875978771602</v>
      </c>
      <c r="L14" s="524">
        <v>122.5025</v>
      </c>
      <c r="M14" s="524">
        <v>36.423024197156721</v>
      </c>
      <c r="N14" s="524">
        <v>34870.932500000003</v>
      </c>
      <c r="O14" s="524">
        <v>255.00982757218173</v>
      </c>
      <c r="P14" s="524">
        <v>22166.014999999999</v>
      </c>
      <c r="Q14" s="524">
        <v>173.17995351660608</v>
      </c>
      <c r="R14" s="524">
        <v>31054.782500000001</v>
      </c>
      <c r="S14" s="524">
        <v>329.09799557527225</v>
      </c>
      <c r="T14" s="524">
        <v>48436.267500000002</v>
      </c>
      <c r="U14" s="524">
        <v>170.61734248900046</v>
      </c>
      <c r="V14" s="548">
        <v>1.55983135058344</v>
      </c>
      <c r="W14" s="548">
        <v>1.689486304100352E-2</v>
      </c>
      <c r="X14" s="548">
        <v>0.63566145166050503</v>
      </c>
      <c r="Y14" s="548">
        <v>2.7316755992353894E-3</v>
      </c>
      <c r="Z14" s="548">
        <v>3.3144832251082299</v>
      </c>
      <c r="AA14" s="548">
        <v>1.8152144659523421</v>
      </c>
      <c r="AB14" s="548">
        <v>0.89061524681901105</v>
      </c>
      <c r="AC14" s="548">
        <v>1.307104684752702E-2</v>
      </c>
      <c r="AD14"/>
      <c r="AE14">
        <v>142.85783667343301</v>
      </c>
      <c r="AF14">
        <v>142.85783667343301</v>
      </c>
      <c r="AG14">
        <v>1900675941.3324201</v>
      </c>
    </row>
    <row r="15" spans="1:40">
      <c r="A15" s="31" t="str">
        <f>'He Data'!O16</f>
        <v>14LDCDZ4-68</v>
      </c>
      <c r="B15" s="32">
        <f>'He Data'!R16</f>
        <v>100</v>
      </c>
      <c r="C15" s="34">
        <f>'He Data'!P16</f>
        <v>40.509025183390996</v>
      </c>
      <c r="D15" s="226"/>
      <c r="E15" s="226"/>
      <c r="F15" t="b">
        <f t="shared" si="1"/>
        <v>0</v>
      </c>
      <c r="G15">
        <v>57</v>
      </c>
      <c r="H15" t="s">
        <v>542</v>
      </c>
      <c r="I15" s="526">
        <v>43790.487546296303</v>
      </c>
      <c r="J15" s="524">
        <v>95</v>
      </c>
      <c r="K15" s="524">
        <v>8.0829037686547665</v>
      </c>
      <c r="L15" s="524">
        <v>133</v>
      </c>
      <c r="M15" s="524">
        <v>10.893423092245468</v>
      </c>
      <c r="N15" s="524">
        <v>34063.745000000003</v>
      </c>
      <c r="O15" s="524">
        <v>320.3778862016357</v>
      </c>
      <c r="P15" s="524">
        <v>76695.820000000007</v>
      </c>
      <c r="Q15" s="524">
        <v>810.2866980686955</v>
      </c>
      <c r="R15" s="524">
        <v>31722.432499999999</v>
      </c>
      <c r="S15" s="524">
        <v>269.68928793163099</v>
      </c>
      <c r="T15" s="524">
        <v>223480.845</v>
      </c>
      <c r="U15" s="524">
        <v>1139.257962664821</v>
      </c>
      <c r="V15" s="548">
        <v>7.0451365862604201</v>
      </c>
      <c r="W15" s="548">
        <v>4.9549795138295265E-2</v>
      </c>
      <c r="X15" s="548">
        <v>2.25154399712464</v>
      </c>
      <c r="Y15" s="548">
        <v>1.2365379784562017E-2</v>
      </c>
      <c r="Z15" s="548">
        <v>1.40708142748237</v>
      </c>
      <c r="AA15" s="548">
        <v>0.15546617912357144</v>
      </c>
      <c r="AB15" s="548">
        <v>0.93129674973739796</v>
      </c>
      <c r="AC15" s="548">
        <v>7.7941418228064108E-3</v>
      </c>
      <c r="AD15"/>
      <c r="AE15">
        <v>0</v>
      </c>
      <c r="AF15">
        <v>142.85783667343301</v>
      </c>
      <c r="AG15">
        <v>1716985947.0023301</v>
      </c>
    </row>
    <row r="16" spans="1:40">
      <c r="A16" s="31" t="str">
        <f>'He Data'!O17</f>
        <v>15LDC02-155</v>
      </c>
      <c r="B16" s="32">
        <f>'He Data'!R17</f>
        <v>100</v>
      </c>
      <c r="C16" s="34">
        <f>'He Data'!P17</f>
        <v>10.338549947568808</v>
      </c>
      <c r="D16" s="226"/>
      <c r="E16" s="226"/>
      <c r="F16" t="b">
        <f t="shared" si="1"/>
        <v>1</v>
      </c>
      <c r="G16">
        <v>33</v>
      </c>
      <c r="H16" t="s">
        <v>494</v>
      </c>
      <c r="I16" s="526">
        <v>43790.449201388903</v>
      </c>
      <c r="J16" s="524">
        <v>49</v>
      </c>
      <c r="K16" s="524">
        <v>9.3094933625126099</v>
      </c>
      <c r="L16" s="524">
        <v>108.5</v>
      </c>
      <c r="M16" s="524">
        <v>29.456182146820488</v>
      </c>
      <c r="N16" s="524">
        <v>34223.157500000001</v>
      </c>
      <c r="O16" s="524">
        <v>319.40896328213194</v>
      </c>
      <c r="P16" s="524">
        <v>35317.644999999997</v>
      </c>
      <c r="Q16" s="524">
        <v>134.05730752322248</v>
      </c>
      <c r="R16" s="524">
        <v>30644.337500000001</v>
      </c>
      <c r="S16" s="524">
        <v>336.36257633428278</v>
      </c>
      <c r="T16" s="524">
        <v>61365.574999999997</v>
      </c>
      <c r="U16" s="524">
        <v>503.90040778569869</v>
      </c>
      <c r="V16" s="548">
        <v>2.0026796742319499</v>
      </c>
      <c r="W16" s="548">
        <v>2.630834788354363E-2</v>
      </c>
      <c r="X16" s="548">
        <v>1.0320335761114601</v>
      </c>
      <c r="Y16" s="548">
        <v>8.2236981724602091E-3</v>
      </c>
      <c r="Z16" s="548">
        <v>2.3193928237494199</v>
      </c>
      <c r="AA16" s="548">
        <v>0.81717392369937847</v>
      </c>
      <c r="AB16" s="548">
        <v>0.895453789205374</v>
      </c>
      <c r="AC16" s="548">
        <v>9.5444865356942611E-3</v>
      </c>
      <c r="AD16"/>
      <c r="AE16">
        <v>142.85783667343301</v>
      </c>
      <c r="AF16">
        <v>428.57771640509998</v>
      </c>
      <c r="AG16">
        <v>1755177660.10919</v>
      </c>
    </row>
    <row r="17" spans="1:33">
      <c r="A17" s="31" t="str">
        <f>'He Data'!O18</f>
        <v>15LDC02-88</v>
      </c>
      <c r="B17" s="32">
        <f>'He Data'!R18</f>
        <v>100</v>
      </c>
      <c r="C17" s="34">
        <f>'He Data'!P18</f>
        <v>3.9396357850901462</v>
      </c>
      <c r="D17" s="226"/>
      <c r="E17" s="226"/>
      <c r="F17" t="b">
        <f t="shared" si="1"/>
        <v>1</v>
      </c>
      <c r="G17">
        <v>20</v>
      </c>
      <c r="H17" t="s">
        <v>468</v>
      </c>
      <c r="I17" s="526">
        <v>43790.428368055596</v>
      </c>
      <c r="J17" s="524">
        <v>37</v>
      </c>
      <c r="K17" s="524">
        <v>3.4641016151377557</v>
      </c>
      <c r="L17" s="524">
        <v>115</v>
      </c>
      <c r="M17" s="524">
        <v>12.806248474865754</v>
      </c>
      <c r="N17" s="524">
        <v>34456.307500000003</v>
      </c>
      <c r="O17" s="524">
        <v>152.80890361815887</v>
      </c>
      <c r="P17" s="524">
        <v>14710.405000000001</v>
      </c>
      <c r="Q17" s="524">
        <v>96.05810619991307</v>
      </c>
      <c r="R17" s="524">
        <v>30894.915000000001</v>
      </c>
      <c r="S17" s="524">
        <v>229.06340643238073</v>
      </c>
      <c r="T17" s="524">
        <v>20766.255000000001</v>
      </c>
      <c r="U17" s="524">
        <v>231.916077565336</v>
      </c>
      <c r="V17" s="548">
        <v>0.67216957687301104</v>
      </c>
      <c r="W17" s="548">
        <v>7.2728992086780724E-3</v>
      </c>
      <c r="X17" s="548">
        <v>0.42694312023315401</v>
      </c>
      <c r="Y17" s="548">
        <v>4.4627430797524277E-3</v>
      </c>
      <c r="Z17" s="548">
        <v>3.1371710526315799</v>
      </c>
      <c r="AA17" s="548">
        <v>0.53816526718237701</v>
      </c>
      <c r="AB17" s="548">
        <v>0.89664500531778402</v>
      </c>
      <c r="AC17" s="548">
        <v>6.2972233802775467E-3</v>
      </c>
      <c r="AD17"/>
      <c r="AE17">
        <v>0</v>
      </c>
      <c r="AF17">
        <v>0</v>
      </c>
      <c r="AG17">
        <v>1920690655.00035</v>
      </c>
    </row>
    <row r="18" spans="1:33">
      <c r="A18" s="31" t="str">
        <f>'He Data'!O19</f>
        <v>22-1 15A 10min H17</v>
      </c>
      <c r="B18" s="32">
        <f>'He Data'!R19</f>
        <v>99.998164370240161</v>
      </c>
      <c r="C18" s="34">
        <f>'He Data'!P19</f>
        <v>7.7004304733273603</v>
      </c>
      <c r="D18" s="226"/>
      <c r="E18" s="226"/>
      <c r="F18" t="b">
        <f t="shared" si="1"/>
        <v>0</v>
      </c>
      <c r="G18">
        <v>40</v>
      </c>
      <c r="H18" t="s">
        <v>508</v>
      </c>
      <c r="I18" s="526">
        <v>43790.460381944402</v>
      </c>
      <c r="J18" s="524">
        <v>108</v>
      </c>
      <c r="K18" s="524">
        <v>20.330600909302511</v>
      </c>
      <c r="L18" s="524">
        <v>298</v>
      </c>
      <c r="M18" s="524">
        <v>19.321835661585933</v>
      </c>
      <c r="N18" s="524">
        <v>34767.6175</v>
      </c>
      <c r="O18" s="524">
        <v>367.66972165871857</v>
      </c>
      <c r="P18" s="524">
        <v>26782.727500000001</v>
      </c>
      <c r="Q18" s="524">
        <v>197.74335663089781</v>
      </c>
      <c r="R18" s="524">
        <v>31911.387500000001</v>
      </c>
      <c r="S18" s="524">
        <v>431.8099048094997</v>
      </c>
      <c r="T18" s="524">
        <v>35566.5075</v>
      </c>
      <c r="U18" s="524">
        <v>236.79092963732342</v>
      </c>
      <c r="V18" s="548">
        <v>1.11465393628766</v>
      </c>
      <c r="W18" s="548">
        <v>1.2955634406939448E-2</v>
      </c>
      <c r="X18" s="548">
        <v>0.77038949211975605</v>
      </c>
      <c r="Y18" s="548">
        <v>8.8204571478145352E-3</v>
      </c>
      <c r="Z18" s="548">
        <v>2.8532455748680401</v>
      </c>
      <c r="AA18" s="548">
        <v>0.67960871463034644</v>
      </c>
      <c r="AB18" s="548">
        <v>0.91784668675486403</v>
      </c>
      <c r="AC18" s="548">
        <v>7.4829516507230109E-3</v>
      </c>
      <c r="AD18"/>
      <c r="AE18">
        <v>0</v>
      </c>
      <c r="AF18">
        <v>0</v>
      </c>
      <c r="AG18">
        <v>1464140383.3782599</v>
      </c>
    </row>
    <row r="19" spans="1:33">
      <c r="A19" s="31" t="str">
        <f>'He Data'!O20</f>
        <v>22-3 15A 10min H18</v>
      </c>
      <c r="B19" s="32">
        <f>'He Data'!R20</f>
        <v>99.550516032993215</v>
      </c>
      <c r="C19" s="34">
        <f>'He Data'!P20</f>
        <v>16.583654727111323</v>
      </c>
      <c r="D19" s="226"/>
      <c r="E19" s="226"/>
      <c r="F19" t="b">
        <f t="shared" si="1"/>
        <v>0</v>
      </c>
      <c r="G19">
        <v>41</v>
      </c>
      <c r="H19" t="s">
        <v>510</v>
      </c>
      <c r="I19" s="526">
        <v>43790.461944444403</v>
      </c>
      <c r="J19" s="524">
        <v>147.5</v>
      </c>
      <c r="K19" s="524">
        <v>13.796134724383254</v>
      </c>
      <c r="L19" s="524">
        <v>460.01</v>
      </c>
      <c r="M19" s="524">
        <v>13.564659966250556</v>
      </c>
      <c r="N19" s="524">
        <v>33745.915000000001</v>
      </c>
      <c r="O19" s="524">
        <v>512.50279326042187</v>
      </c>
      <c r="P19" s="524">
        <v>99085.35</v>
      </c>
      <c r="Q19" s="524">
        <v>760.3397377939624</v>
      </c>
      <c r="R19" s="524">
        <v>30511.014999999999</v>
      </c>
      <c r="S19" s="524">
        <v>141.49234360895562</v>
      </c>
      <c r="T19" s="524">
        <v>64823.957499999997</v>
      </c>
      <c r="U19" s="524">
        <v>814.9339259669224</v>
      </c>
      <c r="V19" s="548">
        <v>2.12460165255587</v>
      </c>
      <c r="W19" s="548">
        <v>2.4054593029624611E-2</v>
      </c>
      <c r="X19" s="548">
        <v>2.9365092245957198</v>
      </c>
      <c r="Y19" s="548">
        <v>2.8332754429914286E-2</v>
      </c>
      <c r="Z19" s="548">
        <v>3.13381159773868</v>
      </c>
      <c r="AA19" s="548">
        <v>0.21814546226514778</v>
      </c>
      <c r="AB19" s="548">
        <v>0.90426611951887204</v>
      </c>
      <c r="AC19" s="548">
        <v>1.1603861885054734E-2</v>
      </c>
      <c r="AD19"/>
      <c r="AE19">
        <v>142.85783667343301</v>
      </c>
      <c r="AF19">
        <v>0</v>
      </c>
      <c r="AG19">
        <v>1540529952.44894</v>
      </c>
    </row>
    <row r="20" spans="1:33">
      <c r="A20" s="31" t="str">
        <f>'He Data'!O21</f>
        <v>22-5 15A 10min H19</v>
      </c>
      <c r="B20" s="32">
        <f>'He Data'!R21</f>
        <v>99.996777216416234</v>
      </c>
      <c r="C20" s="34">
        <f>'He Data'!P21</f>
        <v>23.906739637882772</v>
      </c>
      <c r="D20" s="226"/>
      <c r="E20" s="226"/>
      <c r="F20" t="b">
        <f t="shared" si="1"/>
        <v>0</v>
      </c>
      <c r="G20">
        <v>42</v>
      </c>
      <c r="H20" t="s">
        <v>512</v>
      </c>
      <c r="I20" s="526">
        <v>43790.463587963</v>
      </c>
      <c r="J20" s="524">
        <v>1594.6</v>
      </c>
      <c r="K20" s="524">
        <v>26.851443164195135</v>
      </c>
      <c r="L20" s="524">
        <v>927.03499999999997</v>
      </c>
      <c r="M20" s="524">
        <v>67.542974221357525</v>
      </c>
      <c r="N20" s="524">
        <v>34329.440000000002</v>
      </c>
      <c r="O20" s="524">
        <v>164.59464005113199</v>
      </c>
      <c r="P20" s="524">
        <v>53736.272499999999</v>
      </c>
      <c r="Q20" s="524">
        <v>449.42379675698777</v>
      </c>
      <c r="R20" s="524">
        <v>31197.6325</v>
      </c>
      <c r="S20" s="524">
        <v>296.01895731767479</v>
      </c>
      <c r="T20" s="524">
        <v>114152.83</v>
      </c>
      <c r="U20" s="524">
        <v>967.81669486868088</v>
      </c>
      <c r="V20" s="548">
        <v>3.6593106787698302</v>
      </c>
      <c r="W20" s="548">
        <v>5.0945200161001375E-2</v>
      </c>
      <c r="X20" s="548">
        <v>1.5653189129957299</v>
      </c>
      <c r="Y20" s="548">
        <v>1.2049637895913214E-2</v>
      </c>
      <c r="Z20" s="548">
        <v>0.58117509715300597</v>
      </c>
      <c r="AA20" s="548">
        <v>3.7236714003058863E-2</v>
      </c>
      <c r="AB20" s="548">
        <v>0.90878288868534796</v>
      </c>
      <c r="AC20" s="548">
        <v>9.0212618776768956E-3</v>
      </c>
      <c r="AD20"/>
      <c r="AE20">
        <v>0</v>
      </c>
      <c r="AF20">
        <v>0</v>
      </c>
      <c r="AG20">
        <v>1617428092.9324901</v>
      </c>
    </row>
    <row r="21" spans="1:33">
      <c r="A21" s="31" t="str">
        <f>'He Data'!O22</f>
        <v>28-3 15A 10min H20</v>
      </c>
      <c r="B21" s="32">
        <f>'He Data'!R22</f>
        <v>99.961269177604066</v>
      </c>
      <c r="C21" s="34">
        <f>'He Data'!P22</f>
        <v>3.0514369883110621</v>
      </c>
      <c r="D21" s="226"/>
      <c r="E21" s="226"/>
      <c r="F21" t="b">
        <f t="shared" si="1"/>
        <v>0</v>
      </c>
      <c r="G21">
        <v>43</v>
      </c>
      <c r="H21" t="s">
        <v>514</v>
      </c>
      <c r="I21" s="526">
        <v>43790.465162036999</v>
      </c>
      <c r="J21" s="524">
        <v>33</v>
      </c>
      <c r="K21" s="524">
        <v>7.0237691685684931</v>
      </c>
      <c r="L21" s="524">
        <v>76</v>
      </c>
      <c r="M21" s="524">
        <v>12.436505404118408</v>
      </c>
      <c r="N21" s="524">
        <v>34090.83</v>
      </c>
      <c r="O21" s="524">
        <v>330.40866060086245</v>
      </c>
      <c r="P21" s="524">
        <v>9549.0499999999993</v>
      </c>
      <c r="Q21" s="524">
        <v>160.06606823428058</v>
      </c>
      <c r="R21" s="524">
        <v>30181.762500000001</v>
      </c>
      <c r="S21" s="524">
        <v>377.32442436882087</v>
      </c>
      <c r="T21" s="524">
        <v>16823.5075</v>
      </c>
      <c r="U21" s="524">
        <v>133.40741393093191</v>
      </c>
      <c r="V21" s="548">
        <v>0.55751343057677505</v>
      </c>
      <c r="W21" s="548">
        <v>1.1416749645075466E-2</v>
      </c>
      <c r="X21" s="548">
        <v>0.280109163741598</v>
      </c>
      <c r="Y21" s="548">
        <v>4.1147223300313151E-3</v>
      </c>
      <c r="Z21" s="548">
        <v>2.34328368999422</v>
      </c>
      <c r="AA21" s="548">
        <v>0.35699809769536212</v>
      </c>
      <c r="AB21" s="548">
        <v>0.88541405520338201</v>
      </c>
      <c r="AC21" s="548">
        <v>1.5471614865488958E-2</v>
      </c>
      <c r="AD21"/>
      <c r="AE21">
        <v>0</v>
      </c>
      <c r="AF21">
        <v>142.85783667343301</v>
      </c>
      <c r="AG21">
        <v>1591360665.1656799</v>
      </c>
    </row>
    <row r="22" spans="1:33">
      <c r="A22" s="31" t="str">
        <f>'He Data'!O23</f>
        <v>28-4 15A 10min H21</v>
      </c>
      <c r="B22" s="32">
        <f>'He Data'!R23</f>
        <v>75.335578149268642</v>
      </c>
      <c r="C22" s="34">
        <f>'He Data'!P23</f>
        <v>1.1459555650164268E-3</v>
      </c>
      <c r="D22" s="226"/>
      <c r="E22" s="226"/>
      <c r="F22" t="b">
        <f t="shared" si="1"/>
        <v>0</v>
      </c>
      <c r="G22">
        <v>44</v>
      </c>
      <c r="H22" t="s">
        <v>516</v>
      </c>
      <c r="I22" s="526">
        <v>43790.466736111099</v>
      </c>
      <c r="J22" s="524">
        <v>10.5</v>
      </c>
      <c r="K22" s="524">
        <v>3.7859388972001797</v>
      </c>
      <c r="L22" s="524">
        <v>34</v>
      </c>
      <c r="M22" s="524">
        <v>8.4852813742385731</v>
      </c>
      <c r="N22" s="524">
        <v>33306.777499999997</v>
      </c>
      <c r="O22" s="524">
        <v>199.42678311925522</v>
      </c>
      <c r="P22" s="524">
        <v>4506.7974999999997</v>
      </c>
      <c r="Q22" s="524">
        <v>71.877678674767864</v>
      </c>
      <c r="R22" s="524">
        <v>29239.61</v>
      </c>
      <c r="S22" s="524">
        <v>392.5619902637581</v>
      </c>
      <c r="T22" s="524">
        <v>38</v>
      </c>
      <c r="U22" s="524">
        <v>10.708252269472672</v>
      </c>
      <c r="V22" s="548">
        <v>1.2966090867007E-3</v>
      </c>
      <c r="W22" s="548">
        <v>3.5521354554730411E-4</v>
      </c>
      <c r="X22" s="548">
        <v>0.135307864034834</v>
      </c>
      <c r="Y22" s="548">
        <v>1.6210960957493195E-3</v>
      </c>
      <c r="Z22" s="548">
        <v>3.6437499999999998</v>
      </c>
      <c r="AA22" s="548">
        <v>1.7161457542994423</v>
      </c>
      <c r="AB22" s="548">
        <v>0.87790975536553595</v>
      </c>
      <c r="AC22" s="548">
        <v>1.2811238646350502E-2</v>
      </c>
      <c r="AD22"/>
      <c r="AE22">
        <v>0</v>
      </c>
      <c r="AF22">
        <v>142.85783667343301</v>
      </c>
      <c r="AG22">
        <v>1489086382.6082599</v>
      </c>
    </row>
    <row r="23" spans="1:33">
      <c r="A23" s="31" t="str">
        <f>'He Data'!O24</f>
        <v>28-5 15A 10min H22</v>
      </c>
      <c r="B23" s="32">
        <f>'He Data'!R24</f>
        <v>27.531912370520736</v>
      </c>
      <c r="C23" s="34">
        <f>'He Data'!P24</f>
        <v>1.3934895838112996E-3</v>
      </c>
      <c r="D23" s="226"/>
      <c r="E23" s="226"/>
      <c r="F23" t="b">
        <f t="shared" si="1"/>
        <v>0</v>
      </c>
      <c r="G23">
        <v>45</v>
      </c>
      <c r="H23" t="s">
        <v>518</v>
      </c>
      <c r="I23" s="526">
        <v>43790.468368055597</v>
      </c>
      <c r="J23" s="524">
        <v>14.5</v>
      </c>
      <c r="K23" s="524">
        <v>1.9148542155126715</v>
      </c>
      <c r="L23" s="524">
        <v>375.51</v>
      </c>
      <c r="M23" s="524">
        <v>13.102162671355705</v>
      </c>
      <c r="N23" s="524">
        <v>34363.032500000001</v>
      </c>
      <c r="O23" s="524">
        <v>501.98618423022214</v>
      </c>
      <c r="P23" s="524">
        <v>4833.9174999999996</v>
      </c>
      <c r="Q23" s="524">
        <v>119.37714029495963</v>
      </c>
      <c r="R23" s="524">
        <v>30300.552500000002</v>
      </c>
      <c r="S23" s="524">
        <v>207.32221257057759</v>
      </c>
      <c r="T23" s="524">
        <v>50</v>
      </c>
      <c r="U23" s="524">
        <v>7.8315600829805003</v>
      </c>
      <c r="V23" s="548">
        <v>1.64988079294992E-3</v>
      </c>
      <c r="W23" s="548">
        <v>2.5613352591753139E-4</v>
      </c>
      <c r="X23" s="548">
        <v>0.140682152220025</v>
      </c>
      <c r="Y23" s="548">
        <v>3.4404611154004628E-3</v>
      </c>
      <c r="Z23" s="548">
        <v>26.261116071428599</v>
      </c>
      <c r="AA23" s="548">
        <v>3.8235095083104254</v>
      </c>
      <c r="AB23" s="548">
        <v>0.88189040919874295</v>
      </c>
      <c r="AC23" s="548">
        <v>1.1679842557904493E-2</v>
      </c>
      <c r="AD23"/>
      <c r="AE23">
        <v>0</v>
      </c>
      <c r="AF23">
        <v>571.43979352313102</v>
      </c>
      <c r="AG23">
        <v>1594752522.20384</v>
      </c>
    </row>
    <row r="24" spans="1:33">
      <c r="A24" s="31" t="str">
        <f>'He Data'!O25</f>
        <v>34-1 15A 10min H23</v>
      </c>
      <c r="B24" s="32">
        <f>'He Data'!R25</f>
        <v>99.994307655903569</v>
      </c>
      <c r="C24" s="34">
        <f>'He Data'!P25</f>
        <v>1.8293394059854182</v>
      </c>
      <c r="D24" s="226"/>
      <c r="E24" s="226"/>
      <c r="F24" t="b">
        <f t="shared" si="1"/>
        <v>0</v>
      </c>
      <c r="G24">
        <v>46</v>
      </c>
      <c r="H24" t="s">
        <v>520</v>
      </c>
      <c r="I24" s="526">
        <v>43790.469953703701</v>
      </c>
      <c r="J24" s="524">
        <v>29.5</v>
      </c>
      <c r="K24" s="524">
        <v>20.420577856662142</v>
      </c>
      <c r="L24" s="524">
        <v>52</v>
      </c>
      <c r="M24" s="524">
        <v>8.4852813742385536</v>
      </c>
      <c r="N24" s="524">
        <v>33475.217499999999</v>
      </c>
      <c r="O24" s="524">
        <v>39.656245727378646</v>
      </c>
      <c r="P24" s="524">
        <v>7549.7275</v>
      </c>
      <c r="Q24" s="524">
        <v>54.346274557842442</v>
      </c>
      <c r="R24" s="524">
        <v>29720.192500000001</v>
      </c>
      <c r="S24" s="524">
        <v>439.89486830208961</v>
      </c>
      <c r="T24" s="524">
        <v>12508.094999999999</v>
      </c>
      <c r="U24" s="524">
        <v>173.48633231483214</v>
      </c>
      <c r="V24" s="548">
        <v>0.42092070448153701</v>
      </c>
      <c r="W24" s="548">
        <v>7.8697940035876799E-3</v>
      </c>
      <c r="X24" s="548">
        <v>0.22553240674981201</v>
      </c>
      <c r="Y24" s="548">
        <v>1.7042137795603126E-3</v>
      </c>
      <c r="Z24" s="548">
        <v>2.5638961038960999</v>
      </c>
      <c r="AA24" s="548">
        <v>1.6228301209982365</v>
      </c>
      <c r="AB24" s="548">
        <v>0.88782605596408204</v>
      </c>
      <c r="AC24" s="548">
        <v>1.3045231686560972E-2</v>
      </c>
      <c r="AD24"/>
      <c r="AE24">
        <v>0</v>
      </c>
      <c r="AF24">
        <v>0</v>
      </c>
      <c r="AG24">
        <v>1507744524.8894899</v>
      </c>
    </row>
    <row r="25" spans="1:33">
      <c r="A25" s="31" t="str">
        <f>'He Data'!O26</f>
        <v>34-2 15A 10min H24</v>
      </c>
      <c r="B25" s="32">
        <f>'He Data'!R26</f>
        <v>74.617925089945345</v>
      </c>
      <c r="C25" s="34">
        <f>'He Data'!P26</f>
        <v>1.114771429846579E-3</v>
      </c>
      <c r="D25" s="226"/>
      <c r="E25" s="226"/>
      <c r="F25" t="b">
        <f t="shared" si="1"/>
        <v>0</v>
      </c>
      <c r="G25">
        <v>47</v>
      </c>
      <c r="H25" t="s">
        <v>522</v>
      </c>
      <c r="I25" s="526">
        <v>43790.471527777801</v>
      </c>
      <c r="J25" s="524">
        <v>10.5</v>
      </c>
      <c r="K25" s="524">
        <v>3.4156502553198695</v>
      </c>
      <c r="L25" s="524">
        <v>41.5</v>
      </c>
      <c r="M25" s="524">
        <v>12.261049438499679</v>
      </c>
      <c r="N25" s="524">
        <v>34046.714999999997</v>
      </c>
      <c r="O25" s="524">
        <v>402.57162927862316</v>
      </c>
      <c r="P25" s="524">
        <v>4710.875</v>
      </c>
      <c r="Q25" s="524">
        <v>89.136906497831831</v>
      </c>
      <c r="R25" s="524">
        <v>30147.677500000002</v>
      </c>
      <c r="S25" s="524">
        <v>467.7487966402046</v>
      </c>
      <c r="T25" s="524">
        <v>56.5</v>
      </c>
      <c r="U25" s="524">
        <v>13.304134695650063</v>
      </c>
      <c r="V25" s="548">
        <v>1.8708296106155599E-3</v>
      </c>
      <c r="W25" s="548">
        <v>4.2344958905304094E-4</v>
      </c>
      <c r="X25" s="548">
        <v>0.13837114552638399</v>
      </c>
      <c r="Y25" s="548">
        <v>2.5192977920062963E-3</v>
      </c>
      <c r="Z25" s="548">
        <v>4.6749999999999998</v>
      </c>
      <c r="AA25" s="548">
        <v>3.2157454063589226</v>
      </c>
      <c r="AB25" s="548">
        <v>0.88547198965366603</v>
      </c>
      <c r="AC25" s="548">
        <v>7.7735656691381074E-3</v>
      </c>
      <c r="AD25"/>
      <c r="AE25">
        <v>142.85783667343301</v>
      </c>
      <c r="AF25">
        <v>714.30326709279598</v>
      </c>
      <c r="AG25">
        <v>1534086809.7906699</v>
      </c>
    </row>
    <row r="26" spans="1:33">
      <c r="A26" s="31" t="str">
        <f>'He Data'!O27</f>
        <v>34-5 15A 10min H25</v>
      </c>
      <c r="B26" s="32">
        <f>'He Data'!R27</f>
        <v>99.98158977165258</v>
      </c>
      <c r="C26" s="34">
        <f>'He Data'!P27</f>
        <v>2.4568973747314078</v>
      </c>
      <c r="D26" s="226"/>
      <c r="E26" s="226"/>
      <c r="F26" t="b">
        <f t="shared" si="1"/>
        <v>0</v>
      </c>
      <c r="G26">
        <v>48</v>
      </c>
      <c r="H26" t="s">
        <v>524</v>
      </c>
      <c r="I26" s="526">
        <v>43790.473159722198</v>
      </c>
      <c r="J26" s="524">
        <v>147.5</v>
      </c>
      <c r="K26" s="524">
        <v>16.921386861996023</v>
      </c>
      <c r="L26" s="524">
        <v>88.5</v>
      </c>
      <c r="M26" s="524">
        <v>12.151817422372121</v>
      </c>
      <c r="N26" s="524">
        <v>34052.735000000001</v>
      </c>
      <c r="O26" s="524">
        <v>214.98640398831876</v>
      </c>
      <c r="P26" s="524">
        <v>16987.674999999999</v>
      </c>
      <c r="Q26" s="524">
        <v>263.32352996521985</v>
      </c>
      <c r="R26" s="524">
        <v>30352.14</v>
      </c>
      <c r="S26" s="524">
        <v>240.15128703932388</v>
      </c>
      <c r="T26" s="524">
        <v>16205.2225</v>
      </c>
      <c r="U26" s="524">
        <v>227.0736983705626</v>
      </c>
      <c r="V26" s="548">
        <v>0.53388977467254595</v>
      </c>
      <c r="W26" s="548">
        <v>3.6725999112436477E-3</v>
      </c>
      <c r="X26" s="548">
        <v>0.498883381020997</v>
      </c>
      <c r="Y26" s="548">
        <v>8.7391305829889535E-3</v>
      </c>
      <c r="Z26" s="548">
        <v>0.60361613024656502</v>
      </c>
      <c r="AA26" s="548">
        <v>9.0376044168453212E-2</v>
      </c>
      <c r="AB26" s="548">
        <v>0.89132189214764601</v>
      </c>
      <c r="AC26" s="548">
        <v>2.1772232848256239E-3</v>
      </c>
      <c r="AD26"/>
      <c r="AE26">
        <v>0</v>
      </c>
      <c r="AF26">
        <v>0</v>
      </c>
      <c r="AG26">
        <v>1679607091.0132301</v>
      </c>
    </row>
    <row r="27" spans="1:33">
      <c r="A27" s="31" t="str">
        <f>'He Data'!O28</f>
        <v>50-1 15A 10min H6</v>
      </c>
      <c r="B27" s="32">
        <f>'He Data'!R28</f>
        <v>99.998530712547108</v>
      </c>
      <c r="C27" s="34">
        <f>'He Data'!P28</f>
        <v>6.0466602110005168</v>
      </c>
      <c r="D27" s="226"/>
      <c r="E27" s="226"/>
      <c r="F27" t="b">
        <f t="shared" si="1"/>
        <v>0</v>
      </c>
      <c r="G27">
        <v>37</v>
      </c>
      <c r="H27" t="s">
        <v>502</v>
      </c>
      <c r="I27" s="526">
        <v>43790.455578703702</v>
      </c>
      <c r="J27" s="524">
        <v>176</v>
      </c>
      <c r="K27" s="524">
        <v>17.51190071541826</v>
      </c>
      <c r="L27" s="524">
        <v>195.5</v>
      </c>
      <c r="M27" s="524">
        <v>12.151817422372122</v>
      </c>
      <c r="N27" s="524">
        <v>33690.75</v>
      </c>
      <c r="O27" s="524">
        <v>518.12845363532017</v>
      </c>
      <c r="P27" s="524">
        <v>22719.46</v>
      </c>
      <c r="Q27" s="524">
        <v>235.56231291680854</v>
      </c>
      <c r="R27" s="524">
        <v>29930.145</v>
      </c>
      <c r="S27" s="524">
        <v>163.53073360546978</v>
      </c>
      <c r="T27" s="524">
        <v>22369.42</v>
      </c>
      <c r="U27" s="524">
        <v>348.31221636131835</v>
      </c>
      <c r="V27" s="548">
        <v>0.74741700708287395</v>
      </c>
      <c r="W27" s="548">
        <v>1.3298620304345952E-2</v>
      </c>
      <c r="X27" s="548">
        <v>0.67444870797623102</v>
      </c>
      <c r="Y27" s="548">
        <v>1.0622304479912224E-2</v>
      </c>
      <c r="Z27" s="548">
        <v>1.1178400813346501</v>
      </c>
      <c r="AA27" s="548">
        <v>0.1196031344822694</v>
      </c>
      <c r="AB27" s="548">
        <v>0.88851660924985398</v>
      </c>
      <c r="AC27" s="548">
        <v>1.2762091497597453E-2</v>
      </c>
      <c r="AD27"/>
      <c r="AE27">
        <v>285.71706979850001</v>
      </c>
      <c r="AF27">
        <v>142.85783667343301</v>
      </c>
      <c r="AG27">
        <v>1463406526.25805</v>
      </c>
    </row>
    <row r="28" spans="1:33">
      <c r="A28" s="31" t="str">
        <f>'He Data'!O29</f>
        <v>APTT01_zr01 15A 10min H4</v>
      </c>
      <c r="B28" s="32">
        <f>'He Data'!R29</f>
        <v>99.994096508992271</v>
      </c>
      <c r="C28" s="34">
        <f>'He Data'!P29</f>
        <v>69.788352077501926</v>
      </c>
      <c r="D28" s="226"/>
      <c r="E28" s="226"/>
      <c r="F28" t="b">
        <f t="shared" si="1"/>
        <v>0</v>
      </c>
      <c r="G28">
        <v>28</v>
      </c>
      <c r="H28" t="s">
        <v>484</v>
      </c>
      <c r="I28" s="526">
        <v>43790.441168981502</v>
      </c>
      <c r="J28" s="524">
        <v>2423.7224999999999</v>
      </c>
      <c r="K28" s="524">
        <v>37.22011138707677</v>
      </c>
      <c r="L28" s="524">
        <v>1083.5450000000001</v>
      </c>
      <c r="M28" s="524">
        <v>56.391902787544176</v>
      </c>
      <c r="N28" s="524">
        <v>35193.26</v>
      </c>
      <c r="O28" s="524">
        <v>326.25565221136208</v>
      </c>
      <c r="P28" s="524">
        <v>149818.2775</v>
      </c>
      <c r="Q28" s="524">
        <v>1325.1042581463091</v>
      </c>
      <c r="R28" s="524">
        <v>33378.592499999999</v>
      </c>
      <c r="S28" s="524">
        <v>383.3782632840398</v>
      </c>
      <c r="T28" s="524">
        <v>267753.00750000001</v>
      </c>
      <c r="U28" s="524">
        <v>2128.8698614101504</v>
      </c>
      <c r="V28" s="548">
        <v>8.0219679894827909</v>
      </c>
      <c r="W28" s="548">
        <v>3.6077162648881535E-2</v>
      </c>
      <c r="X28" s="548">
        <v>4.2571247571311996</v>
      </c>
      <c r="Y28" s="548">
        <v>3.3234854182976649E-2</v>
      </c>
      <c r="Z28" s="548">
        <v>0.44715969698519897</v>
      </c>
      <c r="AA28" s="548">
        <v>2.4994229885345453E-2</v>
      </c>
      <c r="AB28" s="548">
        <v>0.94846514306964202</v>
      </c>
      <c r="AC28" s="548">
        <v>1.0645528911538936E-2</v>
      </c>
      <c r="AD28"/>
      <c r="AE28">
        <v>285.71706979850001</v>
      </c>
      <c r="AF28">
        <v>142.85783667343301</v>
      </c>
      <c r="AG28">
        <v>1879868799.1175301</v>
      </c>
    </row>
    <row r="29" spans="1:33">
      <c r="A29" s="31" t="str">
        <f>'He Data'!O30</f>
        <v>APTT01_zr02 15A 10min H5</v>
      </c>
      <c r="B29" s="32">
        <f>'He Data'!R30</f>
        <v>99.980307839666807</v>
      </c>
      <c r="C29" s="34">
        <f>'He Data'!P30</f>
        <v>45.205566408940527</v>
      </c>
      <c r="D29" s="226"/>
      <c r="E29" s="226"/>
      <c r="F29" t="b">
        <f t="shared" si="1"/>
        <v>0</v>
      </c>
      <c r="G29">
        <v>29</v>
      </c>
      <c r="H29" t="s">
        <v>486</v>
      </c>
      <c r="I29" s="526">
        <v>43790.442743055602</v>
      </c>
      <c r="J29" s="524">
        <v>1346.07</v>
      </c>
      <c r="K29" s="524">
        <v>56.126643108836767</v>
      </c>
      <c r="L29" s="524">
        <v>666.52</v>
      </c>
      <c r="M29" s="524">
        <v>18.284784202534478</v>
      </c>
      <c r="N29" s="524">
        <v>36108.745000000003</v>
      </c>
      <c r="O29" s="524">
        <v>138.83770393065132</v>
      </c>
      <c r="P29" s="524">
        <v>94167.852499999994</v>
      </c>
      <c r="Q29" s="524">
        <v>384.73997871513217</v>
      </c>
      <c r="R29" s="524">
        <v>32898.839999999997</v>
      </c>
      <c r="S29" s="524">
        <v>200.37095098912113</v>
      </c>
      <c r="T29" s="524">
        <v>157047.11249999999</v>
      </c>
      <c r="U29" s="524">
        <v>838.97767814371696</v>
      </c>
      <c r="V29" s="548">
        <v>4.7736641977557701</v>
      </c>
      <c r="W29" s="548">
        <v>1.2381823220103103E-2</v>
      </c>
      <c r="X29" s="548">
        <v>2.60790024285471</v>
      </c>
      <c r="Y29" s="548">
        <v>6.5112936567744608E-3</v>
      </c>
      <c r="Z29" s="548">
        <v>0.496015144738016</v>
      </c>
      <c r="AA29" s="548">
        <v>2.9597032387569618E-2</v>
      </c>
      <c r="AB29" s="548">
        <v>0.91110239063727705</v>
      </c>
      <c r="AC29" s="548">
        <v>3.657669119404787E-3</v>
      </c>
      <c r="AD29"/>
      <c r="AE29">
        <v>0</v>
      </c>
      <c r="AF29">
        <v>0</v>
      </c>
      <c r="AG29">
        <v>1949196796.9776001</v>
      </c>
    </row>
    <row r="30" spans="1:33">
      <c r="A30" s="31" t="str">
        <f>'He Data'!O31</f>
        <v>APTT01_zr03 15A 10min H6</v>
      </c>
      <c r="B30" s="32">
        <f>'He Data'!R31</f>
        <v>99.776327378923114</v>
      </c>
      <c r="C30" s="34">
        <f>'He Data'!P31</f>
        <v>38.578819392163517</v>
      </c>
      <c r="D30" s="226"/>
      <c r="E30" s="226"/>
      <c r="F30" t="b">
        <f t="shared" si="1"/>
        <v>0</v>
      </c>
      <c r="G30">
        <v>30</v>
      </c>
      <c r="H30" t="s">
        <v>488</v>
      </c>
      <c r="I30" s="526">
        <v>43790.444386574098</v>
      </c>
      <c r="J30" s="524">
        <v>993.54</v>
      </c>
      <c r="K30" s="524">
        <v>39.408120990474124</v>
      </c>
      <c r="L30" s="524">
        <v>555.51499999999999</v>
      </c>
      <c r="M30" s="524">
        <v>35.345815876846558</v>
      </c>
      <c r="N30" s="524">
        <v>34310.897499999999</v>
      </c>
      <c r="O30" s="524">
        <v>357.22166651120199</v>
      </c>
      <c r="P30" s="524">
        <v>82041.982499999998</v>
      </c>
      <c r="Q30" s="524">
        <v>1401.5496306426137</v>
      </c>
      <c r="R30" s="524">
        <v>31263.33</v>
      </c>
      <c r="S30" s="524">
        <v>178.02159943866855</v>
      </c>
      <c r="T30" s="524">
        <v>140533.17249999999</v>
      </c>
      <c r="U30" s="524">
        <v>1700.5502654814693</v>
      </c>
      <c r="V30" s="548">
        <v>4.4951384141190598</v>
      </c>
      <c r="W30" s="548">
        <v>4.7079139408725691E-2</v>
      </c>
      <c r="X30" s="548">
        <v>2.3910266022815598</v>
      </c>
      <c r="Y30" s="548">
        <v>1.8831203616069384E-2</v>
      </c>
      <c r="Z30" s="548">
        <v>0.56032940805781395</v>
      </c>
      <c r="AA30" s="548">
        <v>5.149758886346234E-2</v>
      </c>
      <c r="AB30" s="548">
        <v>0.91123091836824199</v>
      </c>
      <c r="AC30" s="548">
        <v>8.1400768462691776E-3</v>
      </c>
      <c r="AD30"/>
      <c r="AE30">
        <v>142.85783667343301</v>
      </c>
      <c r="AF30">
        <v>428.57771640509998</v>
      </c>
      <c r="AG30">
        <v>1831312800.6162901</v>
      </c>
    </row>
    <row r="31" spans="1:33">
      <c r="A31" s="31" t="str">
        <f>'He Data'!O32</f>
        <v>APTT01_zr04 15A 10min H7</v>
      </c>
      <c r="B31" s="32">
        <f>'He Data'!R32</f>
        <v>99.981783997785996</v>
      </c>
      <c r="C31" s="34">
        <f>'He Data'!P32</f>
        <v>48.42437140373557</v>
      </c>
      <c r="D31" s="226"/>
      <c r="E31" s="226"/>
      <c r="F31" t="b">
        <f t="shared" si="1"/>
        <v>0</v>
      </c>
      <c r="G31">
        <v>31</v>
      </c>
      <c r="H31" t="s">
        <v>490</v>
      </c>
      <c r="I31" s="526">
        <v>43790.4459837963</v>
      </c>
      <c r="J31" s="524">
        <v>1004.54</v>
      </c>
      <c r="K31" s="524">
        <v>45.147905082443579</v>
      </c>
      <c r="L31" s="524">
        <v>482.51</v>
      </c>
      <c r="M31" s="524">
        <v>19.070046320516074</v>
      </c>
      <c r="N31" s="524">
        <v>34637.767500000002</v>
      </c>
      <c r="O31" s="524">
        <v>271.79881583910924</v>
      </c>
      <c r="P31" s="524">
        <v>90497.5</v>
      </c>
      <c r="Q31" s="524">
        <v>697.90572333688624</v>
      </c>
      <c r="R31" s="524">
        <v>32072.7775</v>
      </c>
      <c r="S31" s="524">
        <v>130.65054544475373</v>
      </c>
      <c r="T31" s="524">
        <v>215468.77249999999</v>
      </c>
      <c r="U31" s="524">
        <v>965.11542337494427</v>
      </c>
      <c r="V31" s="548">
        <v>6.7181934754440604</v>
      </c>
      <c r="W31" s="548">
        <v>3.8279751107493869E-2</v>
      </c>
      <c r="X31" s="548">
        <v>2.6127476326274301</v>
      </c>
      <c r="Y31" s="548">
        <v>2.0812651787666624E-2</v>
      </c>
      <c r="Z31" s="548">
        <v>0.48139804059605001</v>
      </c>
      <c r="AA31" s="548">
        <v>3.5478122032587815E-2</v>
      </c>
      <c r="AB31" s="548">
        <v>0.92598438013268303</v>
      </c>
      <c r="AC31" s="548">
        <v>7.130699415429465E-3</v>
      </c>
      <c r="AD31"/>
      <c r="AE31">
        <v>0</v>
      </c>
      <c r="AF31">
        <v>142.85783667343301</v>
      </c>
      <c r="AG31">
        <v>1762592945.5945899</v>
      </c>
    </row>
    <row r="32" spans="1:33">
      <c r="A32" s="31" t="str">
        <f>'He Data'!O33</f>
        <v>APTT01_zr05 15A 10min H8</v>
      </c>
      <c r="B32" s="32">
        <f>'He Data'!R33</f>
        <v>99.990470972632437</v>
      </c>
      <c r="C32" s="34">
        <f>'He Data'!P33</f>
        <v>67.185511053005683</v>
      </c>
      <c r="D32" s="226"/>
      <c r="E32" s="226"/>
      <c r="F32" t="b">
        <f t="shared" si="1"/>
        <v>0</v>
      </c>
      <c r="G32">
        <v>32</v>
      </c>
      <c r="H32" t="s">
        <v>492</v>
      </c>
      <c r="I32" s="526">
        <v>43790.447569444397</v>
      </c>
      <c r="J32" s="524">
        <v>2294.6999999999998</v>
      </c>
      <c r="K32" s="524">
        <v>41.395652750838991</v>
      </c>
      <c r="L32" s="524">
        <v>1030.5425</v>
      </c>
      <c r="M32" s="524">
        <v>34.697118396197922</v>
      </c>
      <c r="N32" s="524">
        <v>34647.322500000002</v>
      </c>
      <c r="O32" s="524">
        <v>366.62322633966437</v>
      </c>
      <c r="P32" s="524">
        <v>121286.18</v>
      </c>
      <c r="Q32" s="524">
        <v>511.58033080627564</v>
      </c>
      <c r="R32" s="524">
        <v>32629.727500000001</v>
      </c>
      <c r="S32" s="524">
        <v>199.8524457986735</v>
      </c>
      <c r="T32" s="524">
        <v>279683.71000000002</v>
      </c>
      <c r="U32" s="524">
        <v>1487.6579394251557</v>
      </c>
      <c r="V32" s="548">
        <v>8.5716663870754797</v>
      </c>
      <c r="W32" s="548">
        <v>6.7405130064808944E-2</v>
      </c>
      <c r="X32" s="548">
        <v>3.50077978987489</v>
      </c>
      <c r="Y32" s="548">
        <v>2.4125947695522759E-2</v>
      </c>
      <c r="Z32" s="548">
        <v>0.449265166940503</v>
      </c>
      <c r="AA32" s="548">
        <v>1.9088060688000716E-2</v>
      </c>
      <c r="AB32" s="548">
        <v>0.94189185148712895</v>
      </c>
      <c r="AC32" s="548">
        <v>1.5737525557633584E-2</v>
      </c>
      <c r="AD32"/>
      <c r="AE32">
        <v>0</v>
      </c>
      <c r="AF32">
        <v>0</v>
      </c>
      <c r="AG32">
        <v>1644764663.5172701</v>
      </c>
    </row>
    <row r="33" spans="1:33">
      <c r="A33" s="31" t="str">
        <f>'He Data'!O34</f>
        <v>APTT03_zr03 15A 10min H2</v>
      </c>
      <c r="B33" s="32">
        <f>'He Data'!R34</f>
        <v>53.249320869544661</v>
      </c>
      <c r="C33" s="34">
        <f>'He Data'!P34</f>
        <v>4.4298375031188216E-3</v>
      </c>
      <c r="D33" s="226"/>
      <c r="E33" s="226"/>
      <c r="F33" t="b">
        <f t="shared" si="1"/>
        <v>0</v>
      </c>
      <c r="G33">
        <v>35</v>
      </c>
      <c r="H33" t="s">
        <v>498</v>
      </c>
      <c r="I33" s="526">
        <v>43790.4523611111</v>
      </c>
      <c r="J33" s="524">
        <v>8.5</v>
      </c>
      <c r="K33" s="524">
        <v>2.5166114784235862</v>
      </c>
      <c r="L33" s="524">
        <v>36</v>
      </c>
      <c r="M33" s="524">
        <v>11.888369666751347</v>
      </c>
      <c r="N33" s="524">
        <v>33980.042500000003</v>
      </c>
      <c r="O33" s="524">
        <v>408.64113591074585</v>
      </c>
      <c r="P33" s="524">
        <v>4263.72</v>
      </c>
      <c r="Q33" s="524">
        <v>84.923422367898226</v>
      </c>
      <c r="R33" s="524">
        <v>29641.005000000001</v>
      </c>
      <c r="S33" s="524">
        <v>398.46469626145995</v>
      </c>
      <c r="T33" s="524">
        <v>270.5</v>
      </c>
      <c r="U33" s="524">
        <v>20.999999999999996</v>
      </c>
      <c r="V33" s="548">
        <v>9.1270837088118402E-3</v>
      </c>
      <c r="W33" s="548">
        <v>7.1522845058092396E-4</v>
      </c>
      <c r="X33" s="548">
        <v>0.12550922739892401</v>
      </c>
      <c r="Y33" s="548">
        <v>3.8459736933159844E-3</v>
      </c>
      <c r="Z33" s="548">
        <v>4.7708333333333304</v>
      </c>
      <c r="AA33" s="548">
        <v>2.8032512539179524</v>
      </c>
      <c r="AB33" s="548">
        <v>0.872298361562583</v>
      </c>
      <c r="AC33" s="548">
        <v>3.0605126930602507E-3</v>
      </c>
      <c r="AD33"/>
      <c r="AE33">
        <v>142.85783667343301</v>
      </c>
      <c r="AF33">
        <v>285.71710385829601</v>
      </c>
      <c r="AG33">
        <v>1669283805.61759</v>
      </c>
    </row>
    <row r="34" spans="1:33">
      <c r="A34" s="31" t="str">
        <f>'He Data'!O35</f>
        <v>APTT03_zr04 15A 10min H3</v>
      </c>
      <c r="B34" s="32">
        <f>'He Data'!R35</f>
        <v>99.656117957333606</v>
      </c>
      <c r="C34" s="34">
        <f>'He Data'!P35</f>
        <v>78.983139511346664</v>
      </c>
      <c r="D34" s="226"/>
      <c r="E34" s="226"/>
      <c r="F34" t="b">
        <f t="shared" si="1"/>
        <v>0</v>
      </c>
      <c r="G34">
        <v>36</v>
      </c>
      <c r="H34" t="s">
        <v>500</v>
      </c>
      <c r="I34" s="526">
        <v>43790.453993055598</v>
      </c>
      <c r="J34" s="524">
        <v>71.5</v>
      </c>
      <c r="K34" s="524">
        <v>8.544003745317541</v>
      </c>
      <c r="L34" s="524">
        <v>102</v>
      </c>
      <c r="M34" s="524">
        <v>15.491933384829643</v>
      </c>
      <c r="N34" s="524">
        <v>7811.375</v>
      </c>
      <c r="O34" s="524">
        <v>139.02989810352923</v>
      </c>
      <c r="P34" s="524">
        <v>30046.852500000001</v>
      </c>
      <c r="Q34" s="524">
        <v>330.64426880196805</v>
      </c>
      <c r="R34" s="524">
        <v>5981.4049999999997</v>
      </c>
      <c r="S34" s="524">
        <v>140.01820488786308</v>
      </c>
      <c r="T34" s="524">
        <v>65969.205000000002</v>
      </c>
      <c r="U34" s="524">
        <v>894.30191522104565</v>
      </c>
      <c r="V34" s="548">
        <v>11.0319474994525</v>
      </c>
      <c r="W34" s="548">
        <v>0.20238371888548343</v>
      </c>
      <c r="X34" s="548">
        <v>3.8471044560421399</v>
      </c>
      <c r="Y34" s="548">
        <v>5.2469006934626618E-2</v>
      </c>
      <c r="Z34" s="548">
        <v>1.43961038961039</v>
      </c>
      <c r="AA34" s="548">
        <v>0.27363998994961081</v>
      </c>
      <c r="AB34" s="548">
        <v>0.76590954439151704</v>
      </c>
      <c r="AC34" s="548">
        <v>2.2182476764903737E-2</v>
      </c>
      <c r="AD34"/>
      <c r="AE34">
        <v>142.85783667343301</v>
      </c>
      <c r="AF34">
        <v>142.85783667343301</v>
      </c>
      <c r="AG34">
        <v>1366272529.2562599</v>
      </c>
    </row>
    <row r="35" spans="1:33">
      <c r="A35" s="31" t="str">
        <f>'He Data'!O36</f>
        <v>BF03-175_AGt_1_1 4A 5min H25</v>
      </c>
      <c r="B35" s="32">
        <f>'He Data'!R36</f>
        <v>21.004551540923245</v>
      </c>
      <c r="C35" s="34">
        <f>'He Data'!P36</f>
        <v>23.62666994509874</v>
      </c>
      <c r="D35" s="226"/>
      <c r="E35" s="226"/>
      <c r="F35" t="b">
        <f t="shared" si="1"/>
        <v>0</v>
      </c>
      <c r="G35">
        <v>67</v>
      </c>
      <c r="H35" t="s">
        <v>563</v>
      </c>
      <c r="I35" s="526">
        <v>43790.503495370402</v>
      </c>
      <c r="J35" s="524">
        <v>1259.0650000000001</v>
      </c>
      <c r="K35" s="524">
        <v>94.561514899029632</v>
      </c>
      <c r="L35" s="524">
        <v>2111.6725000000001</v>
      </c>
      <c r="M35" s="524">
        <v>75.277908390620013</v>
      </c>
      <c r="N35" s="524">
        <v>21531.93</v>
      </c>
      <c r="O35" s="524">
        <v>477.84164427132572</v>
      </c>
      <c r="P35" s="524">
        <v>10104.475</v>
      </c>
      <c r="Q35" s="524">
        <v>131.23258881334223</v>
      </c>
      <c r="R35" s="524">
        <v>19090.147499999999</v>
      </c>
      <c r="S35" s="524">
        <v>413.86985831896169</v>
      </c>
      <c r="T35" s="524">
        <v>599.51750000000004</v>
      </c>
      <c r="U35" s="524">
        <v>41.775710945477378</v>
      </c>
      <c r="V35" s="548">
        <v>3.1383243371324497E-2</v>
      </c>
      <c r="W35" s="548">
        <v>1.564568205001262E-3</v>
      </c>
      <c r="X35" s="548">
        <v>0.46936675787823201</v>
      </c>
      <c r="Y35" s="548">
        <v>6.313532373576374E-3</v>
      </c>
      <c r="Z35" s="548">
        <v>1.6810562417178501</v>
      </c>
      <c r="AA35" s="548">
        <v>7.5176471085025856E-2</v>
      </c>
      <c r="AB35" s="548">
        <v>0.88674011199990499</v>
      </c>
      <c r="AC35" s="548">
        <v>1.7958727094364715E-2</v>
      </c>
      <c r="AD35"/>
      <c r="AE35">
        <v>1142.90152155486</v>
      </c>
      <c r="AF35">
        <v>114737.03956670599</v>
      </c>
      <c r="AG35">
        <v>8336306599.82866</v>
      </c>
    </row>
    <row r="36" spans="1:33">
      <c r="A36" s="31" t="str">
        <f>'He Data'!O37</f>
        <v>BF03-175_Apt_1_3 4A 5min H15</v>
      </c>
      <c r="B36" s="32">
        <f>'He Data'!R37</f>
        <v>2.9244137744590253</v>
      </c>
      <c r="C36" s="34">
        <f>'He Data'!P37</f>
        <v>16.134170409394976</v>
      </c>
      <c r="D36" s="226"/>
      <c r="E36" s="226"/>
      <c r="F36" t="b">
        <f t="shared" si="1"/>
        <v>0</v>
      </c>
      <c r="G36">
        <v>68</v>
      </c>
      <c r="H36" t="s">
        <v>565</v>
      </c>
      <c r="I36" s="526">
        <v>43790.505081018498</v>
      </c>
      <c r="J36" s="524">
        <v>1351.0725</v>
      </c>
      <c r="K36" s="524">
        <v>41.52437065547084</v>
      </c>
      <c r="L36" s="524">
        <v>6794.76</v>
      </c>
      <c r="M36" s="524">
        <v>439.07468066376958</v>
      </c>
      <c r="N36" s="524">
        <v>30389.13</v>
      </c>
      <c r="O36" s="524">
        <v>259.17528817401285</v>
      </c>
      <c r="P36" s="524">
        <v>4506.3024999999998</v>
      </c>
      <c r="Q36" s="524">
        <v>96.95004430977049</v>
      </c>
      <c r="R36" s="524">
        <v>14482.157499999999</v>
      </c>
      <c r="S36" s="524">
        <v>295.8695843750524</v>
      </c>
      <c r="T36" s="524">
        <v>836.03</v>
      </c>
      <c r="U36" s="524">
        <v>9.3808315196551213</v>
      </c>
      <c r="V36" s="548">
        <v>5.7752880918894398E-2</v>
      </c>
      <c r="W36" s="548">
        <v>1.6778719723469033E-3</v>
      </c>
      <c r="X36" s="548">
        <v>0.148301626692799</v>
      </c>
      <c r="Y36" s="548">
        <v>3.806547785675486E-3</v>
      </c>
      <c r="Z36" s="548">
        <v>5.0280522034376096</v>
      </c>
      <c r="AA36" s="548">
        <v>0.25285119714567106</v>
      </c>
      <c r="AB36" s="548">
        <v>0.47657607955042602</v>
      </c>
      <c r="AC36" s="548">
        <v>1.0151716474707291E-2</v>
      </c>
      <c r="AD36"/>
      <c r="AE36">
        <v>0</v>
      </c>
      <c r="AF36">
        <v>45499.715218063197</v>
      </c>
      <c r="AG36">
        <v>6205660951.3089199</v>
      </c>
    </row>
    <row r="37" spans="1:33">
      <c r="A37" s="31" t="str">
        <f>'He Data'!O38</f>
        <v>E8-2 15A 10min H18</v>
      </c>
      <c r="B37" s="32">
        <f>'He Data'!R38</f>
        <v>99.9937786600034</v>
      </c>
      <c r="C37" s="34">
        <f>'He Data'!P38</f>
        <v>7.0636133797958616</v>
      </c>
      <c r="D37" s="226"/>
      <c r="E37" s="226"/>
      <c r="F37" t="b">
        <f t="shared" si="1"/>
        <v>0</v>
      </c>
      <c r="G37">
        <v>38</v>
      </c>
      <c r="H37" t="s">
        <v>504</v>
      </c>
      <c r="I37" s="526">
        <v>43790.457152777803</v>
      </c>
      <c r="J37" s="524">
        <v>110.5</v>
      </c>
      <c r="K37" s="524">
        <v>11</v>
      </c>
      <c r="L37" s="524">
        <v>525.51250000000005</v>
      </c>
      <c r="M37" s="524">
        <v>54.000771830903552</v>
      </c>
      <c r="N37" s="524">
        <v>34056.224999999999</v>
      </c>
      <c r="O37" s="524">
        <v>418.70382885795971</v>
      </c>
      <c r="P37" s="524">
        <v>18611.919999999998</v>
      </c>
      <c r="Q37" s="524">
        <v>218.6822596068659</v>
      </c>
      <c r="R37" s="524">
        <v>30242.912499999999</v>
      </c>
      <c r="S37" s="524">
        <v>164.69528456644676</v>
      </c>
      <c r="T37" s="524">
        <v>42388.55</v>
      </c>
      <c r="U37" s="524">
        <v>380.8072554457105</v>
      </c>
      <c r="V37" s="548">
        <v>1.4016092862260501</v>
      </c>
      <c r="W37" s="548">
        <v>1.1206733723206646E-2</v>
      </c>
      <c r="X37" s="548">
        <v>0.54661145131848299</v>
      </c>
      <c r="Y37" s="548">
        <v>1.2222644918149606E-2</v>
      </c>
      <c r="Z37" s="548">
        <v>4.7747847908819798</v>
      </c>
      <c r="AA37" s="548">
        <v>0.50540155780926577</v>
      </c>
      <c r="AB37" s="548">
        <v>0.88815258940669395</v>
      </c>
      <c r="AC37" s="548">
        <v>1.4066334362150714E-2</v>
      </c>
      <c r="AD37"/>
      <c r="AE37">
        <v>142.85783667343301</v>
      </c>
      <c r="AF37">
        <v>0</v>
      </c>
      <c r="AG37">
        <v>1643913663.54354</v>
      </c>
    </row>
    <row r="38" spans="1:33">
      <c r="A38" s="31" t="str">
        <f>'He Data'!O39</f>
        <v>EGC1_z04 15A 10min H13</v>
      </c>
      <c r="B38" s="32">
        <f>'He Data'!R39</f>
        <v>88.906421469906746</v>
      </c>
      <c r="C38" s="34">
        <f>'He Data'!P39</f>
        <v>8.0159444814689414E-4</v>
      </c>
      <c r="D38" s="226"/>
      <c r="E38" s="226"/>
      <c r="F38" t="b">
        <f t="shared" si="1"/>
        <v>0</v>
      </c>
      <c r="G38">
        <v>27</v>
      </c>
      <c r="H38" t="s">
        <v>482</v>
      </c>
      <c r="I38" s="526">
        <v>43790.439594907402</v>
      </c>
      <c r="J38" s="524">
        <v>6</v>
      </c>
      <c r="K38" s="524">
        <v>3.6514837167011098</v>
      </c>
      <c r="L38" s="524">
        <v>36.5</v>
      </c>
      <c r="M38" s="524">
        <v>2.5166114784235831</v>
      </c>
      <c r="N38" s="524">
        <v>35901.202499999999</v>
      </c>
      <c r="O38" s="524">
        <v>352.25998811253646</v>
      </c>
      <c r="P38" s="524">
        <v>4665.8599999999997</v>
      </c>
      <c r="Q38" s="524">
        <v>162.94580960140379</v>
      </c>
      <c r="R38" s="524">
        <v>31642.735000000001</v>
      </c>
      <c r="S38" s="524">
        <v>489.62933398657748</v>
      </c>
      <c r="T38" s="524">
        <v>63</v>
      </c>
      <c r="U38" s="524">
        <v>8.08290376865477</v>
      </c>
      <c r="V38" s="548">
        <v>1.98863014500779E-3</v>
      </c>
      <c r="W38" s="548">
        <v>2.2771604010687541E-4</v>
      </c>
      <c r="X38" s="548">
        <v>0.129962920208752</v>
      </c>
      <c r="Y38" s="548">
        <v>4.3044273914839724E-3</v>
      </c>
      <c r="Z38" s="548">
        <v>8.625</v>
      </c>
      <c r="AA38" s="548">
        <v>6.0190669265814467</v>
      </c>
      <c r="AB38" s="548">
        <v>0.88135608865511195</v>
      </c>
      <c r="AC38" s="548">
        <v>6.7871585716413859E-3</v>
      </c>
      <c r="AD38"/>
      <c r="AE38">
        <v>0</v>
      </c>
      <c r="AF38">
        <v>0</v>
      </c>
      <c r="AG38">
        <v>1999811223.9867301</v>
      </c>
    </row>
    <row r="39" spans="1:33">
      <c r="A39" s="31" t="str">
        <f>'He Data'!O40</f>
        <v>FC3_jrm_z99 15A 10min H22</v>
      </c>
      <c r="B39" s="32">
        <f>'He Data'!R40</f>
        <v>99.902225367254601</v>
      </c>
      <c r="C39" s="34">
        <f>'He Data'!P40</f>
        <v>18.618511601403718</v>
      </c>
      <c r="D39" s="226"/>
      <c r="E39" s="226"/>
      <c r="F39" t="b">
        <f t="shared" si="1"/>
        <v>0</v>
      </c>
      <c r="G39">
        <v>34</v>
      </c>
      <c r="H39" t="s">
        <v>496</v>
      </c>
      <c r="I39" s="526">
        <v>43790.450775463003</v>
      </c>
      <c r="J39" s="524">
        <v>457.01</v>
      </c>
      <c r="K39" s="524">
        <v>31.559467676119016</v>
      </c>
      <c r="L39" s="524">
        <v>461.01</v>
      </c>
      <c r="M39" s="524">
        <v>26.558112382722783</v>
      </c>
      <c r="N39" s="524">
        <v>34145.967499999999</v>
      </c>
      <c r="O39" s="524">
        <v>707.44299974754745</v>
      </c>
      <c r="P39" s="524">
        <v>171610.57</v>
      </c>
      <c r="Q39" s="524">
        <v>1095.4123777200848</v>
      </c>
      <c r="R39" s="524">
        <v>31936.974999999999</v>
      </c>
      <c r="S39" s="524">
        <v>244.79536222441433</v>
      </c>
      <c r="T39" s="524">
        <v>298193.1275</v>
      </c>
      <c r="U39" s="524">
        <v>1694.1458279452802</v>
      </c>
      <c r="V39" s="548">
        <v>9.3370911640912198</v>
      </c>
      <c r="W39" s="548">
        <v>4.2897324830404274E-2</v>
      </c>
      <c r="X39" s="548">
        <v>5.0271491264330397</v>
      </c>
      <c r="Y39" s="548">
        <v>9.1911039801271008E-2</v>
      </c>
      <c r="Z39" s="548">
        <v>1.01220331300368</v>
      </c>
      <c r="AA39" s="548">
        <v>8.7345506427325054E-2</v>
      </c>
      <c r="AB39" s="548">
        <v>0.93553428611910305</v>
      </c>
      <c r="AC39" s="548">
        <v>1.5614290742777167E-2</v>
      </c>
      <c r="AD39"/>
      <c r="AE39">
        <v>0</v>
      </c>
      <c r="AF39">
        <v>142.85783667343301</v>
      </c>
      <c r="AG39">
        <v>2011298223.6321599</v>
      </c>
    </row>
    <row r="40" spans="1:33">
      <c r="A40" s="31" t="str">
        <f>'He Data'!O41</f>
        <v>FC3_jrm_z97 15A 10min H20</v>
      </c>
      <c r="B40" s="32">
        <f>'He Data'!R41</f>
        <v>99.999363790114359</v>
      </c>
      <c r="C40" s="34">
        <f>'He Data'!P41</f>
        <v>7.1377506866432858</v>
      </c>
      <c r="D40" s="226"/>
      <c r="E40" s="226"/>
      <c r="F40" t="b">
        <f t="shared" si="1"/>
        <v>0</v>
      </c>
      <c r="G40">
        <v>13</v>
      </c>
      <c r="H40" t="s">
        <v>454</v>
      </c>
      <c r="I40" s="526">
        <v>43790.417141203703</v>
      </c>
      <c r="J40" s="524">
        <v>615.52</v>
      </c>
      <c r="K40" s="524">
        <v>24.296776192190816</v>
      </c>
      <c r="L40" s="524">
        <v>322.505</v>
      </c>
      <c r="M40" s="524">
        <v>9.9849904022661153</v>
      </c>
      <c r="N40" s="524">
        <v>33825.135000000002</v>
      </c>
      <c r="O40" s="524">
        <v>602.74982347595198</v>
      </c>
      <c r="P40" s="524">
        <v>74438.327499999999</v>
      </c>
      <c r="Q40" s="524">
        <v>1310.5655571643283</v>
      </c>
      <c r="R40" s="524">
        <v>30920.0075</v>
      </c>
      <c r="S40" s="524">
        <v>723.64048746013316</v>
      </c>
      <c r="T40" s="524">
        <v>113842.175</v>
      </c>
      <c r="U40" s="524">
        <v>1471.7218711544767</v>
      </c>
      <c r="V40" s="548">
        <v>3.6826271524654901</v>
      </c>
      <c r="W40" s="548">
        <v>5.131263526134168E-2</v>
      </c>
      <c r="X40" s="548">
        <v>2.2007122833633299</v>
      </c>
      <c r="Y40" s="548">
        <v>1.254508854311095E-2</v>
      </c>
      <c r="Z40" s="548">
        <v>0.52487078054585501</v>
      </c>
      <c r="AA40" s="548">
        <v>3.3313031109855992E-2</v>
      </c>
      <c r="AB40" s="548">
        <v>0.91410984192230404</v>
      </c>
      <c r="AC40" s="548">
        <v>1.3662956146836623E-2</v>
      </c>
      <c r="AD40"/>
      <c r="AE40">
        <v>142.85783667343301</v>
      </c>
      <c r="AF40">
        <v>714.30326709279598</v>
      </c>
      <c r="AG40">
        <v>1928758083.3227601</v>
      </c>
    </row>
    <row r="41" spans="1:33">
      <c r="A41" s="31" t="str">
        <f>'He Data'!O42</f>
        <v>FC3_jrm_z98 15A 10min H21</v>
      </c>
      <c r="B41" s="32">
        <f>'He Data'!R42</f>
        <v>99.995608230968813</v>
      </c>
      <c r="C41" s="34">
        <f>'He Data'!P42</f>
        <v>11.503613106161515</v>
      </c>
      <c r="D41" s="226"/>
      <c r="E41" s="226"/>
      <c r="F41" t="b">
        <f t="shared" si="1"/>
        <v>0</v>
      </c>
      <c r="G41">
        <v>54</v>
      </c>
      <c r="H41" t="s">
        <v>536</v>
      </c>
      <c r="I41" s="526">
        <v>43790.4827546296</v>
      </c>
      <c r="J41" s="524">
        <v>1153.0525</v>
      </c>
      <c r="K41" s="524">
        <v>66.627672116517985</v>
      </c>
      <c r="L41" s="524">
        <v>504.01</v>
      </c>
      <c r="M41" s="524">
        <v>15.748015748023603</v>
      </c>
      <c r="N41" s="524">
        <v>34852.355000000003</v>
      </c>
      <c r="O41" s="524">
        <v>413.65121221504245</v>
      </c>
      <c r="P41" s="524">
        <v>114555.655</v>
      </c>
      <c r="Q41" s="524">
        <v>1616.5701983629567</v>
      </c>
      <c r="R41" s="524">
        <v>32275.814999999999</v>
      </c>
      <c r="S41" s="524">
        <v>302.35057141240713</v>
      </c>
      <c r="T41" s="524">
        <v>189462.59</v>
      </c>
      <c r="U41" s="524">
        <v>1326.987546308962</v>
      </c>
      <c r="V41" s="548">
        <v>5.8703797194947303</v>
      </c>
      <c r="W41" s="548">
        <v>5.3638580589135336E-2</v>
      </c>
      <c r="X41" s="548">
        <v>3.2868783748430701</v>
      </c>
      <c r="Y41" s="548">
        <v>2.4051942409676327E-2</v>
      </c>
      <c r="Z41" s="548">
        <v>0.437926657397121</v>
      </c>
      <c r="AA41" s="548">
        <v>2.2495507374773273E-2</v>
      </c>
      <c r="AB41" s="548">
        <v>0.92612049550045905</v>
      </c>
      <c r="AC41" s="548">
        <v>8.5044070121930854E-3</v>
      </c>
      <c r="AD41"/>
      <c r="AE41">
        <v>0</v>
      </c>
      <c r="AF41">
        <v>142.85783667343301</v>
      </c>
      <c r="AG41">
        <v>1823606657.99701</v>
      </c>
    </row>
    <row r="42" spans="1:33">
      <c r="A42" s="31" t="str">
        <f>'He Data'!O43</f>
        <v>FCTB_21</v>
      </c>
      <c r="B42" s="32">
        <f>'He Data'!R43</f>
        <v>100</v>
      </c>
      <c r="C42" s="34">
        <f>'He Data'!P43</f>
        <v>9.1873895581901994</v>
      </c>
      <c r="D42" s="226"/>
      <c r="E42" s="226"/>
      <c r="F42" t="b">
        <f t="shared" si="1"/>
        <v>1</v>
      </c>
      <c r="G42">
        <v>49</v>
      </c>
      <c r="H42" t="s">
        <v>526</v>
      </c>
      <c r="I42" s="526">
        <v>43790.474745370397</v>
      </c>
      <c r="J42" s="524">
        <v>1031.0425</v>
      </c>
      <c r="K42" s="524">
        <v>65.842691507865126</v>
      </c>
      <c r="L42" s="524">
        <v>472.01</v>
      </c>
      <c r="M42" s="524">
        <v>18.547236990991408</v>
      </c>
      <c r="N42" s="524">
        <v>33986.53</v>
      </c>
      <c r="O42" s="524">
        <v>288.14453283038551</v>
      </c>
      <c r="P42" s="524">
        <v>91303.934999999998</v>
      </c>
      <c r="Q42" s="524">
        <v>906.38195629692086</v>
      </c>
      <c r="R42" s="524">
        <v>31413.165000000001</v>
      </c>
      <c r="S42" s="524">
        <v>257.67066221564954</v>
      </c>
      <c r="T42" s="524">
        <v>152852.60750000001</v>
      </c>
      <c r="U42" s="524">
        <v>693.86995349978349</v>
      </c>
      <c r="V42" s="548">
        <v>4.8660714856627001</v>
      </c>
      <c r="W42" s="548">
        <v>3.7675953683142992E-2</v>
      </c>
      <c r="X42" s="548">
        <v>2.6866061377696702</v>
      </c>
      <c r="Y42" s="548">
        <v>3.3673578489693691E-2</v>
      </c>
      <c r="Z42" s="548">
        <v>0.458551421605224</v>
      </c>
      <c r="AA42" s="548">
        <v>2.0057172389621552E-2</v>
      </c>
      <c r="AB42" s="548">
        <v>0.92431319054563499</v>
      </c>
      <c r="AC42" s="548">
        <v>8.38758631079836E-3</v>
      </c>
      <c r="AD42"/>
      <c r="AE42">
        <v>142.85783667343301</v>
      </c>
      <c r="AF42">
        <v>142.85783667343301</v>
      </c>
      <c r="AG42">
        <v>1714298661.37099</v>
      </c>
    </row>
    <row r="43" spans="1:33">
      <c r="A43" s="31" t="str">
        <f>'He Data'!O44</f>
        <v>FCTB_22</v>
      </c>
      <c r="B43" s="32">
        <f>'He Data'!R44</f>
        <v>100</v>
      </c>
      <c r="C43" s="34">
        <f>'He Data'!P44</f>
        <v>4.5664064966679048</v>
      </c>
      <c r="D43" s="226"/>
      <c r="E43" s="226"/>
      <c r="F43" t="b">
        <f t="shared" si="1"/>
        <v>1</v>
      </c>
      <c r="G43">
        <v>50</v>
      </c>
      <c r="H43" t="s">
        <v>528</v>
      </c>
      <c r="I43" s="526">
        <v>43790.476319444402</v>
      </c>
      <c r="J43" s="524">
        <v>194.5</v>
      </c>
      <c r="K43" s="524">
        <v>19.824227601599084</v>
      </c>
      <c r="L43" s="524">
        <v>344.50749999999999</v>
      </c>
      <c r="M43" s="524">
        <v>27.878128075607574</v>
      </c>
      <c r="N43" s="524">
        <v>35215.307500000003</v>
      </c>
      <c r="O43" s="524">
        <v>269.3248919527004</v>
      </c>
      <c r="P43" s="524">
        <v>53835.654999999999</v>
      </c>
      <c r="Q43" s="524">
        <v>695.84305675390715</v>
      </c>
      <c r="R43" s="524">
        <v>31827.715</v>
      </c>
      <c r="S43" s="524">
        <v>383.26520265559623</v>
      </c>
      <c r="T43" s="524">
        <v>79999.649999999994</v>
      </c>
      <c r="U43" s="524">
        <v>818.57657296025718</v>
      </c>
      <c r="V43" s="548">
        <v>2.5136412018629</v>
      </c>
      <c r="W43" s="548">
        <v>2.3414000991292979E-2</v>
      </c>
      <c r="X43" s="548">
        <v>1.52871984295715</v>
      </c>
      <c r="Y43" s="548">
        <v>1.0015347023737084E-2</v>
      </c>
      <c r="Z43" s="548">
        <v>1.77435399612818</v>
      </c>
      <c r="AA43" s="548">
        <v>6.3906224181052129E-2</v>
      </c>
      <c r="AB43" s="548">
        <v>0.903793989239144</v>
      </c>
      <c r="AC43" s="548">
        <v>6.934048134270415E-3</v>
      </c>
      <c r="AD43"/>
      <c r="AE43">
        <v>142.85783667343301</v>
      </c>
      <c r="AF43">
        <v>0</v>
      </c>
      <c r="AG43">
        <v>1902695084.1272399</v>
      </c>
    </row>
    <row r="44" spans="1:33">
      <c r="A44" s="31" t="str">
        <f>'He Data'!O45</f>
        <v>FCTB_23</v>
      </c>
      <c r="B44" s="32">
        <f>'He Data'!R45</f>
        <v>100</v>
      </c>
      <c r="C44" s="34">
        <f>'He Data'!P45</f>
        <v>6.0422259754311041</v>
      </c>
      <c r="D44" s="226"/>
      <c r="E44" s="226"/>
      <c r="F44" t="b">
        <f t="shared" si="1"/>
        <v>1</v>
      </c>
      <c r="G44">
        <v>51</v>
      </c>
      <c r="H44" t="s">
        <v>530</v>
      </c>
      <c r="I44" s="526">
        <v>43790.477951388901</v>
      </c>
      <c r="J44" s="524">
        <v>294.0025</v>
      </c>
      <c r="K44" s="524">
        <v>24.823108017866385</v>
      </c>
      <c r="L44" s="524">
        <v>198</v>
      </c>
      <c r="M44" s="524">
        <v>9.3808315196468524</v>
      </c>
      <c r="N44" s="524">
        <v>34191.6325</v>
      </c>
      <c r="O44" s="524">
        <v>445.65736864227296</v>
      </c>
      <c r="P44" s="524">
        <v>61400.22</v>
      </c>
      <c r="Q44" s="524">
        <v>280.03212887036068</v>
      </c>
      <c r="R44" s="524">
        <v>31163.587500000001</v>
      </c>
      <c r="S44" s="524">
        <v>331.83467061945254</v>
      </c>
      <c r="T44" s="524">
        <v>106930.0925</v>
      </c>
      <c r="U44" s="524">
        <v>844.0590124441178</v>
      </c>
      <c r="V44" s="548">
        <v>3.4315264998500199</v>
      </c>
      <c r="W44" s="548">
        <v>4.3972018868450938E-2</v>
      </c>
      <c r="X44" s="548">
        <v>1.79599040894949</v>
      </c>
      <c r="Y44" s="548">
        <v>2.4232502329247521E-2</v>
      </c>
      <c r="Z44" s="548">
        <v>0.67545461094732895</v>
      </c>
      <c r="AA44" s="548">
        <v>3.6418148117691708E-2</v>
      </c>
      <c r="AB44" s="548">
        <v>0.91150969415273098</v>
      </c>
      <c r="AC44" s="548">
        <v>1.1168373007733271E-2</v>
      </c>
      <c r="AD44"/>
      <c r="AE44">
        <v>0</v>
      </c>
      <c r="AF44">
        <v>285.71710385829601</v>
      </c>
      <c r="AG44">
        <v>1914680369.47158</v>
      </c>
    </row>
    <row r="45" spans="1:33">
      <c r="A45" s="31" t="str">
        <f>'He Data'!O46</f>
        <v>FCTB_25</v>
      </c>
      <c r="B45" s="32">
        <f>'He Data'!R46</f>
        <v>100</v>
      </c>
      <c r="C45" s="34">
        <f>'He Data'!P46</f>
        <v>8.8544176461819948</v>
      </c>
      <c r="D45" s="226"/>
      <c r="E45" s="226"/>
      <c r="F45" t="b">
        <f t="shared" si="1"/>
        <v>1</v>
      </c>
      <c r="G45">
        <v>52</v>
      </c>
      <c r="H45" t="s">
        <v>532</v>
      </c>
      <c r="I45" s="526">
        <v>43790.479525463001</v>
      </c>
      <c r="J45" s="524">
        <v>516.51</v>
      </c>
      <c r="K45" s="524">
        <v>45.70557952810659</v>
      </c>
      <c r="L45" s="524">
        <v>326.005</v>
      </c>
      <c r="M45" s="524">
        <v>27.668996488247956</v>
      </c>
      <c r="N45" s="524">
        <v>33671.217499999999</v>
      </c>
      <c r="O45" s="524">
        <v>383.99025954411553</v>
      </c>
      <c r="P45" s="524">
        <v>108919.75</v>
      </c>
      <c r="Q45" s="524">
        <v>531.46516643554276</v>
      </c>
      <c r="R45" s="524">
        <v>30367.154999999999</v>
      </c>
      <c r="S45" s="524">
        <v>361.01532529757856</v>
      </c>
      <c r="T45" s="524">
        <v>136741.9025</v>
      </c>
      <c r="U45" s="524">
        <v>360.7217358227627</v>
      </c>
      <c r="V45" s="548">
        <v>4.5035078872144103</v>
      </c>
      <c r="W45" s="548">
        <v>6.2624228611364172E-2</v>
      </c>
      <c r="X45" s="548">
        <v>3.2351665349703702</v>
      </c>
      <c r="Y45" s="548">
        <v>4.5146447373708744E-2</v>
      </c>
      <c r="Z45" s="548">
        <v>0.63568244091071902</v>
      </c>
      <c r="AA45" s="548">
        <v>8.5805842617312916E-2</v>
      </c>
      <c r="AB45" s="548">
        <v>0.90187491771456196</v>
      </c>
      <c r="AC45" s="548">
        <v>3.8512135815725566E-3</v>
      </c>
      <c r="AD45"/>
      <c r="AE45">
        <v>0</v>
      </c>
      <c r="AF45">
        <v>0</v>
      </c>
      <c r="AG45">
        <v>1646513092.03473</v>
      </c>
    </row>
    <row r="46" spans="1:33">
      <c r="A46" s="31" t="str">
        <f>'He Data'!O47</f>
        <v>GMG_1_1 4A 5min H6</v>
      </c>
      <c r="B46" s="32">
        <f>'He Data'!R47</f>
        <v>92.984513686449318</v>
      </c>
      <c r="C46" s="34">
        <f>'He Data'!P47</f>
        <v>0.42005775478428231</v>
      </c>
      <c r="D46" s="226"/>
      <c r="E46" s="226"/>
      <c r="F46" t="b">
        <f t="shared" si="1"/>
        <v>0</v>
      </c>
      <c r="G46">
        <v>64</v>
      </c>
      <c r="H46" t="s">
        <v>556</v>
      </c>
      <c r="I46" s="526">
        <v>43790.498715277798</v>
      </c>
      <c r="J46" s="524">
        <v>6584.61</v>
      </c>
      <c r="K46" s="524">
        <v>47.39930590197752</v>
      </c>
      <c r="L46" s="524">
        <v>19361.785</v>
      </c>
      <c r="M46" s="524">
        <v>267.83155969124715</v>
      </c>
      <c r="N46" s="524">
        <v>59045.662499999999</v>
      </c>
      <c r="O46" s="524">
        <v>483.37082971984159</v>
      </c>
      <c r="P46" s="524">
        <v>10068.44</v>
      </c>
      <c r="Q46" s="524">
        <v>99.377831867342678</v>
      </c>
      <c r="R46" s="524">
        <v>19661.997500000001</v>
      </c>
      <c r="S46" s="524">
        <v>246.63021447411035</v>
      </c>
      <c r="T46" s="524">
        <v>555.01</v>
      </c>
      <c r="U46" s="524">
        <v>24.792471975717614</v>
      </c>
      <c r="V46" s="548">
        <v>2.8235401406499001E-2</v>
      </c>
      <c r="W46" s="548">
        <v>1.4372249116042775E-3</v>
      </c>
      <c r="X46" s="548">
        <v>0.170531794974805</v>
      </c>
      <c r="Y46" s="548">
        <v>2.5304963306052495E-3</v>
      </c>
      <c r="Z46" s="548">
        <v>2.9404362801196702</v>
      </c>
      <c r="AA46" s="548">
        <v>3.1753061923349188E-2</v>
      </c>
      <c r="AB46" s="548">
        <v>0.33299763322342801</v>
      </c>
      <c r="AC46" s="548">
        <v>3.3104823926722957E-3</v>
      </c>
      <c r="AD46"/>
      <c r="AE46">
        <v>428.57764828550802</v>
      </c>
      <c r="AF46">
        <v>1606457.2606818399</v>
      </c>
      <c r="AG46" t="s">
        <v>558</v>
      </c>
    </row>
    <row r="47" spans="1:33">
      <c r="A47" s="31" t="str">
        <f>'He Data'!O48</f>
        <v>GMG_1_2 4A 5min H7</v>
      </c>
      <c r="B47" s="32">
        <f>'He Data'!R48</f>
        <v>5.5417312667348568</v>
      </c>
      <c r="C47" s="34">
        <f>'He Data'!P48</f>
        <v>36.043859818430789</v>
      </c>
      <c r="D47" s="226"/>
      <c r="E47" s="226"/>
      <c r="F47" t="b">
        <f t="shared" si="1"/>
        <v>0</v>
      </c>
      <c r="G47">
        <v>65</v>
      </c>
      <c r="H47" t="s">
        <v>559</v>
      </c>
      <c r="I47" s="526">
        <v>43790.500289351898</v>
      </c>
      <c r="J47" s="524">
        <v>9356.7350000000006</v>
      </c>
      <c r="K47" s="524">
        <v>189.20541667718626</v>
      </c>
      <c r="L47" s="524">
        <v>29255.3675</v>
      </c>
      <c r="M47" s="524">
        <v>230.36555361341078</v>
      </c>
      <c r="N47" s="524">
        <v>8187.11</v>
      </c>
      <c r="O47" s="524">
        <v>180.5703561865557</v>
      </c>
      <c r="P47" s="524">
        <v>2617.7750000000001</v>
      </c>
      <c r="Q47" s="524">
        <v>84.450579038859331</v>
      </c>
      <c r="R47" s="524">
        <v>17423.272499999999</v>
      </c>
      <c r="S47" s="524">
        <v>298.04293553953113</v>
      </c>
      <c r="T47" s="524">
        <v>14768.48</v>
      </c>
      <c r="U47" s="524">
        <v>193.25489920477588</v>
      </c>
      <c r="V47" s="548">
        <v>0.84792802853147597</v>
      </c>
      <c r="W47" s="548">
        <v>2.4277202638747664E-2</v>
      </c>
      <c r="X47" s="548">
        <v>0.31971073060687299</v>
      </c>
      <c r="Y47" s="548">
        <v>5.3288990314210487E-3</v>
      </c>
      <c r="Z47" s="548">
        <v>3.1275592138136101</v>
      </c>
      <c r="AA47" s="548">
        <v>6.3849134618064005E-2</v>
      </c>
      <c r="AB47" s="548">
        <v>2.1283189933459798</v>
      </c>
      <c r="AC47" s="548">
        <v>1.2766239577451838E-2</v>
      </c>
      <c r="AD47"/>
      <c r="AE47">
        <v>5000.8488882603197</v>
      </c>
      <c r="AF47">
        <v>3855179.8475212101</v>
      </c>
      <c r="AG47" t="s">
        <v>558</v>
      </c>
    </row>
    <row r="48" spans="1:33">
      <c r="A48" s="31" t="str">
        <f>'He Data'!O49</f>
        <v>GMG_1_3 4A 5min H8</v>
      </c>
      <c r="B48" s="32">
        <f>'He Data'!R49</f>
        <v>6.7894128286785778</v>
      </c>
      <c r="C48" s="34">
        <f>'He Data'!P49</f>
        <v>4.8257267806016575</v>
      </c>
      <c r="D48" s="226"/>
      <c r="E48" s="226"/>
      <c r="F48" t="b">
        <f t="shared" si="1"/>
        <v>0</v>
      </c>
      <c r="G48">
        <v>66</v>
      </c>
      <c r="H48" t="s">
        <v>561</v>
      </c>
      <c r="I48" s="526">
        <v>43790.501921296302</v>
      </c>
      <c r="J48" s="524">
        <v>10899.885</v>
      </c>
      <c r="K48" s="524">
        <v>137.35775612120196</v>
      </c>
      <c r="L48" s="524">
        <v>33943.205000000002</v>
      </c>
      <c r="M48" s="524">
        <v>246.05936106258355</v>
      </c>
      <c r="N48" s="524">
        <v>34173.502500000002</v>
      </c>
      <c r="O48" s="524">
        <v>64.221124966182117</v>
      </c>
      <c r="P48" s="524">
        <v>10338.157499999999</v>
      </c>
      <c r="Q48" s="524">
        <v>262.91256916508974</v>
      </c>
      <c r="R48" s="524">
        <v>17906.947499999998</v>
      </c>
      <c r="S48" s="524">
        <v>116.44743345509399</v>
      </c>
      <c r="T48" s="524">
        <v>15353.665000000001</v>
      </c>
      <c r="U48" s="524">
        <v>35.316040265010074</v>
      </c>
      <c r="V48" s="548">
        <v>0.85744274277128696</v>
      </c>
      <c r="W48" s="548">
        <v>6.233818556780792E-3</v>
      </c>
      <c r="X48" s="548">
        <v>0.302509789910686</v>
      </c>
      <c r="Y48" s="548">
        <v>7.1213170677443607E-3</v>
      </c>
      <c r="Z48" s="548">
        <v>3.1145848741129498</v>
      </c>
      <c r="AA48" s="548">
        <v>5.5680560663794829E-2</v>
      </c>
      <c r="AB48" s="548">
        <v>0.52400100758985302</v>
      </c>
      <c r="AC48" s="548">
        <v>3.280513355552035E-3</v>
      </c>
      <c r="AD48"/>
      <c r="AE48">
        <v>2428.7716252097298</v>
      </c>
      <c r="AF48">
        <v>3736991.7931335699</v>
      </c>
      <c r="AG48" t="s">
        <v>558</v>
      </c>
    </row>
    <row r="49" spans="1:33">
      <c r="A49" s="31" t="str">
        <f>'He Data'!O50</f>
        <v>GMK_1_2 4A 5min H22</v>
      </c>
      <c r="B49" s="32">
        <f>'He Data'!R50</f>
        <v>7.1257715640091615</v>
      </c>
      <c r="C49" s="34">
        <f>'He Data'!P50</f>
        <v>0.64842045749442467</v>
      </c>
      <c r="D49" s="226"/>
      <c r="E49" s="226"/>
      <c r="F49" t="b">
        <f t="shared" si="1"/>
        <v>0</v>
      </c>
      <c r="G49">
        <v>69</v>
      </c>
      <c r="H49" t="s">
        <v>567</v>
      </c>
      <c r="I49" s="526">
        <v>43790.506712962997</v>
      </c>
      <c r="J49" s="524">
        <v>801.52750000000003</v>
      </c>
      <c r="K49" s="524">
        <v>48.429295799823038</v>
      </c>
      <c r="L49" s="524">
        <v>1021.0425</v>
      </c>
      <c r="M49" s="524">
        <v>56.32400339405207</v>
      </c>
      <c r="N49" s="524">
        <v>17119.845000000001</v>
      </c>
      <c r="O49" s="524">
        <v>368.01803655971599</v>
      </c>
      <c r="P49" s="524">
        <v>2834.8225000000002</v>
      </c>
      <c r="Q49" s="524">
        <v>146.60604043376239</v>
      </c>
      <c r="R49" s="524">
        <v>18104.2225</v>
      </c>
      <c r="S49" s="524">
        <v>380.22734816353272</v>
      </c>
      <c r="T49" s="524">
        <v>317.5025</v>
      </c>
      <c r="U49" s="524">
        <v>29.505536627329384</v>
      </c>
      <c r="V49" s="548">
        <v>1.75625443671618E-2</v>
      </c>
      <c r="W49" s="548">
        <v>1.9214949414730678E-3</v>
      </c>
      <c r="X49" s="548">
        <v>0.165523193756627</v>
      </c>
      <c r="Y49" s="548">
        <v>5.5826237855471379E-3</v>
      </c>
      <c r="Z49" s="548">
        <v>1.2800378219733399</v>
      </c>
      <c r="AA49" s="548">
        <v>0.14079769115849525</v>
      </c>
      <c r="AB49" s="548">
        <v>1.0575977277751401</v>
      </c>
      <c r="AC49" s="548">
        <v>1.5908641966728639E-2</v>
      </c>
      <c r="AD49"/>
      <c r="AE49">
        <v>0</v>
      </c>
      <c r="AF49">
        <v>62562.999429099298</v>
      </c>
      <c r="AG49">
        <v>8371292313.0344801</v>
      </c>
    </row>
    <row r="50" spans="1:33">
      <c r="A50" s="31" t="str">
        <f>'He Data'!O51</f>
        <v>SC2_1_3 4A 5min H12</v>
      </c>
      <c r="B50" s="32">
        <f>'He Data'!R51</f>
        <v>90.063184186379772</v>
      </c>
      <c r="C50" s="34">
        <f>'He Data'!P51</f>
        <v>2.7865375687423047E-2</v>
      </c>
      <c r="D50" s="226"/>
      <c r="E50" s="226"/>
      <c r="F50" t="b">
        <f t="shared" si="1"/>
        <v>0</v>
      </c>
      <c r="G50">
        <v>53</v>
      </c>
      <c r="H50" t="s">
        <v>534</v>
      </c>
      <c r="I50" s="526">
        <v>43790.481111111098</v>
      </c>
      <c r="J50" s="524">
        <v>427.51</v>
      </c>
      <c r="K50" s="524">
        <v>40.837074658533837</v>
      </c>
      <c r="L50" s="524">
        <v>1000.54</v>
      </c>
      <c r="M50" s="524">
        <v>44.672885139274577</v>
      </c>
      <c r="N50" s="524">
        <v>22826.15</v>
      </c>
      <c r="O50" s="524">
        <v>728.58379518074389</v>
      </c>
      <c r="P50" s="524">
        <v>3194.4074999999998</v>
      </c>
      <c r="Q50" s="524">
        <v>45.292826050762081</v>
      </c>
      <c r="R50" s="524">
        <v>20057.605</v>
      </c>
      <c r="S50" s="524">
        <v>565.74090545044817</v>
      </c>
      <c r="T50" s="524">
        <v>1021.045</v>
      </c>
      <c r="U50" s="524">
        <v>43.716816367769411</v>
      </c>
      <c r="V50" s="548">
        <v>5.0969214407459398E-2</v>
      </c>
      <c r="W50" s="548">
        <v>3.3659705274118809E-3</v>
      </c>
      <c r="X50" s="548">
        <v>0.14000911570998401</v>
      </c>
      <c r="Y50" s="548">
        <v>2.8060662979548985E-3</v>
      </c>
      <c r="Z50" s="548">
        <v>2.3517229851098098</v>
      </c>
      <c r="AA50" s="548">
        <v>0.17478087675261036</v>
      </c>
      <c r="AB50" s="548">
        <v>0.87886336945930099</v>
      </c>
      <c r="AC50" s="548">
        <v>1.3820857394929244E-2</v>
      </c>
      <c r="AD50"/>
      <c r="AE50">
        <v>142.85783667343301</v>
      </c>
      <c r="AF50">
        <v>379023.80945034302</v>
      </c>
      <c r="AG50">
        <v>8323339743.0860395</v>
      </c>
    </row>
    <row r="51" spans="1:33">
      <c r="A51" s="31" t="str">
        <f>'He Data'!O52</f>
        <v>UG85-1_bp_z01 15A 10min H1</v>
      </c>
      <c r="B51" s="32">
        <f>'He Data'!R52</f>
        <v>99.992672982678215</v>
      </c>
      <c r="C51" s="34">
        <f>'He Data'!P52</f>
        <v>25.14880198081315</v>
      </c>
      <c r="D51" s="226"/>
      <c r="E51" s="226"/>
      <c r="F51" t="b">
        <f t="shared" si="1"/>
        <v>0</v>
      </c>
      <c r="G51">
        <v>14</v>
      </c>
      <c r="H51" t="s">
        <v>456</v>
      </c>
      <c r="I51" s="526">
        <v>43790.418715277803</v>
      </c>
      <c r="J51" s="524">
        <v>156</v>
      </c>
      <c r="K51" s="524">
        <v>27.373953556863732</v>
      </c>
      <c r="L51" s="524">
        <v>185</v>
      </c>
      <c r="M51" s="524">
        <v>11.604596790352812</v>
      </c>
      <c r="N51" s="524">
        <v>33438.1175</v>
      </c>
      <c r="O51" s="524">
        <v>550.20153043451671</v>
      </c>
      <c r="P51" s="524">
        <v>12224.797500000001</v>
      </c>
      <c r="Q51" s="524">
        <v>91.072795197369061</v>
      </c>
      <c r="R51" s="524">
        <v>30213.3325</v>
      </c>
      <c r="S51" s="524">
        <v>274.01160831585042</v>
      </c>
      <c r="T51" s="524">
        <v>29972.327499999999</v>
      </c>
      <c r="U51" s="524">
        <v>322.54839775081939</v>
      </c>
      <c r="V51" s="548">
        <v>0.99205187365995295</v>
      </c>
      <c r="W51" s="548">
        <v>1.0481933750304295E-2</v>
      </c>
      <c r="X51" s="548">
        <v>0.36565539341344699</v>
      </c>
      <c r="Y51" s="548">
        <v>5.4998924491553242E-3</v>
      </c>
      <c r="Z51" s="548">
        <v>1.21134449419419</v>
      </c>
      <c r="AA51" s="548">
        <v>0.20489789420731067</v>
      </c>
      <c r="AB51" s="548">
        <v>0.90374064702053403</v>
      </c>
      <c r="AC51" s="548">
        <v>1.6716169608462703E-2</v>
      </c>
      <c r="AD51"/>
      <c r="AE51">
        <v>142.85783667343301</v>
      </c>
      <c r="AF51">
        <v>0</v>
      </c>
      <c r="AG51">
        <v>1990341795.7075901</v>
      </c>
    </row>
    <row r="52" spans="1:33">
      <c r="A52" s="31" t="str">
        <f>'He Data'!O53</f>
        <v>UG85-1_bp_z02 15A 10min H2</v>
      </c>
      <c r="B52" s="32">
        <f>'He Data'!R53</f>
        <v>99.938848868859182</v>
      </c>
      <c r="C52" s="34">
        <f>'He Data'!P53</f>
        <v>1.9110524359254937</v>
      </c>
      <c r="D52" s="226"/>
      <c r="E52" s="226"/>
      <c r="F52" t="b">
        <f t="shared" si="1"/>
        <v>0</v>
      </c>
      <c r="G52">
        <v>15</v>
      </c>
      <c r="H52" t="s">
        <v>458</v>
      </c>
      <c r="I52" s="526">
        <v>43790.420370370397</v>
      </c>
      <c r="J52" s="524">
        <v>66.5</v>
      </c>
      <c r="K52" s="524">
        <v>5.2599112793531662</v>
      </c>
      <c r="L52" s="524">
        <v>161</v>
      </c>
      <c r="M52" s="524">
        <v>14.282856857085701</v>
      </c>
      <c r="N52" s="524">
        <v>33709.83</v>
      </c>
      <c r="O52" s="524">
        <v>172.13853432591091</v>
      </c>
      <c r="P52" s="524">
        <v>15235.4925</v>
      </c>
      <c r="Q52" s="524">
        <v>259.77404994532344</v>
      </c>
      <c r="R52" s="524">
        <v>30619.7575</v>
      </c>
      <c r="S52" s="524">
        <v>325.44487821805001</v>
      </c>
      <c r="T52" s="524">
        <v>43558.945</v>
      </c>
      <c r="U52" s="524">
        <v>388.1294004591162</v>
      </c>
      <c r="V52" s="548">
        <v>1.42262891919933</v>
      </c>
      <c r="W52" s="548">
        <v>1.1469065828495459E-2</v>
      </c>
      <c r="X52" s="548">
        <v>0.45198589747752599</v>
      </c>
      <c r="Y52" s="548">
        <v>9.2532278362637745E-3</v>
      </c>
      <c r="Z52" s="548">
        <v>2.4333820853478101</v>
      </c>
      <c r="AA52" s="548">
        <v>0.30258718774429261</v>
      </c>
      <c r="AB52" s="548">
        <v>0.90835444330961701</v>
      </c>
      <c r="AC52" s="548">
        <v>1.111604109979447E-2</v>
      </c>
      <c r="AD52"/>
      <c r="AE52">
        <v>142.85783667343301</v>
      </c>
      <c r="AF52">
        <v>285.71710385829601</v>
      </c>
      <c r="AG52">
        <v>1942951225.7418101</v>
      </c>
    </row>
    <row r="53" spans="1:33">
      <c r="A53" s="31" t="str">
        <f>'He Data'!O54</f>
        <v>UG85-1_bp_z03 15A 10min H3</v>
      </c>
      <c r="B53" s="32">
        <f>'He Data'!R54</f>
        <v>99.979776200754074</v>
      </c>
      <c r="C53" s="34">
        <f>'He Data'!P54</f>
        <v>5.6240930783604606</v>
      </c>
      <c r="D53" s="226"/>
      <c r="E53" s="226"/>
      <c r="F53" t="b">
        <f t="shared" si="1"/>
        <v>0</v>
      </c>
      <c r="G53">
        <v>16</v>
      </c>
      <c r="H53" t="s">
        <v>460</v>
      </c>
      <c r="I53" s="526">
        <v>43790.4219675926</v>
      </c>
      <c r="J53" s="524">
        <v>193.5</v>
      </c>
      <c r="K53" s="524">
        <v>29.994443929945863</v>
      </c>
      <c r="L53" s="524">
        <v>324.0025</v>
      </c>
      <c r="M53" s="524">
        <v>30.686153636452911</v>
      </c>
      <c r="N53" s="524">
        <v>31353.927500000002</v>
      </c>
      <c r="O53" s="524">
        <v>381.54951101820205</v>
      </c>
      <c r="P53" s="524">
        <v>34023.337500000001</v>
      </c>
      <c r="Q53" s="524">
        <v>326.02100345170726</v>
      </c>
      <c r="R53" s="524">
        <v>30569.174999999999</v>
      </c>
      <c r="S53" s="524">
        <v>232.19948183978542</v>
      </c>
      <c r="T53" s="524">
        <v>93115.987500000003</v>
      </c>
      <c r="U53" s="524">
        <v>772.44640592401174</v>
      </c>
      <c r="V53" s="548">
        <v>3.04609821767942</v>
      </c>
      <c r="W53" s="548">
        <v>1.7313816169221997E-2</v>
      </c>
      <c r="X53" s="548">
        <v>1.0851748005623301</v>
      </c>
      <c r="Y53" s="548">
        <v>6.4179843248324681E-3</v>
      </c>
      <c r="Z53" s="548">
        <v>1.6921535016578</v>
      </c>
      <c r="AA53" s="548">
        <v>0.18588599697742028</v>
      </c>
      <c r="AB53" s="548">
        <v>0.97501392708107504</v>
      </c>
      <c r="AC53" s="548">
        <v>5.0573637964896612E-3</v>
      </c>
      <c r="AD53"/>
      <c r="AE53">
        <v>142.85783667343301</v>
      </c>
      <c r="AF53">
        <v>285.71710385829601</v>
      </c>
      <c r="AG53">
        <v>1615757092.9840701</v>
      </c>
    </row>
    <row r="54" spans="1:33">
      <c r="A54" s="31" t="str">
        <f>'He Data'!O55</f>
        <v>UG85-1_bp_z04 15A 10min H4</v>
      </c>
      <c r="B54" s="32">
        <f>'He Data'!R55</f>
        <v>99.990049602368998</v>
      </c>
      <c r="C54" s="34">
        <f>'He Data'!P55</f>
        <v>10.161148259677045</v>
      </c>
      <c r="D54" s="226"/>
      <c r="E54" s="226"/>
      <c r="F54" t="b">
        <f t="shared" ref="F54:F69" si="2">EXACT(A54,H54)</f>
        <v>0</v>
      </c>
      <c r="G54">
        <v>17</v>
      </c>
      <c r="H54" t="s">
        <v>462</v>
      </c>
      <c r="I54" s="526">
        <v>43790.423564814802</v>
      </c>
      <c r="J54" s="524">
        <v>21</v>
      </c>
      <c r="K54" s="524">
        <v>3.464101615137765</v>
      </c>
      <c r="L54" s="524">
        <v>91</v>
      </c>
      <c r="M54" s="524">
        <v>11.604596790352838</v>
      </c>
      <c r="N54" s="524">
        <v>34252.7425</v>
      </c>
      <c r="O54" s="524">
        <v>286.8035043228561</v>
      </c>
      <c r="P54" s="524">
        <v>8543.85</v>
      </c>
      <c r="Q54" s="524">
        <v>122.95584112453959</v>
      </c>
      <c r="R54" s="524">
        <v>30617.2575</v>
      </c>
      <c r="S54" s="524">
        <v>274.18593598473234</v>
      </c>
      <c r="T54" s="524">
        <v>15428.26</v>
      </c>
      <c r="U54" s="524">
        <v>206.94496353720817</v>
      </c>
      <c r="V54" s="548">
        <v>0.50392383769702398</v>
      </c>
      <c r="W54" s="548">
        <v>6.9116280369271596E-3</v>
      </c>
      <c r="X54" s="548">
        <v>0.249465222240426</v>
      </c>
      <c r="Y54" s="548">
        <v>5.3005005132557605E-3</v>
      </c>
      <c r="Z54" s="548">
        <v>4.4649621212121202</v>
      </c>
      <c r="AA54" s="548">
        <v>1.1376145261673343</v>
      </c>
      <c r="AB54" s="548">
        <v>0.89389387627402805</v>
      </c>
      <c r="AC54" s="548">
        <v>9.0229092778356754E-3</v>
      </c>
      <c r="AD54"/>
      <c r="AE54">
        <v>0</v>
      </c>
      <c r="AF54">
        <v>142.85783667343301</v>
      </c>
      <c r="AG54">
        <v>1752430660.19398</v>
      </c>
    </row>
    <row r="55" spans="1:33">
      <c r="A55" s="31" t="str">
        <f>'He Data'!O56</f>
        <v>UG85-1_bp_z05 15A 10min H5</v>
      </c>
      <c r="B55" s="32">
        <f>'He Data'!R56</f>
        <v>99.995342124110394</v>
      </c>
      <c r="C55" s="34">
        <f>'He Data'!P56</f>
        <v>29.700968349329926</v>
      </c>
      <c r="D55" s="226"/>
      <c r="E55" s="226"/>
      <c r="F55" t="b">
        <f t="shared" si="2"/>
        <v>0</v>
      </c>
      <c r="G55">
        <v>18</v>
      </c>
      <c r="H55" t="s">
        <v>464</v>
      </c>
      <c r="I55" s="526">
        <v>43790.425208333298</v>
      </c>
      <c r="J55" s="524">
        <v>288.5025</v>
      </c>
      <c r="K55" s="524">
        <v>36.164209171500197</v>
      </c>
      <c r="L55" s="524">
        <v>399.51</v>
      </c>
      <c r="M55" s="524">
        <v>25.370586644117374</v>
      </c>
      <c r="N55" s="524">
        <v>35074.962500000001</v>
      </c>
      <c r="O55" s="524">
        <v>874.59649600543355</v>
      </c>
      <c r="P55" s="524">
        <v>14660.8375</v>
      </c>
      <c r="Q55" s="524">
        <v>153.52079085571555</v>
      </c>
      <c r="R55" s="524">
        <v>31653.787499999999</v>
      </c>
      <c r="S55" s="524">
        <v>627.81766203116979</v>
      </c>
      <c r="T55" s="524">
        <v>51483.565000000002</v>
      </c>
      <c r="U55" s="524">
        <v>1201.5014248428208</v>
      </c>
      <c r="V55" s="548">
        <v>1.62638622308467</v>
      </c>
      <c r="W55" s="548">
        <v>9.8760367839004059E-3</v>
      </c>
      <c r="X55" s="548">
        <v>0.41810916560518102</v>
      </c>
      <c r="Y55" s="548">
        <v>6.899192519775648E-3</v>
      </c>
      <c r="Z55" s="548">
        <v>1.3939264220135801</v>
      </c>
      <c r="AA55" s="548">
        <v>9.7704796668156124E-2</v>
      </c>
      <c r="AB55" s="548">
        <v>0.90256693150888501</v>
      </c>
      <c r="AC55" s="548">
        <v>8.3369075473452587E-3</v>
      </c>
      <c r="AD55"/>
      <c r="AE55">
        <v>0</v>
      </c>
      <c r="AF55">
        <v>142.85783667343301</v>
      </c>
      <c r="AG55">
        <v>1938882511.5816801</v>
      </c>
    </row>
    <row r="56" spans="1:33">
      <c r="A56" s="31" t="str">
        <f>'He Data'!O57</f>
        <v>UG85-1_bp_z06 15A 10min H6</v>
      </c>
      <c r="B56" s="32">
        <f>'He Data'!R57</f>
        <v>99.994581581423361</v>
      </c>
      <c r="C56" s="34">
        <f>'He Data'!P57</f>
        <v>6.5279047490394495</v>
      </c>
      <c r="D56" s="226"/>
      <c r="E56" s="226"/>
      <c r="F56" t="b">
        <f t="shared" si="2"/>
        <v>0</v>
      </c>
      <c r="G56">
        <v>19</v>
      </c>
      <c r="H56" t="s">
        <v>466</v>
      </c>
      <c r="I56" s="526">
        <v>43790.426782407398</v>
      </c>
      <c r="J56" s="524">
        <v>680.52</v>
      </c>
      <c r="K56" s="524">
        <v>25.265259415516272</v>
      </c>
      <c r="L56" s="524">
        <v>857.03</v>
      </c>
      <c r="M56" s="524">
        <v>47.902679117840798</v>
      </c>
      <c r="N56" s="524">
        <v>32823.552499999998</v>
      </c>
      <c r="O56" s="524">
        <v>504.50722600502121</v>
      </c>
      <c r="P56" s="524">
        <v>58385.364999999998</v>
      </c>
      <c r="Q56" s="524">
        <v>572.95418830748008</v>
      </c>
      <c r="R56" s="524">
        <v>32786.107499999998</v>
      </c>
      <c r="S56" s="524">
        <v>444.41807579331277</v>
      </c>
      <c r="T56" s="524">
        <v>206744.62</v>
      </c>
      <c r="U56" s="524">
        <v>1140.9373145797153</v>
      </c>
      <c r="V56" s="548">
        <v>6.3069182172499296</v>
      </c>
      <c r="W56" s="548">
        <v>0.10819921207161667</v>
      </c>
      <c r="X56" s="548">
        <v>1.77889288598554</v>
      </c>
      <c r="Y56" s="548">
        <v>1.2892845310272835E-2</v>
      </c>
      <c r="Z56" s="548">
        <v>1.26006696306571</v>
      </c>
      <c r="AA56" s="548">
        <v>7.0243726309995425E-2</v>
      </c>
      <c r="AB56" s="548">
        <v>0.99899444091851997</v>
      </c>
      <c r="AC56" s="548">
        <v>1.7540975800266225E-2</v>
      </c>
      <c r="AD56"/>
      <c r="AE56">
        <v>0</v>
      </c>
      <c r="AF56">
        <v>285.71710385829601</v>
      </c>
      <c r="AG56">
        <v>1839922657.4933901</v>
      </c>
    </row>
    <row r="57" spans="1:33">
      <c r="A57" s="31" t="str">
        <f>'He Data'!O58</f>
        <v>UG96-1_bp_z01 15A 10min H7</v>
      </c>
      <c r="B57" s="32">
        <f>'He Data'!R58</f>
        <v>99.99420361114619</v>
      </c>
      <c r="C57" s="34">
        <f>'He Data'!P58</f>
        <v>8.2620137664111564</v>
      </c>
      <c r="D57" s="226"/>
      <c r="E57" s="226"/>
      <c r="F57" t="b">
        <f t="shared" si="2"/>
        <v>0</v>
      </c>
      <c r="G57">
        <v>21</v>
      </c>
      <c r="H57" t="s">
        <v>470</v>
      </c>
      <c r="I57" s="526">
        <v>43790.43</v>
      </c>
      <c r="J57" s="524">
        <v>385.01</v>
      </c>
      <c r="K57" s="524">
        <v>17.088007490635043</v>
      </c>
      <c r="L57" s="524">
        <v>440.51</v>
      </c>
      <c r="M57" s="524">
        <v>17.841898254763517</v>
      </c>
      <c r="N57" s="524">
        <v>35741.252500000002</v>
      </c>
      <c r="O57" s="524">
        <v>236.82318444646225</v>
      </c>
      <c r="P57" s="524">
        <v>14926.64</v>
      </c>
      <c r="Q57" s="524">
        <v>309.85914057829024</v>
      </c>
      <c r="R57" s="524">
        <v>31928.4725</v>
      </c>
      <c r="S57" s="524">
        <v>472.62858104971821</v>
      </c>
      <c r="T57" s="524">
        <v>28484.465</v>
      </c>
      <c r="U57" s="524">
        <v>345.93272655264093</v>
      </c>
      <c r="V57" s="548">
        <v>0.89223765797897503</v>
      </c>
      <c r="W57" s="548">
        <v>1.3717338447380736E-2</v>
      </c>
      <c r="X57" s="548">
        <v>0.41765477687480101</v>
      </c>
      <c r="Y57" s="548">
        <v>9.6959525256743468E-3</v>
      </c>
      <c r="Z57" s="548">
        <v>1.1446119628971601</v>
      </c>
      <c r="AA57" s="548">
        <v>3.2403261597350741E-2</v>
      </c>
      <c r="AB57" s="548">
        <v>0.89328779638558997</v>
      </c>
      <c r="AC57" s="548">
        <v>7.5599887420332674E-3</v>
      </c>
      <c r="AD57"/>
      <c r="AE57">
        <v>142.85783667343301</v>
      </c>
      <c r="AF57">
        <v>142.85783667343301</v>
      </c>
      <c r="AG57">
        <v>1811232372.66468</v>
      </c>
    </row>
    <row r="58" spans="1:33">
      <c r="A58" s="31" t="str">
        <f>'He Data'!O59</f>
        <v>UG96-1_bp_z02 15A 10min H8</v>
      </c>
      <c r="B58" s="32">
        <f>'He Data'!R59</f>
        <v>99.995736791472297</v>
      </c>
      <c r="C58" s="34">
        <f>'He Data'!P59</f>
        <v>7.3788565275468914</v>
      </c>
      <c r="D58" s="226"/>
      <c r="E58" s="226"/>
      <c r="F58" t="b">
        <f t="shared" si="2"/>
        <v>0</v>
      </c>
      <c r="G58">
        <v>22</v>
      </c>
      <c r="H58" t="s">
        <v>472</v>
      </c>
      <c r="I58" s="526">
        <v>43790.4315740741</v>
      </c>
      <c r="J58" s="524">
        <v>561.01250000000005</v>
      </c>
      <c r="K58" s="524">
        <v>31.940883284591997</v>
      </c>
      <c r="L58" s="524">
        <v>452.01</v>
      </c>
      <c r="M58" s="524">
        <v>20.591260281973991</v>
      </c>
      <c r="N58" s="524">
        <v>34931.497499999998</v>
      </c>
      <c r="O58" s="524">
        <v>248.62308318363125</v>
      </c>
      <c r="P58" s="524">
        <v>11478.615</v>
      </c>
      <c r="Q58" s="524">
        <v>120.80096067505193</v>
      </c>
      <c r="R58" s="524">
        <v>31167.072499999998</v>
      </c>
      <c r="S58" s="524">
        <v>206.44914262705501</v>
      </c>
      <c r="T58" s="524">
        <v>29321.862499999999</v>
      </c>
      <c r="U58" s="524">
        <v>243.65846730964637</v>
      </c>
      <c r="V58" s="548">
        <v>0.94081124794280502</v>
      </c>
      <c r="W58" s="548">
        <v>7.7252577148052707E-3</v>
      </c>
      <c r="X58" s="548">
        <v>0.32860511656330599</v>
      </c>
      <c r="Y58" s="548">
        <v>2.7866636417086888E-3</v>
      </c>
      <c r="Z58" s="548">
        <v>0.80707239121355601</v>
      </c>
      <c r="AA58" s="548">
        <v>4.6112521253672073E-2</v>
      </c>
      <c r="AB58" s="548">
        <v>0.89225048807831697</v>
      </c>
      <c r="AC58" s="548">
        <v>5.7720616089856286E-3</v>
      </c>
      <c r="AD58"/>
      <c r="AE58">
        <v>0</v>
      </c>
      <c r="AF58">
        <v>0</v>
      </c>
      <c r="AG58">
        <v>1972698367.6807599</v>
      </c>
    </row>
    <row r="59" spans="1:33">
      <c r="A59" s="31" t="str">
        <f>'He Data'!O60</f>
        <v>UG96-1_bp_z03 15A 10min H9</v>
      </c>
      <c r="B59" s="32">
        <f>'He Data'!R60</f>
        <v>99.99531186860456</v>
      </c>
      <c r="C59" s="34">
        <f>'He Data'!P60</f>
        <v>4.1147207017782508</v>
      </c>
      <c r="D59" s="226"/>
      <c r="E59" s="226"/>
      <c r="F59" t="b">
        <f t="shared" si="2"/>
        <v>0</v>
      </c>
      <c r="G59">
        <v>23</v>
      </c>
      <c r="H59" t="s">
        <v>474</v>
      </c>
      <c r="I59" s="526">
        <v>43790.433148148099</v>
      </c>
      <c r="J59" s="524">
        <v>96.5</v>
      </c>
      <c r="K59" s="524">
        <v>4.7258156262526043</v>
      </c>
      <c r="L59" s="524">
        <v>110</v>
      </c>
      <c r="M59" s="524">
        <v>6.9282032302755141</v>
      </c>
      <c r="N59" s="524">
        <v>33028.055</v>
      </c>
      <c r="O59" s="524">
        <v>560.14251582363431</v>
      </c>
      <c r="P59" s="524">
        <v>9123.75</v>
      </c>
      <c r="Q59" s="524">
        <v>195.35480200569359</v>
      </c>
      <c r="R59" s="524">
        <v>29378.872500000001</v>
      </c>
      <c r="S59" s="524">
        <v>432.82615612369091</v>
      </c>
      <c r="T59" s="524">
        <v>19479.744999999999</v>
      </c>
      <c r="U59" s="524">
        <v>273.62419355746198</v>
      </c>
      <c r="V59" s="548">
        <v>0.663059576726581</v>
      </c>
      <c r="W59" s="548">
        <v>1.7308820003461417E-3</v>
      </c>
      <c r="X59" s="548">
        <v>0.276267512382467</v>
      </c>
      <c r="Y59" s="548">
        <v>5.577505796347095E-3</v>
      </c>
      <c r="Z59" s="548">
        <v>1.14083333333333</v>
      </c>
      <c r="AA59" s="548">
        <v>6.8333333333332164E-2</v>
      </c>
      <c r="AB59" s="548">
        <v>0.88956707394705603</v>
      </c>
      <c r="AC59" s="548">
        <v>8.5009791968148497E-3</v>
      </c>
      <c r="AD59"/>
      <c r="AE59">
        <v>0</v>
      </c>
      <c r="AF59">
        <v>428.57771640509998</v>
      </c>
      <c r="AG59">
        <v>1572310808.6108301</v>
      </c>
    </row>
    <row r="60" spans="1:33">
      <c r="A60" s="31" t="str">
        <f>'He Data'!O61</f>
        <v>UG96-1_bp_z04 15A 10min H10</v>
      </c>
      <c r="B60" s="32">
        <f>'He Data'!R61</f>
        <v>99.999376293116683</v>
      </c>
      <c r="C60" s="34">
        <f>'He Data'!P61</f>
        <v>8.54354155433324</v>
      </c>
      <c r="D60" s="226"/>
      <c r="E60" s="226"/>
      <c r="F60" t="b">
        <f t="shared" si="2"/>
        <v>0</v>
      </c>
      <c r="G60">
        <v>24</v>
      </c>
      <c r="H60" t="s">
        <v>476</v>
      </c>
      <c r="I60" s="526">
        <v>43790.4348032407</v>
      </c>
      <c r="J60" s="524">
        <v>311.505</v>
      </c>
      <c r="K60" s="524">
        <v>15.615164637834205</v>
      </c>
      <c r="L60" s="524">
        <v>245</v>
      </c>
      <c r="M60" s="524">
        <v>14.094916341243986</v>
      </c>
      <c r="N60" s="524">
        <v>35242.397499999999</v>
      </c>
      <c r="O60" s="524">
        <v>470.65727009333443</v>
      </c>
      <c r="P60" s="524">
        <v>13114.1875</v>
      </c>
      <c r="Q60" s="524">
        <v>246.82697277987867</v>
      </c>
      <c r="R60" s="524">
        <v>31349.5275</v>
      </c>
      <c r="S60" s="524">
        <v>339.67534160150814</v>
      </c>
      <c r="T60" s="524">
        <v>22265.255000000001</v>
      </c>
      <c r="U60" s="524">
        <v>179.40015059495479</v>
      </c>
      <c r="V60" s="548">
        <v>0.71026605391384401</v>
      </c>
      <c r="W60" s="548">
        <v>6.9824353492184219E-3</v>
      </c>
      <c r="X60" s="548">
        <v>0.372099746418316</v>
      </c>
      <c r="Y60" s="548">
        <v>3.2251376984092418E-3</v>
      </c>
      <c r="Z60" s="548">
        <v>0.78951681507204596</v>
      </c>
      <c r="AA60" s="548">
        <v>8.3835358163008078E-2</v>
      </c>
      <c r="AB60" s="548">
        <v>0.88956355560629596</v>
      </c>
      <c r="AC60" s="548">
        <v>2.6884741374650733E-3</v>
      </c>
      <c r="AD60"/>
      <c r="AE60">
        <v>0</v>
      </c>
      <c r="AF60">
        <v>0</v>
      </c>
      <c r="AG60">
        <v>1806514372.8103099</v>
      </c>
    </row>
    <row r="61" spans="1:33">
      <c r="A61" s="31" t="str">
        <f>'He Data'!O62</f>
        <v>UG96-1_bp_z05 15A 10min H11</v>
      </c>
      <c r="B61" s="32">
        <f>'He Data'!R62</f>
        <v>99.824321795370508</v>
      </c>
      <c r="C61" s="34">
        <f>'He Data'!P62</f>
        <v>57.441033731279767</v>
      </c>
      <c r="D61" s="226"/>
      <c r="E61" s="226"/>
      <c r="F61" t="b">
        <f t="shared" si="2"/>
        <v>0</v>
      </c>
      <c r="G61">
        <v>25</v>
      </c>
      <c r="H61" t="s">
        <v>478</v>
      </c>
      <c r="I61" s="526">
        <v>43790.436388888898</v>
      </c>
      <c r="J61" s="524">
        <v>242</v>
      </c>
      <c r="K61" s="524">
        <v>9.6609178307929504</v>
      </c>
      <c r="L61" s="524">
        <v>236.5</v>
      </c>
      <c r="M61" s="524">
        <v>9.5742710775633899</v>
      </c>
      <c r="N61" s="524">
        <v>33704.817499999997</v>
      </c>
      <c r="O61" s="524">
        <v>203.14065773423323</v>
      </c>
      <c r="P61" s="524">
        <v>39613.58</v>
      </c>
      <c r="Q61" s="524">
        <v>556.28432262669207</v>
      </c>
      <c r="R61" s="524">
        <v>30474.44</v>
      </c>
      <c r="S61" s="524">
        <v>259.18272588984627</v>
      </c>
      <c r="T61" s="524">
        <v>113326.6</v>
      </c>
      <c r="U61" s="524">
        <v>1524.6385376863418</v>
      </c>
      <c r="V61" s="548">
        <v>3.7186288869965201</v>
      </c>
      <c r="W61" s="548">
        <v>1.9596291222660746E-2</v>
      </c>
      <c r="X61" s="548">
        <v>1.17529516928392</v>
      </c>
      <c r="Y61" s="548">
        <v>1.3340833360066036E-2</v>
      </c>
      <c r="Z61" s="548">
        <v>0.97729619492027597</v>
      </c>
      <c r="AA61" s="548">
        <v>1.0434799707056198E-2</v>
      </c>
      <c r="AB61" s="548">
        <v>0.90415268489582701</v>
      </c>
      <c r="AC61" s="548">
        <v>4.4290571237500416E-3</v>
      </c>
      <c r="AD61"/>
      <c r="AE61">
        <v>142.85783667343301</v>
      </c>
      <c r="AF61">
        <v>285.71710385829601</v>
      </c>
      <c r="AG61">
        <v>1678737091.0400801</v>
      </c>
    </row>
    <row r="62" spans="1:33">
      <c r="A62" s="31" t="str">
        <f>'He Data'!O63</f>
        <v>UG96-1_bp_z06 15A 10min H12</v>
      </c>
      <c r="B62" s="32">
        <f>'He Data'!R63</f>
        <v>99.99473331621536</v>
      </c>
      <c r="C62" s="34">
        <f>'He Data'!P63</f>
        <v>7.7421373374326539</v>
      </c>
      <c r="D62" s="226"/>
      <c r="E62" s="226"/>
      <c r="F62" t="b">
        <f t="shared" si="2"/>
        <v>0</v>
      </c>
      <c r="G62">
        <v>26</v>
      </c>
      <c r="H62" t="s">
        <v>480</v>
      </c>
      <c r="I62" s="526">
        <v>43790.437962962998</v>
      </c>
      <c r="J62" s="524">
        <v>27</v>
      </c>
      <c r="K62" s="524">
        <v>6.2182527020592211</v>
      </c>
      <c r="L62" s="524">
        <v>75.5</v>
      </c>
      <c r="M62" s="524">
        <v>12.369316876852999</v>
      </c>
      <c r="N62" s="524">
        <v>36993.747499999998</v>
      </c>
      <c r="O62" s="524">
        <v>257.9399846706537</v>
      </c>
      <c r="P62" s="524">
        <v>10543.82</v>
      </c>
      <c r="Q62" s="524">
        <v>211.76282849765474</v>
      </c>
      <c r="R62" s="524">
        <v>32691.845000000001</v>
      </c>
      <c r="S62" s="524">
        <v>260.66716152936476</v>
      </c>
      <c r="T62" s="524">
        <v>13191.285</v>
      </c>
      <c r="U62" s="524">
        <v>345.91906196875721</v>
      </c>
      <c r="V62" s="548">
        <v>0.40350252145159599</v>
      </c>
      <c r="W62" s="548">
        <v>9.9550374715718475E-3</v>
      </c>
      <c r="X62" s="548">
        <v>0.28500766936848698</v>
      </c>
      <c r="Y62" s="548">
        <v>4.719287610630965E-3</v>
      </c>
      <c r="Z62" s="548">
        <v>2.8996527777777801</v>
      </c>
      <c r="AA62" s="548">
        <v>0.70535901954296898</v>
      </c>
      <c r="AB62" s="548">
        <v>0.88371548386118304</v>
      </c>
      <c r="AC62" s="548">
        <v>4.2944372449225925E-3</v>
      </c>
      <c r="AD62"/>
      <c r="AE62">
        <v>0</v>
      </c>
      <c r="AF62">
        <v>1714.3868870849899</v>
      </c>
      <c r="AG62">
        <v>1971669224.8553801</v>
      </c>
    </row>
    <row r="63" spans="1:33">
      <c r="A63" s="31" t="str">
        <f>'He Data'!O64</f>
        <v>sample name</v>
      </c>
      <c r="B63" s="32">
        <f>'He Data'!R64</f>
        <v>100</v>
      </c>
      <c r="C63" s="34">
        <f>'He Data'!P64</f>
        <v>1</v>
      </c>
      <c r="D63" s="226"/>
      <c r="E63" s="226"/>
      <c r="F63" t="b">
        <f t="shared" si="2"/>
        <v>0</v>
      </c>
      <c r="G63" s="226">
        <v>1</v>
      </c>
      <c r="H63" s="224" t="s">
        <v>21</v>
      </c>
      <c r="I63" s="530"/>
      <c r="J63" s="539">
        <v>1</v>
      </c>
      <c r="K63" s="539">
        <v>1</v>
      </c>
      <c r="L63" s="539">
        <v>1</v>
      </c>
      <c r="M63" s="539">
        <v>1</v>
      </c>
      <c r="N63" s="539">
        <v>1</v>
      </c>
      <c r="O63" s="539">
        <v>1</v>
      </c>
      <c r="P63" s="539">
        <v>1</v>
      </c>
      <c r="Q63" s="539">
        <v>1</v>
      </c>
      <c r="R63" s="539">
        <v>1</v>
      </c>
      <c r="S63" s="539">
        <v>1</v>
      </c>
      <c r="T63" s="539">
        <v>1</v>
      </c>
      <c r="U63" s="539">
        <v>1</v>
      </c>
      <c r="V63" s="537">
        <v>1</v>
      </c>
      <c r="W63" s="537">
        <v>1</v>
      </c>
      <c r="X63" s="537">
        <v>1</v>
      </c>
      <c r="Y63" s="537">
        <v>1</v>
      </c>
      <c r="Z63" s="537">
        <v>1</v>
      </c>
      <c r="AA63" s="537">
        <v>1</v>
      </c>
      <c r="AB63" s="537">
        <v>1</v>
      </c>
      <c r="AC63" s="537">
        <v>1</v>
      </c>
      <c r="AE63" s="541">
        <v>1</v>
      </c>
      <c r="AF63" s="540">
        <v>1</v>
      </c>
      <c r="AG63" s="540">
        <v>1</v>
      </c>
    </row>
    <row r="64" spans="1:33">
      <c r="A64" s="31" t="str">
        <f>'He Data'!O65</f>
        <v>sample name</v>
      </c>
      <c r="B64" s="32">
        <f>'He Data'!R65</f>
        <v>100</v>
      </c>
      <c r="C64" s="34">
        <f>'He Data'!P65</f>
        <v>1</v>
      </c>
      <c r="D64" s="226"/>
      <c r="E64" s="226"/>
      <c r="F64" t="b">
        <f t="shared" si="2"/>
        <v>0</v>
      </c>
      <c r="G64" s="226">
        <v>1</v>
      </c>
      <c r="H64" s="224" t="s">
        <v>21</v>
      </c>
      <c r="I64" s="530"/>
      <c r="J64" s="539">
        <v>1</v>
      </c>
      <c r="K64" s="539">
        <v>1</v>
      </c>
      <c r="L64" s="539">
        <v>1</v>
      </c>
      <c r="M64" s="539">
        <v>1</v>
      </c>
      <c r="N64" s="539">
        <v>1</v>
      </c>
      <c r="O64" s="539">
        <v>1</v>
      </c>
      <c r="P64" s="539">
        <v>1</v>
      </c>
      <c r="Q64" s="539">
        <v>1</v>
      </c>
      <c r="R64" s="539">
        <v>1</v>
      </c>
      <c r="S64" s="539">
        <v>1</v>
      </c>
      <c r="T64" s="539">
        <v>1</v>
      </c>
      <c r="U64" s="539">
        <v>1</v>
      </c>
      <c r="V64" s="537">
        <v>1</v>
      </c>
      <c r="W64" s="537">
        <v>1</v>
      </c>
      <c r="X64" s="537">
        <v>1</v>
      </c>
      <c r="Y64" s="537">
        <v>1</v>
      </c>
      <c r="Z64" s="537">
        <v>1</v>
      </c>
      <c r="AA64" s="537">
        <v>1</v>
      </c>
      <c r="AB64" s="537">
        <v>1</v>
      </c>
      <c r="AC64" s="537">
        <v>1</v>
      </c>
      <c r="AE64" s="541">
        <v>1</v>
      </c>
      <c r="AF64" s="540">
        <v>1</v>
      </c>
      <c r="AG64" s="540">
        <v>1</v>
      </c>
    </row>
    <row r="65" spans="1:33">
      <c r="A65" s="31" t="str">
        <f>'He Data'!O66</f>
        <v>sample name</v>
      </c>
      <c r="B65" s="32">
        <f>'He Data'!R66</f>
        <v>100</v>
      </c>
      <c r="C65" s="34">
        <f>'He Data'!P66</f>
        <v>1</v>
      </c>
      <c r="D65" s="226"/>
      <c r="E65" s="226"/>
      <c r="F65" t="b">
        <f t="shared" si="2"/>
        <v>0</v>
      </c>
      <c r="G65" s="226">
        <v>1</v>
      </c>
      <c r="H65" s="224" t="s">
        <v>21</v>
      </c>
      <c r="I65" s="530"/>
      <c r="J65" s="539">
        <v>1</v>
      </c>
      <c r="K65" s="539">
        <v>1</v>
      </c>
      <c r="L65" s="539">
        <v>1</v>
      </c>
      <c r="M65" s="539">
        <v>1</v>
      </c>
      <c r="N65" s="539">
        <v>1</v>
      </c>
      <c r="O65" s="539">
        <v>1</v>
      </c>
      <c r="P65" s="539">
        <v>1</v>
      </c>
      <c r="Q65" s="539">
        <v>1</v>
      </c>
      <c r="R65" s="539">
        <v>1</v>
      </c>
      <c r="S65" s="539">
        <v>1</v>
      </c>
      <c r="T65" s="539">
        <v>1</v>
      </c>
      <c r="U65" s="539">
        <v>1</v>
      </c>
      <c r="V65" s="537">
        <v>1</v>
      </c>
      <c r="W65" s="537">
        <v>1</v>
      </c>
      <c r="X65" s="537">
        <v>1</v>
      </c>
      <c r="Y65" s="537">
        <v>1</v>
      </c>
      <c r="Z65" s="537">
        <v>1</v>
      </c>
      <c r="AA65" s="537">
        <v>1</v>
      </c>
      <c r="AB65" s="537">
        <v>1</v>
      </c>
      <c r="AC65" s="537">
        <v>1</v>
      </c>
      <c r="AE65" s="541">
        <v>1</v>
      </c>
      <c r="AF65" s="540">
        <v>1</v>
      </c>
      <c r="AG65" s="540">
        <v>1</v>
      </c>
    </row>
    <row r="66" spans="1:33">
      <c r="A66" s="31" t="str">
        <f>'He Data'!O67</f>
        <v>sample name</v>
      </c>
      <c r="B66" s="32">
        <f>'He Data'!R67</f>
        <v>100</v>
      </c>
      <c r="C66" s="34">
        <f>'He Data'!P67</f>
        <v>1</v>
      </c>
      <c r="D66" s="226"/>
      <c r="E66" s="226"/>
      <c r="F66" t="b">
        <f t="shared" si="2"/>
        <v>0</v>
      </c>
      <c r="G66" s="226">
        <v>1</v>
      </c>
      <c r="H66" s="224" t="s">
        <v>21</v>
      </c>
      <c r="I66" s="530"/>
      <c r="J66" s="539">
        <v>1</v>
      </c>
      <c r="K66" s="539">
        <v>1</v>
      </c>
      <c r="L66" s="539">
        <v>1</v>
      </c>
      <c r="M66" s="539">
        <v>1</v>
      </c>
      <c r="N66" s="539">
        <v>1</v>
      </c>
      <c r="O66" s="539">
        <v>1</v>
      </c>
      <c r="P66" s="539">
        <v>1</v>
      </c>
      <c r="Q66" s="539">
        <v>1</v>
      </c>
      <c r="R66" s="539">
        <v>1</v>
      </c>
      <c r="S66" s="539">
        <v>1</v>
      </c>
      <c r="T66" s="539">
        <v>1</v>
      </c>
      <c r="U66" s="539">
        <v>1</v>
      </c>
      <c r="V66" s="537">
        <v>1</v>
      </c>
      <c r="W66" s="537">
        <v>1</v>
      </c>
      <c r="X66" s="537">
        <v>1</v>
      </c>
      <c r="Y66" s="537">
        <v>1</v>
      </c>
      <c r="Z66" s="537">
        <v>1</v>
      </c>
      <c r="AA66" s="537">
        <v>1</v>
      </c>
      <c r="AB66" s="537">
        <v>1</v>
      </c>
      <c r="AC66" s="537">
        <v>1</v>
      </c>
      <c r="AE66" s="541">
        <v>1</v>
      </c>
      <c r="AF66" s="540">
        <v>1</v>
      </c>
      <c r="AG66" s="540">
        <v>1</v>
      </c>
    </row>
    <row r="67" spans="1:33">
      <c r="A67" s="31" t="str">
        <f>'He Data'!O68</f>
        <v>sample name</v>
      </c>
      <c r="B67" s="32">
        <f>'He Data'!R68</f>
        <v>100</v>
      </c>
      <c r="C67" s="34">
        <f>'He Data'!P68</f>
        <v>1</v>
      </c>
      <c r="D67" s="226"/>
      <c r="E67" s="226"/>
      <c r="F67" t="b">
        <f t="shared" si="2"/>
        <v>0</v>
      </c>
      <c r="G67" s="226">
        <v>1</v>
      </c>
      <c r="H67" s="224" t="s">
        <v>21</v>
      </c>
      <c r="I67" s="530"/>
      <c r="J67" s="539">
        <v>1</v>
      </c>
      <c r="K67" s="539">
        <v>1</v>
      </c>
      <c r="L67" s="539">
        <v>1</v>
      </c>
      <c r="M67" s="539">
        <v>1</v>
      </c>
      <c r="N67" s="539">
        <v>1</v>
      </c>
      <c r="O67" s="539">
        <v>1</v>
      </c>
      <c r="P67" s="539">
        <v>1</v>
      </c>
      <c r="Q67" s="539">
        <v>1</v>
      </c>
      <c r="R67" s="539">
        <v>1</v>
      </c>
      <c r="S67" s="539">
        <v>1</v>
      </c>
      <c r="T67" s="539">
        <v>1</v>
      </c>
      <c r="U67" s="539">
        <v>1</v>
      </c>
      <c r="V67" s="537">
        <v>1</v>
      </c>
      <c r="W67" s="537">
        <v>1</v>
      </c>
      <c r="X67" s="537">
        <v>1</v>
      </c>
      <c r="Y67" s="537">
        <v>1</v>
      </c>
      <c r="Z67" s="537">
        <v>1</v>
      </c>
      <c r="AA67" s="537">
        <v>1</v>
      </c>
      <c r="AB67" s="537">
        <v>1</v>
      </c>
      <c r="AC67" s="537">
        <v>1</v>
      </c>
      <c r="AE67" s="541">
        <v>1</v>
      </c>
      <c r="AF67" s="540">
        <v>1</v>
      </c>
      <c r="AG67" s="540">
        <v>1</v>
      </c>
    </row>
    <row r="68" spans="1:33">
      <c r="A68" s="31" t="str">
        <f>'He Data'!O69</f>
        <v>sample name</v>
      </c>
      <c r="B68" s="32">
        <f>'He Data'!R69</f>
        <v>100</v>
      </c>
      <c r="C68" s="34">
        <f>'He Data'!P69</f>
        <v>1</v>
      </c>
      <c r="D68" s="226"/>
      <c r="E68" s="226"/>
      <c r="F68" t="b">
        <f t="shared" si="2"/>
        <v>0</v>
      </c>
      <c r="G68" s="226">
        <v>1</v>
      </c>
      <c r="H68" s="224" t="s">
        <v>21</v>
      </c>
      <c r="I68" s="530"/>
      <c r="J68" s="539">
        <v>1</v>
      </c>
      <c r="K68" s="539">
        <v>1</v>
      </c>
      <c r="L68" s="539">
        <v>1</v>
      </c>
      <c r="M68" s="539">
        <v>1</v>
      </c>
      <c r="N68" s="539">
        <v>1</v>
      </c>
      <c r="O68" s="539">
        <v>1</v>
      </c>
      <c r="P68" s="539">
        <v>1</v>
      </c>
      <c r="Q68" s="539">
        <v>1</v>
      </c>
      <c r="R68" s="539">
        <v>1</v>
      </c>
      <c r="S68" s="539">
        <v>1</v>
      </c>
      <c r="T68" s="539">
        <v>1</v>
      </c>
      <c r="U68" s="539">
        <v>1</v>
      </c>
      <c r="V68" s="537">
        <v>1</v>
      </c>
      <c r="W68" s="537">
        <v>1</v>
      </c>
      <c r="X68" s="537">
        <v>1</v>
      </c>
      <c r="Y68" s="537">
        <v>1</v>
      </c>
      <c r="Z68" s="537">
        <v>1</v>
      </c>
      <c r="AA68" s="537">
        <v>1</v>
      </c>
      <c r="AB68" s="537">
        <v>1</v>
      </c>
      <c r="AC68" s="537">
        <v>1</v>
      </c>
      <c r="AE68" s="541">
        <v>1</v>
      </c>
      <c r="AF68" s="540">
        <v>1</v>
      </c>
      <c r="AG68" s="540">
        <v>1</v>
      </c>
    </row>
    <row r="69" spans="1:33">
      <c r="A69" s="31" t="str">
        <f>'He Data'!O70</f>
        <v>sample name</v>
      </c>
      <c r="B69" s="32">
        <f>'He Data'!R70</f>
        <v>100</v>
      </c>
      <c r="C69" s="34">
        <f>'He Data'!P70</f>
        <v>1</v>
      </c>
      <c r="D69" s="226"/>
      <c r="E69" s="226"/>
      <c r="F69" t="b">
        <f t="shared" si="2"/>
        <v>0</v>
      </c>
      <c r="G69" s="226">
        <v>1</v>
      </c>
      <c r="H69" s="224" t="s">
        <v>21</v>
      </c>
      <c r="I69" s="530"/>
      <c r="J69" s="539">
        <v>1</v>
      </c>
      <c r="K69" s="539">
        <v>1</v>
      </c>
      <c r="L69" s="539">
        <v>1</v>
      </c>
      <c r="M69" s="539">
        <v>1</v>
      </c>
      <c r="N69" s="539">
        <v>1</v>
      </c>
      <c r="O69" s="539">
        <v>1</v>
      </c>
      <c r="P69" s="539">
        <v>1</v>
      </c>
      <c r="Q69" s="539">
        <v>1</v>
      </c>
      <c r="R69" s="539">
        <v>1</v>
      </c>
      <c r="S69" s="539">
        <v>1</v>
      </c>
      <c r="T69" s="539">
        <v>1</v>
      </c>
      <c r="U69" s="539">
        <v>1</v>
      </c>
      <c r="V69" s="537">
        <v>1</v>
      </c>
      <c r="W69" s="537">
        <v>1</v>
      </c>
      <c r="X69" s="537">
        <v>1</v>
      </c>
      <c r="Y69" s="537">
        <v>1</v>
      </c>
      <c r="Z69" s="537">
        <v>1</v>
      </c>
      <c r="AA69" s="537">
        <v>1</v>
      </c>
      <c r="AB69" s="537">
        <v>1</v>
      </c>
      <c r="AC69" s="537">
        <v>1</v>
      </c>
      <c r="AE69" s="541">
        <v>1</v>
      </c>
      <c r="AF69" s="540">
        <v>1</v>
      </c>
      <c r="AG69" s="540">
        <v>1</v>
      </c>
    </row>
    <row r="70" spans="1:33">
      <c r="A70" s="31" t="str">
        <f>'He Data'!O71</f>
        <v>sample name</v>
      </c>
      <c r="B70" s="32">
        <f>'He Data'!R71</f>
        <v>100</v>
      </c>
      <c r="C70" s="34">
        <f>'He Data'!P71</f>
        <v>1</v>
      </c>
      <c r="D70" s="226"/>
      <c r="E70" s="226"/>
      <c r="F70" t="b">
        <f t="shared" ref="F70:F82" si="3">EXACT(A70,H70)</f>
        <v>0</v>
      </c>
      <c r="G70" s="226">
        <v>1</v>
      </c>
      <c r="H70" s="224" t="s">
        <v>21</v>
      </c>
      <c r="I70" s="530"/>
      <c r="J70" s="539">
        <v>1</v>
      </c>
      <c r="K70" s="539">
        <v>1</v>
      </c>
      <c r="L70" s="539">
        <v>1</v>
      </c>
      <c r="M70" s="539">
        <v>1</v>
      </c>
      <c r="N70" s="539">
        <v>1</v>
      </c>
      <c r="O70" s="539">
        <v>1</v>
      </c>
      <c r="P70" s="539">
        <v>1</v>
      </c>
      <c r="Q70" s="539">
        <v>1</v>
      </c>
      <c r="R70" s="539">
        <v>1</v>
      </c>
      <c r="S70" s="539">
        <v>1</v>
      </c>
      <c r="T70" s="539">
        <v>1</v>
      </c>
      <c r="U70" s="539">
        <v>1</v>
      </c>
      <c r="V70" s="537">
        <v>1</v>
      </c>
      <c r="W70" s="537">
        <v>1</v>
      </c>
      <c r="X70" s="537">
        <v>1</v>
      </c>
      <c r="Y70" s="537">
        <v>1</v>
      </c>
      <c r="Z70" s="537">
        <v>1</v>
      </c>
      <c r="AA70" s="537">
        <v>1</v>
      </c>
      <c r="AB70" s="537">
        <v>1</v>
      </c>
      <c r="AC70" s="537">
        <v>1</v>
      </c>
      <c r="AE70" s="541">
        <v>1</v>
      </c>
      <c r="AF70" s="540">
        <v>1</v>
      </c>
      <c r="AG70" s="540">
        <v>1</v>
      </c>
    </row>
    <row r="71" spans="1:33">
      <c r="A71" s="31" t="str">
        <f>'He Data'!O72</f>
        <v>sample name</v>
      </c>
      <c r="B71" s="32">
        <f>'He Data'!R72</f>
        <v>100</v>
      </c>
      <c r="C71" s="34">
        <f>'He Data'!P72</f>
        <v>1</v>
      </c>
      <c r="D71" s="226"/>
      <c r="E71" s="226"/>
      <c r="F71" t="b">
        <f t="shared" si="3"/>
        <v>0</v>
      </c>
      <c r="G71" s="226">
        <v>1</v>
      </c>
      <c r="H71" s="224" t="s">
        <v>21</v>
      </c>
      <c r="I71" s="530"/>
      <c r="J71" s="539">
        <v>1</v>
      </c>
      <c r="K71" s="539">
        <v>1</v>
      </c>
      <c r="L71" s="539">
        <v>1</v>
      </c>
      <c r="M71" s="539">
        <v>1</v>
      </c>
      <c r="N71" s="539">
        <v>1</v>
      </c>
      <c r="O71" s="539">
        <v>1</v>
      </c>
      <c r="P71" s="539">
        <v>1</v>
      </c>
      <c r="Q71" s="539">
        <v>1</v>
      </c>
      <c r="R71" s="539">
        <v>1</v>
      </c>
      <c r="S71" s="539">
        <v>1</v>
      </c>
      <c r="T71" s="539">
        <v>1</v>
      </c>
      <c r="U71" s="539">
        <v>1</v>
      </c>
      <c r="V71" s="537">
        <v>1</v>
      </c>
      <c r="W71" s="537">
        <v>1</v>
      </c>
      <c r="X71" s="537">
        <v>1</v>
      </c>
      <c r="Y71" s="537">
        <v>1</v>
      </c>
      <c r="Z71" s="537">
        <v>1</v>
      </c>
      <c r="AA71" s="537">
        <v>1</v>
      </c>
      <c r="AB71" s="537">
        <v>1</v>
      </c>
      <c r="AC71" s="537">
        <v>1</v>
      </c>
      <c r="AE71" s="541">
        <v>1</v>
      </c>
      <c r="AF71" s="540">
        <v>1</v>
      </c>
      <c r="AG71" s="540">
        <v>1</v>
      </c>
    </row>
    <row r="72" spans="1:33">
      <c r="A72" s="31" t="str">
        <f>'He Data'!O73</f>
        <v>sample name</v>
      </c>
      <c r="B72" s="32">
        <f>'He Data'!R73</f>
        <v>100</v>
      </c>
      <c r="C72" s="34">
        <f>'He Data'!P73</f>
        <v>1</v>
      </c>
      <c r="D72" s="226"/>
      <c r="E72" s="226"/>
      <c r="F72" t="b">
        <f t="shared" si="3"/>
        <v>0</v>
      </c>
      <c r="G72" s="226">
        <v>1</v>
      </c>
      <c r="H72" s="224" t="s">
        <v>21</v>
      </c>
      <c r="I72" s="530"/>
      <c r="J72" s="539">
        <v>1</v>
      </c>
      <c r="K72" s="539">
        <v>1</v>
      </c>
      <c r="L72" s="539">
        <v>1</v>
      </c>
      <c r="M72" s="539">
        <v>1</v>
      </c>
      <c r="N72" s="539">
        <v>1</v>
      </c>
      <c r="O72" s="539">
        <v>1</v>
      </c>
      <c r="P72" s="539">
        <v>1</v>
      </c>
      <c r="Q72" s="539">
        <v>1</v>
      </c>
      <c r="R72" s="539">
        <v>1</v>
      </c>
      <c r="S72" s="539">
        <v>1</v>
      </c>
      <c r="T72" s="539">
        <v>1</v>
      </c>
      <c r="U72" s="539">
        <v>1</v>
      </c>
      <c r="V72" s="537">
        <v>1</v>
      </c>
      <c r="W72" s="537">
        <v>1</v>
      </c>
      <c r="X72" s="537">
        <v>1</v>
      </c>
      <c r="Y72" s="537">
        <v>1</v>
      </c>
      <c r="Z72" s="537">
        <v>1</v>
      </c>
      <c r="AA72" s="537">
        <v>1</v>
      </c>
      <c r="AB72" s="537">
        <v>1</v>
      </c>
      <c r="AC72" s="537">
        <v>1</v>
      </c>
      <c r="AE72" s="541">
        <v>1</v>
      </c>
      <c r="AF72" s="540">
        <v>1</v>
      </c>
      <c r="AG72" s="540">
        <v>1</v>
      </c>
    </row>
    <row r="73" spans="1:33">
      <c r="A73" s="31" t="str">
        <f>'He Data'!O74</f>
        <v>sample name</v>
      </c>
      <c r="B73" s="32">
        <f>'He Data'!R74</f>
        <v>100</v>
      </c>
      <c r="C73" s="34">
        <f>'He Data'!P74</f>
        <v>1</v>
      </c>
      <c r="D73" s="226"/>
      <c r="E73" s="226"/>
      <c r="F73" t="b">
        <f t="shared" si="3"/>
        <v>0</v>
      </c>
      <c r="G73" s="226">
        <v>1</v>
      </c>
      <c r="H73" s="224" t="s">
        <v>21</v>
      </c>
      <c r="I73" s="530"/>
      <c r="J73" s="539">
        <v>1</v>
      </c>
      <c r="K73" s="539">
        <v>1</v>
      </c>
      <c r="L73" s="539">
        <v>1</v>
      </c>
      <c r="M73" s="539">
        <v>1</v>
      </c>
      <c r="N73" s="539">
        <v>1</v>
      </c>
      <c r="O73" s="539">
        <v>1</v>
      </c>
      <c r="P73" s="539">
        <v>1</v>
      </c>
      <c r="Q73" s="539">
        <v>1</v>
      </c>
      <c r="R73" s="539">
        <v>1</v>
      </c>
      <c r="S73" s="539">
        <v>1</v>
      </c>
      <c r="T73" s="539">
        <v>1</v>
      </c>
      <c r="U73" s="539">
        <v>1</v>
      </c>
      <c r="V73" s="537">
        <v>1</v>
      </c>
      <c r="W73" s="537">
        <v>1</v>
      </c>
      <c r="X73" s="537">
        <v>1</v>
      </c>
      <c r="Y73" s="537">
        <v>1</v>
      </c>
      <c r="Z73" s="537">
        <v>1</v>
      </c>
      <c r="AA73" s="537">
        <v>1</v>
      </c>
      <c r="AB73" s="537">
        <v>1</v>
      </c>
      <c r="AC73" s="537">
        <v>1</v>
      </c>
      <c r="AE73" s="541">
        <v>1</v>
      </c>
      <c r="AF73" s="540">
        <v>1</v>
      </c>
      <c r="AG73" s="540">
        <v>1</v>
      </c>
    </row>
    <row r="74" spans="1:33">
      <c r="A74" s="31" t="str">
        <f>'He Data'!O75</f>
        <v>sample name</v>
      </c>
      <c r="B74" s="32">
        <f>'He Data'!R75</f>
        <v>100</v>
      </c>
      <c r="C74" s="34">
        <f>'He Data'!P75</f>
        <v>1</v>
      </c>
      <c r="D74" s="226"/>
      <c r="E74" s="226"/>
      <c r="F74" t="b">
        <f t="shared" si="3"/>
        <v>0</v>
      </c>
      <c r="G74" s="226">
        <v>1</v>
      </c>
      <c r="H74" s="224" t="s">
        <v>21</v>
      </c>
      <c r="I74" s="530"/>
      <c r="J74" s="539">
        <v>1</v>
      </c>
      <c r="K74" s="539">
        <v>1</v>
      </c>
      <c r="L74" s="539">
        <v>1</v>
      </c>
      <c r="M74" s="539">
        <v>1</v>
      </c>
      <c r="N74" s="539">
        <v>1</v>
      </c>
      <c r="O74" s="539">
        <v>1</v>
      </c>
      <c r="P74" s="539">
        <v>1</v>
      </c>
      <c r="Q74" s="539">
        <v>1</v>
      </c>
      <c r="R74" s="539">
        <v>1</v>
      </c>
      <c r="S74" s="539">
        <v>1</v>
      </c>
      <c r="T74" s="539">
        <v>1</v>
      </c>
      <c r="U74" s="539">
        <v>1</v>
      </c>
      <c r="V74" s="537">
        <v>1</v>
      </c>
      <c r="W74" s="537">
        <v>1</v>
      </c>
      <c r="X74" s="537">
        <v>1</v>
      </c>
      <c r="Y74" s="537">
        <v>1</v>
      </c>
      <c r="Z74" s="537">
        <v>1</v>
      </c>
      <c r="AA74" s="537">
        <v>1</v>
      </c>
      <c r="AB74" s="537">
        <v>1</v>
      </c>
      <c r="AC74" s="537">
        <v>1</v>
      </c>
      <c r="AE74" s="541">
        <v>1</v>
      </c>
      <c r="AF74" s="540">
        <v>1</v>
      </c>
      <c r="AG74" s="540">
        <v>1</v>
      </c>
    </row>
    <row r="75" spans="1:33">
      <c r="A75" s="31" t="str">
        <f>'He Data'!O76</f>
        <v>sample name</v>
      </c>
      <c r="B75" s="32">
        <f>'He Data'!R76</f>
        <v>100</v>
      </c>
      <c r="C75" s="34">
        <f>'He Data'!P76</f>
        <v>1</v>
      </c>
      <c r="D75" s="226"/>
      <c r="E75" s="226"/>
      <c r="F75" t="b">
        <f t="shared" si="3"/>
        <v>0</v>
      </c>
      <c r="G75" s="226">
        <v>1</v>
      </c>
      <c r="H75" s="224" t="s">
        <v>21</v>
      </c>
      <c r="I75" s="530"/>
      <c r="J75" s="539">
        <v>1</v>
      </c>
      <c r="K75" s="539">
        <v>1</v>
      </c>
      <c r="L75" s="539">
        <v>1</v>
      </c>
      <c r="M75" s="539">
        <v>1</v>
      </c>
      <c r="N75" s="539">
        <v>1</v>
      </c>
      <c r="O75" s="539">
        <v>1</v>
      </c>
      <c r="P75" s="539">
        <v>1</v>
      </c>
      <c r="Q75" s="539">
        <v>1</v>
      </c>
      <c r="R75" s="539">
        <v>1</v>
      </c>
      <c r="S75" s="539">
        <v>1</v>
      </c>
      <c r="T75" s="539">
        <v>1</v>
      </c>
      <c r="U75" s="539">
        <v>1</v>
      </c>
      <c r="V75" s="537">
        <v>1</v>
      </c>
      <c r="W75" s="537">
        <v>1</v>
      </c>
      <c r="X75" s="537">
        <v>1</v>
      </c>
      <c r="Y75" s="537">
        <v>1</v>
      </c>
      <c r="Z75" s="537">
        <v>1</v>
      </c>
      <c r="AA75" s="537">
        <v>1</v>
      </c>
      <c r="AB75" s="537">
        <v>1</v>
      </c>
      <c r="AC75" s="537">
        <v>1</v>
      </c>
      <c r="AE75" s="541">
        <v>1</v>
      </c>
      <c r="AF75" s="540">
        <v>1</v>
      </c>
      <c r="AG75" s="540">
        <v>1</v>
      </c>
    </row>
    <row r="76" spans="1:33">
      <c r="A76" s="31" t="str">
        <f>'He Data'!O77</f>
        <v>sample name</v>
      </c>
      <c r="B76" s="32">
        <f>'He Data'!R77</f>
        <v>100</v>
      </c>
      <c r="C76" s="34">
        <f>'He Data'!P77</f>
        <v>1</v>
      </c>
      <c r="D76" s="226"/>
      <c r="E76" s="226"/>
      <c r="F76" t="b">
        <f t="shared" si="3"/>
        <v>0</v>
      </c>
      <c r="G76" s="226">
        <v>1</v>
      </c>
      <c r="H76" s="224" t="s">
        <v>21</v>
      </c>
      <c r="I76" s="530"/>
      <c r="J76" s="539">
        <v>1</v>
      </c>
      <c r="K76" s="539">
        <v>1</v>
      </c>
      <c r="L76" s="539">
        <v>1</v>
      </c>
      <c r="M76" s="539">
        <v>1</v>
      </c>
      <c r="N76" s="539">
        <v>1</v>
      </c>
      <c r="O76" s="539">
        <v>1</v>
      </c>
      <c r="P76" s="539">
        <v>1</v>
      </c>
      <c r="Q76" s="539">
        <v>1</v>
      </c>
      <c r="R76" s="539">
        <v>1</v>
      </c>
      <c r="S76" s="539">
        <v>1</v>
      </c>
      <c r="T76" s="539">
        <v>1</v>
      </c>
      <c r="U76" s="539">
        <v>1</v>
      </c>
      <c r="V76" s="537">
        <v>1</v>
      </c>
      <c r="W76" s="537">
        <v>1</v>
      </c>
      <c r="X76" s="537">
        <v>1</v>
      </c>
      <c r="Y76" s="537">
        <v>1</v>
      </c>
      <c r="Z76" s="537">
        <v>1</v>
      </c>
      <c r="AA76" s="537">
        <v>1</v>
      </c>
      <c r="AB76" s="537">
        <v>1</v>
      </c>
      <c r="AC76" s="537">
        <v>1</v>
      </c>
      <c r="AE76" s="541">
        <v>1</v>
      </c>
      <c r="AF76" s="540">
        <v>1</v>
      </c>
      <c r="AG76" s="540">
        <v>1</v>
      </c>
    </row>
    <row r="77" spans="1:33">
      <c r="A77" s="31" t="str">
        <f>'He Data'!O78</f>
        <v>sample name</v>
      </c>
      <c r="B77" s="32">
        <f>'He Data'!R78</f>
        <v>100</v>
      </c>
      <c r="C77" s="34">
        <f>'He Data'!P78</f>
        <v>1</v>
      </c>
      <c r="D77" s="226"/>
      <c r="E77" s="226"/>
      <c r="F77" t="b">
        <f t="shared" si="3"/>
        <v>0</v>
      </c>
      <c r="G77" s="226">
        <v>1</v>
      </c>
      <c r="H77" s="224" t="s">
        <v>21</v>
      </c>
      <c r="I77" s="530"/>
      <c r="J77" s="539">
        <v>1</v>
      </c>
      <c r="K77" s="539">
        <v>1</v>
      </c>
      <c r="L77" s="539">
        <v>1</v>
      </c>
      <c r="M77" s="539">
        <v>1</v>
      </c>
      <c r="N77" s="539">
        <v>1</v>
      </c>
      <c r="O77" s="539">
        <v>1</v>
      </c>
      <c r="P77" s="539">
        <v>1</v>
      </c>
      <c r="Q77" s="539">
        <v>1</v>
      </c>
      <c r="R77" s="539">
        <v>1</v>
      </c>
      <c r="S77" s="539">
        <v>1</v>
      </c>
      <c r="T77" s="539">
        <v>1</v>
      </c>
      <c r="U77" s="539">
        <v>1</v>
      </c>
      <c r="V77" s="537">
        <v>1</v>
      </c>
      <c r="W77" s="537">
        <v>1</v>
      </c>
      <c r="X77" s="537">
        <v>1</v>
      </c>
      <c r="Y77" s="537">
        <v>1</v>
      </c>
      <c r="Z77" s="537">
        <v>1</v>
      </c>
      <c r="AA77" s="537">
        <v>1</v>
      </c>
      <c r="AB77" s="537">
        <v>1</v>
      </c>
      <c r="AC77" s="537">
        <v>1</v>
      </c>
      <c r="AE77" s="541">
        <v>1</v>
      </c>
      <c r="AF77" s="540">
        <v>1</v>
      </c>
      <c r="AG77" s="540">
        <v>1</v>
      </c>
    </row>
    <row r="78" spans="1:33">
      <c r="A78" s="31" t="str">
        <f>'He Data'!O79</f>
        <v>sample name</v>
      </c>
      <c r="B78" s="32">
        <f>'He Data'!R79</f>
        <v>100</v>
      </c>
      <c r="C78" s="34">
        <f>'He Data'!P79</f>
        <v>1</v>
      </c>
      <c r="D78" s="226"/>
      <c r="E78" s="226"/>
      <c r="F78" t="b">
        <f t="shared" si="3"/>
        <v>0</v>
      </c>
      <c r="G78" s="226">
        <v>1</v>
      </c>
      <c r="H78" s="224" t="s">
        <v>21</v>
      </c>
      <c r="I78" s="530"/>
      <c r="J78" s="539">
        <v>1</v>
      </c>
      <c r="K78" s="539">
        <v>1</v>
      </c>
      <c r="L78" s="539">
        <v>1</v>
      </c>
      <c r="M78" s="539">
        <v>1</v>
      </c>
      <c r="N78" s="539">
        <v>1</v>
      </c>
      <c r="O78" s="539">
        <v>1</v>
      </c>
      <c r="P78" s="539">
        <v>1</v>
      </c>
      <c r="Q78" s="539">
        <v>1</v>
      </c>
      <c r="R78" s="539">
        <v>1</v>
      </c>
      <c r="S78" s="539">
        <v>1</v>
      </c>
      <c r="T78" s="539">
        <v>1</v>
      </c>
      <c r="U78" s="539">
        <v>1</v>
      </c>
      <c r="V78" s="537">
        <v>1</v>
      </c>
      <c r="W78" s="537">
        <v>1</v>
      </c>
      <c r="X78" s="537">
        <v>1</v>
      </c>
      <c r="Y78" s="537">
        <v>1</v>
      </c>
      <c r="Z78" s="537">
        <v>1</v>
      </c>
      <c r="AA78" s="537">
        <v>1</v>
      </c>
      <c r="AB78" s="537">
        <v>1</v>
      </c>
      <c r="AC78" s="537">
        <v>1</v>
      </c>
      <c r="AE78" s="541">
        <v>1</v>
      </c>
      <c r="AF78" s="540">
        <v>1</v>
      </c>
      <c r="AG78" s="540">
        <v>1</v>
      </c>
    </row>
    <row r="79" spans="1:33">
      <c r="A79" s="31" t="str">
        <f>'He Data'!O80</f>
        <v>sample name</v>
      </c>
      <c r="B79" s="32">
        <f>'He Data'!R80</f>
        <v>100</v>
      </c>
      <c r="C79" s="34">
        <f>'He Data'!P80</f>
        <v>1</v>
      </c>
      <c r="D79" s="226"/>
      <c r="E79" s="226"/>
      <c r="F79" t="b">
        <f t="shared" si="3"/>
        <v>0</v>
      </c>
      <c r="G79" s="226">
        <v>1</v>
      </c>
      <c r="H79" s="224" t="s">
        <v>21</v>
      </c>
      <c r="I79" s="530"/>
      <c r="J79" s="539">
        <v>1</v>
      </c>
      <c r="K79" s="539">
        <v>1</v>
      </c>
      <c r="L79" s="539">
        <v>1</v>
      </c>
      <c r="M79" s="539">
        <v>1</v>
      </c>
      <c r="N79" s="539">
        <v>1</v>
      </c>
      <c r="O79" s="539">
        <v>1</v>
      </c>
      <c r="P79" s="539">
        <v>1</v>
      </c>
      <c r="Q79" s="539">
        <v>1</v>
      </c>
      <c r="R79" s="539">
        <v>1</v>
      </c>
      <c r="S79" s="539">
        <v>1</v>
      </c>
      <c r="T79" s="539">
        <v>1</v>
      </c>
      <c r="U79" s="539">
        <v>1</v>
      </c>
      <c r="V79" s="537">
        <v>1</v>
      </c>
      <c r="W79" s="537">
        <v>1</v>
      </c>
      <c r="X79" s="537">
        <v>1</v>
      </c>
      <c r="Y79" s="537">
        <v>1</v>
      </c>
      <c r="Z79" s="537">
        <v>1</v>
      </c>
      <c r="AA79" s="537">
        <v>1</v>
      </c>
      <c r="AB79" s="537">
        <v>1</v>
      </c>
      <c r="AC79" s="537">
        <v>1</v>
      </c>
      <c r="AE79" s="541">
        <v>1</v>
      </c>
      <c r="AF79" s="540">
        <v>1</v>
      </c>
      <c r="AG79" s="540">
        <v>1</v>
      </c>
    </row>
    <row r="80" spans="1:33">
      <c r="A80" s="31" t="str">
        <f>'He Data'!O81</f>
        <v>sample name</v>
      </c>
      <c r="B80" s="32">
        <f>'He Data'!R81</f>
        <v>100</v>
      </c>
      <c r="C80" s="34">
        <f>'He Data'!P81</f>
        <v>1</v>
      </c>
      <c r="D80" s="226"/>
      <c r="E80" s="226"/>
      <c r="F80" t="b">
        <f t="shared" si="3"/>
        <v>0</v>
      </c>
      <c r="G80" s="226">
        <v>1</v>
      </c>
      <c r="H80" s="224" t="s">
        <v>21</v>
      </c>
      <c r="I80" s="530"/>
      <c r="J80" s="539">
        <v>1</v>
      </c>
      <c r="K80" s="539">
        <v>1</v>
      </c>
      <c r="L80" s="539">
        <v>1</v>
      </c>
      <c r="M80" s="539">
        <v>1</v>
      </c>
      <c r="N80" s="539">
        <v>1</v>
      </c>
      <c r="O80" s="539">
        <v>1</v>
      </c>
      <c r="P80" s="539">
        <v>1</v>
      </c>
      <c r="Q80" s="539">
        <v>1</v>
      </c>
      <c r="R80" s="539">
        <v>1</v>
      </c>
      <c r="S80" s="539">
        <v>1</v>
      </c>
      <c r="T80" s="539">
        <v>1</v>
      </c>
      <c r="U80" s="539">
        <v>1</v>
      </c>
      <c r="V80" s="537">
        <v>1</v>
      </c>
      <c r="W80" s="537">
        <v>1</v>
      </c>
      <c r="X80" s="537">
        <v>1</v>
      </c>
      <c r="Y80" s="537">
        <v>1</v>
      </c>
      <c r="Z80" s="537">
        <v>1</v>
      </c>
      <c r="AA80" s="537">
        <v>1</v>
      </c>
      <c r="AB80" s="537">
        <v>1</v>
      </c>
      <c r="AC80" s="537">
        <v>1</v>
      </c>
      <c r="AE80" s="541">
        <v>1</v>
      </c>
      <c r="AF80" s="540">
        <v>1</v>
      </c>
      <c r="AG80" s="540">
        <v>1</v>
      </c>
    </row>
    <row r="81" spans="1:33">
      <c r="A81" s="31" t="str">
        <f>'He Data'!O82</f>
        <v>sample name</v>
      </c>
      <c r="B81" s="32">
        <f>'He Data'!R82</f>
        <v>100</v>
      </c>
      <c r="C81" s="34">
        <f>'He Data'!P82</f>
        <v>1</v>
      </c>
      <c r="D81" s="226"/>
      <c r="E81" s="226"/>
      <c r="F81" t="b">
        <f t="shared" si="3"/>
        <v>0</v>
      </c>
      <c r="G81" s="226">
        <v>1</v>
      </c>
      <c r="H81" s="224" t="s">
        <v>21</v>
      </c>
      <c r="I81" s="530"/>
      <c r="J81" s="539">
        <v>1</v>
      </c>
      <c r="K81" s="539">
        <v>1</v>
      </c>
      <c r="L81" s="539">
        <v>1</v>
      </c>
      <c r="M81" s="539">
        <v>1</v>
      </c>
      <c r="N81" s="539">
        <v>1</v>
      </c>
      <c r="O81" s="539">
        <v>1</v>
      </c>
      <c r="P81" s="539">
        <v>1</v>
      </c>
      <c r="Q81" s="539">
        <v>1</v>
      </c>
      <c r="R81" s="539">
        <v>1</v>
      </c>
      <c r="S81" s="539">
        <v>1</v>
      </c>
      <c r="T81" s="539">
        <v>1</v>
      </c>
      <c r="U81" s="539">
        <v>1</v>
      </c>
      <c r="V81" s="537">
        <v>1</v>
      </c>
      <c r="W81" s="537">
        <v>1</v>
      </c>
      <c r="X81" s="537">
        <v>1</v>
      </c>
      <c r="Y81" s="537">
        <v>1</v>
      </c>
      <c r="Z81" s="537">
        <v>1</v>
      </c>
      <c r="AA81" s="537">
        <v>1</v>
      </c>
      <c r="AB81" s="537">
        <v>1</v>
      </c>
      <c r="AC81" s="537">
        <v>1</v>
      </c>
      <c r="AE81" s="541">
        <v>1</v>
      </c>
      <c r="AF81" s="540">
        <v>1</v>
      </c>
      <c r="AG81" s="540">
        <v>1</v>
      </c>
    </row>
    <row r="82" spans="1:33">
      <c r="A82" s="31" t="str">
        <f>'He Data'!O83</f>
        <v>sample name</v>
      </c>
      <c r="B82" s="32">
        <f>'He Data'!R83</f>
        <v>100</v>
      </c>
      <c r="C82" s="34">
        <f>'He Data'!P83</f>
        <v>1</v>
      </c>
      <c r="D82" s="226"/>
      <c r="E82" s="226"/>
      <c r="F82" t="b">
        <f t="shared" si="3"/>
        <v>0</v>
      </c>
      <c r="G82" s="226">
        <v>1</v>
      </c>
      <c r="H82" s="224" t="s">
        <v>21</v>
      </c>
      <c r="I82" s="530"/>
      <c r="J82" s="539">
        <v>1</v>
      </c>
      <c r="K82" s="539">
        <v>1</v>
      </c>
      <c r="L82" s="539">
        <v>1</v>
      </c>
      <c r="M82" s="539">
        <v>1</v>
      </c>
      <c r="N82" s="539">
        <v>1</v>
      </c>
      <c r="O82" s="539">
        <v>1</v>
      </c>
      <c r="P82" s="539">
        <v>1</v>
      </c>
      <c r="Q82" s="539">
        <v>1</v>
      </c>
      <c r="R82" s="539">
        <v>1</v>
      </c>
      <c r="S82" s="539">
        <v>1</v>
      </c>
      <c r="T82" s="539">
        <v>1</v>
      </c>
      <c r="U82" s="539">
        <v>1</v>
      </c>
      <c r="V82" s="537">
        <v>1</v>
      </c>
      <c r="W82" s="537">
        <v>1</v>
      </c>
      <c r="X82" s="537">
        <v>1</v>
      </c>
      <c r="Y82" s="537">
        <v>1</v>
      </c>
      <c r="Z82" s="537">
        <v>1</v>
      </c>
      <c r="AA82" s="537">
        <v>1</v>
      </c>
      <c r="AB82" s="537">
        <v>1</v>
      </c>
      <c r="AC82" s="537">
        <v>1</v>
      </c>
      <c r="AE82" s="541">
        <v>1</v>
      </c>
      <c r="AF82" s="540">
        <v>1</v>
      </c>
      <c r="AG82" s="540">
        <v>1</v>
      </c>
    </row>
    <row r="83" spans="1:33">
      <c r="A83" s="31" t="str">
        <f>'He Data'!O84</f>
        <v>sample name</v>
      </c>
      <c r="B83" s="32">
        <f>'He Data'!R84</f>
        <v>100</v>
      </c>
      <c r="C83" s="34">
        <f>'He Data'!P84</f>
        <v>1</v>
      </c>
      <c r="D83" s="226"/>
      <c r="E83" s="226"/>
      <c r="F83" t="b">
        <f t="shared" ref="F83:F132" si="4">EXACT(A83,H83)</f>
        <v>0</v>
      </c>
      <c r="G83" s="226">
        <v>1</v>
      </c>
      <c r="H83" s="224" t="s">
        <v>21</v>
      </c>
      <c r="I83" s="530"/>
      <c r="J83" s="539">
        <v>1</v>
      </c>
      <c r="K83" s="539">
        <v>1</v>
      </c>
      <c r="L83" s="539">
        <v>1</v>
      </c>
      <c r="M83" s="539">
        <v>1</v>
      </c>
      <c r="N83" s="539">
        <v>1</v>
      </c>
      <c r="O83" s="539">
        <v>1</v>
      </c>
      <c r="P83" s="539">
        <v>1</v>
      </c>
      <c r="Q83" s="539">
        <v>1</v>
      </c>
      <c r="R83" s="539">
        <v>1</v>
      </c>
      <c r="S83" s="539">
        <v>1</v>
      </c>
      <c r="T83" s="539">
        <v>1</v>
      </c>
      <c r="U83" s="539">
        <v>1</v>
      </c>
      <c r="V83" s="537">
        <v>1</v>
      </c>
      <c r="W83" s="537">
        <v>1</v>
      </c>
      <c r="X83" s="537">
        <v>1</v>
      </c>
      <c r="Y83" s="537">
        <v>1</v>
      </c>
      <c r="Z83" s="537">
        <v>1</v>
      </c>
      <c r="AA83" s="537">
        <v>1</v>
      </c>
      <c r="AB83" s="537">
        <v>1</v>
      </c>
      <c r="AC83" s="537">
        <v>1</v>
      </c>
      <c r="AE83" s="541">
        <v>1</v>
      </c>
      <c r="AF83" s="540">
        <v>1</v>
      </c>
      <c r="AG83" s="540">
        <v>1</v>
      </c>
    </row>
    <row r="84" spans="1:33">
      <c r="A84" s="31" t="str">
        <f>'He Data'!O85</f>
        <v>sample name</v>
      </c>
      <c r="B84" s="32">
        <f>'He Data'!R85</f>
        <v>100</v>
      </c>
      <c r="C84" s="34">
        <f>'He Data'!P85</f>
        <v>1</v>
      </c>
      <c r="D84" s="226"/>
      <c r="E84" s="226"/>
      <c r="F84" t="b">
        <f t="shared" si="4"/>
        <v>0</v>
      </c>
      <c r="G84" s="226">
        <v>1</v>
      </c>
      <c r="H84" s="224" t="s">
        <v>21</v>
      </c>
      <c r="I84" s="530"/>
      <c r="J84" s="539">
        <v>1</v>
      </c>
      <c r="K84" s="539">
        <v>1</v>
      </c>
      <c r="L84" s="539">
        <v>1</v>
      </c>
      <c r="M84" s="539">
        <v>1</v>
      </c>
      <c r="N84" s="539">
        <v>1</v>
      </c>
      <c r="O84" s="539">
        <v>1</v>
      </c>
      <c r="P84" s="539">
        <v>1</v>
      </c>
      <c r="Q84" s="539">
        <v>1</v>
      </c>
      <c r="R84" s="539">
        <v>1</v>
      </c>
      <c r="S84" s="539">
        <v>1</v>
      </c>
      <c r="T84" s="539">
        <v>1</v>
      </c>
      <c r="U84" s="539">
        <v>1</v>
      </c>
      <c r="V84" s="537">
        <v>1</v>
      </c>
      <c r="W84" s="537">
        <v>1</v>
      </c>
      <c r="X84" s="537">
        <v>1</v>
      </c>
      <c r="Y84" s="537">
        <v>1</v>
      </c>
      <c r="Z84" s="537">
        <v>1</v>
      </c>
      <c r="AA84" s="537">
        <v>1</v>
      </c>
      <c r="AB84" s="537">
        <v>1</v>
      </c>
      <c r="AC84" s="537">
        <v>1</v>
      </c>
      <c r="AE84" s="541">
        <v>1</v>
      </c>
      <c r="AF84" s="540">
        <v>1</v>
      </c>
      <c r="AG84" s="540">
        <v>1</v>
      </c>
    </row>
    <row r="85" spans="1:33">
      <c r="A85" s="31" t="str">
        <f>'He Data'!O86</f>
        <v>sample name</v>
      </c>
      <c r="B85" s="32">
        <f>'He Data'!R86</f>
        <v>100</v>
      </c>
      <c r="C85" s="34">
        <f>'He Data'!P86</f>
        <v>1</v>
      </c>
      <c r="D85" s="226"/>
      <c r="E85" s="226"/>
      <c r="F85" t="b">
        <f t="shared" si="4"/>
        <v>0</v>
      </c>
      <c r="G85" s="226">
        <v>1</v>
      </c>
      <c r="H85" s="224" t="s">
        <v>21</v>
      </c>
      <c r="I85" s="530"/>
      <c r="J85" s="539">
        <v>1</v>
      </c>
      <c r="K85" s="539">
        <v>1</v>
      </c>
      <c r="L85" s="539">
        <v>1</v>
      </c>
      <c r="M85" s="539">
        <v>1</v>
      </c>
      <c r="N85" s="539">
        <v>1</v>
      </c>
      <c r="O85" s="539">
        <v>1</v>
      </c>
      <c r="P85" s="539">
        <v>1</v>
      </c>
      <c r="Q85" s="539">
        <v>1</v>
      </c>
      <c r="R85" s="539">
        <v>1</v>
      </c>
      <c r="S85" s="539">
        <v>1</v>
      </c>
      <c r="T85" s="539">
        <v>1</v>
      </c>
      <c r="U85" s="539">
        <v>1</v>
      </c>
      <c r="V85" s="537">
        <v>1</v>
      </c>
      <c r="W85" s="537">
        <v>1</v>
      </c>
      <c r="X85" s="537">
        <v>1</v>
      </c>
      <c r="Y85" s="537">
        <v>1</v>
      </c>
      <c r="Z85" s="537">
        <v>1</v>
      </c>
      <c r="AA85" s="537">
        <v>1</v>
      </c>
      <c r="AB85" s="537">
        <v>1</v>
      </c>
      <c r="AC85" s="537">
        <v>1</v>
      </c>
      <c r="AE85" s="541">
        <v>1</v>
      </c>
      <c r="AF85" s="540">
        <v>1</v>
      </c>
      <c r="AG85" s="540">
        <v>1</v>
      </c>
    </row>
    <row r="86" spans="1:33">
      <c r="A86" s="31" t="str">
        <f>'He Data'!O87</f>
        <v>sample name</v>
      </c>
      <c r="B86" s="32">
        <f>'He Data'!R87</f>
        <v>100</v>
      </c>
      <c r="C86" s="34">
        <f>'He Data'!P87</f>
        <v>1</v>
      </c>
      <c r="D86" s="226"/>
      <c r="E86" s="226"/>
      <c r="F86" t="b">
        <f t="shared" si="4"/>
        <v>0</v>
      </c>
      <c r="G86" s="226">
        <v>1</v>
      </c>
      <c r="H86" s="224" t="s">
        <v>21</v>
      </c>
      <c r="I86" s="530"/>
      <c r="J86" s="539">
        <v>1</v>
      </c>
      <c r="K86" s="539">
        <v>1</v>
      </c>
      <c r="L86" s="539">
        <v>1</v>
      </c>
      <c r="M86" s="539">
        <v>1</v>
      </c>
      <c r="N86" s="539">
        <v>1</v>
      </c>
      <c r="O86" s="539">
        <v>1</v>
      </c>
      <c r="P86" s="539">
        <v>1</v>
      </c>
      <c r="Q86" s="539">
        <v>1</v>
      </c>
      <c r="R86" s="539">
        <v>1</v>
      </c>
      <c r="S86" s="539">
        <v>1</v>
      </c>
      <c r="T86" s="539">
        <v>1</v>
      </c>
      <c r="U86" s="539">
        <v>1</v>
      </c>
      <c r="V86" s="537">
        <v>1</v>
      </c>
      <c r="W86" s="537">
        <v>1</v>
      </c>
      <c r="X86" s="537">
        <v>1</v>
      </c>
      <c r="Y86" s="537">
        <v>1</v>
      </c>
      <c r="Z86" s="537">
        <v>1</v>
      </c>
      <c r="AA86" s="537">
        <v>1</v>
      </c>
      <c r="AB86" s="537">
        <v>1</v>
      </c>
      <c r="AC86" s="537">
        <v>1</v>
      </c>
      <c r="AE86" s="541">
        <v>1</v>
      </c>
      <c r="AF86" s="540">
        <v>1</v>
      </c>
      <c r="AG86" s="540">
        <v>1</v>
      </c>
    </row>
    <row r="87" spans="1:33">
      <c r="A87" s="31" t="str">
        <f>'He Data'!O88</f>
        <v>sample name</v>
      </c>
      <c r="B87" s="32">
        <f>'He Data'!R88</f>
        <v>100</v>
      </c>
      <c r="C87" s="34">
        <f>'He Data'!P88</f>
        <v>1</v>
      </c>
      <c r="D87" s="226"/>
      <c r="E87" s="226"/>
      <c r="F87" t="b">
        <f t="shared" si="4"/>
        <v>0</v>
      </c>
      <c r="G87" s="226">
        <v>1</v>
      </c>
      <c r="H87" s="224" t="s">
        <v>21</v>
      </c>
      <c r="I87" s="530"/>
      <c r="J87" s="539">
        <v>1</v>
      </c>
      <c r="K87" s="539">
        <v>1</v>
      </c>
      <c r="L87" s="539">
        <v>1</v>
      </c>
      <c r="M87" s="539">
        <v>1</v>
      </c>
      <c r="N87" s="539">
        <v>1</v>
      </c>
      <c r="O87" s="539">
        <v>1</v>
      </c>
      <c r="P87" s="539">
        <v>1</v>
      </c>
      <c r="Q87" s="539">
        <v>1</v>
      </c>
      <c r="R87" s="539">
        <v>1</v>
      </c>
      <c r="S87" s="539">
        <v>1</v>
      </c>
      <c r="T87" s="539">
        <v>1</v>
      </c>
      <c r="U87" s="539">
        <v>1</v>
      </c>
      <c r="V87" s="537">
        <v>1</v>
      </c>
      <c r="W87" s="537">
        <v>1</v>
      </c>
      <c r="X87" s="537">
        <v>1</v>
      </c>
      <c r="Y87" s="537">
        <v>1</v>
      </c>
      <c r="Z87" s="537">
        <v>1</v>
      </c>
      <c r="AA87" s="537">
        <v>1</v>
      </c>
      <c r="AB87" s="537">
        <v>1</v>
      </c>
      <c r="AC87" s="537">
        <v>1</v>
      </c>
      <c r="AE87" s="541">
        <v>1</v>
      </c>
      <c r="AF87" s="540">
        <v>1</v>
      </c>
      <c r="AG87" s="540">
        <v>1</v>
      </c>
    </row>
    <row r="88" spans="1:33">
      <c r="A88" s="31" t="str">
        <f>'He Data'!O89</f>
        <v>sample name</v>
      </c>
      <c r="B88" s="32">
        <f>'He Data'!R89</f>
        <v>100</v>
      </c>
      <c r="C88" s="34">
        <f>'He Data'!P89</f>
        <v>1</v>
      </c>
      <c r="D88" s="226"/>
      <c r="E88" s="226"/>
      <c r="F88" t="b">
        <f t="shared" si="4"/>
        <v>0</v>
      </c>
      <c r="G88" s="226">
        <v>1</v>
      </c>
      <c r="H88" s="224" t="s">
        <v>21</v>
      </c>
      <c r="I88" s="530"/>
      <c r="J88" s="539">
        <v>1</v>
      </c>
      <c r="K88" s="539">
        <v>1</v>
      </c>
      <c r="L88" s="539">
        <v>1</v>
      </c>
      <c r="M88" s="539">
        <v>1</v>
      </c>
      <c r="N88" s="539">
        <v>1</v>
      </c>
      <c r="O88" s="539">
        <v>1</v>
      </c>
      <c r="P88" s="539">
        <v>1</v>
      </c>
      <c r="Q88" s="539">
        <v>1</v>
      </c>
      <c r="R88" s="539">
        <v>1</v>
      </c>
      <c r="S88" s="539">
        <v>1</v>
      </c>
      <c r="T88" s="539">
        <v>1</v>
      </c>
      <c r="U88" s="539">
        <v>1</v>
      </c>
      <c r="V88" s="537">
        <v>1</v>
      </c>
      <c r="W88" s="537">
        <v>1</v>
      </c>
      <c r="X88" s="537">
        <v>1</v>
      </c>
      <c r="Y88" s="537">
        <v>1</v>
      </c>
      <c r="Z88" s="537">
        <v>1</v>
      </c>
      <c r="AA88" s="537">
        <v>1</v>
      </c>
      <c r="AB88" s="537">
        <v>1</v>
      </c>
      <c r="AC88" s="537">
        <v>1</v>
      </c>
      <c r="AE88" s="541">
        <v>1</v>
      </c>
      <c r="AF88" s="540">
        <v>1</v>
      </c>
      <c r="AG88" s="540">
        <v>1</v>
      </c>
    </row>
    <row r="89" spans="1:33">
      <c r="A89" s="31" t="str">
        <f>'He Data'!O90</f>
        <v>sample name</v>
      </c>
      <c r="B89" s="32">
        <f>'He Data'!R90</f>
        <v>100</v>
      </c>
      <c r="C89" s="34">
        <f>'He Data'!P90</f>
        <v>1</v>
      </c>
      <c r="D89" s="226"/>
      <c r="E89" s="226"/>
      <c r="F89" t="b">
        <f t="shared" si="4"/>
        <v>0</v>
      </c>
      <c r="G89" s="226">
        <v>1</v>
      </c>
      <c r="H89" s="224" t="s">
        <v>21</v>
      </c>
      <c r="I89" s="530"/>
      <c r="J89" s="539">
        <v>1</v>
      </c>
      <c r="K89" s="539">
        <v>1</v>
      </c>
      <c r="L89" s="539">
        <v>1</v>
      </c>
      <c r="M89" s="539">
        <v>1</v>
      </c>
      <c r="N89" s="539">
        <v>1</v>
      </c>
      <c r="O89" s="539">
        <v>1</v>
      </c>
      <c r="P89" s="539">
        <v>1</v>
      </c>
      <c r="Q89" s="539">
        <v>1</v>
      </c>
      <c r="R89" s="539">
        <v>1</v>
      </c>
      <c r="S89" s="539">
        <v>1</v>
      </c>
      <c r="T89" s="539">
        <v>1</v>
      </c>
      <c r="U89" s="539">
        <v>1</v>
      </c>
      <c r="V89" s="537">
        <v>1</v>
      </c>
      <c r="W89" s="537">
        <v>1</v>
      </c>
      <c r="X89" s="537">
        <v>1</v>
      </c>
      <c r="Y89" s="537">
        <v>1</v>
      </c>
      <c r="Z89" s="537">
        <v>1</v>
      </c>
      <c r="AA89" s="537">
        <v>1</v>
      </c>
      <c r="AB89" s="537">
        <v>1</v>
      </c>
      <c r="AC89" s="537">
        <v>1</v>
      </c>
      <c r="AE89" s="541">
        <v>1</v>
      </c>
      <c r="AF89" s="540">
        <v>1</v>
      </c>
      <c r="AG89" s="540">
        <v>1</v>
      </c>
    </row>
    <row r="90" spans="1:33">
      <c r="A90" s="31" t="str">
        <f>'He Data'!O91</f>
        <v>sample name</v>
      </c>
      <c r="B90" s="32">
        <f>'He Data'!R91</f>
        <v>100</v>
      </c>
      <c r="C90" s="34">
        <f>'He Data'!P91</f>
        <v>1</v>
      </c>
      <c r="D90" s="226"/>
      <c r="E90" s="226"/>
      <c r="F90" t="b">
        <f t="shared" si="4"/>
        <v>0</v>
      </c>
      <c r="G90" s="225">
        <v>1</v>
      </c>
      <c r="H90" s="224" t="s">
        <v>21</v>
      </c>
      <c r="I90" s="530"/>
      <c r="J90" s="539">
        <v>1</v>
      </c>
      <c r="K90" s="539">
        <v>1</v>
      </c>
      <c r="L90" s="539">
        <v>1</v>
      </c>
      <c r="M90" s="539">
        <v>1</v>
      </c>
      <c r="N90" s="539">
        <v>1</v>
      </c>
      <c r="O90" s="539">
        <v>1</v>
      </c>
      <c r="P90" s="539">
        <v>1</v>
      </c>
      <c r="Q90" s="539">
        <v>1</v>
      </c>
      <c r="R90" s="539">
        <v>1</v>
      </c>
      <c r="S90" s="539">
        <v>1</v>
      </c>
      <c r="T90" s="539">
        <v>1</v>
      </c>
      <c r="U90" s="539">
        <v>1</v>
      </c>
      <c r="V90" s="537">
        <v>1</v>
      </c>
      <c r="W90" s="537">
        <v>1</v>
      </c>
      <c r="X90" s="537">
        <v>1</v>
      </c>
      <c r="Y90" s="537">
        <v>1</v>
      </c>
      <c r="Z90" s="537">
        <v>1</v>
      </c>
      <c r="AA90" s="537">
        <v>1</v>
      </c>
      <c r="AB90" s="537">
        <v>1</v>
      </c>
      <c r="AC90" s="537">
        <v>1</v>
      </c>
      <c r="AE90" s="541">
        <v>1</v>
      </c>
      <c r="AF90" s="540">
        <v>1</v>
      </c>
      <c r="AG90" s="540">
        <v>1</v>
      </c>
    </row>
    <row r="91" spans="1:33">
      <c r="A91" s="31" t="str">
        <f>'He Data'!O92</f>
        <v>sample name</v>
      </c>
      <c r="B91" s="32">
        <f>'He Data'!R92</f>
        <v>100</v>
      </c>
      <c r="C91" s="34">
        <f>'He Data'!P92</f>
        <v>1</v>
      </c>
      <c r="D91" s="226"/>
      <c r="E91" s="226"/>
      <c r="F91" t="b">
        <f t="shared" si="4"/>
        <v>0</v>
      </c>
      <c r="G91" s="225">
        <v>1</v>
      </c>
      <c r="H91" s="224" t="s">
        <v>21</v>
      </c>
      <c r="I91" s="530"/>
      <c r="J91" s="539">
        <v>1</v>
      </c>
      <c r="K91" s="539">
        <v>1</v>
      </c>
      <c r="L91" s="539">
        <v>1</v>
      </c>
      <c r="M91" s="539">
        <v>1</v>
      </c>
      <c r="N91" s="539">
        <v>1</v>
      </c>
      <c r="O91" s="539">
        <v>1</v>
      </c>
      <c r="P91" s="539">
        <v>1</v>
      </c>
      <c r="Q91" s="539">
        <v>1</v>
      </c>
      <c r="R91" s="539">
        <v>1</v>
      </c>
      <c r="S91" s="539">
        <v>1</v>
      </c>
      <c r="T91" s="539">
        <v>1</v>
      </c>
      <c r="U91" s="539">
        <v>1</v>
      </c>
      <c r="V91" s="537">
        <v>1</v>
      </c>
      <c r="W91" s="537">
        <v>1</v>
      </c>
      <c r="X91" s="537">
        <v>1</v>
      </c>
      <c r="Y91" s="537">
        <v>1</v>
      </c>
      <c r="Z91" s="537">
        <v>1</v>
      </c>
      <c r="AA91" s="537">
        <v>1</v>
      </c>
      <c r="AB91" s="537">
        <v>1</v>
      </c>
      <c r="AC91" s="537">
        <v>1</v>
      </c>
      <c r="AE91" s="541">
        <v>1</v>
      </c>
      <c r="AF91" s="540">
        <v>1</v>
      </c>
      <c r="AG91" s="540">
        <v>1</v>
      </c>
    </row>
    <row r="92" spans="1:33">
      <c r="A92" s="31" t="str">
        <f>'He Data'!O93</f>
        <v>sample name</v>
      </c>
      <c r="B92" s="32">
        <f>'He Data'!R93</f>
        <v>100</v>
      </c>
      <c r="C92" s="34">
        <f>'He Data'!P93</f>
        <v>1</v>
      </c>
      <c r="D92" s="226"/>
      <c r="E92" s="226"/>
      <c r="F92" t="b">
        <f t="shared" si="4"/>
        <v>0</v>
      </c>
      <c r="G92" s="225">
        <v>1</v>
      </c>
      <c r="H92" s="224" t="s">
        <v>21</v>
      </c>
      <c r="I92" s="530"/>
      <c r="J92" s="539">
        <v>1</v>
      </c>
      <c r="K92" s="539">
        <v>1</v>
      </c>
      <c r="L92" s="539">
        <v>1</v>
      </c>
      <c r="M92" s="539">
        <v>1</v>
      </c>
      <c r="N92" s="539">
        <v>1</v>
      </c>
      <c r="O92" s="539">
        <v>1</v>
      </c>
      <c r="P92" s="539">
        <v>1</v>
      </c>
      <c r="Q92" s="539">
        <v>1</v>
      </c>
      <c r="R92" s="539">
        <v>1</v>
      </c>
      <c r="S92" s="539">
        <v>1</v>
      </c>
      <c r="T92" s="539">
        <v>1</v>
      </c>
      <c r="U92" s="539">
        <v>1</v>
      </c>
      <c r="V92" s="537">
        <v>1</v>
      </c>
      <c r="W92" s="537">
        <v>1</v>
      </c>
      <c r="X92" s="537">
        <v>1</v>
      </c>
      <c r="Y92" s="537">
        <v>1</v>
      </c>
      <c r="Z92" s="537">
        <v>1</v>
      </c>
      <c r="AA92" s="537">
        <v>1</v>
      </c>
      <c r="AB92" s="537">
        <v>1</v>
      </c>
      <c r="AC92" s="537">
        <v>1</v>
      </c>
      <c r="AE92" s="541">
        <v>1</v>
      </c>
      <c r="AF92" s="540">
        <v>1</v>
      </c>
      <c r="AG92" s="540">
        <v>1</v>
      </c>
    </row>
    <row r="93" spans="1:33">
      <c r="A93" s="31" t="str">
        <f>'He Data'!O94</f>
        <v>sample name</v>
      </c>
      <c r="B93" s="32">
        <f>'He Data'!R94</f>
        <v>100</v>
      </c>
      <c r="C93" s="34">
        <f>'He Data'!P94</f>
        <v>1</v>
      </c>
      <c r="D93" s="226"/>
      <c r="E93" s="226"/>
      <c r="F93" t="b">
        <f t="shared" si="4"/>
        <v>0</v>
      </c>
      <c r="G93" s="225">
        <v>1</v>
      </c>
      <c r="H93" s="224" t="s">
        <v>21</v>
      </c>
      <c r="I93" s="530"/>
      <c r="J93" s="539">
        <v>1</v>
      </c>
      <c r="K93" s="539">
        <v>1</v>
      </c>
      <c r="L93" s="539">
        <v>1</v>
      </c>
      <c r="M93" s="539">
        <v>1</v>
      </c>
      <c r="N93" s="539">
        <v>1</v>
      </c>
      <c r="O93" s="539">
        <v>1</v>
      </c>
      <c r="P93" s="539">
        <v>1</v>
      </c>
      <c r="Q93" s="539">
        <v>1</v>
      </c>
      <c r="R93" s="539">
        <v>1</v>
      </c>
      <c r="S93" s="539">
        <v>1</v>
      </c>
      <c r="T93" s="539">
        <v>1</v>
      </c>
      <c r="U93" s="539">
        <v>1</v>
      </c>
      <c r="V93" s="537">
        <v>1</v>
      </c>
      <c r="W93" s="537">
        <v>1</v>
      </c>
      <c r="X93" s="537">
        <v>1</v>
      </c>
      <c r="Y93" s="537">
        <v>1</v>
      </c>
      <c r="Z93" s="537">
        <v>1</v>
      </c>
      <c r="AA93" s="537">
        <v>1</v>
      </c>
      <c r="AB93" s="537">
        <v>1</v>
      </c>
      <c r="AC93" s="537">
        <v>1</v>
      </c>
      <c r="AE93" s="541">
        <v>1</v>
      </c>
      <c r="AF93" s="540">
        <v>1</v>
      </c>
      <c r="AG93" s="540">
        <v>1</v>
      </c>
    </row>
    <row r="94" spans="1:33">
      <c r="A94" s="31" t="str">
        <f>'He Data'!O95</f>
        <v>sample name</v>
      </c>
      <c r="B94" s="32">
        <f>'He Data'!R95</f>
        <v>100</v>
      </c>
      <c r="C94" s="34">
        <f>'He Data'!P95</f>
        <v>1</v>
      </c>
      <c r="D94" s="226"/>
      <c r="E94" s="226"/>
      <c r="F94" t="b">
        <f t="shared" si="4"/>
        <v>0</v>
      </c>
      <c r="G94" s="225">
        <v>1</v>
      </c>
      <c r="H94" s="224" t="s">
        <v>21</v>
      </c>
      <c r="I94" s="530"/>
      <c r="J94" s="539">
        <v>1</v>
      </c>
      <c r="K94" s="539">
        <v>1</v>
      </c>
      <c r="L94" s="539">
        <v>1</v>
      </c>
      <c r="M94" s="539">
        <v>1</v>
      </c>
      <c r="N94" s="539">
        <v>1</v>
      </c>
      <c r="O94" s="539">
        <v>1</v>
      </c>
      <c r="P94" s="539">
        <v>1</v>
      </c>
      <c r="Q94" s="539">
        <v>1</v>
      </c>
      <c r="R94" s="539">
        <v>1</v>
      </c>
      <c r="S94" s="539">
        <v>1</v>
      </c>
      <c r="T94" s="539">
        <v>1</v>
      </c>
      <c r="U94" s="539">
        <v>1</v>
      </c>
      <c r="V94" s="537">
        <v>1</v>
      </c>
      <c r="W94" s="537">
        <v>1</v>
      </c>
      <c r="X94" s="537">
        <v>1</v>
      </c>
      <c r="Y94" s="537">
        <v>1</v>
      </c>
      <c r="Z94" s="537">
        <v>1</v>
      </c>
      <c r="AA94" s="537">
        <v>1</v>
      </c>
      <c r="AB94" s="537">
        <v>1</v>
      </c>
      <c r="AC94" s="537">
        <v>1</v>
      </c>
      <c r="AE94" s="541">
        <v>1</v>
      </c>
      <c r="AF94" s="540">
        <v>1</v>
      </c>
      <c r="AG94" s="540">
        <v>1</v>
      </c>
    </row>
    <row r="95" spans="1:33">
      <c r="A95" s="31" t="str">
        <f>'He Data'!O96</f>
        <v>sample name</v>
      </c>
      <c r="B95" s="32">
        <f>'He Data'!R96</f>
        <v>100</v>
      </c>
      <c r="C95" s="34">
        <f>'He Data'!P96</f>
        <v>1</v>
      </c>
      <c r="D95" s="226"/>
      <c r="E95" s="226"/>
      <c r="F95" t="b">
        <f t="shared" si="4"/>
        <v>0</v>
      </c>
      <c r="G95" s="225">
        <v>1</v>
      </c>
      <c r="H95" s="224" t="s">
        <v>21</v>
      </c>
      <c r="I95" s="530"/>
      <c r="J95" s="539">
        <v>1</v>
      </c>
      <c r="K95" s="539">
        <v>1</v>
      </c>
      <c r="L95" s="539">
        <v>1</v>
      </c>
      <c r="M95" s="539">
        <v>1</v>
      </c>
      <c r="N95" s="539">
        <v>1</v>
      </c>
      <c r="O95" s="539">
        <v>1</v>
      </c>
      <c r="P95" s="539">
        <v>1</v>
      </c>
      <c r="Q95" s="539">
        <v>1</v>
      </c>
      <c r="R95" s="539">
        <v>1</v>
      </c>
      <c r="S95" s="539">
        <v>1</v>
      </c>
      <c r="T95" s="539">
        <v>1</v>
      </c>
      <c r="U95" s="539">
        <v>1</v>
      </c>
      <c r="V95" s="537">
        <v>1</v>
      </c>
      <c r="W95" s="537">
        <v>1</v>
      </c>
      <c r="X95" s="537">
        <v>1</v>
      </c>
      <c r="Y95" s="537">
        <v>1</v>
      </c>
      <c r="Z95" s="537">
        <v>1</v>
      </c>
      <c r="AA95" s="537">
        <v>1</v>
      </c>
      <c r="AB95" s="537">
        <v>1</v>
      </c>
      <c r="AC95" s="537">
        <v>1</v>
      </c>
      <c r="AE95" s="541">
        <v>1</v>
      </c>
      <c r="AF95" s="540">
        <v>1</v>
      </c>
      <c r="AG95" s="540">
        <v>1</v>
      </c>
    </row>
    <row r="96" spans="1:33">
      <c r="A96" s="31" t="str">
        <f>'He Data'!O97</f>
        <v>sample name</v>
      </c>
      <c r="B96" s="32">
        <f>'He Data'!R97</f>
        <v>100</v>
      </c>
      <c r="C96" s="34">
        <f>'He Data'!P97</f>
        <v>1</v>
      </c>
      <c r="D96" s="226"/>
      <c r="E96" s="226"/>
      <c r="F96" t="b">
        <f t="shared" si="4"/>
        <v>0</v>
      </c>
      <c r="G96" s="225">
        <v>1</v>
      </c>
      <c r="H96" s="224" t="s">
        <v>21</v>
      </c>
      <c r="I96" s="530"/>
      <c r="J96" s="539">
        <v>1</v>
      </c>
      <c r="K96" s="539">
        <v>1</v>
      </c>
      <c r="L96" s="539">
        <v>1</v>
      </c>
      <c r="M96" s="539">
        <v>1</v>
      </c>
      <c r="N96" s="539">
        <v>1</v>
      </c>
      <c r="O96" s="539">
        <v>1</v>
      </c>
      <c r="P96" s="539">
        <v>1</v>
      </c>
      <c r="Q96" s="539">
        <v>1</v>
      </c>
      <c r="R96" s="539">
        <v>1</v>
      </c>
      <c r="S96" s="539">
        <v>1</v>
      </c>
      <c r="T96" s="539">
        <v>1</v>
      </c>
      <c r="U96" s="539">
        <v>1</v>
      </c>
      <c r="V96" s="537">
        <v>1</v>
      </c>
      <c r="W96" s="537">
        <v>1</v>
      </c>
      <c r="X96" s="537">
        <v>1</v>
      </c>
      <c r="Y96" s="537">
        <v>1</v>
      </c>
      <c r="Z96" s="537">
        <v>1</v>
      </c>
      <c r="AA96" s="537">
        <v>1</v>
      </c>
      <c r="AB96" s="537">
        <v>1</v>
      </c>
      <c r="AC96" s="537">
        <v>1</v>
      </c>
      <c r="AE96" s="541">
        <v>1</v>
      </c>
      <c r="AF96" s="540">
        <v>1</v>
      </c>
      <c r="AG96" s="540">
        <v>1</v>
      </c>
    </row>
    <row r="97" spans="1:33">
      <c r="A97" s="31" t="str">
        <f>'He Data'!O98</f>
        <v>sample name</v>
      </c>
      <c r="B97" s="32">
        <f>'He Data'!R98</f>
        <v>100</v>
      </c>
      <c r="C97" s="34">
        <f>'He Data'!P98</f>
        <v>1</v>
      </c>
      <c r="D97" s="226"/>
      <c r="E97" s="226"/>
      <c r="F97" t="b">
        <f t="shared" si="4"/>
        <v>0</v>
      </c>
      <c r="G97" s="225">
        <v>1</v>
      </c>
      <c r="H97" s="224" t="s">
        <v>21</v>
      </c>
      <c r="I97" s="530"/>
      <c r="J97" s="539">
        <v>1</v>
      </c>
      <c r="K97" s="539">
        <v>1</v>
      </c>
      <c r="L97" s="539">
        <v>1</v>
      </c>
      <c r="M97" s="539">
        <v>1</v>
      </c>
      <c r="N97" s="539">
        <v>1</v>
      </c>
      <c r="O97" s="539">
        <v>1</v>
      </c>
      <c r="P97" s="539">
        <v>1</v>
      </c>
      <c r="Q97" s="539">
        <v>1</v>
      </c>
      <c r="R97" s="539">
        <v>1</v>
      </c>
      <c r="S97" s="539">
        <v>1</v>
      </c>
      <c r="T97" s="539">
        <v>1</v>
      </c>
      <c r="U97" s="539">
        <v>1</v>
      </c>
      <c r="V97" s="537">
        <v>1</v>
      </c>
      <c r="W97" s="537">
        <v>1</v>
      </c>
      <c r="X97" s="537">
        <v>1</v>
      </c>
      <c r="Y97" s="537">
        <v>1</v>
      </c>
      <c r="Z97" s="537">
        <v>1</v>
      </c>
      <c r="AA97" s="537">
        <v>1</v>
      </c>
      <c r="AB97" s="537">
        <v>1</v>
      </c>
      <c r="AC97" s="537">
        <v>1</v>
      </c>
      <c r="AE97" s="541">
        <v>1</v>
      </c>
      <c r="AF97" s="540">
        <v>1</v>
      </c>
      <c r="AG97" s="540">
        <v>1</v>
      </c>
    </row>
    <row r="98" spans="1:33">
      <c r="A98" s="31" t="str">
        <f>'He Data'!O99</f>
        <v>sample name</v>
      </c>
      <c r="B98" s="32">
        <f>'He Data'!R99</f>
        <v>100</v>
      </c>
      <c r="C98" s="34">
        <f>'He Data'!P99</f>
        <v>1</v>
      </c>
      <c r="D98" s="226"/>
      <c r="E98" s="226"/>
      <c r="F98" t="b">
        <f t="shared" si="4"/>
        <v>0</v>
      </c>
      <c r="G98" s="225">
        <v>1</v>
      </c>
      <c r="H98" s="224" t="s">
        <v>21</v>
      </c>
      <c r="I98" s="530"/>
      <c r="J98" s="539">
        <v>1</v>
      </c>
      <c r="K98" s="539">
        <v>1</v>
      </c>
      <c r="L98" s="539">
        <v>1</v>
      </c>
      <c r="M98" s="539">
        <v>1</v>
      </c>
      <c r="N98" s="539">
        <v>1</v>
      </c>
      <c r="O98" s="539">
        <v>1</v>
      </c>
      <c r="P98" s="539">
        <v>1</v>
      </c>
      <c r="Q98" s="539">
        <v>1</v>
      </c>
      <c r="R98" s="539">
        <v>1</v>
      </c>
      <c r="S98" s="539">
        <v>1</v>
      </c>
      <c r="T98" s="539">
        <v>1</v>
      </c>
      <c r="U98" s="539">
        <v>1</v>
      </c>
      <c r="V98" s="537">
        <v>1</v>
      </c>
      <c r="W98" s="537">
        <v>1</v>
      </c>
      <c r="X98" s="537">
        <v>1</v>
      </c>
      <c r="Y98" s="537">
        <v>1</v>
      </c>
      <c r="Z98" s="537">
        <v>1</v>
      </c>
      <c r="AA98" s="537">
        <v>1</v>
      </c>
      <c r="AB98" s="537">
        <v>1</v>
      </c>
      <c r="AC98" s="537">
        <v>1</v>
      </c>
      <c r="AE98" s="541">
        <v>1</v>
      </c>
      <c r="AF98" s="540">
        <v>1</v>
      </c>
      <c r="AG98" s="540">
        <v>1</v>
      </c>
    </row>
    <row r="99" spans="1:33">
      <c r="A99" s="31" t="str">
        <f>'He Data'!O100</f>
        <v>sample name</v>
      </c>
      <c r="B99" s="32">
        <f>'He Data'!R100</f>
        <v>100</v>
      </c>
      <c r="C99" s="34">
        <f>'He Data'!P100</f>
        <v>1</v>
      </c>
      <c r="D99" s="226"/>
      <c r="E99" s="226"/>
      <c r="F99" t="b">
        <f t="shared" si="4"/>
        <v>0</v>
      </c>
      <c r="G99" s="225">
        <v>1</v>
      </c>
      <c r="H99" s="224" t="s">
        <v>21</v>
      </c>
      <c r="I99" s="530"/>
      <c r="J99" s="539">
        <v>1</v>
      </c>
      <c r="K99" s="539">
        <v>1</v>
      </c>
      <c r="L99" s="539">
        <v>1</v>
      </c>
      <c r="M99" s="539">
        <v>1</v>
      </c>
      <c r="N99" s="539">
        <v>1</v>
      </c>
      <c r="O99" s="539">
        <v>1</v>
      </c>
      <c r="P99" s="539">
        <v>1</v>
      </c>
      <c r="Q99" s="539">
        <v>1</v>
      </c>
      <c r="R99" s="539">
        <v>1</v>
      </c>
      <c r="S99" s="539">
        <v>1</v>
      </c>
      <c r="T99" s="539">
        <v>1</v>
      </c>
      <c r="U99" s="539">
        <v>1</v>
      </c>
      <c r="V99" s="537">
        <v>1</v>
      </c>
      <c r="W99" s="537">
        <v>1</v>
      </c>
      <c r="X99" s="537">
        <v>1</v>
      </c>
      <c r="Y99" s="537">
        <v>1</v>
      </c>
      <c r="Z99" s="537">
        <v>1</v>
      </c>
      <c r="AA99" s="537">
        <v>1</v>
      </c>
      <c r="AB99" s="537">
        <v>1</v>
      </c>
      <c r="AC99" s="537">
        <v>1</v>
      </c>
      <c r="AE99" s="541">
        <v>1</v>
      </c>
      <c r="AF99" s="540">
        <v>1</v>
      </c>
      <c r="AG99" s="540">
        <v>1</v>
      </c>
    </row>
    <row r="100" spans="1:33">
      <c r="A100" s="31" t="str">
        <f>'He Data'!O101</f>
        <v>sample name</v>
      </c>
      <c r="B100" s="32">
        <f>'He Data'!R101</f>
        <v>100</v>
      </c>
      <c r="C100" s="34">
        <f>'He Data'!P101</f>
        <v>1</v>
      </c>
      <c r="D100" s="226"/>
      <c r="E100" s="226"/>
      <c r="F100" t="b">
        <f t="shared" si="4"/>
        <v>0</v>
      </c>
      <c r="G100" s="225">
        <v>1</v>
      </c>
      <c r="H100" s="224" t="s">
        <v>21</v>
      </c>
      <c r="I100" s="530"/>
      <c r="J100" s="539">
        <v>1</v>
      </c>
      <c r="K100" s="539">
        <v>1</v>
      </c>
      <c r="L100" s="539">
        <v>1</v>
      </c>
      <c r="M100" s="539">
        <v>1</v>
      </c>
      <c r="N100" s="539">
        <v>1</v>
      </c>
      <c r="O100" s="539">
        <v>1</v>
      </c>
      <c r="P100" s="539">
        <v>1</v>
      </c>
      <c r="Q100" s="539">
        <v>1</v>
      </c>
      <c r="R100" s="539">
        <v>1</v>
      </c>
      <c r="S100" s="539">
        <v>1</v>
      </c>
      <c r="T100" s="539">
        <v>1</v>
      </c>
      <c r="U100" s="539">
        <v>1</v>
      </c>
      <c r="V100" s="537">
        <v>1</v>
      </c>
      <c r="W100" s="537">
        <v>1</v>
      </c>
      <c r="X100" s="537">
        <v>1</v>
      </c>
      <c r="Y100" s="537">
        <v>1</v>
      </c>
      <c r="Z100" s="537">
        <v>1</v>
      </c>
      <c r="AA100" s="537">
        <v>1</v>
      </c>
      <c r="AB100" s="537">
        <v>1</v>
      </c>
      <c r="AC100" s="537">
        <v>1</v>
      </c>
      <c r="AE100" s="541">
        <v>1</v>
      </c>
      <c r="AF100" s="540">
        <v>1</v>
      </c>
      <c r="AG100" s="540">
        <v>1</v>
      </c>
    </row>
    <row r="101" spans="1:33">
      <c r="A101" s="31" t="str">
        <f>'He Data'!O102</f>
        <v>sample name</v>
      </c>
      <c r="B101" s="32">
        <f>'He Data'!R102</f>
        <v>100</v>
      </c>
      <c r="C101" s="34">
        <f>'He Data'!P102</f>
        <v>1</v>
      </c>
      <c r="D101" s="226"/>
      <c r="E101" s="226"/>
      <c r="F101" t="b">
        <f t="shared" si="4"/>
        <v>0</v>
      </c>
      <c r="G101" s="225">
        <v>1</v>
      </c>
      <c r="H101" s="224" t="s">
        <v>21</v>
      </c>
      <c r="I101" s="530"/>
      <c r="J101" s="539">
        <v>1</v>
      </c>
      <c r="K101" s="539">
        <v>1</v>
      </c>
      <c r="L101" s="539">
        <v>1</v>
      </c>
      <c r="M101" s="539">
        <v>1</v>
      </c>
      <c r="N101" s="539">
        <v>1</v>
      </c>
      <c r="O101" s="539">
        <v>1</v>
      </c>
      <c r="P101" s="539">
        <v>1</v>
      </c>
      <c r="Q101" s="539">
        <v>1</v>
      </c>
      <c r="R101" s="539">
        <v>1</v>
      </c>
      <c r="S101" s="539">
        <v>1</v>
      </c>
      <c r="T101" s="539">
        <v>1</v>
      </c>
      <c r="U101" s="539">
        <v>1</v>
      </c>
      <c r="V101" s="537">
        <v>1</v>
      </c>
      <c r="W101" s="537">
        <v>1</v>
      </c>
      <c r="X101" s="537">
        <v>1</v>
      </c>
      <c r="Y101" s="537">
        <v>1</v>
      </c>
      <c r="Z101" s="537">
        <v>1</v>
      </c>
      <c r="AA101" s="537">
        <v>1</v>
      </c>
      <c r="AB101" s="537">
        <v>1</v>
      </c>
      <c r="AC101" s="537">
        <v>1</v>
      </c>
      <c r="AE101" s="541">
        <v>1</v>
      </c>
      <c r="AF101" s="540">
        <v>1</v>
      </c>
      <c r="AG101" s="540">
        <v>1</v>
      </c>
    </row>
    <row r="102" spans="1:33">
      <c r="A102" s="31" t="str">
        <f>'He Data'!O103</f>
        <v>sample name</v>
      </c>
      <c r="B102" s="32">
        <f>'He Data'!R103</f>
        <v>100</v>
      </c>
      <c r="C102" s="34">
        <f>'He Data'!P103</f>
        <v>1</v>
      </c>
      <c r="D102" s="226"/>
      <c r="E102" s="226"/>
      <c r="F102" t="b">
        <f t="shared" si="4"/>
        <v>0</v>
      </c>
      <c r="G102" s="225">
        <v>1</v>
      </c>
      <c r="H102" s="224" t="s">
        <v>21</v>
      </c>
      <c r="I102" s="530"/>
      <c r="J102" s="539">
        <v>1</v>
      </c>
      <c r="K102" s="539">
        <v>1</v>
      </c>
      <c r="L102" s="539">
        <v>1</v>
      </c>
      <c r="M102" s="539">
        <v>1</v>
      </c>
      <c r="N102" s="539">
        <v>1</v>
      </c>
      <c r="O102" s="539">
        <v>1</v>
      </c>
      <c r="P102" s="539">
        <v>1</v>
      </c>
      <c r="Q102" s="539">
        <v>1</v>
      </c>
      <c r="R102" s="539">
        <v>1</v>
      </c>
      <c r="S102" s="539">
        <v>1</v>
      </c>
      <c r="T102" s="539">
        <v>1</v>
      </c>
      <c r="U102" s="539">
        <v>1</v>
      </c>
      <c r="V102" s="537">
        <v>1</v>
      </c>
      <c r="W102" s="537">
        <v>1</v>
      </c>
      <c r="X102" s="537">
        <v>1</v>
      </c>
      <c r="Y102" s="537">
        <v>1</v>
      </c>
      <c r="Z102" s="537">
        <v>1</v>
      </c>
      <c r="AA102" s="537">
        <v>1</v>
      </c>
      <c r="AB102" s="537">
        <v>1</v>
      </c>
      <c r="AC102" s="537">
        <v>1</v>
      </c>
      <c r="AE102" s="541">
        <v>1</v>
      </c>
      <c r="AF102" s="540">
        <v>1</v>
      </c>
      <c r="AG102" s="540">
        <v>1</v>
      </c>
    </row>
    <row r="103" spans="1:33">
      <c r="A103" s="31" t="str">
        <f>'He Data'!O104</f>
        <v>sample name</v>
      </c>
      <c r="B103" s="32">
        <f>'He Data'!R104</f>
        <v>100</v>
      </c>
      <c r="C103" s="34">
        <f>'He Data'!P104</f>
        <v>1</v>
      </c>
      <c r="D103" s="226"/>
      <c r="E103" s="226"/>
      <c r="F103" t="b">
        <f t="shared" si="4"/>
        <v>0</v>
      </c>
      <c r="G103" s="225">
        <v>1</v>
      </c>
      <c r="H103" s="224" t="s">
        <v>21</v>
      </c>
      <c r="I103" s="530"/>
      <c r="J103" s="539">
        <v>1</v>
      </c>
      <c r="K103" s="539">
        <v>1</v>
      </c>
      <c r="L103" s="539">
        <v>1</v>
      </c>
      <c r="M103" s="539">
        <v>1</v>
      </c>
      <c r="N103" s="539">
        <v>1</v>
      </c>
      <c r="O103" s="539">
        <v>1</v>
      </c>
      <c r="P103" s="539">
        <v>1</v>
      </c>
      <c r="Q103" s="539">
        <v>1</v>
      </c>
      <c r="R103" s="539">
        <v>1</v>
      </c>
      <c r="S103" s="539">
        <v>1</v>
      </c>
      <c r="T103" s="539">
        <v>1</v>
      </c>
      <c r="U103" s="539">
        <v>1</v>
      </c>
      <c r="V103" s="537">
        <v>1</v>
      </c>
      <c r="W103" s="537">
        <v>1</v>
      </c>
      <c r="X103" s="537">
        <v>1</v>
      </c>
      <c r="Y103" s="537">
        <v>1</v>
      </c>
      <c r="Z103" s="537">
        <v>1</v>
      </c>
      <c r="AA103" s="537">
        <v>1</v>
      </c>
      <c r="AB103" s="537">
        <v>1</v>
      </c>
      <c r="AC103" s="537">
        <v>1</v>
      </c>
      <c r="AE103" s="541">
        <v>1</v>
      </c>
      <c r="AF103" s="540">
        <v>1</v>
      </c>
      <c r="AG103" s="540">
        <v>1</v>
      </c>
    </row>
    <row r="104" spans="1:33">
      <c r="A104" s="31" t="str">
        <f>'He Data'!O105</f>
        <v>sample name</v>
      </c>
      <c r="B104" s="32">
        <f>'He Data'!R105</f>
        <v>100</v>
      </c>
      <c r="C104" s="34">
        <f>'He Data'!P105</f>
        <v>1</v>
      </c>
      <c r="D104" s="226"/>
      <c r="E104" s="226"/>
      <c r="F104" t="b">
        <f t="shared" si="4"/>
        <v>0</v>
      </c>
      <c r="G104" s="225">
        <v>1</v>
      </c>
      <c r="H104" s="224" t="s">
        <v>21</v>
      </c>
      <c r="I104" s="530"/>
      <c r="J104" s="539">
        <v>1</v>
      </c>
      <c r="K104" s="539">
        <v>1</v>
      </c>
      <c r="L104" s="539">
        <v>1</v>
      </c>
      <c r="M104" s="539">
        <v>1</v>
      </c>
      <c r="N104" s="539">
        <v>1</v>
      </c>
      <c r="O104" s="539">
        <v>1</v>
      </c>
      <c r="P104" s="539">
        <v>1</v>
      </c>
      <c r="Q104" s="539">
        <v>1</v>
      </c>
      <c r="R104" s="539">
        <v>1</v>
      </c>
      <c r="S104" s="539">
        <v>1</v>
      </c>
      <c r="T104" s="539">
        <v>1</v>
      </c>
      <c r="U104" s="539">
        <v>1</v>
      </c>
      <c r="V104" s="537">
        <v>1</v>
      </c>
      <c r="W104" s="537">
        <v>1</v>
      </c>
      <c r="X104" s="537">
        <v>1</v>
      </c>
      <c r="Y104" s="537">
        <v>1</v>
      </c>
      <c r="Z104" s="537">
        <v>1</v>
      </c>
      <c r="AA104" s="537">
        <v>1</v>
      </c>
      <c r="AB104" s="537">
        <v>1</v>
      </c>
      <c r="AC104" s="537">
        <v>1</v>
      </c>
      <c r="AE104" s="541">
        <v>1</v>
      </c>
      <c r="AF104" s="540">
        <v>1</v>
      </c>
      <c r="AG104" s="540">
        <v>1</v>
      </c>
    </row>
    <row r="105" spans="1:33">
      <c r="A105" s="31" t="str">
        <f>'He Data'!O106</f>
        <v>sample name</v>
      </c>
      <c r="B105" s="32">
        <f>'He Data'!R106</f>
        <v>100</v>
      </c>
      <c r="C105" s="34">
        <f>'He Data'!P106</f>
        <v>1</v>
      </c>
      <c r="D105" s="226"/>
      <c r="E105" s="226"/>
      <c r="F105" t="b">
        <f t="shared" si="4"/>
        <v>0</v>
      </c>
      <c r="G105" s="225">
        <v>1</v>
      </c>
      <c r="H105" s="224" t="s">
        <v>21</v>
      </c>
      <c r="I105" s="530"/>
      <c r="J105" s="539">
        <v>1</v>
      </c>
      <c r="K105" s="539">
        <v>1</v>
      </c>
      <c r="L105" s="539">
        <v>1</v>
      </c>
      <c r="M105" s="539">
        <v>1</v>
      </c>
      <c r="N105" s="539">
        <v>1</v>
      </c>
      <c r="O105" s="539">
        <v>1</v>
      </c>
      <c r="P105" s="539">
        <v>1</v>
      </c>
      <c r="Q105" s="539">
        <v>1</v>
      </c>
      <c r="R105" s="539">
        <v>1</v>
      </c>
      <c r="S105" s="539">
        <v>1</v>
      </c>
      <c r="T105" s="539">
        <v>1</v>
      </c>
      <c r="U105" s="539">
        <v>1</v>
      </c>
      <c r="V105" s="537">
        <v>1</v>
      </c>
      <c r="W105" s="537">
        <v>1</v>
      </c>
      <c r="X105" s="537">
        <v>1</v>
      </c>
      <c r="Y105" s="537">
        <v>1</v>
      </c>
      <c r="Z105" s="537">
        <v>1</v>
      </c>
      <c r="AA105" s="537">
        <v>1</v>
      </c>
      <c r="AB105" s="537">
        <v>1</v>
      </c>
      <c r="AC105" s="537">
        <v>1</v>
      </c>
      <c r="AE105" s="541">
        <v>1</v>
      </c>
      <c r="AF105" s="540">
        <v>1</v>
      </c>
      <c r="AG105" s="540">
        <v>1</v>
      </c>
    </row>
    <row r="106" spans="1:33">
      <c r="A106" s="31" t="str">
        <f>'He Data'!O107</f>
        <v>sample name</v>
      </c>
      <c r="B106" s="32">
        <f>'He Data'!R107</f>
        <v>100</v>
      </c>
      <c r="C106" s="34">
        <f>'He Data'!P107</f>
        <v>1</v>
      </c>
      <c r="D106" s="226"/>
      <c r="E106" s="226"/>
      <c r="F106" t="b">
        <f t="shared" si="4"/>
        <v>0</v>
      </c>
      <c r="G106" s="225">
        <v>1</v>
      </c>
      <c r="H106" s="224" t="s">
        <v>21</v>
      </c>
      <c r="I106" s="530"/>
      <c r="J106" s="539">
        <v>1</v>
      </c>
      <c r="K106" s="539">
        <v>1</v>
      </c>
      <c r="L106" s="539">
        <v>1</v>
      </c>
      <c r="M106" s="539">
        <v>1</v>
      </c>
      <c r="N106" s="539">
        <v>1</v>
      </c>
      <c r="O106" s="539">
        <v>1</v>
      </c>
      <c r="P106" s="539">
        <v>1</v>
      </c>
      <c r="Q106" s="539">
        <v>1</v>
      </c>
      <c r="R106" s="539">
        <v>1</v>
      </c>
      <c r="S106" s="539">
        <v>1</v>
      </c>
      <c r="T106" s="539">
        <v>1</v>
      </c>
      <c r="U106" s="539">
        <v>1</v>
      </c>
      <c r="V106" s="537">
        <v>1</v>
      </c>
      <c r="W106" s="537">
        <v>1</v>
      </c>
      <c r="X106" s="537">
        <v>1</v>
      </c>
      <c r="Y106" s="537">
        <v>1</v>
      </c>
      <c r="Z106" s="537">
        <v>1</v>
      </c>
      <c r="AA106" s="537">
        <v>1</v>
      </c>
      <c r="AB106" s="537">
        <v>1</v>
      </c>
      <c r="AC106" s="537">
        <v>1</v>
      </c>
      <c r="AE106" s="541">
        <v>1</v>
      </c>
      <c r="AF106" s="540">
        <v>1</v>
      </c>
      <c r="AG106" s="540">
        <v>1</v>
      </c>
    </row>
    <row r="107" spans="1:33">
      <c r="A107" s="31" t="str">
        <f>'He Data'!O108</f>
        <v>sample name</v>
      </c>
      <c r="B107" s="32">
        <f>'He Data'!R108</f>
        <v>100</v>
      </c>
      <c r="C107" s="34">
        <f>'He Data'!P108</f>
        <v>1</v>
      </c>
      <c r="D107" s="226"/>
      <c r="E107" s="226"/>
      <c r="F107" t="b">
        <f t="shared" si="4"/>
        <v>0</v>
      </c>
      <c r="G107" s="225">
        <v>1</v>
      </c>
      <c r="H107" s="224" t="s">
        <v>21</v>
      </c>
      <c r="I107" s="530"/>
      <c r="J107" s="539">
        <v>1</v>
      </c>
      <c r="K107" s="539">
        <v>1</v>
      </c>
      <c r="L107" s="539">
        <v>1</v>
      </c>
      <c r="M107" s="539">
        <v>1</v>
      </c>
      <c r="N107" s="539">
        <v>1</v>
      </c>
      <c r="O107" s="539">
        <v>1</v>
      </c>
      <c r="P107" s="539">
        <v>1</v>
      </c>
      <c r="Q107" s="539">
        <v>1</v>
      </c>
      <c r="R107" s="539">
        <v>1</v>
      </c>
      <c r="S107" s="539">
        <v>1</v>
      </c>
      <c r="T107" s="539">
        <v>1</v>
      </c>
      <c r="U107" s="539">
        <v>1</v>
      </c>
      <c r="V107" s="537">
        <v>1</v>
      </c>
      <c r="W107" s="537">
        <v>1</v>
      </c>
      <c r="X107" s="537">
        <v>1</v>
      </c>
      <c r="Y107" s="537">
        <v>1</v>
      </c>
      <c r="Z107" s="537">
        <v>1</v>
      </c>
      <c r="AA107" s="537">
        <v>1</v>
      </c>
      <c r="AB107" s="537">
        <v>1</v>
      </c>
      <c r="AC107" s="537">
        <v>1</v>
      </c>
      <c r="AE107" s="541">
        <v>1</v>
      </c>
      <c r="AF107" s="540">
        <v>1</v>
      </c>
      <c r="AG107" s="540">
        <v>1</v>
      </c>
    </row>
    <row r="108" spans="1:33">
      <c r="A108" s="31" t="str">
        <f>'He Data'!O109</f>
        <v>sample name</v>
      </c>
      <c r="B108" s="32">
        <f>'He Data'!R109</f>
        <v>100</v>
      </c>
      <c r="C108" s="34">
        <f>'He Data'!P109</f>
        <v>1</v>
      </c>
      <c r="D108" s="226"/>
      <c r="E108" s="226"/>
      <c r="F108" t="b">
        <f t="shared" si="4"/>
        <v>0</v>
      </c>
      <c r="G108" s="225">
        <v>1</v>
      </c>
      <c r="H108" s="224" t="s">
        <v>21</v>
      </c>
      <c r="I108" s="530"/>
      <c r="J108" s="539">
        <v>1</v>
      </c>
      <c r="K108" s="539">
        <v>1</v>
      </c>
      <c r="L108" s="539">
        <v>1</v>
      </c>
      <c r="M108" s="539">
        <v>1</v>
      </c>
      <c r="N108" s="539">
        <v>1</v>
      </c>
      <c r="O108" s="539">
        <v>1</v>
      </c>
      <c r="P108" s="539">
        <v>1</v>
      </c>
      <c r="Q108" s="539">
        <v>1</v>
      </c>
      <c r="R108" s="539">
        <v>1</v>
      </c>
      <c r="S108" s="539">
        <v>1</v>
      </c>
      <c r="T108" s="539">
        <v>1</v>
      </c>
      <c r="U108" s="539">
        <v>1</v>
      </c>
      <c r="V108" s="537">
        <v>1</v>
      </c>
      <c r="W108" s="537">
        <v>1</v>
      </c>
      <c r="X108" s="537">
        <v>1</v>
      </c>
      <c r="Y108" s="537">
        <v>1</v>
      </c>
      <c r="Z108" s="537">
        <v>1</v>
      </c>
      <c r="AA108" s="537">
        <v>1</v>
      </c>
      <c r="AB108" s="537">
        <v>1</v>
      </c>
      <c r="AC108" s="537">
        <v>1</v>
      </c>
      <c r="AE108" s="541">
        <v>1</v>
      </c>
      <c r="AF108" s="540">
        <v>1</v>
      </c>
      <c r="AG108" s="540">
        <v>1</v>
      </c>
    </row>
    <row r="109" spans="1:33">
      <c r="A109" s="31" t="str">
        <f>'He Data'!O110</f>
        <v>sample name</v>
      </c>
      <c r="B109" s="32">
        <f>'He Data'!R110</f>
        <v>100</v>
      </c>
      <c r="C109" s="34">
        <f>'He Data'!P110</f>
        <v>1</v>
      </c>
      <c r="D109" s="226"/>
      <c r="E109" s="226"/>
      <c r="F109" t="b">
        <f t="shared" si="4"/>
        <v>0</v>
      </c>
      <c r="G109" s="225">
        <v>1</v>
      </c>
      <c r="H109" s="224" t="s">
        <v>21</v>
      </c>
      <c r="I109" s="530"/>
      <c r="J109" s="539">
        <v>1</v>
      </c>
      <c r="K109" s="539">
        <v>1</v>
      </c>
      <c r="L109" s="539">
        <v>1</v>
      </c>
      <c r="M109" s="539">
        <v>1</v>
      </c>
      <c r="N109" s="539">
        <v>1</v>
      </c>
      <c r="O109" s="539">
        <v>1</v>
      </c>
      <c r="P109" s="539">
        <v>1</v>
      </c>
      <c r="Q109" s="539">
        <v>1</v>
      </c>
      <c r="R109" s="539">
        <v>1</v>
      </c>
      <c r="S109" s="539">
        <v>1</v>
      </c>
      <c r="T109" s="539">
        <v>1</v>
      </c>
      <c r="U109" s="539">
        <v>1</v>
      </c>
      <c r="V109" s="537">
        <v>1</v>
      </c>
      <c r="W109" s="537">
        <v>1</v>
      </c>
      <c r="X109" s="537">
        <v>1</v>
      </c>
      <c r="Y109" s="537">
        <v>1</v>
      </c>
      <c r="Z109" s="537">
        <v>1</v>
      </c>
      <c r="AA109" s="537">
        <v>1</v>
      </c>
      <c r="AB109" s="537">
        <v>1</v>
      </c>
      <c r="AC109" s="537">
        <v>1</v>
      </c>
      <c r="AE109" s="541">
        <v>1</v>
      </c>
      <c r="AF109" s="540">
        <v>1</v>
      </c>
      <c r="AG109" s="540">
        <v>1</v>
      </c>
    </row>
    <row r="110" spans="1:33">
      <c r="A110" s="31" t="str">
        <f>'He Data'!O111</f>
        <v>sample name</v>
      </c>
      <c r="B110" s="32">
        <f>'He Data'!R111</f>
        <v>100</v>
      </c>
      <c r="C110" s="34">
        <f>'He Data'!P111</f>
        <v>1</v>
      </c>
      <c r="D110" s="226"/>
      <c r="E110" s="226"/>
      <c r="F110" t="b">
        <f t="shared" si="4"/>
        <v>0</v>
      </c>
      <c r="G110" s="225">
        <v>1</v>
      </c>
      <c r="H110" s="224" t="s">
        <v>21</v>
      </c>
      <c r="I110" s="530"/>
      <c r="J110" s="539">
        <v>1</v>
      </c>
      <c r="K110" s="539">
        <v>1</v>
      </c>
      <c r="L110" s="539">
        <v>1</v>
      </c>
      <c r="M110" s="539">
        <v>1</v>
      </c>
      <c r="N110" s="539">
        <v>1</v>
      </c>
      <c r="O110" s="539">
        <v>1</v>
      </c>
      <c r="P110" s="539">
        <v>1</v>
      </c>
      <c r="Q110" s="539">
        <v>1</v>
      </c>
      <c r="R110" s="539">
        <v>1</v>
      </c>
      <c r="S110" s="539">
        <v>1</v>
      </c>
      <c r="T110" s="539">
        <v>1</v>
      </c>
      <c r="U110" s="539">
        <v>1</v>
      </c>
      <c r="V110" s="537">
        <v>1</v>
      </c>
      <c r="W110" s="537">
        <v>1</v>
      </c>
      <c r="X110" s="537">
        <v>1</v>
      </c>
      <c r="Y110" s="537">
        <v>1</v>
      </c>
      <c r="Z110" s="537">
        <v>1</v>
      </c>
      <c r="AA110" s="537">
        <v>1</v>
      </c>
      <c r="AB110" s="537">
        <v>1</v>
      </c>
      <c r="AC110" s="537">
        <v>1</v>
      </c>
      <c r="AE110" s="541">
        <v>1</v>
      </c>
      <c r="AF110" s="540">
        <v>1</v>
      </c>
      <c r="AG110" s="540">
        <v>1</v>
      </c>
    </row>
    <row r="111" spans="1:33">
      <c r="A111" s="31" t="str">
        <f>'He Data'!O112</f>
        <v>sample name</v>
      </c>
      <c r="B111" s="32">
        <f>'He Data'!R112</f>
        <v>100</v>
      </c>
      <c r="C111" s="34">
        <f>'He Data'!P112</f>
        <v>1</v>
      </c>
      <c r="D111" s="226"/>
      <c r="E111" s="226"/>
      <c r="F111" t="b">
        <f t="shared" si="4"/>
        <v>0</v>
      </c>
      <c r="G111" s="225">
        <v>1</v>
      </c>
      <c r="H111" s="224" t="s">
        <v>21</v>
      </c>
      <c r="I111" s="530"/>
      <c r="J111" s="539">
        <v>1</v>
      </c>
      <c r="K111" s="539">
        <v>1</v>
      </c>
      <c r="L111" s="539">
        <v>1</v>
      </c>
      <c r="M111" s="539">
        <v>1</v>
      </c>
      <c r="N111" s="539">
        <v>1</v>
      </c>
      <c r="O111" s="539">
        <v>1</v>
      </c>
      <c r="P111" s="539">
        <v>1</v>
      </c>
      <c r="Q111" s="539">
        <v>1</v>
      </c>
      <c r="R111" s="539">
        <v>1</v>
      </c>
      <c r="S111" s="539">
        <v>1</v>
      </c>
      <c r="T111" s="539">
        <v>1</v>
      </c>
      <c r="U111" s="539">
        <v>1</v>
      </c>
      <c r="V111" s="537">
        <v>1</v>
      </c>
      <c r="W111" s="537">
        <v>1</v>
      </c>
      <c r="X111" s="537">
        <v>1</v>
      </c>
      <c r="Y111" s="537">
        <v>1</v>
      </c>
      <c r="Z111" s="537">
        <v>1</v>
      </c>
      <c r="AA111" s="537">
        <v>1</v>
      </c>
      <c r="AB111" s="537">
        <v>1</v>
      </c>
      <c r="AC111" s="537">
        <v>1</v>
      </c>
      <c r="AE111" s="541">
        <v>1</v>
      </c>
      <c r="AF111" s="540">
        <v>1</v>
      </c>
      <c r="AG111" s="540">
        <v>1</v>
      </c>
    </row>
    <row r="112" spans="1:33">
      <c r="A112" s="31" t="str">
        <f>'He Data'!O113</f>
        <v>sample name</v>
      </c>
      <c r="B112" s="32">
        <f>'He Data'!R113</f>
        <v>100</v>
      </c>
      <c r="C112" s="34">
        <f>'He Data'!P113</f>
        <v>1</v>
      </c>
      <c r="D112" s="226"/>
      <c r="E112" s="226"/>
      <c r="F112" t="b">
        <f t="shared" si="4"/>
        <v>0</v>
      </c>
      <c r="G112" s="225">
        <v>1</v>
      </c>
      <c r="H112" s="224" t="s">
        <v>21</v>
      </c>
      <c r="I112" s="530"/>
      <c r="J112" s="539">
        <v>1</v>
      </c>
      <c r="K112" s="539">
        <v>1</v>
      </c>
      <c r="L112" s="539">
        <v>1</v>
      </c>
      <c r="M112" s="539">
        <v>1</v>
      </c>
      <c r="N112" s="539">
        <v>1</v>
      </c>
      <c r="O112" s="539">
        <v>1</v>
      </c>
      <c r="P112" s="539">
        <v>1</v>
      </c>
      <c r="Q112" s="539">
        <v>1</v>
      </c>
      <c r="R112" s="539">
        <v>1</v>
      </c>
      <c r="S112" s="539">
        <v>1</v>
      </c>
      <c r="T112" s="539">
        <v>1</v>
      </c>
      <c r="U112" s="539">
        <v>1</v>
      </c>
      <c r="V112" s="537">
        <v>1</v>
      </c>
      <c r="W112" s="537">
        <v>1</v>
      </c>
      <c r="X112" s="537">
        <v>1</v>
      </c>
      <c r="Y112" s="537">
        <v>1</v>
      </c>
      <c r="Z112" s="537">
        <v>1</v>
      </c>
      <c r="AA112" s="537">
        <v>1</v>
      </c>
      <c r="AB112" s="537">
        <v>1</v>
      </c>
      <c r="AC112" s="537">
        <v>1</v>
      </c>
      <c r="AE112" s="541">
        <v>1</v>
      </c>
      <c r="AF112" s="540">
        <v>1</v>
      </c>
      <c r="AG112" s="540">
        <v>1</v>
      </c>
    </row>
    <row r="113" spans="1:33">
      <c r="A113" s="31" t="str">
        <f>'He Data'!O114</f>
        <v>sample name</v>
      </c>
      <c r="B113" s="32">
        <f>'He Data'!R114</f>
        <v>100</v>
      </c>
      <c r="C113" s="34">
        <f>'He Data'!P114</f>
        <v>1</v>
      </c>
      <c r="D113" s="226"/>
      <c r="E113" s="226"/>
      <c r="F113" t="b">
        <f t="shared" si="4"/>
        <v>0</v>
      </c>
      <c r="G113" s="225">
        <v>1</v>
      </c>
      <c r="H113" s="224" t="s">
        <v>21</v>
      </c>
      <c r="I113" s="530"/>
      <c r="J113" s="539">
        <v>1</v>
      </c>
      <c r="K113" s="539">
        <v>1</v>
      </c>
      <c r="L113" s="539">
        <v>1</v>
      </c>
      <c r="M113" s="539">
        <v>1</v>
      </c>
      <c r="N113" s="539">
        <v>1</v>
      </c>
      <c r="O113" s="539">
        <v>1</v>
      </c>
      <c r="P113" s="539">
        <v>1</v>
      </c>
      <c r="Q113" s="539">
        <v>1</v>
      </c>
      <c r="R113" s="539">
        <v>1</v>
      </c>
      <c r="S113" s="539">
        <v>1</v>
      </c>
      <c r="T113" s="539">
        <v>1</v>
      </c>
      <c r="U113" s="539">
        <v>1</v>
      </c>
      <c r="V113" s="537">
        <v>1</v>
      </c>
      <c r="W113" s="537">
        <v>1</v>
      </c>
      <c r="X113" s="537">
        <v>1</v>
      </c>
      <c r="Y113" s="537">
        <v>1</v>
      </c>
      <c r="Z113" s="537">
        <v>1</v>
      </c>
      <c r="AA113" s="537">
        <v>1</v>
      </c>
      <c r="AB113" s="537">
        <v>1</v>
      </c>
      <c r="AC113" s="537">
        <v>1</v>
      </c>
      <c r="AE113" s="541">
        <v>1</v>
      </c>
      <c r="AF113" s="540">
        <v>1</v>
      </c>
      <c r="AG113" s="540">
        <v>1</v>
      </c>
    </row>
    <row r="114" spans="1:33">
      <c r="A114" s="31" t="str">
        <f>'He Data'!O115</f>
        <v>sample name</v>
      </c>
      <c r="B114" s="32">
        <f>'He Data'!R115</f>
        <v>100</v>
      </c>
      <c r="C114" s="34">
        <f>'He Data'!P115</f>
        <v>1</v>
      </c>
      <c r="D114" s="226"/>
      <c r="E114" s="226"/>
      <c r="F114" t="b">
        <f t="shared" si="4"/>
        <v>0</v>
      </c>
      <c r="G114" s="225">
        <v>1</v>
      </c>
      <c r="H114" s="224" t="s">
        <v>21</v>
      </c>
      <c r="I114" s="530"/>
      <c r="J114" s="539">
        <v>1</v>
      </c>
      <c r="K114" s="539">
        <v>1</v>
      </c>
      <c r="L114" s="539">
        <v>1</v>
      </c>
      <c r="M114" s="539">
        <v>1</v>
      </c>
      <c r="N114" s="539">
        <v>1</v>
      </c>
      <c r="O114" s="539">
        <v>1</v>
      </c>
      <c r="P114" s="539">
        <v>1</v>
      </c>
      <c r="Q114" s="539">
        <v>1</v>
      </c>
      <c r="R114" s="539">
        <v>1</v>
      </c>
      <c r="S114" s="539">
        <v>1</v>
      </c>
      <c r="T114" s="539">
        <v>1</v>
      </c>
      <c r="U114" s="539">
        <v>1</v>
      </c>
      <c r="V114" s="537">
        <v>1</v>
      </c>
      <c r="W114" s="537">
        <v>1</v>
      </c>
      <c r="X114" s="537">
        <v>1</v>
      </c>
      <c r="Y114" s="537">
        <v>1</v>
      </c>
      <c r="Z114" s="537">
        <v>1</v>
      </c>
      <c r="AA114" s="537">
        <v>1</v>
      </c>
      <c r="AB114" s="537">
        <v>1</v>
      </c>
      <c r="AC114" s="537">
        <v>1</v>
      </c>
      <c r="AE114" s="541">
        <v>1</v>
      </c>
      <c r="AF114" s="540">
        <v>1</v>
      </c>
      <c r="AG114" s="540">
        <v>1</v>
      </c>
    </row>
    <row r="115" spans="1:33">
      <c r="A115" s="31" t="str">
        <f>'He Data'!O116</f>
        <v>sample name</v>
      </c>
      <c r="B115" s="32">
        <f>'He Data'!R116</f>
        <v>100</v>
      </c>
      <c r="C115" s="34">
        <f>'He Data'!P116</f>
        <v>1</v>
      </c>
      <c r="D115" s="226"/>
      <c r="E115" s="226"/>
      <c r="F115" t="b">
        <f t="shared" si="4"/>
        <v>0</v>
      </c>
      <c r="G115" s="225">
        <v>1</v>
      </c>
      <c r="H115" s="224" t="s">
        <v>21</v>
      </c>
      <c r="I115" s="530"/>
      <c r="J115" s="539">
        <v>1</v>
      </c>
      <c r="K115" s="539">
        <v>1</v>
      </c>
      <c r="L115" s="539">
        <v>1</v>
      </c>
      <c r="M115" s="539">
        <v>1</v>
      </c>
      <c r="N115" s="539">
        <v>1</v>
      </c>
      <c r="O115" s="539">
        <v>1</v>
      </c>
      <c r="P115" s="539">
        <v>1</v>
      </c>
      <c r="Q115" s="539">
        <v>1</v>
      </c>
      <c r="R115" s="539">
        <v>1</v>
      </c>
      <c r="S115" s="539">
        <v>1</v>
      </c>
      <c r="T115" s="539">
        <v>1</v>
      </c>
      <c r="U115" s="539">
        <v>1</v>
      </c>
      <c r="V115" s="537">
        <v>1</v>
      </c>
      <c r="W115" s="537">
        <v>1</v>
      </c>
      <c r="X115" s="537">
        <v>1</v>
      </c>
      <c r="Y115" s="537">
        <v>1</v>
      </c>
      <c r="Z115" s="537">
        <v>1</v>
      </c>
      <c r="AA115" s="537">
        <v>1</v>
      </c>
      <c r="AB115" s="537">
        <v>1</v>
      </c>
      <c r="AC115" s="537">
        <v>1</v>
      </c>
      <c r="AE115" s="541">
        <v>1</v>
      </c>
      <c r="AF115" s="540">
        <v>1</v>
      </c>
      <c r="AG115" s="540">
        <v>1</v>
      </c>
    </row>
    <row r="116" spans="1:33">
      <c r="A116" s="31" t="str">
        <f>'He Data'!O117</f>
        <v>sample name</v>
      </c>
      <c r="B116" s="32">
        <f>'He Data'!R117</f>
        <v>100</v>
      </c>
      <c r="C116" s="34">
        <f>'He Data'!P117</f>
        <v>1</v>
      </c>
      <c r="D116" s="226"/>
      <c r="E116" s="226"/>
      <c r="F116" t="b">
        <f t="shared" si="4"/>
        <v>0</v>
      </c>
      <c r="G116" s="225">
        <v>1</v>
      </c>
      <c r="H116" s="224" t="s">
        <v>21</v>
      </c>
      <c r="I116" s="530"/>
      <c r="J116" s="539">
        <v>1</v>
      </c>
      <c r="K116" s="539">
        <v>1</v>
      </c>
      <c r="L116" s="539">
        <v>1</v>
      </c>
      <c r="M116" s="539">
        <v>1</v>
      </c>
      <c r="N116" s="539">
        <v>1</v>
      </c>
      <c r="O116" s="539">
        <v>1</v>
      </c>
      <c r="P116" s="539">
        <v>1</v>
      </c>
      <c r="Q116" s="539">
        <v>1</v>
      </c>
      <c r="R116" s="539">
        <v>1</v>
      </c>
      <c r="S116" s="539">
        <v>1</v>
      </c>
      <c r="T116" s="539">
        <v>1</v>
      </c>
      <c r="U116" s="539">
        <v>1</v>
      </c>
      <c r="V116" s="537">
        <v>1</v>
      </c>
      <c r="W116" s="537">
        <v>1</v>
      </c>
      <c r="X116" s="537">
        <v>1</v>
      </c>
      <c r="Y116" s="537">
        <v>1</v>
      </c>
      <c r="Z116" s="537">
        <v>1</v>
      </c>
      <c r="AA116" s="537">
        <v>1</v>
      </c>
      <c r="AB116" s="537">
        <v>1</v>
      </c>
      <c r="AC116" s="537">
        <v>1</v>
      </c>
      <c r="AE116" s="541">
        <v>1</v>
      </c>
      <c r="AF116" s="540">
        <v>1</v>
      </c>
      <c r="AG116" s="540">
        <v>1</v>
      </c>
    </row>
    <row r="117" spans="1:33">
      <c r="A117" s="31" t="str">
        <f>'He Data'!O118</f>
        <v>sample name</v>
      </c>
      <c r="B117" s="32">
        <f>'He Data'!R118</f>
        <v>100</v>
      </c>
      <c r="C117" s="34">
        <f>'He Data'!P118</f>
        <v>1</v>
      </c>
      <c r="D117" s="226"/>
      <c r="E117" s="226"/>
      <c r="F117" t="b">
        <f t="shared" si="4"/>
        <v>0</v>
      </c>
      <c r="G117" s="225">
        <v>1</v>
      </c>
      <c r="H117" s="224" t="s">
        <v>21</v>
      </c>
      <c r="I117" s="530"/>
      <c r="J117" s="539">
        <v>1</v>
      </c>
      <c r="K117" s="539">
        <v>1</v>
      </c>
      <c r="L117" s="539">
        <v>1</v>
      </c>
      <c r="M117" s="539">
        <v>1</v>
      </c>
      <c r="N117" s="539">
        <v>1</v>
      </c>
      <c r="O117" s="539">
        <v>1</v>
      </c>
      <c r="P117" s="539">
        <v>1</v>
      </c>
      <c r="Q117" s="539">
        <v>1</v>
      </c>
      <c r="R117" s="539">
        <v>1</v>
      </c>
      <c r="S117" s="539">
        <v>1</v>
      </c>
      <c r="T117" s="539">
        <v>1</v>
      </c>
      <c r="U117" s="539">
        <v>1</v>
      </c>
      <c r="V117" s="537">
        <v>1</v>
      </c>
      <c r="W117" s="537">
        <v>1</v>
      </c>
      <c r="X117" s="537">
        <v>1</v>
      </c>
      <c r="Y117" s="537">
        <v>1</v>
      </c>
      <c r="Z117" s="537">
        <v>1</v>
      </c>
      <c r="AA117" s="537">
        <v>1</v>
      </c>
      <c r="AB117" s="537">
        <v>1</v>
      </c>
      <c r="AC117" s="537">
        <v>1</v>
      </c>
      <c r="AE117" s="541">
        <v>1</v>
      </c>
      <c r="AF117" s="540">
        <v>1</v>
      </c>
      <c r="AG117" s="540">
        <v>1</v>
      </c>
    </row>
    <row r="118" spans="1:33">
      <c r="A118" s="31" t="str">
        <f>'He Data'!O119</f>
        <v>sample name</v>
      </c>
      <c r="B118" s="32">
        <f>'He Data'!R119</f>
        <v>100</v>
      </c>
      <c r="C118" s="34">
        <f>'He Data'!P119</f>
        <v>1</v>
      </c>
      <c r="D118" s="226"/>
      <c r="E118" s="226"/>
      <c r="F118" t="b">
        <f t="shared" si="4"/>
        <v>0</v>
      </c>
      <c r="G118" s="225">
        <v>1</v>
      </c>
      <c r="H118" s="224" t="s">
        <v>21</v>
      </c>
      <c r="I118" s="530"/>
      <c r="J118" s="539">
        <v>1</v>
      </c>
      <c r="K118" s="539">
        <v>1</v>
      </c>
      <c r="L118" s="539">
        <v>1</v>
      </c>
      <c r="M118" s="539">
        <v>1</v>
      </c>
      <c r="N118" s="539">
        <v>1</v>
      </c>
      <c r="O118" s="539">
        <v>1</v>
      </c>
      <c r="P118" s="539">
        <v>1</v>
      </c>
      <c r="Q118" s="539">
        <v>1</v>
      </c>
      <c r="R118" s="539">
        <v>1</v>
      </c>
      <c r="S118" s="539">
        <v>1</v>
      </c>
      <c r="T118" s="539">
        <v>1</v>
      </c>
      <c r="U118" s="539">
        <v>1</v>
      </c>
      <c r="V118" s="537">
        <v>1</v>
      </c>
      <c r="W118" s="537">
        <v>1</v>
      </c>
      <c r="X118" s="537">
        <v>1</v>
      </c>
      <c r="Y118" s="537">
        <v>1</v>
      </c>
      <c r="Z118" s="537">
        <v>1</v>
      </c>
      <c r="AA118" s="537">
        <v>1</v>
      </c>
      <c r="AB118" s="537">
        <v>1</v>
      </c>
      <c r="AC118" s="537">
        <v>1</v>
      </c>
      <c r="AE118" s="541">
        <v>1</v>
      </c>
      <c r="AF118" s="540">
        <v>1</v>
      </c>
      <c r="AG118" s="540">
        <v>1</v>
      </c>
    </row>
    <row r="119" spans="1:33">
      <c r="A119" s="31" t="str">
        <f>'He Data'!O120</f>
        <v>sample name</v>
      </c>
      <c r="B119" s="32">
        <f>'He Data'!R120</f>
        <v>100</v>
      </c>
      <c r="C119" s="34">
        <f>'He Data'!P120</f>
        <v>1</v>
      </c>
      <c r="D119" s="226"/>
      <c r="E119" s="226"/>
      <c r="F119" t="b">
        <f t="shared" si="4"/>
        <v>0</v>
      </c>
      <c r="G119" s="225">
        <v>1</v>
      </c>
      <c r="H119" s="224" t="s">
        <v>21</v>
      </c>
      <c r="I119" s="530"/>
      <c r="J119" s="539">
        <v>1</v>
      </c>
      <c r="K119" s="539">
        <v>1</v>
      </c>
      <c r="L119" s="539">
        <v>1</v>
      </c>
      <c r="M119" s="539">
        <v>1</v>
      </c>
      <c r="N119" s="539">
        <v>1</v>
      </c>
      <c r="O119" s="539">
        <v>1</v>
      </c>
      <c r="P119" s="539">
        <v>1</v>
      </c>
      <c r="Q119" s="539">
        <v>1</v>
      </c>
      <c r="R119" s="539">
        <v>1</v>
      </c>
      <c r="S119" s="539">
        <v>1</v>
      </c>
      <c r="T119" s="539">
        <v>1</v>
      </c>
      <c r="U119" s="539">
        <v>1</v>
      </c>
      <c r="V119" s="537">
        <v>1</v>
      </c>
      <c r="W119" s="537">
        <v>1</v>
      </c>
      <c r="X119" s="537">
        <v>1</v>
      </c>
      <c r="Y119" s="537">
        <v>1</v>
      </c>
      <c r="Z119" s="537">
        <v>1</v>
      </c>
      <c r="AA119" s="537">
        <v>1</v>
      </c>
      <c r="AB119" s="537">
        <v>1</v>
      </c>
      <c r="AC119" s="537">
        <v>1</v>
      </c>
      <c r="AE119" s="541">
        <v>1</v>
      </c>
      <c r="AF119" s="540">
        <v>1</v>
      </c>
      <c r="AG119" s="540">
        <v>1</v>
      </c>
    </row>
    <row r="120" spans="1:33">
      <c r="A120" s="31" t="str">
        <f>'He Data'!O121</f>
        <v>sample name</v>
      </c>
      <c r="B120" s="32">
        <f>'He Data'!R121</f>
        <v>100</v>
      </c>
      <c r="C120" s="34">
        <f>'He Data'!P121</f>
        <v>1</v>
      </c>
      <c r="D120" s="226"/>
      <c r="E120" s="226"/>
      <c r="F120" t="b">
        <f t="shared" si="4"/>
        <v>0</v>
      </c>
      <c r="G120" s="225">
        <v>1</v>
      </c>
      <c r="H120" s="224" t="s">
        <v>21</v>
      </c>
      <c r="I120" s="530"/>
      <c r="J120" s="539">
        <v>1</v>
      </c>
      <c r="K120" s="539">
        <v>1</v>
      </c>
      <c r="L120" s="539">
        <v>1</v>
      </c>
      <c r="M120" s="539">
        <v>1</v>
      </c>
      <c r="N120" s="539">
        <v>1</v>
      </c>
      <c r="O120" s="539">
        <v>1</v>
      </c>
      <c r="P120" s="539">
        <v>1</v>
      </c>
      <c r="Q120" s="539">
        <v>1</v>
      </c>
      <c r="R120" s="539">
        <v>1</v>
      </c>
      <c r="S120" s="539">
        <v>1</v>
      </c>
      <c r="T120" s="539">
        <v>1</v>
      </c>
      <c r="U120" s="539">
        <v>1</v>
      </c>
      <c r="V120" s="537">
        <v>1</v>
      </c>
      <c r="W120" s="537">
        <v>1</v>
      </c>
      <c r="X120" s="537">
        <v>1</v>
      </c>
      <c r="Y120" s="537">
        <v>1</v>
      </c>
      <c r="Z120" s="537">
        <v>1</v>
      </c>
      <c r="AA120" s="537">
        <v>1</v>
      </c>
      <c r="AB120" s="537">
        <v>1</v>
      </c>
      <c r="AC120" s="537">
        <v>1</v>
      </c>
      <c r="AE120" s="541">
        <v>1</v>
      </c>
      <c r="AF120" s="540">
        <v>1</v>
      </c>
      <c r="AG120" s="540">
        <v>1</v>
      </c>
    </row>
    <row r="121" spans="1:33">
      <c r="A121" s="31" t="str">
        <f>'He Data'!O122</f>
        <v>sample name</v>
      </c>
      <c r="B121" s="32">
        <f>'He Data'!R122</f>
        <v>100</v>
      </c>
      <c r="C121" s="34">
        <f>'He Data'!P122</f>
        <v>1</v>
      </c>
      <c r="D121" s="226"/>
      <c r="E121" s="226"/>
      <c r="F121" t="b">
        <f t="shared" si="4"/>
        <v>0</v>
      </c>
      <c r="G121" s="225">
        <v>1</v>
      </c>
      <c r="H121" s="224" t="s">
        <v>21</v>
      </c>
      <c r="I121" s="530"/>
      <c r="J121" s="539">
        <v>1</v>
      </c>
      <c r="K121" s="539">
        <v>1</v>
      </c>
      <c r="L121" s="539">
        <v>1</v>
      </c>
      <c r="M121" s="539">
        <v>1</v>
      </c>
      <c r="N121" s="539">
        <v>1</v>
      </c>
      <c r="O121" s="539">
        <v>1</v>
      </c>
      <c r="P121" s="539">
        <v>1</v>
      </c>
      <c r="Q121" s="539">
        <v>1</v>
      </c>
      <c r="R121" s="539">
        <v>1</v>
      </c>
      <c r="S121" s="539">
        <v>1</v>
      </c>
      <c r="T121" s="539">
        <v>1</v>
      </c>
      <c r="U121" s="539">
        <v>1</v>
      </c>
      <c r="V121" s="537">
        <v>1</v>
      </c>
      <c r="W121" s="537">
        <v>1</v>
      </c>
      <c r="X121" s="537">
        <v>1</v>
      </c>
      <c r="Y121" s="537">
        <v>1</v>
      </c>
      <c r="Z121" s="537">
        <v>1</v>
      </c>
      <c r="AA121" s="537">
        <v>1</v>
      </c>
      <c r="AB121" s="537">
        <v>1</v>
      </c>
      <c r="AC121" s="537">
        <v>1</v>
      </c>
      <c r="AE121" s="541">
        <v>1</v>
      </c>
      <c r="AF121" s="540">
        <v>1</v>
      </c>
      <c r="AG121" s="540">
        <v>1</v>
      </c>
    </row>
    <row r="122" spans="1:33">
      <c r="A122" s="31" t="str">
        <f>'He Data'!O123</f>
        <v>sample name</v>
      </c>
      <c r="B122" s="32">
        <f>'He Data'!R123</f>
        <v>100</v>
      </c>
      <c r="C122" s="34">
        <f>'He Data'!P123</f>
        <v>1</v>
      </c>
      <c r="D122" s="226"/>
      <c r="E122" s="226"/>
      <c r="F122" t="b">
        <f t="shared" si="4"/>
        <v>0</v>
      </c>
      <c r="G122" s="225">
        <v>1</v>
      </c>
      <c r="H122" s="224" t="s">
        <v>21</v>
      </c>
      <c r="I122" s="530"/>
      <c r="J122" s="539">
        <v>1</v>
      </c>
      <c r="K122" s="539">
        <v>1</v>
      </c>
      <c r="L122" s="539">
        <v>1</v>
      </c>
      <c r="M122" s="539">
        <v>1</v>
      </c>
      <c r="N122" s="539">
        <v>1</v>
      </c>
      <c r="O122" s="539">
        <v>1</v>
      </c>
      <c r="P122" s="539">
        <v>1</v>
      </c>
      <c r="Q122" s="539">
        <v>1</v>
      </c>
      <c r="R122" s="539">
        <v>1</v>
      </c>
      <c r="S122" s="539">
        <v>1</v>
      </c>
      <c r="T122" s="539">
        <v>1</v>
      </c>
      <c r="U122" s="539">
        <v>1</v>
      </c>
      <c r="V122" s="537">
        <v>1</v>
      </c>
      <c r="W122" s="537">
        <v>1</v>
      </c>
      <c r="X122" s="537">
        <v>1</v>
      </c>
      <c r="Y122" s="537">
        <v>1</v>
      </c>
      <c r="Z122" s="537">
        <v>1</v>
      </c>
      <c r="AA122" s="537">
        <v>1</v>
      </c>
      <c r="AB122" s="537">
        <v>1</v>
      </c>
      <c r="AC122" s="537">
        <v>1</v>
      </c>
      <c r="AE122" s="541">
        <v>1</v>
      </c>
      <c r="AF122" s="540">
        <v>1</v>
      </c>
      <c r="AG122" s="540">
        <v>1</v>
      </c>
    </row>
    <row r="123" spans="1:33">
      <c r="A123" s="31" t="str">
        <f>'He Data'!O124</f>
        <v>sample name</v>
      </c>
      <c r="B123" s="32">
        <f>'He Data'!R124</f>
        <v>100</v>
      </c>
      <c r="C123" s="34">
        <f>'He Data'!P124</f>
        <v>1</v>
      </c>
      <c r="D123" s="226"/>
      <c r="E123" s="226"/>
      <c r="F123" t="b">
        <f t="shared" si="4"/>
        <v>0</v>
      </c>
      <c r="G123" s="225">
        <v>1</v>
      </c>
      <c r="H123" s="224" t="s">
        <v>21</v>
      </c>
      <c r="I123" s="530"/>
      <c r="J123" s="539">
        <v>1</v>
      </c>
      <c r="K123" s="539">
        <v>1</v>
      </c>
      <c r="L123" s="539">
        <v>1</v>
      </c>
      <c r="M123" s="539">
        <v>1</v>
      </c>
      <c r="N123" s="539">
        <v>1</v>
      </c>
      <c r="O123" s="539">
        <v>1</v>
      </c>
      <c r="P123" s="539">
        <v>1</v>
      </c>
      <c r="Q123" s="539">
        <v>1</v>
      </c>
      <c r="R123" s="539">
        <v>1</v>
      </c>
      <c r="S123" s="539">
        <v>1</v>
      </c>
      <c r="T123" s="539">
        <v>1</v>
      </c>
      <c r="U123" s="539">
        <v>1</v>
      </c>
      <c r="V123" s="537">
        <v>1</v>
      </c>
      <c r="W123" s="537">
        <v>1</v>
      </c>
      <c r="X123" s="537">
        <v>1</v>
      </c>
      <c r="Y123" s="537">
        <v>1</v>
      </c>
      <c r="Z123" s="537">
        <v>1</v>
      </c>
      <c r="AA123" s="537">
        <v>1</v>
      </c>
      <c r="AB123" s="537">
        <v>1</v>
      </c>
      <c r="AC123" s="537">
        <v>1</v>
      </c>
      <c r="AE123" s="541">
        <v>1</v>
      </c>
      <c r="AF123" s="540">
        <v>1</v>
      </c>
      <c r="AG123" s="540">
        <v>1</v>
      </c>
    </row>
    <row r="124" spans="1:33">
      <c r="A124" s="31" t="str">
        <f>'He Data'!O125</f>
        <v>sample name</v>
      </c>
      <c r="B124" s="32">
        <f>'He Data'!R125</f>
        <v>100</v>
      </c>
      <c r="C124" s="34">
        <f>'He Data'!P125</f>
        <v>1</v>
      </c>
      <c r="D124" s="226"/>
      <c r="E124" s="226"/>
      <c r="F124" t="b">
        <f t="shared" si="4"/>
        <v>0</v>
      </c>
      <c r="G124" s="225">
        <v>1</v>
      </c>
      <c r="H124" s="224" t="s">
        <v>21</v>
      </c>
      <c r="I124" s="530"/>
      <c r="J124" s="539">
        <v>1</v>
      </c>
      <c r="K124" s="539">
        <v>1</v>
      </c>
      <c r="L124" s="539">
        <v>1</v>
      </c>
      <c r="M124" s="539">
        <v>1</v>
      </c>
      <c r="N124" s="539">
        <v>1</v>
      </c>
      <c r="O124" s="539">
        <v>1</v>
      </c>
      <c r="P124" s="539">
        <v>1</v>
      </c>
      <c r="Q124" s="539">
        <v>1</v>
      </c>
      <c r="R124" s="539">
        <v>1</v>
      </c>
      <c r="S124" s="539">
        <v>1</v>
      </c>
      <c r="T124" s="539">
        <v>1</v>
      </c>
      <c r="U124" s="539">
        <v>1</v>
      </c>
      <c r="V124" s="537">
        <v>1</v>
      </c>
      <c r="W124" s="537">
        <v>1</v>
      </c>
      <c r="X124" s="537">
        <v>1</v>
      </c>
      <c r="Y124" s="537">
        <v>1</v>
      </c>
      <c r="Z124" s="537">
        <v>1</v>
      </c>
      <c r="AA124" s="537">
        <v>1</v>
      </c>
      <c r="AB124" s="537">
        <v>1</v>
      </c>
      <c r="AC124" s="537">
        <v>1</v>
      </c>
      <c r="AE124" s="541">
        <v>1</v>
      </c>
      <c r="AF124" s="540">
        <v>1</v>
      </c>
      <c r="AG124" s="540">
        <v>1</v>
      </c>
    </row>
    <row r="125" spans="1:33">
      <c r="A125" s="31" t="str">
        <f>'He Data'!O126</f>
        <v>sample name</v>
      </c>
      <c r="B125" s="32">
        <f>'He Data'!R126</f>
        <v>100</v>
      </c>
      <c r="C125" s="34">
        <f>'He Data'!P126</f>
        <v>1</v>
      </c>
      <c r="D125" s="226"/>
      <c r="E125" s="226"/>
      <c r="F125" t="b">
        <f t="shared" si="4"/>
        <v>0</v>
      </c>
      <c r="G125" s="225">
        <v>1</v>
      </c>
      <c r="H125" s="224" t="s">
        <v>21</v>
      </c>
      <c r="I125" s="530"/>
      <c r="J125" s="539">
        <v>1</v>
      </c>
      <c r="K125" s="539">
        <v>1</v>
      </c>
      <c r="L125" s="539">
        <v>1</v>
      </c>
      <c r="M125" s="539">
        <v>1</v>
      </c>
      <c r="N125" s="539">
        <v>1</v>
      </c>
      <c r="O125" s="539">
        <v>1</v>
      </c>
      <c r="P125" s="539">
        <v>1</v>
      </c>
      <c r="Q125" s="539">
        <v>1</v>
      </c>
      <c r="R125" s="539">
        <v>1</v>
      </c>
      <c r="S125" s="539">
        <v>1</v>
      </c>
      <c r="T125" s="539">
        <v>1</v>
      </c>
      <c r="U125" s="539">
        <v>1</v>
      </c>
      <c r="V125" s="537">
        <v>1</v>
      </c>
      <c r="W125" s="537">
        <v>1</v>
      </c>
      <c r="X125" s="537">
        <v>1</v>
      </c>
      <c r="Y125" s="537">
        <v>1</v>
      </c>
      <c r="Z125" s="537">
        <v>1</v>
      </c>
      <c r="AA125" s="537">
        <v>1</v>
      </c>
      <c r="AB125" s="537">
        <v>1</v>
      </c>
      <c r="AC125" s="537">
        <v>1</v>
      </c>
      <c r="AE125" s="541"/>
      <c r="AF125" s="540"/>
      <c r="AG125" s="540"/>
    </row>
    <row r="126" spans="1:33">
      <c r="A126" s="31" t="str">
        <f>'He Data'!O127</f>
        <v>sample name</v>
      </c>
      <c r="B126" s="32">
        <f>'He Data'!R127</f>
        <v>100</v>
      </c>
      <c r="C126" s="34">
        <f>'He Data'!P127</f>
        <v>1</v>
      </c>
      <c r="D126" s="226"/>
      <c r="E126" s="226"/>
      <c r="F126" t="b">
        <f t="shared" si="4"/>
        <v>0</v>
      </c>
      <c r="G126" s="225">
        <v>1</v>
      </c>
      <c r="H126" s="224" t="s">
        <v>21</v>
      </c>
      <c r="I126" s="530"/>
      <c r="J126" s="539">
        <v>1</v>
      </c>
      <c r="K126" s="539">
        <v>1</v>
      </c>
      <c r="L126" s="539">
        <v>1</v>
      </c>
      <c r="M126" s="539">
        <v>1</v>
      </c>
      <c r="N126" s="539">
        <v>1</v>
      </c>
      <c r="O126" s="539">
        <v>1</v>
      </c>
      <c r="P126" s="539">
        <v>1</v>
      </c>
      <c r="Q126" s="539">
        <v>1</v>
      </c>
      <c r="R126" s="539">
        <v>1</v>
      </c>
      <c r="S126" s="539">
        <v>1</v>
      </c>
      <c r="T126" s="539">
        <v>1</v>
      </c>
      <c r="U126" s="539">
        <v>1</v>
      </c>
      <c r="V126" s="537">
        <v>1</v>
      </c>
      <c r="W126" s="537">
        <v>1</v>
      </c>
      <c r="X126" s="537">
        <v>1</v>
      </c>
      <c r="Y126" s="537">
        <v>1</v>
      </c>
      <c r="Z126" s="537">
        <v>1</v>
      </c>
      <c r="AA126" s="537">
        <v>1</v>
      </c>
      <c r="AB126" s="537">
        <v>1</v>
      </c>
      <c r="AC126" s="537">
        <v>1</v>
      </c>
      <c r="AE126" s="541"/>
      <c r="AF126" s="540"/>
      <c r="AG126" s="540"/>
    </row>
    <row r="127" spans="1:33">
      <c r="A127" s="31" t="str">
        <f>'He Data'!O128</f>
        <v>sample name</v>
      </c>
      <c r="B127" s="32">
        <f>'He Data'!R128</f>
        <v>100</v>
      </c>
      <c r="C127" s="34">
        <f>'He Data'!P128</f>
        <v>1</v>
      </c>
      <c r="D127" s="226"/>
      <c r="E127" s="226"/>
      <c r="F127" t="b">
        <f t="shared" si="4"/>
        <v>0</v>
      </c>
      <c r="G127" s="225">
        <v>1</v>
      </c>
      <c r="H127" s="224" t="s">
        <v>21</v>
      </c>
      <c r="I127" s="530"/>
      <c r="J127" s="539">
        <v>1</v>
      </c>
      <c r="K127" s="539">
        <v>1</v>
      </c>
      <c r="L127" s="539">
        <v>1</v>
      </c>
      <c r="M127" s="539">
        <v>1</v>
      </c>
      <c r="N127" s="539">
        <v>1</v>
      </c>
      <c r="O127" s="539">
        <v>1</v>
      </c>
      <c r="P127" s="539">
        <v>1</v>
      </c>
      <c r="Q127" s="539">
        <v>1</v>
      </c>
      <c r="R127" s="539">
        <v>1</v>
      </c>
      <c r="S127" s="539">
        <v>1</v>
      </c>
      <c r="T127" s="539">
        <v>1</v>
      </c>
      <c r="U127" s="539">
        <v>1</v>
      </c>
      <c r="V127" s="537">
        <v>1</v>
      </c>
      <c r="W127" s="537">
        <v>1</v>
      </c>
      <c r="X127" s="537">
        <v>1</v>
      </c>
      <c r="Y127" s="537">
        <v>1</v>
      </c>
      <c r="Z127" s="537">
        <v>1</v>
      </c>
      <c r="AA127" s="537">
        <v>1</v>
      </c>
      <c r="AB127" s="537">
        <v>1</v>
      </c>
      <c r="AC127" s="537">
        <v>1</v>
      </c>
      <c r="AE127" s="541"/>
      <c r="AF127" s="540"/>
      <c r="AG127" s="540"/>
    </row>
    <row r="128" spans="1:33">
      <c r="A128" s="31" t="str">
        <f>'He Data'!O129</f>
        <v>sample name</v>
      </c>
      <c r="B128" s="32">
        <f>'He Data'!R129</f>
        <v>100</v>
      </c>
      <c r="C128" s="34">
        <f>'He Data'!P129</f>
        <v>1</v>
      </c>
      <c r="D128" s="226"/>
      <c r="E128" s="226"/>
      <c r="F128" t="b">
        <f t="shared" si="4"/>
        <v>0</v>
      </c>
      <c r="G128" s="225">
        <v>1</v>
      </c>
      <c r="H128" s="224" t="s">
        <v>21</v>
      </c>
      <c r="I128" s="530"/>
      <c r="J128" s="539">
        <v>1</v>
      </c>
      <c r="K128" s="539">
        <v>1</v>
      </c>
      <c r="L128" s="539">
        <v>1</v>
      </c>
      <c r="M128" s="539">
        <v>1</v>
      </c>
      <c r="N128" s="539">
        <v>1</v>
      </c>
      <c r="O128" s="539">
        <v>1</v>
      </c>
      <c r="P128" s="539">
        <v>1</v>
      </c>
      <c r="Q128" s="539">
        <v>1</v>
      </c>
      <c r="R128" s="539">
        <v>1</v>
      </c>
      <c r="S128" s="539">
        <v>1</v>
      </c>
      <c r="T128" s="539">
        <v>1</v>
      </c>
      <c r="U128" s="539">
        <v>1</v>
      </c>
      <c r="V128" s="537">
        <v>1</v>
      </c>
      <c r="W128" s="537">
        <v>1</v>
      </c>
      <c r="X128" s="537">
        <v>1</v>
      </c>
      <c r="Y128" s="537">
        <v>1</v>
      </c>
      <c r="Z128" s="537">
        <v>1</v>
      </c>
      <c r="AA128" s="537">
        <v>1</v>
      </c>
      <c r="AB128" s="537">
        <v>1</v>
      </c>
      <c r="AC128" s="537">
        <v>1</v>
      </c>
      <c r="AE128" s="541"/>
      <c r="AF128" s="540"/>
      <c r="AG128" s="540"/>
    </row>
    <row r="129" spans="1:33">
      <c r="A129" s="31" t="str">
        <f>'He Data'!O130</f>
        <v>sample name</v>
      </c>
      <c r="B129" s="32">
        <f>'He Data'!R130</f>
        <v>100</v>
      </c>
      <c r="C129" s="34">
        <f>'He Data'!P130</f>
        <v>1</v>
      </c>
      <c r="D129" s="226"/>
      <c r="E129" s="226"/>
      <c r="F129" t="b">
        <f t="shared" si="4"/>
        <v>0</v>
      </c>
      <c r="G129" s="225">
        <v>1</v>
      </c>
      <c r="H129" s="224" t="s">
        <v>21</v>
      </c>
      <c r="I129" s="530"/>
      <c r="J129" s="539">
        <v>1</v>
      </c>
      <c r="K129" s="539">
        <v>1</v>
      </c>
      <c r="L129" s="539">
        <v>1</v>
      </c>
      <c r="M129" s="539">
        <v>1</v>
      </c>
      <c r="N129" s="539">
        <v>1</v>
      </c>
      <c r="O129" s="539">
        <v>1</v>
      </c>
      <c r="P129" s="539">
        <v>1</v>
      </c>
      <c r="Q129" s="539">
        <v>1</v>
      </c>
      <c r="R129" s="539">
        <v>1</v>
      </c>
      <c r="S129" s="539">
        <v>1</v>
      </c>
      <c r="T129" s="539">
        <v>1</v>
      </c>
      <c r="U129" s="539">
        <v>1</v>
      </c>
      <c r="V129" s="537">
        <v>1</v>
      </c>
      <c r="W129" s="537">
        <v>1</v>
      </c>
      <c r="X129" s="537">
        <v>1</v>
      </c>
      <c r="Y129" s="537">
        <v>1</v>
      </c>
      <c r="Z129" s="537">
        <v>1</v>
      </c>
      <c r="AA129" s="537">
        <v>1</v>
      </c>
      <c r="AB129" s="537">
        <v>1</v>
      </c>
      <c r="AC129" s="537">
        <v>1</v>
      </c>
      <c r="AE129" s="541"/>
      <c r="AF129" s="540"/>
      <c r="AG129" s="540"/>
    </row>
    <row r="130" spans="1:33">
      <c r="A130" s="31" t="str">
        <f>'He Data'!O131</f>
        <v>sample name</v>
      </c>
      <c r="B130" s="32">
        <f>'He Data'!R131</f>
        <v>100</v>
      </c>
      <c r="C130" s="34">
        <f>'He Data'!P131</f>
        <v>1</v>
      </c>
      <c r="D130" s="226"/>
      <c r="E130" s="226"/>
      <c r="F130" t="b">
        <f t="shared" si="4"/>
        <v>0</v>
      </c>
      <c r="G130" s="225">
        <v>1</v>
      </c>
      <c r="H130" s="224" t="s">
        <v>21</v>
      </c>
      <c r="I130" s="530"/>
      <c r="J130" s="539">
        <v>1</v>
      </c>
      <c r="K130" s="539">
        <v>1</v>
      </c>
      <c r="L130" s="539">
        <v>1</v>
      </c>
      <c r="M130" s="539">
        <v>1</v>
      </c>
      <c r="N130" s="539">
        <v>1</v>
      </c>
      <c r="O130" s="539">
        <v>1</v>
      </c>
      <c r="P130" s="539">
        <v>1</v>
      </c>
      <c r="Q130" s="539">
        <v>1</v>
      </c>
      <c r="R130" s="539">
        <v>1</v>
      </c>
      <c r="S130" s="539">
        <v>1</v>
      </c>
      <c r="T130" s="539">
        <v>1</v>
      </c>
      <c r="U130" s="539">
        <v>1</v>
      </c>
      <c r="V130" s="537">
        <v>1</v>
      </c>
      <c r="W130" s="537">
        <v>1</v>
      </c>
      <c r="X130" s="537">
        <v>1</v>
      </c>
      <c r="Y130" s="537">
        <v>1</v>
      </c>
      <c r="Z130" s="537">
        <v>1</v>
      </c>
      <c r="AA130" s="537">
        <v>1</v>
      </c>
      <c r="AB130" s="537">
        <v>1</v>
      </c>
      <c r="AC130" s="537">
        <v>1</v>
      </c>
      <c r="AE130" s="541"/>
      <c r="AF130" s="540"/>
      <c r="AG130" s="540"/>
    </row>
    <row r="131" spans="1:33">
      <c r="A131" s="31" t="str">
        <f>'He Data'!O132</f>
        <v>sample name</v>
      </c>
      <c r="B131" s="32">
        <f>'He Data'!R132</f>
        <v>100</v>
      </c>
      <c r="C131" s="34">
        <f>'He Data'!P132</f>
        <v>1</v>
      </c>
      <c r="D131" s="226"/>
      <c r="E131" s="226"/>
      <c r="F131" t="b">
        <f t="shared" si="4"/>
        <v>0</v>
      </c>
      <c r="G131" s="225">
        <v>1</v>
      </c>
      <c r="H131" s="224" t="s">
        <v>21</v>
      </c>
      <c r="I131" s="530"/>
      <c r="J131" s="539">
        <v>1</v>
      </c>
      <c r="K131" s="539">
        <v>1</v>
      </c>
      <c r="L131" s="539">
        <v>1</v>
      </c>
      <c r="M131" s="539">
        <v>1</v>
      </c>
      <c r="N131" s="539">
        <v>1</v>
      </c>
      <c r="O131" s="539">
        <v>1</v>
      </c>
      <c r="P131" s="539">
        <v>1</v>
      </c>
      <c r="Q131" s="539">
        <v>1</v>
      </c>
      <c r="R131" s="539">
        <v>1</v>
      </c>
      <c r="S131" s="539">
        <v>1</v>
      </c>
      <c r="T131" s="539">
        <v>1</v>
      </c>
      <c r="U131" s="539">
        <v>1</v>
      </c>
      <c r="V131" s="537">
        <v>1</v>
      </c>
      <c r="W131" s="537">
        <v>1</v>
      </c>
      <c r="X131" s="537">
        <v>1</v>
      </c>
      <c r="Y131" s="537">
        <v>1</v>
      </c>
      <c r="Z131" s="537">
        <v>1</v>
      </c>
      <c r="AA131" s="537">
        <v>1</v>
      </c>
      <c r="AB131" s="537">
        <v>1</v>
      </c>
      <c r="AC131" s="537">
        <v>1</v>
      </c>
      <c r="AE131" s="541"/>
      <c r="AF131" s="540"/>
      <c r="AG131" s="540"/>
    </row>
    <row r="132" spans="1:33">
      <c r="A132" s="31" t="str">
        <f>'He Data'!O133</f>
        <v>sample name</v>
      </c>
      <c r="B132" s="32">
        <f>'He Data'!R133</f>
        <v>100</v>
      </c>
      <c r="C132" s="34">
        <f>'He Data'!P133</f>
        <v>1</v>
      </c>
      <c r="D132" s="226"/>
      <c r="E132" s="226"/>
      <c r="F132" t="b">
        <f t="shared" si="4"/>
        <v>0</v>
      </c>
      <c r="G132" s="225">
        <v>1</v>
      </c>
      <c r="H132" s="224" t="s">
        <v>21</v>
      </c>
      <c r="I132" s="530"/>
      <c r="J132" s="539">
        <v>1</v>
      </c>
      <c r="K132" s="539">
        <v>1</v>
      </c>
      <c r="L132" s="539">
        <v>1</v>
      </c>
      <c r="M132" s="539">
        <v>1</v>
      </c>
      <c r="N132" s="539">
        <v>1</v>
      </c>
      <c r="O132" s="539">
        <v>1</v>
      </c>
      <c r="P132" s="539">
        <v>1</v>
      </c>
      <c r="Q132" s="539">
        <v>1</v>
      </c>
      <c r="R132" s="539">
        <v>1</v>
      </c>
      <c r="S132" s="539">
        <v>1</v>
      </c>
      <c r="T132" s="539">
        <v>1</v>
      </c>
      <c r="U132" s="539">
        <v>1</v>
      </c>
      <c r="V132" s="537">
        <v>1</v>
      </c>
      <c r="W132" s="537">
        <v>1</v>
      </c>
      <c r="X132" s="537">
        <v>1</v>
      </c>
      <c r="Y132" s="537">
        <v>1</v>
      </c>
      <c r="Z132" s="537">
        <v>1</v>
      </c>
      <c r="AA132" s="537">
        <v>1</v>
      </c>
      <c r="AB132" s="537">
        <v>1</v>
      </c>
      <c r="AC132" s="537">
        <v>1</v>
      </c>
      <c r="AE132" s="541"/>
      <c r="AF132" s="540"/>
      <c r="AG132" s="540"/>
    </row>
    <row r="133" spans="1:33">
      <c r="A133" s="31" t="str">
        <f>'He Data'!O134</f>
        <v>sample name</v>
      </c>
      <c r="B133" s="32">
        <f>'He Data'!R134</f>
        <v>100</v>
      </c>
      <c r="C133" s="34">
        <f>'He Data'!P134</f>
        <v>1</v>
      </c>
      <c r="D133" s="226"/>
      <c r="E133" s="226"/>
      <c r="F133" t="b">
        <f t="shared" ref="F133:F181" si="5">EXACT(A133,H133)</f>
        <v>0</v>
      </c>
      <c r="G133" s="225">
        <v>1</v>
      </c>
      <c r="H133" s="224" t="s">
        <v>21</v>
      </c>
      <c r="I133" s="530"/>
      <c r="J133" s="539">
        <v>1</v>
      </c>
      <c r="K133" s="539">
        <v>1</v>
      </c>
      <c r="L133" s="539">
        <v>1</v>
      </c>
      <c r="M133" s="539">
        <v>1</v>
      </c>
      <c r="N133" s="539">
        <v>1</v>
      </c>
      <c r="O133" s="539">
        <v>1</v>
      </c>
      <c r="P133" s="539">
        <v>1</v>
      </c>
      <c r="Q133" s="539">
        <v>1</v>
      </c>
      <c r="R133" s="539">
        <v>1</v>
      </c>
      <c r="S133" s="539">
        <v>1</v>
      </c>
      <c r="T133" s="539">
        <v>1</v>
      </c>
      <c r="U133" s="539">
        <v>1</v>
      </c>
      <c r="V133" s="537">
        <v>1</v>
      </c>
      <c r="W133" s="537">
        <v>1</v>
      </c>
      <c r="X133" s="537">
        <v>1</v>
      </c>
      <c r="Y133" s="537">
        <v>1</v>
      </c>
      <c r="Z133" s="537">
        <v>1</v>
      </c>
      <c r="AA133" s="537">
        <v>1</v>
      </c>
      <c r="AB133" s="537">
        <v>1</v>
      </c>
      <c r="AC133" s="537">
        <v>1</v>
      </c>
      <c r="AE133" s="541"/>
      <c r="AF133" s="540"/>
      <c r="AG133" s="540"/>
    </row>
    <row r="134" spans="1:33">
      <c r="A134" s="31" t="str">
        <f>'He Data'!O135</f>
        <v>sample name</v>
      </c>
      <c r="B134" s="32">
        <f>'He Data'!R135</f>
        <v>100</v>
      </c>
      <c r="C134" s="34">
        <f>'He Data'!P135</f>
        <v>1</v>
      </c>
      <c r="D134" s="226"/>
      <c r="E134" s="226"/>
      <c r="F134" t="b">
        <f t="shared" si="5"/>
        <v>0</v>
      </c>
      <c r="G134" s="225">
        <v>1</v>
      </c>
      <c r="H134" s="224" t="s">
        <v>21</v>
      </c>
      <c r="I134" s="530"/>
      <c r="J134" s="539">
        <v>1</v>
      </c>
      <c r="K134" s="539">
        <v>1</v>
      </c>
      <c r="L134" s="539">
        <v>1</v>
      </c>
      <c r="M134" s="539">
        <v>1</v>
      </c>
      <c r="N134" s="539">
        <v>1</v>
      </c>
      <c r="O134" s="539">
        <v>1</v>
      </c>
      <c r="P134" s="539">
        <v>1</v>
      </c>
      <c r="Q134" s="539">
        <v>1</v>
      </c>
      <c r="R134" s="539">
        <v>1</v>
      </c>
      <c r="S134" s="539">
        <v>1</v>
      </c>
      <c r="T134" s="539">
        <v>1</v>
      </c>
      <c r="U134" s="539">
        <v>1</v>
      </c>
      <c r="V134" s="537">
        <v>1</v>
      </c>
      <c r="W134" s="537">
        <v>1</v>
      </c>
      <c r="X134" s="537">
        <v>1</v>
      </c>
      <c r="Y134" s="537">
        <v>1</v>
      </c>
      <c r="Z134" s="537">
        <v>1</v>
      </c>
      <c r="AA134" s="537">
        <v>1</v>
      </c>
      <c r="AB134" s="537">
        <v>1</v>
      </c>
      <c r="AC134" s="537">
        <v>1</v>
      </c>
      <c r="AE134" s="541"/>
      <c r="AF134" s="540"/>
      <c r="AG134" s="540"/>
    </row>
    <row r="135" spans="1:33">
      <c r="A135" s="31" t="str">
        <f>'He Data'!O136</f>
        <v>sample name</v>
      </c>
      <c r="B135" s="32">
        <f>'He Data'!R136</f>
        <v>100</v>
      </c>
      <c r="C135" s="34">
        <f>'He Data'!P136</f>
        <v>1</v>
      </c>
      <c r="D135" s="226"/>
      <c r="E135" s="226"/>
      <c r="F135" t="b">
        <f t="shared" si="5"/>
        <v>0</v>
      </c>
      <c r="G135" s="225">
        <v>1</v>
      </c>
      <c r="H135" s="224" t="s">
        <v>21</v>
      </c>
      <c r="I135" s="530"/>
      <c r="J135" s="539">
        <v>1</v>
      </c>
      <c r="K135" s="539">
        <v>1</v>
      </c>
      <c r="L135" s="539">
        <v>1</v>
      </c>
      <c r="M135" s="539">
        <v>1</v>
      </c>
      <c r="N135" s="539">
        <v>1</v>
      </c>
      <c r="O135" s="539">
        <v>1</v>
      </c>
      <c r="P135" s="539">
        <v>1</v>
      </c>
      <c r="Q135" s="539">
        <v>1</v>
      </c>
      <c r="R135" s="539">
        <v>1</v>
      </c>
      <c r="S135" s="539">
        <v>1</v>
      </c>
      <c r="T135" s="539">
        <v>1</v>
      </c>
      <c r="U135" s="539">
        <v>1</v>
      </c>
      <c r="V135" s="537">
        <v>1</v>
      </c>
      <c r="W135" s="537">
        <v>1</v>
      </c>
      <c r="X135" s="537">
        <v>1</v>
      </c>
      <c r="Y135" s="537">
        <v>1</v>
      </c>
      <c r="Z135" s="537">
        <v>1</v>
      </c>
      <c r="AA135" s="537">
        <v>1</v>
      </c>
      <c r="AB135" s="537">
        <v>1</v>
      </c>
      <c r="AC135" s="537">
        <v>1</v>
      </c>
      <c r="AE135" s="541"/>
      <c r="AF135" s="540"/>
      <c r="AG135" s="540"/>
    </row>
    <row r="136" spans="1:33">
      <c r="A136" s="31" t="str">
        <f>'He Data'!O137</f>
        <v>sample name</v>
      </c>
      <c r="B136" s="32">
        <f>'He Data'!R137</f>
        <v>100</v>
      </c>
      <c r="C136" s="34">
        <f>'He Data'!P137</f>
        <v>1</v>
      </c>
      <c r="D136" s="226"/>
      <c r="E136" s="226"/>
      <c r="F136" t="b">
        <f t="shared" si="5"/>
        <v>0</v>
      </c>
      <c r="G136" s="225">
        <v>1</v>
      </c>
      <c r="H136" s="224" t="s">
        <v>21</v>
      </c>
      <c r="I136" s="530"/>
      <c r="J136" s="539">
        <v>1</v>
      </c>
      <c r="K136" s="539">
        <v>1</v>
      </c>
      <c r="L136" s="539">
        <v>1</v>
      </c>
      <c r="M136" s="539">
        <v>1</v>
      </c>
      <c r="N136" s="539">
        <v>1</v>
      </c>
      <c r="O136" s="539">
        <v>1</v>
      </c>
      <c r="P136" s="539">
        <v>1</v>
      </c>
      <c r="Q136" s="539">
        <v>1</v>
      </c>
      <c r="R136" s="539">
        <v>1</v>
      </c>
      <c r="S136" s="539">
        <v>1</v>
      </c>
      <c r="T136" s="539">
        <v>1</v>
      </c>
      <c r="U136" s="539">
        <v>1</v>
      </c>
      <c r="V136" s="537">
        <v>1</v>
      </c>
      <c r="W136" s="537">
        <v>1</v>
      </c>
      <c r="X136" s="537">
        <v>1</v>
      </c>
      <c r="Y136" s="537">
        <v>1</v>
      </c>
      <c r="Z136" s="537">
        <v>1</v>
      </c>
      <c r="AA136" s="537">
        <v>1</v>
      </c>
      <c r="AB136" s="537">
        <v>1</v>
      </c>
      <c r="AC136" s="537">
        <v>1</v>
      </c>
      <c r="AE136" s="541"/>
      <c r="AF136" s="540"/>
      <c r="AG136" s="540"/>
    </row>
    <row r="137" spans="1:33">
      <c r="A137" s="31" t="str">
        <f>'He Data'!O138</f>
        <v>sample name</v>
      </c>
      <c r="B137" s="32">
        <f>'He Data'!R138</f>
        <v>100</v>
      </c>
      <c r="C137" s="34">
        <f>'He Data'!P138</f>
        <v>1</v>
      </c>
      <c r="D137" s="226"/>
      <c r="E137" s="226"/>
      <c r="F137" t="b">
        <f t="shared" si="5"/>
        <v>0</v>
      </c>
      <c r="G137" s="225">
        <v>1</v>
      </c>
      <c r="H137" s="224" t="s">
        <v>21</v>
      </c>
      <c r="I137" s="530"/>
      <c r="J137" s="539">
        <v>1</v>
      </c>
      <c r="K137" s="539">
        <v>1</v>
      </c>
      <c r="L137" s="539">
        <v>1</v>
      </c>
      <c r="M137" s="539">
        <v>1</v>
      </c>
      <c r="N137" s="539">
        <v>1</v>
      </c>
      <c r="O137" s="539">
        <v>1</v>
      </c>
      <c r="P137" s="539">
        <v>1</v>
      </c>
      <c r="Q137" s="539">
        <v>1</v>
      </c>
      <c r="R137" s="539">
        <v>1</v>
      </c>
      <c r="S137" s="539">
        <v>1</v>
      </c>
      <c r="T137" s="539">
        <v>1</v>
      </c>
      <c r="U137" s="539">
        <v>1</v>
      </c>
      <c r="V137" s="537">
        <v>1</v>
      </c>
      <c r="W137" s="537">
        <v>1</v>
      </c>
      <c r="X137" s="537">
        <v>1</v>
      </c>
      <c r="Y137" s="537">
        <v>1</v>
      </c>
      <c r="Z137" s="537">
        <v>1</v>
      </c>
      <c r="AA137" s="537">
        <v>1</v>
      </c>
      <c r="AB137" s="537">
        <v>1</v>
      </c>
      <c r="AC137" s="537">
        <v>1</v>
      </c>
      <c r="AE137" s="541"/>
      <c r="AF137" s="540"/>
      <c r="AG137" s="540"/>
    </row>
    <row r="138" spans="1:33">
      <c r="A138" s="31" t="str">
        <f>'He Data'!O139</f>
        <v>sample name</v>
      </c>
      <c r="B138" s="32">
        <f>'He Data'!R139</f>
        <v>100</v>
      </c>
      <c r="C138" s="34">
        <f>'He Data'!P139</f>
        <v>1</v>
      </c>
      <c r="D138" s="226"/>
      <c r="E138" s="226"/>
      <c r="F138" t="b">
        <f t="shared" si="5"/>
        <v>0</v>
      </c>
      <c r="G138" s="225">
        <v>1</v>
      </c>
      <c r="H138" s="224" t="s">
        <v>21</v>
      </c>
      <c r="I138" s="530"/>
      <c r="J138" s="539">
        <v>1</v>
      </c>
      <c r="K138" s="539">
        <v>1</v>
      </c>
      <c r="L138" s="539">
        <v>1</v>
      </c>
      <c r="M138" s="539">
        <v>1</v>
      </c>
      <c r="N138" s="539">
        <v>1</v>
      </c>
      <c r="O138" s="539">
        <v>1</v>
      </c>
      <c r="P138" s="539">
        <v>1</v>
      </c>
      <c r="Q138" s="539">
        <v>1</v>
      </c>
      <c r="R138" s="539">
        <v>1</v>
      </c>
      <c r="S138" s="539">
        <v>1</v>
      </c>
      <c r="T138" s="539">
        <v>1</v>
      </c>
      <c r="U138" s="539">
        <v>1</v>
      </c>
      <c r="V138" s="537">
        <v>1</v>
      </c>
      <c r="W138" s="537">
        <v>1</v>
      </c>
      <c r="X138" s="537">
        <v>1</v>
      </c>
      <c r="Y138" s="537">
        <v>1</v>
      </c>
      <c r="Z138" s="537">
        <v>1</v>
      </c>
      <c r="AA138" s="537">
        <v>1</v>
      </c>
      <c r="AB138" s="537">
        <v>1</v>
      </c>
      <c r="AC138" s="537">
        <v>1</v>
      </c>
      <c r="AE138" s="541"/>
      <c r="AF138" s="540"/>
      <c r="AG138" s="540"/>
    </row>
    <row r="139" spans="1:33">
      <c r="A139" s="31" t="str">
        <f>'He Data'!O140</f>
        <v>sample name</v>
      </c>
      <c r="B139" s="32">
        <f>'He Data'!R140</f>
        <v>100</v>
      </c>
      <c r="C139" s="34">
        <f>'He Data'!P140</f>
        <v>1</v>
      </c>
      <c r="D139" s="226"/>
      <c r="E139" s="226"/>
      <c r="F139" t="b">
        <f t="shared" si="5"/>
        <v>0</v>
      </c>
      <c r="G139" s="225">
        <v>1</v>
      </c>
      <c r="H139" s="224" t="s">
        <v>21</v>
      </c>
      <c r="I139" s="530"/>
      <c r="J139" s="539">
        <v>1</v>
      </c>
      <c r="K139" s="539">
        <v>1</v>
      </c>
      <c r="L139" s="539">
        <v>1</v>
      </c>
      <c r="M139" s="539">
        <v>1</v>
      </c>
      <c r="N139" s="539">
        <v>1</v>
      </c>
      <c r="O139" s="539">
        <v>1</v>
      </c>
      <c r="P139" s="539">
        <v>1</v>
      </c>
      <c r="Q139" s="539">
        <v>1</v>
      </c>
      <c r="R139" s="539">
        <v>1</v>
      </c>
      <c r="S139" s="539">
        <v>1</v>
      </c>
      <c r="T139" s="539">
        <v>1</v>
      </c>
      <c r="U139" s="539">
        <v>1</v>
      </c>
      <c r="V139" s="537">
        <v>1</v>
      </c>
      <c r="W139" s="537">
        <v>1</v>
      </c>
      <c r="X139" s="537">
        <v>1</v>
      </c>
      <c r="Y139" s="537">
        <v>1</v>
      </c>
      <c r="Z139" s="537">
        <v>1</v>
      </c>
      <c r="AA139" s="537">
        <v>1</v>
      </c>
      <c r="AB139" s="537">
        <v>1</v>
      </c>
      <c r="AC139" s="537">
        <v>1</v>
      </c>
      <c r="AE139" s="541"/>
      <c r="AF139" s="540"/>
      <c r="AG139" s="540"/>
    </row>
    <row r="140" spans="1:33">
      <c r="A140" s="31" t="str">
        <f>'He Data'!O141</f>
        <v>sample name</v>
      </c>
      <c r="B140" s="32">
        <f>'He Data'!R141</f>
        <v>100</v>
      </c>
      <c r="C140" s="34">
        <f>'He Data'!P141</f>
        <v>1</v>
      </c>
      <c r="D140" s="226"/>
      <c r="E140" s="226"/>
      <c r="F140" t="b">
        <f t="shared" si="5"/>
        <v>0</v>
      </c>
      <c r="G140" s="225">
        <v>1</v>
      </c>
      <c r="H140" s="224" t="s">
        <v>21</v>
      </c>
      <c r="I140" s="530"/>
      <c r="J140" s="539">
        <v>1</v>
      </c>
      <c r="K140" s="539">
        <v>1</v>
      </c>
      <c r="L140" s="539">
        <v>1</v>
      </c>
      <c r="M140" s="539">
        <v>1</v>
      </c>
      <c r="N140" s="539">
        <v>1</v>
      </c>
      <c r="O140" s="539">
        <v>1</v>
      </c>
      <c r="P140" s="539">
        <v>1</v>
      </c>
      <c r="Q140" s="539">
        <v>1</v>
      </c>
      <c r="R140" s="539">
        <v>1</v>
      </c>
      <c r="S140" s="539">
        <v>1</v>
      </c>
      <c r="T140" s="539">
        <v>1</v>
      </c>
      <c r="U140" s="539">
        <v>1</v>
      </c>
      <c r="V140" s="537">
        <v>1</v>
      </c>
      <c r="W140" s="537">
        <v>1</v>
      </c>
      <c r="X140" s="537">
        <v>1</v>
      </c>
      <c r="Y140" s="537">
        <v>1</v>
      </c>
      <c r="Z140" s="537">
        <v>1</v>
      </c>
      <c r="AA140" s="537">
        <v>1</v>
      </c>
      <c r="AB140" s="537">
        <v>1</v>
      </c>
      <c r="AC140" s="537">
        <v>1</v>
      </c>
      <c r="AE140" s="541"/>
      <c r="AF140" s="540"/>
      <c r="AG140" s="540"/>
    </row>
    <row r="141" spans="1:33">
      <c r="A141" s="31" t="str">
        <f>'He Data'!O142</f>
        <v>sample name</v>
      </c>
      <c r="B141" s="32">
        <f>'He Data'!R142</f>
        <v>100</v>
      </c>
      <c r="C141" s="34">
        <f>'He Data'!P142</f>
        <v>1</v>
      </c>
      <c r="D141" s="226"/>
      <c r="E141" s="226"/>
      <c r="F141" t="b">
        <f t="shared" si="5"/>
        <v>0</v>
      </c>
      <c r="G141" s="225">
        <v>1</v>
      </c>
      <c r="H141" s="224" t="s">
        <v>21</v>
      </c>
      <c r="I141" s="530"/>
      <c r="J141" s="539">
        <v>1</v>
      </c>
      <c r="K141" s="539">
        <v>1</v>
      </c>
      <c r="L141" s="539">
        <v>1</v>
      </c>
      <c r="M141" s="539">
        <v>1</v>
      </c>
      <c r="N141" s="539">
        <v>1</v>
      </c>
      <c r="O141" s="539">
        <v>1</v>
      </c>
      <c r="P141" s="539">
        <v>1</v>
      </c>
      <c r="Q141" s="539">
        <v>1</v>
      </c>
      <c r="R141" s="539">
        <v>1</v>
      </c>
      <c r="S141" s="539">
        <v>1</v>
      </c>
      <c r="T141" s="539">
        <v>1</v>
      </c>
      <c r="U141" s="539">
        <v>1</v>
      </c>
      <c r="V141" s="537">
        <v>1</v>
      </c>
      <c r="W141" s="537">
        <v>1</v>
      </c>
      <c r="X141" s="537">
        <v>1</v>
      </c>
      <c r="Y141" s="537">
        <v>1</v>
      </c>
      <c r="Z141" s="537">
        <v>1</v>
      </c>
      <c r="AA141" s="537">
        <v>1</v>
      </c>
      <c r="AB141" s="537">
        <v>1</v>
      </c>
      <c r="AC141" s="537">
        <v>1</v>
      </c>
      <c r="AE141" s="541"/>
      <c r="AF141" s="540"/>
      <c r="AG141" s="540"/>
    </row>
    <row r="142" spans="1:33">
      <c r="A142" s="31" t="str">
        <f>'He Data'!O143</f>
        <v>sample name</v>
      </c>
      <c r="B142" s="32">
        <f>'He Data'!R143</f>
        <v>100</v>
      </c>
      <c r="C142" s="34">
        <f>'He Data'!P143</f>
        <v>1</v>
      </c>
      <c r="D142" s="226"/>
      <c r="E142" s="226"/>
      <c r="F142" t="b">
        <f t="shared" si="5"/>
        <v>0</v>
      </c>
      <c r="G142" s="225">
        <v>1</v>
      </c>
      <c r="H142" s="224" t="s">
        <v>21</v>
      </c>
      <c r="I142" s="530"/>
      <c r="J142" s="539">
        <v>1</v>
      </c>
      <c r="K142" s="539">
        <v>1</v>
      </c>
      <c r="L142" s="539">
        <v>1</v>
      </c>
      <c r="M142" s="539">
        <v>1</v>
      </c>
      <c r="N142" s="539">
        <v>1</v>
      </c>
      <c r="O142" s="539">
        <v>1</v>
      </c>
      <c r="P142" s="539">
        <v>1</v>
      </c>
      <c r="Q142" s="539">
        <v>1</v>
      </c>
      <c r="R142" s="539">
        <v>1</v>
      </c>
      <c r="S142" s="539">
        <v>1</v>
      </c>
      <c r="T142" s="539">
        <v>1</v>
      </c>
      <c r="U142" s="539">
        <v>1</v>
      </c>
      <c r="V142" s="537">
        <v>1</v>
      </c>
      <c r="W142" s="537">
        <v>1</v>
      </c>
      <c r="X142" s="537">
        <v>1</v>
      </c>
      <c r="Y142" s="537">
        <v>1</v>
      </c>
      <c r="Z142" s="537">
        <v>1</v>
      </c>
      <c r="AA142" s="537">
        <v>1</v>
      </c>
      <c r="AB142" s="537">
        <v>1</v>
      </c>
      <c r="AC142" s="537">
        <v>1</v>
      </c>
      <c r="AE142" s="541"/>
      <c r="AF142" s="540"/>
      <c r="AG142" s="540"/>
    </row>
    <row r="143" spans="1:33">
      <c r="A143" s="31" t="str">
        <f>'He Data'!O144</f>
        <v>sample name</v>
      </c>
      <c r="B143" s="32">
        <f>'He Data'!R144</f>
        <v>100</v>
      </c>
      <c r="C143" s="34">
        <f>'He Data'!P144</f>
        <v>1</v>
      </c>
      <c r="D143" s="226"/>
      <c r="E143" s="226"/>
      <c r="F143" t="b">
        <f t="shared" si="5"/>
        <v>0</v>
      </c>
      <c r="G143" s="225">
        <v>1</v>
      </c>
      <c r="H143" s="224" t="s">
        <v>21</v>
      </c>
      <c r="I143" s="530"/>
      <c r="J143" s="539">
        <v>1</v>
      </c>
      <c r="K143" s="539">
        <v>1</v>
      </c>
      <c r="L143" s="539">
        <v>1</v>
      </c>
      <c r="M143" s="539">
        <v>1</v>
      </c>
      <c r="N143" s="539">
        <v>1</v>
      </c>
      <c r="O143" s="539">
        <v>1</v>
      </c>
      <c r="P143" s="539">
        <v>1</v>
      </c>
      <c r="Q143" s="539">
        <v>1</v>
      </c>
      <c r="R143" s="539">
        <v>1</v>
      </c>
      <c r="S143" s="539">
        <v>1</v>
      </c>
      <c r="T143" s="539">
        <v>1</v>
      </c>
      <c r="U143" s="539">
        <v>1</v>
      </c>
      <c r="V143" s="537">
        <v>1</v>
      </c>
      <c r="W143" s="537">
        <v>1</v>
      </c>
      <c r="X143" s="537">
        <v>1</v>
      </c>
      <c r="Y143" s="537">
        <v>1</v>
      </c>
      <c r="Z143" s="537">
        <v>1</v>
      </c>
      <c r="AA143" s="537">
        <v>1</v>
      </c>
      <c r="AB143" s="537">
        <v>1</v>
      </c>
      <c r="AC143" s="537">
        <v>1</v>
      </c>
      <c r="AE143" s="541"/>
      <c r="AF143" s="540"/>
      <c r="AG143" s="540"/>
    </row>
    <row r="144" spans="1:33">
      <c r="A144" s="31" t="str">
        <f>'He Data'!O145</f>
        <v>sample name</v>
      </c>
      <c r="B144" s="32">
        <f>'He Data'!R145</f>
        <v>100</v>
      </c>
      <c r="C144" s="34">
        <f>'He Data'!P145</f>
        <v>1</v>
      </c>
      <c r="D144" s="226"/>
      <c r="E144" s="226"/>
      <c r="F144" t="b">
        <f t="shared" si="5"/>
        <v>0</v>
      </c>
      <c r="G144" s="225">
        <v>1</v>
      </c>
      <c r="H144" s="224" t="s">
        <v>21</v>
      </c>
      <c r="I144" s="530"/>
      <c r="J144" s="539">
        <v>1</v>
      </c>
      <c r="K144" s="539">
        <v>1</v>
      </c>
      <c r="L144" s="539">
        <v>1</v>
      </c>
      <c r="M144" s="539">
        <v>1</v>
      </c>
      <c r="N144" s="539">
        <v>1</v>
      </c>
      <c r="O144" s="539">
        <v>1</v>
      </c>
      <c r="P144" s="539">
        <v>1</v>
      </c>
      <c r="Q144" s="539">
        <v>1</v>
      </c>
      <c r="R144" s="539">
        <v>1</v>
      </c>
      <c r="S144" s="539">
        <v>1</v>
      </c>
      <c r="T144" s="539">
        <v>1</v>
      </c>
      <c r="U144" s="539">
        <v>1</v>
      </c>
      <c r="V144" s="537">
        <v>1</v>
      </c>
      <c r="W144" s="537">
        <v>1</v>
      </c>
      <c r="X144" s="537">
        <v>1</v>
      </c>
      <c r="Y144" s="537">
        <v>1</v>
      </c>
      <c r="Z144" s="537">
        <v>1</v>
      </c>
      <c r="AA144" s="537">
        <v>1</v>
      </c>
      <c r="AB144" s="537">
        <v>1</v>
      </c>
      <c r="AC144" s="537">
        <v>1</v>
      </c>
      <c r="AE144" s="541"/>
      <c r="AF144" s="540"/>
      <c r="AG144" s="540"/>
    </row>
    <row r="145" spans="1:33">
      <c r="A145" s="31" t="str">
        <f>'He Data'!O146</f>
        <v>sample name</v>
      </c>
      <c r="B145" s="32">
        <f>'He Data'!R146</f>
        <v>100</v>
      </c>
      <c r="C145" s="34">
        <f>'He Data'!P146</f>
        <v>1</v>
      </c>
      <c r="D145" s="226"/>
      <c r="E145" s="226"/>
      <c r="F145" t="b">
        <f t="shared" si="5"/>
        <v>0</v>
      </c>
      <c r="G145" s="225">
        <v>1</v>
      </c>
      <c r="H145" s="224" t="s">
        <v>21</v>
      </c>
      <c r="I145" s="530"/>
      <c r="J145" s="539">
        <v>1</v>
      </c>
      <c r="K145" s="539">
        <v>1</v>
      </c>
      <c r="L145" s="539">
        <v>1</v>
      </c>
      <c r="M145" s="539">
        <v>1</v>
      </c>
      <c r="N145" s="539">
        <v>1</v>
      </c>
      <c r="O145" s="539">
        <v>1</v>
      </c>
      <c r="P145" s="539">
        <v>1</v>
      </c>
      <c r="Q145" s="539">
        <v>1</v>
      </c>
      <c r="R145" s="539">
        <v>1</v>
      </c>
      <c r="S145" s="539">
        <v>1</v>
      </c>
      <c r="T145" s="539">
        <v>1</v>
      </c>
      <c r="U145" s="539">
        <v>1</v>
      </c>
      <c r="V145" s="537">
        <v>1</v>
      </c>
      <c r="W145" s="537">
        <v>1</v>
      </c>
      <c r="X145" s="537">
        <v>1</v>
      </c>
      <c r="Y145" s="537">
        <v>1</v>
      </c>
      <c r="Z145" s="537">
        <v>1</v>
      </c>
      <c r="AA145" s="537">
        <v>1</v>
      </c>
      <c r="AB145" s="537">
        <v>1</v>
      </c>
      <c r="AC145" s="537">
        <v>1</v>
      </c>
      <c r="AE145" s="541"/>
      <c r="AF145" s="540"/>
      <c r="AG145" s="540"/>
    </row>
    <row r="146" spans="1:33">
      <c r="A146" s="31" t="str">
        <f>'He Data'!O147</f>
        <v>sample name</v>
      </c>
      <c r="B146" s="32">
        <f>'He Data'!R147</f>
        <v>100</v>
      </c>
      <c r="C146" s="34">
        <f>'He Data'!P147</f>
        <v>1</v>
      </c>
      <c r="D146" s="226"/>
      <c r="E146" s="226"/>
      <c r="F146" t="b">
        <f t="shared" si="5"/>
        <v>0</v>
      </c>
      <c r="G146" s="225">
        <v>1</v>
      </c>
      <c r="H146" s="224" t="s">
        <v>21</v>
      </c>
      <c r="I146" s="530"/>
      <c r="J146" s="539">
        <v>1</v>
      </c>
      <c r="K146" s="539">
        <v>1</v>
      </c>
      <c r="L146" s="539">
        <v>1</v>
      </c>
      <c r="M146" s="539">
        <v>1</v>
      </c>
      <c r="N146" s="539">
        <v>1</v>
      </c>
      <c r="O146" s="539">
        <v>1</v>
      </c>
      <c r="P146" s="539">
        <v>1</v>
      </c>
      <c r="Q146" s="539">
        <v>1</v>
      </c>
      <c r="R146" s="539">
        <v>1</v>
      </c>
      <c r="S146" s="539">
        <v>1</v>
      </c>
      <c r="T146" s="539">
        <v>1</v>
      </c>
      <c r="U146" s="539">
        <v>1</v>
      </c>
      <c r="V146" s="537">
        <v>1</v>
      </c>
      <c r="W146" s="537">
        <v>1</v>
      </c>
      <c r="X146" s="537">
        <v>1</v>
      </c>
      <c r="Y146" s="537">
        <v>1</v>
      </c>
      <c r="Z146" s="537">
        <v>1</v>
      </c>
      <c r="AA146" s="537">
        <v>1</v>
      </c>
      <c r="AB146" s="537">
        <v>1</v>
      </c>
      <c r="AC146" s="537">
        <v>1</v>
      </c>
      <c r="AE146" s="541"/>
      <c r="AF146" s="540"/>
      <c r="AG146" s="540"/>
    </row>
    <row r="147" spans="1:33">
      <c r="A147" s="31" t="str">
        <f>'He Data'!O148</f>
        <v>sample name</v>
      </c>
      <c r="B147" s="32">
        <f>'He Data'!R148</f>
        <v>100</v>
      </c>
      <c r="C147" s="34">
        <f>'He Data'!P148</f>
        <v>1</v>
      </c>
      <c r="D147" s="226"/>
      <c r="E147" s="226"/>
      <c r="F147" t="b">
        <f t="shared" si="5"/>
        <v>0</v>
      </c>
      <c r="G147" s="225">
        <v>1</v>
      </c>
      <c r="H147" s="224" t="s">
        <v>21</v>
      </c>
      <c r="I147" s="530"/>
      <c r="J147" s="539">
        <v>1</v>
      </c>
      <c r="K147" s="539">
        <v>1</v>
      </c>
      <c r="L147" s="539">
        <v>1</v>
      </c>
      <c r="M147" s="539">
        <v>1</v>
      </c>
      <c r="N147" s="539">
        <v>1</v>
      </c>
      <c r="O147" s="539">
        <v>1</v>
      </c>
      <c r="P147" s="539">
        <v>1</v>
      </c>
      <c r="Q147" s="539">
        <v>1</v>
      </c>
      <c r="R147" s="539">
        <v>1</v>
      </c>
      <c r="S147" s="539">
        <v>1</v>
      </c>
      <c r="T147" s="539">
        <v>1</v>
      </c>
      <c r="U147" s="539">
        <v>1</v>
      </c>
      <c r="V147" s="537">
        <v>1</v>
      </c>
      <c r="W147" s="537">
        <v>1</v>
      </c>
      <c r="X147" s="537">
        <v>1</v>
      </c>
      <c r="Y147" s="537">
        <v>1</v>
      </c>
      <c r="Z147" s="537">
        <v>1</v>
      </c>
      <c r="AA147" s="537">
        <v>1</v>
      </c>
      <c r="AB147" s="537">
        <v>1</v>
      </c>
      <c r="AC147" s="537">
        <v>1</v>
      </c>
      <c r="AE147" s="541"/>
      <c r="AF147" s="540"/>
      <c r="AG147" s="540"/>
    </row>
    <row r="148" spans="1:33">
      <c r="A148" s="31" t="str">
        <f>'He Data'!O149</f>
        <v>sample</v>
      </c>
      <c r="B148" s="32">
        <f>'He Data'!R149</f>
        <v>1</v>
      </c>
      <c r="C148" s="34">
        <f>'He Data'!P149</f>
        <v>1</v>
      </c>
      <c r="D148" s="226"/>
      <c r="E148" s="226"/>
      <c r="F148" t="b">
        <f t="shared" si="5"/>
        <v>1</v>
      </c>
      <c r="G148" s="225">
        <v>1</v>
      </c>
      <c r="H148" s="224" t="s">
        <v>21</v>
      </c>
      <c r="I148" s="530"/>
      <c r="J148" s="539">
        <v>1</v>
      </c>
      <c r="K148" s="539">
        <v>1</v>
      </c>
      <c r="L148" s="539">
        <v>1</v>
      </c>
      <c r="M148" s="539">
        <v>1</v>
      </c>
      <c r="N148" s="539">
        <v>1</v>
      </c>
      <c r="O148" s="539">
        <v>1</v>
      </c>
      <c r="P148" s="539">
        <v>1</v>
      </c>
      <c r="Q148" s="539">
        <v>1</v>
      </c>
      <c r="R148" s="539">
        <v>1</v>
      </c>
      <c r="S148" s="539">
        <v>1</v>
      </c>
      <c r="T148" s="539">
        <v>1</v>
      </c>
      <c r="U148" s="539">
        <v>1</v>
      </c>
      <c r="V148" s="537">
        <v>1</v>
      </c>
      <c r="W148" s="537">
        <v>1</v>
      </c>
      <c r="X148" s="537">
        <v>1</v>
      </c>
      <c r="Y148" s="537">
        <v>1</v>
      </c>
      <c r="Z148" s="537">
        <v>1</v>
      </c>
      <c r="AA148" s="537">
        <v>1</v>
      </c>
      <c r="AB148" s="537">
        <v>1</v>
      </c>
      <c r="AC148" s="537">
        <v>1</v>
      </c>
      <c r="AE148" s="541"/>
      <c r="AF148" s="540"/>
      <c r="AG148" s="540"/>
    </row>
    <row r="149" spans="1:33">
      <c r="A149" s="31" t="str">
        <f>'He Data'!O150</f>
        <v>sample</v>
      </c>
      <c r="B149" s="32">
        <f>'He Data'!R150</f>
        <v>1</v>
      </c>
      <c r="C149" s="34">
        <f>'He Data'!P150</f>
        <v>1</v>
      </c>
      <c r="D149" s="226"/>
      <c r="E149" s="226"/>
      <c r="F149" t="b">
        <f t="shared" si="5"/>
        <v>1</v>
      </c>
      <c r="G149" s="225">
        <v>1</v>
      </c>
      <c r="H149" s="224" t="s">
        <v>21</v>
      </c>
      <c r="I149" s="530"/>
      <c r="J149" s="539">
        <v>1</v>
      </c>
      <c r="K149" s="539">
        <v>1</v>
      </c>
      <c r="L149" s="539">
        <v>1</v>
      </c>
      <c r="M149" s="539">
        <v>1</v>
      </c>
      <c r="N149" s="539">
        <v>1</v>
      </c>
      <c r="O149" s="539">
        <v>1</v>
      </c>
      <c r="P149" s="539">
        <v>1</v>
      </c>
      <c r="Q149" s="539">
        <v>1</v>
      </c>
      <c r="R149" s="539">
        <v>1</v>
      </c>
      <c r="S149" s="539">
        <v>1</v>
      </c>
      <c r="T149" s="539">
        <v>1</v>
      </c>
      <c r="U149" s="539">
        <v>1</v>
      </c>
      <c r="V149" s="537">
        <v>1</v>
      </c>
      <c r="W149" s="537">
        <v>1</v>
      </c>
      <c r="X149" s="537">
        <v>1</v>
      </c>
      <c r="Y149" s="537">
        <v>1</v>
      </c>
      <c r="Z149" s="537">
        <v>1</v>
      </c>
      <c r="AA149" s="537">
        <v>1</v>
      </c>
      <c r="AB149" s="537">
        <v>1</v>
      </c>
      <c r="AC149" s="537">
        <v>1</v>
      </c>
      <c r="AE149" s="541"/>
      <c r="AF149" s="540"/>
      <c r="AG149" s="540"/>
    </row>
    <row r="150" spans="1:33">
      <c r="A150" s="31" t="str">
        <f>'He Data'!O151</f>
        <v>sample</v>
      </c>
      <c r="B150" s="32">
        <f>'He Data'!R151</f>
        <v>1</v>
      </c>
      <c r="C150" s="34">
        <f>'He Data'!P151</f>
        <v>1</v>
      </c>
      <c r="D150" s="226"/>
      <c r="E150" s="226"/>
      <c r="F150" t="b">
        <f t="shared" si="5"/>
        <v>1</v>
      </c>
      <c r="G150" s="225">
        <v>1</v>
      </c>
      <c r="H150" s="224" t="s">
        <v>21</v>
      </c>
      <c r="I150" s="530"/>
      <c r="J150" s="539">
        <v>1</v>
      </c>
      <c r="K150" s="539">
        <v>1</v>
      </c>
      <c r="L150" s="539">
        <v>1</v>
      </c>
      <c r="M150" s="539">
        <v>1</v>
      </c>
      <c r="N150" s="539">
        <v>1</v>
      </c>
      <c r="O150" s="539">
        <v>1</v>
      </c>
      <c r="P150" s="539">
        <v>1</v>
      </c>
      <c r="Q150" s="539">
        <v>1</v>
      </c>
      <c r="R150" s="539">
        <v>1</v>
      </c>
      <c r="S150" s="539">
        <v>1</v>
      </c>
      <c r="T150" s="539">
        <v>1</v>
      </c>
      <c r="U150" s="539">
        <v>1</v>
      </c>
      <c r="V150" s="537">
        <v>1</v>
      </c>
      <c r="W150" s="537">
        <v>1</v>
      </c>
      <c r="X150" s="537">
        <v>1</v>
      </c>
      <c r="Y150" s="537">
        <v>1</v>
      </c>
      <c r="Z150" s="537">
        <v>1</v>
      </c>
      <c r="AA150" s="537">
        <v>1</v>
      </c>
      <c r="AB150" s="537">
        <v>1</v>
      </c>
      <c r="AC150" s="537">
        <v>1</v>
      </c>
      <c r="AE150" s="541"/>
      <c r="AF150" s="540"/>
      <c r="AG150" s="540"/>
    </row>
    <row r="151" spans="1:33">
      <c r="A151" s="31" t="str">
        <f>'He Data'!O152</f>
        <v>sample</v>
      </c>
      <c r="B151" s="32">
        <f>'He Data'!R152</f>
        <v>1</v>
      </c>
      <c r="C151" s="34">
        <f>'He Data'!P152</f>
        <v>1</v>
      </c>
      <c r="D151" s="226"/>
      <c r="E151" s="226"/>
      <c r="F151" t="b">
        <f t="shared" si="5"/>
        <v>1</v>
      </c>
      <c r="G151" s="225">
        <v>1</v>
      </c>
      <c r="H151" s="224" t="s">
        <v>21</v>
      </c>
      <c r="I151" s="530"/>
      <c r="J151" s="539">
        <v>1</v>
      </c>
      <c r="K151" s="539">
        <v>1</v>
      </c>
      <c r="L151" s="539">
        <v>1</v>
      </c>
      <c r="M151" s="539">
        <v>1</v>
      </c>
      <c r="N151" s="539">
        <v>1</v>
      </c>
      <c r="O151" s="539">
        <v>1</v>
      </c>
      <c r="P151" s="539">
        <v>1</v>
      </c>
      <c r="Q151" s="539">
        <v>1</v>
      </c>
      <c r="R151" s="539">
        <v>1</v>
      </c>
      <c r="S151" s="539">
        <v>1</v>
      </c>
      <c r="T151" s="539">
        <v>1</v>
      </c>
      <c r="U151" s="539">
        <v>1</v>
      </c>
      <c r="V151" s="537">
        <v>1</v>
      </c>
      <c r="W151" s="537">
        <v>1</v>
      </c>
      <c r="X151" s="537">
        <v>1</v>
      </c>
      <c r="Y151" s="537">
        <v>1</v>
      </c>
      <c r="Z151" s="537">
        <v>1</v>
      </c>
      <c r="AA151" s="537">
        <v>1</v>
      </c>
      <c r="AB151" s="537">
        <v>1</v>
      </c>
      <c r="AC151" s="537">
        <v>1</v>
      </c>
      <c r="AE151" s="541"/>
      <c r="AF151" s="540"/>
      <c r="AG151" s="540"/>
    </row>
    <row r="152" spans="1:33">
      <c r="A152" s="31" t="str">
        <f>'He Data'!O153</f>
        <v>sample</v>
      </c>
      <c r="B152" s="32">
        <f>'He Data'!R153</f>
        <v>1</v>
      </c>
      <c r="C152" s="34">
        <f>'He Data'!P153</f>
        <v>1</v>
      </c>
      <c r="D152" s="226"/>
      <c r="E152" s="226"/>
      <c r="F152" t="b">
        <f t="shared" si="5"/>
        <v>1</v>
      </c>
      <c r="G152" s="225">
        <v>1</v>
      </c>
      <c r="H152" s="224" t="s">
        <v>21</v>
      </c>
      <c r="I152" s="530"/>
      <c r="J152" s="539">
        <v>1</v>
      </c>
      <c r="K152" s="539">
        <v>1</v>
      </c>
      <c r="L152" s="539">
        <v>1</v>
      </c>
      <c r="M152" s="539">
        <v>1</v>
      </c>
      <c r="N152" s="539">
        <v>1</v>
      </c>
      <c r="O152" s="539">
        <v>1</v>
      </c>
      <c r="P152" s="539">
        <v>1</v>
      </c>
      <c r="Q152" s="539">
        <v>1</v>
      </c>
      <c r="R152" s="539">
        <v>1</v>
      </c>
      <c r="S152" s="539">
        <v>1</v>
      </c>
      <c r="T152" s="539">
        <v>1</v>
      </c>
      <c r="U152" s="539">
        <v>1</v>
      </c>
      <c r="V152" s="537">
        <v>1</v>
      </c>
      <c r="W152" s="537">
        <v>1</v>
      </c>
      <c r="X152" s="537">
        <v>1</v>
      </c>
      <c r="Y152" s="537">
        <v>1</v>
      </c>
      <c r="Z152" s="537">
        <v>1</v>
      </c>
      <c r="AA152" s="537">
        <v>1</v>
      </c>
      <c r="AB152" s="537">
        <v>1</v>
      </c>
      <c r="AC152" s="537">
        <v>1</v>
      </c>
      <c r="AE152" s="541"/>
      <c r="AF152" s="540"/>
      <c r="AG152" s="540"/>
    </row>
    <row r="153" spans="1:33">
      <c r="A153" s="31" t="str">
        <f>'He Data'!O154</f>
        <v>sample</v>
      </c>
      <c r="B153" s="32">
        <f>'He Data'!R154</f>
        <v>1</v>
      </c>
      <c r="C153" s="34">
        <f>'He Data'!P154</f>
        <v>1</v>
      </c>
      <c r="D153" s="226"/>
      <c r="E153" s="226"/>
      <c r="F153" t="b">
        <f t="shared" si="5"/>
        <v>1</v>
      </c>
      <c r="G153" s="225">
        <v>1</v>
      </c>
      <c r="H153" s="224" t="s">
        <v>21</v>
      </c>
      <c r="I153" s="530"/>
      <c r="J153" s="539">
        <v>1</v>
      </c>
      <c r="K153" s="539">
        <v>1</v>
      </c>
      <c r="L153" s="539">
        <v>1</v>
      </c>
      <c r="M153" s="539">
        <v>1</v>
      </c>
      <c r="N153" s="539">
        <v>1</v>
      </c>
      <c r="O153" s="539">
        <v>1</v>
      </c>
      <c r="P153" s="539">
        <v>1</v>
      </c>
      <c r="Q153" s="539">
        <v>1</v>
      </c>
      <c r="R153" s="539">
        <v>1</v>
      </c>
      <c r="S153" s="539">
        <v>1</v>
      </c>
      <c r="T153" s="539">
        <v>1</v>
      </c>
      <c r="U153" s="539">
        <v>1</v>
      </c>
      <c r="V153" s="537">
        <v>1</v>
      </c>
      <c r="W153" s="537">
        <v>1</v>
      </c>
      <c r="X153" s="537">
        <v>1</v>
      </c>
      <c r="Y153" s="537">
        <v>1</v>
      </c>
      <c r="Z153" s="537">
        <v>1</v>
      </c>
      <c r="AA153" s="537">
        <v>1</v>
      </c>
      <c r="AB153" s="537">
        <v>1</v>
      </c>
      <c r="AC153" s="537">
        <v>1</v>
      </c>
      <c r="AE153" s="541"/>
      <c r="AF153" s="540"/>
      <c r="AG153" s="540"/>
    </row>
    <row r="154" spans="1:33">
      <c r="A154" s="31" t="str">
        <f>'He Data'!O155</f>
        <v>sample</v>
      </c>
      <c r="B154" s="32">
        <f>'He Data'!R155</f>
        <v>1</v>
      </c>
      <c r="C154" s="34">
        <f>'He Data'!P155</f>
        <v>1</v>
      </c>
      <c r="D154" s="226"/>
      <c r="E154" s="226"/>
      <c r="F154" t="b">
        <f t="shared" si="5"/>
        <v>1</v>
      </c>
      <c r="G154" s="225">
        <v>1</v>
      </c>
      <c r="H154" s="224" t="s">
        <v>21</v>
      </c>
      <c r="I154" s="530"/>
      <c r="J154" s="539">
        <v>1</v>
      </c>
      <c r="K154" s="539">
        <v>1</v>
      </c>
      <c r="L154" s="539">
        <v>1</v>
      </c>
      <c r="M154" s="539">
        <v>1</v>
      </c>
      <c r="N154" s="539">
        <v>1</v>
      </c>
      <c r="O154" s="539">
        <v>1</v>
      </c>
      <c r="P154" s="539">
        <v>1</v>
      </c>
      <c r="Q154" s="539">
        <v>1</v>
      </c>
      <c r="R154" s="539">
        <v>1</v>
      </c>
      <c r="S154" s="539">
        <v>1</v>
      </c>
      <c r="T154" s="539">
        <v>1</v>
      </c>
      <c r="U154" s="539">
        <v>1</v>
      </c>
      <c r="V154" s="537">
        <v>1</v>
      </c>
      <c r="W154" s="537">
        <v>1</v>
      </c>
      <c r="X154" s="537">
        <v>1</v>
      </c>
      <c r="Y154" s="537">
        <v>1</v>
      </c>
      <c r="Z154" s="537">
        <v>1</v>
      </c>
      <c r="AA154" s="537">
        <v>1</v>
      </c>
      <c r="AB154" s="537">
        <v>1</v>
      </c>
      <c r="AC154" s="537">
        <v>1</v>
      </c>
      <c r="AE154" s="541"/>
      <c r="AF154" s="540"/>
      <c r="AG154" s="540"/>
    </row>
    <row r="155" spans="1:33">
      <c r="A155" s="31" t="str">
        <f>'He Data'!O156</f>
        <v>sample</v>
      </c>
      <c r="B155" s="32">
        <f>'He Data'!R156</f>
        <v>1</v>
      </c>
      <c r="C155" s="34">
        <f>'He Data'!P156</f>
        <v>1</v>
      </c>
      <c r="D155" s="226"/>
      <c r="E155" s="226"/>
      <c r="F155" t="b">
        <f t="shared" si="5"/>
        <v>1</v>
      </c>
      <c r="G155" s="225">
        <v>1</v>
      </c>
      <c r="H155" s="224" t="s">
        <v>21</v>
      </c>
      <c r="I155" s="530"/>
      <c r="J155" s="539">
        <v>1</v>
      </c>
      <c r="K155" s="539">
        <v>1</v>
      </c>
      <c r="L155" s="539">
        <v>1</v>
      </c>
      <c r="M155" s="539">
        <v>1</v>
      </c>
      <c r="N155" s="539">
        <v>1</v>
      </c>
      <c r="O155" s="539">
        <v>1</v>
      </c>
      <c r="P155" s="539">
        <v>1</v>
      </c>
      <c r="Q155" s="539">
        <v>1</v>
      </c>
      <c r="R155" s="539">
        <v>1</v>
      </c>
      <c r="S155" s="539">
        <v>1</v>
      </c>
      <c r="T155" s="539">
        <v>1</v>
      </c>
      <c r="U155" s="539">
        <v>1</v>
      </c>
      <c r="V155" s="537">
        <v>1</v>
      </c>
      <c r="W155" s="537">
        <v>1</v>
      </c>
      <c r="X155" s="537">
        <v>1</v>
      </c>
      <c r="Y155" s="537">
        <v>1</v>
      </c>
      <c r="Z155" s="537">
        <v>1</v>
      </c>
      <c r="AA155" s="537">
        <v>1</v>
      </c>
      <c r="AB155" s="537">
        <v>1</v>
      </c>
      <c r="AC155" s="537">
        <v>1</v>
      </c>
      <c r="AE155" s="541"/>
      <c r="AF155" s="540"/>
      <c r="AG155" s="540"/>
    </row>
    <row r="156" spans="1:33">
      <c r="A156" s="31" t="str">
        <f>'He Data'!O157</f>
        <v>sample</v>
      </c>
      <c r="B156" s="32">
        <f>'He Data'!R157</f>
        <v>1</v>
      </c>
      <c r="C156" s="34">
        <f>'He Data'!P157</f>
        <v>1</v>
      </c>
      <c r="D156" s="226"/>
      <c r="E156" s="226"/>
      <c r="F156" t="b">
        <f t="shared" si="5"/>
        <v>1</v>
      </c>
      <c r="G156" s="225">
        <v>1</v>
      </c>
      <c r="H156" s="224" t="s">
        <v>21</v>
      </c>
      <c r="I156" s="530"/>
      <c r="J156" s="539">
        <v>1</v>
      </c>
      <c r="K156" s="539">
        <v>1</v>
      </c>
      <c r="L156" s="539">
        <v>1</v>
      </c>
      <c r="M156" s="539">
        <v>1</v>
      </c>
      <c r="N156" s="539">
        <v>1</v>
      </c>
      <c r="O156" s="539">
        <v>1</v>
      </c>
      <c r="P156" s="539">
        <v>1</v>
      </c>
      <c r="Q156" s="539">
        <v>1</v>
      </c>
      <c r="R156" s="539">
        <v>1</v>
      </c>
      <c r="S156" s="539">
        <v>1</v>
      </c>
      <c r="T156" s="539">
        <v>1</v>
      </c>
      <c r="U156" s="539">
        <v>1</v>
      </c>
      <c r="V156" s="537">
        <v>1</v>
      </c>
      <c r="W156" s="537">
        <v>1</v>
      </c>
      <c r="X156" s="537">
        <v>1</v>
      </c>
      <c r="Y156" s="537">
        <v>1</v>
      </c>
      <c r="Z156" s="537">
        <v>1</v>
      </c>
      <c r="AA156" s="537">
        <v>1</v>
      </c>
      <c r="AB156" s="537">
        <v>1</v>
      </c>
      <c r="AC156" s="537">
        <v>1</v>
      </c>
      <c r="AE156" s="541"/>
      <c r="AF156" s="540"/>
      <c r="AG156" s="540"/>
    </row>
    <row r="157" spans="1:33">
      <c r="A157" s="31" t="str">
        <f>'He Data'!O158</f>
        <v>sample</v>
      </c>
      <c r="B157" s="32">
        <f>'He Data'!R158</f>
        <v>1</v>
      </c>
      <c r="C157" s="34">
        <f>'He Data'!P158</f>
        <v>1</v>
      </c>
      <c r="D157" s="226"/>
      <c r="E157" s="226"/>
      <c r="F157" t="b">
        <f t="shared" si="5"/>
        <v>1</v>
      </c>
      <c r="G157" s="225">
        <v>1</v>
      </c>
      <c r="H157" s="224" t="s">
        <v>21</v>
      </c>
      <c r="I157" s="530"/>
      <c r="J157" s="539">
        <v>1</v>
      </c>
      <c r="K157" s="539">
        <v>1</v>
      </c>
      <c r="L157" s="539">
        <v>1</v>
      </c>
      <c r="M157" s="539">
        <v>1</v>
      </c>
      <c r="N157" s="539">
        <v>1</v>
      </c>
      <c r="O157" s="539">
        <v>1</v>
      </c>
      <c r="P157" s="539">
        <v>1</v>
      </c>
      <c r="Q157" s="539">
        <v>1</v>
      </c>
      <c r="R157" s="539">
        <v>1</v>
      </c>
      <c r="S157" s="539">
        <v>1</v>
      </c>
      <c r="T157" s="539">
        <v>1</v>
      </c>
      <c r="U157" s="539">
        <v>1</v>
      </c>
      <c r="V157" s="537">
        <v>1</v>
      </c>
      <c r="W157" s="537">
        <v>1</v>
      </c>
      <c r="X157" s="537">
        <v>1</v>
      </c>
      <c r="Y157" s="537">
        <v>1</v>
      </c>
      <c r="Z157" s="537">
        <v>1</v>
      </c>
      <c r="AA157" s="537">
        <v>1</v>
      </c>
      <c r="AB157" s="537">
        <v>1</v>
      </c>
      <c r="AC157" s="537">
        <v>1</v>
      </c>
      <c r="AE157" s="541"/>
      <c r="AF157" s="540"/>
      <c r="AG157" s="540"/>
    </row>
    <row r="158" spans="1:33">
      <c r="A158" s="31" t="str">
        <f>'He Data'!O159</f>
        <v>sample</v>
      </c>
      <c r="B158" s="32">
        <f>'He Data'!R159</f>
        <v>1</v>
      </c>
      <c r="C158" s="34">
        <f>'He Data'!P159</f>
        <v>1</v>
      </c>
      <c r="D158" s="226"/>
      <c r="E158" s="226"/>
      <c r="F158" t="b">
        <f t="shared" si="5"/>
        <v>1</v>
      </c>
      <c r="G158" s="225">
        <v>1</v>
      </c>
      <c r="H158" s="224" t="s">
        <v>21</v>
      </c>
      <c r="I158" s="530"/>
      <c r="J158" s="539">
        <v>1</v>
      </c>
      <c r="K158" s="539">
        <v>1</v>
      </c>
      <c r="L158" s="539">
        <v>1</v>
      </c>
      <c r="M158" s="539">
        <v>1</v>
      </c>
      <c r="N158" s="539">
        <v>1</v>
      </c>
      <c r="O158" s="539">
        <v>1</v>
      </c>
      <c r="P158" s="539">
        <v>1</v>
      </c>
      <c r="Q158" s="539">
        <v>1</v>
      </c>
      <c r="R158" s="539">
        <v>1</v>
      </c>
      <c r="S158" s="539">
        <v>1</v>
      </c>
      <c r="T158" s="539">
        <v>1</v>
      </c>
      <c r="U158" s="539">
        <v>1</v>
      </c>
      <c r="V158" s="537">
        <v>1</v>
      </c>
      <c r="W158" s="537">
        <v>1</v>
      </c>
      <c r="X158" s="537">
        <v>1</v>
      </c>
      <c r="Y158" s="537">
        <v>1</v>
      </c>
      <c r="Z158" s="537">
        <v>1</v>
      </c>
      <c r="AA158" s="537">
        <v>1</v>
      </c>
      <c r="AB158" s="537">
        <v>1</v>
      </c>
      <c r="AC158" s="537">
        <v>1</v>
      </c>
      <c r="AE158" s="541"/>
      <c r="AF158" s="540"/>
      <c r="AG158" s="540"/>
    </row>
    <row r="159" spans="1:33">
      <c r="A159" s="31" t="str">
        <f>'He Data'!O160</f>
        <v>sample</v>
      </c>
      <c r="B159" s="32">
        <f>'He Data'!R160</f>
        <v>1</v>
      </c>
      <c r="C159" s="34">
        <f>'He Data'!P160</f>
        <v>1</v>
      </c>
      <c r="D159" s="226"/>
      <c r="E159" s="226"/>
      <c r="F159" t="b">
        <f t="shared" si="5"/>
        <v>1</v>
      </c>
      <c r="G159" s="225">
        <v>1</v>
      </c>
      <c r="H159" s="224" t="s">
        <v>21</v>
      </c>
      <c r="I159" s="530"/>
      <c r="J159" s="539">
        <v>1</v>
      </c>
      <c r="K159" s="539">
        <v>1</v>
      </c>
      <c r="L159" s="539">
        <v>1</v>
      </c>
      <c r="M159" s="539">
        <v>1</v>
      </c>
      <c r="N159" s="539">
        <v>1</v>
      </c>
      <c r="O159" s="539">
        <v>1</v>
      </c>
      <c r="P159" s="539">
        <v>1</v>
      </c>
      <c r="Q159" s="539">
        <v>1</v>
      </c>
      <c r="R159" s="539">
        <v>1</v>
      </c>
      <c r="S159" s="539">
        <v>1</v>
      </c>
      <c r="T159" s="539">
        <v>1</v>
      </c>
      <c r="U159" s="539">
        <v>1</v>
      </c>
      <c r="V159" s="537">
        <v>1</v>
      </c>
      <c r="W159" s="537">
        <v>1</v>
      </c>
      <c r="X159" s="537">
        <v>1</v>
      </c>
      <c r="Y159" s="537">
        <v>1</v>
      </c>
      <c r="Z159" s="537">
        <v>1</v>
      </c>
      <c r="AA159" s="537">
        <v>1</v>
      </c>
      <c r="AB159" s="537">
        <v>1</v>
      </c>
      <c r="AC159" s="537">
        <v>1</v>
      </c>
      <c r="AE159" s="541"/>
      <c r="AF159" s="540"/>
      <c r="AG159" s="540"/>
    </row>
    <row r="160" spans="1:33">
      <c r="A160" s="31" t="str">
        <f>'He Data'!O161</f>
        <v>sample</v>
      </c>
      <c r="B160" s="32">
        <f>'He Data'!R161</f>
        <v>1</v>
      </c>
      <c r="C160" s="34">
        <f>'He Data'!P161</f>
        <v>1</v>
      </c>
      <c r="D160" s="226"/>
      <c r="E160" s="226"/>
      <c r="F160" t="b">
        <f t="shared" si="5"/>
        <v>1</v>
      </c>
      <c r="G160" s="225">
        <v>1</v>
      </c>
      <c r="H160" s="224" t="s">
        <v>21</v>
      </c>
      <c r="I160" s="530"/>
      <c r="J160" s="539">
        <v>1</v>
      </c>
      <c r="K160" s="539">
        <v>1</v>
      </c>
      <c r="L160" s="539">
        <v>1</v>
      </c>
      <c r="M160" s="539">
        <v>1</v>
      </c>
      <c r="N160" s="539">
        <v>1</v>
      </c>
      <c r="O160" s="539">
        <v>1</v>
      </c>
      <c r="P160" s="539">
        <v>1</v>
      </c>
      <c r="Q160" s="539">
        <v>1</v>
      </c>
      <c r="R160" s="539">
        <v>1</v>
      </c>
      <c r="S160" s="539">
        <v>1</v>
      </c>
      <c r="T160" s="539">
        <v>1</v>
      </c>
      <c r="U160" s="539">
        <v>1</v>
      </c>
      <c r="V160" s="537">
        <v>1</v>
      </c>
      <c r="W160" s="537">
        <v>1</v>
      </c>
      <c r="X160" s="537">
        <v>1</v>
      </c>
      <c r="Y160" s="537">
        <v>1</v>
      </c>
      <c r="Z160" s="537">
        <v>1</v>
      </c>
      <c r="AA160" s="537">
        <v>1</v>
      </c>
      <c r="AB160" s="537">
        <v>1</v>
      </c>
      <c r="AC160" s="537">
        <v>1</v>
      </c>
      <c r="AE160" s="541"/>
      <c r="AF160" s="540"/>
      <c r="AG160" s="540"/>
    </row>
    <row r="161" spans="1:33">
      <c r="A161" s="31" t="str">
        <f>'He Data'!O162</f>
        <v>sample</v>
      </c>
      <c r="B161" s="32">
        <f>'He Data'!R162</f>
        <v>1</v>
      </c>
      <c r="C161" s="34">
        <f>'He Data'!P162</f>
        <v>1</v>
      </c>
      <c r="D161" s="226"/>
      <c r="E161" s="226"/>
      <c r="F161" t="b">
        <f t="shared" si="5"/>
        <v>1</v>
      </c>
      <c r="G161" s="225">
        <v>1</v>
      </c>
      <c r="H161" s="224" t="s">
        <v>21</v>
      </c>
      <c r="I161" s="530"/>
      <c r="J161" s="539">
        <v>1</v>
      </c>
      <c r="K161" s="539">
        <v>1</v>
      </c>
      <c r="L161" s="539">
        <v>1</v>
      </c>
      <c r="M161" s="539">
        <v>1</v>
      </c>
      <c r="N161" s="539">
        <v>1</v>
      </c>
      <c r="O161" s="539">
        <v>1</v>
      </c>
      <c r="P161" s="539">
        <v>1</v>
      </c>
      <c r="Q161" s="539">
        <v>1</v>
      </c>
      <c r="R161" s="539">
        <v>1</v>
      </c>
      <c r="S161" s="539">
        <v>1</v>
      </c>
      <c r="T161" s="539">
        <v>1</v>
      </c>
      <c r="U161" s="539">
        <v>1</v>
      </c>
      <c r="V161" s="537">
        <v>1</v>
      </c>
      <c r="W161" s="537">
        <v>1</v>
      </c>
      <c r="X161" s="537">
        <v>1</v>
      </c>
      <c r="Y161" s="537">
        <v>1</v>
      </c>
      <c r="Z161" s="537">
        <v>1</v>
      </c>
      <c r="AA161" s="537">
        <v>1</v>
      </c>
      <c r="AB161" s="537">
        <v>1</v>
      </c>
      <c r="AC161" s="537">
        <v>1</v>
      </c>
      <c r="AE161" s="541"/>
      <c r="AF161" s="540"/>
      <c r="AG161" s="540"/>
    </row>
    <row r="162" spans="1:33">
      <c r="A162" s="31" t="str">
        <f>'He Data'!O163</f>
        <v>sample</v>
      </c>
      <c r="B162" s="32">
        <f>'He Data'!R163</f>
        <v>1</v>
      </c>
      <c r="C162" s="34">
        <f>'He Data'!P163</f>
        <v>1</v>
      </c>
      <c r="D162" s="226"/>
      <c r="E162" s="226"/>
      <c r="F162" t="b">
        <f t="shared" si="5"/>
        <v>1</v>
      </c>
      <c r="G162" s="225">
        <v>1</v>
      </c>
      <c r="H162" s="224" t="s">
        <v>21</v>
      </c>
      <c r="I162" s="530"/>
      <c r="J162" s="539">
        <v>1</v>
      </c>
      <c r="K162" s="539">
        <v>1</v>
      </c>
      <c r="L162" s="539">
        <v>1</v>
      </c>
      <c r="M162" s="539">
        <v>1</v>
      </c>
      <c r="N162" s="539">
        <v>1</v>
      </c>
      <c r="O162" s="539">
        <v>1</v>
      </c>
      <c r="P162" s="539">
        <v>1</v>
      </c>
      <c r="Q162" s="539">
        <v>1</v>
      </c>
      <c r="R162" s="539">
        <v>1</v>
      </c>
      <c r="S162" s="539">
        <v>1</v>
      </c>
      <c r="T162" s="539">
        <v>1</v>
      </c>
      <c r="U162" s="539">
        <v>1</v>
      </c>
      <c r="V162" s="537">
        <v>1</v>
      </c>
      <c r="W162" s="537">
        <v>1</v>
      </c>
      <c r="X162" s="537">
        <v>1</v>
      </c>
      <c r="Y162" s="537">
        <v>1</v>
      </c>
      <c r="Z162" s="537">
        <v>1</v>
      </c>
      <c r="AA162" s="537">
        <v>1</v>
      </c>
      <c r="AB162" s="537">
        <v>1</v>
      </c>
      <c r="AC162" s="537">
        <v>1</v>
      </c>
      <c r="AE162" s="541"/>
      <c r="AF162" s="540"/>
      <c r="AG162" s="540"/>
    </row>
    <row r="163" spans="1:33">
      <c r="A163" s="31" t="str">
        <f>'He Data'!O164</f>
        <v>sample</v>
      </c>
      <c r="B163" s="32">
        <f>'He Data'!R164</f>
        <v>1</v>
      </c>
      <c r="C163" s="34">
        <f>'He Data'!P164</f>
        <v>1</v>
      </c>
      <c r="D163" s="226"/>
      <c r="E163" s="226"/>
      <c r="F163" t="b">
        <f t="shared" si="5"/>
        <v>1</v>
      </c>
      <c r="G163" s="225">
        <v>1</v>
      </c>
      <c r="H163" s="224" t="s">
        <v>21</v>
      </c>
      <c r="I163" s="530"/>
      <c r="J163" s="539">
        <v>1</v>
      </c>
      <c r="K163" s="539">
        <v>1</v>
      </c>
      <c r="L163" s="539">
        <v>1</v>
      </c>
      <c r="M163" s="539">
        <v>1</v>
      </c>
      <c r="N163" s="539">
        <v>1</v>
      </c>
      <c r="O163" s="539">
        <v>1</v>
      </c>
      <c r="P163" s="539">
        <v>1</v>
      </c>
      <c r="Q163" s="539">
        <v>1</v>
      </c>
      <c r="R163" s="539">
        <v>1</v>
      </c>
      <c r="S163" s="539">
        <v>1</v>
      </c>
      <c r="T163" s="539">
        <v>1</v>
      </c>
      <c r="U163" s="539">
        <v>1</v>
      </c>
      <c r="V163" s="537">
        <v>1</v>
      </c>
      <c r="W163" s="537">
        <v>1</v>
      </c>
      <c r="X163" s="537">
        <v>1</v>
      </c>
      <c r="Y163" s="537">
        <v>1</v>
      </c>
      <c r="Z163" s="537">
        <v>1</v>
      </c>
      <c r="AA163" s="537">
        <v>1</v>
      </c>
      <c r="AB163" s="537">
        <v>1</v>
      </c>
      <c r="AC163" s="537">
        <v>1</v>
      </c>
      <c r="AE163" s="541"/>
      <c r="AF163" s="540"/>
      <c r="AG163" s="540"/>
    </row>
    <row r="164" spans="1:33">
      <c r="A164" s="31" t="str">
        <f>'He Data'!O165</f>
        <v>sample</v>
      </c>
      <c r="B164" s="32">
        <f>'He Data'!R165</f>
        <v>1</v>
      </c>
      <c r="C164" s="34">
        <f>'He Data'!P165</f>
        <v>1</v>
      </c>
      <c r="D164" s="226"/>
      <c r="E164" s="226"/>
      <c r="F164" t="b">
        <f t="shared" si="5"/>
        <v>1</v>
      </c>
      <c r="G164" s="225">
        <v>1</v>
      </c>
      <c r="H164" s="224" t="s">
        <v>21</v>
      </c>
      <c r="I164" s="530"/>
      <c r="J164" s="539">
        <v>1</v>
      </c>
      <c r="K164" s="539">
        <v>1</v>
      </c>
      <c r="L164" s="539">
        <v>1</v>
      </c>
      <c r="M164" s="539">
        <v>1</v>
      </c>
      <c r="N164" s="539">
        <v>1</v>
      </c>
      <c r="O164" s="539">
        <v>1</v>
      </c>
      <c r="P164" s="539">
        <v>1</v>
      </c>
      <c r="Q164" s="539">
        <v>1</v>
      </c>
      <c r="R164" s="539">
        <v>1</v>
      </c>
      <c r="S164" s="539">
        <v>1</v>
      </c>
      <c r="T164" s="539">
        <v>1</v>
      </c>
      <c r="U164" s="539">
        <v>1</v>
      </c>
      <c r="V164" s="537">
        <v>1</v>
      </c>
      <c r="W164" s="537">
        <v>1</v>
      </c>
      <c r="X164" s="537">
        <v>1</v>
      </c>
      <c r="Y164" s="537">
        <v>1</v>
      </c>
      <c r="Z164" s="537">
        <v>1</v>
      </c>
      <c r="AA164" s="537">
        <v>1</v>
      </c>
      <c r="AB164" s="537">
        <v>1</v>
      </c>
      <c r="AC164" s="537">
        <v>1</v>
      </c>
      <c r="AE164" s="541"/>
      <c r="AF164" s="540"/>
      <c r="AG164" s="540"/>
    </row>
    <row r="165" spans="1:33">
      <c r="A165" s="31" t="str">
        <f>'He Data'!O166</f>
        <v>sample</v>
      </c>
      <c r="B165" s="32">
        <f>'He Data'!R166</f>
        <v>1</v>
      </c>
      <c r="C165" s="34">
        <f>'He Data'!P166</f>
        <v>1</v>
      </c>
      <c r="D165" s="226"/>
      <c r="E165" s="226"/>
      <c r="F165" t="b">
        <f t="shared" si="5"/>
        <v>1</v>
      </c>
      <c r="G165" s="225">
        <v>1</v>
      </c>
      <c r="H165" s="224" t="s">
        <v>21</v>
      </c>
      <c r="I165" s="530"/>
      <c r="J165" s="539">
        <v>1</v>
      </c>
      <c r="K165" s="539">
        <v>1</v>
      </c>
      <c r="L165" s="539">
        <v>1</v>
      </c>
      <c r="M165" s="539">
        <v>1</v>
      </c>
      <c r="N165" s="539">
        <v>1</v>
      </c>
      <c r="O165" s="539">
        <v>1</v>
      </c>
      <c r="P165" s="539">
        <v>1</v>
      </c>
      <c r="Q165" s="539">
        <v>1</v>
      </c>
      <c r="R165" s="539">
        <v>1</v>
      </c>
      <c r="S165" s="539">
        <v>1</v>
      </c>
      <c r="T165" s="539">
        <v>1</v>
      </c>
      <c r="U165" s="539">
        <v>1</v>
      </c>
      <c r="V165" s="537">
        <v>1</v>
      </c>
      <c r="W165" s="537">
        <v>1</v>
      </c>
      <c r="X165" s="537">
        <v>1</v>
      </c>
      <c r="Y165" s="537">
        <v>1</v>
      </c>
      <c r="Z165" s="537">
        <v>1</v>
      </c>
      <c r="AA165" s="537">
        <v>1</v>
      </c>
      <c r="AB165" s="537">
        <v>1</v>
      </c>
      <c r="AC165" s="537">
        <v>1</v>
      </c>
      <c r="AE165" s="541"/>
      <c r="AF165" s="540"/>
      <c r="AG165" s="540"/>
    </row>
    <row r="166" spans="1:33">
      <c r="A166" s="31" t="str">
        <f>'He Data'!O167</f>
        <v>sample</v>
      </c>
      <c r="B166" s="32">
        <f>'He Data'!R167</f>
        <v>1</v>
      </c>
      <c r="C166" s="34">
        <f>'He Data'!P167</f>
        <v>1</v>
      </c>
      <c r="D166" s="226"/>
      <c r="E166" s="226"/>
      <c r="F166" t="b">
        <f t="shared" si="5"/>
        <v>1</v>
      </c>
      <c r="G166" s="225">
        <v>1</v>
      </c>
      <c r="H166" s="224" t="s">
        <v>21</v>
      </c>
      <c r="I166" s="530"/>
      <c r="J166" s="539">
        <v>1</v>
      </c>
      <c r="K166" s="539">
        <v>1</v>
      </c>
      <c r="L166" s="539">
        <v>1</v>
      </c>
      <c r="M166" s="539">
        <v>1</v>
      </c>
      <c r="N166" s="539">
        <v>1</v>
      </c>
      <c r="O166" s="539">
        <v>1</v>
      </c>
      <c r="P166" s="539">
        <v>1</v>
      </c>
      <c r="Q166" s="539">
        <v>1</v>
      </c>
      <c r="R166" s="539">
        <v>1</v>
      </c>
      <c r="S166" s="539">
        <v>1</v>
      </c>
      <c r="T166" s="539">
        <v>1</v>
      </c>
      <c r="U166" s="539">
        <v>1</v>
      </c>
      <c r="V166" s="537">
        <v>1</v>
      </c>
      <c r="W166" s="537">
        <v>1</v>
      </c>
      <c r="X166" s="537">
        <v>1</v>
      </c>
      <c r="Y166" s="537">
        <v>1</v>
      </c>
      <c r="Z166" s="537">
        <v>1</v>
      </c>
      <c r="AA166" s="537">
        <v>1</v>
      </c>
      <c r="AB166" s="537">
        <v>1</v>
      </c>
      <c r="AC166" s="537">
        <v>1</v>
      </c>
      <c r="AE166" s="541"/>
      <c r="AF166" s="540"/>
      <c r="AG166" s="540"/>
    </row>
    <row r="167" spans="1:33">
      <c r="A167" s="31" t="str">
        <f>'He Data'!O168</f>
        <v>sample</v>
      </c>
      <c r="B167" s="32">
        <f>'He Data'!R168</f>
        <v>1</v>
      </c>
      <c r="C167" s="34">
        <f>'He Data'!P168</f>
        <v>1</v>
      </c>
      <c r="D167" s="226"/>
      <c r="E167" s="226"/>
      <c r="F167" t="b">
        <f t="shared" si="5"/>
        <v>1</v>
      </c>
      <c r="G167" s="225">
        <v>1</v>
      </c>
      <c r="H167" s="224" t="s">
        <v>21</v>
      </c>
      <c r="I167" s="530"/>
      <c r="J167" s="539">
        <v>1</v>
      </c>
      <c r="K167" s="539">
        <v>1</v>
      </c>
      <c r="L167" s="539">
        <v>1</v>
      </c>
      <c r="M167" s="539">
        <v>1</v>
      </c>
      <c r="N167" s="539">
        <v>1</v>
      </c>
      <c r="O167" s="539">
        <v>1</v>
      </c>
      <c r="P167" s="539">
        <v>1</v>
      </c>
      <c r="Q167" s="539">
        <v>1</v>
      </c>
      <c r="R167" s="539">
        <v>1</v>
      </c>
      <c r="S167" s="539">
        <v>1</v>
      </c>
      <c r="T167" s="539">
        <v>1</v>
      </c>
      <c r="U167" s="539">
        <v>1</v>
      </c>
      <c r="V167" s="537">
        <v>1</v>
      </c>
      <c r="W167" s="537">
        <v>1</v>
      </c>
      <c r="X167" s="537">
        <v>1</v>
      </c>
      <c r="Y167" s="537">
        <v>1</v>
      </c>
      <c r="Z167" s="537">
        <v>1</v>
      </c>
      <c r="AA167" s="537">
        <v>1</v>
      </c>
      <c r="AB167" s="537">
        <v>1</v>
      </c>
      <c r="AC167" s="537">
        <v>1</v>
      </c>
      <c r="AE167" s="541"/>
      <c r="AF167" s="540"/>
      <c r="AG167" s="540"/>
    </row>
    <row r="168" spans="1:33">
      <c r="A168" s="31" t="str">
        <f>'He Data'!O169</f>
        <v>sample</v>
      </c>
      <c r="B168" s="32">
        <f>'He Data'!R169</f>
        <v>1</v>
      </c>
      <c r="C168" s="34">
        <f>'He Data'!P169</f>
        <v>1</v>
      </c>
      <c r="D168" s="226"/>
      <c r="E168" s="226"/>
      <c r="F168" t="b">
        <f t="shared" si="5"/>
        <v>1</v>
      </c>
      <c r="G168" s="225">
        <v>1</v>
      </c>
      <c r="H168" s="224" t="s">
        <v>21</v>
      </c>
      <c r="I168" s="530"/>
      <c r="J168" s="539">
        <v>1</v>
      </c>
      <c r="K168" s="539">
        <v>1</v>
      </c>
      <c r="L168" s="539">
        <v>1</v>
      </c>
      <c r="M168" s="539">
        <v>1</v>
      </c>
      <c r="N168" s="539">
        <v>1</v>
      </c>
      <c r="O168" s="539">
        <v>1</v>
      </c>
      <c r="P168" s="539">
        <v>1</v>
      </c>
      <c r="Q168" s="539">
        <v>1</v>
      </c>
      <c r="R168" s="539">
        <v>1</v>
      </c>
      <c r="S168" s="539">
        <v>1</v>
      </c>
      <c r="T168" s="539">
        <v>1</v>
      </c>
      <c r="U168" s="539">
        <v>1</v>
      </c>
      <c r="V168" s="537">
        <v>1</v>
      </c>
      <c r="W168" s="537">
        <v>1</v>
      </c>
      <c r="X168" s="537">
        <v>1</v>
      </c>
      <c r="Y168" s="537">
        <v>1</v>
      </c>
      <c r="Z168" s="537">
        <v>1</v>
      </c>
      <c r="AA168" s="537">
        <v>1</v>
      </c>
      <c r="AB168" s="537">
        <v>1</v>
      </c>
      <c r="AC168" s="537">
        <v>1</v>
      </c>
      <c r="AE168" s="541"/>
      <c r="AF168" s="540"/>
      <c r="AG168" s="540"/>
    </row>
    <row r="169" spans="1:33">
      <c r="A169" s="31" t="str">
        <f>'He Data'!O170</f>
        <v>sample</v>
      </c>
      <c r="B169" s="32">
        <f>'He Data'!R170</f>
        <v>1</v>
      </c>
      <c r="C169" s="34">
        <f>'He Data'!P170</f>
        <v>1</v>
      </c>
      <c r="D169" s="226"/>
      <c r="E169" s="226"/>
      <c r="F169" t="b">
        <f t="shared" si="5"/>
        <v>1</v>
      </c>
      <c r="G169" s="225">
        <v>1</v>
      </c>
      <c r="H169" s="224" t="s">
        <v>21</v>
      </c>
      <c r="I169" s="530"/>
      <c r="J169" s="539">
        <v>1</v>
      </c>
      <c r="K169" s="539">
        <v>1</v>
      </c>
      <c r="L169" s="539">
        <v>1</v>
      </c>
      <c r="M169" s="539">
        <v>1</v>
      </c>
      <c r="N169" s="539">
        <v>1</v>
      </c>
      <c r="O169" s="539">
        <v>1</v>
      </c>
      <c r="P169" s="539">
        <v>1</v>
      </c>
      <c r="Q169" s="539">
        <v>1</v>
      </c>
      <c r="R169" s="539">
        <v>1</v>
      </c>
      <c r="S169" s="539">
        <v>1</v>
      </c>
      <c r="T169" s="539">
        <v>1</v>
      </c>
      <c r="U169" s="539">
        <v>1</v>
      </c>
      <c r="V169" s="537">
        <v>1</v>
      </c>
      <c r="W169" s="537">
        <v>1</v>
      </c>
      <c r="X169" s="537">
        <v>1</v>
      </c>
      <c r="Y169" s="537">
        <v>1</v>
      </c>
      <c r="Z169" s="537">
        <v>1</v>
      </c>
      <c r="AA169" s="537">
        <v>1</v>
      </c>
      <c r="AB169" s="537">
        <v>1</v>
      </c>
      <c r="AC169" s="537">
        <v>1</v>
      </c>
      <c r="AE169" s="541"/>
      <c r="AF169" s="540"/>
      <c r="AG169" s="540"/>
    </row>
    <row r="170" spans="1:33">
      <c r="A170" s="31" t="str">
        <f>'He Data'!O171</f>
        <v>sample</v>
      </c>
      <c r="B170" s="32">
        <f>'He Data'!R171</f>
        <v>1</v>
      </c>
      <c r="C170" s="34">
        <f>'He Data'!P171</f>
        <v>1</v>
      </c>
      <c r="D170" s="226"/>
      <c r="E170" s="226"/>
      <c r="F170" t="b">
        <f t="shared" si="5"/>
        <v>1</v>
      </c>
      <c r="G170" s="225">
        <v>1</v>
      </c>
      <c r="H170" s="224" t="s">
        <v>21</v>
      </c>
      <c r="I170" s="530"/>
      <c r="J170" s="539">
        <v>1</v>
      </c>
      <c r="K170" s="539">
        <v>1</v>
      </c>
      <c r="L170" s="539">
        <v>1</v>
      </c>
      <c r="M170" s="539">
        <v>1</v>
      </c>
      <c r="N170" s="539">
        <v>1</v>
      </c>
      <c r="O170" s="539">
        <v>1</v>
      </c>
      <c r="P170" s="539">
        <v>1</v>
      </c>
      <c r="Q170" s="539">
        <v>1</v>
      </c>
      <c r="R170" s="539">
        <v>1</v>
      </c>
      <c r="S170" s="539">
        <v>1</v>
      </c>
      <c r="T170" s="539">
        <v>1</v>
      </c>
      <c r="U170" s="539">
        <v>1</v>
      </c>
      <c r="V170" s="537">
        <v>1</v>
      </c>
      <c r="W170" s="537">
        <v>1</v>
      </c>
      <c r="X170" s="537">
        <v>1</v>
      </c>
      <c r="Y170" s="537">
        <v>1</v>
      </c>
      <c r="Z170" s="537">
        <v>1</v>
      </c>
      <c r="AA170" s="537">
        <v>1</v>
      </c>
      <c r="AB170" s="537">
        <v>1</v>
      </c>
      <c r="AC170" s="537">
        <v>1</v>
      </c>
      <c r="AE170" s="541"/>
      <c r="AF170" s="540"/>
      <c r="AG170" s="540"/>
    </row>
    <row r="171" spans="1:33">
      <c r="A171" s="31" t="str">
        <f>'He Data'!O172</f>
        <v>sample</v>
      </c>
      <c r="B171" s="32">
        <f>'He Data'!R172</f>
        <v>1</v>
      </c>
      <c r="C171" s="34">
        <f>'He Data'!P172</f>
        <v>1</v>
      </c>
      <c r="D171" s="226"/>
      <c r="E171" s="226"/>
      <c r="F171" t="b">
        <f t="shared" si="5"/>
        <v>1</v>
      </c>
      <c r="G171" s="225">
        <v>1</v>
      </c>
      <c r="H171" s="224" t="s">
        <v>21</v>
      </c>
      <c r="I171" s="530"/>
      <c r="J171" s="539">
        <v>1</v>
      </c>
      <c r="K171" s="539">
        <v>1</v>
      </c>
      <c r="L171" s="539">
        <v>1</v>
      </c>
      <c r="M171" s="539">
        <v>1</v>
      </c>
      <c r="N171" s="539">
        <v>1</v>
      </c>
      <c r="O171" s="539">
        <v>1</v>
      </c>
      <c r="P171" s="539">
        <v>1</v>
      </c>
      <c r="Q171" s="539">
        <v>1</v>
      </c>
      <c r="R171" s="539">
        <v>1</v>
      </c>
      <c r="S171" s="539">
        <v>1</v>
      </c>
      <c r="T171" s="539">
        <v>1</v>
      </c>
      <c r="U171" s="539">
        <v>1</v>
      </c>
      <c r="V171" s="537">
        <v>1</v>
      </c>
      <c r="W171" s="537">
        <v>1</v>
      </c>
      <c r="X171" s="537">
        <v>1</v>
      </c>
      <c r="Y171" s="537">
        <v>1</v>
      </c>
      <c r="Z171" s="537">
        <v>1</v>
      </c>
      <c r="AA171" s="537">
        <v>1</v>
      </c>
      <c r="AB171" s="537">
        <v>1</v>
      </c>
      <c r="AC171" s="537">
        <v>1</v>
      </c>
      <c r="AE171" s="541"/>
      <c r="AF171" s="540"/>
      <c r="AG171" s="540"/>
    </row>
    <row r="172" spans="1:33">
      <c r="A172" s="31" t="str">
        <f>'He Data'!O173</f>
        <v>sample</v>
      </c>
      <c r="B172" s="32">
        <f>'He Data'!R173</f>
        <v>1</v>
      </c>
      <c r="C172" s="34">
        <f>'He Data'!P173</f>
        <v>1</v>
      </c>
      <c r="D172" s="226"/>
      <c r="E172" s="226"/>
      <c r="F172" t="b">
        <f t="shared" si="5"/>
        <v>1</v>
      </c>
      <c r="G172" s="225">
        <v>1</v>
      </c>
      <c r="H172" s="224" t="s">
        <v>21</v>
      </c>
      <c r="I172" s="530"/>
      <c r="J172" s="539">
        <v>1</v>
      </c>
      <c r="K172" s="539">
        <v>1</v>
      </c>
      <c r="L172" s="539">
        <v>1</v>
      </c>
      <c r="M172" s="539">
        <v>1</v>
      </c>
      <c r="N172" s="539">
        <v>1</v>
      </c>
      <c r="O172" s="539">
        <v>1</v>
      </c>
      <c r="P172" s="539">
        <v>1</v>
      </c>
      <c r="Q172" s="539">
        <v>1</v>
      </c>
      <c r="R172" s="539">
        <v>1</v>
      </c>
      <c r="S172" s="539">
        <v>1</v>
      </c>
      <c r="T172" s="539">
        <v>1</v>
      </c>
      <c r="U172" s="539">
        <v>1</v>
      </c>
      <c r="V172" s="537">
        <v>1</v>
      </c>
      <c r="W172" s="537">
        <v>1</v>
      </c>
      <c r="X172" s="537">
        <v>1</v>
      </c>
      <c r="Y172" s="537">
        <v>1</v>
      </c>
      <c r="Z172" s="537">
        <v>1</v>
      </c>
      <c r="AA172" s="537">
        <v>1</v>
      </c>
      <c r="AB172" s="537">
        <v>1</v>
      </c>
      <c r="AC172" s="537">
        <v>1</v>
      </c>
      <c r="AE172" s="541"/>
      <c r="AF172" s="540"/>
      <c r="AG172" s="540"/>
    </row>
    <row r="173" spans="1:33">
      <c r="A173" s="31" t="str">
        <f>'He Data'!O174</f>
        <v>sample</v>
      </c>
      <c r="B173" s="32">
        <f>'He Data'!R174</f>
        <v>1</v>
      </c>
      <c r="C173" s="34">
        <f>'He Data'!P174</f>
        <v>1</v>
      </c>
      <c r="D173" s="226"/>
      <c r="E173" s="226"/>
      <c r="F173" t="b">
        <f t="shared" si="5"/>
        <v>1</v>
      </c>
      <c r="G173" s="225">
        <v>1</v>
      </c>
      <c r="H173" s="224" t="s">
        <v>21</v>
      </c>
      <c r="I173" s="530"/>
      <c r="J173" s="539">
        <v>1</v>
      </c>
      <c r="K173" s="539">
        <v>1</v>
      </c>
      <c r="L173" s="539">
        <v>1</v>
      </c>
      <c r="M173" s="539">
        <v>1</v>
      </c>
      <c r="N173" s="539">
        <v>1</v>
      </c>
      <c r="O173" s="539">
        <v>1</v>
      </c>
      <c r="P173" s="539">
        <v>1</v>
      </c>
      <c r="Q173" s="539">
        <v>1</v>
      </c>
      <c r="R173" s="539">
        <v>1</v>
      </c>
      <c r="S173" s="539">
        <v>1</v>
      </c>
      <c r="T173" s="539">
        <v>1</v>
      </c>
      <c r="U173" s="539">
        <v>1</v>
      </c>
      <c r="V173" s="537">
        <v>1</v>
      </c>
      <c r="W173" s="537">
        <v>1</v>
      </c>
      <c r="X173" s="537">
        <v>1</v>
      </c>
      <c r="Y173" s="537">
        <v>1</v>
      </c>
      <c r="Z173" s="537">
        <v>1</v>
      </c>
      <c r="AA173" s="537">
        <v>1</v>
      </c>
      <c r="AB173" s="537">
        <v>1</v>
      </c>
      <c r="AC173" s="537">
        <v>1</v>
      </c>
      <c r="AE173" s="541"/>
      <c r="AF173" s="540"/>
      <c r="AG173" s="540"/>
    </row>
    <row r="174" spans="1:33">
      <c r="A174" s="31" t="str">
        <f>'He Data'!O175</f>
        <v>sample</v>
      </c>
      <c r="B174" s="32">
        <f>'He Data'!R175</f>
        <v>1</v>
      </c>
      <c r="C174" s="34">
        <f>'He Data'!P175</f>
        <v>1</v>
      </c>
      <c r="D174" s="226"/>
      <c r="E174" s="226"/>
      <c r="F174" t="b">
        <f t="shared" si="5"/>
        <v>1</v>
      </c>
      <c r="G174" s="225">
        <v>1</v>
      </c>
      <c r="H174" s="224" t="s">
        <v>21</v>
      </c>
      <c r="I174" s="530"/>
      <c r="J174" s="539">
        <v>1</v>
      </c>
      <c r="K174" s="539">
        <v>1</v>
      </c>
      <c r="L174" s="539">
        <v>1</v>
      </c>
      <c r="M174" s="539">
        <v>1</v>
      </c>
      <c r="N174" s="539">
        <v>1</v>
      </c>
      <c r="O174" s="539">
        <v>1</v>
      </c>
      <c r="P174" s="539">
        <v>1</v>
      </c>
      <c r="Q174" s="539">
        <v>1</v>
      </c>
      <c r="R174" s="539">
        <v>1</v>
      </c>
      <c r="S174" s="539">
        <v>1</v>
      </c>
      <c r="T174" s="539">
        <v>1</v>
      </c>
      <c r="U174" s="539">
        <v>1</v>
      </c>
      <c r="V174" s="537">
        <v>1</v>
      </c>
      <c r="W174" s="537">
        <v>1</v>
      </c>
      <c r="X174" s="537">
        <v>1</v>
      </c>
      <c r="Y174" s="537">
        <v>1</v>
      </c>
      <c r="Z174" s="537">
        <v>1</v>
      </c>
      <c r="AA174" s="537">
        <v>1</v>
      </c>
      <c r="AB174" s="537">
        <v>1</v>
      </c>
      <c r="AC174" s="537">
        <v>1</v>
      </c>
      <c r="AE174" s="541"/>
      <c r="AF174" s="540"/>
      <c r="AG174" s="540"/>
    </row>
    <row r="175" spans="1:33">
      <c r="A175" s="31" t="str">
        <f>'He Data'!O176</f>
        <v>sample</v>
      </c>
      <c r="B175" s="32">
        <f>'He Data'!R176</f>
        <v>1</v>
      </c>
      <c r="C175" s="34">
        <f>'He Data'!P176</f>
        <v>1</v>
      </c>
      <c r="D175" s="226"/>
      <c r="E175" s="226"/>
      <c r="F175" t="b">
        <f t="shared" si="5"/>
        <v>1</v>
      </c>
      <c r="G175" s="225">
        <v>1</v>
      </c>
      <c r="H175" s="224" t="s">
        <v>21</v>
      </c>
      <c r="I175" s="530"/>
      <c r="J175" s="539">
        <v>1</v>
      </c>
      <c r="K175" s="539">
        <v>1</v>
      </c>
      <c r="L175" s="539">
        <v>1</v>
      </c>
      <c r="M175" s="539">
        <v>1</v>
      </c>
      <c r="N175" s="539">
        <v>1</v>
      </c>
      <c r="O175" s="539">
        <v>1</v>
      </c>
      <c r="P175" s="539">
        <v>1</v>
      </c>
      <c r="Q175" s="539">
        <v>1</v>
      </c>
      <c r="R175" s="539">
        <v>1</v>
      </c>
      <c r="S175" s="539">
        <v>1</v>
      </c>
      <c r="T175" s="539">
        <v>1</v>
      </c>
      <c r="U175" s="539">
        <v>1</v>
      </c>
      <c r="V175" s="537">
        <v>1</v>
      </c>
      <c r="W175" s="537">
        <v>1</v>
      </c>
      <c r="X175" s="537">
        <v>1</v>
      </c>
      <c r="Y175" s="537">
        <v>1</v>
      </c>
      <c r="Z175" s="537">
        <v>1</v>
      </c>
      <c r="AA175" s="537">
        <v>1</v>
      </c>
      <c r="AB175" s="537">
        <v>1</v>
      </c>
      <c r="AC175" s="537">
        <v>1</v>
      </c>
      <c r="AE175" s="541"/>
      <c r="AF175" s="540"/>
      <c r="AG175" s="540"/>
    </row>
    <row r="176" spans="1:33">
      <c r="A176" s="31" t="str">
        <f>'He Data'!O177</f>
        <v>sample</v>
      </c>
      <c r="B176" s="32">
        <f>'He Data'!R177</f>
        <v>1</v>
      </c>
      <c r="C176" s="34">
        <f>'He Data'!P177</f>
        <v>1</v>
      </c>
      <c r="D176" s="226"/>
      <c r="E176" s="226"/>
      <c r="F176" t="b">
        <f t="shared" si="5"/>
        <v>1</v>
      </c>
      <c r="G176" s="225">
        <v>1</v>
      </c>
      <c r="H176" s="224" t="s">
        <v>21</v>
      </c>
      <c r="I176" s="530"/>
      <c r="J176" s="539">
        <v>1</v>
      </c>
      <c r="K176" s="539">
        <v>1</v>
      </c>
      <c r="L176" s="539">
        <v>1</v>
      </c>
      <c r="M176" s="539">
        <v>1</v>
      </c>
      <c r="N176" s="539">
        <v>1</v>
      </c>
      <c r="O176" s="539">
        <v>1</v>
      </c>
      <c r="P176" s="539">
        <v>1</v>
      </c>
      <c r="Q176" s="539">
        <v>1</v>
      </c>
      <c r="R176" s="539">
        <v>1</v>
      </c>
      <c r="S176" s="539">
        <v>1</v>
      </c>
      <c r="T176" s="539">
        <v>1</v>
      </c>
      <c r="U176" s="539">
        <v>1</v>
      </c>
      <c r="V176" s="537">
        <v>1</v>
      </c>
      <c r="W176" s="537">
        <v>1</v>
      </c>
      <c r="X176" s="537">
        <v>1</v>
      </c>
      <c r="Y176" s="537">
        <v>1</v>
      </c>
      <c r="Z176" s="537">
        <v>1</v>
      </c>
      <c r="AA176" s="537">
        <v>1</v>
      </c>
      <c r="AB176" s="537">
        <v>1</v>
      </c>
      <c r="AC176" s="537">
        <v>1</v>
      </c>
      <c r="AE176" s="541"/>
      <c r="AF176" s="540"/>
      <c r="AG176" s="540"/>
    </row>
    <row r="177" spans="1:33">
      <c r="A177" s="31" t="str">
        <f>'He Data'!O178</f>
        <v>sample</v>
      </c>
      <c r="B177" s="32">
        <f>'He Data'!R178</f>
        <v>1</v>
      </c>
      <c r="C177" s="34">
        <f>'He Data'!P178</f>
        <v>1</v>
      </c>
      <c r="D177" s="226"/>
      <c r="E177" s="226"/>
      <c r="F177" t="b">
        <f t="shared" si="5"/>
        <v>1</v>
      </c>
      <c r="G177" s="225">
        <v>1</v>
      </c>
      <c r="H177" s="224" t="s">
        <v>21</v>
      </c>
      <c r="I177" s="530"/>
      <c r="J177" s="539">
        <v>1</v>
      </c>
      <c r="K177" s="539">
        <v>1</v>
      </c>
      <c r="L177" s="539">
        <v>1</v>
      </c>
      <c r="M177" s="539">
        <v>1</v>
      </c>
      <c r="N177" s="539">
        <v>1</v>
      </c>
      <c r="O177" s="539">
        <v>1</v>
      </c>
      <c r="P177" s="539">
        <v>1</v>
      </c>
      <c r="Q177" s="539">
        <v>1</v>
      </c>
      <c r="R177" s="539">
        <v>1</v>
      </c>
      <c r="S177" s="539">
        <v>1</v>
      </c>
      <c r="T177" s="539">
        <v>1</v>
      </c>
      <c r="U177" s="539">
        <v>1</v>
      </c>
      <c r="V177" s="537">
        <v>1</v>
      </c>
      <c r="W177" s="537">
        <v>1</v>
      </c>
      <c r="X177" s="537">
        <v>1</v>
      </c>
      <c r="Y177" s="537">
        <v>1</v>
      </c>
      <c r="Z177" s="537">
        <v>1</v>
      </c>
      <c r="AA177" s="537">
        <v>1</v>
      </c>
      <c r="AB177" s="537">
        <v>1</v>
      </c>
      <c r="AC177" s="537">
        <v>1</v>
      </c>
      <c r="AE177" s="541"/>
      <c r="AF177" s="540"/>
      <c r="AG177" s="540"/>
    </row>
    <row r="178" spans="1:33">
      <c r="A178" s="31" t="str">
        <f>'He Data'!O179</f>
        <v>sample</v>
      </c>
      <c r="B178" s="32">
        <f>'He Data'!R179</f>
        <v>1</v>
      </c>
      <c r="C178" s="34">
        <f>'He Data'!P179</f>
        <v>1</v>
      </c>
      <c r="D178" s="226"/>
      <c r="E178" s="226"/>
      <c r="F178" t="b">
        <f t="shared" si="5"/>
        <v>1</v>
      </c>
      <c r="G178" s="225">
        <v>1</v>
      </c>
      <c r="H178" s="224" t="s">
        <v>21</v>
      </c>
      <c r="I178" s="530"/>
      <c r="J178" s="539">
        <v>1</v>
      </c>
      <c r="K178" s="539">
        <v>1</v>
      </c>
      <c r="L178" s="539">
        <v>1</v>
      </c>
      <c r="M178" s="539">
        <v>1</v>
      </c>
      <c r="N178" s="539">
        <v>1</v>
      </c>
      <c r="O178" s="539">
        <v>1</v>
      </c>
      <c r="P178" s="539">
        <v>1</v>
      </c>
      <c r="Q178" s="539">
        <v>1</v>
      </c>
      <c r="R178" s="539">
        <v>1</v>
      </c>
      <c r="S178" s="539">
        <v>1</v>
      </c>
      <c r="T178" s="539">
        <v>1</v>
      </c>
      <c r="U178" s="539">
        <v>1</v>
      </c>
      <c r="V178" s="537">
        <v>1</v>
      </c>
      <c r="W178" s="537">
        <v>1</v>
      </c>
      <c r="X178" s="537">
        <v>1</v>
      </c>
      <c r="Y178" s="537">
        <v>1</v>
      </c>
      <c r="Z178" s="537">
        <v>1</v>
      </c>
      <c r="AA178" s="537">
        <v>1</v>
      </c>
      <c r="AB178" s="537">
        <v>1</v>
      </c>
      <c r="AC178" s="537">
        <v>1</v>
      </c>
      <c r="AE178" s="541"/>
      <c r="AF178" s="540"/>
      <c r="AG178" s="540"/>
    </row>
    <row r="179" spans="1:33">
      <c r="A179" s="31" t="str">
        <f>'He Data'!O180</f>
        <v>sample</v>
      </c>
      <c r="B179" s="32">
        <f>'He Data'!R180</f>
        <v>1</v>
      </c>
      <c r="C179" s="34">
        <f>'He Data'!P180</f>
        <v>1</v>
      </c>
      <c r="D179" s="226"/>
      <c r="E179" s="226"/>
      <c r="F179" t="b">
        <f t="shared" si="5"/>
        <v>1</v>
      </c>
      <c r="G179" s="225">
        <v>1</v>
      </c>
      <c r="H179" s="224" t="s">
        <v>21</v>
      </c>
      <c r="I179" s="530"/>
      <c r="J179" s="539">
        <v>1</v>
      </c>
      <c r="K179" s="539">
        <v>1</v>
      </c>
      <c r="L179" s="539">
        <v>1</v>
      </c>
      <c r="M179" s="539">
        <v>1</v>
      </c>
      <c r="N179" s="539">
        <v>1</v>
      </c>
      <c r="O179" s="539">
        <v>1</v>
      </c>
      <c r="P179" s="539">
        <v>1</v>
      </c>
      <c r="Q179" s="539">
        <v>1</v>
      </c>
      <c r="R179" s="539">
        <v>1</v>
      </c>
      <c r="S179" s="539">
        <v>1</v>
      </c>
      <c r="T179" s="539">
        <v>1</v>
      </c>
      <c r="U179" s="539">
        <v>1</v>
      </c>
      <c r="V179" s="537">
        <v>1</v>
      </c>
      <c r="W179" s="537">
        <v>1</v>
      </c>
      <c r="X179" s="537">
        <v>1</v>
      </c>
      <c r="Y179" s="537">
        <v>1</v>
      </c>
      <c r="Z179" s="537">
        <v>1</v>
      </c>
      <c r="AA179" s="537">
        <v>1</v>
      </c>
      <c r="AB179" s="537">
        <v>1</v>
      </c>
      <c r="AC179" s="537">
        <v>1</v>
      </c>
      <c r="AE179" s="541"/>
      <c r="AF179" s="540"/>
      <c r="AG179" s="540"/>
    </row>
    <row r="180" spans="1:33">
      <c r="A180" s="31" t="str">
        <f>'He Data'!O181</f>
        <v>sample</v>
      </c>
      <c r="B180" s="32">
        <f>'He Data'!R181</f>
        <v>1</v>
      </c>
      <c r="C180" s="34">
        <f>'He Data'!P181</f>
        <v>1</v>
      </c>
      <c r="D180" s="226"/>
      <c r="E180" s="226"/>
      <c r="F180" t="b">
        <f t="shared" si="5"/>
        <v>1</v>
      </c>
      <c r="G180" s="225">
        <v>1</v>
      </c>
      <c r="H180" s="224" t="s">
        <v>21</v>
      </c>
      <c r="I180" s="530"/>
      <c r="J180" s="539">
        <v>1</v>
      </c>
      <c r="K180" s="539">
        <v>1</v>
      </c>
      <c r="L180" s="539">
        <v>1</v>
      </c>
      <c r="M180" s="539">
        <v>1</v>
      </c>
      <c r="N180" s="539">
        <v>1</v>
      </c>
      <c r="O180" s="539">
        <v>1</v>
      </c>
      <c r="P180" s="539">
        <v>1</v>
      </c>
      <c r="Q180" s="539">
        <v>1</v>
      </c>
      <c r="R180" s="539">
        <v>1</v>
      </c>
      <c r="S180" s="539">
        <v>1</v>
      </c>
      <c r="T180" s="539">
        <v>1</v>
      </c>
      <c r="U180" s="539">
        <v>1</v>
      </c>
      <c r="V180" s="537">
        <v>1</v>
      </c>
      <c r="W180" s="537">
        <v>1</v>
      </c>
      <c r="X180" s="537">
        <v>1</v>
      </c>
      <c r="Y180" s="537">
        <v>1</v>
      </c>
      <c r="Z180" s="537">
        <v>1</v>
      </c>
      <c r="AA180" s="537">
        <v>1</v>
      </c>
      <c r="AB180" s="537">
        <v>1</v>
      </c>
      <c r="AC180" s="537">
        <v>1</v>
      </c>
      <c r="AE180" s="541"/>
      <c r="AF180" s="540"/>
      <c r="AG180" s="540"/>
    </row>
    <row r="181" spans="1:33">
      <c r="A181" s="31" t="str">
        <f>'He Data'!O182</f>
        <v>sample</v>
      </c>
      <c r="B181" s="32">
        <f>'He Data'!R182</f>
        <v>1</v>
      </c>
      <c r="C181" s="34">
        <f>'He Data'!P182</f>
        <v>1</v>
      </c>
      <c r="D181" s="226"/>
      <c r="E181" s="226"/>
      <c r="F181" t="b">
        <f t="shared" si="5"/>
        <v>1</v>
      </c>
      <c r="G181" s="225">
        <v>1</v>
      </c>
      <c r="H181" s="224" t="s">
        <v>21</v>
      </c>
      <c r="I181" s="530"/>
      <c r="J181" s="539">
        <v>1</v>
      </c>
      <c r="K181" s="539">
        <v>1</v>
      </c>
      <c r="L181" s="539">
        <v>1</v>
      </c>
      <c r="M181" s="539">
        <v>1</v>
      </c>
      <c r="N181" s="539">
        <v>1</v>
      </c>
      <c r="O181" s="539">
        <v>1</v>
      </c>
      <c r="P181" s="539">
        <v>1</v>
      </c>
      <c r="Q181" s="539">
        <v>1</v>
      </c>
      <c r="R181" s="539">
        <v>1</v>
      </c>
      <c r="S181" s="539">
        <v>1</v>
      </c>
      <c r="T181" s="539">
        <v>1</v>
      </c>
      <c r="U181" s="539">
        <v>1</v>
      </c>
      <c r="V181" s="537">
        <v>1</v>
      </c>
      <c r="W181" s="537">
        <v>1</v>
      </c>
      <c r="X181" s="537">
        <v>1</v>
      </c>
      <c r="Y181" s="537">
        <v>1</v>
      </c>
      <c r="Z181" s="537">
        <v>1</v>
      </c>
      <c r="AA181" s="537">
        <v>1</v>
      </c>
      <c r="AB181" s="537">
        <v>1</v>
      </c>
      <c r="AC181" s="537">
        <v>1</v>
      </c>
      <c r="AE181" s="541"/>
      <c r="AF181" s="540"/>
      <c r="AG181" s="540"/>
    </row>
    <row r="182" spans="1:33" customFormat="1"/>
    <row r="183" spans="1:33" customFormat="1"/>
    <row r="184" spans="1:33" customFormat="1"/>
    <row r="185" spans="1:33" customFormat="1"/>
    <row r="186" spans="1:33" customFormat="1"/>
    <row r="187" spans="1:33" customFormat="1"/>
    <row r="188" spans="1:33" customFormat="1"/>
    <row r="189" spans="1:33" customFormat="1"/>
    <row r="190" spans="1:33" customFormat="1"/>
    <row r="191" spans="1:33" customFormat="1"/>
    <row r="192" spans="1:33" customFormat="1"/>
    <row r="193" customFormat="1"/>
    <row r="194" customFormat="1"/>
  </sheetData>
  <mergeCells count="2">
    <mergeCell ref="A4:C4"/>
    <mergeCell ref="H1:W1"/>
  </mergeCells>
  <phoneticPr fontId="9"/>
  <conditionalFormatting sqref="F83:F181">
    <cfRule type="containsText" dxfId="81" priority="114" operator="containsText" text="FALSE">
      <formula>NOT(ISERROR(SEARCH("FALSE",F83)))</formula>
    </cfRule>
  </conditionalFormatting>
  <conditionalFormatting sqref="F54:F82">
    <cfRule type="containsText" dxfId="80" priority="2" operator="containsText" text="FALSE">
      <formula>NOT(ISERROR(SEARCH("FALSE",F54)))</formula>
    </cfRule>
  </conditionalFormatting>
  <conditionalFormatting sqref="F6:F53">
    <cfRule type="containsText" dxfId="79" priority="1" operator="containsText" text="FALSE">
      <formula>NOT(ISERROR(SEARCH("FALSE",F6)))</formula>
    </cfRule>
  </conditionalFormatting>
  <pageMargins left="0.7" right="0.7" top="0.75" bottom="0.75"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A42"/>
  <sheetViews>
    <sheetView workbookViewId="0">
      <selection activeCell="R17" sqref="R17"/>
    </sheetView>
  </sheetViews>
  <sheetFormatPr baseColWidth="10" defaultRowHeight="13"/>
  <cols>
    <col min="2" max="2" width="28.1640625" bestFit="1" customWidth="1"/>
    <col min="3" max="3" width="28.1640625" style="526" customWidth="1"/>
    <col min="16" max="16" width="11" bestFit="1" customWidth="1"/>
    <col min="17" max="17" width="12.33203125" bestFit="1" customWidth="1"/>
    <col min="18" max="18" width="12.1640625" customWidth="1"/>
    <col min="19" max="19" width="11" bestFit="1" customWidth="1"/>
    <col min="20" max="20" width="11.83203125" customWidth="1"/>
    <col min="21" max="21" width="11" bestFit="1" customWidth="1"/>
    <col min="22" max="22" width="12.83203125" customWidth="1"/>
  </cols>
  <sheetData>
    <row r="1" spans="1:27" ht="12" customHeight="1">
      <c r="B1" s="562" t="s">
        <v>282</v>
      </c>
      <c r="C1" s="562"/>
      <c r="D1" s="562"/>
      <c r="E1" s="562"/>
      <c r="F1" s="562"/>
      <c r="G1" s="562"/>
      <c r="H1" s="562"/>
      <c r="I1" s="562"/>
    </row>
    <row r="2" spans="1:27">
      <c r="B2" s="18">
        <f>'He Data'!Z4+1</f>
        <v>35</v>
      </c>
      <c r="C2" s="527"/>
      <c r="D2" s="18">
        <f>B2+1</f>
        <v>36</v>
      </c>
      <c r="E2" s="18">
        <f t="shared" ref="E2:G2" si="0">D2+1</f>
        <v>37</v>
      </c>
      <c r="F2" s="18">
        <f t="shared" si="0"/>
        <v>38</v>
      </c>
      <c r="G2" s="18">
        <f t="shared" si="0"/>
        <v>39</v>
      </c>
      <c r="H2" s="18">
        <f t="shared" ref="H2" si="1">G2+1</f>
        <v>40</v>
      </c>
      <c r="I2" s="18">
        <f t="shared" ref="I2" si="2">H2+1</f>
        <v>41</v>
      </c>
      <c r="J2" s="18">
        <f t="shared" ref="J2" si="3">I2+1</f>
        <v>42</v>
      </c>
      <c r="K2" s="18">
        <f t="shared" ref="K2" si="4">J2+1</f>
        <v>43</v>
      </c>
      <c r="L2" s="18">
        <f t="shared" ref="L2" si="5">K2+1</f>
        <v>44</v>
      </c>
      <c r="M2" s="18">
        <f t="shared" ref="M2" si="6">L2+1</f>
        <v>45</v>
      </c>
      <c r="N2" s="18">
        <f t="shared" ref="N2" si="7">M2+1</f>
        <v>46</v>
      </c>
      <c r="O2" s="18">
        <f t="shared" ref="O2" si="8">N2+1</f>
        <v>47</v>
      </c>
      <c r="P2" s="18">
        <f t="shared" ref="P2" si="9">O2+1</f>
        <v>48</v>
      </c>
      <c r="Q2" s="18">
        <f t="shared" ref="Q2" si="10">P2+1</f>
        <v>49</v>
      </c>
      <c r="R2" s="18">
        <f t="shared" ref="R2" si="11">Q2+1</f>
        <v>50</v>
      </c>
      <c r="S2" s="18">
        <f t="shared" ref="S2" si="12">R2+1</f>
        <v>51</v>
      </c>
      <c r="T2" s="18">
        <f t="shared" ref="T2" si="13">S2+1</f>
        <v>52</v>
      </c>
      <c r="U2" s="18">
        <f t="shared" ref="U2" si="14">T2+1</f>
        <v>53</v>
      </c>
      <c r="V2" s="18">
        <f t="shared" ref="V2" si="15">U2+1</f>
        <v>54</v>
      </c>
      <c r="W2" s="18">
        <f t="shared" ref="W2" si="16">V2+1</f>
        <v>55</v>
      </c>
    </row>
    <row r="3" spans="1:27" ht="36" customHeight="1" thickBot="1">
      <c r="A3" s="7" t="s">
        <v>417</v>
      </c>
      <c r="B3" s="7" t="s">
        <v>145</v>
      </c>
      <c r="C3" s="528" t="s">
        <v>413</v>
      </c>
      <c r="D3" s="7" t="s">
        <v>300</v>
      </c>
      <c r="E3" s="7" t="s">
        <v>64</v>
      </c>
      <c r="F3" s="7" t="s">
        <v>301</v>
      </c>
      <c r="G3" s="7" t="s">
        <v>64</v>
      </c>
      <c r="H3" s="7" t="s">
        <v>138</v>
      </c>
      <c r="I3" s="7" t="s">
        <v>64</v>
      </c>
      <c r="J3" s="7" t="s">
        <v>139</v>
      </c>
      <c r="K3" s="7" t="s">
        <v>64</v>
      </c>
      <c r="L3" s="7" t="s">
        <v>140</v>
      </c>
      <c r="M3" s="7" t="s">
        <v>64</v>
      </c>
      <c r="N3" s="7" t="s">
        <v>141</v>
      </c>
      <c r="O3" s="7" t="s">
        <v>64</v>
      </c>
      <c r="P3" s="7" t="s">
        <v>142</v>
      </c>
      <c r="Q3" s="7" t="s">
        <v>64</v>
      </c>
      <c r="R3" s="7" t="s">
        <v>143</v>
      </c>
      <c r="S3" s="7" t="s">
        <v>64</v>
      </c>
      <c r="T3" s="7" t="s">
        <v>146</v>
      </c>
      <c r="U3" s="7" t="s">
        <v>64</v>
      </c>
      <c r="V3" s="7" t="s">
        <v>144</v>
      </c>
      <c r="W3" s="7" t="s">
        <v>64</v>
      </c>
      <c r="Y3" s="3" t="s">
        <v>416</v>
      </c>
      <c r="Z3" s="3" t="s">
        <v>414</v>
      </c>
      <c r="AA3" s="3" t="s">
        <v>415</v>
      </c>
    </row>
    <row r="4" spans="1:27" ht="14" thickTop="1">
      <c r="A4" s="140"/>
      <c r="B4" s="140"/>
      <c r="C4" s="529"/>
      <c r="D4" s="140"/>
      <c r="E4" s="140"/>
      <c r="F4" s="140"/>
      <c r="G4" s="140"/>
      <c r="H4" s="140"/>
      <c r="I4" s="140"/>
      <c r="J4" s="140"/>
      <c r="K4" s="140"/>
      <c r="L4" s="140"/>
      <c r="M4" s="140"/>
      <c r="N4" s="140"/>
      <c r="O4" s="140"/>
      <c r="P4" s="140"/>
      <c r="Q4" s="140"/>
      <c r="R4" s="140"/>
      <c r="S4" s="140"/>
      <c r="T4" s="140"/>
      <c r="U4" s="140"/>
      <c r="V4" s="140"/>
      <c r="W4" s="140"/>
      <c r="Y4" s="140"/>
      <c r="Z4" s="140"/>
      <c r="AA4" s="140"/>
    </row>
    <row r="5" spans="1:27">
      <c r="B5" s="563" t="s">
        <v>192</v>
      </c>
      <c r="C5" s="563"/>
      <c r="D5" s="563"/>
      <c r="E5" s="563"/>
      <c r="F5" s="563"/>
      <c r="G5" s="563"/>
      <c r="H5" s="563"/>
      <c r="I5" s="563"/>
      <c r="J5" s="563"/>
      <c r="K5" s="563"/>
      <c r="L5" s="563"/>
      <c r="M5" s="563"/>
      <c r="N5" s="563"/>
      <c r="O5" s="563"/>
      <c r="P5" s="563"/>
      <c r="Q5" s="563"/>
      <c r="R5" s="563"/>
      <c r="S5" s="563"/>
      <c r="T5" s="563"/>
      <c r="U5" s="563"/>
      <c r="V5" s="563"/>
      <c r="W5" s="563"/>
    </row>
    <row r="6" spans="1:27">
      <c r="A6">
        <v>72</v>
      </c>
      <c r="B6" t="s">
        <v>572</v>
      </c>
      <c r="C6" s="526">
        <v>43790.511504629598</v>
      </c>
      <c r="D6" s="524">
        <v>5.5</v>
      </c>
      <c r="E6" s="524">
        <v>4.7258156262526105</v>
      </c>
      <c r="F6" s="524">
        <v>30.5</v>
      </c>
      <c r="G6" s="524">
        <v>6.9999999999999858</v>
      </c>
      <c r="H6" s="524">
        <v>30130.002499999999</v>
      </c>
      <c r="I6" s="524">
        <v>156.91946371144624</v>
      </c>
      <c r="J6" s="524">
        <v>3913.605</v>
      </c>
      <c r="K6" s="524">
        <v>40.225200641691934</v>
      </c>
      <c r="L6" s="524">
        <v>26592.392500000002</v>
      </c>
      <c r="M6" s="524">
        <v>237.56904769962696</v>
      </c>
      <c r="N6" s="524">
        <v>13</v>
      </c>
      <c r="O6" s="524">
        <v>6.8313005106397338</v>
      </c>
      <c r="P6" s="548">
        <v>4.8946379097788105E-4</v>
      </c>
      <c r="Q6" s="548">
        <v>2.585787451863906E-4</v>
      </c>
      <c r="R6" s="548">
        <v>0.129892714655678</v>
      </c>
      <c r="S6" s="548">
        <v>1.4342681259955244E-3</v>
      </c>
      <c r="T6" s="548">
        <v>9.1666666666666696</v>
      </c>
      <c r="U6" s="548">
        <v>6.3098981620003114</v>
      </c>
      <c r="V6" s="548">
        <v>0.88259536172411301</v>
      </c>
      <c r="W6" s="548">
        <v>7.5665348199706996E-3</v>
      </c>
      <c r="Y6">
        <v>142.85783667343301</v>
      </c>
      <c r="Z6">
        <v>0</v>
      </c>
      <c r="AA6">
        <v>15866.0218927321</v>
      </c>
    </row>
    <row r="7" spans="1:27">
      <c r="A7">
        <v>73</v>
      </c>
      <c r="B7" t="s">
        <v>574</v>
      </c>
      <c r="C7" s="526">
        <v>43790.513067129599</v>
      </c>
      <c r="D7" s="524">
        <v>8</v>
      </c>
      <c r="E7" s="524">
        <v>3.6514837167011041</v>
      </c>
      <c r="F7" s="524">
        <v>33</v>
      </c>
      <c r="G7" s="524">
        <v>4.7609522856952315</v>
      </c>
      <c r="H7" s="524">
        <v>27736.692500000001</v>
      </c>
      <c r="I7" s="524">
        <v>186.07099673213497</v>
      </c>
      <c r="J7" s="524">
        <v>3565.5075000000002</v>
      </c>
      <c r="K7" s="524">
        <v>99.176714799068478</v>
      </c>
      <c r="L7" s="524">
        <v>24725.197499999998</v>
      </c>
      <c r="M7" s="524">
        <v>159.39418566793742</v>
      </c>
      <c r="N7" s="524">
        <v>35</v>
      </c>
      <c r="O7" s="524">
        <v>5.9999999999999849</v>
      </c>
      <c r="P7" s="548">
        <v>1.41603060465257E-3</v>
      </c>
      <c r="Q7" s="548">
        <v>2.4603994223333761E-4</v>
      </c>
      <c r="R7" s="548">
        <v>0.128536169933924</v>
      </c>
      <c r="S7" s="548">
        <v>2.8029816199967006E-3</v>
      </c>
      <c r="T7" s="548">
        <v>4.94166666666667</v>
      </c>
      <c r="U7" s="548">
        <v>2.3864393125727292</v>
      </c>
      <c r="V7" s="548">
        <v>0.89143456279844002</v>
      </c>
      <c r="W7" s="548">
        <v>4.2953860315708978E-3</v>
      </c>
      <c r="Y7">
        <v>0</v>
      </c>
      <c r="Z7">
        <v>1000.03436952723</v>
      </c>
      <c r="AA7">
        <v>25880.762663758102</v>
      </c>
    </row>
    <row r="8" spans="1:27">
      <c r="A8">
        <v>3</v>
      </c>
      <c r="B8" t="s">
        <v>437</v>
      </c>
      <c r="C8" s="526">
        <v>43790.401203703703</v>
      </c>
      <c r="D8" s="524">
        <v>2</v>
      </c>
      <c r="E8" s="524">
        <v>4</v>
      </c>
      <c r="F8" s="524">
        <v>33</v>
      </c>
      <c r="G8" s="524">
        <v>9.3094933625126401</v>
      </c>
      <c r="H8" s="524">
        <v>35176.232499999998</v>
      </c>
      <c r="I8" s="524">
        <v>325.20371578261063</v>
      </c>
      <c r="J8" s="524">
        <v>4444.2749999999996</v>
      </c>
      <c r="K8" s="524">
        <v>59.51397903009412</v>
      </c>
      <c r="L8" s="524">
        <v>31259.29</v>
      </c>
      <c r="M8" s="524">
        <v>316.36984485509237</v>
      </c>
      <c r="N8" s="524">
        <v>17</v>
      </c>
      <c r="O8" s="524">
        <v>5.2915026221291823</v>
      </c>
      <c r="P8" s="548">
        <v>5.4479848818972702E-4</v>
      </c>
      <c r="Q8" s="548">
        <v>1.7330322756243819E-4</v>
      </c>
      <c r="R8" s="548">
        <v>0.126356865627369</v>
      </c>
      <c r="S8" s="548">
        <v>2.4805749808550219E-3</v>
      </c>
      <c r="T8" s="548">
        <v>4</v>
      </c>
      <c r="U8" s="548">
        <v>0</v>
      </c>
      <c r="V8" s="548">
        <v>0.88869121373339399</v>
      </c>
      <c r="W8" s="548">
        <v>1.0725715056033676E-2</v>
      </c>
      <c r="Y8">
        <v>0</v>
      </c>
      <c r="Z8">
        <v>0</v>
      </c>
      <c r="AA8">
        <v>34040.851087245901</v>
      </c>
    </row>
    <row r="9" spans="1:27">
      <c r="A9">
        <v>4</v>
      </c>
      <c r="B9" t="s">
        <v>439</v>
      </c>
      <c r="C9" s="526">
        <v>43790.402777777803</v>
      </c>
      <c r="D9" s="524">
        <v>1.5</v>
      </c>
      <c r="E9" s="524">
        <v>1.0000000000000004</v>
      </c>
      <c r="F9" s="524">
        <v>39</v>
      </c>
      <c r="G9" s="524">
        <v>6.6332495807107934</v>
      </c>
      <c r="H9" s="524">
        <v>4764.8950000000004</v>
      </c>
      <c r="I9" s="524">
        <v>123.93230369840624</v>
      </c>
      <c r="J9" s="524">
        <v>633.02</v>
      </c>
      <c r="K9" s="524">
        <v>37.612054805164092</v>
      </c>
      <c r="L9" s="524">
        <v>4151.6824999999999</v>
      </c>
      <c r="M9" s="524">
        <v>111.96008853605133</v>
      </c>
      <c r="N9" s="524">
        <v>4.5</v>
      </c>
      <c r="O9" s="524">
        <v>4.4347115652166895</v>
      </c>
      <c r="P9" s="548">
        <v>1.0909778405065701E-3</v>
      </c>
      <c r="Q9" s="548">
        <v>1.0957462971134153E-3</v>
      </c>
      <c r="R9" s="548">
        <v>0.133013099457823</v>
      </c>
      <c r="S9" s="548">
        <v>1.0322876256417219E-2</v>
      </c>
      <c r="T9" s="548">
        <v>18</v>
      </c>
      <c r="U9" s="548">
        <v>1.7320508075688767</v>
      </c>
      <c r="V9" s="548">
        <v>0.87132690981202598</v>
      </c>
      <c r="W9" s="548">
        <v>9.6467208670755842E-3</v>
      </c>
      <c r="Y9">
        <v>142.85783667343301</v>
      </c>
      <c r="Z9">
        <v>0</v>
      </c>
      <c r="AA9">
        <v>7144.6585493480497</v>
      </c>
    </row>
    <row r="10" spans="1:27">
      <c r="A10">
        <v>5</v>
      </c>
      <c r="B10" t="s">
        <v>441</v>
      </c>
      <c r="C10" s="526">
        <v>43790.404351851903</v>
      </c>
      <c r="D10" s="524">
        <v>4</v>
      </c>
      <c r="E10" s="524">
        <v>3.6514837167011081</v>
      </c>
      <c r="F10" s="524">
        <v>33</v>
      </c>
      <c r="G10" s="524">
        <v>12.489995996796814</v>
      </c>
      <c r="H10" s="524">
        <v>25132.922500000001</v>
      </c>
      <c r="I10" s="524">
        <v>967.58514875523588</v>
      </c>
      <c r="J10" s="524">
        <v>3141.395</v>
      </c>
      <c r="K10" s="524">
        <v>183.96304565499597</v>
      </c>
      <c r="L10" s="524">
        <v>22254.2</v>
      </c>
      <c r="M10" s="524">
        <v>702.55283526101584</v>
      </c>
      <c r="N10" s="524">
        <v>18</v>
      </c>
      <c r="O10" s="524">
        <v>2.8284271247461859</v>
      </c>
      <c r="P10" s="548">
        <v>8.1050010443229801E-4</v>
      </c>
      <c r="Q10" s="548">
        <v>1.3586947302908001E-4</v>
      </c>
      <c r="R10" s="548">
        <v>0.124929552458229</v>
      </c>
      <c r="S10" s="548">
        <v>3.1396476159370129E-3</v>
      </c>
      <c r="T10" s="548">
        <v>9.9722222222222197</v>
      </c>
      <c r="U10" s="548">
        <v>7.159072203492201</v>
      </c>
      <c r="V10" s="548">
        <v>0.88564987338254997</v>
      </c>
      <c r="W10" s="548">
        <v>8.3602061408754695E-3</v>
      </c>
      <c r="Y10">
        <v>0</v>
      </c>
      <c r="Z10">
        <v>857.16810305429897</v>
      </c>
      <c r="AA10">
        <v>2774876.0304201902</v>
      </c>
    </row>
    <row r="11" spans="1:27">
      <c r="A11">
        <v>1</v>
      </c>
      <c r="B11" t="s">
        <v>427</v>
      </c>
      <c r="C11" s="526">
        <v>43790.397974537002</v>
      </c>
      <c r="D11" s="524">
        <v>3.5</v>
      </c>
      <c r="E11" s="524">
        <v>3.4156502553198655</v>
      </c>
      <c r="F11" s="524">
        <v>357.505</v>
      </c>
      <c r="G11" s="524">
        <v>125.32488459998669</v>
      </c>
      <c r="H11" s="524">
        <v>43364.43</v>
      </c>
      <c r="I11" s="524">
        <v>549.58246169273059</v>
      </c>
      <c r="J11" s="524">
        <v>5854.3424999999997</v>
      </c>
      <c r="K11" s="524">
        <v>178.05841707613976</v>
      </c>
      <c r="L11" s="524">
        <v>38795.67</v>
      </c>
      <c r="M11" s="524">
        <v>440.58318049312209</v>
      </c>
      <c r="N11" s="524">
        <v>232.0025</v>
      </c>
      <c r="O11" s="524">
        <v>79.149900136807915</v>
      </c>
      <c r="P11" s="548">
        <v>5.9650781040037903E-3</v>
      </c>
      <c r="Q11" s="548">
        <v>1.9728529112130713E-3</v>
      </c>
      <c r="R11" s="548">
        <v>0.135005137716569</v>
      </c>
      <c r="S11" s="548">
        <v>3.7823182355177011E-3</v>
      </c>
      <c r="T11" s="548">
        <v>96.584583333333299</v>
      </c>
      <c r="U11" s="548">
        <v>40.395415394520121</v>
      </c>
      <c r="V11" s="548">
        <v>0.89467032611011399</v>
      </c>
      <c r="W11" s="548">
        <v>6.3733080365724303E-3</v>
      </c>
      <c r="Y11">
        <v>0</v>
      </c>
      <c r="Z11">
        <v>0</v>
      </c>
      <c r="AA11">
        <v>14006.920518406099</v>
      </c>
    </row>
    <row r="12" spans="1:27">
      <c r="A12">
        <v>2</v>
      </c>
      <c r="B12" t="s">
        <v>428</v>
      </c>
      <c r="C12" s="526">
        <v>43790.3995601852</v>
      </c>
      <c r="D12" s="524">
        <v>2</v>
      </c>
      <c r="E12" s="524">
        <v>1.6329931618554518</v>
      </c>
      <c r="F12" s="524">
        <v>41.5</v>
      </c>
      <c r="G12" s="524">
        <v>3.4156502553198673</v>
      </c>
      <c r="H12" s="524">
        <v>41747.147499999999</v>
      </c>
      <c r="I12" s="524">
        <v>232.04717370602395</v>
      </c>
      <c r="J12" s="524">
        <v>5330.6225000000004</v>
      </c>
      <c r="K12" s="524">
        <v>108.86618311030536</v>
      </c>
      <c r="L12" s="524">
        <v>37602.65</v>
      </c>
      <c r="M12" s="524">
        <v>452.6740146432906</v>
      </c>
      <c r="N12" s="524">
        <v>13.5</v>
      </c>
      <c r="O12" s="524">
        <v>5.5075705472860967</v>
      </c>
      <c r="P12" s="548">
        <v>3.5788531623384001E-4</v>
      </c>
      <c r="Q12" s="548">
        <v>1.4237911518898776E-4</v>
      </c>
      <c r="R12" s="548">
        <v>0.12769976571636399</v>
      </c>
      <c r="S12" s="548">
        <v>3.2022158184601495E-3</v>
      </c>
      <c r="T12" s="548">
        <v>18</v>
      </c>
      <c r="U12" s="548">
        <v>7.0000000000000018</v>
      </c>
      <c r="V12" s="548">
        <v>0.90075211638105401</v>
      </c>
      <c r="W12" s="548">
        <v>1.2698686221891934E-2</v>
      </c>
      <c r="Y12">
        <v>142.85783667343301</v>
      </c>
      <c r="Z12">
        <v>0</v>
      </c>
      <c r="AA12">
        <v>8859.9125988382693</v>
      </c>
    </row>
    <row r="13" spans="1:27">
      <c r="A13">
        <v>70</v>
      </c>
      <c r="B13" t="s">
        <v>431</v>
      </c>
      <c r="C13" s="526">
        <v>43790.508287037002</v>
      </c>
      <c r="D13" s="524">
        <v>11.5</v>
      </c>
      <c r="E13" s="524">
        <v>4.9999999999999982</v>
      </c>
      <c r="F13" s="524">
        <v>33.5</v>
      </c>
      <c r="G13" s="524">
        <v>19.209372712298546</v>
      </c>
      <c r="H13" s="524">
        <v>32858.822500000002</v>
      </c>
      <c r="I13" s="524">
        <v>640.84257637256655</v>
      </c>
      <c r="J13" s="524">
        <v>4084.6624999999999</v>
      </c>
      <c r="K13" s="524">
        <v>86.792707978993008</v>
      </c>
      <c r="L13" s="524">
        <v>29174.935000000001</v>
      </c>
      <c r="M13" s="524">
        <v>542.54805848582248</v>
      </c>
      <c r="N13" s="524">
        <v>16.5</v>
      </c>
      <c r="O13" s="524">
        <v>8.225975119502035</v>
      </c>
      <c r="P13" s="548">
        <v>5.6395261181347396E-4</v>
      </c>
      <c r="Q13" s="548">
        <v>2.7616260565998759E-4</v>
      </c>
      <c r="R13" s="548">
        <v>0.124319885737045</v>
      </c>
      <c r="S13" s="548">
        <v>2.1241824900097798E-3</v>
      </c>
      <c r="T13" s="548">
        <v>2.8861111111111102</v>
      </c>
      <c r="U13" s="548">
        <v>0.60860597644773662</v>
      </c>
      <c r="V13" s="548">
        <v>0.88797204711516198</v>
      </c>
      <c r="W13" s="548">
        <v>1.3261856872794025E-2</v>
      </c>
      <c r="Y13">
        <v>0</v>
      </c>
      <c r="Z13">
        <v>0</v>
      </c>
      <c r="AA13">
        <v>8447435.5651484709</v>
      </c>
    </row>
    <row r="14" spans="1:27">
      <c r="A14">
        <v>71</v>
      </c>
      <c r="B14" t="s">
        <v>570</v>
      </c>
      <c r="C14" s="526">
        <v>43790.509861111103</v>
      </c>
      <c r="D14" s="524">
        <v>4</v>
      </c>
      <c r="E14" s="524">
        <v>4</v>
      </c>
      <c r="F14" s="524">
        <v>28.5</v>
      </c>
      <c r="G14" s="524">
        <v>14.271183085738437</v>
      </c>
      <c r="H14" s="524">
        <v>33857.279999999999</v>
      </c>
      <c r="I14" s="524">
        <v>1339.4146515051773</v>
      </c>
      <c r="J14" s="524">
        <v>4358.2550000000001</v>
      </c>
      <c r="K14" s="524">
        <v>220.46480966357959</v>
      </c>
      <c r="L14" s="524">
        <v>30092.564999999999</v>
      </c>
      <c r="M14" s="524">
        <v>866.67717298124273</v>
      </c>
      <c r="N14" s="524">
        <v>11.5</v>
      </c>
      <c r="O14" s="524">
        <v>2.9999999999999969</v>
      </c>
      <c r="P14" s="548">
        <v>3.8033968765713999E-4</v>
      </c>
      <c r="Q14" s="548">
        <v>8.9511044788120794E-5</v>
      </c>
      <c r="R14" s="548">
        <v>0.128690814822737</v>
      </c>
      <c r="S14" s="548">
        <v>2.299234236913859E-3</v>
      </c>
      <c r="T14" s="548">
        <v>9.4499999999999993</v>
      </c>
      <c r="U14" s="548">
        <v>4.2751218306226839</v>
      </c>
      <c r="V14" s="548">
        <v>0.88912868144174595</v>
      </c>
      <c r="W14" s="548">
        <v>1.3938444765247185E-2</v>
      </c>
      <c r="Y14">
        <v>142.85783667343301</v>
      </c>
      <c r="Z14">
        <v>142.85783667343301</v>
      </c>
      <c r="AA14">
        <v>157008.15642599901</v>
      </c>
    </row>
    <row r="15" spans="1:27">
      <c r="B15" s="224"/>
      <c r="C15" s="530"/>
      <c r="D15" s="539"/>
      <c r="E15" s="539"/>
      <c r="F15" s="539"/>
      <c r="G15" s="539"/>
      <c r="H15" s="539"/>
      <c r="I15" s="539"/>
      <c r="J15" s="539"/>
      <c r="K15" s="539"/>
      <c r="L15" s="539"/>
      <c r="M15" s="539"/>
      <c r="N15" s="539"/>
      <c r="O15" s="539"/>
      <c r="P15" s="537"/>
      <c r="Q15" s="537"/>
      <c r="R15" s="537"/>
      <c r="S15" s="537"/>
      <c r="T15" s="537"/>
      <c r="U15" s="537"/>
      <c r="V15" s="537"/>
      <c r="W15" s="537"/>
    </row>
    <row r="16" spans="1:27">
      <c r="B16" s="224"/>
      <c r="C16" s="530"/>
      <c r="D16" s="539"/>
      <c r="E16" s="539"/>
      <c r="F16" s="539"/>
      <c r="G16" s="539"/>
      <c r="H16" s="539"/>
      <c r="I16" s="539"/>
      <c r="J16" s="539"/>
      <c r="K16" s="539"/>
      <c r="L16" s="539"/>
      <c r="M16" s="539"/>
      <c r="N16" s="539"/>
      <c r="O16" s="539"/>
      <c r="P16" s="537"/>
      <c r="Q16" s="537"/>
      <c r="R16" s="537"/>
      <c r="S16" s="537"/>
      <c r="T16" s="537"/>
      <c r="U16" s="537"/>
      <c r="V16" s="537"/>
      <c r="W16" s="537"/>
    </row>
    <row r="17" spans="2:23">
      <c r="B17" s="224"/>
      <c r="C17" s="530"/>
      <c r="D17" s="539"/>
      <c r="E17" s="539"/>
      <c r="F17" s="539"/>
      <c r="G17" s="539"/>
      <c r="H17" s="539"/>
      <c r="I17" s="539"/>
      <c r="J17" s="539"/>
      <c r="K17" s="539"/>
      <c r="L17" s="539"/>
      <c r="M17" s="539"/>
      <c r="N17" s="539"/>
      <c r="O17" s="539"/>
      <c r="P17" s="537"/>
      <c r="Q17" s="537"/>
      <c r="R17" s="537"/>
      <c r="S17" s="537"/>
      <c r="T17" s="537"/>
      <c r="U17" s="537"/>
      <c r="V17" s="537"/>
      <c r="W17" s="537"/>
    </row>
    <row r="18" spans="2:23">
      <c r="B18" s="224"/>
      <c r="C18" s="530"/>
      <c r="D18" s="539"/>
      <c r="E18" s="539"/>
      <c r="F18" s="539"/>
      <c r="G18" s="539"/>
      <c r="H18" s="539"/>
      <c r="I18" s="539"/>
      <c r="J18" s="539"/>
      <c r="K18" s="539"/>
      <c r="L18" s="539"/>
      <c r="M18" s="539"/>
      <c r="N18" s="539"/>
      <c r="O18" s="539"/>
      <c r="P18" s="537"/>
      <c r="Q18" s="537"/>
      <c r="R18" s="537"/>
      <c r="S18" s="537"/>
      <c r="T18" s="537"/>
      <c r="U18" s="537"/>
      <c r="V18" s="537"/>
      <c r="W18" s="537"/>
    </row>
    <row r="19" spans="2:23">
      <c r="B19" s="224"/>
      <c r="C19" s="530"/>
      <c r="D19" s="539"/>
      <c r="E19" s="539"/>
      <c r="F19" s="539"/>
      <c r="G19" s="539"/>
      <c r="H19" s="539"/>
      <c r="I19" s="539"/>
      <c r="J19" s="539"/>
      <c r="K19" s="539"/>
      <c r="L19" s="539"/>
      <c r="M19" s="539"/>
      <c r="N19" s="539"/>
      <c r="O19" s="539"/>
      <c r="P19" s="537"/>
      <c r="Q19" s="537"/>
      <c r="R19" s="537"/>
      <c r="S19" s="537"/>
      <c r="T19" s="537"/>
      <c r="U19" s="537"/>
      <c r="V19" s="537"/>
      <c r="W19" s="537"/>
    </row>
    <row r="20" spans="2:23">
      <c r="B20" s="224"/>
      <c r="C20" s="530"/>
      <c r="D20" s="539"/>
      <c r="E20" s="539"/>
      <c r="F20" s="539"/>
      <c r="G20" s="539"/>
      <c r="H20" s="539"/>
      <c r="I20" s="539"/>
      <c r="J20" s="539"/>
      <c r="K20" s="539"/>
      <c r="L20" s="539"/>
      <c r="M20" s="539"/>
      <c r="N20" s="539"/>
      <c r="O20" s="539"/>
      <c r="P20" s="537"/>
      <c r="Q20" s="537"/>
      <c r="R20" s="537"/>
      <c r="S20" s="537"/>
      <c r="T20" s="537"/>
      <c r="U20" s="537"/>
      <c r="V20" s="537"/>
      <c r="W20" s="537"/>
    </row>
    <row r="21" spans="2:23">
      <c r="B21" s="224"/>
      <c r="C21" s="530"/>
      <c r="D21" s="539"/>
      <c r="E21" s="539"/>
      <c r="F21" s="539"/>
      <c r="G21" s="539"/>
      <c r="H21" s="539"/>
      <c r="I21" s="539"/>
      <c r="J21" s="539"/>
      <c r="K21" s="539"/>
      <c r="L21" s="539"/>
      <c r="M21" s="539"/>
      <c r="N21" s="539"/>
      <c r="O21" s="539"/>
      <c r="P21" s="537"/>
      <c r="Q21" s="537"/>
      <c r="R21" s="537"/>
      <c r="S21" s="537"/>
      <c r="T21" s="537"/>
      <c r="U21" s="537"/>
      <c r="V21" s="537"/>
      <c r="W21" s="537"/>
    </row>
    <row r="22" spans="2:23">
      <c r="B22" s="224"/>
      <c r="C22" s="530"/>
      <c r="D22" s="539"/>
      <c r="E22" s="539"/>
      <c r="F22" s="539"/>
      <c r="G22" s="539"/>
      <c r="H22" s="539"/>
      <c r="I22" s="539"/>
      <c r="J22" s="539"/>
      <c r="K22" s="539"/>
      <c r="L22" s="539"/>
      <c r="M22" s="539"/>
      <c r="N22" s="539"/>
      <c r="O22" s="539"/>
      <c r="P22" s="537"/>
      <c r="Q22" s="537"/>
      <c r="R22" s="537"/>
      <c r="S22" s="537"/>
      <c r="T22" s="537"/>
      <c r="U22" s="537"/>
      <c r="V22" s="537"/>
      <c r="W22" s="537"/>
    </row>
    <row r="24" spans="2:23" s="165" customFormat="1">
      <c r="B24" s="180" t="s">
        <v>7</v>
      </c>
      <c r="C24" s="531"/>
      <c r="D24" s="181">
        <f>AVERAGE(D6:D22)</f>
        <v>4.666666666666667</v>
      </c>
      <c r="E24" s="180"/>
      <c r="F24" s="181">
        <f>AVERAGE(F6:F22)</f>
        <v>69.944999999999993</v>
      </c>
      <c r="G24" s="180"/>
      <c r="H24" s="181">
        <f>AVERAGE(H6:H22)</f>
        <v>30529.824999999997</v>
      </c>
      <c r="I24" s="180"/>
      <c r="J24" s="181">
        <f>AVERAGE(J6:J22)</f>
        <v>3925.076111111111</v>
      </c>
      <c r="K24" s="180"/>
      <c r="L24" s="181">
        <f>AVERAGE(L6:L22)</f>
        <v>27183.175833333331</v>
      </c>
      <c r="M24" s="180"/>
      <c r="N24" s="181">
        <f>AVERAGE(N6:N22)</f>
        <v>40.111388888888889</v>
      </c>
      <c r="O24" s="180"/>
      <c r="P24" s="181">
        <f>AVERAGE(P6:P22)</f>
        <v>1.2910029498296989E-3</v>
      </c>
      <c r="Q24" s="180"/>
      <c r="R24" s="181">
        <f>AVERAGE(R6:R22)</f>
        <v>0.12871600068063754</v>
      </c>
      <c r="S24" s="180"/>
      <c r="T24" s="181">
        <f>AVERAGE(T6:T22)</f>
        <v>19.222361111111109</v>
      </c>
      <c r="U24" s="180"/>
      <c r="V24" s="181">
        <f>AVERAGE(V6:V22)</f>
        <v>0.88802456583317768</v>
      </c>
      <c r="W24" s="180"/>
    </row>
    <row r="25" spans="2:23">
      <c r="B25" s="179" t="s">
        <v>87</v>
      </c>
      <c r="C25" s="532"/>
      <c r="D25" s="182">
        <f>STDEV(D6:D22)</f>
        <v>3.2596012026013246</v>
      </c>
      <c r="E25" s="185">
        <f>100*D25/D24</f>
        <v>69.848597198599805</v>
      </c>
      <c r="F25" s="182">
        <f>STDEV(F6:F22)</f>
        <v>107.90858272167232</v>
      </c>
      <c r="G25" s="185">
        <f>100*F25/F24</f>
        <v>154.27633529440607</v>
      </c>
      <c r="H25" s="182">
        <f>STDEV(H6:H22)</f>
        <v>11344.383632752972</v>
      </c>
      <c r="I25" s="185">
        <f>100*H25/H24</f>
        <v>37.158364428073114</v>
      </c>
      <c r="J25" s="182">
        <f>STDEV(J6:J22)</f>
        <v>1490.0301757531179</v>
      </c>
      <c r="K25" s="185">
        <f>100*J25/J24</f>
        <v>37.96181611702098</v>
      </c>
      <c r="L25" s="182">
        <f>STDEV(L6:L22)</f>
        <v>10207.821692485153</v>
      </c>
      <c r="M25" s="185">
        <f>100*L25/L24</f>
        <v>37.551983458709138</v>
      </c>
      <c r="N25" s="182">
        <f>STDEV(N6:N22)</f>
        <v>72.421378351707105</v>
      </c>
      <c r="O25" s="185">
        <f>100*N25/N24</f>
        <v>180.55066243734157</v>
      </c>
      <c r="P25" s="182">
        <f>STDEV(P6:P22)</f>
        <v>1.7875055210084276E-3</v>
      </c>
      <c r="Q25" s="185">
        <f>100*P25/P24</f>
        <v>138.45867054325663</v>
      </c>
      <c r="R25" s="182">
        <f>STDEV(R6:R22)</f>
        <v>3.5301770529606868E-3</v>
      </c>
      <c r="S25" s="185">
        <f>100*R25/R24</f>
        <v>2.7426093370625702</v>
      </c>
      <c r="T25" s="182">
        <f>STDEV(T6:T22)</f>
        <v>29.522479651354828</v>
      </c>
      <c r="U25" s="185">
        <f>100*T25/T24</f>
        <v>153.58404454429865</v>
      </c>
      <c r="V25" s="182">
        <f>STDEV(V6:V22)</f>
        <v>8.1653087733999322E-3</v>
      </c>
      <c r="W25" s="185">
        <f>100*V25/V24</f>
        <v>0.91949131674515505</v>
      </c>
    </row>
    <row r="26" spans="2:23" s="165" customFormat="1">
      <c r="B26" s="183" t="s">
        <v>147</v>
      </c>
      <c r="C26" s="533"/>
      <c r="D26" s="232">
        <f>SUMPRODUCT(D7:D9,1/(E7:E9)^2)/SUMPRODUCT(1/(E7:E9)^2)</f>
        <v>1.9560439560439569</v>
      </c>
      <c r="E26" s="183"/>
      <c r="F26" s="232">
        <f>SUMPRODUCT(F7:F9,1/(G7:G9)^2)/SUMPRODUCT(1/(G7:G9)^2)</f>
        <v>34.739700865914457</v>
      </c>
      <c r="G26" s="183"/>
      <c r="H26" s="232">
        <f>SUMPRODUCT(H7:H9,1/(I7:I9)^2)/SUMPRODUCT(1/(I7:I9)^2)</f>
        <v>13958.593182371849</v>
      </c>
      <c r="I26" s="183"/>
      <c r="J26" s="232">
        <f>SUMPRODUCT(J7:J9,1/(K7:K9)^2)/SUMPRODUCT(1/(K7:K9)^2)</f>
        <v>1892.7192660858793</v>
      </c>
      <c r="K26" s="183"/>
      <c r="L26" s="232">
        <f>SUMPRODUCT(L7:L9,1/(M7:M9)^2)/SUMPRODUCT(1/(M7:M9)^2)</f>
        <v>12520.219120421112</v>
      </c>
      <c r="M26" s="183"/>
      <c r="N26" s="232">
        <f>SUMPRODUCT(N7:N9,1/(O7:O9)^2)/SUMPRODUCT(1/(O7:O9)^2)</f>
        <v>15.814117647058845</v>
      </c>
      <c r="O26" s="183"/>
      <c r="P26" s="232">
        <f>SUMPRODUCT(P7:P9,1/(Q7:Q9)^2)/SUMPRODUCT(1/(Q7:Q9)^2)</f>
        <v>8.3794036937365549E-4</v>
      </c>
      <c r="Q26" s="183"/>
      <c r="R26" s="232">
        <f>SUMPRODUCT(R7:R9,1/(S7:S9)^2)/SUMPRODUCT(1/(S7:S9)^2)</f>
        <v>0.12749278836339495</v>
      </c>
      <c r="S26" s="183"/>
      <c r="T26" s="232" t="e">
        <f>SUMPRODUCT(T7:T9,1/(U7:U9)^2)/SUMPRODUCT(1/(U7:U9)^2)</f>
        <v>#DIV/0!</v>
      </c>
      <c r="U26" s="183"/>
      <c r="V26" s="232">
        <f>SUMPRODUCT(V7:V9,1/(W7:W9)^2)/SUMPRODUCT(1/(W7:W9)^2)</f>
        <v>0.88817645377593502</v>
      </c>
      <c r="W26" s="183"/>
    </row>
    <row r="27" spans="2:23">
      <c r="B27" s="184" t="s">
        <v>87</v>
      </c>
      <c r="C27" s="534"/>
      <c r="D27" s="233">
        <f>1/SQRT(SUMPRODUCT(1/(E7:E9)^2))</f>
        <v>0.93761446187699116</v>
      </c>
      <c r="E27" s="186">
        <f>100*D27/D26</f>
        <v>47.93422248921695</v>
      </c>
      <c r="F27" s="233">
        <f>1/SQRT(SUMPRODUCT(1/(G7:G9)^2))</f>
        <v>3.5718071546542585</v>
      </c>
      <c r="G27" s="186">
        <f>100*F27/F26</f>
        <v>10.281628988230027</v>
      </c>
      <c r="H27" s="233">
        <f>1/SQRT(SUMPRODUCT(1/(I7:I9)^2))</f>
        <v>98.320237100630152</v>
      </c>
      <c r="I27" s="186">
        <f>100*H27/H26</f>
        <v>0.70437067558353716</v>
      </c>
      <c r="J27" s="233">
        <f>1/SQRT(SUMPRODUCT(1/(K7:K9)^2))</f>
        <v>30.276897802611032</v>
      </c>
      <c r="K27" s="186">
        <f>100*J27/J26</f>
        <v>1.5996507429875373</v>
      </c>
      <c r="L27" s="233">
        <f>1/SQRT(SUMPRODUCT(1/(M7:M9)^2))</f>
        <v>88.001697030269185</v>
      </c>
      <c r="M27" s="186">
        <f>100*L27/L26</f>
        <v>0.70287665242802311</v>
      </c>
      <c r="N27" s="233">
        <f>1/SQRT(SUMPRODUCT(1/(O7:O9)^2))</f>
        <v>2.9573438002608294</v>
      </c>
      <c r="O27" s="186">
        <f>100*N27/N26</f>
        <v>18.700656377188672</v>
      </c>
      <c r="P27" s="233">
        <f>1/SQRT(SUMPRODUCT(1/(Q7:Q9)^2))</f>
        <v>1.4051423722220838E-4</v>
      </c>
      <c r="Q27" s="186">
        <f>100*P27/P26</f>
        <v>16.769001990826638</v>
      </c>
      <c r="R27" s="233">
        <f>1/SQRT(SUMPRODUCT(1/(S7:S9)^2))</f>
        <v>1.8282430290003492E-3</v>
      </c>
      <c r="S27" s="186">
        <f>100*R27/R26</f>
        <v>1.4339972107200887</v>
      </c>
      <c r="T27" s="233" t="e">
        <f>1/SQRT(SUMPRODUCT(1/(U7:U9)^2))</f>
        <v>#DIV/0!</v>
      </c>
      <c r="U27" s="186" t="e">
        <f>100*T27/T26</f>
        <v>#DIV/0!</v>
      </c>
      <c r="V27" s="233">
        <f>1/SQRT(SUMPRODUCT(1/(W7:W9)^2))</f>
        <v>3.6850991934159055E-3</v>
      </c>
      <c r="W27" s="186">
        <f>100*V27/V26</f>
        <v>0.41490620222471752</v>
      </c>
    </row>
    <row r="39" spans="2:27" ht="18">
      <c r="B39" s="187" t="s">
        <v>148</v>
      </c>
      <c r="C39" s="535"/>
      <c r="D39" s="188"/>
      <c r="E39" s="188"/>
      <c r="F39" s="188"/>
      <c r="G39" s="188"/>
      <c r="H39" s="188"/>
      <c r="I39" s="188"/>
      <c r="J39" s="188"/>
      <c r="K39" s="188"/>
      <c r="L39" s="188"/>
      <c r="M39" s="188"/>
      <c r="N39" s="188"/>
      <c r="O39" s="188"/>
      <c r="P39" s="188"/>
      <c r="Q39" s="188"/>
      <c r="R39" s="188"/>
      <c r="S39" s="188"/>
      <c r="T39" s="188"/>
      <c r="U39" s="188"/>
      <c r="V39" s="188"/>
      <c r="W39" s="188"/>
    </row>
    <row r="41" spans="2:27">
      <c r="B41" s="224"/>
      <c r="C41" s="530"/>
      <c r="D41" s="539"/>
      <c r="E41" s="539"/>
      <c r="F41" s="539"/>
      <c r="G41" s="539"/>
      <c r="H41" s="539"/>
      <c r="I41" s="539"/>
      <c r="J41" s="539"/>
      <c r="K41" s="539"/>
      <c r="L41" s="539"/>
      <c r="M41" s="539"/>
      <c r="N41" s="539"/>
      <c r="O41" s="539"/>
      <c r="P41" s="537"/>
      <c r="Q41" s="537"/>
      <c r="R41" s="537"/>
      <c r="S41" s="537"/>
      <c r="T41" s="537"/>
      <c r="U41" s="537"/>
      <c r="V41" s="537"/>
      <c r="W41" s="537"/>
      <c r="Y41" s="524"/>
      <c r="Z41" s="524"/>
      <c r="AA41" s="524"/>
    </row>
    <row r="42" spans="2:27">
      <c r="B42" s="224"/>
      <c r="C42" s="530"/>
      <c r="D42" s="539"/>
      <c r="E42" s="539"/>
      <c r="F42" s="539"/>
      <c r="G42" s="539"/>
      <c r="H42" s="539"/>
      <c r="I42" s="539"/>
      <c r="J42" s="539"/>
      <c r="K42" s="539"/>
      <c r="L42" s="539"/>
      <c r="M42" s="539"/>
      <c r="N42" s="539"/>
      <c r="O42" s="539"/>
      <c r="P42" s="537"/>
      <c r="Q42" s="537"/>
      <c r="R42" s="537"/>
      <c r="S42" s="537"/>
      <c r="T42" s="537"/>
      <c r="U42" s="537"/>
      <c r="V42" s="537"/>
      <c r="W42" s="537"/>
      <c r="Y42" s="524"/>
      <c r="Z42" s="524"/>
      <c r="AA42" s="524"/>
    </row>
  </sheetData>
  <mergeCells count="2">
    <mergeCell ref="B5:W5"/>
    <mergeCell ref="B1:I1"/>
  </mergeCells>
  <pageMargins left="0.7" right="0.7" top="0.75" bottom="0.75"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AA41"/>
  <sheetViews>
    <sheetView workbookViewId="0">
      <selection activeCell="P26" sqref="P26"/>
    </sheetView>
  </sheetViews>
  <sheetFormatPr baseColWidth="10" defaultRowHeight="13"/>
  <cols>
    <col min="2" max="2" width="28.1640625" bestFit="1" customWidth="1"/>
    <col min="3" max="3" width="28.1640625" customWidth="1"/>
    <col min="18" max="18" width="12.1640625" customWidth="1"/>
    <col min="20" max="20" width="11.83203125" customWidth="1"/>
    <col min="22" max="22" width="12.83203125" customWidth="1"/>
    <col min="25" max="25" width="11.6640625" bestFit="1" customWidth="1"/>
    <col min="26" max="26" width="11" bestFit="1" customWidth="1"/>
    <col min="27" max="27" width="14.5" bestFit="1" customWidth="1"/>
  </cols>
  <sheetData>
    <row r="1" spans="1:27" ht="12" customHeight="1">
      <c r="B1" s="562" t="s">
        <v>282</v>
      </c>
      <c r="C1" s="562"/>
      <c r="D1" s="562"/>
      <c r="E1" s="562"/>
      <c r="F1" s="562"/>
      <c r="G1" s="562"/>
      <c r="H1" s="562"/>
      <c r="I1" s="562"/>
    </row>
    <row r="2" spans="1:27">
      <c r="B2" s="223">
        <f>'Spike Blanks'!W2+1</f>
        <v>56</v>
      </c>
      <c r="C2" s="223"/>
      <c r="D2" s="18">
        <f>B2+1</f>
        <v>57</v>
      </c>
      <c r="E2" s="18">
        <f t="shared" ref="E2:G2" si="0">D2+1</f>
        <v>58</v>
      </c>
      <c r="F2" s="18">
        <f t="shared" si="0"/>
        <v>59</v>
      </c>
      <c r="G2" s="18">
        <f t="shared" si="0"/>
        <v>60</v>
      </c>
      <c r="H2" s="18">
        <f t="shared" ref="H2" si="1">G2+1</f>
        <v>61</v>
      </c>
      <c r="I2" s="18">
        <f t="shared" ref="I2" si="2">H2+1</f>
        <v>62</v>
      </c>
      <c r="J2" s="18">
        <f t="shared" ref="J2" si="3">I2+1</f>
        <v>63</v>
      </c>
      <c r="K2" s="18">
        <f t="shared" ref="K2" si="4">J2+1</f>
        <v>64</v>
      </c>
      <c r="L2" s="18">
        <f t="shared" ref="L2" si="5">K2+1</f>
        <v>65</v>
      </c>
      <c r="M2" s="18">
        <f t="shared" ref="M2" si="6">L2+1</f>
        <v>66</v>
      </c>
      <c r="N2" s="18">
        <f t="shared" ref="N2" si="7">M2+1</f>
        <v>67</v>
      </c>
      <c r="O2" s="18">
        <f t="shared" ref="O2" si="8">N2+1</f>
        <v>68</v>
      </c>
      <c r="P2" s="18">
        <f t="shared" ref="P2" si="9">O2+1</f>
        <v>69</v>
      </c>
      <c r="Q2" s="18">
        <f t="shared" ref="Q2" si="10">P2+1</f>
        <v>70</v>
      </c>
      <c r="R2" s="18">
        <f t="shared" ref="R2" si="11">Q2+1</f>
        <v>71</v>
      </c>
      <c r="S2" s="18">
        <f t="shared" ref="S2" si="12">R2+1</f>
        <v>72</v>
      </c>
      <c r="T2" s="18">
        <f t="shared" ref="T2" si="13">S2+1</f>
        <v>73</v>
      </c>
      <c r="U2" s="18">
        <f t="shared" ref="U2" si="14">T2+1</f>
        <v>74</v>
      </c>
      <c r="V2" s="18">
        <f t="shared" ref="V2" si="15">U2+1</f>
        <v>75</v>
      </c>
      <c r="W2" s="18">
        <f t="shared" ref="W2" si="16">V2+1</f>
        <v>76</v>
      </c>
    </row>
    <row r="3" spans="1:27" ht="36" customHeight="1" thickBot="1">
      <c r="A3" s="7" t="s">
        <v>417</v>
      </c>
      <c r="B3" s="7" t="s">
        <v>145</v>
      </c>
      <c r="C3" s="7" t="s">
        <v>413</v>
      </c>
      <c r="D3" s="7" t="s">
        <v>300</v>
      </c>
      <c r="E3" s="7" t="s">
        <v>64</v>
      </c>
      <c r="F3" s="7" t="s">
        <v>301</v>
      </c>
      <c r="G3" s="7" t="s">
        <v>64</v>
      </c>
      <c r="H3" s="7" t="s">
        <v>138</v>
      </c>
      <c r="I3" s="7" t="s">
        <v>64</v>
      </c>
      <c r="J3" s="7" t="s">
        <v>139</v>
      </c>
      <c r="K3" s="7" t="s">
        <v>64</v>
      </c>
      <c r="L3" s="7" t="s">
        <v>140</v>
      </c>
      <c r="M3" s="7" t="s">
        <v>64</v>
      </c>
      <c r="N3" s="7" t="s">
        <v>141</v>
      </c>
      <c r="O3" s="7" t="s">
        <v>64</v>
      </c>
      <c r="P3" s="7" t="s">
        <v>142</v>
      </c>
      <c r="Q3" s="7" t="s">
        <v>64</v>
      </c>
      <c r="R3" s="7" t="s">
        <v>143</v>
      </c>
      <c r="S3" s="7" t="s">
        <v>64</v>
      </c>
      <c r="T3" s="7" t="s">
        <v>146</v>
      </c>
      <c r="U3" s="7" t="s">
        <v>64</v>
      </c>
      <c r="V3" s="7" t="s">
        <v>144</v>
      </c>
      <c r="W3" s="7" t="s">
        <v>64</v>
      </c>
      <c r="Y3" s="3" t="s">
        <v>416</v>
      </c>
      <c r="Z3" s="3" t="s">
        <v>414</v>
      </c>
      <c r="AA3" s="3" t="s">
        <v>415</v>
      </c>
    </row>
    <row r="4" spans="1:27" ht="14" thickTop="1">
      <c r="A4" s="140"/>
      <c r="B4" s="140"/>
      <c r="C4" s="140"/>
      <c r="D4" s="140"/>
      <c r="E4" s="140"/>
      <c r="F4" s="140"/>
      <c r="G4" s="140"/>
      <c r="H4" s="140"/>
      <c r="I4" s="140"/>
      <c r="J4" s="140"/>
      <c r="K4" s="140"/>
      <c r="L4" s="140"/>
      <c r="M4" s="140"/>
      <c r="N4" s="140"/>
      <c r="O4" s="140"/>
      <c r="P4" s="140"/>
      <c r="Q4" s="140"/>
      <c r="R4" s="140"/>
      <c r="S4" s="140"/>
      <c r="T4" s="140"/>
      <c r="U4" s="140"/>
      <c r="V4" s="140"/>
      <c r="W4" s="140"/>
      <c r="Y4" s="140"/>
      <c r="Z4" s="140"/>
      <c r="AA4" s="140"/>
    </row>
    <row r="5" spans="1:27">
      <c r="B5" s="563" t="s">
        <v>192</v>
      </c>
      <c r="C5" s="563"/>
      <c r="D5" s="563"/>
      <c r="E5" s="563"/>
      <c r="F5" s="563"/>
      <c r="G5" s="563"/>
      <c r="H5" s="563"/>
      <c r="I5" s="563"/>
      <c r="J5" s="563"/>
      <c r="K5" s="563"/>
      <c r="L5" s="563"/>
      <c r="M5" s="563"/>
      <c r="N5" s="563"/>
      <c r="O5" s="563"/>
      <c r="P5" s="563"/>
      <c r="Q5" s="563"/>
      <c r="R5" s="563"/>
      <c r="S5" s="563"/>
      <c r="T5" s="563"/>
      <c r="U5" s="563"/>
      <c r="V5" s="563"/>
      <c r="W5" s="563"/>
    </row>
    <row r="6" spans="1:27">
      <c r="A6">
        <v>9</v>
      </c>
      <c r="B6" s="224" t="s">
        <v>419</v>
      </c>
      <c r="C6" s="530">
        <v>43739.455659722204</v>
      </c>
      <c r="D6" s="539">
        <v>3306.91</v>
      </c>
      <c r="E6" s="539">
        <v>209.19267737343554</v>
      </c>
      <c r="F6" s="539">
        <v>6.25</v>
      </c>
      <c r="G6" s="539">
        <v>0.95742710775633744</v>
      </c>
      <c r="H6" s="539">
        <v>8211.1200000000008</v>
      </c>
      <c r="I6" s="539">
        <v>438.20552354651386</v>
      </c>
      <c r="J6" s="539">
        <v>1065.0450000000001</v>
      </c>
      <c r="K6" s="539">
        <v>40.460268989048679</v>
      </c>
      <c r="L6" s="539">
        <v>8518.0725000000002</v>
      </c>
      <c r="M6" s="539">
        <v>365.53955958966236</v>
      </c>
      <c r="N6" s="539">
        <v>11</v>
      </c>
      <c r="O6" s="539">
        <v>1.8257418583505531</v>
      </c>
      <c r="P6" s="537">
        <v>1.2949868705639199E-3</v>
      </c>
      <c r="Q6" s="537">
        <v>2.367724812898727E-4</v>
      </c>
      <c r="R6" s="537">
        <v>0.12978768376850899</v>
      </c>
      <c r="S6" s="537">
        <v>2.2433377973659395E-3</v>
      </c>
      <c r="T6" s="537">
        <v>1.89175143076396E-3</v>
      </c>
      <c r="U6" s="537">
        <v>2.8674597922777865E-4</v>
      </c>
      <c r="V6" s="537">
        <v>1.03790233159495</v>
      </c>
      <c r="W6" s="537">
        <v>1.995271358228793E-2</v>
      </c>
      <c r="Y6" s="524">
        <v>0</v>
      </c>
      <c r="Z6" s="524">
        <v>428.57771640509998</v>
      </c>
      <c r="AA6" s="524">
        <v>1128326250.88659</v>
      </c>
    </row>
    <row r="7" spans="1:27">
      <c r="A7">
        <v>10</v>
      </c>
      <c r="B7" s="224" t="s">
        <v>429</v>
      </c>
      <c r="C7" s="530">
        <v>43739.457233796304</v>
      </c>
      <c r="D7" s="539">
        <v>3823.79</v>
      </c>
      <c r="E7" s="539">
        <v>78.342945651343143</v>
      </c>
      <c r="F7" s="539">
        <v>3.75</v>
      </c>
      <c r="G7" s="539">
        <v>1.5</v>
      </c>
      <c r="H7" s="539">
        <v>9442.1975000000002</v>
      </c>
      <c r="I7" s="539">
        <v>101.66644853782788</v>
      </c>
      <c r="J7" s="539">
        <v>1229.81</v>
      </c>
      <c r="K7" s="539">
        <v>36.809192692405873</v>
      </c>
      <c r="L7" s="539">
        <v>9735.93</v>
      </c>
      <c r="M7" s="539">
        <v>168.74454124504953</v>
      </c>
      <c r="N7" s="539">
        <v>12.5</v>
      </c>
      <c r="O7" s="539">
        <v>3.4156502553198624</v>
      </c>
      <c r="P7" s="537">
        <v>1.28512055418168E-3</v>
      </c>
      <c r="Q7" s="537">
        <v>3.5897836430392029E-4</v>
      </c>
      <c r="R7" s="537">
        <v>0.13024971142399799</v>
      </c>
      <c r="S7" s="537">
        <v>3.8154193569408068E-3</v>
      </c>
      <c r="T7" s="537">
        <v>9.8666021738195195E-4</v>
      </c>
      <c r="U7" s="537">
        <v>4.0914106975824006E-4</v>
      </c>
      <c r="V7" s="537">
        <v>1.0310680483428301</v>
      </c>
      <c r="W7" s="537">
        <v>9.1010694463785971E-3</v>
      </c>
      <c r="Y7" s="524">
        <v>0</v>
      </c>
      <c r="Z7" s="524">
        <v>0</v>
      </c>
      <c r="AA7" s="524">
        <v>1339314815.80264</v>
      </c>
    </row>
    <row r="8" spans="1:27">
      <c r="A8">
        <v>11</v>
      </c>
      <c r="B8" s="224" t="s">
        <v>430</v>
      </c>
      <c r="C8" s="530">
        <v>43739.458807870396</v>
      </c>
      <c r="D8" s="539">
        <v>3718.76</v>
      </c>
      <c r="E8" s="539">
        <v>61.093837659761469</v>
      </c>
      <c r="F8" s="539">
        <v>6.5</v>
      </c>
      <c r="G8" s="539">
        <v>2.0816659994661313</v>
      </c>
      <c r="H8" s="539">
        <v>9371.1474999999991</v>
      </c>
      <c r="I8" s="539">
        <v>114.2439531223206</v>
      </c>
      <c r="J8" s="539">
        <v>1226.31</v>
      </c>
      <c r="K8" s="539">
        <v>28.802488318430644</v>
      </c>
      <c r="L8" s="539">
        <v>9682.6324999999997</v>
      </c>
      <c r="M8" s="539">
        <v>95.021887785652027</v>
      </c>
      <c r="N8" s="539">
        <v>9.75</v>
      </c>
      <c r="O8" s="539">
        <v>4.8562674281111544</v>
      </c>
      <c r="P8" s="537">
        <v>1.0075308190843099E-3</v>
      </c>
      <c r="Q8" s="537">
        <v>5.0599133265887583E-4</v>
      </c>
      <c r="R8" s="537">
        <v>0.13085363162951999</v>
      </c>
      <c r="S8" s="537">
        <v>2.1217905109273492E-3</v>
      </c>
      <c r="T8" s="537">
        <v>1.75069431540133E-3</v>
      </c>
      <c r="U8" s="537">
        <v>5.715253206217501E-4</v>
      </c>
      <c r="V8" s="537">
        <v>1.03326418893145</v>
      </c>
      <c r="W8" s="537">
        <v>3.8047993997018196E-3</v>
      </c>
      <c r="Y8" s="524">
        <v>142.85783667343301</v>
      </c>
      <c r="Z8" s="524">
        <v>0</v>
      </c>
      <c r="AA8" s="524">
        <v>1197192320.1894901</v>
      </c>
    </row>
    <row r="9" spans="1:27">
      <c r="B9" s="224"/>
      <c r="C9" s="530"/>
      <c r="D9" s="539"/>
      <c r="E9" s="539"/>
      <c r="F9" s="539"/>
      <c r="G9" s="539"/>
      <c r="H9" s="539"/>
      <c r="I9" s="539"/>
      <c r="J9" s="539"/>
      <c r="K9" s="539"/>
      <c r="L9" s="539"/>
      <c r="M9" s="539"/>
      <c r="N9" s="539"/>
      <c r="O9" s="539"/>
      <c r="P9" s="537"/>
      <c r="Q9" s="537"/>
      <c r="R9" s="537"/>
      <c r="S9" s="537"/>
      <c r="T9" s="537"/>
      <c r="U9" s="537"/>
      <c r="V9" s="537"/>
      <c r="W9" s="537"/>
      <c r="Y9" s="524"/>
      <c r="Z9" s="524"/>
      <c r="AA9" s="524"/>
    </row>
    <row r="10" spans="1:27">
      <c r="B10" s="224"/>
      <c r="C10" s="530"/>
      <c r="D10" s="539"/>
      <c r="E10" s="539"/>
      <c r="F10" s="539"/>
      <c r="G10" s="539"/>
      <c r="H10" s="539"/>
      <c r="I10" s="539"/>
      <c r="J10" s="539"/>
      <c r="K10" s="539"/>
      <c r="L10" s="539"/>
      <c r="M10" s="539"/>
      <c r="N10" s="539"/>
      <c r="O10" s="539"/>
      <c r="P10" s="537"/>
      <c r="Q10" s="537"/>
      <c r="R10" s="537"/>
      <c r="S10" s="537"/>
      <c r="T10" s="537"/>
      <c r="U10" s="537"/>
      <c r="V10" s="537"/>
      <c r="W10" s="537"/>
      <c r="Y10" s="524"/>
      <c r="Z10" s="524"/>
      <c r="AA10" s="524"/>
    </row>
    <row r="11" spans="1:27">
      <c r="B11" s="224"/>
      <c r="C11" s="530"/>
      <c r="D11" s="539"/>
      <c r="E11" s="539"/>
      <c r="F11" s="539"/>
      <c r="G11" s="539"/>
      <c r="H11" s="539"/>
      <c r="I11" s="539"/>
      <c r="J11" s="539"/>
      <c r="K11" s="539"/>
      <c r="L11" s="539"/>
      <c r="M11" s="539"/>
      <c r="N11" s="539"/>
      <c r="O11" s="539"/>
      <c r="P11" s="537"/>
      <c r="Q11" s="537"/>
      <c r="R11" s="537"/>
      <c r="S11" s="537"/>
      <c r="T11" s="537"/>
      <c r="U11" s="537"/>
      <c r="V11" s="537"/>
      <c r="W11" s="537"/>
      <c r="Y11" s="524"/>
      <c r="Z11" s="524"/>
      <c r="AA11" s="524"/>
    </row>
    <row r="12" spans="1:27">
      <c r="B12" s="224"/>
      <c r="C12" s="530"/>
      <c r="D12" s="539"/>
      <c r="E12" s="539"/>
      <c r="F12" s="539"/>
      <c r="G12" s="539"/>
      <c r="H12" s="539"/>
      <c r="I12" s="539"/>
      <c r="J12" s="539"/>
      <c r="K12" s="539"/>
      <c r="L12" s="539"/>
      <c r="M12" s="539"/>
      <c r="N12" s="539"/>
      <c r="O12" s="539"/>
      <c r="P12" s="537"/>
      <c r="Q12" s="537"/>
      <c r="R12" s="537"/>
      <c r="S12" s="537"/>
      <c r="T12" s="537"/>
      <c r="U12" s="537"/>
      <c r="V12" s="537"/>
      <c r="W12" s="537"/>
    </row>
    <row r="13" spans="1:27">
      <c r="B13" s="224"/>
      <c r="C13" s="530"/>
      <c r="D13" s="539"/>
      <c r="E13" s="539"/>
      <c r="F13" s="539"/>
      <c r="G13" s="539"/>
      <c r="H13" s="539"/>
      <c r="I13" s="539"/>
      <c r="J13" s="539"/>
      <c r="K13" s="539"/>
      <c r="L13" s="539"/>
      <c r="M13" s="539"/>
      <c r="N13" s="539"/>
      <c r="O13" s="539"/>
      <c r="P13" s="537"/>
      <c r="Q13" s="537"/>
      <c r="R13" s="537"/>
      <c r="S13" s="537"/>
      <c r="T13" s="537"/>
      <c r="U13" s="537"/>
      <c r="V13" s="537"/>
      <c r="W13" s="537"/>
    </row>
    <row r="14" spans="1:27">
      <c r="B14" s="224"/>
      <c r="C14" s="530"/>
      <c r="D14" s="539"/>
      <c r="E14" s="539"/>
      <c r="F14" s="539"/>
      <c r="G14" s="539"/>
      <c r="H14" s="539"/>
      <c r="I14" s="539"/>
      <c r="J14" s="539"/>
      <c r="K14" s="539"/>
      <c r="L14" s="539"/>
      <c r="M14" s="539"/>
      <c r="N14" s="539"/>
      <c r="O14" s="539"/>
      <c r="P14" s="537"/>
      <c r="Q14" s="537"/>
      <c r="R14" s="537"/>
      <c r="S14" s="537"/>
      <c r="T14" s="537"/>
      <c r="U14" s="537"/>
      <c r="V14" s="537"/>
      <c r="W14" s="537"/>
    </row>
    <row r="15" spans="1:27">
      <c r="B15" s="224"/>
      <c r="C15" s="530"/>
      <c r="D15" s="539"/>
      <c r="E15" s="539"/>
      <c r="F15" s="539"/>
      <c r="G15" s="539"/>
      <c r="H15" s="539"/>
      <c r="I15" s="539"/>
      <c r="J15" s="539"/>
      <c r="K15" s="539"/>
      <c r="L15" s="539"/>
      <c r="M15" s="539"/>
      <c r="N15" s="539"/>
      <c r="O15" s="539"/>
      <c r="P15" s="537"/>
      <c r="Q15" s="537"/>
      <c r="R15" s="537"/>
      <c r="S15" s="537"/>
      <c r="T15" s="537"/>
      <c r="U15" s="537"/>
      <c r="V15" s="537"/>
      <c r="W15" s="537"/>
    </row>
    <row r="16" spans="1:27">
      <c r="B16" s="224"/>
      <c r="C16" s="530"/>
      <c r="D16" s="539"/>
      <c r="E16" s="539"/>
      <c r="F16" s="539"/>
      <c r="G16" s="539"/>
      <c r="H16" s="539"/>
      <c r="I16" s="539"/>
      <c r="J16" s="539"/>
      <c r="K16" s="539"/>
      <c r="L16" s="539"/>
      <c r="M16" s="539"/>
      <c r="N16" s="539"/>
      <c r="O16" s="539"/>
      <c r="P16" s="537"/>
      <c r="Q16" s="537"/>
      <c r="R16" s="537"/>
      <c r="S16" s="537"/>
      <c r="T16" s="537"/>
      <c r="U16" s="537"/>
      <c r="V16" s="537"/>
      <c r="W16" s="537"/>
    </row>
    <row r="17" spans="2:23">
      <c r="B17" s="224"/>
      <c r="C17" s="530"/>
      <c r="D17" s="539"/>
      <c r="E17" s="539"/>
      <c r="F17" s="539"/>
      <c r="G17" s="539"/>
      <c r="H17" s="539"/>
      <c r="I17" s="539"/>
      <c r="J17" s="539"/>
      <c r="K17" s="539"/>
      <c r="L17" s="539"/>
      <c r="M17" s="539"/>
      <c r="N17" s="539"/>
      <c r="O17" s="539"/>
      <c r="P17" s="537"/>
      <c r="Q17" s="537"/>
      <c r="R17" s="537"/>
      <c r="S17" s="537"/>
      <c r="T17" s="537"/>
      <c r="U17" s="537"/>
      <c r="V17" s="537"/>
      <c r="W17" s="537"/>
    </row>
    <row r="18" spans="2:23">
      <c r="B18" s="224"/>
      <c r="C18" s="530"/>
      <c r="D18" s="539"/>
      <c r="E18" s="539"/>
      <c r="F18" s="539"/>
      <c r="G18" s="539"/>
      <c r="H18" s="539"/>
      <c r="I18" s="539"/>
      <c r="J18" s="539"/>
      <c r="K18" s="539"/>
      <c r="L18" s="539"/>
      <c r="M18" s="539"/>
      <c r="N18" s="539"/>
      <c r="O18" s="539"/>
      <c r="P18" s="537"/>
      <c r="Q18" s="537"/>
      <c r="R18" s="537"/>
      <c r="S18" s="537"/>
      <c r="T18" s="537"/>
      <c r="U18" s="537"/>
      <c r="V18" s="537"/>
      <c r="W18" s="537"/>
    </row>
    <row r="19" spans="2:23">
      <c r="B19" s="224"/>
      <c r="C19" s="530"/>
      <c r="D19" s="539"/>
      <c r="E19" s="539"/>
      <c r="F19" s="539"/>
      <c r="G19" s="539"/>
      <c r="H19" s="539"/>
      <c r="I19" s="539"/>
      <c r="J19" s="539"/>
      <c r="K19" s="539"/>
      <c r="L19" s="539"/>
      <c r="M19" s="539"/>
      <c r="N19" s="539"/>
      <c r="O19" s="539"/>
      <c r="P19" s="537"/>
      <c r="Q19" s="537"/>
      <c r="R19" s="537"/>
      <c r="S19" s="537"/>
      <c r="T19" s="537"/>
      <c r="U19" s="537"/>
      <c r="V19" s="537"/>
      <c r="W19" s="537"/>
    </row>
    <row r="20" spans="2:23">
      <c r="B20" s="224"/>
      <c r="C20" s="530"/>
      <c r="D20" s="539"/>
      <c r="E20" s="539"/>
      <c r="F20" s="539"/>
      <c r="G20" s="539"/>
      <c r="H20" s="539"/>
      <c r="I20" s="539"/>
      <c r="J20" s="539"/>
      <c r="K20" s="539"/>
      <c r="L20" s="539"/>
      <c r="M20" s="539"/>
      <c r="N20" s="539"/>
      <c r="O20" s="539"/>
      <c r="P20" s="537"/>
      <c r="Q20" s="537"/>
      <c r="R20" s="537"/>
      <c r="S20" s="537"/>
      <c r="T20" s="537"/>
      <c r="U20" s="537"/>
      <c r="V20" s="537"/>
      <c r="W20" s="537"/>
    </row>
    <row r="21" spans="2:23">
      <c r="B21" s="224"/>
      <c r="C21" s="530"/>
      <c r="D21" s="539"/>
      <c r="E21" s="539"/>
      <c r="F21" s="539"/>
      <c r="G21" s="539"/>
      <c r="H21" s="539"/>
      <c r="I21" s="539"/>
      <c r="J21" s="539"/>
      <c r="K21" s="539"/>
      <c r="L21" s="539"/>
      <c r="M21" s="539"/>
      <c r="N21" s="539"/>
      <c r="O21" s="539"/>
      <c r="P21" s="537"/>
      <c r="Q21" s="537"/>
      <c r="R21" s="537"/>
      <c r="S21" s="537"/>
      <c r="T21" s="537"/>
      <c r="U21" s="537"/>
      <c r="V21" s="537"/>
      <c r="W21" s="537"/>
    </row>
    <row r="22" spans="2:23">
      <c r="B22" s="224"/>
      <c r="C22" s="530"/>
      <c r="D22" s="539"/>
      <c r="E22" s="539"/>
      <c r="F22" s="539"/>
      <c r="G22" s="539"/>
      <c r="H22" s="539"/>
      <c r="I22" s="539"/>
      <c r="J22" s="539"/>
      <c r="K22" s="539"/>
      <c r="L22" s="539"/>
      <c r="M22" s="539"/>
      <c r="N22" s="539"/>
      <c r="O22" s="539"/>
      <c r="P22" s="537"/>
      <c r="Q22" s="537"/>
      <c r="R22" s="537"/>
      <c r="S22" s="537"/>
      <c r="T22" s="537"/>
      <c r="U22" s="537"/>
      <c r="V22" s="537"/>
      <c r="W22" s="537"/>
    </row>
    <row r="23" spans="2:23">
      <c r="B23" s="224"/>
      <c r="C23" s="530"/>
      <c r="D23" s="539"/>
      <c r="E23" s="539"/>
      <c r="F23" s="539"/>
      <c r="G23" s="539"/>
      <c r="H23" s="539"/>
      <c r="I23" s="539"/>
      <c r="J23" s="539"/>
      <c r="K23" s="539"/>
      <c r="L23" s="539"/>
      <c r="M23" s="539"/>
      <c r="N23" s="539"/>
      <c r="O23" s="539"/>
      <c r="P23" s="537"/>
      <c r="Q23" s="537"/>
      <c r="R23" s="537"/>
      <c r="S23" s="537"/>
      <c r="T23" s="537"/>
      <c r="U23" s="537"/>
      <c r="V23" s="537"/>
      <c r="W23" s="537"/>
    </row>
    <row r="24" spans="2:23">
      <c r="B24" s="224"/>
      <c r="C24" s="224"/>
      <c r="D24" s="224"/>
      <c r="E24" s="224"/>
      <c r="F24" s="224"/>
      <c r="G24" s="224"/>
      <c r="H24" s="224"/>
      <c r="I24" s="224"/>
      <c r="J24" s="224"/>
      <c r="K24" s="224"/>
      <c r="L24" s="224"/>
      <c r="M24" s="224"/>
      <c r="N24" s="224"/>
      <c r="O24" s="224"/>
      <c r="P24" s="224"/>
      <c r="Q24" s="224"/>
      <c r="R24" s="224"/>
      <c r="S24" s="224"/>
      <c r="T24" s="224"/>
      <c r="U24" s="224"/>
      <c r="V24" s="224"/>
      <c r="W24" s="224"/>
    </row>
    <row r="25" spans="2:23" s="165" customFormat="1">
      <c r="B25" s="180" t="s">
        <v>7</v>
      </c>
      <c r="C25" s="180"/>
      <c r="D25" s="181">
        <f>AVERAGE(D6:D23)</f>
        <v>3616.4866666666662</v>
      </c>
      <c r="E25" s="180"/>
      <c r="F25" s="181">
        <f>AVERAGE(F6:F23)</f>
        <v>5.5</v>
      </c>
      <c r="G25" s="180"/>
      <c r="H25" s="181">
        <f>AVERAGE(H6:H23)</f>
        <v>9008.1550000000007</v>
      </c>
      <c r="I25" s="180"/>
      <c r="J25" s="181">
        <f>AVERAGE(J6:J23)</f>
        <v>1173.7216666666666</v>
      </c>
      <c r="K25" s="180"/>
      <c r="L25" s="181">
        <f>AVERAGE(L6:L23)</f>
        <v>9312.211666666668</v>
      </c>
      <c r="M25" s="180"/>
      <c r="N25" s="181">
        <f>AVERAGE(N6:N23)</f>
        <v>11.083333333333334</v>
      </c>
      <c r="O25" s="180"/>
      <c r="P25" s="181">
        <v>2.2000000000000001E-3</v>
      </c>
      <c r="Q25" s="180"/>
      <c r="R25" s="181">
        <f>AVERAGE(R6:R23)</f>
        <v>0.13029700894067567</v>
      </c>
      <c r="S25" s="180"/>
      <c r="T25" s="181">
        <f>AVERAGE(T6:T23)</f>
        <v>1.5430353211824139E-3</v>
      </c>
      <c r="U25" s="180"/>
      <c r="V25" s="181">
        <f>AVERAGE(V6:V23)</f>
        <v>1.0340781896230766</v>
      </c>
      <c r="W25" s="180"/>
    </row>
    <row r="26" spans="2:23">
      <c r="B26" s="179" t="s">
        <v>87</v>
      </c>
      <c r="C26" s="179"/>
      <c r="D26" s="182">
        <f>STDEV(D6:D23)</f>
        <v>273.19610105807402</v>
      </c>
      <c r="E26" s="185">
        <f>100*D26/D25</f>
        <v>7.5541852145104196</v>
      </c>
      <c r="F26" s="182">
        <f>STDEV(F6:F23)</f>
        <v>1.5206906325745548</v>
      </c>
      <c r="G26" s="185">
        <f>100*F26/F25</f>
        <v>27.648920592264634</v>
      </c>
      <c r="H26" s="182">
        <f>STDEV(H6:H23)</f>
        <v>691.16612984415633</v>
      </c>
      <c r="I26" s="185">
        <f>100*H26/H25</f>
        <v>7.6726713721528581</v>
      </c>
      <c r="J26" s="182">
        <f>STDEV(J6:J23)</f>
        <v>94.133022411549703</v>
      </c>
      <c r="K26" s="185">
        <f>100*J26/J25</f>
        <v>8.0200464117600028</v>
      </c>
      <c r="L26" s="182">
        <f>STDEV(L6:L23)</f>
        <v>688.26079207091493</v>
      </c>
      <c r="M26" s="185">
        <f>100*L26/L25</f>
        <v>7.3909487531792735</v>
      </c>
      <c r="N26" s="182">
        <f>STDEV(N6:N23)</f>
        <v>1.3768926368215288</v>
      </c>
      <c r="O26" s="185">
        <f>100*N26/N25</f>
        <v>12.423091460043869</v>
      </c>
      <c r="P26" s="182">
        <f>STDEV(P6:P23)</f>
        <v>1.631892494225803E-4</v>
      </c>
      <c r="Q26" s="185">
        <f>100*P26/P25</f>
        <v>7.4176931555718317</v>
      </c>
      <c r="R26" s="182">
        <f>STDEV(R6:R23)</f>
        <v>5.3454560321022665E-4</v>
      </c>
      <c r="S26" s="185">
        <f>100*R26/R25</f>
        <v>0.41025163014571248</v>
      </c>
      <c r="T26" s="182">
        <f>STDEV(T6:T23)</f>
        <v>4.8696942362466428E-4</v>
      </c>
      <c r="U26" s="185">
        <f>100*T26/T25</f>
        <v>31.559188369810226</v>
      </c>
      <c r="V26" s="182">
        <f>STDEV(V6:V23)</f>
        <v>3.4890979832943214E-3</v>
      </c>
      <c r="W26" s="185">
        <f>100*V26/V25</f>
        <v>0.337411427714775</v>
      </c>
    </row>
    <row r="27" spans="2:23" s="165" customFormat="1">
      <c r="B27" s="183" t="s">
        <v>147</v>
      </c>
      <c r="C27" s="183"/>
      <c r="D27" s="232" t="e">
        <f>SUMPRODUCT(D7:D9,1/(E7:E9)^2)/SUMPRODUCT(1/(E7:E9)^2)</f>
        <v>#DIV/0!</v>
      </c>
      <c r="E27" s="183"/>
      <c r="F27" s="232" t="e">
        <f>SUMPRODUCT(F7:F9,1/(G7:G9)^2)/SUMPRODUCT(1/(G7:G9)^2)</f>
        <v>#DIV/0!</v>
      </c>
      <c r="G27" s="183"/>
      <c r="H27" s="232" t="e">
        <f>SUMPRODUCT(H7:H9,1/(I7:I9)^2)/SUMPRODUCT(1/(I7:I9)^2)</f>
        <v>#DIV/0!</v>
      </c>
      <c r="I27" s="183"/>
      <c r="J27" s="232" t="e">
        <f>SUMPRODUCT(J7:J9,1/(K7:K9)^2)/SUMPRODUCT(1/(K7:K9)^2)</f>
        <v>#DIV/0!</v>
      </c>
      <c r="K27" s="183"/>
      <c r="L27" s="232" t="e">
        <f>SUMPRODUCT(L7:L9,1/(M7:M9)^2)/SUMPRODUCT(1/(M7:M9)^2)</f>
        <v>#DIV/0!</v>
      </c>
      <c r="M27" s="183"/>
      <c r="N27" s="232" t="e">
        <f>SUMPRODUCT(N7:N9,1/(O7:O9)^2)/SUMPRODUCT(1/(O7:O9)^2)</f>
        <v>#DIV/0!</v>
      </c>
      <c r="O27" s="183"/>
      <c r="P27" s="232" t="e">
        <f>SUMPRODUCT(P7:P9,1/(Q7:Q9)^2)/SUMPRODUCT(1/(Q7:Q9)^2)</f>
        <v>#DIV/0!</v>
      </c>
      <c r="Q27" s="183"/>
      <c r="R27" s="232" t="e">
        <f>SUMPRODUCT(R7:R9,1/(S7:S9)^2)/SUMPRODUCT(1/(S7:S9)^2)</f>
        <v>#DIV/0!</v>
      </c>
      <c r="S27" s="183"/>
      <c r="T27" s="232" t="e">
        <f>SUMPRODUCT(T7:T9,1/(U7:U9)^2)/SUMPRODUCT(1/(U7:U9)^2)</f>
        <v>#DIV/0!</v>
      </c>
      <c r="U27" s="183"/>
      <c r="V27" s="232" t="e">
        <f>SUMPRODUCT(V7:V9,1/(W7:W9)^2)/SUMPRODUCT(1/(W7:W9)^2)</f>
        <v>#DIV/0!</v>
      </c>
      <c r="W27" s="183"/>
    </row>
    <row r="28" spans="2:23">
      <c r="B28" s="184" t="s">
        <v>87</v>
      </c>
      <c r="C28" s="373"/>
      <c r="D28" s="233" t="e">
        <f>1/SQRT(SUMPRODUCT(1/(E7:E9)^2))</f>
        <v>#DIV/0!</v>
      </c>
      <c r="E28" s="186" t="e">
        <f>100*D28/D27</f>
        <v>#DIV/0!</v>
      </c>
      <c r="F28" s="233" t="e">
        <f>1/SQRT(SUMPRODUCT(1/(G7:G9)^2))</f>
        <v>#DIV/0!</v>
      </c>
      <c r="G28" s="186" t="e">
        <f>100*F28/F27</f>
        <v>#DIV/0!</v>
      </c>
      <c r="H28" s="233" t="e">
        <f>1/SQRT(SUMPRODUCT(1/(I7:I9)^2))</f>
        <v>#DIV/0!</v>
      </c>
      <c r="I28" s="186" t="e">
        <f>100*H28/H27</f>
        <v>#DIV/0!</v>
      </c>
      <c r="J28" s="233" t="e">
        <f>1/SQRT(SUMPRODUCT(1/(K7:K9)^2))</f>
        <v>#DIV/0!</v>
      </c>
      <c r="K28" s="186" t="e">
        <f>100*J28/J27</f>
        <v>#DIV/0!</v>
      </c>
      <c r="L28" s="233" t="e">
        <f>1/SQRT(SUMPRODUCT(1/(M7:M9)^2))</f>
        <v>#DIV/0!</v>
      </c>
      <c r="M28" s="186" t="e">
        <f>100*L28/L27</f>
        <v>#DIV/0!</v>
      </c>
      <c r="N28" s="233" t="e">
        <f>1/SQRT(SUMPRODUCT(1/(O7:O9)^2))</f>
        <v>#DIV/0!</v>
      </c>
      <c r="O28" s="186" t="e">
        <f>100*N28/N27</f>
        <v>#DIV/0!</v>
      </c>
      <c r="P28" s="233" t="e">
        <f>1/SQRT(SUMPRODUCT(1/(Q7:Q9)^2))</f>
        <v>#DIV/0!</v>
      </c>
      <c r="Q28" s="186" t="e">
        <f>100*P28/P27</f>
        <v>#DIV/0!</v>
      </c>
      <c r="R28" s="233" t="e">
        <f>1/SQRT(SUMPRODUCT(1/(S7:S9)^2))</f>
        <v>#DIV/0!</v>
      </c>
      <c r="S28" s="186" t="e">
        <f>100*R28/R27</f>
        <v>#DIV/0!</v>
      </c>
      <c r="T28" s="233" t="e">
        <f>1/SQRT(SUMPRODUCT(1/(U7:U9)^2))</f>
        <v>#DIV/0!</v>
      </c>
      <c r="U28" s="186" t="e">
        <f>100*T28/T27</f>
        <v>#DIV/0!</v>
      </c>
      <c r="V28" s="233" t="e">
        <f>1/SQRT(SUMPRODUCT(1/(W7:W9)^2))</f>
        <v>#DIV/0!</v>
      </c>
      <c r="W28" s="186" t="e">
        <f>100*V28/V27</f>
        <v>#DIV/0!</v>
      </c>
    </row>
    <row r="41" spans="2:23" ht="18">
      <c r="B41" s="187" t="s">
        <v>148</v>
      </c>
      <c r="C41" s="187"/>
      <c r="D41" s="188"/>
      <c r="E41" s="188"/>
      <c r="F41" s="188"/>
      <c r="G41" s="188"/>
      <c r="H41" s="188"/>
      <c r="I41" s="188"/>
      <c r="J41" s="188"/>
      <c r="K41" s="188"/>
      <c r="L41" s="188"/>
      <c r="M41" s="188"/>
      <c r="N41" s="188"/>
      <c r="O41" s="188"/>
      <c r="P41" s="188"/>
      <c r="Q41" s="188"/>
      <c r="R41" s="188"/>
      <c r="S41" s="188"/>
      <c r="T41" s="188"/>
      <c r="U41" s="188"/>
      <c r="V41" s="188"/>
      <c r="W41" s="188"/>
    </row>
  </sheetData>
  <mergeCells count="2">
    <mergeCell ref="B5:W5"/>
    <mergeCell ref="B1:I1"/>
  </mergeCells>
  <pageMargins left="0.7" right="0.7" top="0.75" bottom="0.75"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U382"/>
  <sheetViews>
    <sheetView workbookViewId="0">
      <selection activeCell="C6" sqref="C6"/>
    </sheetView>
  </sheetViews>
  <sheetFormatPr baseColWidth="10" defaultRowHeight="13"/>
  <cols>
    <col min="2" max="2" width="1.6640625" customWidth="1"/>
    <col min="4" max="12" width="11" style="13" customWidth="1"/>
    <col min="13" max="13" width="14.6640625" style="13" customWidth="1"/>
    <col min="14" max="14" width="11" style="17" customWidth="1"/>
    <col min="15" max="20" width="11" style="13" customWidth="1"/>
    <col min="21" max="21" width="1.33203125" customWidth="1"/>
  </cols>
  <sheetData>
    <row r="1" spans="1:21">
      <c r="A1" t="s">
        <v>80</v>
      </c>
    </row>
    <row r="2" spans="1:21">
      <c r="A2" t="s">
        <v>188</v>
      </c>
    </row>
    <row r="3" spans="1:21" ht="12" customHeight="1">
      <c r="A3" s="135" t="s">
        <v>120</v>
      </c>
      <c r="O3" s="562" t="s">
        <v>282</v>
      </c>
      <c r="P3" s="562"/>
      <c r="Q3" s="562"/>
    </row>
    <row r="5" spans="1:21">
      <c r="C5" s="18">
        <f>'ICPMS Data'!AC3+1</f>
        <v>120</v>
      </c>
      <c r="D5" s="18">
        <f>C5+1</f>
        <v>121</v>
      </c>
      <c r="E5" s="18">
        <f t="shared" ref="E5:T5" si="0">D5+1</f>
        <v>122</v>
      </c>
      <c r="F5" s="18">
        <f t="shared" si="0"/>
        <v>123</v>
      </c>
      <c r="G5" s="18">
        <f t="shared" si="0"/>
        <v>124</v>
      </c>
      <c r="H5" s="18">
        <f t="shared" si="0"/>
        <v>125</v>
      </c>
      <c r="I5" s="18">
        <f t="shared" si="0"/>
        <v>126</v>
      </c>
      <c r="J5" s="18">
        <f t="shared" si="0"/>
        <v>127</v>
      </c>
      <c r="K5" s="18">
        <f t="shared" si="0"/>
        <v>128</v>
      </c>
      <c r="L5" s="18">
        <f t="shared" si="0"/>
        <v>129</v>
      </c>
      <c r="M5" s="18">
        <f t="shared" si="0"/>
        <v>130</v>
      </c>
      <c r="N5" s="18">
        <f t="shared" si="0"/>
        <v>131</v>
      </c>
      <c r="O5" s="18">
        <f t="shared" si="0"/>
        <v>132</v>
      </c>
      <c r="P5" s="18">
        <f t="shared" si="0"/>
        <v>133</v>
      </c>
      <c r="Q5" s="18">
        <f t="shared" si="0"/>
        <v>134</v>
      </c>
      <c r="R5" s="18">
        <f t="shared" si="0"/>
        <v>135</v>
      </c>
      <c r="S5" s="18">
        <f t="shared" si="0"/>
        <v>136</v>
      </c>
      <c r="T5" s="18">
        <f t="shared" si="0"/>
        <v>137</v>
      </c>
    </row>
    <row r="6" spans="1:21" ht="31" customHeight="1" thickBot="1">
      <c r="B6" s="109"/>
      <c r="C6" s="94" t="s">
        <v>8</v>
      </c>
      <c r="D6" s="94" t="s">
        <v>9</v>
      </c>
      <c r="E6" s="94" t="s">
        <v>10</v>
      </c>
      <c r="F6" s="94" t="s">
        <v>11</v>
      </c>
      <c r="G6" s="94" t="s">
        <v>23</v>
      </c>
      <c r="H6" s="94" t="s">
        <v>24</v>
      </c>
      <c r="I6" s="94" t="s">
        <v>25</v>
      </c>
      <c r="J6" s="94" t="s">
        <v>12</v>
      </c>
      <c r="K6" s="95" t="s">
        <v>13</v>
      </c>
      <c r="L6" s="95" t="s">
        <v>14</v>
      </c>
      <c r="M6" s="94" t="s">
        <v>15</v>
      </c>
      <c r="N6" s="113" t="s">
        <v>16</v>
      </c>
      <c r="O6" s="96" t="s">
        <v>17</v>
      </c>
      <c r="P6" s="96" t="s">
        <v>18</v>
      </c>
      <c r="Q6" s="96" t="s">
        <v>53</v>
      </c>
      <c r="R6" s="96" t="s">
        <v>54</v>
      </c>
      <c r="S6" s="96" t="s">
        <v>19</v>
      </c>
      <c r="T6" s="97" t="s">
        <v>20</v>
      </c>
      <c r="U6" s="98"/>
    </row>
    <row r="7" spans="1:21" ht="14" customHeight="1" thickTop="1">
      <c r="B7" s="110"/>
      <c r="C7" s="229" t="s">
        <v>21</v>
      </c>
      <c r="D7" s="89">
        <v>1</v>
      </c>
      <c r="E7" s="117">
        <v>1</v>
      </c>
      <c r="F7" s="117">
        <v>1</v>
      </c>
      <c r="G7" s="230">
        <v>100</v>
      </c>
      <c r="H7" s="230">
        <v>80</v>
      </c>
      <c r="I7" s="230">
        <v>80</v>
      </c>
      <c r="J7" s="230" t="s">
        <v>58</v>
      </c>
      <c r="K7" s="99">
        <f>IF(J7="N",G7*1.5,G7)</f>
        <v>150</v>
      </c>
      <c r="L7" s="100">
        <f>((H7+I7)/(2))</f>
        <v>80</v>
      </c>
      <c r="M7" s="89">
        <f>3.2*(G7/10000)*(3*(L7/20000)*SIN(PI()/3))</f>
        <v>3.3255375505322445E-4</v>
      </c>
      <c r="N7" s="114">
        <f>M7/$M$12</f>
        <v>0.25</v>
      </c>
      <c r="O7" s="101">
        <f>1/(1.04+0.245*(F7/E7))</f>
        <v>0.77821011673151741</v>
      </c>
      <c r="P7" s="89">
        <f>(2.31*K7+L7)/((L7/2)*K7)</f>
        <v>7.1083333333333332E-2</v>
      </c>
      <c r="Q7" s="101">
        <f>1+((-5.13)*P7)+(6.78*(P7^2))</f>
        <v>0.66960075708333333</v>
      </c>
      <c r="R7" s="101">
        <f>1+((-5.9)*P7)+(8.99*P7^2)</f>
        <v>0.6260333674305556</v>
      </c>
      <c r="S7" s="101">
        <f>O7*Q7+(1-O7)*R7</f>
        <v>0.65993795081793127</v>
      </c>
      <c r="T7" s="101">
        <f>S7*N7</f>
        <v>0.16498448770448282</v>
      </c>
      <c r="U7" s="102"/>
    </row>
    <row r="8" spans="1:21" ht="14" customHeight="1">
      <c r="B8" s="110"/>
      <c r="C8" s="229" t="s">
        <v>21</v>
      </c>
      <c r="D8" s="89">
        <v>2</v>
      </c>
      <c r="E8" s="117">
        <v>1</v>
      </c>
      <c r="F8" s="117">
        <v>1</v>
      </c>
      <c r="G8" s="230">
        <v>100</v>
      </c>
      <c r="H8" s="230">
        <v>80</v>
      </c>
      <c r="I8" s="230">
        <v>80</v>
      </c>
      <c r="J8" s="230" t="s">
        <v>58</v>
      </c>
      <c r="K8" s="99">
        <f>IF(J8="N",G8*1.5,G8)</f>
        <v>150</v>
      </c>
      <c r="L8" s="100">
        <f>((H8+I8)/(2))</f>
        <v>80</v>
      </c>
      <c r="M8" s="89">
        <f>3.2*(G8/10000)*(3*(L8/20000)*SIN(PI()/3))</f>
        <v>3.3255375505322445E-4</v>
      </c>
      <c r="N8" s="114">
        <f>M8/$M$12</f>
        <v>0.25</v>
      </c>
      <c r="O8" s="101">
        <f>1/(1.04+0.245*(F8/E8))</f>
        <v>0.77821011673151741</v>
      </c>
      <c r="P8" s="89">
        <f>(2.31*K8+L8)/((L8/2)*K8)</f>
        <v>7.1083333333333332E-2</v>
      </c>
      <c r="Q8" s="101">
        <f>1+((-5.13)*P8)+(6.78*(P8^2))</f>
        <v>0.66960075708333333</v>
      </c>
      <c r="R8" s="101">
        <f>1+((-5.9)*P8)+(8.99*P8^2)</f>
        <v>0.6260333674305556</v>
      </c>
      <c r="S8" s="101">
        <f>O8*Q8+(1-O8)*R8</f>
        <v>0.65993795081793127</v>
      </c>
      <c r="T8" s="101">
        <f>S8*N8</f>
        <v>0.16498448770448282</v>
      </c>
      <c r="U8" s="102"/>
    </row>
    <row r="9" spans="1:21" ht="14" customHeight="1">
      <c r="B9" s="110"/>
      <c r="C9" s="229" t="s">
        <v>21</v>
      </c>
      <c r="D9" s="89">
        <v>3</v>
      </c>
      <c r="E9" s="117">
        <v>1</v>
      </c>
      <c r="F9" s="117">
        <v>1</v>
      </c>
      <c r="G9" s="230">
        <v>100</v>
      </c>
      <c r="H9" s="230">
        <v>80</v>
      </c>
      <c r="I9" s="230">
        <v>80</v>
      </c>
      <c r="J9" s="230" t="s">
        <v>58</v>
      </c>
      <c r="K9" s="99">
        <f>IF(J9="N",G9*1.5,G9)</f>
        <v>150</v>
      </c>
      <c r="L9" s="100">
        <f>((H9+I9)/(2))</f>
        <v>80</v>
      </c>
      <c r="M9" s="89">
        <f>3.2*(G9/10000)*(3*(L9/20000)*SIN(PI()/3))</f>
        <v>3.3255375505322445E-4</v>
      </c>
      <c r="N9" s="114">
        <f>M9/$M$12</f>
        <v>0.25</v>
      </c>
      <c r="O9" s="101">
        <f>1/(1.04+0.245*(F9/E9))</f>
        <v>0.77821011673151741</v>
      </c>
      <c r="P9" s="89">
        <f>(2.31*K9+L9)/((L9/2)*K9)</f>
        <v>7.1083333333333332E-2</v>
      </c>
      <c r="Q9" s="101">
        <f>1+((-5.13)*P9)+(6.78*(P9^2))</f>
        <v>0.66960075708333333</v>
      </c>
      <c r="R9" s="101">
        <f>1+((-5.9)*P9)+(8.99*P9^2)</f>
        <v>0.6260333674305556</v>
      </c>
      <c r="S9" s="101">
        <f>O9*Q9+(1-O9)*R9</f>
        <v>0.65993795081793127</v>
      </c>
      <c r="T9" s="101">
        <f>S9*N9</f>
        <v>0.16498448770448282</v>
      </c>
      <c r="U9" s="102"/>
    </row>
    <row r="10" spans="1:21" ht="14" customHeight="1">
      <c r="B10" s="110"/>
      <c r="C10" s="229" t="s">
        <v>21</v>
      </c>
      <c r="D10" s="89">
        <v>4</v>
      </c>
      <c r="E10" s="117">
        <v>1</v>
      </c>
      <c r="F10" s="117">
        <v>1</v>
      </c>
      <c r="G10" s="230">
        <v>100</v>
      </c>
      <c r="H10" s="230">
        <v>80</v>
      </c>
      <c r="I10" s="230">
        <v>80</v>
      </c>
      <c r="J10" s="230" t="s">
        <v>58</v>
      </c>
      <c r="K10" s="99">
        <f>IF(J10="N",G10*1.5,G10)</f>
        <v>150</v>
      </c>
      <c r="L10" s="100">
        <f>((H10+I10)/(2))</f>
        <v>80</v>
      </c>
      <c r="M10" s="89">
        <f>3.2*(G10/10000)*(3*(L10/20000)*SIN(PI()/3))</f>
        <v>3.3255375505322445E-4</v>
      </c>
      <c r="N10" s="114">
        <f>M10/$M$12</f>
        <v>0.25</v>
      </c>
      <c r="O10" s="101">
        <f>1/(1.04+0.245*(F10/E10))</f>
        <v>0.77821011673151741</v>
      </c>
      <c r="P10" s="89">
        <f>(2.31*K10+L10)/((L10/2)*K10)</f>
        <v>7.1083333333333332E-2</v>
      </c>
      <c r="Q10" s="101">
        <f>1+((-5.13)*P10)+(6.78*(P10^2))</f>
        <v>0.66960075708333333</v>
      </c>
      <c r="R10" s="101">
        <f>1+((-5.9)*P10)+(8.99*P10^2)</f>
        <v>0.6260333674305556</v>
      </c>
      <c r="S10" s="101">
        <f>O10*Q10+(1-O10)*R10</f>
        <v>0.65993795081793127</v>
      </c>
      <c r="T10" s="101">
        <f>S10*N10</f>
        <v>0.16498448770448282</v>
      </c>
      <c r="U10" s="102"/>
    </row>
    <row r="11" spans="1:21" ht="14" customHeight="1" thickBot="1">
      <c r="B11" s="110"/>
      <c r="C11" s="231" t="s">
        <v>21</v>
      </c>
      <c r="D11" s="90">
        <v>5</v>
      </c>
      <c r="E11" s="118">
        <v>1</v>
      </c>
      <c r="F11" s="118">
        <v>1</v>
      </c>
      <c r="G11" s="231">
        <v>100</v>
      </c>
      <c r="H11" s="231">
        <v>80</v>
      </c>
      <c r="I11" s="231">
        <v>80</v>
      </c>
      <c r="J11" s="231" t="s">
        <v>58</v>
      </c>
      <c r="K11" s="103"/>
      <c r="L11" s="104"/>
      <c r="M11" s="90"/>
      <c r="N11" s="115"/>
      <c r="O11" s="119"/>
      <c r="P11" s="90"/>
      <c r="Q11" s="119"/>
      <c r="R11" s="119"/>
      <c r="S11" s="119"/>
      <c r="T11" s="101"/>
      <c r="U11" s="102"/>
    </row>
    <row r="12" spans="1:21" ht="21" customHeight="1" thickBot="1">
      <c r="B12" s="110"/>
      <c r="C12" s="89"/>
      <c r="D12" s="89"/>
      <c r="E12" s="89"/>
      <c r="F12" s="89"/>
      <c r="G12" s="111">
        <f>AVERAGE(G7:G11)</f>
        <v>100</v>
      </c>
      <c r="H12" s="111">
        <f>AVERAGE(H7:H11)</f>
        <v>80</v>
      </c>
      <c r="I12" s="111">
        <f>AVERAGE(I7:I11)</f>
        <v>80</v>
      </c>
      <c r="J12" s="89"/>
      <c r="K12" s="100"/>
      <c r="L12" s="100"/>
      <c r="M12" s="112">
        <f>SUM(M7:M11)</f>
        <v>1.3302150202128978E-3</v>
      </c>
      <c r="N12" s="114"/>
      <c r="O12" s="89"/>
      <c r="P12" s="89"/>
      <c r="Q12" s="89"/>
      <c r="R12" s="89"/>
      <c r="S12" s="101">
        <f>AVERAGE(S7:S11)</f>
        <v>0.65993795081793127</v>
      </c>
      <c r="T12" s="111">
        <f>SUM(T7:T11)</f>
        <v>0.65993795081793127</v>
      </c>
      <c r="U12" s="102"/>
    </row>
    <row r="13" spans="1:21" ht="4" customHeight="1">
      <c r="B13" s="105"/>
      <c r="C13" s="106"/>
      <c r="D13" s="107"/>
      <c r="E13" s="107"/>
      <c r="F13" s="107"/>
      <c r="G13" s="107"/>
      <c r="H13" s="107"/>
      <c r="I13" s="107"/>
      <c r="J13" s="107"/>
      <c r="K13" s="107"/>
      <c r="L13" s="107"/>
      <c r="M13" s="107"/>
      <c r="N13" s="116"/>
      <c r="O13" s="107"/>
      <c r="P13" s="107"/>
      <c r="Q13" s="107"/>
      <c r="R13" s="107"/>
      <c r="S13" s="107"/>
      <c r="T13" s="107"/>
      <c r="U13" s="108"/>
    </row>
    <row r="14" spans="1:21" ht="14" customHeight="1"/>
    <row r="15" spans="1:21" ht="31" customHeight="1" thickBot="1">
      <c r="B15" s="109"/>
      <c r="C15" s="94" t="s">
        <v>8</v>
      </c>
      <c r="D15" s="94" t="s">
        <v>9</v>
      </c>
      <c r="E15" s="94" t="s">
        <v>10</v>
      </c>
      <c r="F15" s="94" t="s">
        <v>11</v>
      </c>
      <c r="G15" s="94" t="s">
        <v>23</v>
      </c>
      <c r="H15" s="94" t="s">
        <v>24</v>
      </c>
      <c r="I15" s="94" t="s">
        <v>25</v>
      </c>
      <c r="J15" s="94" t="s">
        <v>12</v>
      </c>
      <c r="K15" s="95" t="s">
        <v>13</v>
      </c>
      <c r="L15" s="95" t="s">
        <v>14</v>
      </c>
      <c r="M15" s="94" t="s">
        <v>15</v>
      </c>
      <c r="N15" s="113" t="s">
        <v>16</v>
      </c>
      <c r="O15" s="96" t="s">
        <v>17</v>
      </c>
      <c r="P15" s="96" t="s">
        <v>18</v>
      </c>
      <c r="Q15" s="96" t="s">
        <v>53</v>
      </c>
      <c r="R15" s="96" t="s">
        <v>54</v>
      </c>
      <c r="S15" s="96" t="s">
        <v>19</v>
      </c>
      <c r="T15" s="97" t="s">
        <v>20</v>
      </c>
      <c r="U15" s="98"/>
    </row>
    <row r="16" spans="1:21" ht="14" customHeight="1" thickTop="1">
      <c r="B16" s="110"/>
      <c r="C16" s="229" t="s">
        <v>21</v>
      </c>
      <c r="D16" s="89">
        <v>1</v>
      </c>
      <c r="E16" s="117">
        <v>1</v>
      </c>
      <c r="F16" s="117">
        <v>1</v>
      </c>
      <c r="G16" s="230">
        <v>100</v>
      </c>
      <c r="H16" s="230">
        <v>80</v>
      </c>
      <c r="I16" s="230">
        <v>80</v>
      </c>
      <c r="J16" s="230" t="s">
        <v>58</v>
      </c>
      <c r="K16" s="99">
        <f>IF(J16="N",G16*1.5,G16)</f>
        <v>150</v>
      </c>
      <c r="L16" s="100">
        <f>((H16+I16)/(2))</f>
        <v>80</v>
      </c>
      <c r="M16" s="89">
        <f>3.2*(G16/10000)*(3*(L16/20000)*SIN(PI()/3))</f>
        <v>3.3255375505322445E-4</v>
      </c>
      <c r="N16" s="114">
        <f>M16/$M$21</f>
        <v>0.25</v>
      </c>
      <c r="O16" s="101">
        <f>1/(1.04+0.245*(F16/E16))</f>
        <v>0.77821011673151741</v>
      </c>
      <c r="P16" s="89">
        <f>(2.31*K16+L16)/((L16/2)*K16)</f>
        <v>7.1083333333333332E-2</v>
      </c>
      <c r="Q16" s="101">
        <f>1+((-5.13)*P16)+(6.78*(P16^2))</f>
        <v>0.66960075708333333</v>
      </c>
      <c r="R16" s="101">
        <f>1+((-5.9)*P16)+(8.99*P16^2)</f>
        <v>0.6260333674305556</v>
      </c>
      <c r="S16" s="101">
        <f>O16*Q16+(1-O16)*R16</f>
        <v>0.65993795081793127</v>
      </c>
      <c r="T16" s="101">
        <f>S16*N16</f>
        <v>0.16498448770448282</v>
      </c>
      <c r="U16" s="102"/>
    </row>
    <row r="17" spans="2:21" ht="14" customHeight="1">
      <c r="B17" s="110"/>
      <c r="C17" s="229" t="s">
        <v>21</v>
      </c>
      <c r="D17" s="89">
        <v>2</v>
      </c>
      <c r="E17" s="117">
        <v>1</v>
      </c>
      <c r="F17" s="117">
        <v>1</v>
      </c>
      <c r="G17" s="230">
        <v>100</v>
      </c>
      <c r="H17" s="230">
        <v>80</v>
      </c>
      <c r="I17" s="230">
        <v>80</v>
      </c>
      <c r="J17" s="230" t="s">
        <v>58</v>
      </c>
      <c r="K17" s="99">
        <f>IF(J17="N",G17*1.5,G17)</f>
        <v>150</v>
      </c>
      <c r="L17" s="100">
        <f>((H17+I17)/(2))</f>
        <v>80</v>
      </c>
      <c r="M17" s="89">
        <f>3.2*(G17/10000)*(3*(L17/20000)*SIN(PI()/3))</f>
        <v>3.3255375505322445E-4</v>
      </c>
      <c r="N17" s="114">
        <f>M17/$M$21</f>
        <v>0.25</v>
      </c>
      <c r="O17" s="101">
        <f>1/(1.04+0.245*(F17/E17))</f>
        <v>0.77821011673151741</v>
      </c>
      <c r="P17" s="89">
        <f>(2.31*K17+L17)/((L17/2)*K17)</f>
        <v>7.1083333333333332E-2</v>
      </c>
      <c r="Q17" s="101">
        <f>1+((-5.13)*P17)+(6.78*(P17^2))</f>
        <v>0.66960075708333333</v>
      </c>
      <c r="R17" s="101">
        <f>1+((-5.9)*P17)+(8.99*P17^2)</f>
        <v>0.6260333674305556</v>
      </c>
      <c r="S17" s="101">
        <f>O17*Q17+(1-O17)*R17</f>
        <v>0.65993795081793127</v>
      </c>
      <c r="T17" s="101">
        <f>S17*N17</f>
        <v>0.16498448770448282</v>
      </c>
      <c r="U17" s="102"/>
    </row>
    <row r="18" spans="2:21" ht="14" customHeight="1">
      <c r="B18" s="110"/>
      <c r="C18" s="229" t="s">
        <v>21</v>
      </c>
      <c r="D18" s="89">
        <v>3</v>
      </c>
      <c r="E18" s="117">
        <v>1</v>
      </c>
      <c r="F18" s="117">
        <v>1</v>
      </c>
      <c r="G18" s="230">
        <v>100</v>
      </c>
      <c r="H18" s="230">
        <v>80</v>
      </c>
      <c r="I18" s="230">
        <v>80</v>
      </c>
      <c r="J18" s="230" t="s">
        <v>58</v>
      </c>
      <c r="K18" s="99">
        <f>IF(J18="N",G18*1.5,G18)</f>
        <v>150</v>
      </c>
      <c r="L18" s="100">
        <f>((H18+I18)/(2))</f>
        <v>80</v>
      </c>
      <c r="M18" s="89">
        <f>3.2*(G18/10000)*(3*(L18/20000)*SIN(PI()/3))</f>
        <v>3.3255375505322445E-4</v>
      </c>
      <c r="N18" s="114">
        <f>M18/$M$21</f>
        <v>0.25</v>
      </c>
      <c r="O18" s="101">
        <f>1/(1.04+0.245*(F18/E18))</f>
        <v>0.77821011673151741</v>
      </c>
      <c r="P18" s="89">
        <f>(2.31*K18+L18)/((L18/2)*K18)</f>
        <v>7.1083333333333332E-2</v>
      </c>
      <c r="Q18" s="101">
        <f>1+((-5.13)*P18)+(6.78*(P18^2))</f>
        <v>0.66960075708333333</v>
      </c>
      <c r="R18" s="101">
        <f>1+((-5.9)*P18)+(8.99*P18^2)</f>
        <v>0.6260333674305556</v>
      </c>
      <c r="S18" s="101">
        <f>O18*Q18+(1-O18)*R18</f>
        <v>0.65993795081793127</v>
      </c>
      <c r="T18" s="101">
        <f>S18*N18</f>
        <v>0.16498448770448282</v>
      </c>
      <c r="U18" s="102"/>
    </row>
    <row r="19" spans="2:21" ht="14" customHeight="1">
      <c r="B19" s="110"/>
      <c r="C19" s="229" t="s">
        <v>21</v>
      </c>
      <c r="D19" s="89">
        <v>4</v>
      </c>
      <c r="E19" s="117">
        <v>1</v>
      </c>
      <c r="F19" s="117">
        <v>1</v>
      </c>
      <c r="G19" s="230">
        <v>100</v>
      </c>
      <c r="H19" s="230">
        <v>80</v>
      </c>
      <c r="I19" s="230">
        <v>80</v>
      </c>
      <c r="J19" s="230" t="s">
        <v>58</v>
      </c>
      <c r="K19" s="99">
        <f>IF(J19="N",G19*1.5,G19)</f>
        <v>150</v>
      </c>
      <c r="L19" s="100">
        <f>((H19+I19)/(2))</f>
        <v>80</v>
      </c>
      <c r="M19" s="89">
        <f>3.2*(G19/10000)*(3*(L19/20000)*SIN(PI()/3))</f>
        <v>3.3255375505322445E-4</v>
      </c>
      <c r="N19" s="114">
        <f>M19/$M$21</f>
        <v>0.25</v>
      </c>
      <c r="O19" s="101">
        <f>1/(1.04+0.245*(F19/E19))</f>
        <v>0.77821011673151741</v>
      </c>
      <c r="P19" s="89">
        <f>(2.31*K19+L19)/((L19/2)*K19)</f>
        <v>7.1083333333333332E-2</v>
      </c>
      <c r="Q19" s="101">
        <f>1+((-5.13)*P19)+(6.78*(P19^2))</f>
        <v>0.66960075708333333</v>
      </c>
      <c r="R19" s="101">
        <f>1+((-5.9)*P19)+(8.99*P19^2)</f>
        <v>0.6260333674305556</v>
      </c>
      <c r="S19" s="101">
        <f>O19*Q19+(1-O19)*R19</f>
        <v>0.65993795081793127</v>
      </c>
      <c r="T19" s="101">
        <f>S19*N19</f>
        <v>0.16498448770448282</v>
      </c>
      <c r="U19" s="102"/>
    </row>
    <row r="20" spans="2:21" ht="14" customHeight="1" thickBot="1">
      <c r="B20" s="110"/>
      <c r="C20" s="231" t="s">
        <v>21</v>
      </c>
      <c r="D20" s="90">
        <v>5</v>
      </c>
      <c r="E20" s="118">
        <v>1</v>
      </c>
      <c r="F20" s="118">
        <v>1</v>
      </c>
      <c r="G20" s="231">
        <v>100</v>
      </c>
      <c r="H20" s="231">
        <v>80</v>
      </c>
      <c r="I20" s="231">
        <v>80</v>
      </c>
      <c r="J20" s="231" t="s">
        <v>58</v>
      </c>
      <c r="K20" s="103"/>
      <c r="L20" s="104"/>
      <c r="M20" s="90"/>
      <c r="N20" s="115"/>
      <c r="O20" s="119"/>
      <c r="P20" s="90"/>
      <c r="Q20" s="119"/>
      <c r="R20" s="119"/>
      <c r="S20" s="119"/>
      <c r="T20" s="101"/>
      <c r="U20" s="102"/>
    </row>
    <row r="21" spans="2:21" ht="21" customHeight="1" thickBot="1">
      <c r="B21" s="110"/>
      <c r="C21" s="89"/>
      <c r="D21" s="89"/>
      <c r="E21" s="89"/>
      <c r="F21" s="89"/>
      <c r="G21" s="111">
        <f>AVERAGE(G16:G20)</f>
        <v>100</v>
      </c>
      <c r="H21" s="111">
        <f>AVERAGE(H16:H20)</f>
        <v>80</v>
      </c>
      <c r="I21" s="111">
        <f>AVERAGE(I16:I20)</f>
        <v>80</v>
      </c>
      <c r="J21" s="89"/>
      <c r="K21" s="100"/>
      <c r="L21" s="100"/>
      <c r="M21" s="112">
        <f>SUM(M16:M20)</f>
        <v>1.3302150202128978E-3</v>
      </c>
      <c r="N21" s="114"/>
      <c r="O21" s="89"/>
      <c r="P21" s="89"/>
      <c r="Q21" s="89"/>
      <c r="R21" s="89"/>
      <c r="S21" s="101">
        <f>AVERAGE(S16:S20)</f>
        <v>0.65993795081793127</v>
      </c>
      <c r="T21" s="111">
        <f>SUM(T16:T20)</f>
        <v>0.65993795081793127</v>
      </c>
      <c r="U21" s="102"/>
    </row>
    <row r="22" spans="2:21" ht="4" customHeight="1">
      <c r="B22" s="105"/>
      <c r="C22" s="106"/>
      <c r="D22" s="107"/>
      <c r="E22" s="107"/>
      <c r="F22" s="107"/>
      <c r="G22" s="107"/>
      <c r="H22" s="107"/>
      <c r="I22" s="107"/>
      <c r="J22" s="107"/>
      <c r="K22" s="107"/>
      <c r="L22" s="107"/>
      <c r="M22" s="107"/>
      <c r="N22" s="116"/>
      <c r="O22" s="107"/>
      <c r="P22" s="107"/>
      <c r="Q22" s="107"/>
      <c r="R22" s="107"/>
      <c r="S22" s="107"/>
      <c r="T22" s="107"/>
      <c r="U22" s="108"/>
    </row>
    <row r="23" spans="2:21" ht="14" customHeight="1"/>
    <row r="24" spans="2:21" ht="31" customHeight="1" thickBot="1">
      <c r="B24" s="109"/>
      <c r="C24" s="94" t="s">
        <v>8</v>
      </c>
      <c r="D24" s="94" t="s">
        <v>9</v>
      </c>
      <c r="E24" s="94" t="s">
        <v>10</v>
      </c>
      <c r="F24" s="94" t="s">
        <v>11</v>
      </c>
      <c r="G24" s="94" t="s">
        <v>23</v>
      </c>
      <c r="H24" s="94" t="s">
        <v>24</v>
      </c>
      <c r="I24" s="94" t="s">
        <v>25</v>
      </c>
      <c r="J24" s="94" t="s">
        <v>12</v>
      </c>
      <c r="K24" s="95" t="s">
        <v>13</v>
      </c>
      <c r="L24" s="95" t="s">
        <v>14</v>
      </c>
      <c r="M24" s="94" t="s">
        <v>15</v>
      </c>
      <c r="N24" s="113" t="s">
        <v>16</v>
      </c>
      <c r="O24" s="96" t="s">
        <v>17</v>
      </c>
      <c r="P24" s="96" t="s">
        <v>18</v>
      </c>
      <c r="Q24" s="96" t="s">
        <v>53</v>
      </c>
      <c r="R24" s="96" t="s">
        <v>54</v>
      </c>
      <c r="S24" s="96" t="s">
        <v>19</v>
      </c>
      <c r="T24" s="97" t="s">
        <v>20</v>
      </c>
      <c r="U24" s="98"/>
    </row>
    <row r="25" spans="2:21" ht="14" customHeight="1" thickTop="1">
      <c r="B25" s="110"/>
      <c r="C25" s="229" t="s">
        <v>21</v>
      </c>
      <c r="D25" s="89">
        <v>1</v>
      </c>
      <c r="E25" s="117">
        <v>1</v>
      </c>
      <c r="F25" s="117">
        <v>1</v>
      </c>
      <c r="G25" s="230">
        <v>100</v>
      </c>
      <c r="H25" s="230">
        <v>80</v>
      </c>
      <c r="I25" s="230">
        <v>80</v>
      </c>
      <c r="J25" s="230" t="s">
        <v>58</v>
      </c>
      <c r="K25" s="99">
        <f>IF(J25="N",G25*1.5,G25)</f>
        <v>150</v>
      </c>
      <c r="L25" s="100">
        <f>((H25+I25)/(2))</f>
        <v>80</v>
      </c>
      <c r="M25" s="89">
        <f>3.2*(G25/10000)*(3*(L25/20000)*SIN(PI()/3))</f>
        <v>3.3255375505322445E-4</v>
      </c>
      <c r="N25" s="114">
        <f>M25/$M$30</f>
        <v>0.19999999999999998</v>
      </c>
      <c r="O25" s="101">
        <f>1/(1.04+0.245*(F25/E25))</f>
        <v>0.77821011673151741</v>
      </c>
      <c r="P25" s="89">
        <f>(2.31*K25+L25)/((L25/2)*K25)</f>
        <v>7.1083333333333332E-2</v>
      </c>
      <c r="Q25" s="101">
        <f>1+((-5.13)*P25)+(6.78*(P25^2))</f>
        <v>0.66960075708333333</v>
      </c>
      <c r="R25" s="101">
        <f>1+((-5.9)*P25)+(8.99*P25^2)</f>
        <v>0.6260333674305556</v>
      </c>
      <c r="S25" s="101">
        <f>O25*Q25+(1-O25)*R25</f>
        <v>0.65993795081793127</v>
      </c>
      <c r="T25" s="101">
        <f>S25*N25</f>
        <v>0.13198759016358624</v>
      </c>
      <c r="U25" s="102"/>
    </row>
    <row r="26" spans="2:21" ht="14" customHeight="1">
      <c r="B26" s="110"/>
      <c r="C26" s="229" t="s">
        <v>21</v>
      </c>
      <c r="D26" s="89">
        <v>2</v>
      </c>
      <c r="E26" s="117">
        <f t="shared" ref="E26:F29" si="1">E25</f>
        <v>1</v>
      </c>
      <c r="F26" s="117">
        <f t="shared" si="1"/>
        <v>1</v>
      </c>
      <c r="G26" s="230">
        <v>100</v>
      </c>
      <c r="H26" s="230">
        <v>80</v>
      </c>
      <c r="I26" s="230">
        <v>80</v>
      </c>
      <c r="J26" s="230" t="s">
        <v>58</v>
      </c>
      <c r="K26" s="99">
        <f>IF(J26="N",G26*1.5,G26)</f>
        <v>150</v>
      </c>
      <c r="L26" s="100">
        <f>((H26+I26)/(2))</f>
        <v>80</v>
      </c>
      <c r="M26" s="89">
        <f>3.2*(G26/10000)*(3*(L26/20000)*SIN(PI()/3))</f>
        <v>3.3255375505322445E-4</v>
      </c>
      <c r="N26" s="114">
        <f>M26/$M$30</f>
        <v>0.19999999999999998</v>
      </c>
      <c r="O26" s="101">
        <f>1/(1.04+0.245*(F26/E26))</f>
        <v>0.77821011673151741</v>
      </c>
      <c r="P26" s="89">
        <f>(2.31*K26+L26)/((L26/2)*K26)</f>
        <v>7.1083333333333332E-2</v>
      </c>
      <c r="Q26" s="101">
        <f>1+((-5.13)*P26)+(6.78*(P26^2))</f>
        <v>0.66960075708333333</v>
      </c>
      <c r="R26" s="101">
        <f>1+((-5.9)*P26)+(8.99*P26^2)</f>
        <v>0.6260333674305556</v>
      </c>
      <c r="S26" s="101">
        <f>O26*Q26+(1-O26)*R26</f>
        <v>0.65993795081793127</v>
      </c>
      <c r="T26" s="101">
        <f>S26*N26</f>
        <v>0.13198759016358624</v>
      </c>
      <c r="U26" s="102"/>
    </row>
    <row r="27" spans="2:21" ht="14" customHeight="1">
      <c r="B27" s="110"/>
      <c r="C27" s="229" t="s">
        <v>21</v>
      </c>
      <c r="D27" s="89">
        <v>3</v>
      </c>
      <c r="E27" s="117">
        <f t="shared" si="1"/>
        <v>1</v>
      </c>
      <c r="F27" s="117">
        <f t="shared" si="1"/>
        <v>1</v>
      </c>
      <c r="G27" s="230">
        <v>100</v>
      </c>
      <c r="H27" s="230">
        <v>80</v>
      </c>
      <c r="I27" s="230">
        <v>80</v>
      </c>
      <c r="J27" s="230" t="s">
        <v>58</v>
      </c>
      <c r="K27" s="99">
        <f>IF(J27="N",G27*1.5,G27)</f>
        <v>150</v>
      </c>
      <c r="L27" s="100">
        <f>((H27+I27)/(2))</f>
        <v>80</v>
      </c>
      <c r="M27" s="89">
        <f>3.2*(G27/10000)*(3*(L27/20000)*SIN(PI()/3))</f>
        <v>3.3255375505322445E-4</v>
      </c>
      <c r="N27" s="114">
        <f>M27/$M$30</f>
        <v>0.19999999999999998</v>
      </c>
      <c r="O27" s="101">
        <f>1/(1.04+0.245*(F27/E27))</f>
        <v>0.77821011673151741</v>
      </c>
      <c r="P27" s="89">
        <f>(2.31*K27+L27)/((L27/2)*K27)</f>
        <v>7.1083333333333332E-2</v>
      </c>
      <c r="Q27" s="101">
        <f>1+((-5.13)*P27)+(6.78*(P27^2))</f>
        <v>0.66960075708333333</v>
      </c>
      <c r="R27" s="101">
        <f>1+((-5.9)*P27)+(8.99*P27^2)</f>
        <v>0.6260333674305556</v>
      </c>
      <c r="S27" s="101">
        <f>O27*Q27+(1-O27)*R27</f>
        <v>0.65993795081793127</v>
      </c>
      <c r="T27" s="101">
        <f>S27*N27</f>
        <v>0.13198759016358624</v>
      </c>
      <c r="U27" s="102"/>
    </row>
    <row r="28" spans="2:21" ht="14" customHeight="1">
      <c r="B28" s="110"/>
      <c r="C28" s="229" t="s">
        <v>21</v>
      </c>
      <c r="D28" s="89">
        <v>4</v>
      </c>
      <c r="E28" s="117">
        <f t="shared" si="1"/>
        <v>1</v>
      </c>
      <c r="F28" s="117">
        <f t="shared" si="1"/>
        <v>1</v>
      </c>
      <c r="G28" s="230">
        <v>100</v>
      </c>
      <c r="H28" s="230">
        <v>80</v>
      </c>
      <c r="I28" s="230">
        <v>80</v>
      </c>
      <c r="J28" s="230" t="s">
        <v>58</v>
      </c>
      <c r="K28" s="99">
        <f>IF(J28="N",G28*1.5,G28)</f>
        <v>150</v>
      </c>
      <c r="L28" s="100">
        <f>((H28+I28)/(2))</f>
        <v>80</v>
      </c>
      <c r="M28" s="89">
        <f>3.2*(G28/10000)*(3*(L28/20000)*SIN(PI()/3))</f>
        <v>3.3255375505322445E-4</v>
      </c>
      <c r="N28" s="114">
        <f>M28/$M$30</f>
        <v>0.19999999999999998</v>
      </c>
      <c r="O28" s="101">
        <f>1/(1.04+0.245*(F28/E28))</f>
        <v>0.77821011673151741</v>
      </c>
      <c r="P28" s="89">
        <f>(2.31*K28+L28)/((L28/2)*K28)</f>
        <v>7.1083333333333332E-2</v>
      </c>
      <c r="Q28" s="101">
        <f>1+((-5.13)*P28)+(6.78*(P28^2))</f>
        <v>0.66960075708333333</v>
      </c>
      <c r="R28" s="101">
        <f>1+((-5.9)*P28)+(8.99*P28^2)</f>
        <v>0.6260333674305556</v>
      </c>
      <c r="S28" s="101">
        <f>O28*Q28+(1-O28)*R28</f>
        <v>0.65993795081793127</v>
      </c>
      <c r="T28" s="101">
        <f>S28*N28</f>
        <v>0.13198759016358624</v>
      </c>
      <c r="U28" s="102"/>
    </row>
    <row r="29" spans="2:21" ht="14" customHeight="1" thickBot="1">
      <c r="B29" s="110"/>
      <c r="C29" s="231" t="s">
        <v>21</v>
      </c>
      <c r="D29" s="90">
        <v>5</v>
      </c>
      <c r="E29" s="118">
        <f t="shared" si="1"/>
        <v>1</v>
      </c>
      <c r="F29" s="118">
        <f t="shared" si="1"/>
        <v>1</v>
      </c>
      <c r="G29" s="231">
        <v>100</v>
      </c>
      <c r="H29" s="231">
        <v>80</v>
      </c>
      <c r="I29" s="231">
        <v>80</v>
      </c>
      <c r="J29" s="231" t="s">
        <v>58</v>
      </c>
      <c r="K29" s="103">
        <f>IF(J29="N",G29*1.5,G29)</f>
        <v>150</v>
      </c>
      <c r="L29" s="104">
        <f>((H29+I29)/(2))</f>
        <v>80</v>
      </c>
      <c r="M29" s="90">
        <f>3.2*(G29/10000)*(3*(L29/20000)*SIN(PI()/3))</f>
        <v>3.3255375505322445E-4</v>
      </c>
      <c r="N29" s="115">
        <f>M29/$M$30</f>
        <v>0.19999999999999998</v>
      </c>
      <c r="O29" s="119">
        <f>1/(1.04+0.245*(F29/E29))</f>
        <v>0.77821011673151741</v>
      </c>
      <c r="P29" s="90">
        <f>(2.31*K29+L29)/((L29/2)*K29)</f>
        <v>7.1083333333333332E-2</v>
      </c>
      <c r="Q29" s="119">
        <f>1+((-5.13)*P29)+(6.78*(P29^2))</f>
        <v>0.66960075708333333</v>
      </c>
      <c r="R29" s="119">
        <f>1+((-5.9)*P29)+(8.99*P29^2)</f>
        <v>0.6260333674305556</v>
      </c>
      <c r="S29" s="119">
        <f>O29*Q29+(1-O29)*R29</f>
        <v>0.65993795081793127</v>
      </c>
      <c r="T29" s="101">
        <f>S29*N29</f>
        <v>0.13198759016358624</v>
      </c>
      <c r="U29" s="102"/>
    </row>
    <row r="30" spans="2:21" ht="21" customHeight="1" thickBot="1">
      <c r="B30" s="110"/>
      <c r="C30" s="89"/>
      <c r="D30" s="89"/>
      <c r="E30" s="89"/>
      <c r="F30" s="89"/>
      <c r="G30" s="111">
        <f>AVERAGE(G25:G29)</f>
        <v>100</v>
      </c>
      <c r="H30" s="111">
        <f>AVERAGE(H25:H29)</f>
        <v>80</v>
      </c>
      <c r="I30" s="111">
        <f>AVERAGE(I25:I29)</f>
        <v>80</v>
      </c>
      <c r="J30" s="89"/>
      <c r="K30" s="100"/>
      <c r="L30" s="100"/>
      <c r="M30" s="112">
        <f>SUM(M25:M29)</f>
        <v>1.6627687752661224E-3</v>
      </c>
      <c r="N30" s="114"/>
      <c r="O30" s="89"/>
      <c r="P30" s="89"/>
      <c r="Q30" s="89"/>
      <c r="R30" s="89"/>
      <c r="S30" s="101">
        <f>AVERAGE(S25:S29)</f>
        <v>0.65993795081793127</v>
      </c>
      <c r="T30" s="111">
        <f>SUM(T25:T29)</f>
        <v>0.65993795081793127</v>
      </c>
      <c r="U30" s="102"/>
    </row>
    <row r="31" spans="2:21" ht="4" customHeight="1">
      <c r="B31" s="105"/>
      <c r="C31" s="106"/>
      <c r="D31" s="107"/>
      <c r="E31" s="107"/>
      <c r="F31" s="107"/>
      <c r="G31" s="107"/>
      <c r="H31" s="107"/>
      <c r="I31" s="107"/>
      <c r="J31" s="107"/>
      <c r="K31" s="107"/>
      <c r="L31" s="107"/>
      <c r="M31" s="107"/>
      <c r="N31" s="116"/>
      <c r="O31" s="107"/>
      <c r="P31" s="107"/>
      <c r="Q31" s="107"/>
      <c r="R31" s="107"/>
      <c r="S31" s="107"/>
      <c r="T31" s="107"/>
      <c r="U31" s="108"/>
    </row>
    <row r="32" spans="2:21" ht="14" customHeight="1"/>
    <row r="33" spans="2:21" ht="31" customHeight="1" thickBot="1">
      <c r="B33" s="109"/>
      <c r="C33" s="94" t="s">
        <v>8</v>
      </c>
      <c r="D33" s="94" t="s">
        <v>9</v>
      </c>
      <c r="E33" s="94" t="s">
        <v>10</v>
      </c>
      <c r="F33" s="94" t="s">
        <v>11</v>
      </c>
      <c r="G33" s="94" t="s">
        <v>23</v>
      </c>
      <c r="H33" s="94" t="s">
        <v>24</v>
      </c>
      <c r="I33" s="94" t="s">
        <v>25</v>
      </c>
      <c r="J33" s="94" t="s">
        <v>12</v>
      </c>
      <c r="K33" s="95" t="s">
        <v>13</v>
      </c>
      <c r="L33" s="95" t="s">
        <v>14</v>
      </c>
      <c r="M33" s="94" t="s">
        <v>15</v>
      </c>
      <c r="N33" s="113" t="s">
        <v>16</v>
      </c>
      <c r="O33" s="96" t="s">
        <v>17</v>
      </c>
      <c r="P33" s="96" t="s">
        <v>18</v>
      </c>
      <c r="Q33" s="96" t="s">
        <v>53</v>
      </c>
      <c r="R33" s="96" t="s">
        <v>54</v>
      </c>
      <c r="S33" s="96" t="s">
        <v>19</v>
      </c>
      <c r="T33" s="97" t="s">
        <v>20</v>
      </c>
      <c r="U33" s="98"/>
    </row>
    <row r="34" spans="2:21" ht="14" customHeight="1" thickTop="1">
      <c r="B34" s="110"/>
      <c r="C34" s="229" t="s">
        <v>21</v>
      </c>
      <c r="D34" s="89">
        <v>1</v>
      </c>
      <c r="E34" s="117">
        <v>1</v>
      </c>
      <c r="F34" s="117">
        <v>1</v>
      </c>
      <c r="G34" s="230">
        <v>100</v>
      </c>
      <c r="H34" s="230">
        <v>80</v>
      </c>
      <c r="I34" s="230">
        <v>80</v>
      </c>
      <c r="J34" s="230" t="s">
        <v>58</v>
      </c>
      <c r="K34" s="99">
        <f>IF(J34="N",G34*1.5,G34)</f>
        <v>150</v>
      </c>
      <c r="L34" s="100">
        <f>((H34+I34)/(2))</f>
        <v>80</v>
      </c>
      <c r="M34" s="89">
        <f>3.2*(G34/10000)*(3*(L34/20000)*SIN(PI()/3))</f>
        <v>3.3255375505322445E-4</v>
      </c>
      <c r="N34" s="114">
        <f>M34/$M$39</f>
        <v>0.19999999999999998</v>
      </c>
      <c r="O34" s="101">
        <f>1/(1.04+0.245*(F34/E34))</f>
        <v>0.77821011673151741</v>
      </c>
      <c r="P34" s="89">
        <f>(2.31*K34+L34)/((L34/2)*K34)</f>
        <v>7.1083333333333332E-2</v>
      </c>
      <c r="Q34" s="101">
        <f>1+((-5.13)*P34)+(6.78*(P34^2))</f>
        <v>0.66960075708333333</v>
      </c>
      <c r="R34" s="101">
        <f>1+((-5.9)*P34)+(8.99*P34^2)</f>
        <v>0.6260333674305556</v>
      </c>
      <c r="S34" s="101">
        <f>O34*Q34+(1-O34)*R34</f>
        <v>0.65993795081793127</v>
      </c>
      <c r="T34" s="101">
        <f>S34*N34</f>
        <v>0.13198759016358624</v>
      </c>
      <c r="U34" s="102"/>
    </row>
    <row r="35" spans="2:21" ht="14" customHeight="1">
      <c r="B35" s="110"/>
      <c r="C35" s="229" t="s">
        <v>21</v>
      </c>
      <c r="D35" s="89">
        <v>2</v>
      </c>
      <c r="E35" s="117">
        <f t="shared" ref="E35:F38" si="2">E34</f>
        <v>1</v>
      </c>
      <c r="F35" s="117">
        <f t="shared" si="2"/>
        <v>1</v>
      </c>
      <c r="G35" s="230">
        <v>100</v>
      </c>
      <c r="H35" s="230">
        <v>80</v>
      </c>
      <c r="I35" s="230">
        <v>80</v>
      </c>
      <c r="J35" s="230" t="s">
        <v>58</v>
      </c>
      <c r="K35" s="99">
        <f>IF(J35="N",G35*1.5,G35)</f>
        <v>150</v>
      </c>
      <c r="L35" s="100">
        <f>((H35+I35)/(2))</f>
        <v>80</v>
      </c>
      <c r="M35" s="89">
        <f>3.2*(G35/10000)*(3*(L35/20000)*SIN(PI()/3))</f>
        <v>3.3255375505322445E-4</v>
      </c>
      <c r="N35" s="114">
        <f>M35/$M$39</f>
        <v>0.19999999999999998</v>
      </c>
      <c r="O35" s="101">
        <f>1/(1.04+0.245*(F35/E35))</f>
        <v>0.77821011673151741</v>
      </c>
      <c r="P35" s="89">
        <f>(2.31*K35+L35)/((L35/2)*K35)</f>
        <v>7.1083333333333332E-2</v>
      </c>
      <c r="Q35" s="101">
        <f>1+((-5.13)*P35)+(6.78*(P35^2))</f>
        <v>0.66960075708333333</v>
      </c>
      <c r="R35" s="101">
        <f>1+((-5.9)*P35)+(8.99*P35^2)</f>
        <v>0.6260333674305556</v>
      </c>
      <c r="S35" s="101">
        <f>O35*Q35+(1-O35)*R35</f>
        <v>0.65993795081793127</v>
      </c>
      <c r="T35" s="101">
        <f>S35*N35</f>
        <v>0.13198759016358624</v>
      </c>
      <c r="U35" s="102"/>
    </row>
    <row r="36" spans="2:21" ht="14" customHeight="1">
      <c r="B36" s="110"/>
      <c r="C36" s="229" t="s">
        <v>21</v>
      </c>
      <c r="D36" s="89">
        <v>3</v>
      </c>
      <c r="E36" s="117">
        <f t="shared" si="2"/>
        <v>1</v>
      </c>
      <c r="F36" s="117">
        <f t="shared" si="2"/>
        <v>1</v>
      </c>
      <c r="G36" s="230">
        <v>100</v>
      </c>
      <c r="H36" s="230">
        <v>80</v>
      </c>
      <c r="I36" s="230">
        <v>80</v>
      </c>
      <c r="J36" s="230" t="s">
        <v>58</v>
      </c>
      <c r="K36" s="99">
        <f>IF(J36="N",G36*1.5,G36)</f>
        <v>150</v>
      </c>
      <c r="L36" s="100">
        <f>((H36+I36)/(2))</f>
        <v>80</v>
      </c>
      <c r="M36" s="89">
        <f>3.2*(G36/10000)*(3*(L36/20000)*SIN(PI()/3))</f>
        <v>3.3255375505322445E-4</v>
      </c>
      <c r="N36" s="114">
        <f>M36/$M$39</f>
        <v>0.19999999999999998</v>
      </c>
      <c r="O36" s="101">
        <f>1/(1.04+0.245*(F36/E36))</f>
        <v>0.77821011673151741</v>
      </c>
      <c r="P36" s="89">
        <f>(2.31*K36+L36)/((L36/2)*K36)</f>
        <v>7.1083333333333332E-2</v>
      </c>
      <c r="Q36" s="101">
        <f>1+((-5.13)*P36)+(6.78*(P36^2))</f>
        <v>0.66960075708333333</v>
      </c>
      <c r="R36" s="101">
        <f>1+((-5.9)*P36)+(8.99*P36^2)</f>
        <v>0.6260333674305556</v>
      </c>
      <c r="S36" s="101">
        <f>O36*Q36+(1-O36)*R36</f>
        <v>0.65993795081793127</v>
      </c>
      <c r="T36" s="101">
        <f>S36*N36</f>
        <v>0.13198759016358624</v>
      </c>
      <c r="U36" s="102"/>
    </row>
    <row r="37" spans="2:21" ht="14" customHeight="1">
      <c r="B37" s="110"/>
      <c r="C37" s="229" t="s">
        <v>21</v>
      </c>
      <c r="D37" s="89">
        <v>4</v>
      </c>
      <c r="E37" s="117">
        <f t="shared" si="2"/>
        <v>1</v>
      </c>
      <c r="F37" s="117">
        <f t="shared" si="2"/>
        <v>1</v>
      </c>
      <c r="G37" s="230">
        <v>100</v>
      </c>
      <c r="H37" s="230">
        <v>80</v>
      </c>
      <c r="I37" s="230">
        <v>80</v>
      </c>
      <c r="J37" s="230" t="s">
        <v>58</v>
      </c>
      <c r="K37" s="99">
        <f>IF(J37="N",G37*1.5,G37)</f>
        <v>150</v>
      </c>
      <c r="L37" s="100">
        <f>((H37+I37)/(2))</f>
        <v>80</v>
      </c>
      <c r="M37" s="89">
        <f>3.2*(G37/10000)*(3*(L37/20000)*SIN(PI()/3))</f>
        <v>3.3255375505322445E-4</v>
      </c>
      <c r="N37" s="114">
        <f>M37/$M$39</f>
        <v>0.19999999999999998</v>
      </c>
      <c r="O37" s="101">
        <f>1/(1.04+0.245*(F37/E37))</f>
        <v>0.77821011673151741</v>
      </c>
      <c r="P37" s="89">
        <f>(2.31*K37+L37)/((L37/2)*K37)</f>
        <v>7.1083333333333332E-2</v>
      </c>
      <c r="Q37" s="101">
        <f>1+((-5.13)*P37)+(6.78*(P37^2))</f>
        <v>0.66960075708333333</v>
      </c>
      <c r="R37" s="101">
        <f>1+((-5.9)*P37)+(8.99*P37^2)</f>
        <v>0.6260333674305556</v>
      </c>
      <c r="S37" s="101">
        <f>O37*Q37+(1-O37)*R37</f>
        <v>0.65993795081793127</v>
      </c>
      <c r="T37" s="101">
        <f>S37*N37</f>
        <v>0.13198759016358624</v>
      </c>
      <c r="U37" s="102"/>
    </row>
    <row r="38" spans="2:21" ht="14" customHeight="1" thickBot="1">
      <c r="B38" s="110"/>
      <c r="C38" s="231" t="s">
        <v>21</v>
      </c>
      <c r="D38" s="90">
        <v>5</v>
      </c>
      <c r="E38" s="118">
        <f t="shared" si="2"/>
        <v>1</v>
      </c>
      <c r="F38" s="118">
        <f t="shared" si="2"/>
        <v>1</v>
      </c>
      <c r="G38" s="231">
        <v>100</v>
      </c>
      <c r="H38" s="231">
        <v>80</v>
      </c>
      <c r="I38" s="231">
        <v>80</v>
      </c>
      <c r="J38" s="231" t="s">
        <v>58</v>
      </c>
      <c r="K38" s="103">
        <f>IF(J38="N",G38*1.5,G38)</f>
        <v>150</v>
      </c>
      <c r="L38" s="104">
        <f>((H38+I38)/(2))</f>
        <v>80</v>
      </c>
      <c r="M38" s="90">
        <f>3.2*(G38/10000)*(3*(L38/20000)*SIN(PI()/3))</f>
        <v>3.3255375505322445E-4</v>
      </c>
      <c r="N38" s="115">
        <f>M38/$M$39</f>
        <v>0.19999999999999998</v>
      </c>
      <c r="O38" s="119">
        <f>1/(1.04+0.245*(F38/E38))</f>
        <v>0.77821011673151741</v>
      </c>
      <c r="P38" s="90">
        <f>(2.31*K38+L38)/((L38/2)*K38)</f>
        <v>7.1083333333333332E-2</v>
      </c>
      <c r="Q38" s="119">
        <f>1+((-5.13)*P38)+(6.78*(P38^2))</f>
        <v>0.66960075708333333</v>
      </c>
      <c r="R38" s="119">
        <f>1+((-5.9)*P38)+(8.99*P38^2)</f>
        <v>0.6260333674305556</v>
      </c>
      <c r="S38" s="119">
        <f>O38*Q38+(1-O38)*R38</f>
        <v>0.65993795081793127</v>
      </c>
      <c r="T38" s="101">
        <f>S38*N38</f>
        <v>0.13198759016358624</v>
      </c>
      <c r="U38" s="102"/>
    </row>
    <row r="39" spans="2:21" ht="21" customHeight="1" thickBot="1">
      <c r="B39" s="110"/>
      <c r="C39" s="89"/>
      <c r="D39" s="89"/>
      <c r="E39" s="89"/>
      <c r="F39" s="89"/>
      <c r="G39" s="111">
        <f>AVERAGE(G34:G38)</f>
        <v>100</v>
      </c>
      <c r="H39" s="111">
        <f>AVERAGE(H34:H38)</f>
        <v>80</v>
      </c>
      <c r="I39" s="111">
        <f>AVERAGE(I34:I38)</f>
        <v>80</v>
      </c>
      <c r="J39" s="89"/>
      <c r="K39" s="100"/>
      <c r="L39" s="100"/>
      <c r="M39" s="112">
        <f>SUM(M34:M38)</f>
        <v>1.6627687752661224E-3</v>
      </c>
      <c r="N39" s="114"/>
      <c r="O39" s="89"/>
      <c r="P39" s="89"/>
      <c r="Q39" s="89"/>
      <c r="R39" s="89"/>
      <c r="S39" s="101">
        <f>AVERAGE(S34:S38)</f>
        <v>0.65993795081793127</v>
      </c>
      <c r="T39" s="111">
        <f>SUM(T34:T38)</f>
        <v>0.65993795081793127</v>
      </c>
      <c r="U39" s="102"/>
    </row>
    <row r="40" spans="2:21" ht="4" customHeight="1">
      <c r="B40" s="105"/>
      <c r="C40" s="106"/>
      <c r="D40" s="107"/>
      <c r="E40" s="107"/>
      <c r="F40" s="107"/>
      <c r="G40" s="107"/>
      <c r="H40" s="107"/>
      <c r="I40" s="107"/>
      <c r="J40" s="107"/>
      <c r="K40" s="107"/>
      <c r="L40" s="107"/>
      <c r="M40" s="107"/>
      <c r="N40" s="116"/>
      <c r="O40" s="107"/>
      <c r="P40" s="107"/>
      <c r="Q40" s="107"/>
      <c r="R40" s="107"/>
      <c r="S40" s="107"/>
      <c r="T40" s="107"/>
      <c r="U40" s="108"/>
    </row>
    <row r="41" spans="2:21" ht="14" customHeight="1"/>
    <row r="42" spans="2:21" ht="31" customHeight="1" thickBot="1">
      <c r="B42" s="109"/>
      <c r="C42" s="94" t="s">
        <v>8</v>
      </c>
      <c r="D42" s="94" t="s">
        <v>9</v>
      </c>
      <c r="E42" s="94" t="s">
        <v>10</v>
      </c>
      <c r="F42" s="94" t="s">
        <v>11</v>
      </c>
      <c r="G42" s="94" t="s">
        <v>23</v>
      </c>
      <c r="H42" s="94" t="s">
        <v>24</v>
      </c>
      <c r="I42" s="94" t="s">
        <v>25</v>
      </c>
      <c r="J42" s="94" t="s">
        <v>12</v>
      </c>
      <c r="K42" s="95" t="s">
        <v>13</v>
      </c>
      <c r="L42" s="95" t="s">
        <v>14</v>
      </c>
      <c r="M42" s="94" t="s">
        <v>15</v>
      </c>
      <c r="N42" s="113" t="s">
        <v>16</v>
      </c>
      <c r="O42" s="96" t="s">
        <v>17</v>
      </c>
      <c r="P42" s="96" t="s">
        <v>18</v>
      </c>
      <c r="Q42" s="96" t="s">
        <v>53</v>
      </c>
      <c r="R42" s="96" t="s">
        <v>54</v>
      </c>
      <c r="S42" s="96" t="s">
        <v>19</v>
      </c>
      <c r="T42" s="97" t="s">
        <v>20</v>
      </c>
      <c r="U42" s="98"/>
    </row>
    <row r="43" spans="2:21" ht="14" customHeight="1" thickTop="1">
      <c r="B43" s="110"/>
      <c r="C43" s="229" t="s">
        <v>21</v>
      </c>
      <c r="D43" s="89">
        <v>1</v>
      </c>
      <c r="E43" s="117">
        <v>1</v>
      </c>
      <c r="F43" s="117">
        <v>1</v>
      </c>
      <c r="G43" s="230">
        <v>100</v>
      </c>
      <c r="H43" s="230">
        <v>80</v>
      </c>
      <c r="I43" s="230">
        <v>80</v>
      </c>
      <c r="J43" s="230" t="s">
        <v>58</v>
      </c>
      <c r="K43" s="99">
        <f>IF(J43="N",G43*1.5,G43)</f>
        <v>150</v>
      </c>
      <c r="L43" s="100">
        <f>((H43+I43)/(2))</f>
        <v>80</v>
      </c>
      <c r="M43" s="89">
        <f>3.2*(G43/10000)*(3*(L43/20000)*SIN(PI()/3))</f>
        <v>3.3255375505322445E-4</v>
      </c>
      <c r="N43" s="114">
        <f>M43/$M$48</f>
        <v>0.19999999999999998</v>
      </c>
      <c r="O43" s="101">
        <f>1/(1.04+0.245*(F43/E43))</f>
        <v>0.77821011673151741</v>
      </c>
      <c r="P43" s="89">
        <f>(2.31*K43+L43)/((L43/2)*K43)</f>
        <v>7.1083333333333332E-2</v>
      </c>
      <c r="Q43" s="101">
        <f>1+((-5.13)*P43)+(6.78*(P43^2))</f>
        <v>0.66960075708333333</v>
      </c>
      <c r="R43" s="101">
        <f>1+((-5.9)*P43)+(8.99*P43^2)</f>
        <v>0.6260333674305556</v>
      </c>
      <c r="S43" s="101">
        <f>O43*Q43+(1-O43)*R43</f>
        <v>0.65993795081793127</v>
      </c>
      <c r="T43" s="101">
        <f>S43*N43</f>
        <v>0.13198759016358624</v>
      </c>
      <c r="U43" s="102"/>
    </row>
    <row r="44" spans="2:21" ht="14" customHeight="1">
      <c r="B44" s="110"/>
      <c r="C44" s="229" t="s">
        <v>21</v>
      </c>
      <c r="D44" s="89">
        <v>2</v>
      </c>
      <c r="E44" s="117">
        <f t="shared" ref="E44:F47" si="3">E43</f>
        <v>1</v>
      </c>
      <c r="F44" s="117">
        <f t="shared" si="3"/>
        <v>1</v>
      </c>
      <c r="G44" s="230">
        <v>100</v>
      </c>
      <c r="H44" s="230">
        <v>80</v>
      </c>
      <c r="I44" s="230">
        <v>80</v>
      </c>
      <c r="J44" s="230" t="s">
        <v>58</v>
      </c>
      <c r="K44" s="99">
        <f>IF(J44="N",G44*1.5,G44)</f>
        <v>150</v>
      </c>
      <c r="L44" s="100">
        <f>((H44+I44)/(2))</f>
        <v>80</v>
      </c>
      <c r="M44" s="89">
        <f>3.2*(G44/10000)*(3*(L44/20000)*SIN(PI()/3))</f>
        <v>3.3255375505322445E-4</v>
      </c>
      <c r="N44" s="114">
        <f>M44/$M$48</f>
        <v>0.19999999999999998</v>
      </c>
      <c r="O44" s="101">
        <f>1/(1.04+0.245*(F44/E44))</f>
        <v>0.77821011673151741</v>
      </c>
      <c r="P44" s="89">
        <f>(2.31*K44+L44)/((L44/2)*K44)</f>
        <v>7.1083333333333332E-2</v>
      </c>
      <c r="Q44" s="101">
        <f>1+((-5.13)*P44)+(6.78*(P44^2))</f>
        <v>0.66960075708333333</v>
      </c>
      <c r="R44" s="101">
        <f>1+((-5.9)*P44)+(8.99*P44^2)</f>
        <v>0.6260333674305556</v>
      </c>
      <c r="S44" s="101">
        <f>O44*Q44+(1-O44)*R44</f>
        <v>0.65993795081793127</v>
      </c>
      <c r="T44" s="101">
        <f>S44*N44</f>
        <v>0.13198759016358624</v>
      </c>
      <c r="U44" s="102"/>
    </row>
    <row r="45" spans="2:21" ht="14" customHeight="1">
      <c r="B45" s="110"/>
      <c r="C45" s="229" t="s">
        <v>21</v>
      </c>
      <c r="D45" s="89">
        <v>3</v>
      </c>
      <c r="E45" s="117">
        <f t="shared" si="3"/>
        <v>1</v>
      </c>
      <c r="F45" s="117">
        <f t="shared" si="3"/>
        <v>1</v>
      </c>
      <c r="G45" s="230">
        <v>100</v>
      </c>
      <c r="H45" s="230">
        <v>80</v>
      </c>
      <c r="I45" s="230">
        <v>80</v>
      </c>
      <c r="J45" s="230" t="s">
        <v>58</v>
      </c>
      <c r="K45" s="99">
        <f>IF(J45="N",G45*1.5,G45)</f>
        <v>150</v>
      </c>
      <c r="L45" s="100">
        <f>((H45+I45)/(2))</f>
        <v>80</v>
      </c>
      <c r="M45" s="89">
        <f>3.2*(G45/10000)*(3*(L45/20000)*SIN(PI()/3))</f>
        <v>3.3255375505322445E-4</v>
      </c>
      <c r="N45" s="114">
        <f>M45/$M$48</f>
        <v>0.19999999999999998</v>
      </c>
      <c r="O45" s="101">
        <f>1/(1.04+0.245*(F45/E45))</f>
        <v>0.77821011673151741</v>
      </c>
      <c r="P45" s="89">
        <f>(2.31*K45+L45)/((L45/2)*K45)</f>
        <v>7.1083333333333332E-2</v>
      </c>
      <c r="Q45" s="101">
        <f>1+((-5.13)*P45)+(6.78*(P45^2))</f>
        <v>0.66960075708333333</v>
      </c>
      <c r="R45" s="101">
        <f>1+((-5.9)*P45)+(8.99*P45^2)</f>
        <v>0.6260333674305556</v>
      </c>
      <c r="S45" s="101">
        <f>O45*Q45+(1-O45)*R45</f>
        <v>0.65993795081793127</v>
      </c>
      <c r="T45" s="101">
        <f>S45*N45</f>
        <v>0.13198759016358624</v>
      </c>
      <c r="U45" s="102"/>
    </row>
    <row r="46" spans="2:21" ht="14" customHeight="1">
      <c r="B46" s="110"/>
      <c r="C46" s="229" t="s">
        <v>21</v>
      </c>
      <c r="D46" s="89">
        <v>4</v>
      </c>
      <c r="E46" s="117">
        <f t="shared" si="3"/>
        <v>1</v>
      </c>
      <c r="F46" s="117">
        <f t="shared" si="3"/>
        <v>1</v>
      </c>
      <c r="G46" s="230">
        <v>100</v>
      </c>
      <c r="H46" s="230">
        <v>80</v>
      </c>
      <c r="I46" s="230">
        <v>80</v>
      </c>
      <c r="J46" s="230" t="s">
        <v>58</v>
      </c>
      <c r="K46" s="99">
        <f>IF(J46="N",G46*1.5,G46)</f>
        <v>150</v>
      </c>
      <c r="L46" s="100">
        <f>((H46+I46)/(2))</f>
        <v>80</v>
      </c>
      <c r="M46" s="89">
        <f>3.2*(G46/10000)*(3*(L46/20000)*SIN(PI()/3))</f>
        <v>3.3255375505322445E-4</v>
      </c>
      <c r="N46" s="114">
        <f>M46/$M$48</f>
        <v>0.19999999999999998</v>
      </c>
      <c r="O46" s="101">
        <f>1/(1.04+0.245*(F46/E46))</f>
        <v>0.77821011673151741</v>
      </c>
      <c r="P46" s="89">
        <f>(2.31*K46+L46)/((L46/2)*K46)</f>
        <v>7.1083333333333332E-2</v>
      </c>
      <c r="Q46" s="101">
        <f>1+((-5.13)*P46)+(6.78*(P46^2))</f>
        <v>0.66960075708333333</v>
      </c>
      <c r="R46" s="101">
        <f>1+((-5.9)*P46)+(8.99*P46^2)</f>
        <v>0.6260333674305556</v>
      </c>
      <c r="S46" s="101">
        <f>O46*Q46+(1-O46)*R46</f>
        <v>0.65993795081793127</v>
      </c>
      <c r="T46" s="101">
        <f>S46*N46</f>
        <v>0.13198759016358624</v>
      </c>
      <c r="U46" s="102"/>
    </row>
    <row r="47" spans="2:21" ht="14" customHeight="1" thickBot="1">
      <c r="B47" s="110"/>
      <c r="C47" s="231" t="s">
        <v>21</v>
      </c>
      <c r="D47" s="90">
        <v>5</v>
      </c>
      <c r="E47" s="118">
        <f t="shared" si="3"/>
        <v>1</v>
      </c>
      <c r="F47" s="118">
        <f t="shared" si="3"/>
        <v>1</v>
      </c>
      <c r="G47" s="231">
        <v>100</v>
      </c>
      <c r="H47" s="231">
        <v>80</v>
      </c>
      <c r="I47" s="231">
        <v>80</v>
      </c>
      <c r="J47" s="231" t="s">
        <v>58</v>
      </c>
      <c r="K47" s="103">
        <f>IF(J47="N",G47*1.5,G47)</f>
        <v>150</v>
      </c>
      <c r="L47" s="104">
        <f>((H47+I47)/(2))</f>
        <v>80</v>
      </c>
      <c r="M47" s="90">
        <f>3.2*(G47/10000)*(3*(L47/20000)*SIN(PI()/3))</f>
        <v>3.3255375505322445E-4</v>
      </c>
      <c r="N47" s="115">
        <f>M47/$M$48</f>
        <v>0.19999999999999998</v>
      </c>
      <c r="O47" s="119">
        <f>1/(1.04+0.245*(F47/E47))</f>
        <v>0.77821011673151741</v>
      </c>
      <c r="P47" s="90">
        <f>(2.31*K47+L47)/((L47/2)*K47)</f>
        <v>7.1083333333333332E-2</v>
      </c>
      <c r="Q47" s="119">
        <f>1+((-5.13)*P47)+(6.78*(P47^2))</f>
        <v>0.66960075708333333</v>
      </c>
      <c r="R47" s="119">
        <f>1+((-5.9)*P47)+(8.99*P47^2)</f>
        <v>0.6260333674305556</v>
      </c>
      <c r="S47" s="119">
        <f>O47*Q47+(1-O47)*R47</f>
        <v>0.65993795081793127</v>
      </c>
      <c r="T47" s="101">
        <f>S47*N47</f>
        <v>0.13198759016358624</v>
      </c>
      <c r="U47" s="102"/>
    </row>
    <row r="48" spans="2:21" ht="21" customHeight="1" thickBot="1">
      <c r="B48" s="110"/>
      <c r="C48" s="89"/>
      <c r="D48" s="89"/>
      <c r="E48" s="89"/>
      <c r="F48" s="89"/>
      <c r="G48" s="111">
        <f>AVERAGE(G43:G47)</f>
        <v>100</v>
      </c>
      <c r="H48" s="111">
        <f>AVERAGE(H43:H47)</f>
        <v>80</v>
      </c>
      <c r="I48" s="111">
        <f>AVERAGE(I43:I47)</f>
        <v>80</v>
      </c>
      <c r="J48" s="89"/>
      <c r="K48" s="100"/>
      <c r="L48" s="100"/>
      <c r="M48" s="112">
        <f>SUM(M43:M47)</f>
        <v>1.6627687752661224E-3</v>
      </c>
      <c r="N48" s="114"/>
      <c r="O48" s="89"/>
      <c r="P48" s="89"/>
      <c r="Q48" s="89"/>
      <c r="R48" s="89"/>
      <c r="S48" s="101">
        <f>AVERAGE(S43:S47)</f>
        <v>0.65993795081793127</v>
      </c>
      <c r="T48" s="111">
        <f>SUM(T43:T47)</f>
        <v>0.65993795081793127</v>
      </c>
      <c r="U48" s="102"/>
    </row>
    <row r="49" spans="2:21" ht="4" customHeight="1">
      <c r="B49" s="105"/>
      <c r="C49" s="106"/>
      <c r="D49" s="107"/>
      <c r="E49" s="107"/>
      <c r="F49" s="107"/>
      <c r="G49" s="107"/>
      <c r="H49" s="107"/>
      <c r="I49" s="107"/>
      <c r="J49" s="107"/>
      <c r="K49" s="107"/>
      <c r="L49" s="107"/>
      <c r="M49" s="107"/>
      <c r="N49" s="116"/>
      <c r="O49" s="107"/>
      <c r="P49" s="107"/>
      <c r="Q49" s="107"/>
      <c r="R49" s="107"/>
      <c r="S49" s="107"/>
      <c r="T49" s="107"/>
      <c r="U49" s="108"/>
    </row>
    <row r="50" spans="2:21" ht="14" customHeight="1"/>
    <row r="51" spans="2:21" ht="31" customHeight="1" thickBot="1">
      <c r="B51" s="109"/>
      <c r="C51" s="94" t="s">
        <v>8</v>
      </c>
      <c r="D51" s="94" t="s">
        <v>9</v>
      </c>
      <c r="E51" s="94" t="s">
        <v>10</v>
      </c>
      <c r="F51" s="94" t="s">
        <v>11</v>
      </c>
      <c r="G51" s="94" t="s">
        <v>23</v>
      </c>
      <c r="H51" s="94" t="s">
        <v>24</v>
      </c>
      <c r="I51" s="94" t="s">
        <v>25</v>
      </c>
      <c r="J51" s="94" t="s">
        <v>12</v>
      </c>
      <c r="K51" s="95" t="s">
        <v>13</v>
      </c>
      <c r="L51" s="95" t="s">
        <v>14</v>
      </c>
      <c r="M51" s="94" t="s">
        <v>15</v>
      </c>
      <c r="N51" s="113" t="s">
        <v>16</v>
      </c>
      <c r="O51" s="96" t="s">
        <v>17</v>
      </c>
      <c r="P51" s="96" t="s">
        <v>18</v>
      </c>
      <c r="Q51" s="96" t="s">
        <v>53</v>
      </c>
      <c r="R51" s="96" t="s">
        <v>54</v>
      </c>
      <c r="S51" s="96" t="s">
        <v>19</v>
      </c>
      <c r="T51" s="97" t="s">
        <v>20</v>
      </c>
      <c r="U51" s="98"/>
    </row>
    <row r="52" spans="2:21" ht="14" customHeight="1" thickTop="1">
      <c r="B52" s="110"/>
      <c r="C52" s="229" t="s">
        <v>21</v>
      </c>
      <c r="D52" s="89">
        <v>1</v>
      </c>
      <c r="E52" s="117">
        <v>1</v>
      </c>
      <c r="F52" s="117">
        <v>1</v>
      </c>
      <c r="G52" s="230">
        <v>100</v>
      </c>
      <c r="H52" s="230">
        <v>80</v>
      </c>
      <c r="I52" s="230">
        <v>80</v>
      </c>
      <c r="J52" s="230" t="s">
        <v>58</v>
      </c>
      <c r="K52" s="99">
        <f>IF(J52="N",G52*1.5,G52)</f>
        <v>150</v>
      </c>
      <c r="L52" s="100">
        <f>((H52+I52)/(2))</f>
        <v>80</v>
      </c>
      <c r="M52" s="89">
        <f>3.2*(G52/10000)*(3*(L52/20000)*SIN(PI()/3))</f>
        <v>3.3255375505322445E-4</v>
      </c>
      <c r="N52" s="114">
        <f>M52/$M$57</f>
        <v>0.19999999999999998</v>
      </c>
      <c r="O52" s="101">
        <f>1/(1.04+0.245*(F52/E52))</f>
        <v>0.77821011673151741</v>
      </c>
      <c r="P52" s="89">
        <f>(2.31*K52+L52)/((L52/2)*K52)</f>
        <v>7.1083333333333332E-2</v>
      </c>
      <c r="Q52" s="101">
        <f>1+((-5.13)*P52)+(6.78*(P52^2))</f>
        <v>0.66960075708333333</v>
      </c>
      <c r="R52" s="101">
        <f>1+((-5.9)*P52)+(8.99*P52^2)</f>
        <v>0.6260333674305556</v>
      </c>
      <c r="S52" s="101">
        <f>O52*Q52+(1-O52)*R52</f>
        <v>0.65993795081793127</v>
      </c>
      <c r="T52" s="101">
        <f>S52*N52</f>
        <v>0.13198759016358624</v>
      </c>
      <c r="U52" s="102"/>
    </row>
    <row r="53" spans="2:21" ht="14" customHeight="1">
      <c r="B53" s="110"/>
      <c r="C53" s="229" t="s">
        <v>21</v>
      </c>
      <c r="D53" s="89">
        <v>2</v>
      </c>
      <c r="E53" s="117">
        <f t="shared" ref="E53:F56" si="4">E52</f>
        <v>1</v>
      </c>
      <c r="F53" s="117">
        <f t="shared" si="4"/>
        <v>1</v>
      </c>
      <c r="G53" s="230">
        <v>100</v>
      </c>
      <c r="H53" s="230">
        <v>80</v>
      </c>
      <c r="I53" s="230">
        <v>80</v>
      </c>
      <c r="J53" s="230" t="s">
        <v>58</v>
      </c>
      <c r="K53" s="99">
        <f>IF(J53="N",G53*1.5,G53)</f>
        <v>150</v>
      </c>
      <c r="L53" s="100">
        <f>((H53+I53)/(2))</f>
        <v>80</v>
      </c>
      <c r="M53" s="89">
        <f>3.2*(G53/10000)*(3*(L53/20000)*SIN(PI()/3))</f>
        <v>3.3255375505322445E-4</v>
      </c>
      <c r="N53" s="114">
        <f>M53/$M$57</f>
        <v>0.19999999999999998</v>
      </c>
      <c r="O53" s="101">
        <f>1/(1.04+0.245*(F53/E53))</f>
        <v>0.77821011673151741</v>
      </c>
      <c r="P53" s="89">
        <f>(2.31*K53+L53)/((L53/2)*K53)</f>
        <v>7.1083333333333332E-2</v>
      </c>
      <c r="Q53" s="101">
        <f>1+((-5.13)*P53)+(6.78*(P53^2))</f>
        <v>0.66960075708333333</v>
      </c>
      <c r="R53" s="101">
        <f>1+((-5.9)*P53)+(8.99*P53^2)</f>
        <v>0.6260333674305556</v>
      </c>
      <c r="S53" s="101">
        <f>O53*Q53+(1-O53)*R53</f>
        <v>0.65993795081793127</v>
      </c>
      <c r="T53" s="101">
        <f>S53*N53</f>
        <v>0.13198759016358624</v>
      </c>
      <c r="U53" s="102"/>
    </row>
    <row r="54" spans="2:21" ht="14" customHeight="1">
      <c r="B54" s="110"/>
      <c r="C54" s="229" t="s">
        <v>21</v>
      </c>
      <c r="D54" s="89">
        <v>3</v>
      </c>
      <c r="E54" s="117">
        <f t="shared" si="4"/>
        <v>1</v>
      </c>
      <c r="F54" s="117">
        <f t="shared" si="4"/>
        <v>1</v>
      </c>
      <c r="G54" s="230">
        <v>100</v>
      </c>
      <c r="H54" s="230">
        <v>80</v>
      </c>
      <c r="I54" s="230">
        <v>80</v>
      </c>
      <c r="J54" s="230" t="s">
        <v>58</v>
      </c>
      <c r="K54" s="99">
        <f>IF(J54="N",G54*1.5,G54)</f>
        <v>150</v>
      </c>
      <c r="L54" s="100">
        <f>((H54+I54)/(2))</f>
        <v>80</v>
      </c>
      <c r="M54" s="89">
        <f>3.2*(G54/10000)*(3*(L54/20000)*SIN(PI()/3))</f>
        <v>3.3255375505322445E-4</v>
      </c>
      <c r="N54" s="114">
        <f>M54/$M$57</f>
        <v>0.19999999999999998</v>
      </c>
      <c r="O54" s="101">
        <f>1/(1.04+0.245*(F54/E54))</f>
        <v>0.77821011673151741</v>
      </c>
      <c r="P54" s="89">
        <f>(2.31*K54+L54)/((L54/2)*K54)</f>
        <v>7.1083333333333332E-2</v>
      </c>
      <c r="Q54" s="101">
        <f>1+((-5.13)*P54)+(6.78*(P54^2))</f>
        <v>0.66960075708333333</v>
      </c>
      <c r="R54" s="101">
        <f>1+((-5.9)*P54)+(8.99*P54^2)</f>
        <v>0.6260333674305556</v>
      </c>
      <c r="S54" s="101">
        <f>O54*Q54+(1-O54)*R54</f>
        <v>0.65993795081793127</v>
      </c>
      <c r="T54" s="101">
        <f>S54*N54</f>
        <v>0.13198759016358624</v>
      </c>
      <c r="U54" s="102"/>
    </row>
    <row r="55" spans="2:21" ht="14" customHeight="1">
      <c r="B55" s="110"/>
      <c r="C55" s="229" t="s">
        <v>21</v>
      </c>
      <c r="D55" s="89">
        <v>4</v>
      </c>
      <c r="E55" s="117">
        <f t="shared" si="4"/>
        <v>1</v>
      </c>
      <c r="F55" s="117">
        <f t="shared" si="4"/>
        <v>1</v>
      </c>
      <c r="G55" s="230">
        <v>100</v>
      </c>
      <c r="H55" s="230">
        <v>80</v>
      </c>
      <c r="I55" s="230">
        <v>80</v>
      </c>
      <c r="J55" s="230" t="s">
        <v>58</v>
      </c>
      <c r="K55" s="99">
        <f>IF(J55="N",G55*1.5,G55)</f>
        <v>150</v>
      </c>
      <c r="L55" s="100">
        <f>((H55+I55)/(2))</f>
        <v>80</v>
      </c>
      <c r="M55" s="89">
        <f>3.2*(G55/10000)*(3*(L55/20000)*SIN(PI()/3))</f>
        <v>3.3255375505322445E-4</v>
      </c>
      <c r="N55" s="114">
        <f>M55/$M$57</f>
        <v>0.19999999999999998</v>
      </c>
      <c r="O55" s="101">
        <f>1/(1.04+0.245*(F55/E55))</f>
        <v>0.77821011673151741</v>
      </c>
      <c r="P55" s="89">
        <f>(2.31*K55+L55)/((L55/2)*K55)</f>
        <v>7.1083333333333332E-2</v>
      </c>
      <c r="Q55" s="101">
        <f>1+((-5.13)*P55)+(6.78*(P55^2))</f>
        <v>0.66960075708333333</v>
      </c>
      <c r="R55" s="101">
        <f>1+((-5.9)*P55)+(8.99*P55^2)</f>
        <v>0.6260333674305556</v>
      </c>
      <c r="S55" s="101">
        <f>O55*Q55+(1-O55)*R55</f>
        <v>0.65993795081793127</v>
      </c>
      <c r="T55" s="101">
        <f>S55*N55</f>
        <v>0.13198759016358624</v>
      </c>
      <c r="U55" s="102"/>
    </row>
    <row r="56" spans="2:21" ht="14" customHeight="1" thickBot="1">
      <c r="B56" s="110"/>
      <c r="C56" s="231" t="s">
        <v>21</v>
      </c>
      <c r="D56" s="90">
        <v>5</v>
      </c>
      <c r="E56" s="118">
        <f t="shared" si="4"/>
        <v>1</v>
      </c>
      <c r="F56" s="118">
        <f t="shared" si="4"/>
        <v>1</v>
      </c>
      <c r="G56" s="231">
        <v>100</v>
      </c>
      <c r="H56" s="231">
        <v>80</v>
      </c>
      <c r="I56" s="231">
        <v>80</v>
      </c>
      <c r="J56" s="231" t="s">
        <v>58</v>
      </c>
      <c r="K56" s="103">
        <f>IF(J56="N",G56*1.5,G56)</f>
        <v>150</v>
      </c>
      <c r="L56" s="104">
        <f>((H56+I56)/(2))</f>
        <v>80</v>
      </c>
      <c r="M56" s="90">
        <f>3.2*(G56/10000)*(3*(L56/20000)*SIN(PI()/3))</f>
        <v>3.3255375505322445E-4</v>
      </c>
      <c r="N56" s="115">
        <f>M56/$M$57</f>
        <v>0.19999999999999998</v>
      </c>
      <c r="O56" s="119">
        <f>1/(1.04+0.245*(F56/E56))</f>
        <v>0.77821011673151741</v>
      </c>
      <c r="P56" s="90">
        <f>(2.31*K56+L56)/((L56/2)*K56)</f>
        <v>7.1083333333333332E-2</v>
      </c>
      <c r="Q56" s="119">
        <f>1+((-5.13)*P56)+(6.78*(P56^2))</f>
        <v>0.66960075708333333</v>
      </c>
      <c r="R56" s="119">
        <f>1+((-5.9)*P56)+(8.99*P56^2)</f>
        <v>0.6260333674305556</v>
      </c>
      <c r="S56" s="119">
        <f>O56*Q56+(1-O56)*R56</f>
        <v>0.65993795081793127</v>
      </c>
      <c r="T56" s="101">
        <f>S56*N56</f>
        <v>0.13198759016358624</v>
      </c>
      <c r="U56" s="102"/>
    </row>
    <row r="57" spans="2:21" ht="21" customHeight="1" thickBot="1">
      <c r="B57" s="110"/>
      <c r="C57" s="89"/>
      <c r="D57" s="89"/>
      <c r="E57" s="89"/>
      <c r="F57" s="89"/>
      <c r="G57" s="111">
        <f>AVERAGE(G52:G56)</f>
        <v>100</v>
      </c>
      <c r="H57" s="111">
        <f>AVERAGE(H52:H56)</f>
        <v>80</v>
      </c>
      <c r="I57" s="111">
        <f>AVERAGE(I52:I56)</f>
        <v>80</v>
      </c>
      <c r="J57" s="89"/>
      <c r="K57" s="100"/>
      <c r="L57" s="100"/>
      <c r="M57" s="112">
        <f>SUM(M52:M56)</f>
        <v>1.6627687752661224E-3</v>
      </c>
      <c r="N57" s="114"/>
      <c r="O57" s="89"/>
      <c r="P57" s="89"/>
      <c r="Q57" s="89"/>
      <c r="R57" s="89"/>
      <c r="S57" s="101">
        <f>AVERAGE(S52:S56)</f>
        <v>0.65993795081793127</v>
      </c>
      <c r="T57" s="111">
        <f>SUM(T52:T56)</f>
        <v>0.65993795081793127</v>
      </c>
      <c r="U57" s="102"/>
    </row>
    <row r="58" spans="2:21" ht="4" customHeight="1">
      <c r="B58" s="105"/>
      <c r="C58" s="106"/>
      <c r="D58" s="107"/>
      <c r="E58" s="107"/>
      <c r="F58" s="107"/>
      <c r="G58" s="107"/>
      <c r="H58" s="107"/>
      <c r="I58" s="107"/>
      <c r="J58" s="107"/>
      <c r="K58" s="107"/>
      <c r="L58" s="107"/>
      <c r="M58" s="107"/>
      <c r="N58" s="116"/>
      <c r="O58" s="107"/>
      <c r="P58" s="107"/>
      <c r="Q58" s="107"/>
      <c r="R58" s="107"/>
      <c r="S58" s="107"/>
      <c r="T58" s="107"/>
      <c r="U58" s="108"/>
    </row>
    <row r="59" spans="2:21" ht="14" customHeight="1"/>
    <row r="60" spans="2:21" ht="31" customHeight="1" thickBot="1">
      <c r="B60" s="109"/>
      <c r="C60" s="94" t="s">
        <v>8</v>
      </c>
      <c r="D60" s="94" t="s">
        <v>9</v>
      </c>
      <c r="E60" s="94" t="s">
        <v>10</v>
      </c>
      <c r="F60" s="94" t="s">
        <v>11</v>
      </c>
      <c r="G60" s="94" t="s">
        <v>23</v>
      </c>
      <c r="H60" s="94" t="s">
        <v>24</v>
      </c>
      <c r="I60" s="94" t="s">
        <v>25</v>
      </c>
      <c r="J60" s="94" t="s">
        <v>12</v>
      </c>
      <c r="K60" s="95" t="s">
        <v>13</v>
      </c>
      <c r="L60" s="95" t="s">
        <v>14</v>
      </c>
      <c r="M60" s="94" t="s">
        <v>15</v>
      </c>
      <c r="N60" s="113" t="s">
        <v>16</v>
      </c>
      <c r="O60" s="96" t="s">
        <v>17</v>
      </c>
      <c r="P60" s="96" t="s">
        <v>18</v>
      </c>
      <c r="Q60" s="96" t="s">
        <v>53</v>
      </c>
      <c r="R60" s="96" t="s">
        <v>54</v>
      </c>
      <c r="S60" s="96" t="s">
        <v>19</v>
      </c>
      <c r="T60" s="97" t="s">
        <v>20</v>
      </c>
      <c r="U60" s="98"/>
    </row>
    <row r="61" spans="2:21" ht="14" customHeight="1" thickTop="1">
      <c r="B61" s="110"/>
      <c r="C61" s="229" t="s">
        <v>21</v>
      </c>
      <c r="D61" s="89">
        <v>1</v>
      </c>
      <c r="E61" s="117">
        <v>1</v>
      </c>
      <c r="F61" s="117">
        <v>1</v>
      </c>
      <c r="G61" s="230">
        <v>100</v>
      </c>
      <c r="H61" s="230">
        <v>80</v>
      </c>
      <c r="I61" s="230">
        <v>80</v>
      </c>
      <c r="J61" s="230" t="s">
        <v>58</v>
      </c>
      <c r="K61" s="99">
        <f>IF(J61="N",G61*1.5,G61)</f>
        <v>150</v>
      </c>
      <c r="L61" s="100">
        <f>((H61+I61)/(2))</f>
        <v>80</v>
      </c>
      <c r="M61" s="89">
        <f>3.2*(G61/10000)*(3*(L61/20000)*SIN(PI()/3))</f>
        <v>3.3255375505322445E-4</v>
      </c>
      <c r="N61" s="114">
        <f>M61/$M$66</f>
        <v>0.19999999999999998</v>
      </c>
      <c r="O61" s="101">
        <f>1/(1.04+0.245*(F61/E61))</f>
        <v>0.77821011673151741</v>
      </c>
      <c r="P61" s="89">
        <f>(2.31*K61+L61)/((L61/2)*K61)</f>
        <v>7.1083333333333332E-2</v>
      </c>
      <c r="Q61" s="101">
        <f>1+((-5.13)*P61)+(6.78*(P61^2))</f>
        <v>0.66960075708333333</v>
      </c>
      <c r="R61" s="101">
        <f>1+((-5.9)*P61)+(8.99*P61^2)</f>
        <v>0.6260333674305556</v>
      </c>
      <c r="S61" s="101">
        <f>O61*Q61+(1-O61)*R61</f>
        <v>0.65993795081793127</v>
      </c>
      <c r="T61" s="101">
        <f>S61*N61</f>
        <v>0.13198759016358624</v>
      </c>
      <c r="U61" s="102"/>
    </row>
    <row r="62" spans="2:21" ht="14" customHeight="1">
      <c r="B62" s="110"/>
      <c r="C62" s="229" t="s">
        <v>21</v>
      </c>
      <c r="D62" s="89">
        <v>2</v>
      </c>
      <c r="E62" s="117">
        <f t="shared" ref="E62:F65" si="5">E61</f>
        <v>1</v>
      </c>
      <c r="F62" s="117">
        <f t="shared" si="5"/>
        <v>1</v>
      </c>
      <c r="G62" s="230">
        <v>100</v>
      </c>
      <c r="H62" s="230">
        <v>80</v>
      </c>
      <c r="I62" s="230">
        <v>80</v>
      </c>
      <c r="J62" s="230" t="s">
        <v>58</v>
      </c>
      <c r="K62" s="99">
        <f>IF(J62="N",G62*1.5,G62)</f>
        <v>150</v>
      </c>
      <c r="L62" s="100">
        <f>((H62+I62)/(2))</f>
        <v>80</v>
      </c>
      <c r="M62" s="89">
        <f>3.2*(G62/10000)*(3*(L62/20000)*SIN(PI()/3))</f>
        <v>3.3255375505322445E-4</v>
      </c>
      <c r="N62" s="114">
        <f>M62/$M$66</f>
        <v>0.19999999999999998</v>
      </c>
      <c r="O62" s="101">
        <f>1/(1.04+0.245*(F62/E62))</f>
        <v>0.77821011673151741</v>
      </c>
      <c r="P62" s="89">
        <f>(2.31*K62+L62)/((L62/2)*K62)</f>
        <v>7.1083333333333332E-2</v>
      </c>
      <c r="Q62" s="101">
        <f>1+((-5.13)*P62)+(6.78*(P62^2))</f>
        <v>0.66960075708333333</v>
      </c>
      <c r="R62" s="101">
        <f>1+((-5.9)*P62)+(8.99*P62^2)</f>
        <v>0.6260333674305556</v>
      </c>
      <c r="S62" s="101">
        <f>O62*Q62+(1-O62)*R62</f>
        <v>0.65993795081793127</v>
      </c>
      <c r="T62" s="101">
        <f>S62*N62</f>
        <v>0.13198759016358624</v>
      </c>
      <c r="U62" s="102"/>
    </row>
    <row r="63" spans="2:21" ht="14" customHeight="1">
      <c r="B63" s="110"/>
      <c r="C63" s="229" t="s">
        <v>21</v>
      </c>
      <c r="D63" s="89">
        <v>3</v>
      </c>
      <c r="E63" s="117">
        <f t="shared" si="5"/>
        <v>1</v>
      </c>
      <c r="F63" s="117">
        <f t="shared" si="5"/>
        <v>1</v>
      </c>
      <c r="G63" s="230">
        <v>100</v>
      </c>
      <c r="H63" s="230">
        <v>80</v>
      </c>
      <c r="I63" s="230">
        <v>80</v>
      </c>
      <c r="J63" s="230" t="s">
        <v>58</v>
      </c>
      <c r="K63" s="99">
        <f>IF(J63="N",G63*1.5,G63)</f>
        <v>150</v>
      </c>
      <c r="L63" s="100">
        <f>((H63+I63)/(2))</f>
        <v>80</v>
      </c>
      <c r="M63" s="89">
        <f>3.2*(G63/10000)*(3*(L63/20000)*SIN(PI()/3))</f>
        <v>3.3255375505322445E-4</v>
      </c>
      <c r="N63" s="114">
        <f>M63/$M$66</f>
        <v>0.19999999999999998</v>
      </c>
      <c r="O63" s="101">
        <f>1/(1.04+0.245*(F63/E63))</f>
        <v>0.77821011673151741</v>
      </c>
      <c r="P63" s="89">
        <f>(2.31*K63+L63)/((L63/2)*K63)</f>
        <v>7.1083333333333332E-2</v>
      </c>
      <c r="Q63" s="101">
        <f>1+((-5.13)*P63)+(6.78*(P63^2))</f>
        <v>0.66960075708333333</v>
      </c>
      <c r="R63" s="101">
        <f>1+((-5.9)*P63)+(8.99*P63^2)</f>
        <v>0.6260333674305556</v>
      </c>
      <c r="S63" s="101">
        <f>O63*Q63+(1-O63)*R63</f>
        <v>0.65993795081793127</v>
      </c>
      <c r="T63" s="101">
        <f>S63*N63</f>
        <v>0.13198759016358624</v>
      </c>
      <c r="U63" s="102"/>
    </row>
    <row r="64" spans="2:21" ht="14" customHeight="1">
      <c r="B64" s="110"/>
      <c r="C64" s="229" t="s">
        <v>21</v>
      </c>
      <c r="D64" s="89">
        <v>4</v>
      </c>
      <c r="E64" s="117">
        <f t="shared" si="5"/>
        <v>1</v>
      </c>
      <c r="F64" s="117">
        <f t="shared" si="5"/>
        <v>1</v>
      </c>
      <c r="G64" s="230">
        <v>100</v>
      </c>
      <c r="H64" s="230">
        <v>80</v>
      </c>
      <c r="I64" s="230">
        <v>80</v>
      </c>
      <c r="J64" s="230" t="s">
        <v>58</v>
      </c>
      <c r="K64" s="99">
        <f>IF(J64="N",G64*1.5,G64)</f>
        <v>150</v>
      </c>
      <c r="L64" s="100">
        <f>((H64+I64)/(2))</f>
        <v>80</v>
      </c>
      <c r="M64" s="89">
        <f>3.2*(G64/10000)*(3*(L64/20000)*SIN(PI()/3))</f>
        <v>3.3255375505322445E-4</v>
      </c>
      <c r="N64" s="114">
        <f>M64/$M$66</f>
        <v>0.19999999999999998</v>
      </c>
      <c r="O64" s="101">
        <f>1/(1.04+0.245*(F64/E64))</f>
        <v>0.77821011673151741</v>
      </c>
      <c r="P64" s="89">
        <f>(2.31*K64+L64)/((L64/2)*K64)</f>
        <v>7.1083333333333332E-2</v>
      </c>
      <c r="Q64" s="101">
        <f>1+((-5.13)*P64)+(6.78*(P64^2))</f>
        <v>0.66960075708333333</v>
      </c>
      <c r="R64" s="101">
        <f>1+((-5.9)*P64)+(8.99*P64^2)</f>
        <v>0.6260333674305556</v>
      </c>
      <c r="S64" s="101">
        <f>O64*Q64+(1-O64)*R64</f>
        <v>0.65993795081793127</v>
      </c>
      <c r="T64" s="101">
        <f>S64*N64</f>
        <v>0.13198759016358624</v>
      </c>
      <c r="U64" s="102"/>
    </row>
    <row r="65" spans="2:21" ht="14" customHeight="1" thickBot="1">
      <c r="B65" s="110"/>
      <c r="C65" s="231" t="s">
        <v>21</v>
      </c>
      <c r="D65" s="90">
        <v>5</v>
      </c>
      <c r="E65" s="118">
        <f t="shared" si="5"/>
        <v>1</v>
      </c>
      <c r="F65" s="118">
        <f t="shared" si="5"/>
        <v>1</v>
      </c>
      <c r="G65" s="231">
        <v>100</v>
      </c>
      <c r="H65" s="231">
        <v>80</v>
      </c>
      <c r="I65" s="231">
        <v>80</v>
      </c>
      <c r="J65" s="231" t="s">
        <v>58</v>
      </c>
      <c r="K65" s="103">
        <f>IF(J65="N",G65*1.5,G65)</f>
        <v>150</v>
      </c>
      <c r="L65" s="104">
        <f>((H65+I65)/(2))</f>
        <v>80</v>
      </c>
      <c r="M65" s="90">
        <f>3.2*(G65/10000)*(3*(L65/20000)*SIN(PI()/3))</f>
        <v>3.3255375505322445E-4</v>
      </c>
      <c r="N65" s="115">
        <f>M65/$M$66</f>
        <v>0.19999999999999998</v>
      </c>
      <c r="O65" s="119">
        <f>1/(1.04+0.245*(F65/E65))</f>
        <v>0.77821011673151741</v>
      </c>
      <c r="P65" s="90">
        <f>(2.31*K65+L65)/((L65/2)*K65)</f>
        <v>7.1083333333333332E-2</v>
      </c>
      <c r="Q65" s="119">
        <f>1+((-5.13)*P65)+(6.78*(P65^2))</f>
        <v>0.66960075708333333</v>
      </c>
      <c r="R65" s="119">
        <f>1+((-5.9)*P65)+(8.99*P65^2)</f>
        <v>0.6260333674305556</v>
      </c>
      <c r="S65" s="119">
        <f>O65*Q65+(1-O65)*R65</f>
        <v>0.65993795081793127</v>
      </c>
      <c r="T65" s="101">
        <f>S65*N65</f>
        <v>0.13198759016358624</v>
      </c>
      <c r="U65" s="102"/>
    </row>
    <row r="66" spans="2:21" ht="21" customHeight="1" thickBot="1">
      <c r="B66" s="110"/>
      <c r="C66" s="89"/>
      <c r="D66" s="89"/>
      <c r="E66" s="89"/>
      <c r="F66" s="89"/>
      <c r="G66" s="111">
        <f>AVERAGE(G61:G65)</f>
        <v>100</v>
      </c>
      <c r="H66" s="111">
        <f>AVERAGE(H61:H65)</f>
        <v>80</v>
      </c>
      <c r="I66" s="111">
        <f>AVERAGE(I61:I65)</f>
        <v>80</v>
      </c>
      <c r="J66" s="89"/>
      <c r="K66" s="100"/>
      <c r="L66" s="100"/>
      <c r="M66" s="112">
        <f>SUM(M61:M65)</f>
        <v>1.6627687752661224E-3</v>
      </c>
      <c r="N66" s="114"/>
      <c r="O66" s="89"/>
      <c r="P66" s="89"/>
      <c r="Q66" s="89"/>
      <c r="R66" s="89"/>
      <c r="S66" s="101">
        <f>AVERAGE(S61:S65)</f>
        <v>0.65993795081793127</v>
      </c>
      <c r="T66" s="111">
        <f>SUM(T61:T65)</f>
        <v>0.65993795081793127</v>
      </c>
      <c r="U66" s="102"/>
    </row>
    <row r="67" spans="2:21" ht="4" customHeight="1">
      <c r="B67" s="105"/>
      <c r="C67" s="106"/>
      <c r="D67" s="107"/>
      <c r="E67" s="107"/>
      <c r="F67" s="107"/>
      <c r="G67" s="107"/>
      <c r="H67" s="107"/>
      <c r="I67" s="107"/>
      <c r="J67" s="107"/>
      <c r="K67" s="107"/>
      <c r="L67" s="107"/>
      <c r="M67" s="107"/>
      <c r="N67" s="116"/>
      <c r="O67" s="107"/>
      <c r="P67" s="107"/>
      <c r="Q67" s="107"/>
      <c r="R67" s="107"/>
      <c r="S67" s="107"/>
      <c r="T67" s="107"/>
      <c r="U67" s="108"/>
    </row>
    <row r="68" spans="2:21" ht="14" customHeight="1"/>
    <row r="69" spans="2:21" ht="31" customHeight="1" thickBot="1">
      <c r="B69" s="109"/>
      <c r="C69" s="94" t="s">
        <v>8</v>
      </c>
      <c r="D69" s="94" t="s">
        <v>9</v>
      </c>
      <c r="E69" s="94" t="s">
        <v>10</v>
      </c>
      <c r="F69" s="94" t="s">
        <v>11</v>
      </c>
      <c r="G69" s="94" t="s">
        <v>23</v>
      </c>
      <c r="H69" s="94" t="s">
        <v>24</v>
      </c>
      <c r="I69" s="94" t="s">
        <v>25</v>
      </c>
      <c r="J69" s="94" t="s">
        <v>12</v>
      </c>
      <c r="K69" s="95" t="s">
        <v>13</v>
      </c>
      <c r="L69" s="95" t="s">
        <v>14</v>
      </c>
      <c r="M69" s="94" t="s">
        <v>15</v>
      </c>
      <c r="N69" s="113" t="s">
        <v>16</v>
      </c>
      <c r="O69" s="96" t="s">
        <v>17</v>
      </c>
      <c r="P69" s="96" t="s">
        <v>18</v>
      </c>
      <c r="Q69" s="96" t="s">
        <v>53</v>
      </c>
      <c r="R69" s="96" t="s">
        <v>54</v>
      </c>
      <c r="S69" s="96" t="s">
        <v>19</v>
      </c>
      <c r="T69" s="97" t="s">
        <v>20</v>
      </c>
    </row>
    <row r="70" spans="2:21" ht="14" customHeight="1" thickTop="1">
      <c r="B70" s="110"/>
      <c r="C70" s="229" t="s">
        <v>21</v>
      </c>
      <c r="D70" s="89">
        <v>1</v>
      </c>
      <c r="E70" s="117">
        <v>1</v>
      </c>
      <c r="F70" s="117">
        <v>1</v>
      </c>
      <c r="G70" s="230">
        <v>100</v>
      </c>
      <c r="H70" s="230">
        <v>80</v>
      </c>
      <c r="I70" s="230">
        <v>80</v>
      </c>
      <c r="J70" s="230" t="s">
        <v>58</v>
      </c>
      <c r="K70" s="99">
        <f>IF(J70="N",G70*1.5,G70)</f>
        <v>150</v>
      </c>
      <c r="L70" s="100">
        <f>((H70+I70)/(2))</f>
        <v>80</v>
      </c>
      <c r="M70" s="89">
        <f>3.2*(G70/10000)*(3*(L70/20000)*SIN(PI()/3))</f>
        <v>3.3255375505322445E-4</v>
      </c>
      <c r="N70" s="114">
        <f>M70/$M$75</f>
        <v>0.19999999999999998</v>
      </c>
      <c r="O70" s="101">
        <f>1/(1.04+0.245*(F70/E70))</f>
        <v>0.77821011673151741</v>
      </c>
      <c r="P70" s="89">
        <f>(2.31*K70+L70)/((L70/2)*K70)</f>
        <v>7.1083333333333332E-2</v>
      </c>
      <c r="Q70" s="101">
        <f>1+((-5.13)*P70)+(6.78*(P70^2))</f>
        <v>0.66960075708333333</v>
      </c>
      <c r="R70" s="101">
        <f>1+((-5.9)*P70)+(8.99*P70^2)</f>
        <v>0.6260333674305556</v>
      </c>
      <c r="S70" s="101">
        <f>O70*Q70+(1-O70)*R70</f>
        <v>0.65993795081793127</v>
      </c>
      <c r="T70" s="101">
        <f>S70*N70</f>
        <v>0.13198759016358624</v>
      </c>
    </row>
    <row r="71" spans="2:21" ht="14" customHeight="1">
      <c r="B71" s="110"/>
      <c r="C71" s="229" t="s">
        <v>21</v>
      </c>
      <c r="D71" s="89">
        <v>2</v>
      </c>
      <c r="E71" s="117">
        <f t="shared" ref="E71:F74" si="6">E70</f>
        <v>1</v>
      </c>
      <c r="F71" s="117">
        <f t="shared" si="6"/>
        <v>1</v>
      </c>
      <c r="G71" s="230">
        <v>100</v>
      </c>
      <c r="H71" s="230">
        <v>80</v>
      </c>
      <c r="I71" s="230">
        <v>80</v>
      </c>
      <c r="J71" s="230" t="s">
        <v>58</v>
      </c>
      <c r="K71" s="99">
        <f>IF(J71="N",G71*1.5,G71)</f>
        <v>150</v>
      </c>
      <c r="L71" s="100">
        <f>((H71+I71)/(2))</f>
        <v>80</v>
      </c>
      <c r="M71" s="89">
        <f>3.2*(G71/10000)*(3*(L71/20000)*SIN(PI()/3))</f>
        <v>3.3255375505322445E-4</v>
      </c>
      <c r="N71" s="114">
        <f>M71/$M$75</f>
        <v>0.19999999999999998</v>
      </c>
      <c r="O71" s="101">
        <f>1/(1.04+0.245*(F71/E71))</f>
        <v>0.77821011673151741</v>
      </c>
      <c r="P71" s="89">
        <f>(2.31*K71+L71)/((L71/2)*K71)</f>
        <v>7.1083333333333332E-2</v>
      </c>
      <c r="Q71" s="101">
        <f>1+((-5.13)*P71)+(6.78*(P71^2))</f>
        <v>0.66960075708333333</v>
      </c>
      <c r="R71" s="101">
        <f>1+((-5.9)*P71)+(8.99*P71^2)</f>
        <v>0.6260333674305556</v>
      </c>
      <c r="S71" s="101">
        <f>O71*Q71+(1-O71)*R71</f>
        <v>0.65993795081793127</v>
      </c>
      <c r="T71" s="101">
        <f>S71*N71</f>
        <v>0.13198759016358624</v>
      </c>
    </row>
    <row r="72" spans="2:21" ht="14" customHeight="1">
      <c r="B72" s="110"/>
      <c r="C72" s="229" t="s">
        <v>21</v>
      </c>
      <c r="D72" s="89">
        <v>3</v>
      </c>
      <c r="E72" s="117">
        <f t="shared" si="6"/>
        <v>1</v>
      </c>
      <c r="F72" s="117">
        <f t="shared" si="6"/>
        <v>1</v>
      </c>
      <c r="G72" s="230">
        <v>100</v>
      </c>
      <c r="H72" s="230">
        <v>80</v>
      </c>
      <c r="I72" s="230">
        <v>80</v>
      </c>
      <c r="J72" s="230" t="s">
        <v>58</v>
      </c>
      <c r="K72" s="99">
        <f>IF(J72="N",G72*1.5,G72)</f>
        <v>150</v>
      </c>
      <c r="L72" s="100">
        <f>((H72+I72)/(2))</f>
        <v>80</v>
      </c>
      <c r="M72" s="89">
        <f>3.2*(G72/10000)*(3*(L72/20000)*SIN(PI()/3))</f>
        <v>3.3255375505322445E-4</v>
      </c>
      <c r="N72" s="114">
        <f>M72/$M$75</f>
        <v>0.19999999999999998</v>
      </c>
      <c r="O72" s="101">
        <f>1/(1.04+0.245*(F72/E72))</f>
        <v>0.77821011673151741</v>
      </c>
      <c r="P72" s="89">
        <f>(2.31*K72+L72)/((L72/2)*K72)</f>
        <v>7.1083333333333332E-2</v>
      </c>
      <c r="Q72" s="101">
        <f>1+((-5.13)*P72)+(6.78*(P72^2))</f>
        <v>0.66960075708333333</v>
      </c>
      <c r="R72" s="101">
        <f>1+((-5.9)*P72)+(8.99*P72^2)</f>
        <v>0.6260333674305556</v>
      </c>
      <c r="S72" s="101">
        <f>O72*Q72+(1-O72)*R72</f>
        <v>0.65993795081793127</v>
      </c>
      <c r="T72" s="101">
        <f>S72*N72</f>
        <v>0.13198759016358624</v>
      </c>
    </row>
    <row r="73" spans="2:21">
      <c r="B73" s="110"/>
      <c r="C73" s="229" t="s">
        <v>21</v>
      </c>
      <c r="D73" s="89">
        <v>4</v>
      </c>
      <c r="E73" s="117">
        <f t="shared" si="6"/>
        <v>1</v>
      </c>
      <c r="F73" s="117">
        <f t="shared" si="6"/>
        <v>1</v>
      </c>
      <c r="G73" s="230">
        <v>100</v>
      </c>
      <c r="H73" s="230">
        <v>80</v>
      </c>
      <c r="I73" s="230">
        <v>80</v>
      </c>
      <c r="J73" s="230" t="s">
        <v>58</v>
      </c>
      <c r="K73" s="99">
        <f>IF(J73="N",G73*1.5,G73)</f>
        <v>150</v>
      </c>
      <c r="L73" s="100">
        <f>((H73+I73)/(2))</f>
        <v>80</v>
      </c>
      <c r="M73" s="89">
        <f>3.2*(G73/10000)*(3*(L73/20000)*SIN(PI()/3))</f>
        <v>3.3255375505322445E-4</v>
      </c>
      <c r="N73" s="114">
        <f>M73/$M$75</f>
        <v>0.19999999999999998</v>
      </c>
      <c r="O73" s="101">
        <f>1/(1.04+0.245*(F73/E73))</f>
        <v>0.77821011673151741</v>
      </c>
      <c r="P73" s="89">
        <f>(2.31*K73+L73)/((L73/2)*K73)</f>
        <v>7.1083333333333332E-2</v>
      </c>
      <c r="Q73" s="101">
        <f>1+((-5.13)*P73)+(6.78*(P73^2))</f>
        <v>0.66960075708333333</v>
      </c>
      <c r="R73" s="101">
        <f>1+((-5.9)*P73)+(8.99*P73^2)</f>
        <v>0.6260333674305556</v>
      </c>
      <c r="S73" s="101">
        <f>O73*Q73+(1-O73)*R73</f>
        <v>0.65993795081793127</v>
      </c>
      <c r="T73" s="101">
        <f>S73*N73</f>
        <v>0.13198759016358624</v>
      </c>
    </row>
    <row r="74" spans="2:21" ht="14" thickBot="1">
      <c r="B74" s="110"/>
      <c r="C74" s="231" t="s">
        <v>21</v>
      </c>
      <c r="D74" s="90">
        <v>5</v>
      </c>
      <c r="E74" s="118">
        <f t="shared" si="6"/>
        <v>1</v>
      </c>
      <c r="F74" s="118">
        <f t="shared" si="6"/>
        <v>1</v>
      </c>
      <c r="G74" s="231">
        <v>100</v>
      </c>
      <c r="H74" s="231">
        <v>80</v>
      </c>
      <c r="I74" s="231">
        <v>80</v>
      </c>
      <c r="J74" s="231" t="s">
        <v>58</v>
      </c>
      <c r="K74" s="103">
        <f>IF(J74="N",G74*1.5,G74)</f>
        <v>150</v>
      </c>
      <c r="L74" s="104">
        <f>((H74+I74)/(2))</f>
        <v>80</v>
      </c>
      <c r="M74" s="90">
        <f>3.2*(G74/10000)*(3*(L74/20000)*SIN(PI()/3))</f>
        <v>3.3255375505322445E-4</v>
      </c>
      <c r="N74" s="114">
        <f>M74/$M$75</f>
        <v>0.19999999999999998</v>
      </c>
      <c r="O74" s="119">
        <f>1/(1.04+0.245*(F74/E74))</f>
        <v>0.77821011673151741</v>
      </c>
      <c r="P74" s="90">
        <f>(2.31*K74+L74)/((L74/2)*K74)</f>
        <v>7.1083333333333332E-2</v>
      </c>
      <c r="Q74" s="119">
        <f>1+((-5.13)*P74)+(6.78*(P74^2))</f>
        <v>0.66960075708333333</v>
      </c>
      <c r="R74" s="119">
        <f>1+((-5.9)*P74)+(8.99*P74^2)</f>
        <v>0.6260333674305556</v>
      </c>
      <c r="S74" s="119">
        <f>O74*Q74+(1-O74)*R74</f>
        <v>0.65993795081793127</v>
      </c>
      <c r="T74" s="101">
        <f>S74*N74</f>
        <v>0.13198759016358624</v>
      </c>
    </row>
    <row r="75" spans="2:21" ht="21" customHeight="1" thickBot="1">
      <c r="B75" s="110"/>
      <c r="C75" s="89"/>
      <c r="D75" s="89"/>
      <c r="E75" s="89"/>
      <c r="F75" s="89"/>
      <c r="G75" s="111">
        <f>AVERAGE(G70:G74)</f>
        <v>100</v>
      </c>
      <c r="H75" s="111">
        <f>AVERAGE(H70:H74)</f>
        <v>80</v>
      </c>
      <c r="I75" s="111">
        <f>AVERAGE(I70:I74)</f>
        <v>80</v>
      </c>
      <c r="J75" s="89"/>
      <c r="K75" s="100"/>
      <c r="L75" s="100"/>
      <c r="M75" s="112">
        <f>SUM(M70:M74)</f>
        <v>1.6627687752661224E-3</v>
      </c>
      <c r="N75" s="114"/>
      <c r="O75" s="89"/>
      <c r="P75" s="89"/>
      <c r="Q75" s="89"/>
      <c r="R75" s="89"/>
      <c r="S75" s="101">
        <f>AVERAGE(S70:S74)</f>
        <v>0.65993795081793127</v>
      </c>
      <c r="T75" s="111">
        <f>SUM(T70:T74)</f>
        <v>0.65993795081793127</v>
      </c>
      <c r="U75" s="102"/>
    </row>
    <row r="76" spans="2:21" ht="4" customHeight="1">
      <c r="B76" s="105"/>
      <c r="C76" s="106"/>
      <c r="D76" s="107"/>
      <c r="E76" s="107"/>
      <c r="F76" s="107"/>
      <c r="G76" s="107"/>
      <c r="H76" s="107"/>
      <c r="I76" s="107"/>
      <c r="J76" s="107"/>
      <c r="K76" s="107"/>
      <c r="L76" s="107"/>
      <c r="M76" s="107"/>
      <c r="N76" s="116"/>
      <c r="O76" s="107"/>
      <c r="P76" s="107"/>
      <c r="Q76" s="107"/>
      <c r="R76" s="107"/>
      <c r="S76" s="107"/>
      <c r="T76" s="107"/>
      <c r="U76" s="108"/>
    </row>
    <row r="78" spans="2:21" ht="31" customHeight="1" thickBot="1">
      <c r="B78" s="109"/>
      <c r="C78" s="94" t="s">
        <v>8</v>
      </c>
      <c r="D78" s="94" t="s">
        <v>9</v>
      </c>
      <c r="E78" s="94" t="s">
        <v>10</v>
      </c>
      <c r="F78" s="94" t="s">
        <v>11</v>
      </c>
      <c r="G78" s="94" t="s">
        <v>23</v>
      </c>
      <c r="H78" s="94" t="s">
        <v>24</v>
      </c>
      <c r="I78" s="94" t="s">
        <v>25</v>
      </c>
      <c r="J78" s="94" t="s">
        <v>12</v>
      </c>
      <c r="K78" s="95" t="s">
        <v>13</v>
      </c>
      <c r="L78" s="95" t="s">
        <v>14</v>
      </c>
      <c r="M78" s="94" t="s">
        <v>15</v>
      </c>
      <c r="N78" s="113" t="s">
        <v>16</v>
      </c>
      <c r="O78" s="96" t="s">
        <v>17</v>
      </c>
      <c r="P78" s="96" t="s">
        <v>18</v>
      </c>
      <c r="Q78" s="96" t="s">
        <v>53</v>
      </c>
      <c r="R78" s="96" t="s">
        <v>54</v>
      </c>
      <c r="S78" s="96" t="s">
        <v>19</v>
      </c>
      <c r="T78" s="97" t="s">
        <v>20</v>
      </c>
    </row>
    <row r="79" spans="2:21" ht="14" thickTop="1">
      <c r="B79" s="110"/>
      <c r="C79" s="229" t="s">
        <v>21</v>
      </c>
      <c r="D79" s="89">
        <v>1</v>
      </c>
      <c r="E79" s="117">
        <v>1</v>
      </c>
      <c r="F79" s="117">
        <v>1</v>
      </c>
      <c r="G79" s="230">
        <v>100</v>
      </c>
      <c r="H79" s="230">
        <v>80</v>
      </c>
      <c r="I79" s="230">
        <v>80</v>
      </c>
      <c r="J79" s="230" t="s">
        <v>58</v>
      </c>
      <c r="K79" s="99">
        <f>IF(J79="N",G79*1.5,G79)</f>
        <v>150</v>
      </c>
      <c r="L79" s="100">
        <f>((H79+I79)/(2))</f>
        <v>80</v>
      </c>
      <c r="M79" s="89">
        <f>3.2*(G79/10000)*(3*(L79/20000)*SIN(PI()/3))</f>
        <v>3.3255375505322445E-4</v>
      </c>
      <c r="N79" s="114">
        <f>M79/$M$84</f>
        <v>0.19999999999999998</v>
      </c>
      <c r="O79" s="101">
        <f>1/(1.04+0.245*(F79/E79))</f>
        <v>0.77821011673151741</v>
      </c>
      <c r="P79" s="89">
        <f>(2.31*K79+L79)/((L79/2)*K79)</f>
        <v>7.1083333333333332E-2</v>
      </c>
      <c r="Q79" s="101">
        <f>1+((-5.13)*P79)+(6.78*(P79^2))</f>
        <v>0.66960075708333333</v>
      </c>
      <c r="R79" s="101">
        <f>1+((-5.9)*P79)+(8.99*P79^2)</f>
        <v>0.6260333674305556</v>
      </c>
      <c r="S79" s="101">
        <f>O79*Q79+(1-O79)*R79</f>
        <v>0.65993795081793127</v>
      </c>
      <c r="T79" s="101">
        <f>S79*N79</f>
        <v>0.13198759016358624</v>
      </c>
    </row>
    <row r="80" spans="2:21">
      <c r="B80" s="110"/>
      <c r="C80" s="229" t="s">
        <v>21</v>
      </c>
      <c r="D80" s="89">
        <v>2</v>
      </c>
      <c r="E80" s="117">
        <f t="shared" ref="E80:F83" si="7">E79</f>
        <v>1</v>
      </c>
      <c r="F80" s="117">
        <f t="shared" si="7"/>
        <v>1</v>
      </c>
      <c r="G80" s="230">
        <v>100</v>
      </c>
      <c r="H80" s="230">
        <v>80</v>
      </c>
      <c r="I80" s="230">
        <v>80</v>
      </c>
      <c r="J80" s="230" t="s">
        <v>58</v>
      </c>
      <c r="K80" s="99">
        <f>IF(J80="N",G80*1.5,G80)</f>
        <v>150</v>
      </c>
      <c r="L80" s="100">
        <f>((H80+I80)/(2))</f>
        <v>80</v>
      </c>
      <c r="M80" s="89">
        <f>3.2*(G80/10000)*(3*(L80/20000)*SIN(PI()/3))</f>
        <v>3.3255375505322445E-4</v>
      </c>
      <c r="N80" s="114">
        <f>M80/$M$84</f>
        <v>0.19999999999999998</v>
      </c>
      <c r="O80" s="101">
        <f>1/(1.04+0.245*(F80/E80))</f>
        <v>0.77821011673151741</v>
      </c>
      <c r="P80" s="89">
        <f>(2.31*K80+L80)/((L80/2)*K80)</f>
        <v>7.1083333333333332E-2</v>
      </c>
      <c r="Q80" s="101">
        <f>1+((-5.13)*P80)+(6.78*(P80^2))</f>
        <v>0.66960075708333333</v>
      </c>
      <c r="R80" s="101">
        <f>1+((-5.9)*P80)+(8.99*P80^2)</f>
        <v>0.6260333674305556</v>
      </c>
      <c r="S80" s="101">
        <f>O80*Q80+(1-O80)*R80</f>
        <v>0.65993795081793127</v>
      </c>
      <c r="T80" s="101">
        <f>S80*N80</f>
        <v>0.13198759016358624</v>
      </c>
    </row>
    <row r="81" spans="2:21">
      <c r="B81" s="110"/>
      <c r="C81" s="229" t="s">
        <v>21</v>
      </c>
      <c r="D81" s="89">
        <v>3</v>
      </c>
      <c r="E81" s="117">
        <f t="shared" si="7"/>
        <v>1</v>
      </c>
      <c r="F81" s="117">
        <f t="shared" si="7"/>
        <v>1</v>
      </c>
      <c r="G81" s="230">
        <v>100</v>
      </c>
      <c r="H81" s="230">
        <v>80</v>
      </c>
      <c r="I81" s="230">
        <v>80</v>
      </c>
      <c r="J81" s="230" t="s">
        <v>58</v>
      </c>
      <c r="K81" s="99">
        <f>IF(J81="N",G81*1.5,G81)</f>
        <v>150</v>
      </c>
      <c r="L81" s="100">
        <f>((H81+I81)/(2))</f>
        <v>80</v>
      </c>
      <c r="M81" s="89">
        <f>3.2*(G81/10000)*(3*(L81/20000)*SIN(PI()/3))</f>
        <v>3.3255375505322445E-4</v>
      </c>
      <c r="N81" s="114">
        <f>M81/$M$84</f>
        <v>0.19999999999999998</v>
      </c>
      <c r="O81" s="101">
        <f>1/(1.04+0.245*(F81/E81))</f>
        <v>0.77821011673151741</v>
      </c>
      <c r="P81" s="89">
        <f>(2.31*K81+L81)/((L81/2)*K81)</f>
        <v>7.1083333333333332E-2</v>
      </c>
      <c r="Q81" s="101">
        <f>1+((-5.13)*P81)+(6.78*(P81^2))</f>
        <v>0.66960075708333333</v>
      </c>
      <c r="R81" s="101">
        <f>1+((-5.9)*P81)+(8.99*P81^2)</f>
        <v>0.6260333674305556</v>
      </c>
      <c r="S81" s="101">
        <f>O81*Q81+(1-O81)*R81</f>
        <v>0.65993795081793127</v>
      </c>
      <c r="T81" s="101">
        <f>S81*N81</f>
        <v>0.13198759016358624</v>
      </c>
    </row>
    <row r="82" spans="2:21">
      <c r="B82" s="110"/>
      <c r="C82" s="229" t="s">
        <v>21</v>
      </c>
      <c r="D82" s="89">
        <v>4</v>
      </c>
      <c r="E82" s="117">
        <f t="shared" si="7"/>
        <v>1</v>
      </c>
      <c r="F82" s="117">
        <f t="shared" si="7"/>
        <v>1</v>
      </c>
      <c r="G82" s="230">
        <v>100</v>
      </c>
      <c r="H82" s="230">
        <v>80</v>
      </c>
      <c r="I82" s="230">
        <v>80</v>
      </c>
      <c r="J82" s="230" t="s">
        <v>58</v>
      </c>
      <c r="K82" s="99">
        <f>IF(J82="N",G82*1.5,G82)</f>
        <v>150</v>
      </c>
      <c r="L82" s="100">
        <f>((H82+I82)/(2))</f>
        <v>80</v>
      </c>
      <c r="M82" s="89">
        <f>3.2*(G82/10000)*(3*(L82/20000)*SIN(PI()/3))</f>
        <v>3.3255375505322445E-4</v>
      </c>
      <c r="N82" s="114">
        <f>M82/$M$84</f>
        <v>0.19999999999999998</v>
      </c>
      <c r="O82" s="101">
        <f>1/(1.04+0.245*(F82/E82))</f>
        <v>0.77821011673151741</v>
      </c>
      <c r="P82" s="89">
        <f>(2.31*K82+L82)/((L82/2)*K82)</f>
        <v>7.1083333333333332E-2</v>
      </c>
      <c r="Q82" s="101">
        <f>1+((-5.13)*P82)+(6.78*(P82^2))</f>
        <v>0.66960075708333333</v>
      </c>
      <c r="R82" s="101">
        <f>1+((-5.9)*P82)+(8.99*P82^2)</f>
        <v>0.6260333674305556</v>
      </c>
      <c r="S82" s="101">
        <f>O82*Q82+(1-O82)*R82</f>
        <v>0.65993795081793127</v>
      </c>
      <c r="T82" s="101">
        <f>S82*N82</f>
        <v>0.13198759016358624</v>
      </c>
    </row>
    <row r="83" spans="2:21" ht="14" thickBot="1">
      <c r="B83" s="110"/>
      <c r="C83" s="231" t="s">
        <v>21</v>
      </c>
      <c r="D83" s="90">
        <v>5</v>
      </c>
      <c r="E83" s="118">
        <f t="shared" si="7"/>
        <v>1</v>
      </c>
      <c r="F83" s="118">
        <f t="shared" si="7"/>
        <v>1</v>
      </c>
      <c r="G83" s="231">
        <v>100</v>
      </c>
      <c r="H83" s="231">
        <v>80</v>
      </c>
      <c r="I83" s="231">
        <v>80</v>
      </c>
      <c r="J83" s="231" t="s">
        <v>58</v>
      </c>
      <c r="K83" s="103">
        <f>IF(J83="N",G83*1.5,G83)</f>
        <v>150</v>
      </c>
      <c r="L83" s="104">
        <f>((H83+I83)/(2))</f>
        <v>80</v>
      </c>
      <c r="M83" s="90">
        <f>3.2*(G83/10000)*(3*(L83/20000)*SIN(PI()/3))</f>
        <v>3.3255375505322445E-4</v>
      </c>
      <c r="N83" s="114">
        <f>M83/$M$84</f>
        <v>0.19999999999999998</v>
      </c>
      <c r="O83" s="119">
        <f>1/(1.04+0.245*(F83/E83))</f>
        <v>0.77821011673151741</v>
      </c>
      <c r="P83" s="90">
        <f>(2.31*K83+L83)/((L83/2)*K83)</f>
        <v>7.1083333333333332E-2</v>
      </c>
      <c r="Q83" s="119">
        <f>1+((-5.13)*P83)+(6.78*(P83^2))</f>
        <v>0.66960075708333333</v>
      </c>
      <c r="R83" s="119">
        <f>1+((-5.9)*P83)+(8.99*P83^2)</f>
        <v>0.6260333674305556</v>
      </c>
      <c r="S83" s="119">
        <f>O83*Q83+(1-O83)*R83</f>
        <v>0.65993795081793127</v>
      </c>
      <c r="T83" s="101">
        <f>S83*N83</f>
        <v>0.13198759016358624</v>
      </c>
    </row>
    <row r="84" spans="2:21" ht="21" customHeight="1" thickBot="1">
      <c r="B84" s="110"/>
      <c r="C84" s="89"/>
      <c r="D84" s="89"/>
      <c r="E84" s="89"/>
      <c r="F84" s="89"/>
      <c r="G84" s="111">
        <f>AVERAGE(G79:G83)</f>
        <v>100</v>
      </c>
      <c r="H84" s="111">
        <f>AVERAGE(H79:H83)</f>
        <v>80</v>
      </c>
      <c r="I84" s="111">
        <f>AVERAGE(I79:I83)</f>
        <v>80</v>
      </c>
      <c r="J84" s="89"/>
      <c r="K84" s="100"/>
      <c r="L84" s="100"/>
      <c r="M84" s="112">
        <f>SUM(M79:M83)</f>
        <v>1.6627687752661224E-3</v>
      </c>
      <c r="N84" s="114"/>
      <c r="O84" s="89"/>
      <c r="P84" s="89"/>
      <c r="Q84" s="89"/>
      <c r="R84" s="89"/>
      <c r="S84" s="101">
        <f>AVERAGE(S79:S83)</f>
        <v>0.65993795081793127</v>
      </c>
      <c r="T84" s="111">
        <f>SUM(T79:T83)</f>
        <v>0.65993795081793127</v>
      </c>
      <c r="U84" s="102"/>
    </row>
    <row r="85" spans="2:21" ht="4" customHeight="1">
      <c r="B85" s="105"/>
      <c r="C85" s="106"/>
      <c r="D85" s="107"/>
      <c r="E85" s="107"/>
      <c r="F85" s="107"/>
      <c r="G85" s="107"/>
      <c r="H85" s="107"/>
      <c r="I85" s="107"/>
      <c r="J85" s="107"/>
      <c r="K85" s="107"/>
      <c r="L85" s="107"/>
      <c r="M85" s="107"/>
      <c r="N85" s="116"/>
      <c r="O85" s="107"/>
      <c r="P85" s="107"/>
      <c r="Q85" s="107"/>
      <c r="R85" s="107"/>
      <c r="S85" s="107"/>
      <c r="T85" s="107"/>
      <c r="U85" s="108"/>
    </row>
    <row r="87" spans="2:21" ht="31" customHeight="1" thickBot="1">
      <c r="B87" s="109"/>
      <c r="C87" s="94" t="s">
        <v>8</v>
      </c>
      <c r="D87" s="94" t="s">
        <v>9</v>
      </c>
      <c r="E87" s="94" t="s">
        <v>10</v>
      </c>
      <c r="F87" s="94" t="s">
        <v>11</v>
      </c>
      <c r="G87" s="94" t="s">
        <v>23</v>
      </c>
      <c r="H87" s="94" t="s">
        <v>24</v>
      </c>
      <c r="I87" s="94" t="s">
        <v>25</v>
      </c>
      <c r="J87" s="94" t="s">
        <v>12</v>
      </c>
      <c r="K87" s="95" t="s">
        <v>13</v>
      </c>
      <c r="L87" s="95" t="s">
        <v>14</v>
      </c>
      <c r="M87" s="94" t="s">
        <v>15</v>
      </c>
      <c r="N87" s="113" t="s">
        <v>16</v>
      </c>
      <c r="O87" s="96" t="s">
        <v>17</v>
      </c>
      <c r="P87" s="96" t="s">
        <v>18</v>
      </c>
      <c r="Q87" s="96" t="s">
        <v>53</v>
      </c>
      <c r="R87" s="96" t="s">
        <v>54</v>
      </c>
      <c r="S87" s="96" t="s">
        <v>19</v>
      </c>
      <c r="T87" s="97" t="s">
        <v>20</v>
      </c>
    </row>
    <row r="88" spans="2:21" ht="14" thickTop="1">
      <c r="B88" s="110"/>
      <c r="C88" s="229" t="s">
        <v>21</v>
      </c>
      <c r="D88" s="89">
        <v>1</v>
      </c>
      <c r="E88" s="117">
        <v>1</v>
      </c>
      <c r="F88" s="117">
        <v>1</v>
      </c>
      <c r="G88" s="230">
        <v>100</v>
      </c>
      <c r="H88" s="230">
        <v>80</v>
      </c>
      <c r="I88" s="230">
        <v>80</v>
      </c>
      <c r="J88" s="230" t="s">
        <v>58</v>
      </c>
      <c r="K88" s="99">
        <f>IF(J88="N",G88*1.5,G88)</f>
        <v>150</v>
      </c>
      <c r="L88" s="100">
        <f>((H88+I88)/(2))</f>
        <v>80</v>
      </c>
      <c r="M88" s="89">
        <f>3.2*(G88/10000)*(3*(L88/20000)*SIN(PI()/3))</f>
        <v>3.3255375505322445E-4</v>
      </c>
      <c r="N88" s="114">
        <f>M88/$M$93</f>
        <v>0.19999999999999998</v>
      </c>
      <c r="O88" s="101">
        <f>1/(1.04+0.245*(F88/E88))</f>
        <v>0.77821011673151741</v>
      </c>
      <c r="P88" s="89">
        <f>(2.31*K88+L88)/((L88/2)*K88)</f>
        <v>7.1083333333333332E-2</v>
      </c>
      <c r="Q88" s="101">
        <f>1+((-5.13)*P88)+(6.78*(P88^2))</f>
        <v>0.66960075708333333</v>
      </c>
      <c r="R88" s="101">
        <f>1+((-5.9)*P88)+(8.99*P88^2)</f>
        <v>0.6260333674305556</v>
      </c>
      <c r="S88" s="101">
        <f>O88*Q88+(1-O88)*R88</f>
        <v>0.65993795081793127</v>
      </c>
      <c r="T88" s="101">
        <f>S88*N88</f>
        <v>0.13198759016358624</v>
      </c>
    </row>
    <row r="89" spans="2:21">
      <c r="B89" s="110"/>
      <c r="C89" s="229" t="s">
        <v>21</v>
      </c>
      <c r="D89" s="89">
        <v>2</v>
      </c>
      <c r="E89" s="117">
        <f t="shared" ref="E89:F92" si="8">E88</f>
        <v>1</v>
      </c>
      <c r="F89" s="117">
        <f t="shared" si="8"/>
        <v>1</v>
      </c>
      <c r="G89" s="230">
        <v>100</v>
      </c>
      <c r="H89" s="230">
        <v>80</v>
      </c>
      <c r="I89" s="230">
        <v>80</v>
      </c>
      <c r="J89" s="230" t="s">
        <v>58</v>
      </c>
      <c r="K89" s="99">
        <f>IF(J89="N",G89*1.5,G89)</f>
        <v>150</v>
      </c>
      <c r="L89" s="100">
        <f>((H89+I89)/(2))</f>
        <v>80</v>
      </c>
      <c r="M89" s="89">
        <f>3.2*(G89/10000)*(3*(L89/20000)*SIN(PI()/3))</f>
        <v>3.3255375505322445E-4</v>
      </c>
      <c r="N89" s="114">
        <f>M89/$M$93</f>
        <v>0.19999999999999998</v>
      </c>
      <c r="O89" s="101">
        <f>1/(1.04+0.245*(F89/E89))</f>
        <v>0.77821011673151741</v>
      </c>
      <c r="P89" s="89">
        <f>(2.31*K89+L89)/((L89/2)*K89)</f>
        <v>7.1083333333333332E-2</v>
      </c>
      <c r="Q89" s="101">
        <f>1+((-5.13)*P89)+(6.78*(P89^2))</f>
        <v>0.66960075708333333</v>
      </c>
      <c r="R89" s="101">
        <f>1+((-5.9)*P89)+(8.99*P89^2)</f>
        <v>0.6260333674305556</v>
      </c>
      <c r="S89" s="101">
        <f>O89*Q89+(1-O89)*R89</f>
        <v>0.65993795081793127</v>
      </c>
      <c r="T89" s="101">
        <f>S89*N89</f>
        <v>0.13198759016358624</v>
      </c>
    </row>
    <row r="90" spans="2:21">
      <c r="B90" s="110"/>
      <c r="C90" s="229" t="s">
        <v>21</v>
      </c>
      <c r="D90" s="89">
        <v>3</v>
      </c>
      <c r="E90" s="117">
        <f t="shared" si="8"/>
        <v>1</v>
      </c>
      <c r="F90" s="117">
        <f t="shared" si="8"/>
        <v>1</v>
      </c>
      <c r="G90" s="230">
        <v>100</v>
      </c>
      <c r="H90" s="230">
        <v>80</v>
      </c>
      <c r="I90" s="230">
        <v>80</v>
      </c>
      <c r="J90" s="230" t="s">
        <v>58</v>
      </c>
      <c r="K90" s="99">
        <f>IF(J90="N",G90*1.5,G90)</f>
        <v>150</v>
      </c>
      <c r="L90" s="100">
        <f>((H90+I90)/(2))</f>
        <v>80</v>
      </c>
      <c r="M90" s="89">
        <f>3.2*(G90/10000)*(3*(L90/20000)*SIN(PI()/3))</f>
        <v>3.3255375505322445E-4</v>
      </c>
      <c r="N90" s="114">
        <f>M90/$M$93</f>
        <v>0.19999999999999998</v>
      </c>
      <c r="O90" s="101">
        <f>1/(1.04+0.245*(F90/E90))</f>
        <v>0.77821011673151741</v>
      </c>
      <c r="P90" s="89">
        <f>(2.31*K90+L90)/((L90/2)*K90)</f>
        <v>7.1083333333333332E-2</v>
      </c>
      <c r="Q90" s="101">
        <f>1+((-5.13)*P90)+(6.78*(P90^2))</f>
        <v>0.66960075708333333</v>
      </c>
      <c r="R90" s="101">
        <f>1+((-5.9)*P90)+(8.99*P90^2)</f>
        <v>0.6260333674305556</v>
      </c>
      <c r="S90" s="101">
        <f>O90*Q90+(1-O90)*R90</f>
        <v>0.65993795081793127</v>
      </c>
      <c r="T90" s="101">
        <f>S90*N90</f>
        <v>0.13198759016358624</v>
      </c>
    </row>
    <row r="91" spans="2:21">
      <c r="B91" s="110"/>
      <c r="C91" s="229" t="s">
        <v>21</v>
      </c>
      <c r="D91" s="89">
        <v>4</v>
      </c>
      <c r="E91" s="117">
        <f t="shared" si="8"/>
        <v>1</v>
      </c>
      <c r="F91" s="117">
        <f t="shared" si="8"/>
        <v>1</v>
      </c>
      <c r="G91" s="230">
        <v>100</v>
      </c>
      <c r="H91" s="230">
        <v>80</v>
      </c>
      <c r="I91" s="230">
        <v>80</v>
      </c>
      <c r="J91" s="230" t="s">
        <v>58</v>
      </c>
      <c r="K91" s="99">
        <f>IF(J91="N",G91*1.5,G91)</f>
        <v>150</v>
      </c>
      <c r="L91" s="100">
        <f>((H91+I91)/(2))</f>
        <v>80</v>
      </c>
      <c r="M91" s="89">
        <f>3.2*(G91/10000)*(3*(L91/20000)*SIN(PI()/3))</f>
        <v>3.3255375505322445E-4</v>
      </c>
      <c r="N91" s="114">
        <f>M91/$M$93</f>
        <v>0.19999999999999998</v>
      </c>
      <c r="O91" s="101">
        <f>1/(1.04+0.245*(F91/E91))</f>
        <v>0.77821011673151741</v>
      </c>
      <c r="P91" s="89">
        <f>(2.31*K91+L91)/((L91/2)*K91)</f>
        <v>7.1083333333333332E-2</v>
      </c>
      <c r="Q91" s="101">
        <f>1+((-5.13)*P91)+(6.78*(P91^2))</f>
        <v>0.66960075708333333</v>
      </c>
      <c r="R91" s="101">
        <f>1+((-5.9)*P91)+(8.99*P91^2)</f>
        <v>0.6260333674305556</v>
      </c>
      <c r="S91" s="101">
        <f>O91*Q91+(1-O91)*R91</f>
        <v>0.65993795081793127</v>
      </c>
      <c r="T91" s="101">
        <f>S91*N91</f>
        <v>0.13198759016358624</v>
      </c>
    </row>
    <row r="92" spans="2:21" ht="14" thickBot="1">
      <c r="B92" s="110"/>
      <c r="C92" s="231" t="s">
        <v>21</v>
      </c>
      <c r="D92" s="90">
        <v>5</v>
      </c>
      <c r="E92" s="118">
        <f t="shared" si="8"/>
        <v>1</v>
      </c>
      <c r="F92" s="118">
        <f t="shared" si="8"/>
        <v>1</v>
      </c>
      <c r="G92" s="231">
        <v>100</v>
      </c>
      <c r="H92" s="231">
        <v>80</v>
      </c>
      <c r="I92" s="231">
        <v>80</v>
      </c>
      <c r="J92" s="231" t="s">
        <v>58</v>
      </c>
      <c r="K92" s="103">
        <f>IF(J92="N",G92*1.5,G92)</f>
        <v>150</v>
      </c>
      <c r="L92" s="104">
        <f>((H92+I92)/(2))</f>
        <v>80</v>
      </c>
      <c r="M92" s="90">
        <f>3.2*(G92/10000)*(3*(L92/20000)*SIN(PI()/3))</f>
        <v>3.3255375505322445E-4</v>
      </c>
      <c r="N92" s="114">
        <f>M92/$M$93</f>
        <v>0.19999999999999998</v>
      </c>
      <c r="O92" s="119">
        <f>1/(1.04+0.245*(F92/E92))</f>
        <v>0.77821011673151741</v>
      </c>
      <c r="P92" s="90">
        <f>(2.31*K92+L92)/((L92/2)*K92)</f>
        <v>7.1083333333333332E-2</v>
      </c>
      <c r="Q92" s="119">
        <f>1+((-5.13)*P92)+(6.78*(P92^2))</f>
        <v>0.66960075708333333</v>
      </c>
      <c r="R92" s="119">
        <f>1+((-5.9)*P92)+(8.99*P92^2)</f>
        <v>0.6260333674305556</v>
      </c>
      <c r="S92" s="119">
        <f>O92*Q92+(1-O92)*R92</f>
        <v>0.65993795081793127</v>
      </c>
      <c r="T92" s="101">
        <f>S92*N92</f>
        <v>0.13198759016358624</v>
      </c>
    </row>
    <row r="93" spans="2:21" ht="21" customHeight="1" thickBot="1">
      <c r="B93" s="110"/>
      <c r="C93" s="89"/>
      <c r="D93" s="89"/>
      <c r="E93" s="89"/>
      <c r="F93" s="89"/>
      <c r="G93" s="111">
        <f>AVERAGE(G88:G92)</f>
        <v>100</v>
      </c>
      <c r="H93" s="111">
        <f>AVERAGE(H88:H92)</f>
        <v>80</v>
      </c>
      <c r="I93" s="111">
        <f>AVERAGE(I88:I92)</f>
        <v>80</v>
      </c>
      <c r="J93" s="89"/>
      <c r="K93" s="100"/>
      <c r="L93" s="100"/>
      <c r="M93" s="112">
        <f>SUM(M88:M92)</f>
        <v>1.6627687752661224E-3</v>
      </c>
      <c r="N93" s="114"/>
      <c r="O93" s="89"/>
      <c r="P93" s="89"/>
      <c r="Q93" s="89"/>
      <c r="R93" s="89"/>
      <c r="S93" s="101">
        <f>AVERAGE(S88:S92)</f>
        <v>0.65993795081793127</v>
      </c>
      <c r="T93" s="111">
        <f>SUM(T88:T92)</f>
        <v>0.65993795081793127</v>
      </c>
      <c r="U93" s="102"/>
    </row>
    <row r="94" spans="2:21" ht="4" customHeight="1">
      <c r="B94" s="105"/>
      <c r="C94" s="106"/>
      <c r="D94" s="107"/>
      <c r="E94" s="107"/>
      <c r="F94" s="107"/>
      <c r="G94" s="107"/>
      <c r="H94" s="107"/>
      <c r="I94" s="107"/>
      <c r="J94" s="107"/>
      <c r="K94" s="107"/>
      <c r="L94" s="107"/>
      <c r="M94" s="107"/>
      <c r="N94" s="116"/>
      <c r="O94" s="107"/>
      <c r="P94" s="107"/>
      <c r="Q94" s="107"/>
      <c r="R94" s="107"/>
      <c r="S94" s="107"/>
      <c r="T94" s="107"/>
      <c r="U94" s="108"/>
    </row>
    <row r="96" spans="2:21" ht="31" customHeight="1" thickBot="1">
      <c r="B96" s="109"/>
      <c r="C96" s="94" t="s">
        <v>8</v>
      </c>
      <c r="D96" s="94" t="s">
        <v>9</v>
      </c>
      <c r="E96" s="94" t="s">
        <v>10</v>
      </c>
      <c r="F96" s="94" t="s">
        <v>11</v>
      </c>
      <c r="G96" s="94" t="s">
        <v>23</v>
      </c>
      <c r="H96" s="94" t="s">
        <v>24</v>
      </c>
      <c r="I96" s="94" t="s">
        <v>25</v>
      </c>
      <c r="J96" s="94" t="s">
        <v>12</v>
      </c>
      <c r="K96" s="95" t="s">
        <v>13</v>
      </c>
      <c r="L96" s="95" t="s">
        <v>14</v>
      </c>
      <c r="M96" s="94" t="s">
        <v>15</v>
      </c>
      <c r="N96" s="113" t="s">
        <v>16</v>
      </c>
      <c r="O96" s="96" t="s">
        <v>17</v>
      </c>
      <c r="P96" s="96" t="s">
        <v>18</v>
      </c>
      <c r="Q96" s="96" t="s">
        <v>53</v>
      </c>
      <c r="R96" s="96" t="s">
        <v>54</v>
      </c>
      <c r="S96" s="96" t="s">
        <v>19</v>
      </c>
      <c r="T96" s="97" t="s">
        <v>20</v>
      </c>
    </row>
    <row r="97" spans="2:21" ht="14" thickTop="1">
      <c r="B97" s="110"/>
      <c r="C97" s="229" t="s">
        <v>21</v>
      </c>
      <c r="D97" s="89">
        <v>1</v>
      </c>
      <c r="E97" s="117">
        <v>1</v>
      </c>
      <c r="F97" s="117">
        <v>1</v>
      </c>
      <c r="G97" s="230">
        <v>100</v>
      </c>
      <c r="H97" s="230">
        <v>80</v>
      </c>
      <c r="I97" s="230">
        <v>80</v>
      </c>
      <c r="J97" s="230" t="s">
        <v>58</v>
      </c>
      <c r="K97" s="99">
        <f>IF(J97="N",G97*1.5,G97)</f>
        <v>150</v>
      </c>
      <c r="L97" s="100">
        <f>((H97+I97)/(2))</f>
        <v>80</v>
      </c>
      <c r="M97" s="89">
        <f>3.2*(G97/10000)*(3*(L97/20000)*SIN(PI()/3))</f>
        <v>3.3255375505322445E-4</v>
      </c>
      <c r="N97" s="114">
        <f>M97/$M$102</f>
        <v>0.19999999999999998</v>
      </c>
      <c r="O97" s="101">
        <f>1/(1.04+0.245*(F97/E97))</f>
        <v>0.77821011673151741</v>
      </c>
      <c r="P97" s="89">
        <f>(2.31*K97+L97)/((L97/2)*K97)</f>
        <v>7.1083333333333332E-2</v>
      </c>
      <c r="Q97" s="101">
        <f>1+((-5.13)*P97)+(6.78*(P97^2))</f>
        <v>0.66960075708333333</v>
      </c>
      <c r="R97" s="101">
        <f>1+((-5.9)*P97)+(8.99*P97^2)</f>
        <v>0.6260333674305556</v>
      </c>
      <c r="S97" s="101">
        <f>O97*Q97+(1-O97)*R97</f>
        <v>0.65993795081793127</v>
      </c>
      <c r="T97" s="101">
        <f>S97*N97</f>
        <v>0.13198759016358624</v>
      </c>
    </row>
    <row r="98" spans="2:21">
      <c r="B98" s="110"/>
      <c r="C98" s="229" t="s">
        <v>21</v>
      </c>
      <c r="D98" s="89">
        <v>2</v>
      </c>
      <c r="E98" s="117">
        <f t="shared" ref="E98:F101" si="9">E97</f>
        <v>1</v>
      </c>
      <c r="F98" s="117">
        <f t="shared" si="9"/>
        <v>1</v>
      </c>
      <c r="G98" s="230">
        <v>100</v>
      </c>
      <c r="H98" s="230">
        <v>80</v>
      </c>
      <c r="I98" s="230">
        <v>80</v>
      </c>
      <c r="J98" s="230" t="s">
        <v>58</v>
      </c>
      <c r="K98" s="99">
        <f>IF(J98="N",G98*1.5,G98)</f>
        <v>150</v>
      </c>
      <c r="L98" s="100">
        <f>((H98+I98)/(2))</f>
        <v>80</v>
      </c>
      <c r="M98" s="89">
        <f>3.2*(G98/10000)*(3*(L98/20000)*SIN(PI()/3))</f>
        <v>3.3255375505322445E-4</v>
      </c>
      <c r="N98" s="114">
        <f>M98/$M$102</f>
        <v>0.19999999999999998</v>
      </c>
      <c r="O98" s="101">
        <f>1/(1.04+0.245*(F98/E98))</f>
        <v>0.77821011673151741</v>
      </c>
      <c r="P98" s="89">
        <f>(2.31*K98+L98)/((L98/2)*K98)</f>
        <v>7.1083333333333332E-2</v>
      </c>
      <c r="Q98" s="101">
        <f>1+((-5.13)*P98)+(6.78*(P98^2))</f>
        <v>0.66960075708333333</v>
      </c>
      <c r="R98" s="101">
        <f>1+((-5.9)*P98)+(8.99*P98^2)</f>
        <v>0.6260333674305556</v>
      </c>
      <c r="S98" s="101">
        <f>O98*Q98+(1-O98)*R98</f>
        <v>0.65993795081793127</v>
      </c>
      <c r="T98" s="101">
        <f>S98*N98</f>
        <v>0.13198759016358624</v>
      </c>
    </row>
    <row r="99" spans="2:21">
      <c r="B99" s="110"/>
      <c r="C99" s="229" t="s">
        <v>21</v>
      </c>
      <c r="D99" s="89">
        <v>3</v>
      </c>
      <c r="E99" s="117">
        <f t="shared" si="9"/>
        <v>1</v>
      </c>
      <c r="F99" s="117">
        <f t="shared" si="9"/>
        <v>1</v>
      </c>
      <c r="G99" s="230">
        <v>100</v>
      </c>
      <c r="H99" s="230">
        <v>80</v>
      </c>
      <c r="I99" s="230">
        <v>80</v>
      </c>
      <c r="J99" s="230" t="s">
        <v>58</v>
      </c>
      <c r="K99" s="99">
        <f>IF(J99="N",G99*1.5,G99)</f>
        <v>150</v>
      </c>
      <c r="L99" s="100">
        <f>((H99+I99)/(2))</f>
        <v>80</v>
      </c>
      <c r="M99" s="89">
        <f>3.2*(G99/10000)*(3*(L99/20000)*SIN(PI()/3))</f>
        <v>3.3255375505322445E-4</v>
      </c>
      <c r="N99" s="114">
        <f>M99/$M$102</f>
        <v>0.19999999999999998</v>
      </c>
      <c r="O99" s="101">
        <f>1/(1.04+0.245*(F99/E99))</f>
        <v>0.77821011673151741</v>
      </c>
      <c r="P99" s="89">
        <f>(2.31*K99+L99)/((L99/2)*K99)</f>
        <v>7.1083333333333332E-2</v>
      </c>
      <c r="Q99" s="101">
        <f>1+((-5.13)*P99)+(6.78*(P99^2))</f>
        <v>0.66960075708333333</v>
      </c>
      <c r="R99" s="101">
        <f>1+((-5.9)*P99)+(8.99*P99^2)</f>
        <v>0.6260333674305556</v>
      </c>
      <c r="S99" s="101">
        <f>O99*Q99+(1-O99)*R99</f>
        <v>0.65993795081793127</v>
      </c>
      <c r="T99" s="101">
        <f>S99*N99</f>
        <v>0.13198759016358624</v>
      </c>
    </row>
    <row r="100" spans="2:21">
      <c r="B100" s="110"/>
      <c r="C100" s="229" t="s">
        <v>21</v>
      </c>
      <c r="D100" s="89">
        <v>4</v>
      </c>
      <c r="E100" s="117">
        <f t="shared" si="9"/>
        <v>1</v>
      </c>
      <c r="F100" s="117">
        <f t="shared" si="9"/>
        <v>1</v>
      </c>
      <c r="G100" s="230">
        <v>100</v>
      </c>
      <c r="H100" s="230">
        <v>80</v>
      </c>
      <c r="I100" s="230">
        <v>80</v>
      </c>
      <c r="J100" s="230" t="s">
        <v>58</v>
      </c>
      <c r="K100" s="99">
        <f>IF(J100="N",G100*1.5,G100)</f>
        <v>150</v>
      </c>
      <c r="L100" s="100">
        <f>((H100+I100)/(2))</f>
        <v>80</v>
      </c>
      <c r="M100" s="89">
        <f>3.2*(G100/10000)*(3*(L100/20000)*SIN(PI()/3))</f>
        <v>3.3255375505322445E-4</v>
      </c>
      <c r="N100" s="114">
        <f>M100/$M$102</f>
        <v>0.19999999999999998</v>
      </c>
      <c r="O100" s="101">
        <f>1/(1.04+0.245*(F100/E100))</f>
        <v>0.77821011673151741</v>
      </c>
      <c r="P100" s="89">
        <f>(2.31*K100+L100)/((L100/2)*K100)</f>
        <v>7.1083333333333332E-2</v>
      </c>
      <c r="Q100" s="101">
        <f>1+((-5.13)*P100)+(6.78*(P100^2))</f>
        <v>0.66960075708333333</v>
      </c>
      <c r="R100" s="101">
        <f>1+((-5.9)*P100)+(8.99*P100^2)</f>
        <v>0.6260333674305556</v>
      </c>
      <c r="S100" s="101">
        <f>O100*Q100+(1-O100)*R100</f>
        <v>0.65993795081793127</v>
      </c>
      <c r="T100" s="101">
        <f>S100*N100</f>
        <v>0.13198759016358624</v>
      </c>
    </row>
    <row r="101" spans="2:21" ht="14" thickBot="1">
      <c r="B101" s="110"/>
      <c r="C101" s="231" t="s">
        <v>21</v>
      </c>
      <c r="D101" s="90">
        <v>5</v>
      </c>
      <c r="E101" s="118">
        <f t="shared" si="9"/>
        <v>1</v>
      </c>
      <c r="F101" s="118">
        <f t="shared" si="9"/>
        <v>1</v>
      </c>
      <c r="G101" s="231">
        <v>100</v>
      </c>
      <c r="H101" s="231">
        <v>80</v>
      </c>
      <c r="I101" s="231">
        <v>80</v>
      </c>
      <c r="J101" s="231" t="s">
        <v>58</v>
      </c>
      <c r="K101" s="103">
        <f>IF(J101="N",G101*1.5,G101)</f>
        <v>150</v>
      </c>
      <c r="L101" s="104">
        <f>((H101+I101)/(2))</f>
        <v>80</v>
      </c>
      <c r="M101" s="90">
        <f>3.2*(G101/10000)*(3*(L101/20000)*SIN(PI()/3))</f>
        <v>3.3255375505322445E-4</v>
      </c>
      <c r="N101" s="114">
        <f>M101/$M$102</f>
        <v>0.19999999999999998</v>
      </c>
      <c r="O101" s="119">
        <f>1/(1.04+0.245*(F101/E101))</f>
        <v>0.77821011673151741</v>
      </c>
      <c r="P101" s="90">
        <f>(2.31*K101+L101)/((L101/2)*K101)</f>
        <v>7.1083333333333332E-2</v>
      </c>
      <c r="Q101" s="119">
        <f>1+((-5.13)*P101)+(6.78*(P101^2))</f>
        <v>0.66960075708333333</v>
      </c>
      <c r="R101" s="119">
        <f>1+((-5.9)*P101)+(8.99*P101^2)</f>
        <v>0.6260333674305556</v>
      </c>
      <c r="S101" s="119">
        <f>O101*Q101+(1-O101)*R101</f>
        <v>0.65993795081793127</v>
      </c>
      <c r="T101" s="101">
        <f>S101*N101</f>
        <v>0.13198759016358624</v>
      </c>
    </row>
    <row r="102" spans="2:21" ht="21" customHeight="1" thickBot="1">
      <c r="B102" s="110"/>
      <c r="C102" s="89"/>
      <c r="D102" s="89"/>
      <c r="E102" s="89"/>
      <c r="F102" s="89"/>
      <c r="G102" s="111">
        <f>AVERAGE(G97:G101)</f>
        <v>100</v>
      </c>
      <c r="H102" s="111">
        <f>AVERAGE(H97:H101)</f>
        <v>80</v>
      </c>
      <c r="I102" s="111">
        <f>AVERAGE(I97:I101)</f>
        <v>80</v>
      </c>
      <c r="J102" s="89"/>
      <c r="K102" s="100"/>
      <c r="L102" s="100"/>
      <c r="M102" s="112">
        <f>SUM(M97:M101)</f>
        <v>1.6627687752661224E-3</v>
      </c>
      <c r="N102" s="114"/>
      <c r="O102" s="89"/>
      <c r="P102" s="89"/>
      <c r="Q102" s="89"/>
      <c r="R102" s="89"/>
      <c r="S102" s="101">
        <f>AVERAGE(S97:S101)</f>
        <v>0.65993795081793127</v>
      </c>
      <c r="T102" s="111">
        <f>SUM(T97:T101)</f>
        <v>0.65993795081793127</v>
      </c>
      <c r="U102" s="102"/>
    </row>
    <row r="103" spans="2:21" ht="4" customHeight="1">
      <c r="B103" s="105"/>
      <c r="C103" s="106"/>
      <c r="D103" s="107"/>
      <c r="E103" s="107"/>
      <c r="F103" s="107"/>
      <c r="G103" s="107"/>
      <c r="H103" s="107"/>
      <c r="I103" s="107"/>
      <c r="J103" s="107"/>
      <c r="K103" s="107"/>
      <c r="L103" s="107"/>
      <c r="M103" s="107"/>
      <c r="N103" s="116"/>
      <c r="O103" s="107"/>
      <c r="P103" s="107"/>
      <c r="Q103" s="107"/>
      <c r="R103" s="107"/>
      <c r="S103" s="107"/>
      <c r="T103" s="107"/>
      <c r="U103" s="108"/>
    </row>
    <row r="105" spans="2:21" ht="31" customHeight="1" thickBot="1">
      <c r="B105" s="109"/>
      <c r="C105" s="94" t="s">
        <v>8</v>
      </c>
      <c r="D105" s="94" t="s">
        <v>9</v>
      </c>
      <c r="E105" s="94" t="s">
        <v>10</v>
      </c>
      <c r="F105" s="94" t="s">
        <v>11</v>
      </c>
      <c r="G105" s="94" t="s">
        <v>23</v>
      </c>
      <c r="H105" s="94" t="s">
        <v>24</v>
      </c>
      <c r="I105" s="94" t="s">
        <v>25</v>
      </c>
      <c r="J105" s="94" t="s">
        <v>12</v>
      </c>
      <c r="K105" s="95" t="s">
        <v>13</v>
      </c>
      <c r="L105" s="95" t="s">
        <v>14</v>
      </c>
      <c r="M105" s="94" t="s">
        <v>15</v>
      </c>
      <c r="N105" s="113" t="s">
        <v>16</v>
      </c>
      <c r="O105" s="96" t="s">
        <v>17</v>
      </c>
      <c r="P105" s="96" t="s">
        <v>18</v>
      </c>
      <c r="Q105" s="96" t="s">
        <v>53</v>
      </c>
      <c r="R105" s="96" t="s">
        <v>54</v>
      </c>
      <c r="S105" s="96" t="s">
        <v>19</v>
      </c>
      <c r="T105" s="97" t="s">
        <v>20</v>
      </c>
    </row>
    <row r="106" spans="2:21" ht="14" thickTop="1">
      <c r="B106" s="110"/>
      <c r="C106" s="229" t="s">
        <v>21</v>
      </c>
      <c r="D106" s="89">
        <v>1</v>
      </c>
      <c r="E106" s="117">
        <v>1</v>
      </c>
      <c r="F106" s="117">
        <v>1</v>
      </c>
      <c r="G106" s="230">
        <v>100</v>
      </c>
      <c r="H106" s="230">
        <v>80</v>
      </c>
      <c r="I106" s="230">
        <v>80</v>
      </c>
      <c r="J106" s="230" t="s">
        <v>58</v>
      </c>
      <c r="K106" s="99">
        <f>IF(J106="N",G106*1.5,G106)</f>
        <v>150</v>
      </c>
      <c r="L106" s="100">
        <f>((H106+I106)/(2))</f>
        <v>80</v>
      </c>
      <c r="M106" s="89">
        <f>3.2*(G106/10000)*(3*(L106/20000)*SIN(PI()/3))</f>
        <v>3.3255375505322445E-4</v>
      </c>
      <c r="N106" s="114">
        <f>M106/$M$111</f>
        <v>0.19999999999999998</v>
      </c>
      <c r="O106" s="101">
        <f>1/(1.04+0.245*(F106/E106))</f>
        <v>0.77821011673151741</v>
      </c>
      <c r="P106" s="89">
        <f>(2.31*K106+L106)/((L106/2)*K106)</f>
        <v>7.1083333333333332E-2</v>
      </c>
      <c r="Q106" s="101">
        <f>1+((-5.13)*P106)+(6.78*(P106^2))</f>
        <v>0.66960075708333333</v>
      </c>
      <c r="R106" s="101">
        <f>1+((-5.9)*P106)+(8.99*P106^2)</f>
        <v>0.6260333674305556</v>
      </c>
      <c r="S106" s="101">
        <f>O106*Q106+(1-O106)*R106</f>
        <v>0.65993795081793127</v>
      </c>
      <c r="T106" s="101">
        <f>S106*N106</f>
        <v>0.13198759016358624</v>
      </c>
    </row>
    <row r="107" spans="2:21">
      <c r="B107" s="110"/>
      <c r="C107" s="229" t="s">
        <v>21</v>
      </c>
      <c r="D107" s="89">
        <v>2</v>
      </c>
      <c r="E107" s="117">
        <f t="shared" ref="E107:F110" si="10">E106</f>
        <v>1</v>
      </c>
      <c r="F107" s="117">
        <f t="shared" si="10"/>
        <v>1</v>
      </c>
      <c r="G107" s="230">
        <v>100</v>
      </c>
      <c r="H107" s="230">
        <v>80</v>
      </c>
      <c r="I107" s="230">
        <v>80</v>
      </c>
      <c r="J107" s="230" t="s">
        <v>58</v>
      </c>
      <c r="K107" s="99">
        <f>IF(J107="N",G107*1.5,G107)</f>
        <v>150</v>
      </c>
      <c r="L107" s="100">
        <f>((H107+I107)/(2))</f>
        <v>80</v>
      </c>
      <c r="M107" s="89">
        <f>3.2*(G107/10000)*(3*(L107/20000)*SIN(PI()/3))</f>
        <v>3.3255375505322445E-4</v>
      </c>
      <c r="N107" s="114">
        <f>M107/$M$111</f>
        <v>0.19999999999999998</v>
      </c>
      <c r="O107" s="101">
        <f>1/(1.04+0.245*(F107/E107))</f>
        <v>0.77821011673151741</v>
      </c>
      <c r="P107" s="89">
        <f>(2.31*K107+L107)/((L107/2)*K107)</f>
        <v>7.1083333333333332E-2</v>
      </c>
      <c r="Q107" s="101">
        <f>1+((-5.13)*P107)+(6.78*(P107^2))</f>
        <v>0.66960075708333333</v>
      </c>
      <c r="R107" s="101">
        <f>1+((-5.9)*P107)+(8.99*P107^2)</f>
        <v>0.6260333674305556</v>
      </c>
      <c r="S107" s="101">
        <f>O107*Q107+(1-O107)*R107</f>
        <v>0.65993795081793127</v>
      </c>
      <c r="T107" s="101">
        <f>S107*N107</f>
        <v>0.13198759016358624</v>
      </c>
    </row>
    <row r="108" spans="2:21">
      <c r="B108" s="110"/>
      <c r="C108" s="229" t="s">
        <v>21</v>
      </c>
      <c r="D108" s="89">
        <v>3</v>
      </c>
      <c r="E108" s="117">
        <f t="shared" si="10"/>
        <v>1</v>
      </c>
      <c r="F108" s="117">
        <f t="shared" si="10"/>
        <v>1</v>
      </c>
      <c r="G108" s="230">
        <v>100</v>
      </c>
      <c r="H108" s="230">
        <v>80</v>
      </c>
      <c r="I108" s="230">
        <v>80</v>
      </c>
      <c r="J108" s="230" t="s">
        <v>58</v>
      </c>
      <c r="K108" s="99">
        <f>IF(J108="N",G108*1.5,G108)</f>
        <v>150</v>
      </c>
      <c r="L108" s="100">
        <f>((H108+I108)/(2))</f>
        <v>80</v>
      </c>
      <c r="M108" s="89">
        <f>3.2*(G108/10000)*(3*(L108/20000)*SIN(PI()/3))</f>
        <v>3.3255375505322445E-4</v>
      </c>
      <c r="N108" s="114">
        <f>M108/$M$111</f>
        <v>0.19999999999999998</v>
      </c>
      <c r="O108" s="101">
        <f>1/(1.04+0.245*(F108/E108))</f>
        <v>0.77821011673151741</v>
      </c>
      <c r="P108" s="89">
        <f>(2.31*K108+L108)/((L108/2)*K108)</f>
        <v>7.1083333333333332E-2</v>
      </c>
      <c r="Q108" s="101">
        <f>1+((-5.13)*P108)+(6.78*(P108^2))</f>
        <v>0.66960075708333333</v>
      </c>
      <c r="R108" s="101">
        <f>1+((-5.9)*P108)+(8.99*P108^2)</f>
        <v>0.6260333674305556</v>
      </c>
      <c r="S108" s="101">
        <f>O108*Q108+(1-O108)*R108</f>
        <v>0.65993795081793127</v>
      </c>
      <c r="T108" s="101">
        <f>S108*N108</f>
        <v>0.13198759016358624</v>
      </c>
    </row>
    <row r="109" spans="2:21">
      <c r="B109" s="110"/>
      <c r="C109" s="229" t="s">
        <v>21</v>
      </c>
      <c r="D109" s="89">
        <v>4</v>
      </c>
      <c r="E109" s="117">
        <f t="shared" si="10"/>
        <v>1</v>
      </c>
      <c r="F109" s="117">
        <f t="shared" si="10"/>
        <v>1</v>
      </c>
      <c r="G109" s="230">
        <v>100</v>
      </c>
      <c r="H109" s="230">
        <v>80</v>
      </c>
      <c r="I109" s="230">
        <v>80</v>
      </c>
      <c r="J109" s="230" t="s">
        <v>58</v>
      </c>
      <c r="K109" s="99">
        <f>IF(J109="N",G109*1.5,G109)</f>
        <v>150</v>
      </c>
      <c r="L109" s="100">
        <f>((H109+I109)/(2))</f>
        <v>80</v>
      </c>
      <c r="M109" s="89">
        <f>3.2*(G109/10000)*(3*(L109/20000)*SIN(PI()/3))</f>
        <v>3.3255375505322445E-4</v>
      </c>
      <c r="N109" s="114">
        <f>M109/$M$111</f>
        <v>0.19999999999999998</v>
      </c>
      <c r="O109" s="101">
        <f>1/(1.04+0.245*(F109/E109))</f>
        <v>0.77821011673151741</v>
      </c>
      <c r="P109" s="89">
        <f>(2.31*K109+L109)/((L109/2)*K109)</f>
        <v>7.1083333333333332E-2</v>
      </c>
      <c r="Q109" s="101">
        <f>1+((-5.13)*P109)+(6.78*(P109^2))</f>
        <v>0.66960075708333333</v>
      </c>
      <c r="R109" s="101">
        <f>1+((-5.9)*P109)+(8.99*P109^2)</f>
        <v>0.6260333674305556</v>
      </c>
      <c r="S109" s="101">
        <f>O109*Q109+(1-O109)*R109</f>
        <v>0.65993795081793127</v>
      </c>
      <c r="T109" s="101">
        <f>S109*N109</f>
        <v>0.13198759016358624</v>
      </c>
    </row>
    <row r="110" spans="2:21" ht="14" thickBot="1">
      <c r="B110" s="110"/>
      <c r="C110" s="231" t="s">
        <v>21</v>
      </c>
      <c r="D110" s="90">
        <v>5</v>
      </c>
      <c r="E110" s="118">
        <f t="shared" si="10"/>
        <v>1</v>
      </c>
      <c r="F110" s="118">
        <f t="shared" si="10"/>
        <v>1</v>
      </c>
      <c r="G110" s="231">
        <v>100</v>
      </c>
      <c r="H110" s="231">
        <v>80</v>
      </c>
      <c r="I110" s="231">
        <v>80</v>
      </c>
      <c r="J110" s="231" t="s">
        <v>58</v>
      </c>
      <c r="K110" s="103">
        <f>IF(J110="N",G110*1.5,G110)</f>
        <v>150</v>
      </c>
      <c r="L110" s="104">
        <f>((H110+I110)/(2))</f>
        <v>80</v>
      </c>
      <c r="M110" s="90">
        <f>3.2*(G110/10000)*(3*(L110/20000)*SIN(PI()/3))</f>
        <v>3.3255375505322445E-4</v>
      </c>
      <c r="N110" s="114">
        <f>M110/$M$111</f>
        <v>0.19999999999999998</v>
      </c>
      <c r="O110" s="119">
        <f>1/(1.04+0.245*(F110/E110))</f>
        <v>0.77821011673151741</v>
      </c>
      <c r="P110" s="90">
        <f>(2.31*K110+L110)/((L110/2)*K110)</f>
        <v>7.1083333333333332E-2</v>
      </c>
      <c r="Q110" s="119">
        <f>1+((-5.13)*P110)+(6.78*(P110^2))</f>
        <v>0.66960075708333333</v>
      </c>
      <c r="R110" s="119">
        <f>1+((-5.9)*P110)+(8.99*P110^2)</f>
        <v>0.6260333674305556</v>
      </c>
      <c r="S110" s="119">
        <f>O110*Q110+(1-O110)*R110</f>
        <v>0.65993795081793127</v>
      </c>
      <c r="T110" s="101">
        <f>S110*N110</f>
        <v>0.13198759016358624</v>
      </c>
    </row>
    <row r="111" spans="2:21" ht="21" customHeight="1" thickBot="1">
      <c r="B111" s="110"/>
      <c r="C111" s="89"/>
      <c r="D111" s="89"/>
      <c r="E111" s="89"/>
      <c r="F111" s="89"/>
      <c r="G111" s="111">
        <f>AVERAGE(G106:G110)</f>
        <v>100</v>
      </c>
      <c r="H111" s="111">
        <f>AVERAGE(H106:H110)</f>
        <v>80</v>
      </c>
      <c r="I111" s="111">
        <f>AVERAGE(I106:I110)</f>
        <v>80</v>
      </c>
      <c r="J111" s="89"/>
      <c r="K111" s="100"/>
      <c r="L111" s="100"/>
      <c r="M111" s="112">
        <f>SUM(M106:M110)</f>
        <v>1.6627687752661224E-3</v>
      </c>
      <c r="N111" s="114"/>
      <c r="O111" s="89"/>
      <c r="P111" s="89"/>
      <c r="Q111" s="89"/>
      <c r="R111" s="89"/>
      <c r="S111" s="101">
        <f>AVERAGE(S106:S110)</f>
        <v>0.65993795081793127</v>
      </c>
      <c r="T111" s="111">
        <f>SUM(T106:T110)</f>
        <v>0.65993795081793127</v>
      </c>
      <c r="U111" s="102"/>
    </row>
    <row r="112" spans="2:21" ht="4" customHeight="1">
      <c r="B112" s="105"/>
      <c r="C112" s="106"/>
      <c r="D112" s="107"/>
      <c r="E112" s="107"/>
      <c r="F112" s="107"/>
      <c r="G112" s="107"/>
      <c r="H112" s="107"/>
      <c r="I112" s="107"/>
      <c r="J112" s="107"/>
      <c r="K112" s="107"/>
      <c r="L112" s="107"/>
      <c r="M112" s="107"/>
      <c r="N112" s="116"/>
      <c r="O112" s="107"/>
      <c r="P112" s="107"/>
      <c r="Q112" s="107"/>
      <c r="R112" s="107"/>
      <c r="S112" s="107"/>
      <c r="T112" s="107"/>
      <c r="U112" s="108"/>
    </row>
    <row r="114" spans="2:21" ht="31" customHeight="1" thickBot="1">
      <c r="B114" s="109"/>
      <c r="C114" s="94" t="s">
        <v>8</v>
      </c>
      <c r="D114" s="94" t="s">
        <v>9</v>
      </c>
      <c r="E114" s="94" t="s">
        <v>10</v>
      </c>
      <c r="F114" s="94" t="s">
        <v>11</v>
      </c>
      <c r="G114" s="94" t="s">
        <v>23</v>
      </c>
      <c r="H114" s="94" t="s">
        <v>24</v>
      </c>
      <c r="I114" s="94" t="s">
        <v>25</v>
      </c>
      <c r="J114" s="94" t="s">
        <v>12</v>
      </c>
      <c r="K114" s="95" t="s">
        <v>13</v>
      </c>
      <c r="L114" s="95" t="s">
        <v>14</v>
      </c>
      <c r="M114" s="94" t="s">
        <v>15</v>
      </c>
      <c r="N114" s="113" t="s">
        <v>16</v>
      </c>
      <c r="O114" s="96" t="s">
        <v>17</v>
      </c>
      <c r="P114" s="96" t="s">
        <v>18</v>
      </c>
      <c r="Q114" s="96" t="s">
        <v>53</v>
      </c>
      <c r="R114" s="96" t="s">
        <v>54</v>
      </c>
      <c r="S114" s="96" t="s">
        <v>19</v>
      </c>
      <c r="T114" s="97" t="s">
        <v>20</v>
      </c>
    </row>
    <row r="115" spans="2:21" ht="14" thickTop="1">
      <c r="B115" s="110"/>
      <c r="C115" s="229" t="s">
        <v>21</v>
      </c>
      <c r="D115" s="89">
        <v>1</v>
      </c>
      <c r="E115" s="117">
        <v>1</v>
      </c>
      <c r="F115" s="117">
        <v>1</v>
      </c>
      <c r="G115" s="230">
        <v>100</v>
      </c>
      <c r="H115" s="230">
        <v>80</v>
      </c>
      <c r="I115" s="230">
        <v>80</v>
      </c>
      <c r="J115" s="230" t="s">
        <v>58</v>
      </c>
      <c r="K115" s="99">
        <f>IF(J115="N",G115*1.5,G115)</f>
        <v>150</v>
      </c>
      <c r="L115" s="100">
        <f>((H115+I115)/(2))</f>
        <v>80</v>
      </c>
      <c r="M115" s="89">
        <f>3.2*(G115/10000)*(3*(L115/20000)*SIN(PI()/3))</f>
        <v>3.3255375505322445E-4</v>
      </c>
      <c r="N115" s="114">
        <f>M115/$M$120</f>
        <v>0.19999999999999998</v>
      </c>
      <c r="O115" s="101">
        <f>1/(1.04+0.245*(F115/E115))</f>
        <v>0.77821011673151741</v>
      </c>
      <c r="P115" s="89">
        <f>(2.31*K115+L115)/((L115/2)*K115)</f>
        <v>7.1083333333333332E-2</v>
      </c>
      <c r="Q115" s="101">
        <f>1+((-5.13)*P115)+(6.78*(P115^2))</f>
        <v>0.66960075708333333</v>
      </c>
      <c r="R115" s="101">
        <f>1+((-5.9)*P115)+(8.99*P115^2)</f>
        <v>0.6260333674305556</v>
      </c>
      <c r="S115" s="101">
        <f>O115*Q115+(1-O115)*R115</f>
        <v>0.65993795081793127</v>
      </c>
      <c r="T115" s="101">
        <f>S115*N115</f>
        <v>0.13198759016358624</v>
      </c>
    </row>
    <row r="116" spans="2:21">
      <c r="B116" s="110"/>
      <c r="C116" s="229" t="s">
        <v>21</v>
      </c>
      <c r="D116" s="89">
        <v>2</v>
      </c>
      <c r="E116" s="117">
        <f t="shared" ref="E116:F119" si="11">E115</f>
        <v>1</v>
      </c>
      <c r="F116" s="117">
        <f t="shared" si="11"/>
        <v>1</v>
      </c>
      <c r="G116" s="230">
        <v>100</v>
      </c>
      <c r="H116" s="230">
        <v>80</v>
      </c>
      <c r="I116" s="230">
        <v>80</v>
      </c>
      <c r="J116" s="230" t="s">
        <v>58</v>
      </c>
      <c r="K116" s="99">
        <f>IF(J116="N",G116*1.5,G116)</f>
        <v>150</v>
      </c>
      <c r="L116" s="100">
        <f>((H116+I116)/(2))</f>
        <v>80</v>
      </c>
      <c r="M116" s="89">
        <f>3.2*(G116/10000)*(3*(L116/20000)*SIN(PI()/3))</f>
        <v>3.3255375505322445E-4</v>
      </c>
      <c r="N116" s="114">
        <f>M116/$M$120</f>
        <v>0.19999999999999998</v>
      </c>
      <c r="O116" s="101">
        <f>1/(1.04+0.245*(F116/E116))</f>
        <v>0.77821011673151741</v>
      </c>
      <c r="P116" s="89">
        <f>(2.31*K116+L116)/((L116/2)*K116)</f>
        <v>7.1083333333333332E-2</v>
      </c>
      <c r="Q116" s="101">
        <f>1+((-5.13)*P116)+(6.78*(P116^2))</f>
        <v>0.66960075708333333</v>
      </c>
      <c r="R116" s="101">
        <f>1+((-5.9)*P116)+(8.99*P116^2)</f>
        <v>0.6260333674305556</v>
      </c>
      <c r="S116" s="101">
        <f>O116*Q116+(1-O116)*R116</f>
        <v>0.65993795081793127</v>
      </c>
      <c r="T116" s="101">
        <f>S116*N116</f>
        <v>0.13198759016358624</v>
      </c>
    </row>
    <row r="117" spans="2:21">
      <c r="B117" s="110"/>
      <c r="C117" s="229" t="s">
        <v>21</v>
      </c>
      <c r="D117" s="89">
        <v>3</v>
      </c>
      <c r="E117" s="117">
        <f t="shared" si="11"/>
        <v>1</v>
      </c>
      <c r="F117" s="117">
        <f t="shared" si="11"/>
        <v>1</v>
      </c>
      <c r="G117" s="230">
        <v>100</v>
      </c>
      <c r="H117" s="230">
        <v>80</v>
      </c>
      <c r="I117" s="230">
        <v>80</v>
      </c>
      <c r="J117" s="230" t="s">
        <v>58</v>
      </c>
      <c r="K117" s="99">
        <f>IF(J117="N",G117*1.5,G117)</f>
        <v>150</v>
      </c>
      <c r="L117" s="100">
        <f>((H117+I117)/(2))</f>
        <v>80</v>
      </c>
      <c r="M117" s="89">
        <f>3.2*(G117/10000)*(3*(L117/20000)*SIN(PI()/3))</f>
        <v>3.3255375505322445E-4</v>
      </c>
      <c r="N117" s="114">
        <f>M117/$M$120</f>
        <v>0.19999999999999998</v>
      </c>
      <c r="O117" s="101">
        <f>1/(1.04+0.245*(F117/E117))</f>
        <v>0.77821011673151741</v>
      </c>
      <c r="P117" s="89">
        <f>(2.31*K117+L117)/((L117/2)*K117)</f>
        <v>7.1083333333333332E-2</v>
      </c>
      <c r="Q117" s="101">
        <f>1+((-5.13)*P117)+(6.78*(P117^2))</f>
        <v>0.66960075708333333</v>
      </c>
      <c r="R117" s="101">
        <f>1+((-5.9)*P117)+(8.99*P117^2)</f>
        <v>0.6260333674305556</v>
      </c>
      <c r="S117" s="101">
        <f>O117*Q117+(1-O117)*R117</f>
        <v>0.65993795081793127</v>
      </c>
      <c r="T117" s="101">
        <f>S117*N117</f>
        <v>0.13198759016358624</v>
      </c>
    </row>
    <row r="118" spans="2:21">
      <c r="B118" s="110"/>
      <c r="C118" s="229" t="s">
        <v>21</v>
      </c>
      <c r="D118" s="89">
        <v>4</v>
      </c>
      <c r="E118" s="117">
        <f t="shared" si="11"/>
        <v>1</v>
      </c>
      <c r="F118" s="117">
        <f t="shared" si="11"/>
        <v>1</v>
      </c>
      <c r="G118" s="230">
        <v>100</v>
      </c>
      <c r="H118" s="230">
        <v>80</v>
      </c>
      <c r="I118" s="230">
        <v>80</v>
      </c>
      <c r="J118" s="230" t="s">
        <v>58</v>
      </c>
      <c r="K118" s="99">
        <f>IF(J118="N",G118*1.5,G118)</f>
        <v>150</v>
      </c>
      <c r="L118" s="100">
        <f>((H118+I118)/(2))</f>
        <v>80</v>
      </c>
      <c r="M118" s="89">
        <f>3.2*(G118/10000)*(3*(L118/20000)*SIN(PI()/3))</f>
        <v>3.3255375505322445E-4</v>
      </c>
      <c r="N118" s="114">
        <f>M118/$M$120</f>
        <v>0.19999999999999998</v>
      </c>
      <c r="O118" s="101">
        <f>1/(1.04+0.245*(F118/E118))</f>
        <v>0.77821011673151741</v>
      </c>
      <c r="P118" s="89">
        <f>(2.31*K118+L118)/((L118/2)*K118)</f>
        <v>7.1083333333333332E-2</v>
      </c>
      <c r="Q118" s="101">
        <f>1+((-5.13)*P118)+(6.78*(P118^2))</f>
        <v>0.66960075708333333</v>
      </c>
      <c r="R118" s="101">
        <f>1+((-5.9)*P118)+(8.99*P118^2)</f>
        <v>0.6260333674305556</v>
      </c>
      <c r="S118" s="101">
        <f>O118*Q118+(1-O118)*R118</f>
        <v>0.65993795081793127</v>
      </c>
      <c r="T118" s="101">
        <f>S118*N118</f>
        <v>0.13198759016358624</v>
      </c>
    </row>
    <row r="119" spans="2:21" ht="14" thickBot="1">
      <c r="B119" s="110"/>
      <c r="C119" s="231" t="s">
        <v>21</v>
      </c>
      <c r="D119" s="90">
        <v>5</v>
      </c>
      <c r="E119" s="118">
        <f t="shared" si="11"/>
        <v>1</v>
      </c>
      <c r="F119" s="118">
        <f t="shared" si="11"/>
        <v>1</v>
      </c>
      <c r="G119" s="231">
        <v>100</v>
      </c>
      <c r="H119" s="231">
        <v>80</v>
      </c>
      <c r="I119" s="231">
        <v>80</v>
      </c>
      <c r="J119" s="231" t="s">
        <v>58</v>
      </c>
      <c r="K119" s="103">
        <f>IF(J119="N",G119*1.5,G119)</f>
        <v>150</v>
      </c>
      <c r="L119" s="104">
        <f>((H119+I119)/(2))</f>
        <v>80</v>
      </c>
      <c r="M119" s="90">
        <f>3.2*(G119/10000)*(3*(L119/20000)*SIN(PI()/3))</f>
        <v>3.3255375505322445E-4</v>
      </c>
      <c r="N119" s="114">
        <f>M119/$M$120</f>
        <v>0.19999999999999998</v>
      </c>
      <c r="O119" s="119">
        <f>1/(1.04+0.245*(F119/E119))</f>
        <v>0.77821011673151741</v>
      </c>
      <c r="P119" s="90">
        <f>(2.31*K119+L119)/((L119/2)*K119)</f>
        <v>7.1083333333333332E-2</v>
      </c>
      <c r="Q119" s="119">
        <f>1+((-5.13)*P119)+(6.78*(P119^2))</f>
        <v>0.66960075708333333</v>
      </c>
      <c r="R119" s="119">
        <f>1+((-5.9)*P119)+(8.99*P119^2)</f>
        <v>0.6260333674305556</v>
      </c>
      <c r="S119" s="119">
        <f>O119*Q119+(1-O119)*R119</f>
        <v>0.65993795081793127</v>
      </c>
      <c r="T119" s="101">
        <f>S119*N119</f>
        <v>0.13198759016358624</v>
      </c>
    </row>
    <row r="120" spans="2:21" ht="21" customHeight="1" thickBot="1">
      <c r="B120" s="110"/>
      <c r="C120" s="89"/>
      <c r="D120" s="89"/>
      <c r="E120" s="89"/>
      <c r="F120" s="89"/>
      <c r="G120" s="111">
        <f>AVERAGE(G115:G119)</f>
        <v>100</v>
      </c>
      <c r="H120" s="111">
        <f>AVERAGE(H115:H119)</f>
        <v>80</v>
      </c>
      <c r="I120" s="111">
        <f>AVERAGE(I115:I119)</f>
        <v>80</v>
      </c>
      <c r="J120" s="89"/>
      <c r="K120" s="100"/>
      <c r="L120" s="100"/>
      <c r="M120" s="112">
        <f>SUM(M115:M119)</f>
        <v>1.6627687752661224E-3</v>
      </c>
      <c r="N120" s="114"/>
      <c r="O120" s="89"/>
      <c r="P120" s="89"/>
      <c r="Q120" s="89"/>
      <c r="R120" s="89"/>
      <c r="S120" s="101">
        <f>AVERAGE(S115:S119)</f>
        <v>0.65993795081793127</v>
      </c>
      <c r="T120" s="111">
        <f>SUM(T115:T119)</f>
        <v>0.65993795081793127</v>
      </c>
      <c r="U120" s="102"/>
    </row>
    <row r="121" spans="2:21" ht="4" customHeight="1">
      <c r="B121" s="105"/>
      <c r="C121" s="106"/>
      <c r="D121" s="107"/>
      <c r="E121" s="107"/>
      <c r="F121" s="107"/>
      <c r="G121" s="107"/>
      <c r="H121" s="107"/>
      <c r="I121" s="107"/>
      <c r="J121" s="107"/>
      <c r="K121" s="107"/>
      <c r="L121" s="107"/>
      <c r="M121" s="107"/>
      <c r="N121" s="116"/>
      <c r="O121" s="107"/>
      <c r="P121" s="107"/>
      <c r="Q121" s="107"/>
      <c r="R121" s="107"/>
      <c r="S121" s="107"/>
      <c r="T121" s="107"/>
      <c r="U121" s="108"/>
    </row>
    <row r="123" spans="2:21" ht="31" customHeight="1" thickBot="1">
      <c r="B123" s="109"/>
      <c r="C123" s="94" t="s">
        <v>8</v>
      </c>
      <c r="D123" s="94" t="s">
        <v>9</v>
      </c>
      <c r="E123" s="94" t="s">
        <v>10</v>
      </c>
      <c r="F123" s="94" t="s">
        <v>11</v>
      </c>
      <c r="G123" s="94" t="s">
        <v>23</v>
      </c>
      <c r="H123" s="94" t="s">
        <v>24</v>
      </c>
      <c r="I123" s="94" t="s">
        <v>25</v>
      </c>
      <c r="J123" s="94" t="s">
        <v>12</v>
      </c>
      <c r="K123" s="95" t="s">
        <v>13</v>
      </c>
      <c r="L123" s="95" t="s">
        <v>14</v>
      </c>
      <c r="M123" s="94" t="s">
        <v>15</v>
      </c>
      <c r="N123" s="113" t="s">
        <v>16</v>
      </c>
      <c r="O123" s="96" t="s">
        <v>17</v>
      </c>
      <c r="P123" s="96" t="s">
        <v>18</v>
      </c>
      <c r="Q123" s="96" t="s">
        <v>53</v>
      </c>
      <c r="R123" s="96" t="s">
        <v>54</v>
      </c>
      <c r="S123" s="96" t="s">
        <v>19</v>
      </c>
      <c r="T123" s="97" t="s">
        <v>20</v>
      </c>
    </row>
    <row r="124" spans="2:21" ht="14" thickTop="1">
      <c r="B124" s="110"/>
      <c r="C124" s="229" t="s">
        <v>21</v>
      </c>
      <c r="D124" s="89">
        <v>1</v>
      </c>
      <c r="E124" s="117">
        <v>1</v>
      </c>
      <c r="F124" s="117">
        <v>1</v>
      </c>
      <c r="G124" s="230">
        <v>100</v>
      </c>
      <c r="H124" s="230">
        <v>80</v>
      </c>
      <c r="I124" s="230">
        <v>80</v>
      </c>
      <c r="J124" s="230" t="s">
        <v>58</v>
      </c>
      <c r="K124" s="99">
        <f>IF(J124="N",G124*1.5,G124)</f>
        <v>150</v>
      </c>
      <c r="L124" s="100">
        <f>((H124+I124)/(2))</f>
        <v>80</v>
      </c>
      <c r="M124" s="89">
        <f>3.2*(G124/10000)*(3*(L124/20000)*SIN(PI()/3))</f>
        <v>3.3255375505322445E-4</v>
      </c>
      <c r="N124" s="114">
        <f>M124/$M$129</f>
        <v>0.19999999999999998</v>
      </c>
      <c r="O124" s="101">
        <f>1/(1.04+0.245*(F124/E124))</f>
        <v>0.77821011673151741</v>
      </c>
      <c r="P124" s="89">
        <f>(2.31*K124+L124)/((L124/2)*K124)</f>
        <v>7.1083333333333332E-2</v>
      </c>
      <c r="Q124" s="101">
        <f>1+((-5.13)*P124)+(6.78*(P124^2))</f>
        <v>0.66960075708333333</v>
      </c>
      <c r="R124" s="101">
        <f>1+((-5.9)*P124)+(8.99*P124^2)</f>
        <v>0.6260333674305556</v>
      </c>
      <c r="S124" s="101">
        <f>O124*Q124+(1-O124)*R124</f>
        <v>0.65993795081793127</v>
      </c>
      <c r="T124" s="101">
        <f>S124*N124</f>
        <v>0.13198759016358624</v>
      </c>
    </row>
    <row r="125" spans="2:21">
      <c r="B125" s="110"/>
      <c r="C125" s="229" t="s">
        <v>21</v>
      </c>
      <c r="D125" s="89">
        <v>2</v>
      </c>
      <c r="E125" s="117">
        <f t="shared" ref="E125:F128" si="12">E124</f>
        <v>1</v>
      </c>
      <c r="F125" s="117">
        <f t="shared" si="12"/>
        <v>1</v>
      </c>
      <c r="G125" s="230">
        <v>100</v>
      </c>
      <c r="H125" s="230">
        <v>80</v>
      </c>
      <c r="I125" s="230">
        <v>80</v>
      </c>
      <c r="J125" s="230" t="s">
        <v>58</v>
      </c>
      <c r="K125" s="99">
        <f>IF(J125="N",G125*1.5,G125)</f>
        <v>150</v>
      </c>
      <c r="L125" s="100">
        <f>((H125+I125)/(2))</f>
        <v>80</v>
      </c>
      <c r="M125" s="89">
        <f>3.2*(G125/10000)*(3*(L125/20000)*SIN(PI()/3))</f>
        <v>3.3255375505322445E-4</v>
      </c>
      <c r="N125" s="114">
        <f>M125/$M$129</f>
        <v>0.19999999999999998</v>
      </c>
      <c r="O125" s="101">
        <f>1/(1.04+0.245*(F125/E125))</f>
        <v>0.77821011673151741</v>
      </c>
      <c r="P125" s="89">
        <f>(2.31*K125+L125)/((L125/2)*K125)</f>
        <v>7.1083333333333332E-2</v>
      </c>
      <c r="Q125" s="101">
        <f>1+((-5.13)*P125)+(6.78*(P125^2))</f>
        <v>0.66960075708333333</v>
      </c>
      <c r="R125" s="101">
        <f>1+((-5.9)*P125)+(8.99*P125^2)</f>
        <v>0.6260333674305556</v>
      </c>
      <c r="S125" s="101">
        <f>O125*Q125+(1-O125)*R125</f>
        <v>0.65993795081793127</v>
      </c>
      <c r="T125" s="101">
        <f>S125*N125</f>
        <v>0.13198759016358624</v>
      </c>
    </row>
    <row r="126" spans="2:21">
      <c r="B126" s="110"/>
      <c r="C126" s="229" t="s">
        <v>21</v>
      </c>
      <c r="D126" s="89">
        <v>3</v>
      </c>
      <c r="E126" s="117">
        <f t="shared" si="12"/>
        <v>1</v>
      </c>
      <c r="F126" s="117">
        <f t="shared" si="12"/>
        <v>1</v>
      </c>
      <c r="G126" s="230">
        <v>100</v>
      </c>
      <c r="H126" s="230">
        <v>80</v>
      </c>
      <c r="I126" s="230">
        <v>80</v>
      </c>
      <c r="J126" s="230" t="s">
        <v>58</v>
      </c>
      <c r="K126" s="99">
        <f>IF(J126="N",G126*1.5,G126)</f>
        <v>150</v>
      </c>
      <c r="L126" s="100">
        <f>((H126+I126)/(2))</f>
        <v>80</v>
      </c>
      <c r="M126" s="89">
        <f>3.2*(G126/10000)*(3*(L126/20000)*SIN(PI()/3))</f>
        <v>3.3255375505322445E-4</v>
      </c>
      <c r="N126" s="114">
        <f>M126/$M$129</f>
        <v>0.19999999999999998</v>
      </c>
      <c r="O126" s="101">
        <f>1/(1.04+0.245*(F126/E126))</f>
        <v>0.77821011673151741</v>
      </c>
      <c r="P126" s="89">
        <f>(2.31*K126+L126)/((L126/2)*K126)</f>
        <v>7.1083333333333332E-2</v>
      </c>
      <c r="Q126" s="101">
        <f>1+((-5.13)*P126)+(6.78*(P126^2))</f>
        <v>0.66960075708333333</v>
      </c>
      <c r="R126" s="101">
        <f>1+((-5.9)*P126)+(8.99*P126^2)</f>
        <v>0.6260333674305556</v>
      </c>
      <c r="S126" s="101">
        <f>O126*Q126+(1-O126)*R126</f>
        <v>0.65993795081793127</v>
      </c>
      <c r="T126" s="101">
        <f>S126*N126</f>
        <v>0.13198759016358624</v>
      </c>
    </row>
    <row r="127" spans="2:21">
      <c r="B127" s="110"/>
      <c r="C127" s="229" t="s">
        <v>21</v>
      </c>
      <c r="D127" s="89">
        <v>4</v>
      </c>
      <c r="E127" s="117">
        <f t="shared" si="12"/>
        <v>1</v>
      </c>
      <c r="F127" s="117">
        <f t="shared" si="12"/>
        <v>1</v>
      </c>
      <c r="G127" s="230">
        <v>100</v>
      </c>
      <c r="H127" s="230">
        <v>80</v>
      </c>
      <c r="I127" s="230">
        <v>80</v>
      </c>
      <c r="J127" s="230" t="s">
        <v>58</v>
      </c>
      <c r="K127" s="99">
        <f>IF(J127="N",G127*1.5,G127)</f>
        <v>150</v>
      </c>
      <c r="L127" s="100">
        <f>((H127+I127)/(2))</f>
        <v>80</v>
      </c>
      <c r="M127" s="89">
        <f>3.2*(G127/10000)*(3*(L127/20000)*SIN(PI()/3))</f>
        <v>3.3255375505322445E-4</v>
      </c>
      <c r="N127" s="114">
        <f>M127/$M$129</f>
        <v>0.19999999999999998</v>
      </c>
      <c r="O127" s="101">
        <f>1/(1.04+0.245*(F127/E127))</f>
        <v>0.77821011673151741</v>
      </c>
      <c r="P127" s="89">
        <f>(2.31*K127+L127)/((L127/2)*K127)</f>
        <v>7.1083333333333332E-2</v>
      </c>
      <c r="Q127" s="101">
        <f>1+((-5.13)*P127)+(6.78*(P127^2))</f>
        <v>0.66960075708333333</v>
      </c>
      <c r="R127" s="101">
        <f>1+((-5.9)*P127)+(8.99*P127^2)</f>
        <v>0.6260333674305556</v>
      </c>
      <c r="S127" s="101">
        <f>O127*Q127+(1-O127)*R127</f>
        <v>0.65993795081793127</v>
      </c>
      <c r="T127" s="101">
        <f>S127*N127</f>
        <v>0.13198759016358624</v>
      </c>
    </row>
    <row r="128" spans="2:21" ht="14" thickBot="1">
      <c r="B128" s="110"/>
      <c r="C128" s="231" t="s">
        <v>21</v>
      </c>
      <c r="D128" s="90">
        <v>5</v>
      </c>
      <c r="E128" s="118">
        <f t="shared" si="12"/>
        <v>1</v>
      </c>
      <c r="F128" s="118">
        <f t="shared" si="12"/>
        <v>1</v>
      </c>
      <c r="G128" s="231">
        <v>100</v>
      </c>
      <c r="H128" s="231">
        <v>80</v>
      </c>
      <c r="I128" s="231">
        <v>80</v>
      </c>
      <c r="J128" s="231" t="s">
        <v>58</v>
      </c>
      <c r="K128" s="103">
        <f>IF(J128="N",G128*1.5,G128)</f>
        <v>150</v>
      </c>
      <c r="L128" s="104">
        <f>((H128+I128)/(2))</f>
        <v>80</v>
      </c>
      <c r="M128" s="90">
        <f>3.2*(G128/10000)*(3*(L128/20000)*SIN(PI()/3))</f>
        <v>3.3255375505322445E-4</v>
      </c>
      <c r="N128" s="114">
        <f>M128/$M$129</f>
        <v>0.19999999999999998</v>
      </c>
      <c r="O128" s="119">
        <f>1/(1.04+0.245*(F128/E128))</f>
        <v>0.77821011673151741</v>
      </c>
      <c r="P128" s="90">
        <f>(2.31*K128+L128)/((L128/2)*K128)</f>
        <v>7.1083333333333332E-2</v>
      </c>
      <c r="Q128" s="119">
        <f>1+((-5.13)*P128)+(6.78*(P128^2))</f>
        <v>0.66960075708333333</v>
      </c>
      <c r="R128" s="119">
        <f>1+((-5.9)*P128)+(8.99*P128^2)</f>
        <v>0.6260333674305556</v>
      </c>
      <c r="S128" s="119">
        <f>O128*Q128+(1-O128)*R128</f>
        <v>0.65993795081793127</v>
      </c>
      <c r="T128" s="101">
        <f>S128*N128</f>
        <v>0.13198759016358624</v>
      </c>
    </row>
    <row r="129" spans="2:21" ht="21" customHeight="1" thickBot="1">
      <c r="B129" s="110"/>
      <c r="C129" s="89"/>
      <c r="D129" s="89"/>
      <c r="E129" s="89"/>
      <c r="F129" s="89"/>
      <c r="G129" s="111">
        <f>AVERAGE(G124:G128)</f>
        <v>100</v>
      </c>
      <c r="H129" s="111">
        <f>AVERAGE(H124:H128)</f>
        <v>80</v>
      </c>
      <c r="I129" s="111">
        <f>AVERAGE(I124:I128)</f>
        <v>80</v>
      </c>
      <c r="J129" s="89"/>
      <c r="K129" s="100"/>
      <c r="L129" s="100"/>
      <c r="M129" s="112">
        <f>SUM(M124:M128)</f>
        <v>1.6627687752661224E-3</v>
      </c>
      <c r="N129" s="114"/>
      <c r="O129" s="89"/>
      <c r="P129" s="89"/>
      <c r="Q129" s="89"/>
      <c r="R129" s="89"/>
      <c r="S129" s="101">
        <f>AVERAGE(S124:S128)</f>
        <v>0.65993795081793127</v>
      </c>
      <c r="T129" s="111">
        <f>SUM(T124:T128)</f>
        <v>0.65993795081793127</v>
      </c>
      <c r="U129" s="102"/>
    </row>
    <row r="130" spans="2:21" ht="4" customHeight="1">
      <c r="B130" s="105"/>
      <c r="C130" s="106"/>
      <c r="D130" s="107"/>
      <c r="E130" s="107"/>
      <c r="F130" s="107"/>
      <c r="G130" s="107"/>
      <c r="H130" s="107"/>
      <c r="I130" s="107"/>
      <c r="J130" s="107"/>
      <c r="K130" s="107"/>
      <c r="L130" s="107"/>
      <c r="M130" s="107"/>
      <c r="N130" s="116"/>
      <c r="O130" s="107"/>
      <c r="P130" s="107"/>
      <c r="Q130" s="107"/>
      <c r="R130" s="107"/>
      <c r="S130" s="107"/>
      <c r="T130" s="107"/>
      <c r="U130" s="108"/>
    </row>
    <row r="132" spans="2:21" ht="31" customHeight="1" thickBot="1">
      <c r="B132" s="109"/>
      <c r="C132" s="94" t="s">
        <v>8</v>
      </c>
      <c r="D132" s="94" t="s">
        <v>9</v>
      </c>
      <c r="E132" s="94" t="s">
        <v>10</v>
      </c>
      <c r="F132" s="94" t="s">
        <v>11</v>
      </c>
      <c r="G132" s="94" t="s">
        <v>23</v>
      </c>
      <c r="H132" s="94" t="s">
        <v>24</v>
      </c>
      <c r="I132" s="94" t="s">
        <v>25</v>
      </c>
      <c r="J132" s="94" t="s">
        <v>12</v>
      </c>
      <c r="K132" s="95" t="s">
        <v>13</v>
      </c>
      <c r="L132" s="95" t="s">
        <v>14</v>
      </c>
      <c r="M132" s="94" t="s">
        <v>15</v>
      </c>
      <c r="N132" s="113" t="s">
        <v>16</v>
      </c>
      <c r="O132" s="96" t="s">
        <v>17</v>
      </c>
      <c r="P132" s="96" t="s">
        <v>18</v>
      </c>
      <c r="Q132" s="96" t="s">
        <v>53</v>
      </c>
      <c r="R132" s="96" t="s">
        <v>54</v>
      </c>
      <c r="S132" s="96" t="s">
        <v>19</v>
      </c>
      <c r="T132" s="97" t="s">
        <v>20</v>
      </c>
    </row>
    <row r="133" spans="2:21" ht="14" thickTop="1">
      <c r="B133" s="110"/>
      <c r="C133" s="229" t="s">
        <v>21</v>
      </c>
      <c r="D133" s="89">
        <v>1</v>
      </c>
      <c r="E133" s="117">
        <v>1</v>
      </c>
      <c r="F133" s="117">
        <v>1</v>
      </c>
      <c r="G133" s="230">
        <v>100</v>
      </c>
      <c r="H133" s="230">
        <v>80</v>
      </c>
      <c r="I133" s="230">
        <v>80</v>
      </c>
      <c r="J133" s="230" t="s">
        <v>58</v>
      </c>
      <c r="K133" s="99">
        <f>IF(J133="N",G133*1.5,G133)</f>
        <v>150</v>
      </c>
      <c r="L133" s="100">
        <f>((H133+I133)/(2))</f>
        <v>80</v>
      </c>
      <c r="M133" s="89">
        <f>3.2*(G133/10000)*(3*(L133/20000)*SIN(PI()/3))</f>
        <v>3.3255375505322445E-4</v>
      </c>
      <c r="N133" s="114">
        <f>M133/$M$138</f>
        <v>0.19999999999999998</v>
      </c>
      <c r="O133" s="101">
        <f>1/(1.04+0.245*(F133/E133))</f>
        <v>0.77821011673151741</v>
      </c>
      <c r="P133" s="89">
        <f>(2.31*K133+L133)/((L133/2)*K133)</f>
        <v>7.1083333333333332E-2</v>
      </c>
      <c r="Q133" s="101">
        <f>1+((-5.13)*P133)+(6.78*(P133^2))</f>
        <v>0.66960075708333333</v>
      </c>
      <c r="R133" s="101">
        <f>1+((-5.9)*P133)+(8.99*P133^2)</f>
        <v>0.6260333674305556</v>
      </c>
      <c r="S133" s="101">
        <f>O133*Q133+(1-O133)*R133</f>
        <v>0.65993795081793127</v>
      </c>
      <c r="T133" s="101">
        <f>S133*N133</f>
        <v>0.13198759016358624</v>
      </c>
    </row>
    <row r="134" spans="2:21">
      <c r="B134" s="110"/>
      <c r="C134" s="229" t="s">
        <v>21</v>
      </c>
      <c r="D134" s="89">
        <v>2</v>
      </c>
      <c r="E134" s="117">
        <f t="shared" ref="E134:F137" si="13">E133</f>
        <v>1</v>
      </c>
      <c r="F134" s="117">
        <f t="shared" si="13"/>
        <v>1</v>
      </c>
      <c r="G134" s="230">
        <v>100</v>
      </c>
      <c r="H134" s="230">
        <v>80</v>
      </c>
      <c r="I134" s="230">
        <v>80</v>
      </c>
      <c r="J134" s="230" t="s">
        <v>58</v>
      </c>
      <c r="K134" s="99">
        <f>IF(J134="N",G134*1.5,G134)</f>
        <v>150</v>
      </c>
      <c r="L134" s="100">
        <f>((H134+I134)/(2))</f>
        <v>80</v>
      </c>
      <c r="M134" s="89">
        <f>3.2*(G134/10000)*(3*(L134/20000)*SIN(PI()/3))</f>
        <v>3.3255375505322445E-4</v>
      </c>
      <c r="N134" s="114">
        <f>M134/$M$138</f>
        <v>0.19999999999999998</v>
      </c>
      <c r="O134" s="101">
        <f>1/(1.04+0.245*(F134/E134))</f>
        <v>0.77821011673151741</v>
      </c>
      <c r="P134" s="89">
        <f>(2.31*K134+L134)/((L134/2)*K134)</f>
        <v>7.1083333333333332E-2</v>
      </c>
      <c r="Q134" s="101">
        <f>1+((-5.13)*P134)+(6.78*(P134^2))</f>
        <v>0.66960075708333333</v>
      </c>
      <c r="R134" s="101">
        <f>1+((-5.9)*P134)+(8.99*P134^2)</f>
        <v>0.6260333674305556</v>
      </c>
      <c r="S134" s="101">
        <f>O134*Q134+(1-O134)*R134</f>
        <v>0.65993795081793127</v>
      </c>
      <c r="T134" s="101">
        <f>S134*N134</f>
        <v>0.13198759016358624</v>
      </c>
    </row>
    <row r="135" spans="2:21">
      <c r="B135" s="110"/>
      <c r="C135" s="229" t="s">
        <v>21</v>
      </c>
      <c r="D135" s="89">
        <v>3</v>
      </c>
      <c r="E135" s="117">
        <f t="shared" si="13"/>
        <v>1</v>
      </c>
      <c r="F135" s="117">
        <f t="shared" si="13"/>
        <v>1</v>
      </c>
      <c r="G135" s="230">
        <v>100</v>
      </c>
      <c r="H135" s="230">
        <v>80</v>
      </c>
      <c r="I135" s="230">
        <v>80</v>
      </c>
      <c r="J135" s="230" t="s">
        <v>58</v>
      </c>
      <c r="K135" s="99">
        <f>IF(J135="N",G135*1.5,G135)</f>
        <v>150</v>
      </c>
      <c r="L135" s="100">
        <f>((H135+I135)/(2))</f>
        <v>80</v>
      </c>
      <c r="M135" s="89">
        <f>3.2*(G135/10000)*(3*(L135/20000)*SIN(PI()/3))</f>
        <v>3.3255375505322445E-4</v>
      </c>
      <c r="N135" s="114">
        <f>M135/$M$138</f>
        <v>0.19999999999999998</v>
      </c>
      <c r="O135" s="101">
        <f>1/(1.04+0.245*(F135/E135))</f>
        <v>0.77821011673151741</v>
      </c>
      <c r="P135" s="89">
        <f>(2.31*K135+L135)/((L135/2)*K135)</f>
        <v>7.1083333333333332E-2</v>
      </c>
      <c r="Q135" s="101">
        <f>1+((-5.13)*P135)+(6.78*(P135^2))</f>
        <v>0.66960075708333333</v>
      </c>
      <c r="R135" s="101">
        <f>1+((-5.9)*P135)+(8.99*P135^2)</f>
        <v>0.6260333674305556</v>
      </c>
      <c r="S135" s="101">
        <f>O135*Q135+(1-O135)*R135</f>
        <v>0.65993795081793127</v>
      </c>
      <c r="T135" s="101">
        <f>S135*N135</f>
        <v>0.13198759016358624</v>
      </c>
    </row>
    <row r="136" spans="2:21">
      <c r="B136" s="110"/>
      <c r="C136" s="229" t="s">
        <v>21</v>
      </c>
      <c r="D136" s="89">
        <v>4</v>
      </c>
      <c r="E136" s="117">
        <f t="shared" si="13"/>
        <v>1</v>
      </c>
      <c r="F136" s="117">
        <f t="shared" si="13"/>
        <v>1</v>
      </c>
      <c r="G136" s="230">
        <v>100</v>
      </c>
      <c r="H136" s="230">
        <v>80</v>
      </c>
      <c r="I136" s="230">
        <v>80</v>
      </c>
      <c r="J136" s="230" t="s">
        <v>58</v>
      </c>
      <c r="K136" s="99">
        <f>IF(J136="N",G136*1.5,G136)</f>
        <v>150</v>
      </c>
      <c r="L136" s="100">
        <f>((H136+I136)/(2))</f>
        <v>80</v>
      </c>
      <c r="M136" s="89">
        <f>3.2*(G136/10000)*(3*(L136/20000)*SIN(PI()/3))</f>
        <v>3.3255375505322445E-4</v>
      </c>
      <c r="N136" s="114">
        <f>M136/$M$138</f>
        <v>0.19999999999999998</v>
      </c>
      <c r="O136" s="101">
        <f>1/(1.04+0.245*(F136/E136))</f>
        <v>0.77821011673151741</v>
      </c>
      <c r="P136" s="89">
        <f>(2.31*K136+L136)/((L136/2)*K136)</f>
        <v>7.1083333333333332E-2</v>
      </c>
      <c r="Q136" s="101">
        <f>1+((-5.13)*P136)+(6.78*(P136^2))</f>
        <v>0.66960075708333333</v>
      </c>
      <c r="R136" s="101">
        <f>1+((-5.9)*P136)+(8.99*P136^2)</f>
        <v>0.6260333674305556</v>
      </c>
      <c r="S136" s="101">
        <f>O136*Q136+(1-O136)*R136</f>
        <v>0.65993795081793127</v>
      </c>
      <c r="T136" s="101">
        <f>S136*N136</f>
        <v>0.13198759016358624</v>
      </c>
    </row>
    <row r="137" spans="2:21" ht="14" thickBot="1">
      <c r="B137" s="110"/>
      <c r="C137" s="231" t="s">
        <v>21</v>
      </c>
      <c r="D137" s="90">
        <v>5</v>
      </c>
      <c r="E137" s="118">
        <f t="shared" si="13"/>
        <v>1</v>
      </c>
      <c r="F137" s="118">
        <f t="shared" si="13"/>
        <v>1</v>
      </c>
      <c r="G137" s="231">
        <v>100</v>
      </c>
      <c r="H137" s="231">
        <v>80</v>
      </c>
      <c r="I137" s="231">
        <v>80</v>
      </c>
      <c r="J137" s="231" t="s">
        <v>58</v>
      </c>
      <c r="K137" s="103">
        <f>IF(J137="N",G137*1.5,G137)</f>
        <v>150</v>
      </c>
      <c r="L137" s="104">
        <f>((H137+I137)/(2))</f>
        <v>80</v>
      </c>
      <c r="M137" s="90">
        <f>3.2*(G137/10000)*(3*(L137/20000)*SIN(PI()/3))</f>
        <v>3.3255375505322445E-4</v>
      </c>
      <c r="N137" s="114">
        <f>M137/$M$138</f>
        <v>0.19999999999999998</v>
      </c>
      <c r="O137" s="119">
        <f>1/(1.04+0.245*(F137/E137))</f>
        <v>0.77821011673151741</v>
      </c>
      <c r="P137" s="90">
        <f>(2.31*K137+L137)/((L137/2)*K137)</f>
        <v>7.1083333333333332E-2</v>
      </c>
      <c r="Q137" s="119">
        <f>1+((-5.13)*P137)+(6.78*(P137^2))</f>
        <v>0.66960075708333333</v>
      </c>
      <c r="R137" s="119">
        <f>1+((-5.9)*P137)+(8.99*P137^2)</f>
        <v>0.6260333674305556</v>
      </c>
      <c r="S137" s="119">
        <f>O137*Q137+(1-O137)*R137</f>
        <v>0.65993795081793127</v>
      </c>
      <c r="T137" s="101">
        <f>S137*N137</f>
        <v>0.13198759016358624</v>
      </c>
    </row>
    <row r="138" spans="2:21" ht="21" customHeight="1" thickBot="1">
      <c r="B138" s="110"/>
      <c r="C138" s="89"/>
      <c r="D138" s="89"/>
      <c r="E138" s="89"/>
      <c r="F138" s="89"/>
      <c r="G138" s="111">
        <f>AVERAGE(G133:G137)</f>
        <v>100</v>
      </c>
      <c r="H138" s="111">
        <f>AVERAGE(H133:H137)</f>
        <v>80</v>
      </c>
      <c r="I138" s="111">
        <f>AVERAGE(I133:I137)</f>
        <v>80</v>
      </c>
      <c r="J138" s="89"/>
      <c r="K138" s="100"/>
      <c r="L138" s="100"/>
      <c r="M138" s="112">
        <f>SUM(M133:M137)</f>
        <v>1.6627687752661224E-3</v>
      </c>
      <c r="N138" s="114"/>
      <c r="O138" s="89"/>
      <c r="P138" s="89"/>
      <c r="Q138" s="89"/>
      <c r="R138" s="89"/>
      <c r="S138" s="101">
        <f>AVERAGE(S133:S137)</f>
        <v>0.65993795081793127</v>
      </c>
      <c r="T138" s="111">
        <f>SUM(T133:T137)</f>
        <v>0.65993795081793127</v>
      </c>
      <c r="U138" s="102"/>
    </row>
    <row r="139" spans="2:21" ht="4" customHeight="1">
      <c r="B139" s="105"/>
      <c r="C139" s="106"/>
      <c r="D139" s="107"/>
      <c r="E139" s="107"/>
      <c r="F139" s="107"/>
      <c r="G139" s="107"/>
      <c r="H139" s="107"/>
      <c r="I139" s="107"/>
      <c r="J139" s="107"/>
      <c r="K139" s="107"/>
      <c r="L139" s="107"/>
      <c r="M139" s="107"/>
      <c r="N139" s="116"/>
      <c r="O139" s="107"/>
      <c r="P139" s="107"/>
      <c r="Q139" s="107"/>
      <c r="R139" s="107"/>
      <c r="S139" s="107"/>
      <c r="T139" s="107"/>
      <c r="U139" s="108"/>
    </row>
    <row r="141" spans="2:21" ht="31" customHeight="1" thickBot="1">
      <c r="B141" s="109"/>
      <c r="C141" s="94" t="s">
        <v>8</v>
      </c>
      <c r="D141" s="94" t="s">
        <v>9</v>
      </c>
      <c r="E141" s="94" t="s">
        <v>10</v>
      </c>
      <c r="F141" s="94" t="s">
        <v>11</v>
      </c>
      <c r="G141" s="94" t="s">
        <v>23</v>
      </c>
      <c r="H141" s="94" t="s">
        <v>24</v>
      </c>
      <c r="I141" s="94" t="s">
        <v>25</v>
      </c>
      <c r="J141" s="94" t="s">
        <v>12</v>
      </c>
      <c r="K141" s="95" t="s">
        <v>13</v>
      </c>
      <c r="L141" s="95" t="s">
        <v>14</v>
      </c>
      <c r="M141" s="94" t="s">
        <v>15</v>
      </c>
      <c r="N141" s="113" t="s">
        <v>16</v>
      </c>
      <c r="O141" s="96" t="s">
        <v>17</v>
      </c>
      <c r="P141" s="96" t="s">
        <v>18</v>
      </c>
      <c r="Q141" s="96" t="s">
        <v>53</v>
      </c>
      <c r="R141" s="96" t="s">
        <v>54</v>
      </c>
      <c r="S141" s="96" t="s">
        <v>19</v>
      </c>
      <c r="T141" s="97" t="s">
        <v>20</v>
      </c>
    </row>
    <row r="142" spans="2:21" ht="14" thickTop="1">
      <c r="B142" s="110"/>
      <c r="C142" s="229" t="s">
        <v>21</v>
      </c>
      <c r="D142" s="89">
        <v>1</v>
      </c>
      <c r="E142" s="117">
        <v>1</v>
      </c>
      <c r="F142" s="117">
        <v>1</v>
      </c>
      <c r="G142" s="230">
        <v>100</v>
      </c>
      <c r="H142" s="230">
        <v>80</v>
      </c>
      <c r="I142" s="230">
        <v>80</v>
      </c>
      <c r="J142" s="230" t="s">
        <v>58</v>
      </c>
      <c r="K142" s="99">
        <f>IF(J142="N",G142*1.5,G142)</f>
        <v>150</v>
      </c>
      <c r="L142" s="100">
        <f>((H142+I142)/(2))</f>
        <v>80</v>
      </c>
      <c r="M142" s="89">
        <f>3.2*(G142/10000)*(3*(L142/20000)*SIN(PI()/3))</f>
        <v>3.3255375505322445E-4</v>
      </c>
      <c r="N142" s="114">
        <f>M142/$M$147</f>
        <v>0.19999999999999998</v>
      </c>
      <c r="O142" s="101">
        <f>1/(1.04+0.245*(F142/E142))</f>
        <v>0.77821011673151741</v>
      </c>
      <c r="P142" s="89">
        <f>(2.31*K142+L142)/((L142/2)*K142)</f>
        <v>7.1083333333333332E-2</v>
      </c>
      <c r="Q142" s="101">
        <f>1+((-5.13)*P142)+(6.78*(P142^2))</f>
        <v>0.66960075708333333</v>
      </c>
      <c r="R142" s="101">
        <f>1+((-5.9)*P142)+(8.99*P142^2)</f>
        <v>0.6260333674305556</v>
      </c>
      <c r="S142" s="101">
        <f>O142*Q142+(1-O142)*R142</f>
        <v>0.65993795081793127</v>
      </c>
      <c r="T142" s="101">
        <f>S142*N142</f>
        <v>0.13198759016358624</v>
      </c>
    </row>
    <row r="143" spans="2:21">
      <c r="B143" s="110"/>
      <c r="C143" s="229" t="s">
        <v>21</v>
      </c>
      <c r="D143" s="89">
        <v>2</v>
      </c>
      <c r="E143" s="117">
        <f t="shared" ref="E143:F146" si="14">E142</f>
        <v>1</v>
      </c>
      <c r="F143" s="117">
        <f t="shared" si="14"/>
        <v>1</v>
      </c>
      <c r="G143" s="230">
        <v>100</v>
      </c>
      <c r="H143" s="230">
        <v>80</v>
      </c>
      <c r="I143" s="230">
        <v>80</v>
      </c>
      <c r="J143" s="230" t="s">
        <v>58</v>
      </c>
      <c r="K143" s="99">
        <f>IF(J143="N",G143*1.5,G143)</f>
        <v>150</v>
      </c>
      <c r="L143" s="100">
        <f>((H143+I143)/(2))</f>
        <v>80</v>
      </c>
      <c r="M143" s="89">
        <f>3.2*(G143/10000)*(3*(L143/20000)*SIN(PI()/3))</f>
        <v>3.3255375505322445E-4</v>
      </c>
      <c r="N143" s="114">
        <f>M143/$M$147</f>
        <v>0.19999999999999998</v>
      </c>
      <c r="O143" s="101">
        <f>1/(1.04+0.245*(F143/E143))</f>
        <v>0.77821011673151741</v>
      </c>
      <c r="P143" s="89">
        <f>(2.31*K143+L143)/((L143/2)*K143)</f>
        <v>7.1083333333333332E-2</v>
      </c>
      <c r="Q143" s="101">
        <f>1+((-5.13)*P143)+(6.78*(P143^2))</f>
        <v>0.66960075708333333</v>
      </c>
      <c r="R143" s="101">
        <f>1+((-5.9)*P143)+(8.99*P143^2)</f>
        <v>0.6260333674305556</v>
      </c>
      <c r="S143" s="101">
        <f>O143*Q143+(1-O143)*R143</f>
        <v>0.65993795081793127</v>
      </c>
      <c r="T143" s="101">
        <f>S143*N143</f>
        <v>0.13198759016358624</v>
      </c>
    </row>
    <row r="144" spans="2:21">
      <c r="B144" s="110"/>
      <c r="C144" s="229" t="s">
        <v>21</v>
      </c>
      <c r="D144" s="89">
        <v>3</v>
      </c>
      <c r="E144" s="117">
        <f t="shared" si="14"/>
        <v>1</v>
      </c>
      <c r="F144" s="117">
        <f t="shared" si="14"/>
        <v>1</v>
      </c>
      <c r="G144" s="230">
        <v>100</v>
      </c>
      <c r="H144" s="230">
        <v>80</v>
      </c>
      <c r="I144" s="230">
        <v>80</v>
      </c>
      <c r="J144" s="230" t="s">
        <v>58</v>
      </c>
      <c r="K144" s="99">
        <f>IF(J144="N",G144*1.5,G144)</f>
        <v>150</v>
      </c>
      <c r="L144" s="100">
        <f>((H144+I144)/(2))</f>
        <v>80</v>
      </c>
      <c r="M144" s="89">
        <f>3.2*(G144/10000)*(3*(L144/20000)*SIN(PI()/3))</f>
        <v>3.3255375505322445E-4</v>
      </c>
      <c r="N144" s="114">
        <f>M144/$M$147</f>
        <v>0.19999999999999998</v>
      </c>
      <c r="O144" s="101">
        <f>1/(1.04+0.245*(F144/E144))</f>
        <v>0.77821011673151741</v>
      </c>
      <c r="P144" s="89">
        <f>(2.31*K144+L144)/((L144/2)*K144)</f>
        <v>7.1083333333333332E-2</v>
      </c>
      <c r="Q144" s="101">
        <f>1+((-5.13)*P144)+(6.78*(P144^2))</f>
        <v>0.66960075708333333</v>
      </c>
      <c r="R144" s="101">
        <f>1+((-5.9)*P144)+(8.99*P144^2)</f>
        <v>0.6260333674305556</v>
      </c>
      <c r="S144" s="101">
        <f>O144*Q144+(1-O144)*R144</f>
        <v>0.65993795081793127</v>
      </c>
      <c r="T144" s="101">
        <f>S144*N144</f>
        <v>0.13198759016358624</v>
      </c>
    </row>
    <row r="145" spans="2:21">
      <c r="B145" s="110"/>
      <c r="C145" s="229" t="s">
        <v>21</v>
      </c>
      <c r="D145" s="89">
        <v>4</v>
      </c>
      <c r="E145" s="117">
        <f t="shared" si="14"/>
        <v>1</v>
      </c>
      <c r="F145" s="117">
        <f t="shared" si="14"/>
        <v>1</v>
      </c>
      <c r="G145" s="230">
        <v>100</v>
      </c>
      <c r="H145" s="230">
        <v>80</v>
      </c>
      <c r="I145" s="230">
        <v>80</v>
      </c>
      <c r="J145" s="230" t="s">
        <v>58</v>
      </c>
      <c r="K145" s="99">
        <f>IF(J145="N",G145*1.5,G145)</f>
        <v>150</v>
      </c>
      <c r="L145" s="100">
        <f>((H145+I145)/(2))</f>
        <v>80</v>
      </c>
      <c r="M145" s="89">
        <f>3.2*(G145/10000)*(3*(L145/20000)*SIN(PI()/3))</f>
        <v>3.3255375505322445E-4</v>
      </c>
      <c r="N145" s="114">
        <f>M145/$M$147</f>
        <v>0.19999999999999998</v>
      </c>
      <c r="O145" s="101">
        <f>1/(1.04+0.245*(F145/E145))</f>
        <v>0.77821011673151741</v>
      </c>
      <c r="P145" s="89">
        <f>(2.31*K145+L145)/((L145/2)*K145)</f>
        <v>7.1083333333333332E-2</v>
      </c>
      <c r="Q145" s="101">
        <f>1+((-5.13)*P145)+(6.78*(P145^2))</f>
        <v>0.66960075708333333</v>
      </c>
      <c r="R145" s="101">
        <f>1+((-5.9)*P145)+(8.99*P145^2)</f>
        <v>0.6260333674305556</v>
      </c>
      <c r="S145" s="101">
        <f>O145*Q145+(1-O145)*R145</f>
        <v>0.65993795081793127</v>
      </c>
      <c r="T145" s="101">
        <f>S145*N145</f>
        <v>0.13198759016358624</v>
      </c>
    </row>
    <row r="146" spans="2:21" ht="14" thickBot="1">
      <c r="B146" s="110"/>
      <c r="C146" s="231" t="s">
        <v>21</v>
      </c>
      <c r="D146" s="90">
        <v>5</v>
      </c>
      <c r="E146" s="118">
        <f t="shared" si="14"/>
        <v>1</v>
      </c>
      <c r="F146" s="118">
        <f t="shared" si="14"/>
        <v>1</v>
      </c>
      <c r="G146" s="231">
        <v>100</v>
      </c>
      <c r="H146" s="231">
        <v>80</v>
      </c>
      <c r="I146" s="231">
        <v>80</v>
      </c>
      <c r="J146" s="231" t="s">
        <v>58</v>
      </c>
      <c r="K146" s="103">
        <f>IF(J146="N",G146*1.5,G146)</f>
        <v>150</v>
      </c>
      <c r="L146" s="104">
        <f>((H146+I146)/(2))</f>
        <v>80</v>
      </c>
      <c r="M146" s="90">
        <f>3.2*(G146/10000)*(3*(L146/20000)*SIN(PI()/3))</f>
        <v>3.3255375505322445E-4</v>
      </c>
      <c r="N146" s="114">
        <f>M146/$M$147</f>
        <v>0.19999999999999998</v>
      </c>
      <c r="O146" s="119">
        <f>1/(1.04+0.245*(F146/E146))</f>
        <v>0.77821011673151741</v>
      </c>
      <c r="P146" s="90">
        <f>(2.31*K146+L146)/((L146/2)*K146)</f>
        <v>7.1083333333333332E-2</v>
      </c>
      <c r="Q146" s="119">
        <f>1+((-5.13)*P146)+(6.78*(P146^2))</f>
        <v>0.66960075708333333</v>
      </c>
      <c r="R146" s="119">
        <f>1+((-5.9)*P146)+(8.99*P146^2)</f>
        <v>0.6260333674305556</v>
      </c>
      <c r="S146" s="119">
        <f>O146*Q146+(1-O146)*R146</f>
        <v>0.65993795081793127</v>
      </c>
      <c r="T146" s="101">
        <f>S146*N146</f>
        <v>0.13198759016358624</v>
      </c>
    </row>
    <row r="147" spans="2:21" ht="21" customHeight="1" thickBot="1">
      <c r="B147" s="110"/>
      <c r="C147" s="89"/>
      <c r="D147" s="89"/>
      <c r="E147" s="89"/>
      <c r="F147" s="89"/>
      <c r="G147" s="111">
        <f>AVERAGE(G142:G146)</f>
        <v>100</v>
      </c>
      <c r="H147" s="111">
        <f>AVERAGE(H142:H146)</f>
        <v>80</v>
      </c>
      <c r="I147" s="111">
        <f>AVERAGE(I142:I146)</f>
        <v>80</v>
      </c>
      <c r="J147" s="89"/>
      <c r="K147" s="100"/>
      <c r="L147" s="100"/>
      <c r="M147" s="112">
        <f>SUM(M142:M146)</f>
        <v>1.6627687752661224E-3</v>
      </c>
      <c r="N147" s="114"/>
      <c r="O147" s="89"/>
      <c r="P147" s="89"/>
      <c r="Q147" s="89"/>
      <c r="R147" s="89"/>
      <c r="S147" s="101">
        <f>AVERAGE(S142:S146)</f>
        <v>0.65993795081793127</v>
      </c>
      <c r="T147" s="111">
        <f>SUM(T142:T146)</f>
        <v>0.65993795081793127</v>
      </c>
      <c r="U147" s="102"/>
    </row>
    <row r="148" spans="2:21" ht="4" customHeight="1">
      <c r="B148" s="105"/>
      <c r="C148" s="106"/>
      <c r="D148" s="107"/>
      <c r="E148" s="107"/>
      <c r="F148" s="107"/>
      <c r="G148" s="107"/>
      <c r="H148" s="107"/>
      <c r="I148" s="107"/>
      <c r="J148" s="107"/>
      <c r="K148" s="107"/>
      <c r="L148" s="107"/>
      <c r="M148" s="107"/>
      <c r="N148" s="116"/>
      <c r="O148" s="107"/>
      <c r="P148" s="107"/>
      <c r="Q148" s="107"/>
      <c r="R148" s="107"/>
      <c r="S148" s="107"/>
      <c r="T148" s="107"/>
      <c r="U148" s="108"/>
    </row>
    <row r="150" spans="2:21" ht="31" customHeight="1" thickBot="1">
      <c r="B150" s="109"/>
      <c r="C150" s="94" t="s">
        <v>8</v>
      </c>
      <c r="D150" s="94" t="s">
        <v>9</v>
      </c>
      <c r="E150" s="94" t="s">
        <v>10</v>
      </c>
      <c r="F150" s="94" t="s">
        <v>11</v>
      </c>
      <c r="G150" s="94" t="s">
        <v>23</v>
      </c>
      <c r="H150" s="94" t="s">
        <v>24</v>
      </c>
      <c r="I150" s="94" t="s">
        <v>25</v>
      </c>
      <c r="J150" s="94" t="s">
        <v>12</v>
      </c>
      <c r="K150" s="95" t="s">
        <v>13</v>
      </c>
      <c r="L150" s="95" t="s">
        <v>14</v>
      </c>
      <c r="M150" s="94" t="s">
        <v>15</v>
      </c>
      <c r="N150" s="113" t="s">
        <v>16</v>
      </c>
      <c r="O150" s="96" t="s">
        <v>17</v>
      </c>
      <c r="P150" s="96" t="s">
        <v>18</v>
      </c>
      <c r="Q150" s="96" t="s">
        <v>53</v>
      </c>
      <c r="R150" s="96" t="s">
        <v>54</v>
      </c>
      <c r="S150" s="96" t="s">
        <v>19</v>
      </c>
      <c r="T150" s="97" t="s">
        <v>20</v>
      </c>
    </row>
    <row r="151" spans="2:21" ht="14" thickTop="1">
      <c r="B151" s="110"/>
      <c r="C151" s="229" t="s">
        <v>21</v>
      </c>
      <c r="D151" s="89">
        <v>1</v>
      </c>
      <c r="E151" s="117">
        <v>1</v>
      </c>
      <c r="F151" s="117">
        <v>1</v>
      </c>
      <c r="G151" s="230">
        <v>100</v>
      </c>
      <c r="H151" s="230">
        <v>80</v>
      </c>
      <c r="I151" s="230">
        <v>80</v>
      </c>
      <c r="J151" s="230" t="s">
        <v>58</v>
      </c>
      <c r="K151" s="99">
        <f>IF(J151="N",G151*1.5,G151)</f>
        <v>150</v>
      </c>
      <c r="L151" s="100">
        <f>((H151+I151)/(2))</f>
        <v>80</v>
      </c>
      <c r="M151" s="89">
        <f>3.2*(G151/10000)*(3*(L151/20000)*SIN(PI()/3))</f>
        <v>3.3255375505322445E-4</v>
      </c>
      <c r="N151" s="114">
        <f>M151/$M$156</f>
        <v>0.19999999999999998</v>
      </c>
      <c r="O151" s="101">
        <f>1/(1.04+0.245*(F151/E151))</f>
        <v>0.77821011673151741</v>
      </c>
      <c r="P151" s="89">
        <f>(2.31*K151+L151)/((L151/2)*K151)</f>
        <v>7.1083333333333332E-2</v>
      </c>
      <c r="Q151" s="101">
        <f>1+((-5.13)*P151)+(6.78*(P151^2))</f>
        <v>0.66960075708333333</v>
      </c>
      <c r="R151" s="101">
        <f>1+((-5.9)*P151)+(8.99*P151^2)</f>
        <v>0.6260333674305556</v>
      </c>
      <c r="S151" s="101">
        <f>O151*Q151+(1-O151)*R151</f>
        <v>0.65993795081793127</v>
      </c>
      <c r="T151" s="101">
        <f>S151*N151</f>
        <v>0.13198759016358624</v>
      </c>
    </row>
    <row r="152" spans="2:21">
      <c r="B152" s="110"/>
      <c r="C152" s="229" t="s">
        <v>21</v>
      </c>
      <c r="D152" s="89">
        <v>2</v>
      </c>
      <c r="E152" s="117">
        <f t="shared" ref="E152:F155" si="15">E151</f>
        <v>1</v>
      </c>
      <c r="F152" s="117">
        <f t="shared" si="15"/>
        <v>1</v>
      </c>
      <c r="G152" s="230">
        <v>100</v>
      </c>
      <c r="H152" s="230">
        <v>80</v>
      </c>
      <c r="I152" s="230">
        <v>80</v>
      </c>
      <c r="J152" s="230" t="s">
        <v>58</v>
      </c>
      <c r="K152" s="99">
        <f>IF(J152="N",G152*1.5,G152)</f>
        <v>150</v>
      </c>
      <c r="L152" s="100">
        <f>((H152+I152)/(2))</f>
        <v>80</v>
      </c>
      <c r="M152" s="89">
        <f>3.2*(G152/10000)*(3*(L152/20000)*SIN(PI()/3))</f>
        <v>3.3255375505322445E-4</v>
      </c>
      <c r="N152" s="114">
        <f>M152/$M$156</f>
        <v>0.19999999999999998</v>
      </c>
      <c r="O152" s="101">
        <f>1/(1.04+0.245*(F152/E152))</f>
        <v>0.77821011673151741</v>
      </c>
      <c r="P152" s="89">
        <f>(2.31*K152+L152)/((L152/2)*K152)</f>
        <v>7.1083333333333332E-2</v>
      </c>
      <c r="Q152" s="101">
        <f>1+((-5.13)*P152)+(6.78*(P152^2))</f>
        <v>0.66960075708333333</v>
      </c>
      <c r="R152" s="101">
        <f>1+((-5.9)*P152)+(8.99*P152^2)</f>
        <v>0.6260333674305556</v>
      </c>
      <c r="S152" s="101">
        <f>O152*Q152+(1-O152)*R152</f>
        <v>0.65993795081793127</v>
      </c>
      <c r="T152" s="101">
        <f>S152*N152</f>
        <v>0.13198759016358624</v>
      </c>
    </row>
    <row r="153" spans="2:21">
      <c r="B153" s="110"/>
      <c r="C153" s="229" t="s">
        <v>21</v>
      </c>
      <c r="D153" s="89">
        <v>3</v>
      </c>
      <c r="E153" s="117">
        <f t="shared" si="15"/>
        <v>1</v>
      </c>
      <c r="F153" s="117">
        <f t="shared" si="15"/>
        <v>1</v>
      </c>
      <c r="G153" s="230">
        <v>100</v>
      </c>
      <c r="H153" s="230">
        <v>80</v>
      </c>
      <c r="I153" s="230">
        <v>80</v>
      </c>
      <c r="J153" s="230" t="s">
        <v>58</v>
      </c>
      <c r="K153" s="99">
        <f>IF(J153="N",G153*1.5,G153)</f>
        <v>150</v>
      </c>
      <c r="L153" s="100">
        <f>((H153+I153)/(2))</f>
        <v>80</v>
      </c>
      <c r="M153" s="89">
        <f>3.2*(G153/10000)*(3*(L153/20000)*SIN(PI()/3))</f>
        <v>3.3255375505322445E-4</v>
      </c>
      <c r="N153" s="114">
        <f>M153/$M$156</f>
        <v>0.19999999999999998</v>
      </c>
      <c r="O153" s="101">
        <f>1/(1.04+0.245*(F153/E153))</f>
        <v>0.77821011673151741</v>
      </c>
      <c r="P153" s="89">
        <f>(2.31*K153+L153)/((L153/2)*K153)</f>
        <v>7.1083333333333332E-2</v>
      </c>
      <c r="Q153" s="101">
        <f>1+((-5.13)*P153)+(6.78*(P153^2))</f>
        <v>0.66960075708333333</v>
      </c>
      <c r="R153" s="101">
        <f>1+((-5.9)*P153)+(8.99*P153^2)</f>
        <v>0.6260333674305556</v>
      </c>
      <c r="S153" s="101">
        <f>O153*Q153+(1-O153)*R153</f>
        <v>0.65993795081793127</v>
      </c>
      <c r="T153" s="101">
        <f>S153*N153</f>
        <v>0.13198759016358624</v>
      </c>
    </row>
    <row r="154" spans="2:21">
      <c r="B154" s="110"/>
      <c r="C154" s="229" t="s">
        <v>21</v>
      </c>
      <c r="D154" s="89">
        <v>4</v>
      </c>
      <c r="E154" s="117">
        <f t="shared" si="15"/>
        <v>1</v>
      </c>
      <c r="F154" s="117">
        <f t="shared" si="15"/>
        <v>1</v>
      </c>
      <c r="G154" s="230">
        <v>100</v>
      </c>
      <c r="H154" s="230">
        <v>80</v>
      </c>
      <c r="I154" s="230">
        <v>80</v>
      </c>
      <c r="J154" s="230" t="s">
        <v>58</v>
      </c>
      <c r="K154" s="99">
        <f>IF(J154="N",G154*1.5,G154)</f>
        <v>150</v>
      </c>
      <c r="L154" s="100">
        <f>((H154+I154)/(2))</f>
        <v>80</v>
      </c>
      <c r="M154" s="89">
        <f>3.2*(G154/10000)*(3*(L154/20000)*SIN(PI()/3))</f>
        <v>3.3255375505322445E-4</v>
      </c>
      <c r="N154" s="114">
        <f>M154/$M$156</f>
        <v>0.19999999999999998</v>
      </c>
      <c r="O154" s="101">
        <f>1/(1.04+0.245*(F154/E154))</f>
        <v>0.77821011673151741</v>
      </c>
      <c r="P154" s="89">
        <f>(2.31*K154+L154)/((L154/2)*K154)</f>
        <v>7.1083333333333332E-2</v>
      </c>
      <c r="Q154" s="101">
        <f>1+((-5.13)*P154)+(6.78*(P154^2))</f>
        <v>0.66960075708333333</v>
      </c>
      <c r="R154" s="101">
        <f>1+((-5.9)*P154)+(8.99*P154^2)</f>
        <v>0.6260333674305556</v>
      </c>
      <c r="S154" s="101">
        <f>O154*Q154+(1-O154)*R154</f>
        <v>0.65993795081793127</v>
      </c>
      <c r="T154" s="101">
        <f>S154*N154</f>
        <v>0.13198759016358624</v>
      </c>
    </row>
    <row r="155" spans="2:21" ht="14" thickBot="1">
      <c r="B155" s="110"/>
      <c r="C155" s="231" t="s">
        <v>21</v>
      </c>
      <c r="D155" s="90">
        <v>5</v>
      </c>
      <c r="E155" s="118">
        <f t="shared" si="15"/>
        <v>1</v>
      </c>
      <c r="F155" s="118">
        <f t="shared" si="15"/>
        <v>1</v>
      </c>
      <c r="G155" s="231">
        <v>100</v>
      </c>
      <c r="H155" s="231">
        <v>80</v>
      </c>
      <c r="I155" s="231">
        <v>80</v>
      </c>
      <c r="J155" s="231" t="s">
        <v>58</v>
      </c>
      <c r="K155" s="103">
        <f>IF(J155="N",G155*1.5,G155)</f>
        <v>150</v>
      </c>
      <c r="L155" s="104">
        <f>((H155+I155)/(2))</f>
        <v>80</v>
      </c>
      <c r="M155" s="90">
        <f>3.2*(G155/10000)*(3*(L155/20000)*SIN(PI()/3))</f>
        <v>3.3255375505322445E-4</v>
      </c>
      <c r="N155" s="114">
        <f>M155/$M$156</f>
        <v>0.19999999999999998</v>
      </c>
      <c r="O155" s="119">
        <f>1/(1.04+0.245*(F155/E155))</f>
        <v>0.77821011673151741</v>
      </c>
      <c r="P155" s="90">
        <f>(2.31*K155+L155)/((L155/2)*K155)</f>
        <v>7.1083333333333332E-2</v>
      </c>
      <c r="Q155" s="119">
        <f>1+((-5.13)*P155)+(6.78*(P155^2))</f>
        <v>0.66960075708333333</v>
      </c>
      <c r="R155" s="119">
        <f>1+((-5.9)*P155)+(8.99*P155^2)</f>
        <v>0.6260333674305556</v>
      </c>
      <c r="S155" s="119">
        <f>O155*Q155+(1-O155)*R155</f>
        <v>0.65993795081793127</v>
      </c>
      <c r="T155" s="101">
        <f>S155*N155</f>
        <v>0.13198759016358624</v>
      </c>
    </row>
    <row r="156" spans="2:21" ht="21" customHeight="1" thickBot="1">
      <c r="B156" s="110"/>
      <c r="C156" s="89"/>
      <c r="D156" s="89"/>
      <c r="E156" s="89"/>
      <c r="F156" s="89"/>
      <c r="G156" s="111">
        <f>AVERAGE(G151:G155)</f>
        <v>100</v>
      </c>
      <c r="H156" s="111">
        <f>AVERAGE(H151:H155)</f>
        <v>80</v>
      </c>
      <c r="I156" s="111">
        <f>AVERAGE(I151:I155)</f>
        <v>80</v>
      </c>
      <c r="J156" s="89"/>
      <c r="K156" s="100"/>
      <c r="L156" s="100"/>
      <c r="M156" s="112">
        <f>SUM(M151:M155)</f>
        <v>1.6627687752661224E-3</v>
      </c>
      <c r="N156" s="114"/>
      <c r="O156" s="89"/>
      <c r="P156" s="89"/>
      <c r="Q156" s="89"/>
      <c r="R156" s="89"/>
      <c r="S156" s="101">
        <f>AVERAGE(S151:S155)</f>
        <v>0.65993795081793127</v>
      </c>
      <c r="T156" s="111">
        <f>SUM(T151:T155)</f>
        <v>0.65993795081793127</v>
      </c>
      <c r="U156" s="102"/>
    </row>
    <row r="157" spans="2:21" ht="4" customHeight="1">
      <c r="B157" s="105"/>
      <c r="C157" s="106"/>
      <c r="D157" s="107"/>
      <c r="E157" s="107"/>
      <c r="F157" s="107"/>
      <c r="G157" s="107"/>
      <c r="H157" s="107"/>
      <c r="I157" s="107"/>
      <c r="J157" s="107"/>
      <c r="K157" s="107"/>
      <c r="L157" s="107"/>
      <c r="M157" s="107"/>
      <c r="N157" s="116"/>
      <c r="O157" s="107"/>
      <c r="P157" s="107"/>
      <c r="Q157" s="107"/>
      <c r="R157" s="107"/>
      <c r="S157" s="107"/>
      <c r="T157" s="107"/>
      <c r="U157" s="108"/>
    </row>
    <row r="159" spans="2:21" ht="31" customHeight="1" thickBot="1">
      <c r="B159" s="109"/>
      <c r="C159" s="94" t="s">
        <v>8</v>
      </c>
      <c r="D159" s="94" t="s">
        <v>9</v>
      </c>
      <c r="E159" s="94" t="s">
        <v>10</v>
      </c>
      <c r="F159" s="94" t="s">
        <v>11</v>
      </c>
      <c r="G159" s="94" t="s">
        <v>23</v>
      </c>
      <c r="H159" s="94" t="s">
        <v>24</v>
      </c>
      <c r="I159" s="94" t="s">
        <v>25</v>
      </c>
      <c r="J159" s="94" t="s">
        <v>12</v>
      </c>
      <c r="K159" s="95" t="s">
        <v>13</v>
      </c>
      <c r="L159" s="95" t="s">
        <v>14</v>
      </c>
      <c r="M159" s="94" t="s">
        <v>15</v>
      </c>
      <c r="N159" s="113" t="s">
        <v>16</v>
      </c>
      <c r="O159" s="96" t="s">
        <v>17</v>
      </c>
      <c r="P159" s="96" t="s">
        <v>18</v>
      </c>
      <c r="Q159" s="96" t="s">
        <v>53</v>
      </c>
      <c r="R159" s="96" t="s">
        <v>54</v>
      </c>
      <c r="S159" s="96" t="s">
        <v>19</v>
      </c>
      <c r="T159" s="97" t="s">
        <v>20</v>
      </c>
    </row>
    <row r="160" spans="2:21" ht="14" thickTop="1">
      <c r="B160" s="110"/>
      <c r="C160" s="229" t="s">
        <v>21</v>
      </c>
      <c r="D160" s="89">
        <v>1</v>
      </c>
      <c r="E160" s="117">
        <v>1</v>
      </c>
      <c r="F160" s="117">
        <v>1</v>
      </c>
      <c r="G160" s="230">
        <v>100</v>
      </c>
      <c r="H160" s="230">
        <v>80</v>
      </c>
      <c r="I160" s="230">
        <v>80</v>
      </c>
      <c r="J160" s="230" t="s">
        <v>58</v>
      </c>
      <c r="K160" s="99">
        <f>IF(J160="N",G160*1.5,G160)</f>
        <v>150</v>
      </c>
      <c r="L160" s="100">
        <f>((H160+I160)/(2))</f>
        <v>80</v>
      </c>
      <c r="M160" s="89">
        <f>3.2*(G160/10000)*(3*(L160/20000)*SIN(PI()/3))</f>
        <v>3.3255375505322445E-4</v>
      </c>
      <c r="N160" s="114">
        <f>M160/$M$165</f>
        <v>0.19999999999999998</v>
      </c>
      <c r="O160" s="101">
        <f>1/(1.04+0.245*(F160/E160))</f>
        <v>0.77821011673151741</v>
      </c>
      <c r="P160" s="89">
        <f>(2.31*K160+L160)/((L160/2)*K160)</f>
        <v>7.1083333333333332E-2</v>
      </c>
      <c r="Q160" s="101">
        <f>1+((-5.13)*P160)+(6.78*(P160^2))</f>
        <v>0.66960075708333333</v>
      </c>
      <c r="R160" s="101">
        <f>1+((-5.9)*P160)+(8.99*P160^2)</f>
        <v>0.6260333674305556</v>
      </c>
      <c r="S160" s="101">
        <f>O160*Q160+(1-O160)*R160</f>
        <v>0.65993795081793127</v>
      </c>
      <c r="T160" s="101">
        <f>S160*N160</f>
        <v>0.13198759016358624</v>
      </c>
    </row>
    <row r="161" spans="2:21">
      <c r="B161" s="110"/>
      <c r="C161" s="229" t="s">
        <v>21</v>
      </c>
      <c r="D161" s="89">
        <v>2</v>
      </c>
      <c r="E161" s="117">
        <f t="shared" ref="E161:F164" si="16">E160</f>
        <v>1</v>
      </c>
      <c r="F161" s="117">
        <f t="shared" si="16"/>
        <v>1</v>
      </c>
      <c r="G161" s="230">
        <v>100</v>
      </c>
      <c r="H161" s="230">
        <v>80</v>
      </c>
      <c r="I161" s="230">
        <v>80</v>
      </c>
      <c r="J161" s="230" t="s">
        <v>58</v>
      </c>
      <c r="K161" s="99">
        <f>IF(J161="N",G161*1.5,G161)</f>
        <v>150</v>
      </c>
      <c r="L161" s="100">
        <f>((H161+I161)/(2))</f>
        <v>80</v>
      </c>
      <c r="M161" s="89">
        <f>3.2*(G161/10000)*(3*(L161/20000)*SIN(PI()/3))</f>
        <v>3.3255375505322445E-4</v>
      </c>
      <c r="N161" s="114">
        <f>M161/$M$165</f>
        <v>0.19999999999999998</v>
      </c>
      <c r="O161" s="101">
        <f>1/(1.04+0.245*(F161/E161))</f>
        <v>0.77821011673151741</v>
      </c>
      <c r="P161" s="89">
        <f>(2.31*K161+L161)/((L161/2)*K161)</f>
        <v>7.1083333333333332E-2</v>
      </c>
      <c r="Q161" s="101">
        <f>1+((-5.13)*P161)+(6.78*(P161^2))</f>
        <v>0.66960075708333333</v>
      </c>
      <c r="R161" s="101">
        <f>1+((-5.9)*P161)+(8.99*P161^2)</f>
        <v>0.6260333674305556</v>
      </c>
      <c r="S161" s="101">
        <f>O161*Q161+(1-O161)*R161</f>
        <v>0.65993795081793127</v>
      </c>
      <c r="T161" s="101">
        <f>S161*N161</f>
        <v>0.13198759016358624</v>
      </c>
    </row>
    <row r="162" spans="2:21">
      <c r="B162" s="110"/>
      <c r="C162" s="229" t="s">
        <v>21</v>
      </c>
      <c r="D162" s="89">
        <v>3</v>
      </c>
      <c r="E162" s="117">
        <f t="shared" si="16"/>
        <v>1</v>
      </c>
      <c r="F162" s="117">
        <f t="shared" si="16"/>
        <v>1</v>
      </c>
      <c r="G162" s="230">
        <v>100</v>
      </c>
      <c r="H162" s="230">
        <v>80</v>
      </c>
      <c r="I162" s="230">
        <v>80</v>
      </c>
      <c r="J162" s="230" t="s">
        <v>58</v>
      </c>
      <c r="K162" s="99">
        <f>IF(J162="N",G162*1.5,G162)</f>
        <v>150</v>
      </c>
      <c r="L162" s="100">
        <f>((H162+I162)/(2))</f>
        <v>80</v>
      </c>
      <c r="M162" s="89">
        <f>3.2*(G162/10000)*(3*(L162/20000)*SIN(PI()/3))</f>
        <v>3.3255375505322445E-4</v>
      </c>
      <c r="N162" s="114">
        <f>M162/$M$165</f>
        <v>0.19999999999999998</v>
      </c>
      <c r="O162" s="101">
        <f>1/(1.04+0.245*(F162/E162))</f>
        <v>0.77821011673151741</v>
      </c>
      <c r="P162" s="89">
        <f>(2.31*K162+L162)/((L162/2)*K162)</f>
        <v>7.1083333333333332E-2</v>
      </c>
      <c r="Q162" s="101">
        <f>1+((-5.13)*P162)+(6.78*(P162^2))</f>
        <v>0.66960075708333333</v>
      </c>
      <c r="R162" s="101">
        <f>1+((-5.9)*P162)+(8.99*P162^2)</f>
        <v>0.6260333674305556</v>
      </c>
      <c r="S162" s="101">
        <f>O162*Q162+(1-O162)*R162</f>
        <v>0.65993795081793127</v>
      </c>
      <c r="T162" s="101">
        <f>S162*N162</f>
        <v>0.13198759016358624</v>
      </c>
    </row>
    <row r="163" spans="2:21">
      <c r="B163" s="110"/>
      <c r="C163" s="229" t="s">
        <v>21</v>
      </c>
      <c r="D163" s="89">
        <v>4</v>
      </c>
      <c r="E163" s="117">
        <f t="shared" si="16"/>
        <v>1</v>
      </c>
      <c r="F163" s="117">
        <f t="shared" si="16"/>
        <v>1</v>
      </c>
      <c r="G163" s="230">
        <v>100</v>
      </c>
      <c r="H163" s="230">
        <v>80</v>
      </c>
      <c r="I163" s="230">
        <v>80</v>
      </c>
      <c r="J163" s="230" t="s">
        <v>58</v>
      </c>
      <c r="K163" s="99">
        <f>IF(J163="N",G163*1.5,G163)</f>
        <v>150</v>
      </c>
      <c r="L163" s="100">
        <f>((H163+I163)/(2))</f>
        <v>80</v>
      </c>
      <c r="M163" s="89">
        <f>3.2*(G163/10000)*(3*(L163/20000)*SIN(PI()/3))</f>
        <v>3.3255375505322445E-4</v>
      </c>
      <c r="N163" s="114">
        <f>M163/$M$165</f>
        <v>0.19999999999999998</v>
      </c>
      <c r="O163" s="101">
        <f>1/(1.04+0.245*(F163/E163))</f>
        <v>0.77821011673151741</v>
      </c>
      <c r="P163" s="89">
        <f>(2.31*K163+L163)/((L163/2)*K163)</f>
        <v>7.1083333333333332E-2</v>
      </c>
      <c r="Q163" s="101">
        <f>1+((-5.13)*P163)+(6.78*(P163^2))</f>
        <v>0.66960075708333333</v>
      </c>
      <c r="R163" s="101">
        <f>1+((-5.9)*P163)+(8.99*P163^2)</f>
        <v>0.6260333674305556</v>
      </c>
      <c r="S163" s="101">
        <f>O163*Q163+(1-O163)*R163</f>
        <v>0.65993795081793127</v>
      </c>
      <c r="T163" s="101">
        <f>S163*N163</f>
        <v>0.13198759016358624</v>
      </c>
    </row>
    <row r="164" spans="2:21" ht="14" thickBot="1">
      <c r="B164" s="110"/>
      <c r="C164" s="231" t="s">
        <v>21</v>
      </c>
      <c r="D164" s="90">
        <v>5</v>
      </c>
      <c r="E164" s="118">
        <f t="shared" si="16"/>
        <v>1</v>
      </c>
      <c r="F164" s="118">
        <f t="shared" si="16"/>
        <v>1</v>
      </c>
      <c r="G164" s="231">
        <v>100</v>
      </c>
      <c r="H164" s="231">
        <v>80</v>
      </c>
      <c r="I164" s="231">
        <v>80</v>
      </c>
      <c r="J164" s="231" t="s">
        <v>58</v>
      </c>
      <c r="K164" s="103">
        <f>IF(J164="N",G164*1.5,G164)</f>
        <v>150</v>
      </c>
      <c r="L164" s="104">
        <f>((H164+I164)/(2))</f>
        <v>80</v>
      </c>
      <c r="M164" s="90">
        <f>3.2*(G164/10000)*(3*(L164/20000)*SIN(PI()/3))</f>
        <v>3.3255375505322445E-4</v>
      </c>
      <c r="N164" s="114">
        <f>M164/$M$165</f>
        <v>0.19999999999999998</v>
      </c>
      <c r="O164" s="119">
        <f>1/(1.04+0.245*(F164/E164))</f>
        <v>0.77821011673151741</v>
      </c>
      <c r="P164" s="90">
        <f>(2.31*K164+L164)/((L164/2)*K164)</f>
        <v>7.1083333333333332E-2</v>
      </c>
      <c r="Q164" s="119">
        <f>1+((-5.13)*P164)+(6.78*(P164^2))</f>
        <v>0.66960075708333333</v>
      </c>
      <c r="R164" s="119">
        <f>1+((-5.9)*P164)+(8.99*P164^2)</f>
        <v>0.6260333674305556</v>
      </c>
      <c r="S164" s="119">
        <f>O164*Q164+(1-O164)*R164</f>
        <v>0.65993795081793127</v>
      </c>
      <c r="T164" s="101">
        <f>S164*N164</f>
        <v>0.13198759016358624</v>
      </c>
    </row>
    <row r="165" spans="2:21" ht="21" customHeight="1" thickBot="1">
      <c r="B165" s="110"/>
      <c r="C165" s="89"/>
      <c r="D165" s="89"/>
      <c r="E165" s="89"/>
      <c r="F165" s="89"/>
      <c r="G165" s="111">
        <f>AVERAGE(G160:G164)</f>
        <v>100</v>
      </c>
      <c r="H165" s="111">
        <f>AVERAGE(H160:H164)</f>
        <v>80</v>
      </c>
      <c r="I165" s="111">
        <f>AVERAGE(I160:I164)</f>
        <v>80</v>
      </c>
      <c r="J165" s="89"/>
      <c r="K165" s="100"/>
      <c r="L165" s="100"/>
      <c r="M165" s="112">
        <f>SUM(M160:M164)</f>
        <v>1.6627687752661224E-3</v>
      </c>
      <c r="N165" s="114"/>
      <c r="O165" s="89"/>
      <c r="P165" s="89"/>
      <c r="Q165" s="89"/>
      <c r="R165" s="89"/>
      <c r="S165" s="101">
        <f>AVERAGE(S160:S164)</f>
        <v>0.65993795081793127</v>
      </c>
      <c r="T165" s="111">
        <f>SUM(T160:T164)</f>
        <v>0.65993795081793127</v>
      </c>
      <c r="U165" s="102"/>
    </row>
    <row r="166" spans="2:21" ht="4" customHeight="1">
      <c r="B166" s="105"/>
      <c r="C166" s="106"/>
      <c r="D166" s="107"/>
      <c r="E166" s="107"/>
      <c r="F166" s="107"/>
      <c r="G166" s="107"/>
      <c r="H166" s="107"/>
      <c r="I166" s="107"/>
      <c r="J166" s="107"/>
      <c r="K166" s="107"/>
      <c r="L166" s="107"/>
      <c r="M166" s="107"/>
      <c r="N166" s="116"/>
      <c r="O166" s="107"/>
      <c r="P166" s="107"/>
      <c r="Q166" s="107"/>
      <c r="R166" s="107"/>
      <c r="S166" s="107"/>
      <c r="T166" s="107"/>
      <c r="U166" s="108"/>
    </row>
    <row r="168" spans="2:21" ht="31" customHeight="1" thickBot="1">
      <c r="B168" s="109"/>
      <c r="C168" s="94" t="s">
        <v>8</v>
      </c>
      <c r="D168" s="94" t="s">
        <v>9</v>
      </c>
      <c r="E168" s="94" t="s">
        <v>10</v>
      </c>
      <c r="F168" s="94" t="s">
        <v>11</v>
      </c>
      <c r="G168" s="94" t="s">
        <v>23</v>
      </c>
      <c r="H168" s="94" t="s">
        <v>24</v>
      </c>
      <c r="I168" s="94" t="s">
        <v>25</v>
      </c>
      <c r="J168" s="94" t="s">
        <v>12</v>
      </c>
      <c r="K168" s="95" t="s">
        <v>13</v>
      </c>
      <c r="L168" s="95" t="s">
        <v>14</v>
      </c>
      <c r="M168" s="94" t="s">
        <v>15</v>
      </c>
      <c r="N168" s="113" t="s">
        <v>16</v>
      </c>
      <c r="O168" s="96" t="s">
        <v>17</v>
      </c>
      <c r="P168" s="96" t="s">
        <v>18</v>
      </c>
      <c r="Q168" s="96" t="s">
        <v>53</v>
      </c>
      <c r="R168" s="96" t="s">
        <v>54</v>
      </c>
      <c r="S168" s="96" t="s">
        <v>19</v>
      </c>
      <c r="T168" s="97" t="s">
        <v>20</v>
      </c>
    </row>
    <row r="169" spans="2:21" ht="14" thickTop="1">
      <c r="B169" s="110"/>
      <c r="C169" s="229" t="s">
        <v>21</v>
      </c>
      <c r="D169" s="89">
        <v>1</v>
      </c>
      <c r="E169" s="117">
        <v>1</v>
      </c>
      <c r="F169" s="117">
        <v>1</v>
      </c>
      <c r="G169" s="230">
        <v>100</v>
      </c>
      <c r="H169" s="230">
        <v>80</v>
      </c>
      <c r="I169" s="230">
        <v>80</v>
      </c>
      <c r="J169" s="230" t="s">
        <v>58</v>
      </c>
      <c r="K169" s="99">
        <f>IF(J169="N",G169*1.5,G169)</f>
        <v>150</v>
      </c>
      <c r="L169" s="100">
        <f>((H169+I169)/(2))</f>
        <v>80</v>
      </c>
      <c r="M169" s="89">
        <f>3.2*(G169/10000)*(3*(L169/20000)*SIN(PI()/3))</f>
        <v>3.3255375505322445E-4</v>
      </c>
      <c r="N169" s="114">
        <f>M169/$M$174</f>
        <v>0.19999999999999998</v>
      </c>
      <c r="O169" s="101">
        <f>1/(1.04+0.245*(F169/E169))</f>
        <v>0.77821011673151741</v>
      </c>
      <c r="P169" s="89">
        <f>(2.31*K169+L169)/((L169/2)*K169)</f>
        <v>7.1083333333333332E-2</v>
      </c>
      <c r="Q169" s="101">
        <f>1+((-5.13)*P169)+(6.78*(P169^2))</f>
        <v>0.66960075708333333</v>
      </c>
      <c r="R169" s="101">
        <f>1+((-5.9)*P169)+(8.99*P169^2)</f>
        <v>0.6260333674305556</v>
      </c>
      <c r="S169" s="101">
        <f>O169*Q169+(1-O169)*R169</f>
        <v>0.65993795081793127</v>
      </c>
      <c r="T169" s="101">
        <f>S169*N169</f>
        <v>0.13198759016358624</v>
      </c>
    </row>
    <row r="170" spans="2:21">
      <c r="B170" s="110"/>
      <c r="C170" s="229" t="s">
        <v>21</v>
      </c>
      <c r="D170" s="89">
        <v>2</v>
      </c>
      <c r="E170" s="117">
        <f t="shared" ref="E170:F173" si="17">E169</f>
        <v>1</v>
      </c>
      <c r="F170" s="117">
        <f t="shared" si="17"/>
        <v>1</v>
      </c>
      <c r="G170" s="230">
        <v>100</v>
      </c>
      <c r="H170" s="230">
        <v>80</v>
      </c>
      <c r="I170" s="230">
        <v>80</v>
      </c>
      <c r="J170" s="230" t="s">
        <v>58</v>
      </c>
      <c r="K170" s="99">
        <f>IF(J170="N",G170*1.5,G170)</f>
        <v>150</v>
      </c>
      <c r="L170" s="100">
        <f>((H170+I170)/(2))</f>
        <v>80</v>
      </c>
      <c r="M170" s="89">
        <f>3.2*(G170/10000)*(3*(L170/20000)*SIN(PI()/3))</f>
        <v>3.3255375505322445E-4</v>
      </c>
      <c r="N170" s="114">
        <f>M170/$M$174</f>
        <v>0.19999999999999998</v>
      </c>
      <c r="O170" s="101">
        <f>1/(1.04+0.245*(F170/E170))</f>
        <v>0.77821011673151741</v>
      </c>
      <c r="P170" s="89">
        <f>(2.31*K170+L170)/((L170/2)*K170)</f>
        <v>7.1083333333333332E-2</v>
      </c>
      <c r="Q170" s="101">
        <f>1+((-5.13)*P170)+(6.78*(P170^2))</f>
        <v>0.66960075708333333</v>
      </c>
      <c r="R170" s="101">
        <f>1+((-5.9)*P170)+(8.99*P170^2)</f>
        <v>0.6260333674305556</v>
      </c>
      <c r="S170" s="101">
        <f>O170*Q170+(1-O170)*R170</f>
        <v>0.65993795081793127</v>
      </c>
      <c r="T170" s="101">
        <f>S170*N170</f>
        <v>0.13198759016358624</v>
      </c>
    </row>
    <row r="171" spans="2:21">
      <c r="B171" s="110"/>
      <c r="C171" s="229" t="s">
        <v>21</v>
      </c>
      <c r="D171" s="89">
        <v>3</v>
      </c>
      <c r="E171" s="117">
        <f t="shared" si="17"/>
        <v>1</v>
      </c>
      <c r="F171" s="117">
        <f t="shared" si="17"/>
        <v>1</v>
      </c>
      <c r="G171" s="230">
        <v>100</v>
      </c>
      <c r="H171" s="230">
        <v>80</v>
      </c>
      <c r="I171" s="230">
        <v>80</v>
      </c>
      <c r="J171" s="230" t="s">
        <v>58</v>
      </c>
      <c r="K171" s="99">
        <f>IF(J171="N",G171*1.5,G171)</f>
        <v>150</v>
      </c>
      <c r="L171" s="100">
        <f>((H171+I171)/(2))</f>
        <v>80</v>
      </c>
      <c r="M171" s="89">
        <f>3.2*(G171/10000)*(3*(L171/20000)*SIN(PI()/3))</f>
        <v>3.3255375505322445E-4</v>
      </c>
      <c r="N171" s="114">
        <f>M171/$M$174</f>
        <v>0.19999999999999998</v>
      </c>
      <c r="O171" s="101">
        <f>1/(1.04+0.245*(F171/E171))</f>
        <v>0.77821011673151741</v>
      </c>
      <c r="P171" s="89">
        <f>(2.31*K171+L171)/((L171/2)*K171)</f>
        <v>7.1083333333333332E-2</v>
      </c>
      <c r="Q171" s="101">
        <f>1+((-5.13)*P171)+(6.78*(P171^2))</f>
        <v>0.66960075708333333</v>
      </c>
      <c r="R171" s="101">
        <f>1+((-5.9)*P171)+(8.99*P171^2)</f>
        <v>0.6260333674305556</v>
      </c>
      <c r="S171" s="101">
        <f>O171*Q171+(1-O171)*R171</f>
        <v>0.65993795081793127</v>
      </c>
      <c r="T171" s="101">
        <f>S171*N171</f>
        <v>0.13198759016358624</v>
      </c>
    </row>
    <row r="172" spans="2:21">
      <c r="B172" s="110"/>
      <c r="C172" s="229" t="s">
        <v>21</v>
      </c>
      <c r="D172" s="89">
        <v>4</v>
      </c>
      <c r="E172" s="117">
        <f t="shared" si="17"/>
        <v>1</v>
      </c>
      <c r="F172" s="117">
        <f t="shared" si="17"/>
        <v>1</v>
      </c>
      <c r="G172" s="230">
        <v>100</v>
      </c>
      <c r="H172" s="230">
        <v>80</v>
      </c>
      <c r="I172" s="230">
        <v>80</v>
      </c>
      <c r="J172" s="230" t="s">
        <v>58</v>
      </c>
      <c r="K172" s="99">
        <f>IF(J172="N",G172*1.5,G172)</f>
        <v>150</v>
      </c>
      <c r="L172" s="100">
        <f>((H172+I172)/(2))</f>
        <v>80</v>
      </c>
      <c r="M172" s="89">
        <f>3.2*(G172/10000)*(3*(L172/20000)*SIN(PI()/3))</f>
        <v>3.3255375505322445E-4</v>
      </c>
      <c r="N172" s="114">
        <f>M172/$M$174</f>
        <v>0.19999999999999998</v>
      </c>
      <c r="O172" s="101">
        <f>1/(1.04+0.245*(F172/E172))</f>
        <v>0.77821011673151741</v>
      </c>
      <c r="P172" s="89">
        <f>(2.31*K172+L172)/((L172/2)*K172)</f>
        <v>7.1083333333333332E-2</v>
      </c>
      <c r="Q172" s="101">
        <f>1+((-5.13)*P172)+(6.78*(P172^2))</f>
        <v>0.66960075708333333</v>
      </c>
      <c r="R172" s="101">
        <f>1+((-5.9)*P172)+(8.99*P172^2)</f>
        <v>0.6260333674305556</v>
      </c>
      <c r="S172" s="101">
        <f>O172*Q172+(1-O172)*R172</f>
        <v>0.65993795081793127</v>
      </c>
      <c r="T172" s="101">
        <f>S172*N172</f>
        <v>0.13198759016358624</v>
      </c>
    </row>
    <row r="173" spans="2:21" ht="14" thickBot="1">
      <c r="B173" s="110"/>
      <c r="C173" s="231" t="s">
        <v>21</v>
      </c>
      <c r="D173" s="90">
        <v>5</v>
      </c>
      <c r="E173" s="118">
        <f t="shared" si="17"/>
        <v>1</v>
      </c>
      <c r="F173" s="118">
        <f t="shared" si="17"/>
        <v>1</v>
      </c>
      <c r="G173" s="231">
        <v>100</v>
      </c>
      <c r="H173" s="231">
        <v>80</v>
      </c>
      <c r="I173" s="231">
        <v>80</v>
      </c>
      <c r="J173" s="231" t="s">
        <v>58</v>
      </c>
      <c r="K173" s="103">
        <f>IF(J173="N",G173*1.5,G173)</f>
        <v>150</v>
      </c>
      <c r="L173" s="104">
        <f>((H173+I173)/(2))</f>
        <v>80</v>
      </c>
      <c r="M173" s="90">
        <f>3.2*(G173/10000)*(3*(L173/20000)*SIN(PI()/3))</f>
        <v>3.3255375505322445E-4</v>
      </c>
      <c r="N173" s="114">
        <f>M173/$M$174</f>
        <v>0.19999999999999998</v>
      </c>
      <c r="O173" s="119">
        <f>1/(1.04+0.245*(F173/E173))</f>
        <v>0.77821011673151741</v>
      </c>
      <c r="P173" s="90">
        <f>(2.31*K173+L173)/((L173/2)*K173)</f>
        <v>7.1083333333333332E-2</v>
      </c>
      <c r="Q173" s="119">
        <f>1+((-5.13)*P173)+(6.78*(P173^2))</f>
        <v>0.66960075708333333</v>
      </c>
      <c r="R173" s="119">
        <f>1+((-5.9)*P173)+(8.99*P173^2)</f>
        <v>0.6260333674305556</v>
      </c>
      <c r="S173" s="119">
        <f>O173*Q173+(1-O173)*R173</f>
        <v>0.65993795081793127</v>
      </c>
      <c r="T173" s="101">
        <f>S173*N173</f>
        <v>0.13198759016358624</v>
      </c>
    </row>
    <row r="174" spans="2:21" ht="21" customHeight="1" thickBot="1">
      <c r="B174" s="110"/>
      <c r="C174" s="89"/>
      <c r="D174" s="89"/>
      <c r="E174" s="89"/>
      <c r="F174" s="89"/>
      <c r="G174" s="111">
        <f>AVERAGE(G169:G173)</f>
        <v>100</v>
      </c>
      <c r="H174" s="111">
        <f>AVERAGE(H169:H173)</f>
        <v>80</v>
      </c>
      <c r="I174" s="111">
        <f>AVERAGE(I169:I173)</f>
        <v>80</v>
      </c>
      <c r="J174" s="89"/>
      <c r="K174" s="100"/>
      <c r="L174" s="100"/>
      <c r="M174" s="112">
        <f>SUM(M169:M173)</f>
        <v>1.6627687752661224E-3</v>
      </c>
      <c r="N174" s="114"/>
      <c r="O174" s="89"/>
      <c r="P174" s="89"/>
      <c r="Q174" s="89"/>
      <c r="R174" s="89"/>
      <c r="S174" s="101">
        <f>AVERAGE(S169:S173)</f>
        <v>0.65993795081793127</v>
      </c>
      <c r="T174" s="111">
        <f>SUM(T169:T173)</f>
        <v>0.65993795081793127</v>
      </c>
      <c r="U174" s="102"/>
    </row>
    <row r="175" spans="2:21" ht="4" customHeight="1">
      <c r="B175" s="105"/>
      <c r="C175" s="106"/>
      <c r="D175" s="107"/>
      <c r="E175" s="107"/>
      <c r="F175" s="107"/>
      <c r="G175" s="107"/>
      <c r="H175" s="107"/>
      <c r="I175" s="107"/>
      <c r="J175" s="107"/>
      <c r="K175" s="107"/>
      <c r="L175" s="107"/>
      <c r="M175" s="107"/>
      <c r="N175" s="116"/>
      <c r="O175" s="107"/>
      <c r="P175" s="107"/>
      <c r="Q175" s="107"/>
      <c r="R175" s="107"/>
      <c r="S175" s="107"/>
      <c r="T175" s="107"/>
      <c r="U175" s="108"/>
    </row>
    <row r="177" spans="2:21" ht="31" customHeight="1" thickBot="1">
      <c r="B177" s="109"/>
      <c r="C177" s="94" t="s">
        <v>8</v>
      </c>
      <c r="D177" s="94" t="s">
        <v>9</v>
      </c>
      <c r="E177" s="94" t="s">
        <v>10</v>
      </c>
      <c r="F177" s="94" t="s">
        <v>11</v>
      </c>
      <c r="G177" s="94" t="s">
        <v>23</v>
      </c>
      <c r="H177" s="94" t="s">
        <v>24</v>
      </c>
      <c r="I177" s="94" t="s">
        <v>25</v>
      </c>
      <c r="J177" s="94" t="s">
        <v>12</v>
      </c>
      <c r="K177" s="95" t="s">
        <v>13</v>
      </c>
      <c r="L177" s="95" t="s">
        <v>14</v>
      </c>
      <c r="M177" s="94" t="s">
        <v>15</v>
      </c>
      <c r="N177" s="113" t="s">
        <v>16</v>
      </c>
      <c r="O177" s="96" t="s">
        <v>17</v>
      </c>
      <c r="P177" s="96" t="s">
        <v>18</v>
      </c>
      <c r="Q177" s="96" t="s">
        <v>53</v>
      </c>
      <c r="R177" s="96" t="s">
        <v>54</v>
      </c>
      <c r="S177" s="96" t="s">
        <v>19</v>
      </c>
      <c r="T177" s="97" t="s">
        <v>20</v>
      </c>
    </row>
    <row r="178" spans="2:21" ht="14" thickTop="1">
      <c r="B178" s="110"/>
      <c r="C178" s="229" t="s">
        <v>21</v>
      </c>
      <c r="D178" s="89">
        <v>1</v>
      </c>
      <c r="E178" s="117">
        <v>1</v>
      </c>
      <c r="F178" s="117">
        <v>1</v>
      </c>
      <c r="G178" s="230">
        <v>100</v>
      </c>
      <c r="H178" s="230">
        <v>80</v>
      </c>
      <c r="I178" s="230">
        <v>80</v>
      </c>
      <c r="J178" s="230" t="s">
        <v>58</v>
      </c>
      <c r="K178" s="99">
        <f>IF(J178="N",G178*1.5,G178)</f>
        <v>150</v>
      </c>
      <c r="L178" s="100">
        <f>((H178+I178)/(2))</f>
        <v>80</v>
      </c>
      <c r="M178" s="89">
        <f>3.2*(G178/10000)*(3*(L178/20000)*SIN(PI()/3))</f>
        <v>3.3255375505322445E-4</v>
      </c>
      <c r="N178" s="114">
        <f>M178/$M$183</f>
        <v>0.19999999999999998</v>
      </c>
      <c r="O178" s="101">
        <f>1/(1.04+0.245*(F178/E178))</f>
        <v>0.77821011673151741</v>
      </c>
      <c r="P178" s="89">
        <f>(2.31*K178+L178)/((L178/2)*K178)</f>
        <v>7.1083333333333332E-2</v>
      </c>
      <c r="Q178" s="101">
        <f>1+((-5.13)*P178)+(6.78*(P178^2))</f>
        <v>0.66960075708333333</v>
      </c>
      <c r="R178" s="101">
        <f>1+((-5.9)*P178)+(8.99*P178^2)</f>
        <v>0.6260333674305556</v>
      </c>
      <c r="S178" s="101">
        <f>O178*Q178+(1-O178)*R178</f>
        <v>0.65993795081793127</v>
      </c>
      <c r="T178" s="101">
        <f>S178*N178</f>
        <v>0.13198759016358624</v>
      </c>
    </row>
    <row r="179" spans="2:21">
      <c r="B179" s="110"/>
      <c r="C179" s="229" t="s">
        <v>21</v>
      </c>
      <c r="D179" s="89">
        <v>2</v>
      </c>
      <c r="E179" s="117">
        <f t="shared" ref="E179:F182" si="18">E178</f>
        <v>1</v>
      </c>
      <c r="F179" s="117">
        <f t="shared" si="18"/>
        <v>1</v>
      </c>
      <c r="G179" s="230">
        <v>100</v>
      </c>
      <c r="H179" s="230">
        <v>80</v>
      </c>
      <c r="I179" s="230">
        <v>80</v>
      </c>
      <c r="J179" s="230" t="s">
        <v>58</v>
      </c>
      <c r="K179" s="99">
        <f>IF(J179="N",G179*1.5,G179)</f>
        <v>150</v>
      </c>
      <c r="L179" s="100">
        <f>((H179+I179)/(2))</f>
        <v>80</v>
      </c>
      <c r="M179" s="89">
        <f>3.2*(G179/10000)*(3*(L179/20000)*SIN(PI()/3))</f>
        <v>3.3255375505322445E-4</v>
      </c>
      <c r="N179" s="114">
        <f>M179/$M$183</f>
        <v>0.19999999999999998</v>
      </c>
      <c r="O179" s="101">
        <f>1/(1.04+0.245*(F179/E179))</f>
        <v>0.77821011673151741</v>
      </c>
      <c r="P179" s="89">
        <f>(2.31*K179+L179)/((L179/2)*K179)</f>
        <v>7.1083333333333332E-2</v>
      </c>
      <c r="Q179" s="101">
        <f>1+((-5.13)*P179)+(6.78*(P179^2))</f>
        <v>0.66960075708333333</v>
      </c>
      <c r="R179" s="101">
        <f>1+((-5.9)*P179)+(8.99*P179^2)</f>
        <v>0.6260333674305556</v>
      </c>
      <c r="S179" s="101">
        <f>O179*Q179+(1-O179)*R179</f>
        <v>0.65993795081793127</v>
      </c>
      <c r="T179" s="101">
        <f>S179*N179</f>
        <v>0.13198759016358624</v>
      </c>
    </row>
    <row r="180" spans="2:21">
      <c r="B180" s="110"/>
      <c r="C180" s="229" t="s">
        <v>21</v>
      </c>
      <c r="D180" s="89">
        <v>3</v>
      </c>
      <c r="E180" s="117">
        <f t="shared" si="18"/>
        <v>1</v>
      </c>
      <c r="F180" s="117">
        <f t="shared" si="18"/>
        <v>1</v>
      </c>
      <c r="G180" s="230">
        <v>100</v>
      </c>
      <c r="H180" s="230">
        <v>80</v>
      </c>
      <c r="I180" s="230">
        <v>80</v>
      </c>
      <c r="J180" s="230" t="s">
        <v>58</v>
      </c>
      <c r="K180" s="99">
        <f>IF(J180="N",G180*1.5,G180)</f>
        <v>150</v>
      </c>
      <c r="L180" s="100">
        <f>((H180+I180)/(2))</f>
        <v>80</v>
      </c>
      <c r="M180" s="89">
        <f>3.2*(G180/10000)*(3*(L180/20000)*SIN(PI()/3))</f>
        <v>3.3255375505322445E-4</v>
      </c>
      <c r="N180" s="114">
        <f>M180/$M$183</f>
        <v>0.19999999999999998</v>
      </c>
      <c r="O180" s="101">
        <f>1/(1.04+0.245*(F180/E180))</f>
        <v>0.77821011673151741</v>
      </c>
      <c r="P180" s="89">
        <f>(2.31*K180+L180)/((L180/2)*K180)</f>
        <v>7.1083333333333332E-2</v>
      </c>
      <c r="Q180" s="101">
        <f>1+((-5.13)*P180)+(6.78*(P180^2))</f>
        <v>0.66960075708333333</v>
      </c>
      <c r="R180" s="101">
        <f>1+((-5.9)*P180)+(8.99*P180^2)</f>
        <v>0.6260333674305556</v>
      </c>
      <c r="S180" s="101">
        <f>O180*Q180+(1-O180)*R180</f>
        <v>0.65993795081793127</v>
      </c>
      <c r="T180" s="101">
        <f>S180*N180</f>
        <v>0.13198759016358624</v>
      </c>
    </row>
    <row r="181" spans="2:21">
      <c r="B181" s="110"/>
      <c r="C181" s="229" t="s">
        <v>21</v>
      </c>
      <c r="D181" s="89">
        <v>4</v>
      </c>
      <c r="E181" s="117">
        <f t="shared" si="18"/>
        <v>1</v>
      </c>
      <c r="F181" s="117">
        <f t="shared" si="18"/>
        <v>1</v>
      </c>
      <c r="G181" s="230">
        <v>100</v>
      </c>
      <c r="H181" s="230">
        <v>80</v>
      </c>
      <c r="I181" s="230">
        <v>80</v>
      </c>
      <c r="J181" s="230" t="s">
        <v>58</v>
      </c>
      <c r="K181" s="99">
        <f>IF(J181="N",G181*1.5,G181)</f>
        <v>150</v>
      </c>
      <c r="L181" s="100">
        <f>((H181+I181)/(2))</f>
        <v>80</v>
      </c>
      <c r="M181" s="89">
        <f>3.2*(G181/10000)*(3*(L181/20000)*SIN(PI()/3))</f>
        <v>3.3255375505322445E-4</v>
      </c>
      <c r="N181" s="114">
        <f>M181/$M$183</f>
        <v>0.19999999999999998</v>
      </c>
      <c r="O181" s="101">
        <f>1/(1.04+0.245*(F181/E181))</f>
        <v>0.77821011673151741</v>
      </c>
      <c r="P181" s="89">
        <f>(2.31*K181+L181)/((L181/2)*K181)</f>
        <v>7.1083333333333332E-2</v>
      </c>
      <c r="Q181" s="101">
        <f>1+((-5.13)*P181)+(6.78*(P181^2))</f>
        <v>0.66960075708333333</v>
      </c>
      <c r="R181" s="101">
        <f>1+((-5.9)*P181)+(8.99*P181^2)</f>
        <v>0.6260333674305556</v>
      </c>
      <c r="S181" s="101">
        <f>O181*Q181+(1-O181)*R181</f>
        <v>0.65993795081793127</v>
      </c>
      <c r="T181" s="101">
        <f>S181*N181</f>
        <v>0.13198759016358624</v>
      </c>
    </row>
    <row r="182" spans="2:21" ht="14" thickBot="1">
      <c r="B182" s="110"/>
      <c r="C182" s="231" t="s">
        <v>21</v>
      </c>
      <c r="D182" s="90">
        <v>5</v>
      </c>
      <c r="E182" s="118">
        <f t="shared" si="18"/>
        <v>1</v>
      </c>
      <c r="F182" s="118">
        <f t="shared" si="18"/>
        <v>1</v>
      </c>
      <c r="G182" s="231">
        <v>100</v>
      </c>
      <c r="H182" s="231">
        <v>80</v>
      </c>
      <c r="I182" s="231">
        <v>80</v>
      </c>
      <c r="J182" s="231" t="s">
        <v>58</v>
      </c>
      <c r="K182" s="103">
        <f>IF(J182="N",G182*1.5,G182)</f>
        <v>150</v>
      </c>
      <c r="L182" s="104">
        <f>((H182+I182)/(2))</f>
        <v>80</v>
      </c>
      <c r="M182" s="90">
        <f>3.2*(G182/10000)*(3*(L182/20000)*SIN(PI()/3))</f>
        <v>3.3255375505322445E-4</v>
      </c>
      <c r="N182" s="114">
        <f>M182/$M$183</f>
        <v>0.19999999999999998</v>
      </c>
      <c r="O182" s="119">
        <f>1/(1.04+0.245*(F182/E182))</f>
        <v>0.77821011673151741</v>
      </c>
      <c r="P182" s="90">
        <f>(2.31*K182+L182)/((L182/2)*K182)</f>
        <v>7.1083333333333332E-2</v>
      </c>
      <c r="Q182" s="119">
        <f>1+((-5.13)*P182)+(6.78*(P182^2))</f>
        <v>0.66960075708333333</v>
      </c>
      <c r="R182" s="119">
        <f>1+((-5.9)*P182)+(8.99*P182^2)</f>
        <v>0.6260333674305556</v>
      </c>
      <c r="S182" s="119">
        <f>O182*Q182+(1-O182)*R182</f>
        <v>0.65993795081793127</v>
      </c>
      <c r="T182" s="101">
        <f>S182*N182</f>
        <v>0.13198759016358624</v>
      </c>
    </row>
    <row r="183" spans="2:21" ht="21" customHeight="1" thickBot="1">
      <c r="B183" s="110"/>
      <c r="C183" s="89"/>
      <c r="D183" s="89"/>
      <c r="E183" s="89"/>
      <c r="F183" s="89"/>
      <c r="G183" s="111">
        <f>AVERAGE(G178:G182)</f>
        <v>100</v>
      </c>
      <c r="H183" s="111">
        <f>AVERAGE(H178:H182)</f>
        <v>80</v>
      </c>
      <c r="I183" s="111">
        <f>AVERAGE(I178:I182)</f>
        <v>80</v>
      </c>
      <c r="J183" s="89"/>
      <c r="K183" s="100"/>
      <c r="L183" s="100"/>
      <c r="M183" s="112">
        <f>SUM(M178:M182)</f>
        <v>1.6627687752661224E-3</v>
      </c>
      <c r="N183" s="114"/>
      <c r="O183" s="89"/>
      <c r="P183" s="89"/>
      <c r="Q183" s="89"/>
      <c r="R183" s="89"/>
      <c r="S183" s="101">
        <f>AVERAGE(S178:S182)</f>
        <v>0.65993795081793127</v>
      </c>
      <c r="T183" s="111">
        <f>SUM(T178:T182)</f>
        <v>0.65993795081793127</v>
      </c>
      <c r="U183" s="102"/>
    </row>
    <row r="184" spans="2:21" ht="4" customHeight="1">
      <c r="B184" s="105"/>
      <c r="C184" s="106"/>
      <c r="D184" s="107"/>
      <c r="E184" s="107"/>
      <c r="F184" s="107"/>
      <c r="G184" s="107"/>
      <c r="H184" s="107"/>
      <c r="I184" s="107"/>
      <c r="J184" s="107"/>
      <c r="K184" s="107"/>
      <c r="L184" s="107"/>
      <c r="M184" s="107"/>
      <c r="N184" s="116"/>
      <c r="O184" s="107"/>
      <c r="P184" s="107"/>
      <c r="Q184" s="107"/>
      <c r="R184" s="107"/>
      <c r="S184" s="107"/>
      <c r="T184" s="107"/>
      <c r="U184" s="108"/>
    </row>
    <row r="186" spans="2:21" ht="31" customHeight="1" thickBot="1">
      <c r="B186" s="109"/>
      <c r="C186" s="94" t="s">
        <v>8</v>
      </c>
      <c r="D186" s="94" t="s">
        <v>9</v>
      </c>
      <c r="E186" s="94" t="s">
        <v>10</v>
      </c>
      <c r="F186" s="94" t="s">
        <v>11</v>
      </c>
      <c r="G186" s="94" t="s">
        <v>23</v>
      </c>
      <c r="H186" s="94" t="s">
        <v>24</v>
      </c>
      <c r="I186" s="94" t="s">
        <v>25</v>
      </c>
      <c r="J186" s="94" t="s">
        <v>12</v>
      </c>
      <c r="K186" s="95" t="s">
        <v>13</v>
      </c>
      <c r="L186" s="95" t="s">
        <v>14</v>
      </c>
      <c r="M186" s="94" t="s">
        <v>15</v>
      </c>
      <c r="N186" s="113" t="s">
        <v>16</v>
      </c>
      <c r="O186" s="96" t="s">
        <v>17</v>
      </c>
      <c r="P186" s="96" t="s">
        <v>18</v>
      </c>
      <c r="Q186" s="96" t="s">
        <v>53</v>
      </c>
      <c r="R186" s="96" t="s">
        <v>54</v>
      </c>
      <c r="S186" s="96" t="s">
        <v>19</v>
      </c>
      <c r="T186" s="97" t="s">
        <v>20</v>
      </c>
    </row>
    <row r="187" spans="2:21" ht="14" thickTop="1">
      <c r="B187" s="110"/>
      <c r="C187" s="229" t="s">
        <v>21</v>
      </c>
      <c r="D187" s="89">
        <v>1</v>
      </c>
      <c r="E187" s="117">
        <v>1</v>
      </c>
      <c r="F187" s="117">
        <v>1</v>
      </c>
      <c r="G187" s="230">
        <v>100</v>
      </c>
      <c r="H187" s="230">
        <v>80</v>
      </c>
      <c r="I187" s="230">
        <v>80</v>
      </c>
      <c r="J187" s="230" t="s">
        <v>58</v>
      </c>
      <c r="K187" s="99">
        <f>IF(J187="N",G187*1.5,G187)</f>
        <v>150</v>
      </c>
      <c r="L187" s="100">
        <f>((H187+I187)/(2))</f>
        <v>80</v>
      </c>
      <c r="M187" s="89">
        <f>3.2*(G187/10000)*(3*(L187/20000)*SIN(PI()/3))</f>
        <v>3.3255375505322445E-4</v>
      </c>
      <c r="N187" s="114">
        <f>M187/$M$192</f>
        <v>0.19999999999999998</v>
      </c>
      <c r="O187" s="101">
        <f>1/(1.04+0.245*(F187/E187))</f>
        <v>0.77821011673151741</v>
      </c>
      <c r="P187" s="89">
        <f>(2.31*K187+L187)/((L187/2)*K187)</f>
        <v>7.1083333333333332E-2</v>
      </c>
      <c r="Q187" s="101">
        <f>1+((-5.13)*P187)+(6.78*(P187^2))</f>
        <v>0.66960075708333333</v>
      </c>
      <c r="R187" s="101">
        <f>1+((-5.9)*P187)+(8.99*P187^2)</f>
        <v>0.6260333674305556</v>
      </c>
      <c r="S187" s="101">
        <f>O187*Q187+(1-O187)*R187</f>
        <v>0.65993795081793127</v>
      </c>
      <c r="T187" s="101">
        <f>S187*N187</f>
        <v>0.13198759016358624</v>
      </c>
    </row>
    <row r="188" spans="2:21">
      <c r="B188" s="110"/>
      <c r="C188" s="229" t="s">
        <v>21</v>
      </c>
      <c r="D188" s="89">
        <v>2</v>
      </c>
      <c r="E188" s="117">
        <f t="shared" ref="E188:F191" si="19">E187</f>
        <v>1</v>
      </c>
      <c r="F188" s="117">
        <f t="shared" si="19"/>
        <v>1</v>
      </c>
      <c r="G188" s="230">
        <v>100</v>
      </c>
      <c r="H188" s="230">
        <v>80</v>
      </c>
      <c r="I188" s="230">
        <v>80</v>
      </c>
      <c r="J188" s="230" t="s">
        <v>58</v>
      </c>
      <c r="K188" s="99">
        <f>IF(J188="N",G188*1.5,G188)</f>
        <v>150</v>
      </c>
      <c r="L188" s="100">
        <f>((H188+I188)/(2))</f>
        <v>80</v>
      </c>
      <c r="M188" s="89">
        <f>3.2*(G188/10000)*(3*(L188/20000)*SIN(PI()/3))</f>
        <v>3.3255375505322445E-4</v>
      </c>
      <c r="N188" s="114">
        <f>M188/$M$192</f>
        <v>0.19999999999999998</v>
      </c>
      <c r="O188" s="101">
        <f>1/(1.04+0.245*(F188/E188))</f>
        <v>0.77821011673151741</v>
      </c>
      <c r="P188" s="89">
        <f>(2.31*K188+L188)/((L188/2)*K188)</f>
        <v>7.1083333333333332E-2</v>
      </c>
      <c r="Q188" s="101">
        <f>1+((-5.13)*P188)+(6.78*(P188^2))</f>
        <v>0.66960075708333333</v>
      </c>
      <c r="R188" s="101">
        <f>1+((-5.9)*P188)+(8.99*P188^2)</f>
        <v>0.6260333674305556</v>
      </c>
      <c r="S188" s="101">
        <f>O188*Q188+(1-O188)*R188</f>
        <v>0.65993795081793127</v>
      </c>
      <c r="T188" s="101">
        <f>S188*N188</f>
        <v>0.13198759016358624</v>
      </c>
    </row>
    <row r="189" spans="2:21">
      <c r="B189" s="110"/>
      <c r="C189" s="229" t="s">
        <v>21</v>
      </c>
      <c r="D189" s="89">
        <v>3</v>
      </c>
      <c r="E189" s="117">
        <f t="shared" si="19"/>
        <v>1</v>
      </c>
      <c r="F189" s="117">
        <f t="shared" si="19"/>
        <v>1</v>
      </c>
      <c r="G189" s="230">
        <v>100</v>
      </c>
      <c r="H189" s="230">
        <v>80</v>
      </c>
      <c r="I189" s="230">
        <v>80</v>
      </c>
      <c r="J189" s="230" t="s">
        <v>58</v>
      </c>
      <c r="K189" s="99">
        <f>IF(J189="N",G189*1.5,G189)</f>
        <v>150</v>
      </c>
      <c r="L189" s="100">
        <f>((H189+I189)/(2))</f>
        <v>80</v>
      </c>
      <c r="M189" s="89">
        <f>3.2*(G189/10000)*(3*(L189/20000)*SIN(PI()/3))</f>
        <v>3.3255375505322445E-4</v>
      </c>
      <c r="N189" s="114">
        <f>M189/$M$192</f>
        <v>0.19999999999999998</v>
      </c>
      <c r="O189" s="101">
        <f>1/(1.04+0.245*(F189/E189))</f>
        <v>0.77821011673151741</v>
      </c>
      <c r="P189" s="89">
        <f>(2.31*K189+L189)/((L189/2)*K189)</f>
        <v>7.1083333333333332E-2</v>
      </c>
      <c r="Q189" s="101">
        <f>1+((-5.13)*P189)+(6.78*(P189^2))</f>
        <v>0.66960075708333333</v>
      </c>
      <c r="R189" s="101">
        <f>1+((-5.9)*P189)+(8.99*P189^2)</f>
        <v>0.6260333674305556</v>
      </c>
      <c r="S189" s="101">
        <f>O189*Q189+(1-O189)*R189</f>
        <v>0.65993795081793127</v>
      </c>
      <c r="T189" s="101">
        <f>S189*N189</f>
        <v>0.13198759016358624</v>
      </c>
    </row>
    <row r="190" spans="2:21">
      <c r="B190" s="110"/>
      <c r="C190" s="229" t="s">
        <v>21</v>
      </c>
      <c r="D190" s="89">
        <v>4</v>
      </c>
      <c r="E190" s="117">
        <f t="shared" si="19"/>
        <v>1</v>
      </c>
      <c r="F190" s="117">
        <f t="shared" si="19"/>
        <v>1</v>
      </c>
      <c r="G190" s="230">
        <v>100</v>
      </c>
      <c r="H190" s="230">
        <v>80</v>
      </c>
      <c r="I190" s="230">
        <v>80</v>
      </c>
      <c r="J190" s="230" t="s">
        <v>58</v>
      </c>
      <c r="K190" s="99">
        <f>IF(J190="N",G190*1.5,G190)</f>
        <v>150</v>
      </c>
      <c r="L190" s="100">
        <f>((H190+I190)/(2))</f>
        <v>80</v>
      </c>
      <c r="M190" s="89">
        <f>3.2*(G190/10000)*(3*(L190/20000)*SIN(PI()/3))</f>
        <v>3.3255375505322445E-4</v>
      </c>
      <c r="N190" s="114">
        <f>M190/$M$192</f>
        <v>0.19999999999999998</v>
      </c>
      <c r="O190" s="101">
        <f>1/(1.04+0.245*(F190/E190))</f>
        <v>0.77821011673151741</v>
      </c>
      <c r="P190" s="89">
        <f>(2.31*K190+L190)/((L190/2)*K190)</f>
        <v>7.1083333333333332E-2</v>
      </c>
      <c r="Q190" s="101">
        <f>1+((-5.13)*P190)+(6.78*(P190^2))</f>
        <v>0.66960075708333333</v>
      </c>
      <c r="R190" s="101">
        <f>1+((-5.9)*P190)+(8.99*P190^2)</f>
        <v>0.6260333674305556</v>
      </c>
      <c r="S190" s="101">
        <f>O190*Q190+(1-O190)*R190</f>
        <v>0.65993795081793127</v>
      </c>
      <c r="T190" s="101">
        <f>S190*N190</f>
        <v>0.13198759016358624</v>
      </c>
    </row>
    <row r="191" spans="2:21" ht="14" thickBot="1">
      <c r="B191" s="110"/>
      <c r="C191" s="231" t="s">
        <v>21</v>
      </c>
      <c r="D191" s="90">
        <v>5</v>
      </c>
      <c r="E191" s="118">
        <f t="shared" si="19"/>
        <v>1</v>
      </c>
      <c r="F191" s="118">
        <f t="shared" si="19"/>
        <v>1</v>
      </c>
      <c r="G191" s="231">
        <v>100</v>
      </c>
      <c r="H191" s="231">
        <v>80</v>
      </c>
      <c r="I191" s="231">
        <v>80</v>
      </c>
      <c r="J191" s="231" t="s">
        <v>58</v>
      </c>
      <c r="K191" s="103">
        <f>IF(J191="N",G191*1.5,G191)</f>
        <v>150</v>
      </c>
      <c r="L191" s="104">
        <f>((H191+I191)/(2))</f>
        <v>80</v>
      </c>
      <c r="M191" s="90">
        <f>3.2*(G191/10000)*(3*(L191/20000)*SIN(PI()/3))</f>
        <v>3.3255375505322445E-4</v>
      </c>
      <c r="N191" s="114">
        <f>M191/$M$192</f>
        <v>0.19999999999999998</v>
      </c>
      <c r="O191" s="119">
        <f>1/(1.04+0.245*(F191/E191))</f>
        <v>0.77821011673151741</v>
      </c>
      <c r="P191" s="90">
        <f>(2.31*K191+L191)/((L191/2)*K191)</f>
        <v>7.1083333333333332E-2</v>
      </c>
      <c r="Q191" s="119">
        <f>1+((-5.13)*P191)+(6.78*(P191^2))</f>
        <v>0.66960075708333333</v>
      </c>
      <c r="R191" s="119">
        <f>1+((-5.9)*P191)+(8.99*P191^2)</f>
        <v>0.6260333674305556</v>
      </c>
      <c r="S191" s="119">
        <f>O191*Q191+(1-O191)*R191</f>
        <v>0.65993795081793127</v>
      </c>
      <c r="T191" s="101">
        <f>S191*N191</f>
        <v>0.13198759016358624</v>
      </c>
    </row>
    <row r="192" spans="2:21" ht="21" customHeight="1" thickBot="1">
      <c r="B192" s="110"/>
      <c r="C192" s="89"/>
      <c r="D192" s="89"/>
      <c r="E192" s="89"/>
      <c r="F192" s="89"/>
      <c r="G192" s="111">
        <f>AVERAGE(G187:G191)</f>
        <v>100</v>
      </c>
      <c r="H192" s="111">
        <f>AVERAGE(H187:H191)</f>
        <v>80</v>
      </c>
      <c r="I192" s="111">
        <f>AVERAGE(I187:I191)</f>
        <v>80</v>
      </c>
      <c r="J192" s="89"/>
      <c r="K192" s="100"/>
      <c r="L192" s="100"/>
      <c r="M192" s="112">
        <f>SUM(M187:M191)</f>
        <v>1.6627687752661224E-3</v>
      </c>
      <c r="N192" s="114"/>
      <c r="O192" s="89"/>
      <c r="P192" s="89"/>
      <c r="Q192" s="89"/>
      <c r="R192" s="89"/>
      <c r="S192" s="101">
        <f>AVERAGE(S187:S191)</f>
        <v>0.65993795081793127</v>
      </c>
      <c r="T192" s="111">
        <f>SUM(T187:T191)</f>
        <v>0.65993795081793127</v>
      </c>
      <c r="U192" s="102"/>
    </row>
    <row r="193" spans="2:21" ht="4" customHeight="1">
      <c r="B193" s="105"/>
      <c r="C193" s="106"/>
      <c r="D193" s="107"/>
      <c r="E193" s="107"/>
      <c r="F193" s="107"/>
      <c r="G193" s="107"/>
      <c r="H193" s="107"/>
      <c r="I193" s="107"/>
      <c r="J193" s="107"/>
      <c r="K193" s="107"/>
      <c r="L193" s="107"/>
      <c r="M193" s="107"/>
      <c r="N193" s="116"/>
      <c r="O193" s="107"/>
      <c r="P193" s="107"/>
      <c r="Q193" s="107"/>
      <c r="R193" s="107"/>
      <c r="S193" s="107"/>
      <c r="T193" s="107"/>
      <c r="U193" s="108"/>
    </row>
    <row r="195" spans="2:21" ht="31" customHeight="1" thickBot="1">
      <c r="B195" s="109"/>
      <c r="C195" s="94" t="s">
        <v>8</v>
      </c>
      <c r="D195" s="94" t="s">
        <v>9</v>
      </c>
      <c r="E195" s="94" t="s">
        <v>10</v>
      </c>
      <c r="F195" s="94" t="s">
        <v>11</v>
      </c>
      <c r="G195" s="94" t="s">
        <v>23</v>
      </c>
      <c r="H195" s="94" t="s">
        <v>24</v>
      </c>
      <c r="I195" s="94" t="s">
        <v>25</v>
      </c>
      <c r="J195" s="94" t="s">
        <v>12</v>
      </c>
      <c r="K195" s="95" t="s">
        <v>13</v>
      </c>
      <c r="L195" s="95" t="s">
        <v>14</v>
      </c>
      <c r="M195" s="94" t="s">
        <v>15</v>
      </c>
      <c r="N195" s="113" t="s">
        <v>16</v>
      </c>
      <c r="O195" s="96" t="s">
        <v>17</v>
      </c>
      <c r="P195" s="96" t="s">
        <v>18</v>
      </c>
      <c r="Q195" s="96" t="s">
        <v>53</v>
      </c>
      <c r="R195" s="96" t="s">
        <v>54</v>
      </c>
      <c r="S195" s="96" t="s">
        <v>19</v>
      </c>
      <c r="T195" s="97" t="s">
        <v>20</v>
      </c>
    </row>
    <row r="196" spans="2:21" ht="14" thickTop="1">
      <c r="B196" s="110"/>
      <c r="C196" s="229" t="s">
        <v>21</v>
      </c>
      <c r="D196" s="89">
        <v>1</v>
      </c>
      <c r="E196" s="117">
        <v>1</v>
      </c>
      <c r="F196" s="117">
        <v>1</v>
      </c>
      <c r="G196" s="230">
        <v>100</v>
      </c>
      <c r="H196" s="230">
        <v>80</v>
      </c>
      <c r="I196" s="230">
        <v>80</v>
      </c>
      <c r="J196" s="230" t="s">
        <v>58</v>
      </c>
      <c r="K196" s="99">
        <f>IF(J196="N",G196*1.5,G196)</f>
        <v>150</v>
      </c>
      <c r="L196" s="100">
        <f>((H196+I196)/(2))</f>
        <v>80</v>
      </c>
      <c r="M196" s="89">
        <f>3.2*(G196/10000)*(3*(L196/20000)*SIN(PI()/3))</f>
        <v>3.3255375505322445E-4</v>
      </c>
      <c r="N196" s="114">
        <f>M196/$M$201</f>
        <v>0.19999999999999998</v>
      </c>
      <c r="O196" s="101">
        <f>1/(1.04+0.245*(F196/E196))</f>
        <v>0.77821011673151741</v>
      </c>
      <c r="P196" s="89">
        <f>(2.31*K196+L196)/((L196/2)*K196)</f>
        <v>7.1083333333333332E-2</v>
      </c>
      <c r="Q196" s="101">
        <f>1+((-5.13)*P196)+(6.78*(P196^2))</f>
        <v>0.66960075708333333</v>
      </c>
      <c r="R196" s="101">
        <f>1+((-5.9)*P196)+(8.99*P196^2)</f>
        <v>0.6260333674305556</v>
      </c>
      <c r="S196" s="101">
        <f>O196*Q196+(1-O196)*R196</f>
        <v>0.65993795081793127</v>
      </c>
      <c r="T196" s="101">
        <f>S196*N196</f>
        <v>0.13198759016358624</v>
      </c>
    </row>
    <row r="197" spans="2:21">
      <c r="B197" s="110"/>
      <c r="C197" s="229" t="s">
        <v>21</v>
      </c>
      <c r="D197" s="89">
        <v>2</v>
      </c>
      <c r="E197" s="117">
        <f t="shared" ref="E197:F200" si="20">E196</f>
        <v>1</v>
      </c>
      <c r="F197" s="117">
        <f t="shared" si="20"/>
        <v>1</v>
      </c>
      <c r="G197" s="230">
        <v>100</v>
      </c>
      <c r="H197" s="230">
        <v>80</v>
      </c>
      <c r="I197" s="230">
        <v>80</v>
      </c>
      <c r="J197" s="230" t="s">
        <v>58</v>
      </c>
      <c r="K197" s="99">
        <f>IF(J197="N",G197*1.5,G197)</f>
        <v>150</v>
      </c>
      <c r="L197" s="100">
        <f>((H197+I197)/(2))</f>
        <v>80</v>
      </c>
      <c r="M197" s="89">
        <f>3.2*(G197/10000)*(3*(L197/20000)*SIN(PI()/3))</f>
        <v>3.3255375505322445E-4</v>
      </c>
      <c r="N197" s="114">
        <f>M197/$M$201</f>
        <v>0.19999999999999998</v>
      </c>
      <c r="O197" s="101">
        <f>1/(1.04+0.245*(F197/E197))</f>
        <v>0.77821011673151741</v>
      </c>
      <c r="P197" s="89">
        <f>(2.31*K197+L197)/((L197/2)*K197)</f>
        <v>7.1083333333333332E-2</v>
      </c>
      <c r="Q197" s="101">
        <f>1+((-5.13)*P197)+(6.78*(P197^2))</f>
        <v>0.66960075708333333</v>
      </c>
      <c r="R197" s="101">
        <f>1+((-5.9)*P197)+(8.99*P197^2)</f>
        <v>0.6260333674305556</v>
      </c>
      <c r="S197" s="101">
        <f>O197*Q197+(1-O197)*R197</f>
        <v>0.65993795081793127</v>
      </c>
      <c r="T197" s="101">
        <f>S197*N197</f>
        <v>0.13198759016358624</v>
      </c>
    </row>
    <row r="198" spans="2:21">
      <c r="B198" s="110"/>
      <c r="C198" s="229" t="s">
        <v>21</v>
      </c>
      <c r="D198" s="89">
        <v>3</v>
      </c>
      <c r="E198" s="117">
        <f t="shared" si="20"/>
        <v>1</v>
      </c>
      <c r="F198" s="117">
        <f t="shared" si="20"/>
        <v>1</v>
      </c>
      <c r="G198" s="230">
        <v>100</v>
      </c>
      <c r="H198" s="230">
        <v>80</v>
      </c>
      <c r="I198" s="230">
        <v>80</v>
      </c>
      <c r="J198" s="230" t="s">
        <v>58</v>
      </c>
      <c r="K198" s="99">
        <f>IF(J198="N",G198*1.5,G198)</f>
        <v>150</v>
      </c>
      <c r="L198" s="100">
        <f>((H198+I198)/(2))</f>
        <v>80</v>
      </c>
      <c r="M198" s="89">
        <f>3.2*(G198/10000)*(3*(L198/20000)*SIN(PI()/3))</f>
        <v>3.3255375505322445E-4</v>
      </c>
      <c r="N198" s="114">
        <f>M198/$M$201</f>
        <v>0.19999999999999998</v>
      </c>
      <c r="O198" s="101">
        <f>1/(1.04+0.245*(F198/E198))</f>
        <v>0.77821011673151741</v>
      </c>
      <c r="P198" s="89">
        <f>(2.31*K198+L198)/((L198/2)*K198)</f>
        <v>7.1083333333333332E-2</v>
      </c>
      <c r="Q198" s="101">
        <f>1+((-5.13)*P198)+(6.78*(P198^2))</f>
        <v>0.66960075708333333</v>
      </c>
      <c r="R198" s="101">
        <f>1+((-5.9)*P198)+(8.99*P198^2)</f>
        <v>0.6260333674305556</v>
      </c>
      <c r="S198" s="101">
        <f>O198*Q198+(1-O198)*R198</f>
        <v>0.65993795081793127</v>
      </c>
      <c r="T198" s="101">
        <f>S198*N198</f>
        <v>0.13198759016358624</v>
      </c>
    </row>
    <row r="199" spans="2:21">
      <c r="B199" s="110"/>
      <c r="C199" s="229" t="s">
        <v>21</v>
      </c>
      <c r="D199" s="89">
        <v>4</v>
      </c>
      <c r="E199" s="117">
        <f t="shared" si="20"/>
        <v>1</v>
      </c>
      <c r="F199" s="117">
        <f t="shared" si="20"/>
        <v>1</v>
      </c>
      <c r="G199" s="230">
        <v>100</v>
      </c>
      <c r="H199" s="230">
        <v>80</v>
      </c>
      <c r="I199" s="230">
        <v>80</v>
      </c>
      <c r="J199" s="230" t="s">
        <v>58</v>
      </c>
      <c r="K199" s="99">
        <f>IF(J199="N",G199*1.5,G199)</f>
        <v>150</v>
      </c>
      <c r="L199" s="100">
        <f>((H199+I199)/(2))</f>
        <v>80</v>
      </c>
      <c r="M199" s="89">
        <f>3.2*(G199/10000)*(3*(L199/20000)*SIN(PI()/3))</f>
        <v>3.3255375505322445E-4</v>
      </c>
      <c r="N199" s="114">
        <f>M199/$M$201</f>
        <v>0.19999999999999998</v>
      </c>
      <c r="O199" s="101">
        <f>1/(1.04+0.245*(F199/E199))</f>
        <v>0.77821011673151741</v>
      </c>
      <c r="P199" s="89">
        <f>(2.31*K199+L199)/((L199/2)*K199)</f>
        <v>7.1083333333333332E-2</v>
      </c>
      <c r="Q199" s="101">
        <f>1+((-5.13)*P199)+(6.78*(P199^2))</f>
        <v>0.66960075708333333</v>
      </c>
      <c r="R199" s="101">
        <f>1+((-5.9)*P199)+(8.99*P199^2)</f>
        <v>0.6260333674305556</v>
      </c>
      <c r="S199" s="101">
        <f>O199*Q199+(1-O199)*R199</f>
        <v>0.65993795081793127</v>
      </c>
      <c r="T199" s="101">
        <f>S199*N199</f>
        <v>0.13198759016358624</v>
      </c>
    </row>
    <row r="200" spans="2:21" ht="14" thickBot="1">
      <c r="B200" s="110"/>
      <c r="C200" s="231" t="s">
        <v>21</v>
      </c>
      <c r="D200" s="90">
        <v>5</v>
      </c>
      <c r="E200" s="118">
        <f t="shared" si="20"/>
        <v>1</v>
      </c>
      <c r="F200" s="118">
        <f t="shared" si="20"/>
        <v>1</v>
      </c>
      <c r="G200" s="231">
        <v>100</v>
      </c>
      <c r="H200" s="231">
        <v>80</v>
      </c>
      <c r="I200" s="231">
        <v>80</v>
      </c>
      <c r="J200" s="231" t="s">
        <v>58</v>
      </c>
      <c r="K200" s="103">
        <f>IF(J200="N",G200*1.5,G200)</f>
        <v>150</v>
      </c>
      <c r="L200" s="104">
        <f>((H200+I200)/(2))</f>
        <v>80</v>
      </c>
      <c r="M200" s="90">
        <f>3.2*(G200/10000)*(3*(L200/20000)*SIN(PI()/3))</f>
        <v>3.3255375505322445E-4</v>
      </c>
      <c r="N200" s="114">
        <f>M200/$M$201</f>
        <v>0.19999999999999998</v>
      </c>
      <c r="O200" s="119">
        <f>1/(1.04+0.245*(F200/E200))</f>
        <v>0.77821011673151741</v>
      </c>
      <c r="P200" s="90">
        <f>(2.31*K200+L200)/((L200/2)*K200)</f>
        <v>7.1083333333333332E-2</v>
      </c>
      <c r="Q200" s="119">
        <f>1+((-5.13)*P200)+(6.78*(P200^2))</f>
        <v>0.66960075708333333</v>
      </c>
      <c r="R200" s="119">
        <f>1+((-5.9)*P200)+(8.99*P200^2)</f>
        <v>0.6260333674305556</v>
      </c>
      <c r="S200" s="119">
        <f>O200*Q200+(1-O200)*R200</f>
        <v>0.65993795081793127</v>
      </c>
      <c r="T200" s="101">
        <f>S200*N200</f>
        <v>0.13198759016358624</v>
      </c>
    </row>
    <row r="201" spans="2:21" ht="21" customHeight="1" thickBot="1">
      <c r="B201" s="110"/>
      <c r="C201" s="89"/>
      <c r="D201" s="89"/>
      <c r="E201" s="89"/>
      <c r="F201" s="89"/>
      <c r="G201" s="111">
        <f>AVERAGE(G196:G200)</f>
        <v>100</v>
      </c>
      <c r="H201" s="111">
        <f>AVERAGE(H196:H200)</f>
        <v>80</v>
      </c>
      <c r="I201" s="111">
        <f>AVERAGE(I196:I200)</f>
        <v>80</v>
      </c>
      <c r="J201" s="89"/>
      <c r="K201" s="100"/>
      <c r="L201" s="100"/>
      <c r="M201" s="112">
        <f>SUM(M196:M200)</f>
        <v>1.6627687752661224E-3</v>
      </c>
      <c r="N201" s="114"/>
      <c r="O201" s="89"/>
      <c r="P201" s="89"/>
      <c r="Q201" s="89"/>
      <c r="R201" s="89"/>
      <c r="S201" s="101">
        <f>AVERAGE(S196:S200)</f>
        <v>0.65993795081793127</v>
      </c>
      <c r="T201" s="111">
        <f>SUM(T196:T200)</f>
        <v>0.65993795081793127</v>
      </c>
      <c r="U201" s="102"/>
    </row>
    <row r="202" spans="2:21" ht="4" customHeight="1">
      <c r="B202" s="105"/>
      <c r="C202" s="106"/>
      <c r="D202" s="107"/>
      <c r="E202" s="107"/>
      <c r="F202" s="107"/>
      <c r="G202" s="107"/>
      <c r="H202" s="107"/>
      <c r="I202" s="107"/>
      <c r="J202" s="107"/>
      <c r="K202" s="107"/>
      <c r="L202" s="107"/>
      <c r="M202" s="107"/>
      <c r="N202" s="116"/>
      <c r="O202" s="107"/>
      <c r="P202" s="107"/>
      <c r="Q202" s="107"/>
      <c r="R202" s="107"/>
      <c r="S202" s="107"/>
      <c r="T202" s="107"/>
      <c r="U202" s="108"/>
    </row>
    <row r="204" spans="2:21" ht="31" customHeight="1" thickBot="1">
      <c r="B204" s="109"/>
      <c r="C204" s="94" t="s">
        <v>8</v>
      </c>
      <c r="D204" s="94" t="s">
        <v>9</v>
      </c>
      <c r="E204" s="94" t="s">
        <v>10</v>
      </c>
      <c r="F204" s="94" t="s">
        <v>11</v>
      </c>
      <c r="G204" s="94" t="s">
        <v>23</v>
      </c>
      <c r="H204" s="94" t="s">
        <v>24</v>
      </c>
      <c r="I204" s="94" t="s">
        <v>25</v>
      </c>
      <c r="J204" s="94" t="s">
        <v>12</v>
      </c>
      <c r="K204" s="95" t="s">
        <v>13</v>
      </c>
      <c r="L204" s="95" t="s">
        <v>14</v>
      </c>
      <c r="M204" s="94" t="s">
        <v>15</v>
      </c>
      <c r="N204" s="113" t="s">
        <v>16</v>
      </c>
      <c r="O204" s="96" t="s">
        <v>17</v>
      </c>
      <c r="P204" s="96" t="s">
        <v>18</v>
      </c>
      <c r="Q204" s="96" t="s">
        <v>53</v>
      </c>
      <c r="R204" s="96" t="s">
        <v>54</v>
      </c>
      <c r="S204" s="96" t="s">
        <v>19</v>
      </c>
      <c r="T204" s="97" t="s">
        <v>20</v>
      </c>
    </row>
    <row r="205" spans="2:21" ht="14" thickTop="1">
      <c r="B205" s="110"/>
      <c r="C205" s="229" t="s">
        <v>21</v>
      </c>
      <c r="D205" s="89">
        <v>1</v>
      </c>
      <c r="E205" s="117">
        <v>1</v>
      </c>
      <c r="F205" s="117">
        <v>1</v>
      </c>
      <c r="G205" s="230">
        <v>100</v>
      </c>
      <c r="H205" s="230">
        <v>80</v>
      </c>
      <c r="I205" s="230">
        <v>80</v>
      </c>
      <c r="J205" s="230" t="s">
        <v>58</v>
      </c>
      <c r="K205" s="99">
        <f>IF(J205="N",G205*1.5,G205)</f>
        <v>150</v>
      </c>
      <c r="L205" s="100">
        <f>((H205+I205)/(2))</f>
        <v>80</v>
      </c>
      <c r="M205" s="89">
        <f>3.2*(G205/10000)*(3*(L205/20000)*SIN(PI()/3))</f>
        <v>3.3255375505322445E-4</v>
      </c>
      <c r="N205" s="114">
        <f>M205/$M$210</f>
        <v>0.19999999999999998</v>
      </c>
      <c r="O205" s="101">
        <f>1/(1.04+0.245*(F205/E205))</f>
        <v>0.77821011673151741</v>
      </c>
      <c r="P205" s="89">
        <f>(2.31*K205+L205)/((L205/2)*K205)</f>
        <v>7.1083333333333332E-2</v>
      </c>
      <c r="Q205" s="101">
        <f>1+((-5.13)*P205)+(6.78*(P205^2))</f>
        <v>0.66960075708333333</v>
      </c>
      <c r="R205" s="101">
        <f>1+((-5.9)*P205)+(8.99*P205^2)</f>
        <v>0.6260333674305556</v>
      </c>
      <c r="S205" s="101">
        <f>O205*Q205+(1-O205)*R205</f>
        <v>0.65993795081793127</v>
      </c>
      <c r="T205" s="101">
        <f>S205*N205</f>
        <v>0.13198759016358624</v>
      </c>
    </row>
    <row r="206" spans="2:21">
      <c r="B206" s="110"/>
      <c r="C206" s="229" t="s">
        <v>21</v>
      </c>
      <c r="D206" s="89">
        <v>2</v>
      </c>
      <c r="E206" s="117">
        <f t="shared" ref="E206:F209" si="21">E205</f>
        <v>1</v>
      </c>
      <c r="F206" s="117">
        <f t="shared" si="21"/>
        <v>1</v>
      </c>
      <c r="G206" s="230">
        <v>100</v>
      </c>
      <c r="H206" s="230">
        <v>80</v>
      </c>
      <c r="I206" s="230">
        <v>80</v>
      </c>
      <c r="J206" s="230" t="s">
        <v>58</v>
      </c>
      <c r="K206" s="99">
        <f>IF(J206="N",G206*1.5,G206)</f>
        <v>150</v>
      </c>
      <c r="L206" s="100">
        <f>((H206+I206)/(2))</f>
        <v>80</v>
      </c>
      <c r="M206" s="89">
        <f>3.2*(G206/10000)*(3*(L206/20000)*SIN(PI()/3))</f>
        <v>3.3255375505322445E-4</v>
      </c>
      <c r="N206" s="114">
        <f>M206/$M$210</f>
        <v>0.19999999999999998</v>
      </c>
      <c r="O206" s="101">
        <f>1/(1.04+0.245*(F206/E206))</f>
        <v>0.77821011673151741</v>
      </c>
      <c r="P206" s="89">
        <f>(2.31*K206+L206)/((L206/2)*K206)</f>
        <v>7.1083333333333332E-2</v>
      </c>
      <c r="Q206" s="101">
        <f>1+((-5.13)*P206)+(6.78*(P206^2))</f>
        <v>0.66960075708333333</v>
      </c>
      <c r="R206" s="101">
        <f>1+((-5.9)*P206)+(8.99*P206^2)</f>
        <v>0.6260333674305556</v>
      </c>
      <c r="S206" s="101">
        <f>O206*Q206+(1-O206)*R206</f>
        <v>0.65993795081793127</v>
      </c>
      <c r="T206" s="101">
        <f>S206*N206</f>
        <v>0.13198759016358624</v>
      </c>
    </row>
    <row r="207" spans="2:21">
      <c r="B207" s="110"/>
      <c r="C207" s="229" t="s">
        <v>21</v>
      </c>
      <c r="D207" s="89">
        <v>3</v>
      </c>
      <c r="E207" s="117">
        <f t="shared" si="21"/>
        <v>1</v>
      </c>
      <c r="F207" s="117">
        <f t="shared" si="21"/>
        <v>1</v>
      </c>
      <c r="G207" s="230">
        <v>100</v>
      </c>
      <c r="H207" s="230">
        <v>80</v>
      </c>
      <c r="I207" s="230">
        <v>80</v>
      </c>
      <c r="J207" s="230" t="s">
        <v>58</v>
      </c>
      <c r="K207" s="99">
        <f>IF(J207="N",G207*1.5,G207)</f>
        <v>150</v>
      </c>
      <c r="L207" s="100">
        <f>((H207+I207)/(2))</f>
        <v>80</v>
      </c>
      <c r="M207" s="89">
        <f>3.2*(G207/10000)*(3*(L207/20000)*SIN(PI()/3))</f>
        <v>3.3255375505322445E-4</v>
      </c>
      <c r="N207" s="114">
        <f>M207/$M$210</f>
        <v>0.19999999999999998</v>
      </c>
      <c r="O207" s="101">
        <f>1/(1.04+0.245*(F207/E207))</f>
        <v>0.77821011673151741</v>
      </c>
      <c r="P207" s="89">
        <f>(2.31*K207+L207)/((L207/2)*K207)</f>
        <v>7.1083333333333332E-2</v>
      </c>
      <c r="Q207" s="101">
        <f>1+((-5.13)*P207)+(6.78*(P207^2))</f>
        <v>0.66960075708333333</v>
      </c>
      <c r="R207" s="101">
        <f>1+((-5.9)*P207)+(8.99*P207^2)</f>
        <v>0.6260333674305556</v>
      </c>
      <c r="S207" s="101">
        <f>O207*Q207+(1-O207)*R207</f>
        <v>0.65993795081793127</v>
      </c>
      <c r="T207" s="101">
        <f>S207*N207</f>
        <v>0.13198759016358624</v>
      </c>
    </row>
    <row r="208" spans="2:21">
      <c r="B208" s="110"/>
      <c r="C208" s="229" t="s">
        <v>21</v>
      </c>
      <c r="D208" s="89">
        <v>4</v>
      </c>
      <c r="E208" s="117">
        <f t="shared" si="21"/>
        <v>1</v>
      </c>
      <c r="F208" s="117">
        <f t="shared" si="21"/>
        <v>1</v>
      </c>
      <c r="G208" s="230">
        <v>100</v>
      </c>
      <c r="H208" s="230">
        <v>80</v>
      </c>
      <c r="I208" s="230">
        <v>80</v>
      </c>
      <c r="J208" s="230" t="s">
        <v>58</v>
      </c>
      <c r="K208" s="99">
        <f>IF(J208="N",G208*1.5,G208)</f>
        <v>150</v>
      </c>
      <c r="L208" s="100">
        <f>((H208+I208)/(2))</f>
        <v>80</v>
      </c>
      <c r="M208" s="89">
        <f>3.2*(G208/10000)*(3*(L208/20000)*SIN(PI()/3))</f>
        <v>3.3255375505322445E-4</v>
      </c>
      <c r="N208" s="114">
        <f>M208/$M$210</f>
        <v>0.19999999999999998</v>
      </c>
      <c r="O208" s="101">
        <f>1/(1.04+0.245*(F208/E208))</f>
        <v>0.77821011673151741</v>
      </c>
      <c r="P208" s="89">
        <f>(2.31*K208+L208)/((L208/2)*K208)</f>
        <v>7.1083333333333332E-2</v>
      </c>
      <c r="Q208" s="101">
        <f>1+((-5.13)*P208)+(6.78*(P208^2))</f>
        <v>0.66960075708333333</v>
      </c>
      <c r="R208" s="101">
        <f>1+((-5.9)*P208)+(8.99*P208^2)</f>
        <v>0.6260333674305556</v>
      </c>
      <c r="S208" s="101">
        <f>O208*Q208+(1-O208)*R208</f>
        <v>0.65993795081793127</v>
      </c>
      <c r="T208" s="101">
        <f>S208*N208</f>
        <v>0.13198759016358624</v>
      </c>
    </row>
    <row r="209" spans="2:21" ht="14" thickBot="1">
      <c r="B209" s="110"/>
      <c r="C209" s="231" t="s">
        <v>21</v>
      </c>
      <c r="D209" s="90">
        <v>5</v>
      </c>
      <c r="E209" s="118">
        <f t="shared" si="21"/>
        <v>1</v>
      </c>
      <c r="F209" s="118">
        <f t="shared" si="21"/>
        <v>1</v>
      </c>
      <c r="G209" s="231">
        <v>100</v>
      </c>
      <c r="H209" s="231">
        <v>80</v>
      </c>
      <c r="I209" s="231">
        <v>80</v>
      </c>
      <c r="J209" s="231" t="s">
        <v>58</v>
      </c>
      <c r="K209" s="103">
        <f>IF(J209="N",G209*1.5,G209)</f>
        <v>150</v>
      </c>
      <c r="L209" s="104">
        <f>((H209+I209)/(2))</f>
        <v>80</v>
      </c>
      <c r="M209" s="90">
        <f>3.2*(G209/10000)*(3*(L209/20000)*SIN(PI()/3))</f>
        <v>3.3255375505322445E-4</v>
      </c>
      <c r="N209" s="114">
        <f>M209/$M$210</f>
        <v>0.19999999999999998</v>
      </c>
      <c r="O209" s="119">
        <f>1/(1.04+0.245*(F209/E209))</f>
        <v>0.77821011673151741</v>
      </c>
      <c r="P209" s="90">
        <f>(2.31*K209+L209)/((L209/2)*K209)</f>
        <v>7.1083333333333332E-2</v>
      </c>
      <c r="Q209" s="119">
        <f>1+((-5.13)*P209)+(6.78*(P209^2))</f>
        <v>0.66960075708333333</v>
      </c>
      <c r="R209" s="119">
        <f>1+((-5.9)*P209)+(8.99*P209^2)</f>
        <v>0.6260333674305556</v>
      </c>
      <c r="S209" s="119">
        <f>O209*Q209+(1-O209)*R209</f>
        <v>0.65993795081793127</v>
      </c>
      <c r="T209" s="101">
        <f>S209*N209</f>
        <v>0.13198759016358624</v>
      </c>
    </row>
    <row r="210" spans="2:21" ht="21" customHeight="1" thickBot="1">
      <c r="B210" s="110"/>
      <c r="C210" s="89"/>
      <c r="D210" s="89"/>
      <c r="E210" s="89"/>
      <c r="F210" s="89"/>
      <c r="G210" s="111">
        <f>AVERAGE(G205:G209)</f>
        <v>100</v>
      </c>
      <c r="H210" s="111">
        <f>AVERAGE(H205:H209)</f>
        <v>80</v>
      </c>
      <c r="I210" s="111">
        <f>AVERAGE(I205:I209)</f>
        <v>80</v>
      </c>
      <c r="J210" s="89"/>
      <c r="K210" s="100"/>
      <c r="L210" s="100"/>
      <c r="M210" s="112">
        <f>SUM(M205:M209)</f>
        <v>1.6627687752661224E-3</v>
      </c>
      <c r="N210" s="114"/>
      <c r="O210" s="89"/>
      <c r="P210" s="89"/>
      <c r="Q210" s="89"/>
      <c r="R210" s="89"/>
      <c r="S210" s="101">
        <f>AVERAGE(S205:S209)</f>
        <v>0.65993795081793127</v>
      </c>
      <c r="T210" s="111">
        <f>SUM(T205:T209)</f>
        <v>0.65993795081793127</v>
      </c>
      <c r="U210" s="102"/>
    </row>
    <row r="211" spans="2:21" ht="4" customHeight="1">
      <c r="B211" s="105"/>
      <c r="C211" s="106"/>
      <c r="D211" s="107"/>
      <c r="E211" s="107"/>
      <c r="F211" s="107"/>
      <c r="G211" s="107"/>
      <c r="H211" s="107"/>
      <c r="I211" s="107"/>
      <c r="J211" s="107"/>
      <c r="K211" s="107"/>
      <c r="L211" s="107"/>
      <c r="M211" s="107"/>
      <c r="N211" s="116"/>
      <c r="O211" s="107"/>
      <c r="P211" s="107"/>
      <c r="Q211" s="107"/>
      <c r="R211" s="107"/>
      <c r="S211" s="107"/>
      <c r="T211" s="107"/>
      <c r="U211" s="108"/>
    </row>
    <row r="213" spans="2:21" ht="31" customHeight="1" thickBot="1">
      <c r="B213" s="109"/>
      <c r="C213" s="94" t="s">
        <v>8</v>
      </c>
      <c r="D213" s="94" t="s">
        <v>9</v>
      </c>
      <c r="E213" s="94" t="s">
        <v>10</v>
      </c>
      <c r="F213" s="94" t="s">
        <v>11</v>
      </c>
      <c r="G213" s="94" t="s">
        <v>23</v>
      </c>
      <c r="H213" s="94" t="s">
        <v>24</v>
      </c>
      <c r="I213" s="94" t="s">
        <v>25</v>
      </c>
      <c r="J213" s="94" t="s">
        <v>12</v>
      </c>
      <c r="K213" s="95" t="s">
        <v>13</v>
      </c>
      <c r="L213" s="95" t="s">
        <v>14</v>
      </c>
      <c r="M213" s="94" t="s">
        <v>15</v>
      </c>
      <c r="N213" s="113" t="s">
        <v>16</v>
      </c>
      <c r="O213" s="96" t="s">
        <v>17</v>
      </c>
      <c r="P213" s="96" t="s">
        <v>18</v>
      </c>
      <c r="Q213" s="96" t="s">
        <v>53</v>
      </c>
      <c r="R213" s="96" t="s">
        <v>54</v>
      </c>
      <c r="S213" s="96" t="s">
        <v>19</v>
      </c>
      <c r="T213" s="97" t="s">
        <v>20</v>
      </c>
    </row>
    <row r="214" spans="2:21" ht="14" thickTop="1">
      <c r="B214" s="110"/>
      <c r="C214" s="229" t="s">
        <v>21</v>
      </c>
      <c r="D214" s="89">
        <v>1</v>
      </c>
      <c r="E214" s="117">
        <v>1</v>
      </c>
      <c r="F214" s="117">
        <v>1</v>
      </c>
      <c r="G214" s="230">
        <v>100</v>
      </c>
      <c r="H214" s="230">
        <v>80</v>
      </c>
      <c r="I214" s="230">
        <v>80</v>
      </c>
      <c r="J214" s="230" t="s">
        <v>58</v>
      </c>
      <c r="K214" s="99">
        <f>IF(J214="N",G214*1.5,G214)</f>
        <v>150</v>
      </c>
      <c r="L214" s="100">
        <f>((H214+I214)/(2))</f>
        <v>80</v>
      </c>
      <c r="M214" s="89">
        <f>3.2*(G214/10000)*(3*(L214/20000)*SIN(PI()/3))</f>
        <v>3.3255375505322445E-4</v>
      </c>
      <c r="N214" s="114">
        <f>M214/$M$219</f>
        <v>0.19999999999999998</v>
      </c>
      <c r="O214" s="101">
        <f>1/(1.04+0.245*(F214/E214))</f>
        <v>0.77821011673151741</v>
      </c>
      <c r="P214" s="89">
        <f>(2.31*K214+L214)/((L214/2)*K214)</f>
        <v>7.1083333333333332E-2</v>
      </c>
      <c r="Q214" s="101">
        <f>1+((-5.13)*P214)+(6.78*(P214^2))</f>
        <v>0.66960075708333333</v>
      </c>
      <c r="R214" s="101">
        <f>1+((-5.9)*P214)+(8.99*P214^2)</f>
        <v>0.6260333674305556</v>
      </c>
      <c r="S214" s="101">
        <f>O214*Q214+(1-O214)*R214</f>
        <v>0.65993795081793127</v>
      </c>
      <c r="T214" s="101">
        <f>S214*N214</f>
        <v>0.13198759016358624</v>
      </c>
    </row>
    <row r="215" spans="2:21">
      <c r="B215" s="110"/>
      <c r="C215" s="229" t="s">
        <v>21</v>
      </c>
      <c r="D215" s="89">
        <v>2</v>
      </c>
      <c r="E215" s="117">
        <f t="shared" ref="E215:F218" si="22">E214</f>
        <v>1</v>
      </c>
      <c r="F215" s="117">
        <f t="shared" si="22"/>
        <v>1</v>
      </c>
      <c r="G215" s="230">
        <v>100</v>
      </c>
      <c r="H215" s="230">
        <v>80</v>
      </c>
      <c r="I215" s="230">
        <v>80</v>
      </c>
      <c r="J215" s="230" t="s">
        <v>58</v>
      </c>
      <c r="K215" s="99">
        <f>IF(J215="N",G215*1.5,G215)</f>
        <v>150</v>
      </c>
      <c r="L215" s="100">
        <f>((H215+I215)/(2))</f>
        <v>80</v>
      </c>
      <c r="M215" s="89">
        <f>3.2*(G215/10000)*(3*(L215/20000)*SIN(PI()/3))</f>
        <v>3.3255375505322445E-4</v>
      </c>
      <c r="N215" s="114">
        <f>M215/$M$219</f>
        <v>0.19999999999999998</v>
      </c>
      <c r="O215" s="101">
        <f>1/(1.04+0.245*(F215/E215))</f>
        <v>0.77821011673151741</v>
      </c>
      <c r="P215" s="89">
        <f>(2.31*K215+L215)/((L215/2)*K215)</f>
        <v>7.1083333333333332E-2</v>
      </c>
      <c r="Q215" s="101">
        <f>1+((-5.13)*P215)+(6.78*(P215^2))</f>
        <v>0.66960075708333333</v>
      </c>
      <c r="R215" s="101">
        <f>1+((-5.9)*P215)+(8.99*P215^2)</f>
        <v>0.6260333674305556</v>
      </c>
      <c r="S215" s="101">
        <f>O215*Q215+(1-O215)*R215</f>
        <v>0.65993795081793127</v>
      </c>
      <c r="T215" s="101">
        <f>S215*N215</f>
        <v>0.13198759016358624</v>
      </c>
    </row>
    <row r="216" spans="2:21">
      <c r="B216" s="110"/>
      <c r="C216" s="229" t="s">
        <v>21</v>
      </c>
      <c r="D216" s="89">
        <v>3</v>
      </c>
      <c r="E216" s="117">
        <f t="shared" si="22"/>
        <v>1</v>
      </c>
      <c r="F216" s="117">
        <f t="shared" si="22"/>
        <v>1</v>
      </c>
      <c r="G216" s="230">
        <v>100</v>
      </c>
      <c r="H216" s="230">
        <v>80</v>
      </c>
      <c r="I216" s="230">
        <v>80</v>
      </c>
      <c r="J216" s="230" t="s">
        <v>58</v>
      </c>
      <c r="K216" s="99">
        <f>IF(J216="N",G216*1.5,G216)</f>
        <v>150</v>
      </c>
      <c r="L216" s="100">
        <f>((H216+I216)/(2))</f>
        <v>80</v>
      </c>
      <c r="M216" s="89">
        <f>3.2*(G216/10000)*(3*(L216/20000)*SIN(PI()/3))</f>
        <v>3.3255375505322445E-4</v>
      </c>
      <c r="N216" s="114">
        <f>M216/$M$219</f>
        <v>0.19999999999999998</v>
      </c>
      <c r="O216" s="101">
        <f>1/(1.04+0.245*(F216/E216))</f>
        <v>0.77821011673151741</v>
      </c>
      <c r="P216" s="89">
        <f>(2.31*K216+L216)/((L216/2)*K216)</f>
        <v>7.1083333333333332E-2</v>
      </c>
      <c r="Q216" s="101">
        <f>1+((-5.13)*P216)+(6.78*(P216^2))</f>
        <v>0.66960075708333333</v>
      </c>
      <c r="R216" s="101">
        <f>1+((-5.9)*P216)+(8.99*P216^2)</f>
        <v>0.6260333674305556</v>
      </c>
      <c r="S216" s="101">
        <f>O216*Q216+(1-O216)*R216</f>
        <v>0.65993795081793127</v>
      </c>
      <c r="T216" s="101">
        <f>S216*N216</f>
        <v>0.13198759016358624</v>
      </c>
    </row>
    <row r="217" spans="2:21">
      <c r="B217" s="110"/>
      <c r="C217" s="229" t="s">
        <v>21</v>
      </c>
      <c r="D217" s="89">
        <v>4</v>
      </c>
      <c r="E217" s="117">
        <f t="shared" si="22"/>
        <v>1</v>
      </c>
      <c r="F217" s="117">
        <f t="shared" si="22"/>
        <v>1</v>
      </c>
      <c r="G217" s="230">
        <v>100</v>
      </c>
      <c r="H217" s="230">
        <v>80</v>
      </c>
      <c r="I217" s="230">
        <v>80</v>
      </c>
      <c r="J217" s="230" t="s">
        <v>58</v>
      </c>
      <c r="K217" s="99">
        <f>IF(J217="N",G217*1.5,G217)</f>
        <v>150</v>
      </c>
      <c r="L217" s="100">
        <f>((H217+I217)/(2))</f>
        <v>80</v>
      </c>
      <c r="M217" s="89">
        <f>3.2*(G217/10000)*(3*(L217/20000)*SIN(PI()/3))</f>
        <v>3.3255375505322445E-4</v>
      </c>
      <c r="N217" s="114">
        <f>M217/$M$219</f>
        <v>0.19999999999999998</v>
      </c>
      <c r="O217" s="101">
        <f>1/(1.04+0.245*(F217/E217))</f>
        <v>0.77821011673151741</v>
      </c>
      <c r="P217" s="89">
        <f>(2.31*K217+L217)/((L217/2)*K217)</f>
        <v>7.1083333333333332E-2</v>
      </c>
      <c r="Q217" s="101">
        <f>1+((-5.13)*P217)+(6.78*(P217^2))</f>
        <v>0.66960075708333333</v>
      </c>
      <c r="R217" s="101">
        <f>1+((-5.9)*P217)+(8.99*P217^2)</f>
        <v>0.6260333674305556</v>
      </c>
      <c r="S217" s="101">
        <f>O217*Q217+(1-O217)*R217</f>
        <v>0.65993795081793127</v>
      </c>
      <c r="T217" s="101">
        <f>S217*N217</f>
        <v>0.13198759016358624</v>
      </c>
    </row>
    <row r="218" spans="2:21" ht="14" thickBot="1">
      <c r="B218" s="110"/>
      <c r="C218" s="231" t="s">
        <v>21</v>
      </c>
      <c r="D218" s="90">
        <v>5</v>
      </c>
      <c r="E218" s="118">
        <f t="shared" si="22"/>
        <v>1</v>
      </c>
      <c r="F218" s="118">
        <f t="shared" si="22"/>
        <v>1</v>
      </c>
      <c r="G218" s="231">
        <v>100</v>
      </c>
      <c r="H218" s="231">
        <v>80</v>
      </c>
      <c r="I218" s="231">
        <v>80</v>
      </c>
      <c r="J218" s="231" t="s">
        <v>58</v>
      </c>
      <c r="K218" s="103">
        <f>IF(J218="N",G218*1.5,G218)</f>
        <v>150</v>
      </c>
      <c r="L218" s="104">
        <f>((H218+I218)/(2))</f>
        <v>80</v>
      </c>
      <c r="M218" s="90">
        <f>3.2*(G218/10000)*(3*(L218/20000)*SIN(PI()/3))</f>
        <v>3.3255375505322445E-4</v>
      </c>
      <c r="N218" s="114">
        <f>M218/$M$219</f>
        <v>0.19999999999999998</v>
      </c>
      <c r="O218" s="119">
        <f>1/(1.04+0.245*(F218/E218))</f>
        <v>0.77821011673151741</v>
      </c>
      <c r="P218" s="90">
        <f>(2.31*K218+L218)/((L218/2)*K218)</f>
        <v>7.1083333333333332E-2</v>
      </c>
      <c r="Q218" s="119">
        <f>1+((-5.13)*P218)+(6.78*(P218^2))</f>
        <v>0.66960075708333333</v>
      </c>
      <c r="R218" s="119">
        <f>1+((-5.9)*P218)+(8.99*P218^2)</f>
        <v>0.6260333674305556</v>
      </c>
      <c r="S218" s="119">
        <f>O218*Q218+(1-O218)*R218</f>
        <v>0.65993795081793127</v>
      </c>
      <c r="T218" s="101">
        <f>S218*N218</f>
        <v>0.13198759016358624</v>
      </c>
    </row>
    <row r="219" spans="2:21" ht="21" customHeight="1" thickBot="1">
      <c r="B219" s="110"/>
      <c r="C219" s="89"/>
      <c r="D219" s="89"/>
      <c r="E219" s="89"/>
      <c r="F219" s="89"/>
      <c r="G219" s="111">
        <f>AVERAGE(G214:G218)</f>
        <v>100</v>
      </c>
      <c r="H219" s="111">
        <f>AVERAGE(H214:H218)</f>
        <v>80</v>
      </c>
      <c r="I219" s="111">
        <f>AVERAGE(I214:I218)</f>
        <v>80</v>
      </c>
      <c r="J219" s="89"/>
      <c r="K219" s="100"/>
      <c r="L219" s="100"/>
      <c r="M219" s="112">
        <f>SUM(M214:M218)</f>
        <v>1.6627687752661224E-3</v>
      </c>
      <c r="N219" s="114"/>
      <c r="O219" s="89"/>
      <c r="P219" s="89"/>
      <c r="Q219" s="89"/>
      <c r="R219" s="89"/>
      <c r="S219" s="101">
        <f>AVERAGE(S214:S218)</f>
        <v>0.65993795081793127</v>
      </c>
      <c r="T219" s="111">
        <f>SUM(T214:T218)</f>
        <v>0.65993795081793127</v>
      </c>
      <c r="U219" s="102"/>
    </row>
    <row r="220" spans="2:21" ht="4" customHeight="1">
      <c r="B220" s="105"/>
      <c r="C220" s="106"/>
      <c r="D220" s="107"/>
      <c r="E220" s="107"/>
      <c r="F220" s="107"/>
      <c r="G220" s="107"/>
      <c r="H220" s="107"/>
      <c r="I220" s="107"/>
      <c r="J220" s="107"/>
      <c r="K220" s="107"/>
      <c r="L220" s="107"/>
      <c r="M220" s="107"/>
      <c r="N220" s="116"/>
      <c r="O220" s="107"/>
      <c r="P220" s="107"/>
      <c r="Q220" s="107"/>
      <c r="R220" s="107"/>
      <c r="S220" s="107"/>
      <c r="T220" s="107"/>
      <c r="U220" s="108"/>
    </row>
    <row r="222" spans="2:21" ht="31" customHeight="1" thickBot="1">
      <c r="B222" s="109"/>
      <c r="C222" s="94" t="s">
        <v>8</v>
      </c>
      <c r="D222" s="94" t="s">
        <v>9</v>
      </c>
      <c r="E222" s="94" t="s">
        <v>10</v>
      </c>
      <c r="F222" s="94" t="s">
        <v>11</v>
      </c>
      <c r="G222" s="94" t="s">
        <v>23</v>
      </c>
      <c r="H222" s="94" t="s">
        <v>24</v>
      </c>
      <c r="I222" s="94" t="s">
        <v>25</v>
      </c>
      <c r="J222" s="94" t="s">
        <v>12</v>
      </c>
      <c r="K222" s="95" t="s">
        <v>13</v>
      </c>
      <c r="L222" s="95" t="s">
        <v>14</v>
      </c>
      <c r="M222" s="94" t="s">
        <v>15</v>
      </c>
      <c r="N222" s="113" t="s">
        <v>16</v>
      </c>
      <c r="O222" s="96" t="s">
        <v>17</v>
      </c>
      <c r="P222" s="96" t="s">
        <v>18</v>
      </c>
      <c r="Q222" s="96" t="s">
        <v>53</v>
      </c>
      <c r="R222" s="96" t="s">
        <v>54</v>
      </c>
      <c r="S222" s="96" t="s">
        <v>19</v>
      </c>
      <c r="T222" s="97" t="s">
        <v>20</v>
      </c>
    </row>
    <row r="223" spans="2:21" ht="14" thickTop="1">
      <c r="B223" s="110"/>
      <c r="C223" s="229" t="s">
        <v>21</v>
      </c>
      <c r="D223" s="89">
        <v>1</v>
      </c>
      <c r="E223" s="117">
        <v>1</v>
      </c>
      <c r="F223" s="117">
        <v>1</v>
      </c>
      <c r="G223" s="230">
        <v>100</v>
      </c>
      <c r="H223" s="230">
        <v>80</v>
      </c>
      <c r="I223" s="230">
        <v>80</v>
      </c>
      <c r="J223" s="230" t="s">
        <v>58</v>
      </c>
      <c r="K223" s="99">
        <f>IF(J223="N",G223*1.5,G223)</f>
        <v>150</v>
      </c>
      <c r="L223" s="100">
        <f>((H223+I223)/(2))</f>
        <v>80</v>
      </c>
      <c r="M223" s="89">
        <f>3.2*(G223/10000)*(3*(L223/20000)*SIN(PI()/3))</f>
        <v>3.3255375505322445E-4</v>
      </c>
      <c r="N223" s="114">
        <f>M223/$M$228</f>
        <v>0.19999999999999998</v>
      </c>
      <c r="O223" s="101">
        <f>1/(1.04+0.245*(F223/E223))</f>
        <v>0.77821011673151741</v>
      </c>
      <c r="P223" s="89">
        <f>(2.31*K223+L223)/((L223/2)*K223)</f>
        <v>7.1083333333333332E-2</v>
      </c>
      <c r="Q223" s="101">
        <f>1+((-5.13)*P223)+(6.78*(P223^2))</f>
        <v>0.66960075708333333</v>
      </c>
      <c r="R223" s="101">
        <f>1+((-5.9)*P223)+(8.99*P223^2)</f>
        <v>0.6260333674305556</v>
      </c>
      <c r="S223" s="101">
        <f>O223*Q223+(1-O223)*R223</f>
        <v>0.65993795081793127</v>
      </c>
      <c r="T223" s="101">
        <f>S223*N223</f>
        <v>0.13198759016358624</v>
      </c>
    </row>
    <row r="224" spans="2:21">
      <c r="B224" s="110"/>
      <c r="C224" s="229" t="s">
        <v>21</v>
      </c>
      <c r="D224" s="89">
        <v>2</v>
      </c>
      <c r="E224" s="117">
        <f t="shared" ref="E224:F227" si="23">E223</f>
        <v>1</v>
      </c>
      <c r="F224" s="117">
        <f t="shared" si="23"/>
        <v>1</v>
      </c>
      <c r="G224" s="230">
        <v>100</v>
      </c>
      <c r="H224" s="230">
        <v>80</v>
      </c>
      <c r="I224" s="230">
        <v>80</v>
      </c>
      <c r="J224" s="230" t="s">
        <v>58</v>
      </c>
      <c r="K224" s="99">
        <f>IF(J224="N",G224*1.5,G224)</f>
        <v>150</v>
      </c>
      <c r="L224" s="100">
        <f>((H224+I224)/(2))</f>
        <v>80</v>
      </c>
      <c r="M224" s="89">
        <f>3.2*(G224/10000)*(3*(L224/20000)*SIN(PI()/3))</f>
        <v>3.3255375505322445E-4</v>
      </c>
      <c r="N224" s="114">
        <f>M224/$M$228</f>
        <v>0.19999999999999998</v>
      </c>
      <c r="O224" s="101">
        <f>1/(1.04+0.245*(F224/E224))</f>
        <v>0.77821011673151741</v>
      </c>
      <c r="P224" s="89">
        <f>(2.31*K224+L224)/((L224/2)*K224)</f>
        <v>7.1083333333333332E-2</v>
      </c>
      <c r="Q224" s="101">
        <f>1+((-5.13)*P224)+(6.78*(P224^2))</f>
        <v>0.66960075708333333</v>
      </c>
      <c r="R224" s="101">
        <f>1+((-5.9)*P224)+(8.99*P224^2)</f>
        <v>0.6260333674305556</v>
      </c>
      <c r="S224" s="101">
        <f>O224*Q224+(1-O224)*R224</f>
        <v>0.65993795081793127</v>
      </c>
      <c r="T224" s="101">
        <f>S224*N224</f>
        <v>0.13198759016358624</v>
      </c>
    </row>
    <row r="225" spans="2:21">
      <c r="B225" s="110"/>
      <c r="C225" s="229" t="s">
        <v>21</v>
      </c>
      <c r="D225" s="89">
        <v>3</v>
      </c>
      <c r="E225" s="117">
        <f t="shared" si="23"/>
        <v>1</v>
      </c>
      <c r="F225" s="117">
        <f t="shared" si="23"/>
        <v>1</v>
      </c>
      <c r="G225" s="230">
        <v>100</v>
      </c>
      <c r="H225" s="230">
        <v>80</v>
      </c>
      <c r="I225" s="230">
        <v>80</v>
      </c>
      <c r="J225" s="230" t="s">
        <v>58</v>
      </c>
      <c r="K225" s="99">
        <f>IF(J225="N",G225*1.5,G225)</f>
        <v>150</v>
      </c>
      <c r="L225" s="100">
        <f>((H225+I225)/(2))</f>
        <v>80</v>
      </c>
      <c r="M225" s="89">
        <f>3.2*(G225/10000)*(3*(L225/20000)*SIN(PI()/3))</f>
        <v>3.3255375505322445E-4</v>
      </c>
      <c r="N225" s="114">
        <f>M225/$M$228</f>
        <v>0.19999999999999998</v>
      </c>
      <c r="O225" s="101">
        <f>1/(1.04+0.245*(F225/E225))</f>
        <v>0.77821011673151741</v>
      </c>
      <c r="P225" s="89">
        <f>(2.31*K225+L225)/((L225/2)*K225)</f>
        <v>7.1083333333333332E-2</v>
      </c>
      <c r="Q225" s="101">
        <f>1+((-5.13)*P225)+(6.78*(P225^2))</f>
        <v>0.66960075708333333</v>
      </c>
      <c r="R225" s="101">
        <f>1+((-5.9)*P225)+(8.99*P225^2)</f>
        <v>0.6260333674305556</v>
      </c>
      <c r="S225" s="101">
        <f>O225*Q225+(1-O225)*R225</f>
        <v>0.65993795081793127</v>
      </c>
      <c r="T225" s="101">
        <f>S225*N225</f>
        <v>0.13198759016358624</v>
      </c>
    </row>
    <row r="226" spans="2:21">
      <c r="B226" s="110"/>
      <c r="C226" s="229" t="s">
        <v>21</v>
      </c>
      <c r="D226" s="89">
        <v>4</v>
      </c>
      <c r="E226" s="117">
        <f t="shared" si="23"/>
        <v>1</v>
      </c>
      <c r="F226" s="117">
        <f t="shared" si="23"/>
        <v>1</v>
      </c>
      <c r="G226" s="230">
        <v>100</v>
      </c>
      <c r="H226" s="230">
        <v>80</v>
      </c>
      <c r="I226" s="230">
        <v>80</v>
      </c>
      <c r="J226" s="230" t="s">
        <v>58</v>
      </c>
      <c r="K226" s="99">
        <f>IF(J226="N",G226*1.5,G226)</f>
        <v>150</v>
      </c>
      <c r="L226" s="100">
        <f>((H226+I226)/(2))</f>
        <v>80</v>
      </c>
      <c r="M226" s="89">
        <f>3.2*(G226/10000)*(3*(L226/20000)*SIN(PI()/3))</f>
        <v>3.3255375505322445E-4</v>
      </c>
      <c r="N226" s="114">
        <f>M226/$M$228</f>
        <v>0.19999999999999998</v>
      </c>
      <c r="O226" s="101">
        <f>1/(1.04+0.245*(F226/E226))</f>
        <v>0.77821011673151741</v>
      </c>
      <c r="P226" s="89">
        <f>(2.31*K226+L226)/((L226/2)*K226)</f>
        <v>7.1083333333333332E-2</v>
      </c>
      <c r="Q226" s="101">
        <f>1+((-5.13)*P226)+(6.78*(P226^2))</f>
        <v>0.66960075708333333</v>
      </c>
      <c r="R226" s="101">
        <f>1+((-5.9)*P226)+(8.99*P226^2)</f>
        <v>0.6260333674305556</v>
      </c>
      <c r="S226" s="101">
        <f>O226*Q226+(1-O226)*R226</f>
        <v>0.65993795081793127</v>
      </c>
      <c r="T226" s="101">
        <f>S226*N226</f>
        <v>0.13198759016358624</v>
      </c>
    </row>
    <row r="227" spans="2:21" ht="14" thickBot="1">
      <c r="B227" s="110"/>
      <c r="C227" s="231" t="s">
        <v>21</v>
      </c>
      <c r="D227" s="90">
        <v>5</v>
      </c>
      <c r="E227" s="118">
        <f t="shared" si="23"/>
        <v>1</v>
      </c>
      <c r="F227" s="118">
        <f t="shared" si="23"/>
        <v>1</v>
      </c>
      <c r="G227" s="231">
        <v>100</v>
      </c>
      <c r="H227" s="231">
        <v>80</v>
      </c>
      <c r="I227" s="231">
        <v>80</v>
      </c>
      <c r="J227" s="231" t="s">
        <v>58</v>
      </c>
      <c r="K227" s="103">
        <f>IF(J227="N",G227*1.5,G227)</f>
        <v>150</v>
      </c>
      <c r="L227" s="104">
        <f>((H227+I227)/(2))</f>
        <v>80</v>
      </c>
      <c r="M227" s="90">
        <f>3.2*(G227/10000)*(3*(L227/20000)*SIN(PI()/3))</f>
        <v>3.3255375505322445E-4</v>
      </c>
      <c r="N227" s="114">
        <f>M227/$M$228</f>
        <v>0.19999999999999998</v>
      </c>
      <c r="O227" s="119">
        <f>1/(1.04+0.245*(F227/E227))</f>
        <v>0.77821011673151741</v>
      </c>
      <c r="P227" s="90">
        <f>(2.31*K227+L227)/((L227/2)*K227)</f>
        <v>7.1083333333333332E-2</v>
      </c>
      <c r="Q227" s="119">
        <f>1+((-5.13)*P227)+(6.78*(P227^2))</f>
        <v>0.66960075708333333</v>
      </c>
      <c r="R227" s="119">
        <f>1+((-5.9)*P227)+(8.99*P227^2)</f>
        <v>0.6260333674305556</v>
      </c>
      <c r="S227" s="119">
        <f>O227*Q227+(1-O227)*R227</f>
        <v>0.65993795081793127</v>
      </c>
      <c r="T227" s="101">
        <f>S227*N227</f>
        <v>0.13198759016358624</v>
      </c>
    </row>
    <row r="228" spans="2:21" ht="21" customHeight="1" thickBot="1">
      <c r="B228" s="110"/>
      <c r="C228" s="89"/>
      <c r="D228" s="89"/>
      <c r="E228" s="89"/>
      <c r="F228" s="89"/>
      <c r="G228" s="111">
        <f>AVERAGE(G223:G227)</f>
        <v>100</v>
      </c>
      <c r="H228" s="111">
        <f>AVERAGE(H223:H227)</f>
        <v>80</v>
      </c>
      <c r="I228" s="111">
        <f>AVERAGE(I223:I227)</f>
        <v>80</v>
      </c>
      <c r="J228" s="89"/>
      <c r="K228" s="100"/>
      <c r="L228" s="100"/>
      <c r="M228" s="112">
        <f>SUM(M223:M227)</f>
        <v>1.6627687752661224E-3</v>
      </c>
      <c r="N228" s="114"/>
      <c r="O228" s="89"/>
      <c r="P228" s="89"/>
      <c r="Q228" s="89"/>
      <c r="R228" s="89"/>
      <c r="S228" s="101">
        <f>AVERAGE(S223:S227)</f>
        <v>0.65993795081793127</v>
      </c>
      <c r="T228" s="111">
        <f>SUM(T223:T227)</f>
        <v>0.65993795081793127</v>
      </c>
      <c r="U228" s="102"/>
    </row>
    <row r="229" spans="2:21" ht="4" customHeight="1">
      <c r="B229" s="105"/>
      <c r="C229" s="106"/>
      <c r="D229" s="107"/>
      <c r="E229" s="107"/>
      <c r="F229" s="107"/>
      <c r="G229" s="107"/>
      <c r="H229" s="107"/>
      <c r="I229" s="107"/>
      <c r="J229" s="107"/>
      <c r="K229" s="107"/>
      <c r="L229" s="107"/>
      <c r="M229" s="107"/>
      <c r="N229" s="116"/>
      <c r="O229" s="107"/>
      <c r="P229" s="107"/>
      <c r="Q229" s="107"/>
      <c r="R229" s="107"/>
      <c r="S229" s="107"/>
      <c r="T229" s="107"/>
      <c r="U229" s="108"/>
    </row>
    <row r="231" spans="2:21" ht="31" customHeight="1" thickBot="1">
      <c r="B231" s="109"/>
      <c r="C231" s="94" t="s">
        <v>8</v>
      </c>
      <c r="D231" s="94" t="s">
        <v>9</v>
      </c>
      <c r="E231" s="94" t="s">
        <v>10</v>
      </c>
      <c r="F231" s="94" t="s">
        <v>11</v>
      </c>
      <c r="G231" s="94" t="s">
        <v>23</v>
      </c>
      <c r="H231" s="94" t="s">
        <v>24</v>
      </c>
      <c r="I231" s="94" t="s">
        <v>25</v>
      </c>
      <c r="J231" s="94" t="s">
        <v>12</v>
      </c>
      <c r="K231" s="95" t="s">
        <v>13</v>
      </c>
      <c r="L231" s="95" t="s">
        <v>14</v>
      </c>
      <c r="M231" s="94" t="s">
        <v>15</v>
      </c>
      <c r="N231" s="113" t="s">
        <v>16</v>
      </c>
      <c r="O231" s="96" t="s">
        <v>17</v>
      </c>
      <c r="P231" s="96" t="s">
        <v>18</v>
      </c>
      <c r="Q231" s="96" t="s">
        <v>53</v>
      </c>
      <c r="R231" s="96" t="s">
        <v>54</v>
      </c>
      <c r="S231" s="96" t="s">
        <v>19</v>
      </c>
      <c r="T231" s="97" t="s">
        <v>20</v>
      </c>
    </row>
    <row r="232" spans="2:21" ht="14" thickTop="1">
      <c r="B232" s="110"/>
      <c r="C232" s="229" t="s">
        <v>21</v>
      </c>
      <c r="D232" s="89">
        <v>1</v>
      </c>
      <c r="E232" s="117">
        <v>1</v>
      </c>
      <c r="F232" s="117">
        <v>1</v>
      </c>
      <c r="G232" s="230">
        <v>100</v>
      </c>
      <c r="H232" s="230">
        <v>80</v>
      </c>
      <c r="I232" s="230">
        <v>80</v>
      </c>
      <c r="J232" s="230" t="s">
        <v>58</v>
      </c>
      <c r="K232" s="99">
        <f>IF(J232="N",G232*1.5,G232)</f>
        <v>150</v>
      </c>
      <c r="L232" s="100">
        <f>((H232+I232)/(2))</f>
        <v>80</v>
      </c>
      <c r="M232" s="89">
        <f>3.2*(G232/10000)*(3*(L232/20000)*SIN(PI()/3))</f>
        <v>3.3255375505322445E-4</v>
      </c>
      <c r="N232" s="114">
        <f>M232/$M$237</f>
        <v>0.19999999999999998</v>
      </c>
      <c r="O232" s="101">
        <f>1/(1.04+0.245*(F232/E232))</f>
        <v>0.77821011673151741</v>
      </c>
      <c r="P232" s="89">
        <f>(2.31*K232+L232)/((L232/2)*K232)</f>
        <v>7.1083333333333332E-2</v>
      </c>
      <c r="Q232" s="101">
        <f>1+((-5.13)*P232)+(6.78*(P232^2))</f>
        <v>0.66960075708333333</v>
      </c>
      <c r="R232" s="101">
        <f>1+((-5.9)*P232)+(8.99*P232^2)</f>
        <v>0.6260333674305556</v>
      </c>
      <c r="S232" s="101">
        <f>O232*Q232+(1-O232)*R232</f>
        <v>0.65993795081793127</v>
      </c>
      <c r="T232" s="101">
        <f>S232*N232</f>
        <v>0.13198759016358624</v>
      </c>
    </row>
    <row r="233" spans="2:21">
      <c r="B233" s="110"/>
      <c r="C233" s="229" t="s">
        <v>21</v>
      </c>
      <c r="D233" s="89">
        <v>2</v>
      </c>
      <c r="E233" s="117">
        <f t="shared" ref="E233:F236" si="24">E232</f>
        <v>1</v>
      </c>
      <c r="F233" s="117">
        <f t="shared" si="24"/>
        <v>1</v>
      </c>
      <c r="G233" s="230">
        <v>100</v>
      </c>
      <c r="H233" s="230">
        <v>80</v>
      </c>
      <c r="I233" s="230">
        <v>80</v>
      </c>
      <c r="J233" s="230" t="s">
        <v>58</v>
      </c>
      <c r="K233" s="99">
        <f>IF(J233="N",G233*1.5,G233)</f>
        <v>150</v>
      </c>
      <c r="L233" s="100">
        <f>((H233+I233)/(2))</f>
        <v>80</v>
      </c>
      <c r="M233" s="89">
        <f>3.2*(G233/10000)*(3*(L233/20000)*SIN(PI()/3))</f>
        <v>3.3255375505322445E-4</v>
      </c>
      <c r="N233" s="114">
        <f>M233/$M$237</f>
        <v>0.19999999999999998</v>
      </c>
      <c r="O233" s="101">
        <f>1/(1.04+0.245*(F233/E233))</f>
        <v>0.77821011673151741</v>
      </c>
      <c r="P233" s="89">
        <f>(2.31*K233+L233)/((L233/2)*K233)</f>
        <v>7.1083333333333332E-2</v>
      </c>
      <c r="Q233" s="101">
        <f>1+((-5.13)*P233)+(6.78*(P233^2))</f>
        <v>0.66960075708333333</v>
      </c>
      <c r="R233" s="101">
        <f>1+((-5.9)*P233)+(8.99*P233^2)</f>
        <v>0.6260333674305556</v>
      </c>
      <c r="S233" s="101">
        <f>O233*Q233+(1-O233)*R233</f>
        <v>0.65993795081793127</v>
      </c>
      <c r="T233" s="101">
        <f>S233*N233</f>
        <v>0.13198759016358624</v>
      </c>
    </row>
    <row r="234" spans="2:21">
      <c r="B234" s="110"/>
      <c r="C234" s="229" t="s">
        <v>21</v>
      </c>
      <c r="D234" s="89">
        <v>3</v>
      </c>
      <c r="E234" s="117">
        <f t="shared" si="24"/>
        <v>1</v>
      </c>
      <c r="F234" s="117">
        <f t="shared" si="24"/>
        <v>1</v>
      </c>
      <c r="G234" s="230">
        <v>100</v>
      </c>
      <c r="H234" s="230">
        <v>80</v>
      </c>
      <c r="I234" s="230">
        <v>80</v>
      </c>
      <c r="J234" s="230" t="s">
        <v>58</v>
      </c>
      <c r="K234" s="99">
        <f>IF(J234="N",G234*1.5,G234)</f>
        <v>150</v>
      </c>
      <c r="L234" s="100">
        <f>((H234+I234)/(2))</f>
        <v>80</v>
      </c>
      <c r="M234" s="89">
        <f>3.2*(G234/10000)*(3*(L234/20000)*SIN(PI()/3))</f>
        <v>3.3255375505322445E-4</v>
      </c>
      <c r="N234" s="114">
        <f>M234/$M$237</f>
        <v>0.19999999999999998</v>
      </c>
      <c r="O234" s="101">
        <f>1/(1.04+0.245*(F234/E234))</f>
        <v>0.77821011673151741</v>
      </c>
      <c r="P234" s="89">
        <f>(2.31*K234+L234)/((L234/2)*K234)</f>
        <v>7.1083333333333332E-2</v>
      </c>
      <c r="Q234" s="101">
        <f>1+((-5.13)*P234)+(6.78*(P234^2))</f>
        <v>0.66960075708333333</v>
      </c>
      <c r="R234" s="101">
        <f>1+((-5.9)*P234)+(8.99*P234^2)</f>
        <v>0.6260333674305556</v>
      </c>
      <c r="S234" s="101">
        <f>O234*Q234+(1-O234)*R234</f>
        <v>0.65993795081793127</v>
      </c>
      <c r="T234" s="101">
        <f>S234*N234</f>
        <v>0.13198759016358624</v>
      </c>
    </row>
    <row r="235" spans="2:21">
      <c r="B235" s="110"/>
      <c r="C235" s="229" t="s">
        <v>21</v>
      </c>
      <c r="D235" s="89">
        <v>4</v>
      </c>
      <c r="E235" s="117">
        <f t="shared" si="24"/>
        <v>1</v>
      </c>
      <c r="F235" s="117">
        <f t="shared" si="24"/>
        <v>1</v>
      </c>
      <c r="G235" s="230">
        <v>100</v>
      </c>
      <c r="H235" s="230">
        <v>80</v>
      </c>
      <c r="I235" s="230">
        <v>80</v>
      </c>
      <c r="J235" s="230" t="s">
        <v>58</v>
      </c>
      <c r="K235" s="99">
        <f>IF(J235="N",G235*1.5,G235)</f>
        <v>150</v>
      </c>
      <c r="L235" s="100">
        <f>((H235+I235)/(2))</f>
        <v>80</v>
      </c>
      <c r="M235" s="89">
        <f>3.2*(G235/10000)*(3*(L235/20000)*SIN(PI()/3))</f>
        <v>3.3255375505322445E-4</v>
      </c>
      <c r="N235" s="114">
        <f>M235/$M$237</f>
        <v>0.19999999999999998</v>
      </c>
      <c r="O235" s="101">
        <f>1/(1.04+0.245*(F235/E235))</f>
        <v>0.77821011673151741</v>
      </c>
      <c r="P235" s="89">
        <f>(2.31*K235+L235)/((L235/2)*K235)</f>
        <v>7.1083333333333332E-2</v>
      </c>
      <c r="Q235" s="101">
        <f>1+((-5.13)*P235)+(6.78*(P235^2))</f>
        <v>0.66960075708333333</v>
      </c>
      <c r="R235" s="101">
        <f>1+((-5.9)*P235)+(8.99*P235^2)</f>
        <v>0.6260333674305556</v>
      </c>
      <c r="S235" s="101">
        <f>O235*Q235+(1-O235)*R235</f>
        <v>0.65993795081793127</v>
      </c>
      <c r="T235" s="101">
        <f>S235*N235</f>
        <v>0.13198759016358624</v>
      </c>
    </row>
    <row r="236" spans="2:21" ht="14" thickBot="1">
      <c r="B236" s="110"/>
      <c r="C236" s="231" t="s">
        <v>21</v>
      </c>
      <c r="D236" s="90">
        <v>5</v>
      </c>
      <c r="E236" s="118">
        <f t="shared" si="24"/>
        <v>1</v>
      </c>
      <c r="F236" s="118">
        <f t="shared" si="24"/>
        <v>1</v>
      </c>
      <c r="G236" s="231">
        <v>100</v>
      </c>
      <c r="H236" s="231">
        <v>80</v>
      </c>
      <c r="I236" s="231">
        <v>80</v>
      </c>
      <c r="J236" s="231" t="s">
        <v>58</v>
      </c>
      <c r="K236" s="103">
        <f>IF(J236="N",G236*1.5,G236)</f>
        <v>150</v>
      </c>
      <c r="L236" s="104">
        <f>((H236+I236)/(2))</f>
        <v>80</v>
      </c>
      <c r="M236" s="90">
        <f>3.2*(G236/10000)*(3*(L236/20000)*SIN(PI()/3))</f>
        <v>3.3255375505322445E-4</v>
      </c>
      <c r="N236" s="114">
        <f>M236/$M$237</f>
        <v>0.19999999999999998</v>
      </c>
      <c r="O236" s="119">
        <f>1/(1.04+0.245*(F236/E236))</f>
        <v>0.77821011673151741</v>
      </c>
      <c r="P236" s="90">
        <f>(2.31*K236+L236)/((L236/2)*K236)</f>
        <v>7.1083333333333332E-2</v>
      </c>
      <c r="Q236" s="119">
        <f>1+((-5.13)*P236)+(6.78*(P236^2))</f>
        <v>0.66960075708333333</v>
      </c>
      <c r="R236" s="119">
        <f>1+((-5.9)*P236)+(8.99*P236^2)</f>
        <v>0.6260333674305556</v>
      </c>
      <c r="S236" s="119">
        <f>O236*Q236+(1-O236)*R236</f>
        <v>0.65993795081793127</v>
      </c>
      <c r="T236" s="101">
        <f>S236*N236</f>
        <v>0.13198759016358624</v>
      </c>
    </row>
    <row r="237" spans="2:21" ht="21" customHeight="1" thickBot="1">
      <c r="B237" s="110"/>
      <c r="C237" s="89"/>
      <c r="D237" s="89"/>
      <c r="E237" s="89"/>
      <c r="F237" s="89"/>
      <c r="G237" s="111">
        <f>AVERAGE(G232:G236)</f>
        <v>100</v>
      </c>
      <c r="H237" s="111">
        <f>AVERAGE(H232:H236)</f>
        <v>80</v>
      </c>
      <c r="I237" s="111">
        <f>AVERAGE(I232:I236)</f>
        <v>80</v>
      </c>
      <c r="J237" s="89"/>
      <c r="K237" s="100"/>
      <c r="L237" s="100"/>
      <c r="M237" s="112">
        <f>SUM(M232:M236)</f>
        <v>1.6627687752661224E-3</v>
      </c>
      <c r="N237" s="114"/>
      <c r="O237" s="89"/>
      <c r="P237" s="89"/>
      <c r="Q237" s="89"/>
      <c r="R237" s="89"/>
      <c r="S237" s="101">
        <f>AVERAGE(S232:S236)</f>
        <v>0.65993795081793127</v>
      </c>
      <c r="T237" s="111">
        <f>SUM(T232:T236)</f>
        <v>0.65993795081793127</v>
      </c>
      <c r="U237" s="102"/>
    </row>
    <row r="238" spans="2:21" ht="4" customHeight="1">
      <c r="B238" s="105"/>
      <c r="C238" s="106"/>
      <c r="D238" s="107"/>
      <c r="E238" s="107"/>
      <c r="F238" s="107"/>
      <c r="G238" s="107"/>
      <c r="H238" s="107"/>
      <c r="I238" s="107"/>
      <c r="J238" s="107"/>
      <c r="K238" s="107"/>
      <c r="L238" s="107"/>
      <c r="M238" s="107"/>
      <c r="N238" s="116"/>
      <c r="O238" s="107"/>
      <c r="P238" s="107"/>
      <c r="Q238" s="107"/>
      <c r="R238" s="107"/>
      <c r="S238" s="107"/>
      <c r="T238" s="107"/>
      <c r="U238" s="108"/>
    </row>
    <row r="240" spans="2:21" ht="31" customHeight="1" thickBot="1">
      <c r="B240" s="109"/>
      <c r="C240" s="94" t="s">
        <v>8</v>
      </c>
      <c r="D240" s="94" t="s">
        <v>9</v>
      </c>
      <c r="E240" s="94" t="s">
        <v>10</v>
      </c>
      <c r="F240" s="94" t="s">
        <v>11</v>
      </c>
      <c r="G240" s="94" t="s">
        <v>23</v>
      </c>
      <c r="H240" s="94" t="s">
        <v>24</v>
      </c>
      <c r="I240" s="94" t="s">
        <v>25</v>
      </c>
      <c r="J240" s="94" t="s">
        <v>12</v>
      </c>
      <c r="K240" s="95" t="s">
        <v>13</v>
      </c>
      <c r="L240" s="95" t="s">
        <v>14</v>
      </c>
      <c r="M240" s="94" t="s">
        <v>15</v>
      </c>
      <c r="N240" s="113" t="s">
        <v>16</v>
      </c>
      <c r="O240" s="96" t="s">
        <v>17</v>
      </c>
      <c r="P240" s="96" t="s">
        <v>18</v>
      </c>
      <c r="Q240" s="96" t="s">
        <v>53</v>
      </c>
      <c r="R240" s="96" t="s">
        <v>54</v>
      </c>
      <c r="S240" s="96" t="s">
        <v>19</v>
      </c>
      <c r="T240" s="97" t="s">
        <v>20</v>
      </c>
    </row>
    <row r="241" spans="2:21" ht="14" thickTop="1">
      <c r="B241" s="110"/>
      <c r="C241" s="229" t="s">
        <v>21</v>
      </c>
      <c r="D241" s="89">
        <v>1</v>
      </c>
      <c r="E241" s="117">
        <v>1</v>
      </c>
      <c r="F241" s="117">
        <v>1</v>
      </c>
      <c r="G241" s="230">
        <v>100</v>
      </c>
      <c r="H241" s="230">
        <v>80</v>
      </c>
      <c r="I241" s="230">
        <v>80</v>
      </c>
      <c r="J241" s="230" t="s">
        <v>58</v>
      </c>
      <c r="K241" s="99">
        <f>IF(J241="N",G241*1.5,G241)</f>
        <v>150</v>
      </c>
      <c r="L241" s="100">
        <f>((H241+I241)/(2))</f>
        <v>80</v>
      </c>
      <c r="M241" s="89">
        <f>3.2*(G241/10000)*(3*(L241/20000)*SIN(PI()/3))</f>
        <v>3.3255375505322445E-4</v>
      </c>
      <c r="N241" s="114">
        <f>M241/$M$246</f>
        <v>0.19999999999999998</v>
      </c>
      <c r="O241" s="101">
        <f>1/(1.04+0.245*(F241/E241))</f>
        <v>0.77821011673151741</v>
      </c>
      <c r="P241" s="89">
        <f>(2.31*K241+L241)/((L241/2)*K241)</f>
        <v>7.1083333333333332E-2</v>
      </c>
      <c r="Q241" s="101">
        <f>1+((-5.13)*P241)+(6.78*(P241^2))</f>
        <v>0.66960075708333333</v>
      </c>
      <c r="R241" s="101">
        <f>1+((-5.9)*P241)+(8.99*P241^2)</f>
        <v>0.6260333674305556</v>
      </c>
      <c r="S241" s="101">
        <f>O241*Q241+(1-O241)*R241</f>
        <v>0.65993795081793127</v>
      </c>
      <c r="T241" s="101">
        <f>S241*N241</f>
        <v>0.13198759016358624</v>
      </c>
    </row>
    <row r="242" spans="2:21">
      <c r="B242" s="110"/>
      <c r="C242" s="229" t="s">
        <v>21</v>
      </c>
      <c r="D242" s="89">
        <v>2</v>
      </c>
      <c r="E242" s="117">
        <f t="shared" ref="E242:F245" si="25">E241</f>
        <v>1</v>
      </c>
      <c r="F242" s="117">
        <f t="shared" si="25"/>
        <v>1</v>
      </c>
      <c r="G242" s="230">
        <v>100</v>
      </c>
      <c r="H242" s="230">
        <v>80</v>
      </c>
      <c r="I242" s="230">
        <v>80</v>
      </c>
      <c r="J242" s="230" t="s">
        <v>58</v>
      </c>
      <c r="K242" s="99">
        <f>IF(J242="N",G242*1.5,G242)</f>
        <v>150</v>
      </c>
      <c r="L242" s="100">
        <f>((H242+I242)/(2))</f>
        <v>80</v>
      </c>
      <c r="M242" s="89">
        <f>3.2*(G242/10000)*(3*(L242/20000)*SIN(PI()/3))</f>
        <v>3.3255375505322445E-4</v>
      </c>
      <c r="N242" s="114">
        <f>M242/$M$246</f>
        <v>0.19999999999999998</v>
      </c>
      <c r="O242" s="101">
        <f>1/(1.04+0.245*(F242/E242))</f>
        <v>0.77821011673151741</v>
      </c>
      <c r="P242" s="89">
        <f>(2.31*K242+L242)/((L242/2)*K242)</f>
        <v>7.1083333333333332E-2</v>
      </c>
      <c r="Q242" s="101">
        <f>1+((-5.13)*P242)+(6.78*(P242^2))</f>
        <v>0.66960075708333333</v>
      </c>
      <c r="R242" s="101">
        <f>1+((-5.9)*P242)+(8.99*P242^2)</f>
        <v>0.6260333674305556</v>
      </c>
      <c r="S242" s="101">
        <f>O242*Q242+(1-O242)*R242</f>
        <v>0.65993795081793127</v>
      </c>
      <c r="T242" s="101">
        <f>S242*N242</f>
        <v>0.13198759016358624</v>
      </c>
    </row>
    <row r="243" spans="2:21">
      <c r="B243" s="110"/>
      <c r="C243" s="229" t="s">
        <v>21</v>
      </c>
      <c r="D243" s="89">
        <v>3</v>
      </c>
      <c r="E243" s="117">
        <f t="shared" si="25"/>
        <v>1</v>
      </c>
      <c r="F243" s="117">
        <f t="shared" si="25"/>
        <v>1</v>
      </c>
      <c r="G243" s="230">
        <v>100</v>
      </c>
      <c r="H243" s="230">
        <v>80</v>
      </c>
      <c r="I243" s="230">
        <v>80</v>
      </c>
      <c r="J243" s="230" t="s">
        <v>58</v>
      </c>
      <c r="K243" s="99">
        <f>IF(J243="N",G243*1.5,G243)</f>
        <v>150</v>
      </c>
      <c r="L243" s="100">
        <f>((H243+I243)/(2))</f>
        <v>80</v>
      </c>
      <c r="M243" s="89">
        <f>3.2*(G243/10000)*(3*(L243/20000)*SIN(PI()/3))</f>
        <v>3.3255375505322445E-4</v>
      </c>
      <c r="N243" s="114">
        <f>M243/$M$246</f>
        <v>0.19999999999999998</v>
      </c>
      <c r="O243" s="101">
        <f>1/(1.04+0.245*(F243/E243))</f>
        <v>0.77821011673151741</v>
      </c>
      <c r="P243" s="89">
        <f>(2.31*K243+L243)/((L243/2)*K243)</f>
        <v>7.1083333333333332E-2</v>
      </c>
      <c r="Q243" s="101">
        <f>1+((-5.13)*P243)+(6.78*(P243^2))</f>
        <v>0.66960075708333333</v>
      </c>
      <c r="R243" s="101">
        <f>1+((-5.9)*P243)+(8.99*P243^2)</f>
        <v>0.6260333674305556</v>
      </c>
      <c r="S243" s="101">
        <f>O243*Q243+(1-O243)*R243</f>
        <v>0.65993795081793127</v>
      </c>
      <c r="T243" s="101">
        <f>S243*N243</f>
        <v>0.13198759016358624</v>
      </c>
    </row>
    <row r="244" spans="2:21">
      <c r="B244" s="110"/>
      <c r="C244" s="229" t="s">
        <v>21</v>
      </c>
      <c r="D244" s="89">
        <v>4</v>
      </c>
      <c r="E244" s="117">
        <f t="shared" si="25"/>
        <v>1</v>
      </c>
      <c r="F244" s="117">
        <f t="shared" si="25"/>
        <v>1</v>
      </c>
      <c r="G244" s="230">
        <v>100</v>
      </c>
      <c r="H244" s="230">
        <v>80</v>
      </c>
      <c r="I244" s="230">
        <v>80</v>
      </c>
      <c r="J244" s="230" t="s">
        <v>58</v>
      </c>
      <c r="K244" s="99">
        <f>IF(J244="N",G244*1.5,G244)</f>
        <v>150</v>
      </c>
      <c r="L244" s="100">
        <f>((H244+I244)/(2))</f>
        <v>80</v>
      </c>
      <c r="M244" s="89">
        <f>3.2*(G244/10000)*(3*(L244/20000)*SIN(PI()/3))</f>
        <v>3.3255375505322445E-4</v>
      </c>
      <c r="N244" s="114">
        <f>M244/$M$246</f>
        <v>0.19999999999999998</v>
      </c>
      <c r="O244" s="101">
        <f>1/(1.04+0.245*(F244/E244))</f>
        <v>0.77821011673151741</v>
      </c>
      <c r="P244" s="89">
        <f>(2.31*K244+L244)/((L244/2)*K244)</f>
        <v>7.1083333333333332E-2</v>
      </c>
      <c r="Q244" s="101">
        <f>1+((-5.13)*P244)+(6.78*(P244^2))</f>
        <v>0.66960075708333333</v>
      </c>
      <c r="R244" s="101">
        <f>1+((-5.9)*P244)+(8.99*P244^2)</f>
        <v>0.6260333674305556</v>
      </c>
      <c r="S244" s="101">
        <f>O244*Q244+(1-O244)*R244</f>
        <v>0.65993795081793127</v>
      </c>
      <c r="T244" s="101">
        <f>S244*N244</f>
        <v>0.13198759016358624</v>
      </c>
    </row>
    <row r="245" spans="2:21" ht="14" thickBot="1">
      <c r="B245" s="110"/>
      <c r="C245" s="231" t="s">
        <v>21</v>
      </c>
      <c r="D245" s="90">
        <v>5</v>
      </c>
      <c r="E245" s="118">
        <f t="shared" si="25"/>
        <v>1</v>
      </c>
      <c r="F245" s="118">
        <f t="shared" si="25"/>
        <v>1</v>
      </c>
      <c r="G245" s="231">
        <v>100</v>
      </c>
      <c r="H245" s="231">
        <v>80</v>
      </c>
      <c r="I245" s="231">
        <v>80</v>
      </c>
      <c r="J245" s="231" t="s">
        <v>58</v>
      </c>
      <c r="K245" s="103">
        <f>IF(J245="N",G245*1.5,G245)</f>
        <v>150</v>
      </c>
      <c r="L245" s="104">
        <f>((H245+I245)/(2))</f>
        <v>80</v>
      </c>
      <c r="M245" s="90">
        <f>3.2*(G245/10000)*(3*(L245/20000)*SIN(PI()/3))</f>
        <v>3.3255375505322445E-4</v>
      </c>
      <c r="N245" s="114">
        <f>M245/$M$246</f>
        <v>0.19999999999999998</v>
      </c>
      <c r="O245" s="119">
        <f>1/(1.04+0.245*(F245/E245))</f>
        <v>0.77821011673151741</v>
      </c>
      <c r="P245" s="90">
        <f>(2.31*K245+L245)/((L245/2)*K245)</f>
        <v>7.1083333333333332E-2</v>
      </c>
      <c r="Q245" s="119">
        <f>1+((-5.13)*P245)+(6.78*(P245^2))</f>
        <v>0.66960075708333333</v>
      </c>
      <c r="R245" s="119">
        <f>1+((-5.9)*P245)+(8.99*P245^2)</f>
        <v>0.6260333674305556</v>
      </c>
      <c r="S245" s="119">
        <f>O245*Q245+(1-O245)*R245</f>
        <v>0.65993795081793127</v>
      </c>
      <c r="T245" s="101">
        <f>S245*N245</f>
        <v>0.13198759016358624</v>
      </c>
    </row>
    <row r="246" spans="2:21" ht="17" thickBot="1">
      <c r="B246" s="110"/>
      <c r="C246" s="89"/>
      <c r="D246" s="89"/>
      <c r="E246" s="89"/>
      <c r="F246" s="89"/>
      <c r="G246" s="111">
        <f>AVERAGE(G241:G245)</f>
        <v>100</v>
      </c>
      <c r="H246" s="111">
        <f>AVERAGE(H241:H245)</f>
        <v>80</v>
      </c>
      <c r="I246" s="111">
        <f>AVERAGE(I241:I245)</f>
        <v>80</v>
      </c>
      <c r="J246" s="89"/>
      <c r="K246" s="100"/>
      <c r="L246" s="100"/>
      <c r="M246" s="112">
        <f>SUM(M241:M245)</f>
        <v>1.6627687752661224E-3</v>
      </c>
      <c r="N246" s="114"/>
      <c r="O246" s="89"/>
      <c r="P246" s="89"/>
      <c r="Q246" s="89"/>
      <c r="R246" s="89"/>
      <c r="S246" s="101">
        <f>AVERAGE(S241:S245)</f>
        <v>0.65993795081793127</v>
      </c>
      <c r="T246" s="111">
        <f>SUM(T241:T245)</f>
        <v>0.65993795081793127</v>
      </c>
    </row>
    <row r="247" spans="2:21" ht="4" customHeight="1">
      <c r="B247" s="105"/>
      <c r="C247" s="106"/>
      <c r="D247" s="107"/>
      <c r="E247" s="107"/>
      <c r="F247" s="107"/>
      <c r="G247" s="107"/>
      <c r="H247" s="107"/>
      <c r="I247" s="107"/>
      <c r="J247" s="107"/>
      <c r="K247" s="107"/>
      <c r="L247" s="107"/>
      <c r="M247" s="107"/>
      <c r="N247" s="116"/>
      <c r="O247" s="107"/>
      <c r="P247" s="107"/>
      <c r="Q247" s="107"/>
      <c r="R247" s="107"/>
      <c r="S247" s="107"/>
      <c r="T247" s="107"/>
      <c r="U247" s="108"/>
    </row>
    <row r="249" spans="2:21" ht="31" customHeight="1" thickBot="1">
      <c r="B249" s="109"/>
      <c r="C249" s="94" t="s">
        <v>8</v>
      </c>
      <c r="D249" s="94" t="s">
        <v>9</v>
      </c>
      <c r="E249" s="94" t="s">
        <v>10</v>
      </c>
      <c r="F249" s="94" t="s">
        <v>11</v>
      </c>
      <c r="G249" s="94" t="s">
        <v>23</v>
      </c>
      <c r="H249" s="94" t="s">
        <v>24</v>
      </c>
      <c r="I249" s="94" t="s">
        <v>25</v>
      </c>
      <c r="J249" s="94" t="s">
        <v>12</v>
      </c>
      <c r="K249" s="95" t="s">
        <v>13</v>
      </c>
      <c r="L249" s="95" t="s">
        <v>14</v>
      </c>
      <c r="M249" s="94" t="s">
        <v>15</v>
      </c>
      <c r="N249" s="113" t="s">
        <v>16</v>
      </c>
      <c r="O249" s="96" t="s">
        <v>17</v>
      </c>
      <c r="P249" s="96" t="s">
        <v>18</v>
      </c>
      <c r="Q249" s="96" t="s">
        <v>53</v>
      </c>
      <c r="R249" s="96" t="s">
        <v>54</v>
      </c>
      <c r="S249" s="96" t="s">
        <v>19</v>
      </c>
      <c r="T249" s="97" t="s">
        <v>20</v>
      </c>
    </row>
    <row r="250" spans="2:21" ht="14" thickTop="1">
      <c r="B250" s="110"/>
      <c r="C250" s="229" t="s">
        <v>21</v>
      </c>
      <c r="D250" s="89">
        <v>1</v>
      </c>
      <c r="E250" s="117">
        <v>1</v>
      </c>
      <c r="F250" s="117">
        <v>1</v>
      </c>
      <c r="G250" s="230">
        <v>100</v>
      </c>
      <c r="H250" s="230">
        <v>80</v>
      </c>
      <c r="I250" s="230">
        <v>80</v>
      </c>
      <c r="J250" s="230" t="s">
        <v>58</v>
      </c>
      <c r="K250" s="99">
        <f>IF(J250="N",G250*1.5,G250)</f>
        <v>150</v>
      </c>
      <c r="L250" s="100">
        <f>((H250+I250)/(2))</f>
        <v>80</v>
      </c>
      <c r="M250" s="89">
        <f>3.2*(G250/10000)*(3*(L250/20000)*SIN(PI()/3))</f>
        <v>3.3255375505322445E-4</v>
      </c>
      <c r="N250" s="114">
        <f>M250/$M$255</f>
        <v>0.19999999999999998</v>
      </c>
      <c r="O250" s="101">
        <f>1/(1.04+0.245*(F250/E250))</f>
        <v>0.77821011673151741</v>
      </c>
      <c r="P250" s="89">
        <f>(2.31*K250+L250)/((L250/2)*K250)</f>
        <v>7.1083333333333332E-2</v>
      </c>
      <c r="Q250" s="101">
        <f>1+((-5.13)*P250)+(6.78*(P250^2))</f>
        <v>0.66960075708333333</v>
      </c>
      <c r="R250" s="101">
        <f>1+((-5.9)*P250)+(8.99*P250^2)</f>
        <v>0.6260333674305556</v>
      </c>
      <c r="S250" s="101">
        <f>O250*Q250+(1-O250)*R250</f>
        <v>0.65993795081793127</v>
      </c>
      <c r="T250" s="101">
        <f>S250*N250</f>
        <v>0.13198759016358624</v>
      </c>
    </row>
    <row r="251" spans="2:21">
      <c r="B251" s="110"/>
      <c r="C251" s="229" t="s">
        <v>21</v>
      </c>
      <c r="D251" s="89">
        <v>2</v>
      </c>
      <c r="E251" s="117">
        <f t="shared" ref="E251:F254" si="26">E250</f>
        <v>1</v>
      </c>
      <c r="F251" s="117">
        <f t="shared" si="26"/>
        <v>1</v>
      </c>
      <c r="G251" s="230">
        <v>100</v>
      </c>
      <c r="H251" s="230">
        <v>80</v>
      </c>
      <c r="I251" s="230">
        <v>80</v>
      </c>
      <c r="J251" s="230" t="s">
        <v>58</v>
      </c>
      <c r="K251" s="99">
        <f>IF(J251="N",G251*1.5,G251)</f>
        <v>150</v>
      </c>
      <c r="L251" s="100">
        <f>((H251+I251)/(2))</f>
        <v>80</v>
      </c>
      <c r="M251" s="89">
        <f>3.2*(G251/10000)*(3*(L251/20000)*SIN(PI()/3))</f>
        <v>3.3255375505322445E-4</v>
      </c>
      <c r="N251" s="114">
        <f>M251/$M$255</f>
        <v>0.19999999999999998</v>
      </c>
      <c r="O251" s="101">
        <f>1/(1.04+0.245*(F251/E251))</f>
        <v>0.77821011673151741</v>
      </c>
      <c r="P251" s="89">
        <f>(2.31*K251+L251)/((L251/2)*K251)</f>
        <v>7.1083333333333332E-2</v>
      </c>
      <c r="Q251" s="101">
        <f>1+((-5.13)*P251)+(6.78*(P251^2))</f>
        <v>0.66960075708333333</v>
      </c>
      <c r="R251" s="101">
        <f>1+((-5.9)*P251)+(8.99*P251^2)</f>
        <v>0.6260333674305556</v>
      </c>
      <c r="S251" s="101">
        <f>O251*Q251+(1-O251)*R251</f>
        <v>0.65993795081793127</v>
      </c>
      <c r="T251" s="101">
        <f>S251*N251</f>
        <v>0.13198759016358624</v>
      </c>
    </row>
    <row r="252" spans="2:21">
      <c r="B252" s="110"/>
      <c r="C252" s="229" t="s">
        <v>21</v>
      </c>
      <c r="D252" s="89">
        <v>3</v>
      </c>
      <c r="E252" s="117">
        <f t="shared" si="26"/>
        <v>1</v>
      </c>
      <c r="F252" s="117">
        <f t="shared" si="26"/>
        <v>1</v>
      </c>
      <c r="G252" s="230">
        <v>100</v>
      </c>
      <c r="H252" s="230">
        <v>80</v>
      </c>
      <c r="I252" s="230">
        <v>80</v>
      </c>
      <c r="J252" s="230" t="s">
        <v>58</v>
      </c>
      <c r="K252" s="99">
        <f>IF(J252="N",G252*1.5,G252)</f>
        <v>150</v>
      </c>
      <c r="L252" s="100">
        <f>((H252+I252)/(2))</f>
        <v>80</v>
      </c>
      <c r="M252" s="89">
        <f>3.2*(G252/10000)*(3*(L252/20000)*SIN(PI()/3))</f>
        <v>3.3255375505322445E-4</v>
      </c>
      <c r="N252" s="114">
        <f>M252/$M$255</f>
        <v>0.19999999999999998</v>
      </c>
      <c r="O252" s="101">
        <f>1/(1.04+0.245*(F252/E252))</f>
        <v>0.77821011673151741</v>
      </c>
      <c r="P252" s="89">
        <f>(2.31*K252+L252)/((L252/2)*K252)</f>
        <v>7.1083333333333332E-2</v>
      </c>
      <c r="Q252" s="101">
        <f>1+((-5.13)*P252)+(6.78*(P252^2))</f>
        <v>0.66960075708333333</v>
      </c>
      <c r="R252" s="101">
        <f>1+((-5.9)*P252)+(8.99*P252^2)</f>
        <v>0.6260333674305556</v>
      </c>
      <c r="S252" s="101">
        <f>O252*Q252+(1-O252)*R252</f>
        <v>0.65993795081793127</v>
      </c>
      <c r="T252" s="101">
        <f>S252*N252</f>
        <v>0.13198759016358624</v>
      </c>
    </row>
    <row r="253" spans="2:21">
      <c r="B253" s="110"/>
      <c r="C253" s="229" t="s">
        <v>21</v>
      </c>
      <c r="D253" s="89">
        <v>4</v>
      </c>
      <c r="E253" s="117">
        <f t="shared" si="26"/>
        <v>1</v>
      </c>
      <c r="F253" s="117">
        <f t="shared" si="26"/>
        <v>1</v>
      </c>
      <c r="G253" s="230">
        <v>100</v>
      </c>
      <c r="H253" s="230">
        <v>80</v>
      </c>
      <c r="I253" s="230">
        <v>80</v>
      </c>
      <c r="J253" s="230" t="s">
        <v>58</v>
      </c>
      <c r="K253" s="99">
        <f>IF(J253="N",G253*1.5,G253)</f>
        <v>150</v>
      </c>
      <c r="L253" s="100">
        <f>((H253+I253)/(2))</f>
        <v>80</v>
      </c>
      <c r="M253" s="89">
        <f>3.2*(G253/10000)*(3*(L253/20000)*SIN(PI()/3))</f>
        <v>3.3255375505322445E-4</v>
      </c>
      <c r="N253" s="114">
        <f>M253/$M$255</f>
        <v>0.19999999999999998</v>
      </c>
      <c r="O253" s="101">
        <f>1/(1.04+0.245*(F253/E253))</f>
        <v>0.77821011673151741</v>
      </c>
      <c r="P253" s="89">
        <f>(2.31*K253+L253)/((L253/2)*K253)</f>
        <v>7.1083333333333332E-2</v>
      </c>
      <c r="Q253" s="101">
        <f>1+((-5.13)*P253)+(6.78*(P253^2))</f>
        <v>0.66960075708333333</v>
      </c>
      <c r="R253" s="101">
        <f>1+((-5.9)*P253)+(8.99*P253^2)</f>
        <v>0.6260333674305556</v>
      </c>
      <c r="S253" s="101">
        <f>O253*Q253+(1-O253)*R253</f>
        <v>0.65993795081793127</v>
      </c>
      <c r="T253" s="101">
        <f>S253*N253</f>
        <v>0.13198759016358624</v>
      </c>
    </row>
    <row r="254" spans="2:21" ht="14" thickBot="1">
      <c r="B254" s="110"/>
      <c r="C254" s="231" t="s">
        <v>21</v>
      </c>
      <c r="D254" s="90">
        <v>5</v>
      </c>
      <c r="E254" s="118">
        <f t="shared" si="26"/>
        <v>1</v>
      </c>
      <c r="F254" s="118">
        <f t="shared" si="26"/>
        <v>1</v>
      </c>
      <c r="G254" s="231">
        <v>100</v>
      </c>
      <c r="H254" s="231">
        <v>80</v>
      </c>
      <c r="I254" s="231">
        <v>80</v>
      </c>
      <c r="J254" s="231" t="s">
        <v>58</v>
      </c>
      <c r="K254" s="103">
        <f>IF(J254="N",G254*1.5,G254)</f>
        <v>150</v>
      </c>
      <c r="L254" s="104">
        <f>((H254+I254)/(2))</f>
        <v>80</v>
      </c>
      <c r="M254" s="90">
        <f>3.2*(G254/10000)*(3*(L254/20000)*SIN(PI()/3))</f>
        <v>3.3255375505322445E-4</v>
      </c>
      <c r="N254" s="114">
        <f>M254/$M$255</f>
        <v>0.19999999999999998</v>
      </c>
      <c r="O254" s="119">
        <f>1/(1.04+0.245*(F254/E254))</f>
        <v>0.77821011673151741</v>
      </c>
      <c r="P254" s="90">
        <f>(2.31*K254+L254)/((L254/2)*K254)</f>
        <v>7.1083333333333332E-2</v>
      </c>
      <c r="Q254" s="119">
        <f>1+((-5.13)*P254)+(6.78*(P254^2))</f>
        <v>0.66960075708333333</v>
      </c>
      <c r="R254" s="119">
        <f>1+((-5.9)*P254)+(8.99*P254^2)</f>
        <v>0.6260333674305556</v>
      </c>
      <c r="S254" s="119">
        <f>O254*Q254+(1-O254)*R254</f>
        <v>0.65993795081793127</v>
      </c>
      <c r="T254" s="101">
        <f>S254*N254</f>
        <v>0.13198759016358624</v>
      </c>
    </row>
    <row r="255" spans="2:21" ht="17" thickBot="1">
      <c r="B255" s="110"/>
      <c r="C255" s="89"/>
      <c r="D255" s="89"/>
      <c r="E255" s="89"/>
      <c r="F255" s="89"/>
      <c r="G255" s="111">
        <f>AVERAGE(G250:G254)</f>
        <v>100</v>
      </c>
      <c r="H255" s="111">
        <f>AVERAGE(H250:H254)</f>
        <v>80</v>
      </c>
      <c r="I255" s="111">
        <f>AVERAGE(I250:I254)</f>
        <v>80</v>
      </c>
      <c r="J255" s="89"/>
      <c r="K255" s="100"/>
      <c r="L255" s="100"/>
      <c r="M255" s="112">
        <f>SUM(M250:M254)</f>
        <v>1.6627687752661224E-3</v>
      </c>
      <c r="N255" s="114"/>
      <c r="O255" s="89"/>
      <c r="P255" s="89"/>
      <c r="Q255" s="89"/>
      <c r="R255" s="89"/>
      <c r="S255" s="101">
        <f>AVERAGE(S250:S254)</f>
        <v>0.65993795081793127</v>
      </c>
      <c r="T255" s="111">
        <f>SUM(T250:T254)</f>
        <v>0.65993795081793127</v>
      </c>
    </row>
    <row r="256" spans="2:21" ht="4" customHeight="1">
      <c r="B256" s="105"/>
      <c r="C256" s="106"/>
      <c r="D256" s="107"/>
      <c r="E256" s="107"/>
      <c r="F256" s="107"/>
      <c r="G256" s="107"/>
      <c r="H256" s="107"/>
      <c r="I256" s="107"/>
      <c r="J256" s="107"/>
      <c r="K256" s="107"/>
      <c r="L256" s="107"/>
      <c r="M256" s="107"/>
      <c r="N256" s="116"/>
      <c r="O256" s="107"/>
      <c r="P256" s="107"/>
      <c r="Q256" s="107"/>
      <c r="R256" s="107"/>
      <c r="S256" s="107"/>
      <c r="T256" s="107"/>
      <c r="U256" s="108"/>
    </row>
    <row r="258" spans="2:21" ht="31" customHeight="1" thickBot="1">
      <c r="B258" s="109"/>
      <c r="C258" s="94" t="s">
        <v>8</v>
      </c>
      <c r="D258" s="94" t="s">
        <v>9</v>
      </c>
      <c r="E258" s="94" t="s">
        <v>10</v>
      </c>
      <c r="F258" s="94" t="s">
        <v>11</v>
      </c>
      <c r="G258" s="94" t="s">
        <v>23</v>
      </c>
      <c r="H258" s="94" t="s">
        <v>24</v>
      </c>
      <c r="I258" s="94" t="s">
        <v>25</v>
      </c>
      <c r="J258" s="94" t="s">
        <v>12</v>
      </c>
      <c r="K258" s="95" t="s">
        <v>13</v>
      </c>
      <c r="L258" s="95" t="s">
        <v>14</v>
      </c>
      <c r="M258" s="94" t="s">
        <v>15</v>
      </c>
      <c r="N258" s="113" t="s">
        <v>16</v>
      </c>
      <c r="O258" s="96" t="s">
        <v>17</v>
      </c>
      <c r="P258" s="96" t="s">
        <v>18</v>
      </c>
      <c r="Q258" s="96" t="s">
        <v>53</v>
      </c>
      <c r="R258" s="96" t="s">
        <v>54</v>
      </c>
      <c r="S258" s="96" t="s">
        <v>19</v>
      </c>
      <c r="T258" s="97" t="s">
        <v>20</v>
      </c>
    </row>
    <row r="259" spans="2:21" ht="14" thickTop="1">
      <c r="B259" s="110"/>
      <c r="C259" s="229" t="s">
        <v>21</v>
      </c>
      <c r="D259" s="89">
        <v>1</v>
      </c>
      <c r="E259" s="117">
        <v>1</v>
      </c>
      <c r="F259" s="117">
        <v>1</v>
      </c>
      <c r="G259" s="230">
        <v>100</v>
      </c>
      <c r="H259" s="230">
        <v>80</v>
      </c>
      <c r="I259" s="230">
        <v>80</v>
      </c>
      <c r="J259" s="230" t="s">
        <v>58</v>
      </c>
      <c r="K259" s="99">
        <f>IF(J259="N",G259*1.5,G259)</f>
        <v>150</v>
      </c>
      <c r="L259" s="100">
        <f>((H259+I259)/(2))</f>
        <v>80</v>
      </c>
      <c r="M259" s="89">
        <f>3.2*(G259/10000)*(3*(L259/20000)*SIN(PI()/3))</f>
        <v>3.3255375505322445E-4</v>
      </c>
      <c r="N259" s="114">
        <f>M259/$M$264</f>
        <v>0.19999999999999998</v>
      </c>
      <c r="O259" s="101">
        <f>1/(1.04+0.245*(F259/E259))</f>
        <v>0.77821011673151741</v>
      </c>
      <c r="P259" s="89">
        <f>(2.31*K259+L259)/((L259/2)*K259)</f>
        <v>7.1083333333333332E-2</v>
      </c>
      <c r="Q259" s="101">
        <f>1+((-5.13)*P259)+(6.78*(P259^2))</f>
        <v>0.66960075708333333</v>
      </c>
      <c r="R259" s="101">
        <f>1+((-5.9)*P259)+(8.99*P259^2)</f>
        <v>0.6260333674305556</v>
      </c>
      <c r="S259" s="101">
        <f>O259*Q259+(1-O259)*R259</f>
        <v>0.65993795081793127</v>
      </c>
      <c r="T259" s="101">
        <f>S259*N259</f>
        <v>0.13198759016358624</v>
      </c>
    </row>
    <row r="260" spans="2:21">
      <c r="B260" s="110"/>
      <c r="C260" s="229" t="s">
        <v>21</v>
      </c>
      <c r="D260" s="89">
        <v>2</v>
      </c>
      <c r="E260" s="117">
        <f t="shared" ref="E260:F263" si="27">E259</f>
        <v>1</v>
      </c>
      <c r="F260" s="117">
        <f t="shared" si="27"/>
        <v>1</v>
      </c>
      <c r="G260" s="230">
        <v>100</v>
      </c>
      <c r="H260" s="230">
        <v>80</v>
      </c>
      <c r="I260" s="230">
        <v>80</v>
      </c>
      <c r="J260" s="230" t="s">
        <v>58</v>
      </c>
      <c r="K260" s="99">
        <f>IF(J260="N",G260*1.5,G260)</f>
        <v>150</v>
      </c>
      <c r="L260" s="100">
        <f>((H260+I260)/(2))</f>
        <v>80</v>
      </c>
      <c r="M260" s="89">
        <f>3.2*(G260/10000)*(3*(L260/20000)*SIN(PI()/3))</f>
        <v>3.3255375505322445E-4</v>
      </c>
      <c r="N260" s="114">
        <f>M260/$M$264</f>
        <v>0.19999999999999998</v>
      </c>
      <c r="O260" s="101">
        <f>1/(1.04+0.245*(F260/E260))</f>
        <v>0.77821011673151741</v>
      </c>
      <c r="P260" s="89">
        <f>(2.31*K260+L260)/((L260/2)*K260)</f>
        <v>7.1083333333333332E-2</v>
      </c>
      <c r="Q260" s="101">
        <f>1+((-5.13)*P260)+(6.78*(P260^2))</f>
        <v>0.66960075708333333</v>
      </c>
      <c r="R260" s="101">
        <f>1+((-5.9)*P260)+(8.99*P260^2)</f>
        <v>0.6260333674305556</v>
      </c>
      <c r="S260" s="101">
        <f>O260*Q260+(1-O260)*R260</f>
        <v>0.65993795081793127</v>
      </c>
      <c r="T260" s="101">
        <f>S260*N260</f>
        <v>0.13198759016358624</v>
      </c>
    </row>
    <row r="261" spans="2:21">
      <c r="B261" s="110"/>
      <c r="C261" s="229" t="s">
        <v>21</v>
      </c>
      <c r="D261" s="89">
        <v>3</v>
      </c>
      <c r="E261" s="117">
        <f t="shared" si="27"/>
        <v>1</v>
      </c>
      <c r="F261" s="117">
        <f t="shared" si="27"/>
        <v>1</v>
      </c>
      <c r="G261" s="230">
        <v>100</v>
      </c>
      <c r="H261" s="230">
        <v>80</v>
      </c>
      <c r="I261" s="230">
        <v>80</v>
      </c>
      <c r="J261" s="230" t="s">
        <v>58</v>
      </c>
      <c r="K261" s="99">
        <f>IF(J261="N",G261*1.5,G261)</f>
        <v>150</v>
      </c>
      <c r="L261" s="100">
        <f>((H261+I261)/(2))</f>
        <v>80</v>
      </c>
      <c r="M261" s="89">
        <f>3.2*(G261/10000)*(3*(L261/20000)*SIN(PI()/3))</f>
        <v>3.3255375505322445E-4</v>
      </c>
      <c r="N261" s="114">
        <f>M261/$M$264</f>
        <v>0.19999999999999998</v>
      </c>
      <c r="O261" s="101">
        <f>1/(1.04+0.245*(F261/E261))</f>
        <v>0.77821011673151741</v>
      </c>
      <c r="P261" s="89">
        <f>(2.31*K261+L261)/((L261/2)*K261)</f>
        <v>7.1083333333333332E-2</v>
      </c>
      <c r="Q261" s="101">
        <f>1+((-5.13)*P261)+(6.78*(P261^2))</f>
        <v>0.66960075708333333</v>
      </c>
      <c r="R261" s="101">
        <f>1+((-5.9)*P261)+(8.99*P261^2)</f>
        <v>0.6260333674305556</v>
      </c>
      <c r="S261" s="101">
        <f>O261*Q261+(1-O261)*R261</f>
        <v>0.65993795081793127</v>
      </c>
      <c r="T261" s="101">
        <f>S261*N261</f>
        <v>0.13198759016358624</v>
      </c>
    </row>
    <row r="262" spans="2:21">
      <c r="B262" s="110"/>
      <c r="C262" s="229" t="s">
        <v>21</v>
      </c>
      <c r="D262" s="89">
        <v>4</v>
      </c>
      <c r="E262" s="117">
        <f t="shared" si="27"/>
        <v>1</v>
      </c>
      <c r="F262" s="117">
        <f t="shared" si="27"/>
        <v>1</v>
      </c>
      <c r="G262" s="230">
        <v>100</v>
      </c>
      <c r="H262" s="230">
        <v>80</v>
      </c>
      <c r="I262" s="230">
        <v>80</v>
      </c>
      <c r="J262" s="230" t="s">
        <v>58</v>
      </c>
      <c r="K262" s="99">
        <f>IF(J262="N",G262*1.5,G262)</f>
        <v>150</v>
      </c>
      <c r="L262" s="100">
        <f>((H262+I262)/(2))</f>
        <v>80</v>
      </c>
      <c r="M262" s="89">
        <f>3.2*(G262/10000)*(3*(L262/20000)*SIN(PI()/3))</f>
        <v>3.3255375505322445E-4</v>
      </c>
      <c r="N262" s="114">
        <f>M262/$M$264</f>
        <v>0.19999999999999998</v>
      </c>
      <c r="O262" s="101">
        <f>1/(1.04+0.245*(F262/E262))</f>
        <v>0.77821011673151741</v>
      </c>
      <c r="P262" s="89">
        <f>(2.31*K262+L262)/((L262/2)*K262)</f>
        <v>7.1083333333333332E-2</v>
      </c>
      <c r="Q262" s="101">
        <f>1+((-5.13)*P262)+(6.78*(P262^2))</f>
        <v>0.66960075708333333</v>
      </c>
      <c r="R262" s="101">
        <f>1+((-5.9)*P262)+(8.99*P262^2)</f>
        <v>0.6260333674305556</v>
      </c>
      <c r="S262" s="101">
        <f>O262*Q262+(1-O262)*R262</f>
        <v>0.65993795081793127</v>
      </c>
      <c r="T262" s="101">
        <f>S262*N262</f>
        <v>0.13198759016358624</v>
      </c>
    </row>
    <row r="263" spans="2:21" ht="14" thickBot="1">
      <c r="B263" s="110"/>
      <c r="C263" s="231" t="s">
        <v>21</v>
      </c>
      <c r="D263" s="90">
        <v>5</v>
      </c>
      <c r="E263" s="118">
        <f t="shared" si="27"/>
        <v>1</v>
      </c>
      <c r="F263" s="118">
        <f t="shared" si="27"/>
        <v>1</v>
      </c>
      <c r="G263" s="231">
        <v>100</v>
      </c>
      <c r="H263" s="231">
        <v>80</v>
      </c>
      <c r="I263" s="231">
        <v>80</v>
      </c>
      <c r="J263" s="231" t="s">
        <v>58</v>
      </c>
      <c r="K263" s="103">
        <f>IF(J263="N",G263*1.5,G263)</f>
        <v>150</v>
      </c>
      <c r="L263" s="104">
        <f>((H263+I263)/(2))</f>
        <v>80</v>
      </c>
      <c r="M263" s="90">
        <f>3.2*(G263/10000)*(3*(L263/20000)*SIN(PI()/3))</f>
        <v>3.3255375505322445E-4</v>
      </c>
      <c r="N263" s="114">
        <f>M263/$M$264</f>
        <v>0.19999999999999998</v>
      </c>
      <c r="O263" s="119">
        <f>1/(1.04+0.245*(F263/E263))</f>
        <v>0.77821011673151741</v>
      </c>
      <c r="P263" s="90">
        <f>(2.31*K263+L263)/((L263/2)*K263)</f>
        <v>7.1083333333333332E-2</v>
      </c>
      <c r="Q263" s="119">
        <f>1+((-5.13)*P263)+(6.78*(P263^2))</f>
        <v>0.66960075708333333</v>
      </c>
      <c r="R263" s="119">
        <f>1+((-5.9)*P263)+(8.99*P263^2)</f>
        <v>0.6260333674305556</v>
      </c>
      <c r="S263" s="119">
        <f>O263*Q263+(1-O263)*R263</f>
        <v>0.65993795081793127</v>
      </c>
      <c r="T263" s="101">
        <f>S263*N263</f>
        <v>0.13198759016358624</v>
      </c>
    </row>
    <row r="264" spans="2:21" ht="17" thickBot="1">
      <c r="B264" s="110"/>
      <c r="C264" s="89"/>
      <c r="D264" s="89"/>
      <c r="E264" s="89"/>
      <c r="F264" s="89"/>
      <c r="G264" s="111">
        <f>AVERAGE(G259:G263)</f>
        <v>100</v>
      </c>
      <c r="H264" s="111">
        <f>AVERAGE(H259:H263)</f>
        <v>80</v>
      </c>
      <c r="I264" s="111">
        <f>AVERAGE(I259:I263)</f>
        <v>80</v>
      </c>
      <c r="J264" s="89"/>
      <c r="K264" s="100"/>
      <c r="L264" s="100"/>
      <c r="M264" s="112">
        <f>SUM(M259:M263)</f>
        <v>1.6627687752661224E-3</v>
      </c>
      <c r="N264" s="114"/>
      <c r="O264" s="89"/>
      <c r="P264" s="89"/>
      <c r="Q264" s="89"/>
      <c r="R264" s="89"/>
      <c r="S264" s="101">
        <f>AVERAGE(S259:S263)</f>
        <v>0.65993795081793127</v>
      </c>
      <c r="T264" s="111">
        <f>SUM(T259:T263)</f>
        <v>0.65993795081793127</v>
      </c>
    </row>
    <row r="265" spans="2:21" ht="4" customHeight="1">
      <c r="B265" s="105"/>
      <c r="C265" s="106"/>
      <c r="D265" s="107"/>
      <c r="E265" s="107"/>
      <c r="F265" s="107"/>
      <c r="G265" s="107"/>
      <c r="H265" s="107"/>
      <c r="I265" s="107"/>
      <c r="J265" s="107"/>
      <c r="K265" s="107"/>
      <c r="L265" s="107"/>
      <c r="M265" s="107"/>
      <c r="N265" s="116"/>
      <c r="O265" s="107"/>
      <c r="P265" s="107"/>
      <c r="Q265" s="107"/>
      <c r="R265" s="107"/>
      <c r="S265" s="107"/>
      <c r="T265" s="107"/>
      <c r="U265" s="108"/>
    </row>
    <row r="267" spans="2:21" ht="31" customHeight="1" thickBot="1">
      <c r="B267" s="109"/>
      <c r="C267" s="94" t="s">
        <v>8</v>
      </c>
      <c r="D267" s="94" t="s">
        <v>9</v>
      </c>
      <c r="E267" s="94" t="s">
        <v>10</v>
      </c>
      <c r="F267" s="94" t="s">
        <v>11</v>
      </c>
      <c r="G267" s="94" t="s">
        <v>23</v>
      </c>
      <c r="H267" s="94" t="s">
        <v>24</v>
      </c>
      <c r="I267" s="94" t="s">
        <v>25</v>
      </c>
      <c r="J267" s="94" t="s">
        <v>12</v>
      </c>
      <c r="K267" s="95" t="s">
        <v>13</v>
      </c>
      <c r="L267" s="95" t="s">
        <v>14</v>
      </c>
      <c r="M267" s="94" t="s">
        <v>15</v>
      </c>
      <c r="N267" s="113" t="s">
        <v>16</v>
      </c>
      <c r="O267" s="96" t="s">
        <v>17</v>
      </c>
      <c r="P267" s="96" t="s">
        <v>18</v>
      </c>
      <c r="Q267" s="96" t="s">
        <v>53</v>
      </c>
      <c r="R267" s="96" t="s">
        <v>54</v>
      </c>
      <c r="S267" s="96" t="s">
        <v>19</v>
      </c>
      <c r="T267" s="97" t="s">
        <v>20</v>
      </c>
    </row>
    <row r="268" spans="2:21" ht="14" thickTop="1">
      <c r="B268" s="110"/>
      <c r="C268" s="229" t="s">
        <v>21</v>
      </c>
      <c r="D268" s="89">
        <v>1</v>
      </c>
      <c r="E268" s="117">
        <v>1</v>
      </c>
      <c r="F268" s="117">
        <v>1</v>
      </c>
      <c r="G268" s="230">
        <v>100</v>
      </c>
      <c r="H268" s="230">
        <v>80</v>
      </c>
      <c r="I268" s="230">
        <v>80</v>
      </c>
      <c r="J268" s="230" t="s">
        <v>58</v>
      </c>
      <c r="K268" s="99">
        <f>IF(J268="N",G268*1.5,G268)</f>
        <v>150</v>
      </c>
      <c r="L268" s="100">
        <f>((H268+I268)/(2))</f>
        <v>80</v>
      </c>
      <c r="M268" s="89">
        <f>3.2*(G268/10000)*(3*(L268/20000)*SIN(PI()/3))</f>
        <v>3.3255375505322445E-4</v>
      </c>
      <c r="N268" s="114">
        <f>M268/$M$273</f>
        <v>0.19999999999999998</v>
      </c>
      <c r="O268" s="101">
        <f>1/(1.04+0.245*(F268/E268))</f>
        <v>0.77821011673151741</v>
      </c>
      <c r="P268" s="89">
        <f>(2.31*K268+L268)/((L268/2)*K268)</f>
        <v>7.1083333333333332E-2</v>
      </c>
      <c r="Q268" s="101">
        <f>1+((-5.13)*P268)+(6.78*(P268^2))</f>
        <v>0.66960075708333333</v>
      </c>
      <c r="R268" s="101">
        <f>1+((-5.9)*P268)+(8.99*P268^2)</f>
        <v>0.6260333674305556</v>
      </c>
      <c r="S268" s="101">
        <f>O268*Q268+(1-O268)*R268</f>
        <v>0.65993795081793127</v>
      </c>
      <c r="T268" s="101">
        <f>S268*N268</f>
        <v>0.13198759016358624</v>
      </c>
    </row>
    <row r="269" spans="2:21">
      <c r="B269" s="110"/>
      <c r="C269" s="229" t="s">
        <v>21</v>
      </c>
      <c r="D269" s="89">
        <v>2</v>
      </c>
      <c r="E269" s="117">
        <f t="shared" ref="E269:F272" si="28">E268</f>
        <v>1</v>
      </c>
      <c r="F269" s="117">
        <f t="shared" si="28"/>
        <v>1</v>
      </c>
      <c r="G269" s="230">
        <v>100</v>
      </c>
      <c r="H269" s="230">
        <v>80</v>
      </c>
      <c r="I269" s="230">
        <v>80</v>
      </c>
      <c r="J269" s="230" t="s">
        <v>58</v>
      </c>
      <c r="K269" s="99">
        <f>IF(J269="N",G269*1.5,G269)</f>
        <v>150</v>
      </c>
      <c r="L269" s="100">
        <f>((H269+I269)/(2))</f>
        <v>80</v>
      </c>
      <c r="M269" s="89">
        <f>3.2*(G269/10000)*(3*(L269/20000)*SIN(PI()/3))</f>
        <v>3.3255375505322445E-4</v>
      </c>
      <c r="N269" s="114">
        <f>M269/$M$273</f>
        <v>0.19999999999999998</v>
      </c>
      <c r="O269" s="101">
        <f>1/(1.04+0.245*(F269/E269))</f>
        <v>0.77821011673151741</v>
      </c>
      <c r="P269" s="89">
        <f>(2.31*K269+L269)/((L269/2)*K269)</f>
        <v>7.1083333333333332E-2</v>
      </c>
      <c r="Q269" s="101">
        <f>1+((-5.13)*P269)+(6.78*(P269^2))</f>
        <v>0.66960075708333333</v>
      </c>
      <c r="R269" s="101">
        <f>1+((-5.9)*P269)+(8.99*P269^2)</f>
        <v>0.6260333674305556</v>
      </c>
      <c r="S269" s="101">
        <f>O269*Q269+(1-O269)*R269</f>
        <v>0.65993795081793127</v>
      </c>
      <c r="T269" s="101">
        <f>S269*N269</f>
        <v>0.13198759016358624</v>
      </c>
    </row>
    <row r="270" spans="2:21">
      <c r="B270" s="110"/>
      <c r="C270" s="229" t="s">
        <v>21</v>
      </c>
      <c r="D270" s="89">
        <v>3</v>
      </c>
      <c r="E270" s="117">
        <f t="shared" si="28"/>
        <v>1</v>
      </c>
      <c r="F270" s="117">
        <f t="shared" si="28"/>
        <v>1</v>
      </c>
      <c r="G270" s="230">
        <v>100</v>
      </c>
      <c r="H270" s="230">
        <v>80</v>
      </c>
      <c r="I270" s="230">
        <v>80</v>
      </c>
      <c r="J270" s="230" t="s">
        <v>58</v>
      </c>
      <c r="K270" s="99">
        <f>IF(J270="N",G270*1.5,G270)</f>
        <v>150</v>
      </c>
      <c r="L270" s="100">
        <f>((H270+I270)/(2))</f>
        <v>80</v>
      </c>
      <c r="M270" s="89">
        <f>3.2*(G270/10000)*(3*(L270/20000)*SIN(PI()/3))</f>
        <v>3.3255375505322445E-4</v>
      </c>
      <c r="N270" s="114">
        <f>M270/$M$273</f>
        <v>0.19999999999999998</v>
      </c>
      <c r="O270" s="101">
        <f>1/(1.04+0.245*(F270/E270))</f>
        <v>0.77821011673151741</v>
      </c>
      <c r="P270" s="89">
        <f>(2.31*K270+L270)/((L270/2)*K270)</f>
        <v>7.1083333333333332E-2</v>
      </c>
      <c r="Q270" s="101">
        <f>1+((-5.13)*P270)+(6.78*(P270^2))</f>
        <v>0.66960075708333333</v>
      </c>
      <c r="R270" s="101">
        <f>1+((-5.9)*P270)+(8.99*P270^2)</f>
        <v>0.6260333674305556</v>
      </c>
      <c r="S270" s="101">
        <f>O270*Q270+(1-O270)*R270</f>
        <v>0.65993795081793127</v>
      </c>
      <c r="T270" s="101">
        <f>S270*N270</f>
        <v>0.13198759016358624</v>
      </c>
    </row>
    <row r="271" spans="2:21">
      <c r="B271" s="110"/>
      <c r="C271" s="229" t="s">
        <v>21</v>
      </c>
      <c r="D271" s="89">
        <v>4</v>
      </c>
      <c r="E271" s="117">
        <f t="shared" si="28"/>
        <v>1</v>
      </c>
      <c r="F271" s="117">
        <f t="shared" si="28"/>
        <v>1</v>
      </c>
      <c r="G271" s="230">
        <v>100</v>
      </c>
      <c r="H271" s="230">
        <v>80</v>
      </c>
      <c r="I271" s="230">
        <v>80</v>
      </c>
      <c r="J271" s="230" t="s">
        <v>58</v>
      </c>
      <c r="K271" s="99">
        <f>IF(J271="N",G271*1.5,G271)</f>
        <v>150</v>
      </c>
      <c r="L271" s="100">
        <f>((H271+I271)/(2))</f>
        <v>80</v>
      </c>
      <c r="M271" s="89">
        <f>3.2*(G271/10000)*(3*(L271/20000)*SIN(PI()/3))</f>
        <v>3.3255375505322445E-4</v>
      </c>
      <c r="N271" s="114">
        <f>M271/$M$273</f>
        <v>0.19999999999999998</v>
      </c>
      <c r="O271" s="101">
        <f>1/(1.04+0.245*(F271/E271))</f>
        <v>0.77821011673151741</v>
      </c>
      <c r="P271" s="89">
        <f>(2.31*K271+L271)/((L271/2)*K271)</f>
        <v>7.1083333333333332E-2</v>
      </c>
      <c r="Q271" s="101">
        <f>1+((-5.13)*P271)+(6.78*(P271^2))</f>
        <v>0.66960075708333333</v>
      </c>
      <c r="R271" s="101">
        <f>1+((-5.9)*P271)+(8.99*P271^2)</f>
        <v>0.6260333674305556</v>
      </c>
      <c r="S271" s="101">
        <f>O271*Q271+(1-O271)*R271</f>
        <v>0.65993795081793127</v>
      </c>
      <c r="T271" s="101">
        <f>S271*N271</f>
        <v>0.13198759016358624</v>
      </c>
    </row>
    <row r="272" spans="2:21" ht="14" thickBot="1">
      <c r="B272" s="110"/>
      <c r="C272" s="231" t="s">
        <v>21</v>
      </c>
      <c r="D272" s="90">
        <v>5</v>
      </c>
      <c r="E272" s="118">
        <f t="shared" si="28"/>
        <v>1</v>
      </c>
      <c r="F272" s="118">
        <f t="shared" si="28"/>
        <v>1</v>
      </c>
      <c r="G272" s="231">
        <v>100</v>
      </c>
      <c r="H272" s="231">
        <v>80</v>
      </c>
      <c r="I272" s="231">
        <v>80</v>
      </c>
      <c r="J272" s="231" t="s">
        <v>58</v>
      </c>
      <c r="K272" s="103">
        <f>IF(J272="N",G272*1.5,G272)</f>
        <v>150</v>
      </c>
      <c r="L272" s="104">
        <f>((H272+I272)/(2))</f>
        <v>80</v>
      </c>
      <c r="M272" s="90">
        <f>3.2*(G272/10000)*(3*(L272/20000)*SIN(PI()/3))</f>
        <v>3.3255375505322445E-4</v>
      </c>
      <c r="N272" s="114">
        <f>M272/$M$273</f>
        <v>0.19999999999999998</v>
      </c>
      <c r="O272" s="119">
        <f>1/(1.04+0.245*(F272/E272))</f>
        <v>0.77821011673151741</v>
      </c>
      <c r="P272" s="90">
        <f>(2.31*K272+L272)/((L272/2)*K272)</f>
        <v>7.1083333333333332E-2</v>
      </c>
      <c r="Q272" s="119">
        <f>1+((-5.13)*P272)+(6.78*(P272^2))</f>
        <v>0.66960075708333333</v>
      </c>
      <c r="R272" s="119">
        <f>1+((-5.9)*P272)+(8.99*P272^2)</f>
        <v>0.6260333674305556</v>
      </c>
      <c r="S272" s="119">
        <f>O272*Q272+(1-O272)*R272</f>
        <v>0.65993795081793127</v>
      </c>
      <c r="T272" s="101">
        <f>S272*N272</f>
        <v>0.13198759016358624</v>
      </c>
    </row>
    <row r="273" spans="2:21" ht="17" thickBot="1">
      <c r="B273" s="110"/>
      <c r="C273" s="89"/>
      <c r="D273" s="89"/>
      <c r="E273" s="89"/>
      <c r="F273" s="89"/>
      <c r="G273" s="111">
        <f>AVERAGE(G268:G272)</f>
        <v>100</v>
      </c>
      <c r="H273" s="111">
        <f>AVERAGE(H268:H272)</f>
        <v>80</v>
      </c>
      <c r="I273" s="111">
        <f>AVERAGE(I268:I272)</f>
        <v>80</v>
      </c>
      <c r="J273" s="89"/>
      <c r="K273" s="100"/>
      <c r="L273" s="100"/>
      <c r="M273" s="112">
        <f>SUM(M268:M272)</f>
        <v>1.6627687752661224E-3</v>
      </c>
      <c r="N273" s="114"/>
      <c r="O273" s="89"/>
      <c r="P273" s="89"/>
      <c r="Q273" s="89"/>
      <c r="R273" s="89"/>
      <c r="S273" s="101">
        <f>AVERAGE(S268:S272)</f>
        <v>0.65993795081793127</v>
      </c>
      <c r="T273" s="111">
        <f>SUM(T268:T272)</f>
        <v>0.65993795081793127</v>
      </c>
    </row>
    <row r="274" spans="2:21" ht="4" customHeight="1">
      <c r="B274" s="105"/>
      <c r="C274" s="106"/>
      <c r="D274" s="107"/>
      <c r="E274" s="107"/>
      <c r="F274" s="107"/>
      <c r="G274" s="107"/>
      <c r="H274" s="107"/>
      <c r="I274" s="107"/>
      <c r="J274" s="107"/>
      <c r="K274" s="107"/>
      <c r="L274" s="107"/>
      <c r="M274" s="107"/>
      <c r="N274" s="116"/>
      <c r="O274" s="107"/>
      <c r="P274" s="107"/>
      <c r="Q274" s="107"/>
      <c r="R274" s="107"/>
      <c r="S274" s="107"/>
      <c r="T274" s="107"/>
      <c r="U274" s="108"/>
    </row>
    <row r="276" spans="2:21" ht="31" customHeight="1" thickBot="1">
      <c r="B276" s="109"/>
      <c r="C276" s="94" t="s">
        <v>8</v>
      </c>
      <c r="D276" s="94" t="s">
        <v>9</v>
      </c>
      <c r="E276" s="94" t="s">
        <v>10</v>
      </c>
      <c r="F276" s="94" t="s">
        <v>11</v>
      </c>
      <c r="G276" s="94" t="s">
        <v>23</v>
      </c>
      <c r="H276" s="94" t="s">
        <v>24</v>
      </c>
      <c r="I276" s="94" t="s">
        <v>25</v>
      </c>
      <c r="J276" s="94" t="s">
        <v>12</v>
      </c>
      <c r="K276" s="95" t="s">
        <v>13</v>
      </c>
      <c r="L276" s="95" t="s">
        <v>14</v>
      </c>
      <c r="M276" s="94" t="s">
        <v>15</v>
      </c>
      <c r="N276" s="113" t="s">
        <v>16</v>
      </c>
      <c r="O276" s="96" t="s">
        <v>17</v>
      </c>
      <c r="P276" s="96" t="s">
        <v>18</v>
      </c>
      <c r="Q276" s="96" t="s">
        <v>53</v>
      </c>
      <c r="R276" s="96" t="s">
        <v>54</v>
      </c>
      <c r="S276" s="96" t="s">
        <v>19</v>
      </c>
      <c r="T276" s="97" t="s">
        <v>20</v>
      </c>
    </row>
    <row r="277" spans="2:21" ht="14" thickTop="1">
      <c r="B277" s="110"/>
      <c r="C277" s="229" t="s">
        <v>21</v>
      </c>
      <c r="D277" s="89">
        <v>1</v>
      </c>
      <c r="E277" s="117">
        <v>1</v>
      </c>
      <c r="F277" s="117">
        <v>1</v>
      </c>
      <c r="G277" s="230">
        <v>100</v>
      </c>
      <c r="H277" s="230">
        <v>80</v>
      </c>
      <c r="I277" s="230">
        <v>80</v>
      </c>
      <c r="J277" s="230" t="s">
        <v>58</v>
      </c>
      <c r="K277" s="99">
        <f>IF(J277="N",G277*1.5,G277)</f>
        <v>150</v>
      </c>
      <c r="L277" s="100">
        <f>((H277+I277)/(2))</f>
        <v>80</v>
      </c>
      <c r="M277" s="89">
        <f>3.2*(G277/10000)*(3*(L277/20000)*SIN(PI()/3))</f>
        <v>3.3255375505322445E-4</v>
      </c>
      <c r="N277" s="114">
        <f>M277/$M$282</f>
        <v>0.19999999999999998</v>
      </c>
      <c r="O277" s="101">
        <f>1/(1.04+0.245*(F277/E277))</f>
        <v>0.77821011673151741</v>
      </c>
      <c r="P277" s="89">
        <f>(2.31*K277+L277)/((L277/2)*K277)</f>
        <v>7.1083333333333332E-2</v>
      </c>
      <c r="Q277" s="101">
        <f>1+((-5.13)*P277)+(6.78*(P277^2))</f>
        <v>0.66960075708333333</v>
      </c>
      <c r="R277" s="101">
        <f>1+((-5.9)*P277)+(8.99*P277^2)</f>
        <v>0.6260333674305556</v>
      </c>
      <c r="S277" s="101">
        <f>O277*Q277+(1-O277)*R277</f>
        <v>0.65993795081793127</v>
      </c>
      <c r="T277" s="101">
        <f>S277*N277</f>
        <v>0.13198759016358624</v>
      </c>
    </row>
    <row r="278" spans="2:21">
      <c r="B278" s="110"/>
      <c r="C278" s="229" t="s">
        <v>21</v>
      </c>
      <c r="D278" s="89">
        <v>2</v>
      </c>
      <c r="E278" s="117">
        <f t="shared" ref="E278:F281" si="29">E277</f>
        <v>1</v>
      </c>
      <c r="F278" s="117">
        <f t="shared" si="29"/>
        <v>1</v>
      </c>
      <c r="G278" s="230">
        <v>100</v>
      </c>
      <c r="H278" s="230">
        <v>80</v>
      </c>
      <c r="I278" s="230">
        <v>80</v>
      </c>
      <c r="J278" s="230" t="s">
        <v>58</v>
      </c>
      <c r="K278" s="99">
        <f>IF(J278="N",G278*1.5,G278)</f>
        <v>150</v>
      </c>
      <c r="L278" s="100">
        <f>((H278+I278)/(2))</f>
        <v>80</v>
      </c>
      <c r="M278" s="89">
        <f>3.2*(G278/10000)*(3*(L278/20000)*SIN(PI()/3))</f>
        <v>3.3255375505322445E-4</v>
      </c>
      <c r="N278" s="114">
        <f>M278/$M$282</f>
        <v>0.19999999999999998</v>
      </c>
      <c r="O278" s="101">
        <f>1/(1.04+0.245*(F278/E278))</f>
        <v>0.77821011673151741</v>
      </c>
      <c r="P278" s="89">
        <f>(2.31*K278+L278)/((L278/2)*K278)</f>
        <v>7.1083333333333332E-2</v>
      </c>
      <c r="Q278" s="101">
        <f>1+((-5.13)*P278)+(6.78*(P278^2))</f>
        <v>0.66960075708333333</v>
      </c>
      <c r="R278" s="101">
        <f>1+((-5.9)*P278)+(8.99*P278^2)</f>
        <v>0.6260333674305556</v>
      </c>
      <c r="S278" s="101">
        <f>O278*Q278+(1-O278)*R278</f>
        <v>0.65993795081793127</v>
      </c>
      <c r="T278" s="101">
        <f>S278*N278</f>
        <v>0.13198759016358624</v>
      </c>
    </row>
    <row r="279" spans="2:21">
      <c r="B279" s="110"/>
      <c r="C279" s="229" t="s">
        <v>21</v>
      </c>
      <c r="D279" s="89">
        <v>3</v>
      </c>
      <c r="E279" s="117">
        <f t="shared" si="29"/>
        <v>1</v>
      </c>
      <c r="F279" s="117">
        <f t="shared" si="29"/>
        <v>1</v>
      </c>
      <c r="G279" s="230">
        <v>100</v>
      </c>
      <c r="H279" s="230">
        <v>80</v>
      </c>
      <c r="I279" s="230">
        <v>80</v>
      </c>
      <c r="J279" s="230" t="s">
        <v>58</v>
      </c>
      <c r="K279" s="99">
        <f>IF(J279="N",G279*1.5,G279)</f>
        <v>150</v>
      </c>
      <c r="L279" s="100">
        <f>((H279+I279)/(2))</f>
        <v>80</v>
      </c>
      <c r="M279" s="89">
        <f>3.2*(G279/10000)*(3*(L279/20000)*SIN(PI()/3))</f>
        <v>3.3255375505322445E-4</v>
      </c>
      <c r="N279" s="114">
        <f>M279/$M$282</f>
        <v>0.19999999999999998</v>
      </c>
      <c r="O279" s="101">
        <f>1/(1.04+0.245*(F279/E279))</f>
        <v>0.77821011673151741</v>
      </c>
      <c r="P279" s="89">
        <f>(2.31*K279+L279)/((L279/2)*K279)</f>
        <v>7.1083333333333332E-2</v>
      </c>
      <c r="Q279" s="101">
        <f>1+((-5.13)*P279)+(6.78*(P279^2))</f>
        <v>0.66960075708333333</v>
      </c>
      <c r="R279" s="101">
        <f>1+((-5.9)*P279)+(8.99*P279^2)</f>
        <v>0.6260333674305556</v>
      </c>
      <c r="S279" s="101">
        <f>O279*Q279+(1-O279)*R279</f>
        <v>0.65993795081793127</v>
      </c>
      <c r="T279" s="101">
        <f>S279*N279</f>
        <v>0.13198759016358624</v>
      </c>
    </row>
    <row r="280" spans="2:21">
      <c r="B280" s="110"/>
      <c r="C280" s="229" t="s">
        <v>21</v>
      </c>
      <c r="D280" s="89">
        <v>4</v>
      </c>
      <c r="E280" s="117">
        <f t="shared" si="29"/>
        <v>1</v>
      </c>
      <c r="F280" s="117">
        <f t="shared" si="29"/>
        <v>1</v>
      </c>
      <c r="G280" s="230">
        <v>100</v>
      </c>
      <c r="H280" s="230">
        <v>80</v>
      </c>
      <c r="I280" s="230">
        <v>80</v>
      </c>
      <c r="J280" s="230" t="s">
        <v>58</v>
      </c>
      <c r="K280" s="99">
        <f>IF(J280="N",G280*1.5,G280)</f>
        <v>150</v>
      </c>
      <c r="L280" s="100">
        <f>((H280+I280)/(2))</f>
        <v>80</v>
      </c>
      <c r="M280" s="89">
        <f>3.2*(G280/10000)*(3*(L280/20000)*SIN(PI()/3))</f>
        <v>3.3255375505322445E-4</v>
      </c>
      <c r="N280" s="114">
        <f>M280/$M$282</f>
        <v>0.19999999999999998</v>
      </c>
      <c r="O280" s="101">
        <f>1/(1.04+0.245*(F280/E280))</f>
        <v>0.77821011673151741</v>
      </c>
      <c r="P280" s="89">
        <f>(2.31*K280+L280)/((L280/2)*K280)</f>
        <v>7.1083333333333332E-2</v>
      </c>
      <c r="Q280" s="101">
        <f>1+((-5.13)*P280)+(6.78*(P280^2))</f>
        <v>0.66960075708333333</v>
      </c>
      <c r="R280" s="101">
        <f>1+((-5.9)*P280)+(8.99*P280^2)</f>
        <v>0.6260333674305556</v>
      </c>
      <c r="S280" s="101">
        <f>O280*Q280+(1-O280)*R280</f>
        <v>0.65993795081793127</v>
      </c>
      <c r="T280" s="101">
        <f>S280*N280</f>
        <v>0.13198759016358624</v>
      </c>
    </row>
    <row r="281" spans="2:21" ht="14" thickBot="1">
      <c r="B281" s="110"/>
      <c r="C281" s="231" t="s">
        <v>21</v>
      </c>
      <c r="D281" s="90">
        <v>5</v>
      </c>
      <c r="E281" s="118">
        <f t="shared" si="29"/>
        <v>1</v>
      </c>
      <c r="F281" s="118">
        <f t="shared" si="29"/>
        <v>1</v>
      </c>
      <c r="G281" s="231">
        <v>100</v>
      </c>
      <c r="H281" s="231">
        <v>80</v>
      </c>
      <c r="I281" s="231">
        <v>80</v>
      </c>
      <c r="J281" s="231" t="s">
        <v>58</v>
      </c>
      <c r="K281" s="103">
        <f>IF(J281="N",G281*1.5,G281)</f>
        <v>150</v>
      </c>
      <c r="L281" s="104">
        <f>((H281+I281)/(2))</f>
        <v>80</v>
      </c>
      <c r="M281" s="90">
        <f>3.2*(G281/10000)*(3*(L281/20000)*SIN(PI()/3))</f>
        <v>3.3255375505322445E-4</v>
      </c>
      <c r="N281" s="114">
        <f>M281/$M$282</f>
        <v>0.19999999999999998</v>
      </c>
      <c r="O281" s="119">
        <f>1/(1.04+0.245*(F281/E281))</f>
        <v>0.77821011673151741</v>
      </c>
      <c r="P281" s="90">
        <f>(2.31*K281+L281)/((L281/2)*K281)</f>
        <v>7.1083333333333332E-2</v>
      </c>
      <c r="Q281" s="119">
        <f>1+((-5.13)*P281)+(6.78*(P281^2))</f>
        <v>0.66960075708333333</v>
      </c>
      <c r="R281" s="119">
        <f>1+((-5.9)*P281)+(8.99*P281^2)</f>
        <v>0.6260333674305556</v>
      </c>
      <c r="S281" s="119">
        <f>O281*Q281+(1-O281)*R281</f>
        <v>0.65993795081793127</v>
      </c>
      <c r="T281" s="101">
        <f>S281*N281</f>
        <v>0.13198759016358624</v>
      </c>
    </row>
    <row r="282" spans="2:21" ht="17" thickBot="1">
      <c r="B282" s="110"/>
      <c r="C282" s="89"/>
      <c r="D282" s="89"/>
      <c r="E282" s="89"/>
      <c r="F282" s="89"/>
      <c r="G282" s="111">
        <f>AVERAGE(G277:G281)</f>
        <v>100</v>
      </c>
      <c r="H282" s="111">
        <f>AVERAGE(H277:H281)</f>
        <v>80</v>
      </c>
      <c r="I282" s="111">
        <f>AVERAGE(I277:I281)</f>
        <v>80</v>
      </c>
      <c r="J282" s="89"/>
      <c r="K282" s="100"/>
      <c r="L282" s="100"/>
      <c r="M282" s="112">
        <f>SUM(M277:M281)</f>
        <v>1.6627687752661224E-3</v>
      </c>
      <c r="N282" s="114"/>
      <c r="O282" s="89"/>
      <c r="P282" s="89"/>
      <c r="Q282" s="89"/>
      <c r="R282" s="89"/>
      <c r="S282" s="101">
        <f>AVERAGE(S277:S281)</f>
        <v>0.65993795081793127</v>
      </c>
      <c r="T282" s="111">
        <f>SUM(T277:T281)</f>
        <v>0.65993795081793127</v>
      </c>
    </row>
    <row r="283" spans="2:21" ht="4" customHeight="1">
      <c r="B283" s="105"/>
      <c r="C283" s="106"/>
      <c r="D283" s="107"/>
      <c r="E283" s="107"/>
      <c r="F283" s="107"/>
      <c r="G283" s="107"/>
      <c r="H283" s="107"/>
      <c r="I283" s="107"/>
      <c r="J283" s="107"/>
      <c r="K283" s="107"/>
      <c r="L283" s="107"/>
      <c r="M283" s="107"/>
      <c r="N283" s="116"/>
      <c r="O283" s="107"/>
      <c r="P283" s="107"/>
      <c r="Q283" s="107"/>
      <c r="R283" s="107"/>
      <c r="S283" s="107"/>
      <c r="T283" s="107"/>
      <c r="U283" s="108"/>
    </row>
    <row r="285" spans="2:21" ht="31" customHeight="1" thickBot="1">
      <c r="B285" s="109"/>
      <c r="C285" s="94" t="s">
        <v>8</v>
      </c>
      <c r="D285" s="94" t="s">
        <v>9</v>
      </c>
      <c r="E285" s="94" t="s">
        <v>10</v>
      </c>
      <c r="F285" s="94" t="s">
        <v>11</v>
      </c>
      <c r="G285" s="94" t="s">
        <v>23</v>
      </c>
      <c r="H285" s="94" t="s">
        <v>24</v>
      </c>
      <c r="I285" s="94" t="s">
        <v>25</v>
      </c>
      <c r="J285" s="94" t="s">
        <v>12</v>
      </c>
      <c r="K285" s="95" t="s">
        <v>13</v>
      </c>
      <c r="L285" s="95" t="s">
        <v>14</v>
      </c>
      <c r="M285" s="94" t="s">
        <v>15</v>
      </c>
      <c r="N285" s="113" t="s">
        <v>16</v>
      </c>
      <c r="O285" s="96" t="s">
        <v>17</v>
      </c>
      <c r="P285" s="96" t="s">
        <v>18</v>
      </c>
      <c r="Q285" s="96" t="s">
        <v>53</v>
      </c>
      <c r="R285" s="96" t="s">
        <v>54</v>
      </c>
      <c r="S285" s="96" t="s">
        <v>19</v>
      </c>
      <c r="T285" s="97" t="s">
        <v>20</v>
      </c>
    </row>
    <row r="286" spans="2:21" ht="14" thickTop="1">
      <c r="B286" s="110"/>
      <c r="C286" s="229" t="s">
        <v>21</v>
      </c>
      <c r="D286" s="89">
        <v>1</v>
      </c>
      <c r="E286" s="117">
        <v>1</v>
      </c>
      <c r="F286" s="117">
        <v>1</v>
      </c>
      <c r="G286" s="230">
        <v>100</v>
      </c>
      <c r="H286" s="230">
        <v>80</v>
      </c>
      <c r="I286" s="230">
        <v>80</v>
      </c>
      <c r="J286" s="230" t="s">
        <v>58</v>
      </c>
      <c r="K286" s="99">
        <f>IF(J286="N",G286*1.5,G286)</f>
        <v>150</v>
      </c>
      <c r="L286" s="100">
        <f>((H286+I286)/(2))</f>
        <v>80</v>
      </c>
      <c r="M286" s="89">
        <f>3.2*(G286/10000)*(3*(L286/20000)*SIN(PI()/3))</f>
        <v>3.3255375505322445E-4</v>
      </c>
      <c r="N286" s="114">
        <f>M286/$M$291</f>
        <v>0.19999999999999998</v>
      </c>
      <c r="O286" s="101">
        <f>1/(1.04+0.245*(F286/E286))</f>
        <v>0.77821011673151741</v>
      </c>
      <c r="P286" s="89">
        <f>(2.31*K286+L286)/((L286/2)*K286)</f>
        <v>7.1083333333333332E-2</v>
      </c>
      <c r="Q286" s="101">
        <f>1+((-5.13)*P286)+(6.78*(P286^2))</f>
        <v>0.66960075708333333</v>
      </c>
      <c r="R286" s="101">
        <f>1+((-5.9)*P286)+(8.99*P286^2)</f>
        <v>0.6260333674305556</v>
      </c>
      <c r="S286" s="101">
        <f>O286*Q286+(1-O286)*R286</f>
        <v>0.65993795081793127</v>
      </c>
      <c r="T286" s="101">
        <f>S286*N286</f>
        <v>0.13198759016358624</v>
      </c>
    </row>
    <row r="287" spans="2:21">
      <c r="B287" s="110"/>
      <c r="C287" s="229" t="s">
        <v>21</v>
      </c>
      <c r="D287" s="89">
        <v>2</v>
      </c>
      <c r="E287" s="117">
        <f t="shared" ref="E287:F290" si="30">E286</f>
        <v>1</v>
      </c>
      <c r="F287" s="117">
        <f t="shared" si="30"/>
        <v>1</v>
      </c>
      <c r="G287" s="230">
        <v>100</v>
      </c>
      <c r="H287" s="230">
        <v>80</v>
      </c>
      <c r="I287" s="230">
        <v>80</v>
      </c>
      <c r="J287" s="230" t="s">
        <v>58</v>
      </c>
      <c r="K287" s="99">
        <f>IF(J287="N",G287*1.5,G287)</f>
        <v>150</v>
      </c>
      <c r="L287" s="100">
        <f>((H287+I287)/(2))</f>
        <v>80</v>
      </c>
      <c r="M287" s="89">
        <f>3.2*(G287/10000)*(3*(L287/20000)*SIN(PI()/3))</f>
        <v>3.3255375505322445E-4</v>
      </c>
      <c r="N287" s="114">
        <f>M287/$M$291</f>
        <v>0.19999999999999998</v>
      </c>
      <c r="O287" s="101">
        <f>1/(1.04+0.245*(F287/E287))</f>
        <v>0.77821011673151741</v>
      </c>
      <c r="P287" s="89">
        <f>(2.31*K287+L287)/((L287/2)*K287)</f>
        <v>7.1083333333333332E-2</v>
      </c>
      <c r="Q287" s="101">
        <f>1+((-5.13)*P287)+(6.78*(P287^2))</f>
        <v>0.66960075708333333</v>
      </c>
      <c r="R287" s="101">
        <f>1+((-5.9)*P287)+(8.99*P287^2)</f>
        <v>0.6260333674305556</v>
      </c>
      <c r="S287" s="101">
        <f>O287*Q287+(1-O287)*R287</f>
        <v>0.65993795081793127</v>
      </c>
      <c r="T287" s="101">
        <f>S287*N287</f>
        <v>0.13198759016358624</v>
      </c>
    </row>
    <row r="288" spans="2:21">
      <c r="B288" s="110"/>
      <c r="C288" s="229" t="s">
        <v>21</v>
      </c>
      <c r="D288" s="89">
        <v>3</v>
      </c>
      <c r="E288" s="117">
        <f t="shared" si="30"/>
        <v>1</v>
      </c>
      <c r="F288" s="117">
        <f t="shared" si="30"/>
        <v>1</v>
      </c>
      <c r="G288" s="230">
        <v>100</v>
      </c>
      <c r="H288" s="230">
        <v>80</v>
      </c>
      <c r="I288" s="230">
        <v>80</v>
      </c>
      <c r="J288" s="230" t="s">
        <v>58</v>
      </c>
      <c r="K288" s="99">
        <f>IF(J288="N",G288*1.5,G288)</f>
        <v>150</v>
      </c>
      <c r="L288" s="100">
        <f>((H288+I288)/(2))</f>
        <v>80</v>
      </c>
      <c r="M288" s="89">
        <f>3.2*(G288/10000)*(3*(L288/20000)*SIN(PI()/3))</f>
        <v>3.3255375505322445E-4</v>
      </c>
      <c r="N288" s="114">
        <f>M288/$M$291</f>
        <v>0.19999999999999998</v>
      </c>
      <c r="O288" s="101">
        <f>1/(1.04+0.245*(F288/E288))</f>
        <v>0.77821011673151741</v>
      </c>
      <c r="P288" s="89">
        <f>(2.31*K288+L288)/((L288/2)*K288)</f>
        <v>7.1083333333333332E-2</v>
      </c>
      <c r="Q288" s="101">
        <f>1+((-5.13)*P288)+(6.78*(P288^2))</f>
        <v>0.66960075708333333</v>
      </c>
      <c r="R288" s="101">
        <f>1+((-5.9)*P288)+(8.99*P288^2)</f>
        <v>0.6260333674305556</v>
      </c>
      <c r="S288" s="101">
        <f>O288*Q288+(1-O288)*R288</f>
        <v>0.65993795081793127</v>
      </c>
      <c r="T288" s="101">
        <f>S288*N288</f>
        <v>0.13198759016358624</v>
      </c>
    </row>
    <row r="289" spans="2:21">
      <c r="B289" s="110"/>
      <c r="C289" s="229" t="s">
        <v>21</v>
      </c>
      <c r="D289" s="89">
        <v>4</v>
      </c>
      <c r="E289" s="117">
        <f t="shared" si="30"/>
        <v>1</v>
      </c>
      <c r="F289" s="117">
        <f t="shared" si="30"/>
        <v>1</v>
      </c>
      <c r="G289" s="230">
        <v>100</v>
      </c>
      <c r="H289" s="230">
        <v>80</v>
      </c>
      <c r="I289" s="230">
        <v>80</v>
      </c>
      <c r="J289" s="230" t="s">
        <v>58</v>
      </c>
      <c r="K289" s="99">
        <f>IF(J289="N",G289*1.5,G289)</f>
        <v>150</v>
      </c>
      <c r="L289" s="100">
        <f>((H289+I289)/(2))</f>
        <v>80</v>
      </c>
      <c r="M289" s="89">
        <f>3.2*(G289/10000)*(3*(L289/20000)*SIN(PI()/3))</f>
        <v>3.3255375505322445E-4</v>
      </c>
      <c r="N289" s="114">
        <f>M289/$M$291</f>
        <v>0.19999999999999998</v>
      </c>
      <c r="O289" s="101">
        <f>1/(1.04+0.245*(F289/E289))</f>
        <v>0.77821011673151741</v>
      </c>
      <c r="P289" s="89">
        <f>(2.31*K289+L289)/((L289/2)*K289)</f>
        <v>7.1083333333333332E-2</v>
      </c>
      <c r="Q289" s="101">
        <f>1+((-5.13)*P289)+(6.78*(P289^2))</f>
        <v>0.66960075708333333</v>
      </c>
      <c r="R289" s="101">
        <f>1+((-5.9)*P289)+(8.99*P289^2)</f>
        <v>0.6260333674305556</v>
      </c>
      <c r="S289" s="101">
        <f>O289*Q289+(1-O289)*R289</f>
        <v>0.65993795081793127</v>
      </c>
      <c r="T289" s="101">
        <f>S289*N289</f>
        <v>0.13198759016358624</v>
      </c>
    </row>
    <row r="290" spans="2:21" ht="14" thickBot="1">
      <c r="B290" s="110"/>
      <c r="C290" s="231" t="s">
        <v>21</v>
      </c>
      <c r="D290" s="90">
        <v>5</v>
      </c>
      <c r="E290" s="118">
        <f t="shared" si="30"/>
        <v>1</v>
      </c>
      <c r="F290" s="118">
        <f t="shared" si="30"/>
        <v>1</v>
      </c>
      <c r="G290" s="231">
        <v>100</v>
      </c>
      <c r="H290" s="231">
        <v>80</v>
      </c>
      <c r="I290" s="231">
        <v>80</v>
      </c>
      <c r="J290" s="231" t="s">
        <v>58</v>
      </c>
      <c r="K290" s="103">
        <f>IF(J290="N",G290*1.5,G290)</f>
        <v>150</v>
      </c>
      <c r="L290" s="104">
        <f>((H290+I290)/(2))</f>
        <v>80</v>
      </c>
      <c r="M290" s="90">
        <f>3.2*(G290/10000)*(3*(L290/20000)*SIN(PI()/3))</f>
        <v>3.3255375505322445E-4</v>
      </c>
      <c r="N290" s="114">
        <f>M290/$M$291</f>
        <v>0.19999999999999998</v>
      </c>
      <c r="O290" s="119">
        <f>1/(1.04+0.245*(F290/E290))</f>
        <v>0.77821011673151741</v>
      </c>
      <c r="P290" s="90">
        <f>(2.31*K290+L290)/((L290/2)*K290)</f>
        <v>7.1083333333333332E-2</v>
      </c>
      <c r="Q290" s="119">
        <f>1+((-5.13)*P290)+(6.78*(P290^2))</f>
        <v>0.66960075708333333</v>
      </c>
      <c r="R290" s="119">
        <f>1+((-5.9)*P290)+(8.99*P290^2)</f>
        <v>0.6260333674305556</v>
      </c>
      <c r="S290" s="119">
        <f>O290*Q290+(1-O290)*R290</f>
        <v>0.65993795081793127</v>
      </c>
      <c r="T290" s="101">
        <f>S290*N290</f>
        <v>0.13198759016358624</v>
      </c>
    </row>
    <row r="291" spans="2:21" ht="17" thickBot="1">
      <c r="B291" s="110"/>
      <c r="C291" s="89"/>
      <c r="D291" s="89"/>
      <c r="E291" s="89"/>
      <c r="F291" s="89"/>
      <c r="G291" s="111">
        <f>AVERAGE(G286:G290)</f>
        <v>100</v>
      </c>
      <c r="H291" s="111">
        <f>AVERAGE(H286:H290)</f>
        <v>80</v>
      </c>
      <c r="I291" s="111">
        <f>AVERAGE(I286:I290)</f>
        <v>80</v>
      </c>
      <c r="J291" s="89"/>
      <c r="K291" s="100"/>
      <c r="L291" s="100"/>
      <c r="M291" s="112">
        <f>SUM(M286:M290)</f>
        <v>1.6627687752661224E-3</v>
      </c>
      <c r="N291" s="114"/>
      <c r="O291" s="89"/>
      <c r="P291" s="89"/>
      <c r="Q291" s="89"/>
      <c r="R291" s="89"/>
      <c r="S291" s="101">
        <f>AVERAGE(S286:S290)</f>
        <v>0.65993795081793127</v>
      </c>
      <c r="T291" s="111">
        <f>SUM(T286:T290)</f>
        <v>0.65993795081793127</v>
      </c>
    </row>
    <row r="292" spans="2:21" ht="4" customHeight="1">
      <c r="B292" s="105"/>
      <c r="C292" s="106"/>
      <c r="D292" s="107"/>
      <c r="E292" s="107"/>
      <c r="F292" s="107"/>
      <c r="G292" s="107"/>
      <c r="H292" s="107"/>
      <c r="I292" s="107"/>
      <c r="J292" s="107"/>
      <c r="K292" s="107"/>
      <c r="L292" s="107"/>
      <c r="M292" s="107"/>
      <c r="N292" s="116"/>
      <c r="O292" s="107"/>
      <c r="P292" s="107"/>
      <c r="Q292" s="107"/>
      <c r="R292" s="107"/>
      <c r="S292" s="107"/>
      <c r="T292" s="107"/>
      <c r="U292" s="108"/>
    </row>
    <row r="294" spans="2:21" ht="31" customHeight="1" thickBot="1">
      <c r="B294" s="109"/>
      <c r="C294" s="94" t="s">
        <v>8</v>
      </c>
      <c r="D294" s="94" t="s">
        <v>9</v>
      </c>
      <c r="E294" s="94" t="s">
        <v>10</v>
      </c>
      <c r="F294" s="94" t="s">
        <v>11</v>
      </c>
      <c r="G294" s="94" t="s">
        <v>23</v>
      </c>
      <c r="H294" s="94" t="s">
        <v>24</v>
      </c>
      <c r="I294" s="94" t="s">
        <v>25</v>
      </c>
      <c r="J294" s="94" t="s">
        <v>12</v>
      </c>
      <c r="K294" s="95" t="s">
        <v>13</v>
      </c>
      <c r="L294" s="95" t="s">
        <v>14</v>
      </c>
      <c r="M294" s="94" t="s">
        <v>15</v>
      </c>
      <c r="N294" s="113" t="s">
        <v>16</v>
      </c>
      <c r="O294" s="96" t="s">
        <v>17</v>
      </c>
      <c r="P294" s="96" t="s">
        <v>18</v>
      </c>
      <c r="Q294" s="96" t="s">
        <v>53</v>
      </c>
      <c r="R294" s="96" t="s">
        <v>54</v>
      </c>
      <c r="S294" s="96" t="s">
        <v>19</v>
      </c>
      <c r="T294" s="97" t="s">
        <v>20</v>
      </c>
    </row>
    <row r="295" spans="2:21" ht="14" thickTop="1">
      <c r="B295" s="110"/>
      <c r="C295" s="229" t="s">
        <v>21</v>
      </c>
      <c r="D295" s="89">
        <v>1</v>
      </c>
      <c r="E295" s="117">
        <v>1</v>
      </c>
      <c r="F295" s="117">
        <v>1</v>
      </c>
      <c r="G295" s="230">
        <v>100</v>
      </c>
      <c r="H295" s="230">
        <v>80</v>
      </c>
      <c r="I295" s="230">
        <v>80</v>
      </c>
      <c r="J295" s="230" t="s">
        <v>58</v>
      </c>
      <c r="K295" s="99">
        <f>IF(J295="N",G295*1.5,G295)</f>
        <v>150</v>
      </c>
      <c r="L295" s="100">
        <f>((H295+I295)/(2))</f>
        <v>80</v>
      </c>
      <c r="M295" s="89">
        <f>3.2*(G295/10000)*(3*(L295/20000)*SIN(PI()/3))</f>
        <v>3.3255375505322445E-4</v>
      </c>
      <c r="N295" s="114">
        <f>M295/$M$300</f>
        <v>0.19999999999999998</v>
      </c>
      <c r="O295" s="101">
        <f>1/(1.04+0.245*(F295/E295))</f>
        <v>0.77821011673151741</v>
      </c>
      <c r="P295" s="89">
        <f>(2.31*K295+L295)/((L295/2)*K295)</f>
        <v>7.1083333333333332E-2</v>
      </c>
      <c r="Q295" s="101">
        <f>1+((-5.13)*P295)+(6.78*(P295^2))</f>
        <v>0.66960075708333333</v>
      </c>
      <c r="R295" s="101">
        <f>1+((-5.9)*P295)+(8.99*P295^2)</f>
        <v>0.6260333674305556</v>
      </c>
      <c r="S295" s="101">
        <f>O295*Q295+(1-O295)*R295</f>
        <v>0.65993795081793127</v>
      </c>
      <c r="T295" s="101">
        <f>S295*N295</f>
        <v>0.13198759016358624</v>
      </c>
    </row>
    <row r="296" spans="2:21">
      <c r="B296" s="110"/>
      <c r="C296" s="229" t="s">
        <v>21</v>
      </c>
      <c r="D296" s="89">
        <v>2</v>
      </c>
      <c r="E296" s="117">
        <f t="shared" ref="E296:F299" si="31">E295</f>
        <v>1</v>
      </c>
      <c r="F296" s="117">
        <f t="shared" si="31"/>
        <v>1</v>
      </c>
      <c r="G296" s="230">
        <v>100</v>
      </c>
      <c r="H296" s="230">
        <v>80</v>
      </c>
      <c r="I296" s="230">
        <v>80</v>
      </c>
      <c r="J296" s="230" t="s">
        <v>58</v>
      </c>
      <c r="K296" s="99">
        <f>IF(J296="N",G296*1.5,G296)</f>
        <v>150</v>
      </c>
      <c r="L296" s="100">
        <f>((H296+I296)/(2))</f>
        <v>80</v>
      </c>
      <c r="M296" s="89">
        <f>3.2*(G296/10000)*(3*(L296/20000)*SIN(PI()/3))</f>
        <v>3.3255375505322445E-4</v>
      </c>
      <c r="N296" s="114">
        <f>M296/$M$300</f>
        <v>0.19999999999999998</v>
      </c>
      <c r="O296" s="101">
        <f>1/(1.04+0.245*(F296/E296))</f>
        <v>0.77821011673151741</v>
      </c>
      <c r="P296" s="89">
        <f>(2.31*K296+L296)/((L296/2)*K296)</f>
        <v>7.1083333333333332E-2</v>
      </c>
      <c r="Q296" s="101">
        <f>1+((-5.13)*P296)+(6.78*(P296^2))</f>
        <v>0.66960075708333333</v>
      </c>
      <c r="R296" s="101">
        <f>1+((-5.9)*P296)+(8.99*P296^2)</f>
        <v>0.6260333674305556</v>
      </c>
      <c r="S296" s="101">
        <f>O296*Q296+(1-O296)*R296</f>
        <v>0.65993795081793127</v>
      </c>
      <c r="T296" s="101">
        <f>S296*N296</f>
        <v>0.13198759016358624</v>
      </c>
    </row>
    <row r="297" spans="2:21">
      <c r="B297" s="110"/>
      <c r="C297" s="229" t="s">
        <v>21</v>
      </c>
      <c r="D297" s="89">
        <v>3</v>
      </c>
      <c r="E297" s="117">
        <f t="shared" si="31"/>
        <v>1</v>
      </c>
      <c r="F297" s="117">
        <f t="shared" si="31"/>
        <v>1</v>
      </c>
      <c r="G297" s="230">
        <v>100</v>
      </c>
      <c r="H297" s="230">
        <v>80</v>
      </c>
      <c r="I297" s="230">
        <v>80</v>
      </c>
      <c r="J297" s="230" t="s">
        <v>58</v>
      </c>
      <c r="K297" s="99">
        <f>IF(J297="N",G297*1.5,G297)</f>
        <v>150</v>
      </c>
      <c r="L297" s="100">
        <f>((H297+I297)/(2))</f>
        <v>80</v>
      </c>
      <c r="M297" s="89">
        <f>3.2*(G297/10000)*(3*(L297/20000)*SIN(PI()/3))</f>
        <v>3.3255375505322445E-4</v>
      </c>
      <c r="N297" s="114">
        <f>M297/$M$300</f>
        <v>0.19999999999999998</v>
      </c>
      <c r="O297" s="101">
        <f>1/(1.04+0.245*(F297/E297))</f>
        <v>0.77821011673151741</v>
      </c>
      <c r="P297" s="89">
        <f>(2.31*K297+L297)/((L297/2)*K297)</f>
        <v>7.1083333333333332E-2</v>
      </c>
      <c r="Q297" s="101">
        <f>1+((-5.13)*P297)+(6.78*(P297^2))</f>
        <v>0.66960075708333333</v>
      </c>
      <c r="R297" s="101">
        <f>1+((-5.9)*P297)+(8.99*P297^2)</f>
        <v>0.6260333674305556</v>
      </c>
      <c r="S297" s="101">
        <f>O297*Q297+(1-O297)*R297</f>
        <v>0.65993795081793127</v>
      </c>
      <c r="T297" s="101">
        <f>S297*N297</f>
        <v>0.13198759016358624</v>
      </c>
    </row>
    <row r="298" spans="2:21">
      <c r="B298" s="110"/>
      <c r="C298" s="229" t="s">
        <v>21</v>
      </c>
      <c r="D298" s="89">
        <v>4</v>
      </c>
      <c r="E298" s="117">
        <f t="shared" si="31"/>
        <v>1</v>
      </c>
      <c r="F298" s="117">
        <f t="shared" si="31"/>
        <v>1</v>
      </c>
      <c r="G298" s="230">
        <v>100</v>
      </c>
      <c r="H298" s="230">
        <v>80</v>
      </c>
      <c r="I298" s="230">
        <v>80</v>
      </c>
      <c r="J298" s="230" t="s">
        <v>58</v>
      </c>
      <c r="K298" s="99">
        <f>IF(J298="N",G298*1.5,G298)</f>
        <v>150</v>
      </c>
      <c r="L298" s="100">
        <f>((H298+I298)/(2))</f>
        <v>80</v>
      </c>
      <c r="M298" s="89">
        <f>3.2*(G298/10000)*(3*(L298/20000)*SIN(PI()/3))</f>
        <v>3.3255375505322445E-4</v>
      </c>
      <c r="N298" s="114">
        <f>M298/$M$300</f>
        <v>0.19999999999999998</v>
      </c>
      <c r="O298" s="101">
        <f>1/(1.04+0.245*(F298/E298))</f>
        <v>0.77821011673151741</v>
      </c>
      <c r="P298" s="89">
        <f>(2.31*K298+L298)/((L298/2)*K298)</f>
        <v>7.1083333333333332E-2</v>
      </c>
      <c r="Q298" s="101">
        <f>1+((-5.13)*P298)+(6.78*(P298^2))</f>
        <v>0.66960075708333333</v>
      </c>
      <c r="R298" s="101">
        <f>1+((-5.9)*P298)+(8.99*P298^2)</f>
        <v>0.6260333674305556</v>
      </c>
      <c r="S298" s="101">
        <f>O298*Q298+(1-O298)*R298</f>
        <v>0.65993795081793127</v>
      </c>
      <c r="T298" s="101">
        <f>S298*N298</f>
        <v>0.13198759016358624</v>
      </c>
    </row>
    <row r="299" spans="2:21" ht="14" thickBot="1">
      <c r="B299" s="110"/>
      <c r="C299" s="231" t="s">
        <v>21</v>
      </c>
      <c r="D299" s="90">
        <v>5</v>
      </c>
      <c r="E299" s="118">
        <f t="shared" si="31"/>
        <v>1</v>
      </c>
      <c r="F299" s="118">
        <f t="shared" si="31"/>
        <v>1</v>
      </c>
      <c r="G299" s="231">
        <v>100</v>
      </c>
      <c r="H299" s="231">
        <v>80</v>
      </c>
      <c r="I299" s="231">
        <v>80</v>
      </c>
      <c r="J299" s="231" t="s">
        <v>58</v>
      </c>
      <c r="K299" s="103">
        <f>IF(J299="N",G299*1.5,G299)</f>
        <v>150</v>
      </c>
      <c r="L299" s="104">
        <f>((H299+I299)/(2))</f>
        <v>80</v>
      </c>
      <c r="M299" s="90">
        <f>3.2*(G299/10000)*(3*(L299/20000)*SIN(PI()/3))</f>
        <v>3.3255375505322445E-4</v>
      </c>
      <c r="N299" s="114">
        <f>M299/$M$300</f>
        <v>0.19999999999999998</v>
      </c>
      <c r="O299" s="119">
        <f>1/(1.04+0.245*(F299/E299))</f>
        <v>0.77821011673151741</v>
      </c>
      <c r="P299" s="90">
        <f>(2.31*K299+L299)/((L299/2)*K299)</f>
        <v>7.1083333333333332E-2</v>
      </c>
      <c r="Q299" s="119">
        <f>1+((-5.13)*P299)+(6.78*(P299^2))</f>
        <v>0.66960075708333333</v>
      </c>
      <c r="R299" s="119">
        <f>1+((-5.9)*P299)+(8.99*P299^2)</f>
        <v>0.6260333674305556</v>
      </c>
      <c r="S299" s="119">
        <f>O299*Q299+(1-O299)*R299</f>
        <v>0.65993795081793127</v>
      </c>
      <c r="T299" s="101">
        <f>S299*N299</f>
        <v>0.13198759016358624</v>
      </c>
    </row>
    <row r="300" spans="2:21" ht="17" thickBot="1">
      <c r="B300" s="110"/>
      <c r="C300" s="89"/>
      <c r="D300" s="89"/>
      <c r="E300" s="89"/>
      <c r="F300" s="89"/>
      <c r="G300" s="111">
        <f>AVERAGE(G295:G299)</f>
        <v>100</v>
      </c>
      <c r="H300" s="111">
        <f>AVERAGE(H295:H299)</f>
        <v>80</v>
      </c>
      <c r="I300" s="111">
        <f>AVERAGE(I295:I299)</f>
        <v>80</v>
      </c>
      <c r="J300" s="89"/>
      <c r="K300" s="100"/>
      <c r="L300" s="100"/>
      <c r="M300" s="112">
        <f>SUM(M295:M299)</f>
        <v>1.6627687752661224E-3</v>
      </c>
      <c r="N300" s="114"/>
      <c r="O300" s="89"/>
      <c r="P300" s="89"/>
      <c r="Q300" s="89"/>
      <c r="R300" s="89"/>
      <c r="S300" s="101">
        <f>AVERAGE(S295:S299)</f>
        <v>0.65993795081793127</v>
      </c>
      <c r="T300" s="111">
        <f>SUM(T295:T299)</f>
        <v>0.65993795081793127</v>
      </c>
    </row>
    <row r="301" spans="2:21" ht="4" customHeight="1">
      <c r="B301" s="105"/>
      <c r="C301" s="106"/>
      <c r="D301" s="107"/>
      <c r="E301" s="107"/>
      <c r="F301" s="107"/>
      <c r="G301" s="107"/>
      <c r="H301" s="107"/>
      <c r="I301" s="107"/>
      <c r="J301" s="107"/>
      <c r="K301" s="107"/>
      <c r="L301" s="107"/>
      <c r="M301" s="107"/>
      <c r="N301" s="116"/>
      <c r="O301" s="107"/>
      <c r="P301" s="107"/>
      <c r="Q301" s="107"/>
      <c r="R301" s="107"/>
      <c r="S301" s="107"/>
      <c r="T301" s="107"/>
      <c r="U301" s="108"/>
    </row>
    <row r="303" spans="2:21" ht="31" customHeight="1" thickBot="1">
      <c r="B303" s="109"/>
      <c r="C303" s="94" t="s">
        <v>8</v>
      </c>
      <c r="D303" s="94" t="s">
        <v>9</v>
      </c>
      <c r="E303" s="94" t="s">
        <v>10</v>
      </c>
      <c r="F303" s="94" t="s">
        <v>11</v>
      </c>
      <c r="G303" s="94" t="s">
        <v>23</v>
      </c>
      <c r="H303" s="94" t="s">
        <v>24</v>
      </c>
      <c r="I303" s="94" t="s">
        <v>25</v>
      </c>
      <c r="J303" s="94" t="s">
        <v>12</v>
      </c>
      <c r="K303" s="95" t="s">
        <v>13</v>
      </c>
      <c r="L303" s="95" t="s">
        <v>14</v>
      </c>
      <c r="M303" s="94" t="s">
        <v>15</v>
      </c>
      <c r="N303" s="113" t="s">
        <v>16</v>
      </c>
      <c r="O303" s="96" t="s">
        <v>17</v>
      </c>
      <c r="P303" s="96" t="s">
        <v>18</v>
      </c>
      <c r="Q303" s="96" t="s">
        <v>53</v>
      </c>
      <c r="R303" s="96" t="s">
        <v>54</v>
      </c>
      <c r="S303" s="96" t="s">
        <v>19</v>
      </c>
      <c r="T303" s="97" t="s">
        <v>20</v>
      </c>
    </row>
    <row r="304" spans="2:21" ht="14" thickTop="1">
      <c r="B304" s="110"/>
      <c r="C304" s="229" t="s">
        <v>21</v>
      </c>
      <c r="D304" s="89">
        <v>1</v>
      </c>
      <c r="E304" s="117">
        <v>1</v>
      </c>
      <c r="F304" s="117">
        <v>1</v>
      </c>
      <c r="G304" s="230">
        <v>100</v>
      </c>
      <c r="H304" s="230">
        <v>80</v>
      </c>
      <c r="I304" s="230">
        <v>80</v>
      </c>
      <c r="J304" s="230" t="s">
        <v>58</v>
      </c>
      <c r="K304" s="99">
        <f>IF(J304="N",G304*1.5,G304)</f>
        <v>150</v>
      </c>
      <c r="L304" s="100">
        <f>((H304+I304)/(2))</f>
        <v>80</v>
      </c>
      <c r="M304" s="89">
        <f>3.2*(G304/10000)*(3*(L304/20000)*SIN(PI()/3))</f>
        <v>3.3255375505322445E-4</v>
      </c>
      <c r="N304" s="114">
        <f>M304/$M$309</f>
        <v>0.19999999999999998</v>
      </c>
      <c r="O304" s="101">
        <f>1/(1.04+0.245*(F304/E304))</f>
        <v>0.77821011673151741</v>
      </c>
      <c r="P304" s="89">
        <f>(2.31*K304+L304)/((L304/2)*K304)</f>
        <v>7.1083333333333332E-2</v>
      </c>
      <c r="Q304" s="101">
        <f>1+((-5.13)*P304)+(6.78*(P304^2))</f>
        <v>0.66960075708333333</v>
      </c>
      <c r="R304" s="101">
        <f>1+((-5.9)*P304)+(8.99*P304^2)</f>
        <v>0.6260333674305556</v>
      </c>
      <c r="S304" s="101">
        <f>O304*Q304+(1-O304)*R304</f>
        <v>0.65993795081793127</v>
      </c>
      <c r="T304" s="101">
        <f>S304*N304</f>
        <v>0.13198759016358624</v>
      </c>
    </row>
    <row r="305" spans="2:21">
      <c r="B305" s="110"/>
      <c r="C305" s="229" t="s">
        <v>21</v>
      </c>
      <c r="D305" s="89">
        <v>2</v>
      </c>
      <c r="E305" s="117">
        <f t="shared" ref="E305:F308" si="32">E304</f>
        <v>1</v>
      </c>
      <c r="F305" s="117">
        <f t="shared" si="32"/>
        <v>1</v>
      </c>
      <c r="G305" s="230">
        <v>100</v>
      </c>
      <c r="H305" s="230">
        <v>80</v>
      </c>
      <c r="I305" s="230">
        <v>80</v>
      </c>
      <c r="J305" s="230" t="s">
        <v>58</v>
      </c>
      <c r="K305" s="99">
        <f>IF(J305="N",G305*1.5,G305)</f>
        <v>150</v>
      </c>
      <c r="L305" s="100">
        <f>((H305+I305)/(2))</f>
        <v>80</v>
      </c>
      <c r="M305" s="89">
        <f>3.2*(G305/10000)*(3*(L305/20000)*SIN(PI()/3))</f>
        <v>3.3255375505322445E-4</v>
      </c>
      <c r="N305" s="114">
        <f>M305/$M$309</f>
        <v>0.19999999999999998</v>
      </c>
      <c r="O305" s="101">
        <f>1/(1.04+0.245*(F305/E305))</f>
        <v>0.77821011673151741</v>
      </c>
      <c r="P305" s="89">
        <f>(2.31*K305+L305)/((L305/2)*K305)</f>
        <v>7.1083333333333332E-2</v>
      </c>
      <c r="Q305" s="101">
        <f>1+((-5.13)*P305)+(6.78*(P305^2))</f>
        <v>0.66960075708333333</v>
      </c>
      <c r="R305" s="101">
        <f>1+((-5.9)*P305)+(8.99*P305^2)</f>
        <v>0.6260333674305556</v>
      </c>
      <c r="S305" s="101">
        <f>O305*Q305+(1-O305)*R305</f>
        <v>0.65993795081793127</v>
      </c>
      <c r="T305" s="101">
        <f>S305*N305</f>
        <v>0.13198759016358624</v>
      </c>
    </row>
    <row r="306" spans="2:21">
      <c r="B306" s="110"/>
      <c r="C306" s="229" t="s">
        <v>21</v>
      </c>
      <c r="D306" s="89">
        <v>3</v>
      </c>
      <c r="E306" s="117">
        <f t="shared" si="32"/>
        <v>1</v>
      </c>
      <c r="F306" s="117">
        <f t="shared" si="32"/>
        <v>1</v>
      </c>
      <c r="G306" s="230">
        <v>100</v>
      </c>
      <c r="H306" s="230">
        <v>80</v>
      </c>
      <c r="I306" s="230">
        <v>80</v>
      </c>
      <c r="J306" s="230" t="s">
        <v>58</v>
      </c>
      <c r="K306" s="99">
        <f>IF(J306="N",G306*1.5,G306)</f>
        <v>150</v>
      </c>
      <c r="L306" s="100">
        <f>((H306+I306)/(2))</f>
        <v>80</v>
      </c>
      <c r="M306" s="89">
        <f>3.2*(G306/10000)*(3*(L306/20000)*SIN(PI()/3))</f>
        <v>3.3255375505322445E-4</v>
      </c>
      <c r="N306" s="114">
        <f>M306/$M$309</f>
        <v>0.19999999999999998</v>
      </c>
      <c r="O306" s="101">
        <f>1/(1.04+0.245*(F306/E306))</f>
        <v>0.77821011673151741</v>
      </c>
      <c r="P306" s="89">
        <f>(2.31*K306+L306)/((L306/2)*K306)</f>
        <v>7.1083333333333332E-2</v>
      </c>
      <c r="Q306" s="101">
        <f>1+((-5.13)*P306)+(6.78*(P306^2))</f>
        <v>0.66960075708333333</v>
      </c>
      <c r="R306" s="101">
        <f>1+((-5.9)*P306)+(8.99*P306^2)</f>
        <v>0.6260333674305556</v>
      </c>
      <c r="S306" s="101">
        <f>O306*Q306+(1-O306)*R306</f>
        <v>0.65993795081793127</v>
      </c>
      <c r="T306" s="101">
        <f>S306*N306</f>
        <v>0.13198759016358624</v>
      </c>
    </row>
    <row r="307" spans="2:21">
      <c r="B307" s="110"/>
      <c r="C307" s="229" t="s">
        <v>21</v>
      </c>
      <c r="D307" s="89">
        <v>4</v>
      </c>
      <c r="E307" s="117">
        <f t="shared" si="32"/>
        <v>1</v>
      </c>
      <c r="F307" s="117">
        <f t="shared" si="32"/>
        <v>1</v>
      </c>
      <c r="G307" s="230">
        <v>100</v>
      </c>
      <c r="H307" s="230">
        <v>80</v>
      </c>
      <c r="I307" s="230">
        <v>80</v>
      </c>
      <c r="J307" s="230" t="s">
        <v>58</v>
      </c>
      <c r="K307" s="99">
        <f>IF(J307="N",G307*1.5,G307)</f>
        <v>150</v>
      </c>
      <c r="L307" s="100">
        <f>((H307+I307)/(2))</f>
        <v>80</v>
      </c>
      <c r="M307" s="89">
        <f>3.2*(G307/10000)*(3*(L307/20000)*SIN(PI()/3))</f>
        <v>3.3255375505322445E-4</v>
      </c>
      <c r="N307" s="114">
        <f>M307/$M$309</f>
        <v>0.19999999999999998</v>
      </c>
      <c r="O307" s="101">
        <f>1/(1.04+0.245*(F307/E307))</f>
        <v>0.77821011673151741</v>
      </c>
      <c r="P307" s="89">
        <f>(2.31*K307+L307)/((L307/2)*K307)</f>
        <v>7.1083333333333332E-2</v>
      </c>
      <c r="Q307" s="101">
        <f>1+((-5.13)*P307)+(6.78*(P307^2))</f>
        <v>0.66960075708333333</v>
      </c>
      <c r="R307" s="101">
        <f>1+((-5.9)*P307)+(8.99*P307^2)</f>
        <v>0.6260333674305556</v>
      </c>
      <c r="S307" s="101">
        <f>O307*Q307+(1-O307)*R307</f>
        <v>0.65993795081793127</v>
      </c>
      <c r="T307" s="101">
        <f>S307*N307</f>
        <v>0.13198759016358624</v>
      </c>
    </row>
    <row r="308" spans="2:21" ht="14" thickBot="1">
      <c r="B308" s="110"/>
      <c r="C308" s="231" t="s">
        <v>21</v>
      </c>
      <c r="D308" s="90">
        <v>5</v>
      </c>
      <c r="E308" s="118">
        <f t="shared" si="32"/>
        <v>1</v>
      </c>
      <c r="F308" s="118">
        <f t="shared" si="32"/>
        <v>1</v>
      </c>
      <c r="G308" s="231">
        <v>100</v>
      </c>
      <c r="H308" s="231">
        <v>80</v>
      </c>
      <c r="I308" s="231">
        <v>80</v>
      </c>
      <c r="J308" s="231" t="s">
        <v>58</v>
      </c>
      <c r="K308" s="103">
        <f>IF(J308="N",G308*1.5,G308)</f>
        <v>150</v>
      </c>
      <c r="L308" s="104">
        <f>((H308+I308)/(2))</f>
        <v>80</v>
      </c>
      <c r="M308" s="90">
        <f>3.2*(G308/10000)*(3*(L308/20000)*SIN(PI()/3))</f>
        <v>3.3255375505322445E-4</v>
      </c>
      <c r="N308" s="114">
        <f>M308/$M$309</f>
        <v>0.19999999999999998</v>
      </c>
      <c r="O308" s="119">
        <f>1/(1.04+0.245*(F308/E308))</f>
        <v>0.77821011673151741</v>
      </c>
      <c r="P308" s="90">
        <f>(2.31*K308+L308)/((L308/2)*K308)</f>
        <v>7.1083333333333332E-2</v>
      </c>
      <c r="Q308" s="119">
        <f>1+((-5.13)*P308)+(6.78*(P308^2))</f>
        <v>0.66960075708333333</v>
      </c>
      <c r="R308" s="119">
        <f>1+((-5.9)*P308)+(8.99*P308^2)</f>
        <v>0.6260333674305556</v>
      </c>
      <c r="S308" s="119">
        <f>O308*Q308+(1-O308)*R308</f>
        <v>0.65993795081793127</v>
      </c>
      <c r="T308" s="101">
        <f>S308*N308</f>
        <v>0.13198759016358624</v>
      </c>
    </row>
    <row r="309" spans="2:21" ht="17" thickBot="1">
      <c r="B309" s="110"/>
      <c r="C309" s="89"/>
      <c r="D309" s="89"/>
      <c r="E309" s="89"/>
      <c r="F309" s="89"/>
      <c r="G309" s="111">
        <f>AVERAGE(G304:G308)</f>
        <v>100</v>
      </c>
      <c r="H309" s="111">
        <f>AVERAGE(H304:H308)</f>
        <v>80</v>
      </c>
      <c r="I309" s="111">
        <f>AVERAGE(I304:I308)</f>
        <v>80</v>
      </c>
      <c r="J309" s="89"/>
      <c r="K309" s="100"/>
      <c r="L309" s="100"/>
      <c r="M309" s="112">
        <f>SUM(M304:M308)</f>
        <v>1.6627687752661224E-3</v>
      </c>
      <c r="N309" s="114"/>
      <c r="O309" s="89"/>
      <c r="P309" s="89"/>
      <c r="Q309" s="89"/>
      <c r="R309" s="89"/>
      <c r="S309" s="101">
        <f>AVERAGE(S304:S308)</f>
        <v>0.65993795081793127</v>
      </c>
      <c r="T309" s="111">
        <f>SUM(T304:T308)</f>
        <v>0.65993795081793127</v>
      </c>
    </row>
    <row r="310" spans="2:21" ht="4" customHeight="1">
      <c r="B310" s="105"/>
      <c r="C310" s="106"/>
      <c r="D310" s="107"/>
      <c r="E310" s="107"/>
      <c r="F310" s="107"/>
      <c r="G310" s="107"/>
      <c r="H310" s="107"/>
      <c r="I310" s="107"/>
      <c r="J310" s="107"/>
      <c r="K310" s="107"/>
      <c r="L310" s="107"/>
      <c r="M310" s="107"/>
      <c r="N310" s="116"/>
      <c r="O310" s="107"/>
      <c r="P310" s="107"/>
      <c r="Q310" s="107"/>
      <c r="R310" s="107"/>
      <c r="S310" s="107"/>
      <c r="T310" s="107"/>
      <c r="U310" s="108"/>
    </row>
    <row r="312" spans="2:21" ht="31" customHeight="1" thickBot="1">
      <c r="B312" s="109"/>
      <c r="C312" s="94" t="s">
        <v>8</v>
      </c>
      <c r="D312" s="94" t="s">
        <v>9</v>
      </c>
      <c r="E312" s="94" t="s">
        <v>10</v>
      </c>
      <c r="F312" s="94" t="s">
        <v>11</v>
      </c>
      <c r="G312" s="94" t="s">
        <v>23</v>
      </c>
      <c r="H312" s="94" t="s">
        <v>24</v>
      </c>
      <c r="I312" s="94" t="s">
        <v>25</v>
      </c>
      <c r="J312" s="94" t="s">
        <v>12</v>
      </c>
      <c r="K312" s="95" t="s">
        <v>13</v>
      </c>
      <c r="L312" s="95" t="s">
        <v>14</v>
      </c>
      <c r="M312" s="94" t="s">
        <v>15</v>
      </c>
      <c r="N312" s="113" t="s">
        <v>16</v>
      </c>
      <c r="O312" s="96" t="s">
        <v>17</v>
      </c>
      <c r="P312" s="96" t="s">
        <v>18</v>
      </c>
      <c r="Q312" s="96" t="s">
        <v>53</v>
      </c>
      <c r="R312" s="96" t="s">
        <v>54</v>
      </c>
      <c r="S312" s="96" t="s">
        <v>19</v>
      </c>
      <c r="T312" s="97" t="s">
        <v>20</v>
      </c>
    </row>
    <row r="313" spans="2:21" ht="14" thickTop="1">
      <c r="B313" s="110"/>
      <c r="C313" s="229" t="s">
        <v>21</v>
      </c>
      <c r="D313" s="89">
        <v>1</v>
      </c>
      <c r="E313" s="117">
        <v>1</v>
      </c>
      <c r="F313" s="117">
        <v>1</v>
      </c>
      <c r="G313" s="230">
        <v>100</v>
      </c>
      <c r="H313" s="230">
        <v>80</v>
      </c>
      <c r="I313" s="230">
        <v>80</v>
      </c>
      <c r="J313" s="230" t="s">
        <v>58</v>
      </c>
      <c r="K313" s="99">
        <f>IF(J313="N",G313*1.5,G313)</f>
        <v>150</v>
      </c>
      <c r="L313" s="100">
        <f>((H313+I313)/(2))</f>
        <v>80</v>
      </c>
      <c r="M313" s="89">
        <f>3.2*(G313/10000)*(3*(L313/20000)*SIN(PI()/3))</f>
        <v>3.3255375505322445E-4</v>
      </c>
      <c r="N313" s="114">
        <f>M313/$M$318</f>
        <v>0.19999999999999998</v>
      </c>
      <c r="O313" s="101">
        <f>1/(1.04+0.245*(F313/E313))</f>
        <v>0.77821011673151741</v>
      </c>
      <c r="P313" s="89">
        <f>(2.31*K313+L313)/((L313/2)*K313)</f>
        <v>7.1083333333333332E-2</v>
      </c>
      <c r="Q313" s="101">
        <f>1+((-5.13)*P313)+(6.78*(P313^2))</f>
        <v>0.66960075708333333</v>
      </c>
      <c r="R313" s="101">
        <f>1+((-5.9)*P313)+(8.99*P313^2)</f>
        <v>0.6260333674305556</v>
      </c>
      <c r="S313" s="101">
        <f>O313*Q313+(1-O313)*R313</f>
        <v>0.65993795081793127</v>
      </c>
      <c r="T313" s="101">
        <f>S313*N313</f>
        <v>0.13198759016358624</v>
      </c>
    </row>
    <row r="314" spans="2:21">
      <c r="B314" s="110"/>
      <c r="C314" s="229" t="s">
        <v>21</v>
      </c>
      <c r="D314" s="89">
        <v>2</v>
      </c>
      <c r="E314" s="117">
        <f t="shared" ref="E314:F317" si="33">E313</f>
        <v>1</v>
      </c>
      <c r="F314" s="117">
        <f t="shared" si="33"/>
        <v>1</v>
      </c>
      <c r="G314" s="230">
        <v>100</v>
      </c>
      <c r="H314" s="230">
        <v>80</v>
      </c>
      <c r="I314" s="230">
        <v>80</v>
      </c>
      <c r="J314" s="230" t="s">
        <v>58</v>
      </c>
      <c r="K314" s="99">
        <f>IF(J314="N",G314*1.5,G314)</f>
        <v>150</v>
      </c>
      <c r="L314" s="100">
        <f>((H314+I314)/(2))</f>
        <v>80</v>
      </c>
      <c r="M314" s="89">
        <f>3.2*(G314/10000)*(3*(L314/20000)*SIN(PI()/3))</f>
        <v>3.3255375505322445E-4</v>
      </c>
      <c r="N314" s="114">
        <f>M314/$M$318</f>
        <v>0.19999999999999998</v>
      </c>
      <c r="O314" s="101">
        <f>1/(1.04+0.245*(F314/E314))</f>
        <v>0.77821011673151741</v>
      </c>
      <c r="P314" s="89">
        <f>(2.31*K314+L314)/((L314/2)*K314)</f>
        <v>7.1083333333333332E-2</v>
      </c>
      <c r="Q314" s="101">
        <f>1+((-5.13)*P314)+(6.78*(P314^2))</f>
        <v>0.66960075708333333</v>
      </c>
      <c r="R314" s="101">
        <f>1+((-5.9)*P314)+(8.99*P314^2)</f>
        <v>0.6260333674305556</v>
      </c>
      <c r="S314" s="101">
        <f>O314*Q314+(1-O314)*R314</f>
        <v>0.65993795081793127</v>
      </c>
      <c r="T314" s="101">
        <f>S314*N314</f>
        <v>0.13198759016358624</v>
      </c>
    </row>
    <row r="315" spans="2:21">
      <c r="B315" s="110"/>
      <c r="C315" s="229" t="s">
        <v>21</v>
      </c>
      <c r="D315" s="89">
        <v>3</v>
      </c>
      <c r="E315" s="117">
        <f t="shared" si="33"/>
        <v>1</v>
      </c>
      <c r="F315" s="117">
        <f t="shared" si="33"/>
        <v>1</v>
      </c>
      <c r="G315" s="230">
        <v>100</v>
      </c>
      <c r="H315" s="230">
        <v>80</v>
      </c>
      <c r="I315" s="230">
        <v>80</v>
      </c>
      <c r="J315" s="230" t="s">
        <v>58</v>
      </c>
      <c r="K315" s="99">
        <f>IF(J315="N",G315*1.5,G315)</f>
        <v>150</v>
      </c>
      <c r="L315" s="100">
        <f>((H315+I315)/(2))</f>
        <v>80</v>
      </c>
      <c r="M315" s="89">
        <f>3.2*(G315/10000)*(3*(L315/20000)*SIN(PI()/3))</f>
        <v>3.3255375505322445E-4</v>
      </c>
      <c r="N315" s="114">
        <f>M315/$M$318</f>
        <v>0.19999999999999998</v>
      </c>
      <c r="O315" s="101">
        <f>1/(1.04+0.245*(F315/E315))</f>
        <v>0.77821011673151741</v>
      </c>
      <c r="P315" s="89">
        <f>(2.31*K315+L315)/((L315/2)*K315)</f>
        <v>7.1083333333333332E-2</v>
      </c>
      <c r="Q315" s="101">
        <f>1+((-5.13)*P315)+(6.78*(P315^2))</f>
        <v>0.66960075708333333</v>
      </c>
      <c r="R315" s="101">
        <f>1+((-5.9)*P315)+(8.99*P315^2)</f>
        <v>0.6260333674305556</v>
      </c>
      <c r="S315" s="101">
        <f>O315*Q315+(1-O315)*R315</f>
        <v>0.65993795081793127</v>
      </c>
      <c r="T315" s="101">
        <f>S315*N315</f>
        <v>0.13198759016358624</v>
      </c>
    </row>
    <row r="316" spans="2:21">
      <c r="B316" s="110"/>
      <c r="C316" s="229" t="s">
        <v>21</v>
      </c>
      <c r="D316" s="89">
        <v>4</v>
      </c>
      <c r="E316" s="117">
        <f t="shared" si="33"/>
        <v>1</v>
      </c>
      <c r="F316" s="117">
        <f t="shared" si="33"/>
        <v>1</v>
      </c>
      <c r="G316" s="230">
        <v>100</v>
      </c>
      <c r="H316" s="230">
        <v>80</v>
      </c>
      <c r="I316" s="230">
        <v>80</v>
      </c>
      <c r="J316" s="230" t="s">
        <v>58</v>
      </c>
      <c r="K316" s="99">
        <f>IF(J316="N",G316*1.5,G316)</f>
        <v>150</v>
      </c>
      <c r="L316" s="100">
        <f>((H316+I316)/(2))</f>
        <v>80</v>
      </c>
      <c r="M316" s="89">
        <f>3.2*(G316/10000)*(3*(L316/20000)*SIN(PI()/3))</f>
        <v>3.3255375505322445E-4</v>
      </c>
      <c r="N316" s="114">
        <f>M316/$M$318</f>
        <v>0.19999999999999998</v>
      </c>
      <c r="O316" s="101">
        <f>1/(1.04+0.245*(F316/E316))</f>
        <v>0.77821011673151741</v>
      </c>
      <c r="P316" s="89">
        <f>(2.31*K316+L316)/((L316/2)*K316)</f>
        <v>7.1083333333333332E-2</v>
      </c>
      <c r="Q316" s="101">
        <f>1+((-5.13)*P316)+(6.78*(P316^2))</f>
        <v>0.66960075708333333</v>
      </c>
      <c r="R316" s="101">
        <f>1+((-5.9)*P316)+(8.99*P316^2)</f>
        <v>0.6260333674305556</v>
      </c>
      <c r="S316" s="101">
        <f>O316*Q316+(1-O316)*R316</f>
        <v>0.65993795081793127</v>
      </c>
      <c r="T316" s="101">
        <f>S316*N316</f>
        <v>0.13198759016358624</v>
      </c>
    </row>
    <row r="317" spans="2:21" ht="14" thickBot="1">
      <c r="B317" s="110"/>
      <c r="C317" s="231" t="s">
        <v>21</v>
      </c>
      <c r="D317" s="90">
        <v>5</v>
      </c>
      <c r="E317" s="118">
        <f t="shared" si="33"/>
        <v>1</v>
      </c>
      <c r="F317" s="118">
        <f t="shared" si="33"/>
        <v>1</v>
      </c>
      <c r="G317" s="231">
        <v>100</v>
      </c>
      <c r="H317" s="231">
        <v>80</v>
      </c>
      <c r="I317" s="231">
        <v>80</v>
      </c>
      <c r="J317" s="231" t="s">
        <v>58</v>
      </c>
      <c r="K317" s="103">
        <f>IF(J317="N",G317*1.5,G317)</f>
        <v>150</v>
      </c>
      <c r="L317" s="104">
        <f>((H317+I317)/(2))</f>
        <v>80</v>
      </c>
      <c r="M317" s="90">
        <f>3.2*(G317/10000)*(3*(L317/20000)*SIN(PI()/3))</f>
        <v>3.3255375505322445E-4</v>
      </c>
      <c r="N317" s="114">
        <f>M317/$M$318</f>
        <v>0.19999999999999998</v>
      </c>
      <c r="O317" s="119">
        <f>1/(1.04+0.245*(F317/E317))</f>
        <v>0.77821011673151741</v>
      </c>
      <c r="P317" s="90">
        <f>(2.31*K317+L317)/((L317/2)*K317)</f>
        <v>7.1083333333333332E-2</v>
      </c>
      <c r="Q317" s="119">
        <f>1+((-5.13)*P317)+(6.78*(P317^2))</f>
        <v>0.66960075708333333</v>
      </c>
      <c r="R317" s="119">
        <f>1+((-5.9)*P317)+(8.99*P317^2)</f>
        <v>0.6260333674305556</v>
      </c>
      <c r="S317" s="119">
        <f>O317*Q317+(1-O317)*R317</f>
        <v>0.65993795081793127</v>
      </c>
      <c r="T317" s="101">
        <f>S317*N317</f>
        <v>0.13198759016358624</v>
      </c>
    </row>
    <row r="318" spans="2:21" ht="17" thickBot="1">
      <c r="B318" s="110"/>
      <c r="C318" s="89"/>
      <c r="D318" s="89"/>
      <c r="E318" s="89"/>
      <c r="F318" s="89"/>
      <c r="G318" s="111">
        <f>AVERAGE(G313:G317)</f>
        <v>100</v>
      </c>
      <c r="H318" s="111">
        <f>AVERAGE(H313:H317)</f>
        <v>80</v>
      </c>
      <c r="I318" s="111">
        <f>AVERAGE(I313:I317)</f>
        <v>80</v>
      </c>
      <c r="J318" s="89"/>
      <c r="K318" s="100"/>
      <c r="L318" s="100"/>
      <c r="M318" s="112">
        <f>SUM(M313:M317)</f>
        <v>1.6627687752661224E-3</v>
      </c>
      <c r="N318" s="114"/>
      <c r="O318" s="89"/>
      <c r="P318" s="89"/>
      <c r="Q318" s="89"/>
      <c r="R318" s="89"/>
      <c r="S318" s="101">
        <f>AVERAGE(S313:S317)</f>
        <v>0.65993795081793127</v>
      </c>
      <c r="T318" s="111">
        <f>SUM(T313:T317)</f>
        <v>0.65993795081793127</v>
      </c>
    </row>
    <row r="319" spans="2:21" ht="4" customHeight="1">
      <c r="B319" s="105"/>
      <c r="C319" s="106"/>
      <c r="D319" s="107"/>
      <c r="E319" s="107"/>
      <c r="F319" s="107"/>
      <c r="G319" s="107"/>
      <c r="H319" s="107"/>
      <c r="I319" s="107"/>
      <c r="J319" s="107"/>
      <c r="K319" s="107"/>
      <c r="L319" s="107"/>
      <c r="M319" s="107"/>
      <c r="N319" s="116"/>
      <c r="O319" s="107"/>
      <c r="P319" s="107"/>
      <c r="Q319" s="107"/>
      <c r="R319" s="107"/>
      <c r="S319" s="107"/>
      <c r="T319" s="107"/>
      <c r="U319" s="108"/>
    </row>
    <row r="321" spans="1:21" ht="31" customHeight="1" thickBot="1">
      <c r="B321" s="109"/>
      <c r="C321" s="94" t="s">
        <v>8</v>
      </c>
      <c r="D321" s="94" t="s">
        <v>9</v>
      </c>
      <c r="E321" s="94" t="s">
        <v>10</v>
      </c>
      <c r="F321" s="94" t="s">
        <v>11</v>
      </c>
      <c r="G321" s="94" t="s">
        <v>23</v>
      </c>
      <c r="H321" s="94" t="s">
        <v>24</v>
      </c>
      <c r="I321" s="94" t="s">
        <v>25</v>
      </c>
      <c r="J321" s="94" t="s">
        <v>12</v>
      </c>
      <c r="K321" s="95" t="s">
        <v>13</v>
      </c>
      <c r="L321" s="95" t="s">
        <v>14</v>
      </c>
      <c r="M321" s="94" t="s">
        <v>15</v>
      </c>
      <c r="N321" s="113" t="s">
        <v>16</v>
      </c>
      <c r="O321" s="96" t="s">
        <v>17</v>
      </c>
      <c r="P321" s="96" t="s">
        <v>18</v>
      </c>
      <c r="Q321" s="96" t="s">
        <v>53</v>
      </c>
      <c r="R321" s="96" t="s">
        <v>54</v>
      </c>
      <c r="S321" s="96" t="s">
        <v>19</v>
      </c>
      <c r="T321" s="97" t="s">
        <v>20</v>
      </c>
    </row>
    <row r="322" spans="1:21" ht="14" thickTop="1">
      <c r="B322" s="110"/>
      <c r="C322" s="229" t="s">
        <v>21</v>
      </c>
      <c r="D322" s="89">
        <v>1</v>
      </c>
      <c r="E322" s="117">
        <v>1</v>
      </c>
      <c r="F322" s="117">
        <v>1</v>
      </c>
      <c r="G322" s="230">
        <v>100</v>
      </c>
      <c r="H322" s="230">
        <v>80</v>
      </c>
      <c r="I322" s="230">
        <v>80</v>
      </c>
      <c r="J322" s="230" t="s">
        <v>58</v>
      </c>
      <c r="K322" s="99">
        <f>IF(J322="N",G322*1.5,G322)</f>
        <v>150</v>
      </c>
      <c r="L322" s="100">
        <f>((H322+I322)/(2))</f>
        <v>80</v>
      </c>
      <c r="M322" s="89">
        <f>3.2*(G322/10000)*(3*(L322/20000)*SIN(PI()/3))</f>
        <v>3.3255375505322445E-4</v>
      </c>
      <c r="N322" s="114">
        <f>M322/$M$327</f>
        <v>0.19999999999999998</v>
      </c>
      <c r="O322" s="101">
        <f>1/(1.04+0.245*(F322/E322))</f>
        <v>0.77821011673151741</v>
      </c>
      <c r="P322" s="89">
        <f>(2.31*K322+L322)/((L322/2)*K322)</f>
        <v>7.1083333333333332E-2</v>
      </c>
      <c r="Q322" s="101">
        <f>1+((-5.13)*P322)+(6.78*(P322^2))</f>
        <v>0.66960075708333333</v>
      </c>
      <c r="R322" s="101">
        <f>1+((-5.9)*P322)+(8.99*P322^2)</f>
        <v>0.6260333674305556</v>
      </c>
      <c r="S322" s="101">
        <f>O322*Q322+(1-O322)*R322</f>
        <v>0.65993795081793127</v>
      </c>
      <c r="T322" s="101">
        <f>S322*N322</f>
        <v>0.13198759016358624</v>
      </c>
    </row>
    <row r="323" spans="1:21">
      <c r="B323" s="110"/>
      <c r="C323" s="229" t="s">
        <v>21</v>
      </c>
      <c r="D323" s="89">
        <v>2</v>
      </c>
      <c r="E323" s="117">
        <f t="shared" ref="E323:F326" si="34">E322</f>
        <v>1</v>
      </c>
      <c r="F323" s="117">
        <f t="shared" si="34"/>
        <v>1</v>
      </c>
      <c r="G323" s="230">
        <v>100</v>
      </c>
      <c r="H323" s="230">
        <v>80</v>
      </c>
      <c r="I323" s="230">
        <v>80</v>
      </c>
      <c r="J323" s="230" t="s">
        <v>58</v>
      </c>
      <c r="K323" s="99">
        <f>IF(J323="N",G323*1.5,G323)</f>
        <v>150</v>
      </c>
      <c r="L323" s="100">
        <f>((H323+I323)/(2))</f>
        <v>80</v>
      </c>
      <c r="M323" s="89">
        <f>3.2*(G323/10000)*(3*(L323/20000)*SIN(PI()/3))</f>
        <v>3.3255375505322445E-4</v>
      </c>
      <c r="N323" s="114">
        <f>M323/$M$327</f>
        <v>0.19999999999999998</v>
      </c>
      <c r="O323" s="101">
        <f>1/(1.04+0.245*(F323/E323))</f>
        <v>0.77821011673151741</v>
      </c>
      <c r="P323" s="89">
        <f>(2.31*K323+L323)/((L323/2)*K323)</f>
        <v>7.1083333333333332E-2</v>
      </c>
      <c r="Q323" s="101">
        <f>1+((-5.13)*P323)+(6.78*(P323^2))</f>
        <v>0.66960075708333333</v>
      </c>
      <c r="R323" s="101">
        <f>1+((-5.9)*P323)+(8.99*P323^2)</f>
        <v>0.6260333674305556</v>
      </c>
      <c r="S323" s="101">
        <f>O323*Q323+(1-O323)*R323</f>
        <v>0.65993795081793127</v>
      </c>
      <c r="T323" s="101">
        <f>S323*N323</f>
        <v>0.13198759016358624</v>
      </c>
    </row>
    <row r="324" spans="1:21">
      <c r="B324" s="110"/>
      <c r="C324" s="229" t="s">
        <v>21</v>
      </c>
      <c r="D324" s="89">
        <v>3</v>
      </c>
      <c r="E324" s="117">
        <f t="shared" si="34"/>
        <v>1</v>
      </c>
      <c r="F324" s="117">
        <f t="shared" si="34"/>
        <v>1</v>
      </c>
      <c r="G324" s="230">
        <v>100</v>
      </c>
      <c r="H324" s="230">
        <v>80</v>
      </c>
      <c r="I324" s="230">
        <v>80</v>
      </c>
      <c r="J324" s="230" t="s">
        <v>58</v>
      </c>
      <c r="K324" s="99">
        <f>IF(J324="N",G324*1.5,G324)</f>
        <v>150</v>
      </c>
      <c r="L324" s="100">
        <f>((H324+I324)/(2))</f>
        <v>80</v>
      </c>
      <c r="M324" s="89">
        <f>3.2*(G324/10000)*(3*(L324/20000)*SIN(PI()/3))</f>
        <v>3.3255375505322445E-4</v>
      </c>
      <c r="N324" s="114">
        <f>M324/$M$327</f>
        <v>0.19999999999999998</v>
      </c>
      <c r="O324" s="101">
        <f>1/(1.04+0.245*(F324/E324))</f>
        <v>0.77821011673151741</v>
      </c>
      <c r="P324" s="89">
        <f>(2.31*K324+L324)/((L324/2)*K324)</f>
        <v>7.1083333333333332E-2</v>
      </c>
      <c r="Q324" s="101">
        <f>1+((-5.13)*P324)+(6.78*(P324^2))</f>
        <v>0.66960075708333333</v>
      </c>
      <c r="R324" s="101">
        <f>1+((-5.9)*P324)+(8.99*P324^2)</f>
        <v>0.6260333674305556</v>
      </c>
      <c r="S324" s="101">
        <f>O324*Q324+(1-O324)*R324</f>
        <v>0.65993795081793127</v>
      </c>
      <c r="T324" s="101">
        <f>S324*N324</f>
        <v>0.13198759016358624</v>
      </c>
    </row>
    <row r="325" spans="1:21">
      <c r="B325" s="110"/>
      <c r="C325" s="229" t="s">
        <v>21</v>
      </c>
      <c r="D325" s="89">
        <v>4</v>
      </c>
      <c r="E325" s="117">
        <f t="shared" si="34"/>
        <v>1</v>
      </c>
      <c r="F325" s="117">
        <f t="shared" si="34"/>
        <v>1</v>
      </c>
      <c r="G325" s="230">
        <v>100</v>
      </c>
      <c r="H325" s="230">
        <v>80</v>
      </c>
      <c r="I325" s="230">
        <v>80</v>
      </c>
      <c r="J325" s="230" t="s">
        <v>58</v>
      </c>
      <c r="K325" s="99">
        <f>IF(J325="N",G325*1.5,G325)</f>
        <v>150</v>
      </c>
      <c r="L325" s="100">
        <f>((H325+I325)/(2))</f>
        <v>80</v>
      </c>
      <c r="M325" s="89">
        <f>3.2*(G325/10000)*(3*(L325/20000)*SIN(PI()/3))</f>
        <v>3.3255375505322445E-4</v>
      </c>
      <c r="N325" s="114">
        <f>M325/$M$327</f>
        <v>0.19999999999999998</v>
      </c>
      <c r="O325" s="101">
        <f>1/(1.04+0.245*(F325/E325))</f>
        <v>0.77821011673151741</v>
      </c>
      <c r="P325" s="89">
        <f>(2.31*K325+L325)/((L325/2)*K325)</f>
        <v>7.1083333333333332E-2</v>
      </c>
      <c r="Q325" s="101">
        <f>1+((-5.13)*P325)+(6.78*(P325^2))</f>
        <v>0.66960075708333333</v>
      </c>
      <c r="R325" s="101">
        <f>1+((-5.9)*P325)+(8.99*P325^2)</f>
        <v>0.6260333674305556</v>
      </c>
      <c r="S325" s="101">
        <f>O325*Q325+(1-O325)*R325</f>
        <v>0.65993795081793127</v>
      </c>
      <c r="T325" s="101">
        <f>S325*N325</f>
        <v>0.13198759016358624</v>
      </c>
    </row>
    <row r="326" spans="1:21" ht="14" thickBot="1">
      <c r="B326" s="110"/>
      <c r="C326" s="231" t="s">
        <v>21</v>
      </c>
      <c r="D326" s="90">
        <v>5</v>
      </c>
      <c r="E326" s="118">
        <f t="shared" si="34"/>
        <v>1</v>
      </c>
      <c r="F326" s="118">
        <f t="shared" si="34"/>
        <v>1</v>
      </c>
      <c r="G326" s="231">
        <v>100</v>
      </c>
      <c r="H326" s="231">
        <v>80</v>
      </c>
      <c r="I326" s="231">
        <v>80</v>
      </c>
      <c r="J326" s="231" t="s">
        <v>58</v>
      </c>
      <c r="K326" s="103">
        <f>IF(J326="N",G326*1.5,G326)</f>
        <v>150</v>
      </c>
      <c r="L326" s="104">
        <f>((H326+I326)/(2))</f>
        <v>80</v>
      </c>
      <c r="M326" s="90">
        <f>3.2*(G326/10000)*(3*(L326/20000)*SIN(PI()/3))</f>
        <v>3.3255375505322445E-4</v>
      </c>
      <c r="N326" s="114">
        <f>M326/$M$327</f>
        <v>0.19999999999999998</v>
      </c>
      <c r="O326" s="119">
        <f>1/(1.04+0.245*(F326/E326))</f>
        <v>0.77821011673151741</v>
      </c>
      <c r="P326" s="90">
        <f>(2.31*K326+L326)/((L326/2)*K326)</f>
        <v>7.1083333333333332E-2</v>
      </c>
      <c r="Q326" s="119">
        <f>1+((-5.13)*P326)+(6.78*(P326^2))</f>
        <v>0.66960075708333333</v>
      </c>
      <c r="R326" s="119">
        <f>1+((-5.9)*P326)+(8.99*P326^2)</f>
        <v>0.6260333674305556</v>
      </c>
      <c r="S326" s="119">
        <f>O326*Q326+(1-O326)*R326</f>
        <v>0.65993795081793127</v>
      </c>
      <c r="T326" s="101">
        <f>S326*N326</f>
        <v>0.13198759016358624</v>
      </c>
    </row>
    <row r="327" spans="1:21" ht="17" thickBot="1">
      <c r="B327" s="110"/>
      <c r="C327" s="89"/>
      <c r="D327" s="89"/>
      <c r="E327" s="89"/>
      <c r="F327" s="89"/>
      <c r="G327" s="111">
        <f>AVERAGE(G322:G326)</f>
        <v>100</v>
      </c>
      <c r="H327" s="111">
        <f>AVERAGE(H322:H326)</f>
        <v>80</v>
      </c>
      <c r="I327" s="111">
        <f>AVERAGE(I322:I326)</f>
        <v>80</v>
      </c>
      <c r="J327" s="89"/>
      <c r="K327" s="100"/>
      <c r="L327" s="100"/>
      <c r="M327" s="112">
        <f>SUM(M322:M326)</f>
        <v>1.6627687752661224E-3</v>
      </c>
      <c r="N327" s="114"/>
      <c r="O327" s="89"/>
      <c r="P327" s="89"/>
      <c r="Q327" s="89"/>
      <c r="R327" s="89"/>
      <c r="S327" s="101">
        <f>AVERAGE(S322:S326)</f>
        <v>0.65993795081793127</v>
      </c>
      <c r="T327" s="111">
        <f>SUM(T322:T326)</f>
        <v>0.65993795081793127</v>
      </c>
    </row>
    <row r="328" spans="1:21" ht="4" customHeight="1">
      <c r="B328" s="105"/>
      <c r="C328" s="106"/>
      <c r="D328" s="107"/>
      <c r="E328" s="107"/>
      <c r="F328" s="107"/>
      <c r="G328" s="107"/>
      <c r="H328" s="107"/>
      <c r="I328" s="107"/>
      <c r="J328" s="107"/>
      <c r="K328" s="107"/>
      <c r="L328" s="107"/>
      <c r="M328" s="107"/>
      <c r="N328" s="116"/>
      <c r="O328" s="107"/>
      <c r="P328" s="107"/>
      <c r="Q328" s="107"/>
      <c r="R328" s="107"/>
      <c r="S328" s="107"/>
      <c r="T328" s="107"/>
      <c r="U328" s="108"/>
    </row>
    <row r="330" spans="1:21" ht="31" customHeight="1" thickBot="1">
      <c r="B330" s="109"/>
      <c r="C330" s="94" t="s">
        <v>8</v>
      </c>
      <c r="D330" s="94" t="s">
        <v>9</v>
      </c>
      <c r="E330" s="94" t="s">
        <v>10</v>
      </c>
      <c r="F330" s="94" t="s">
        <v>11</v>
      </c>
      <c r="G330" s="94" t="s">
        <v>23</v>
      </c>
      <c r="H330" s="94" t="s">
        <v>24</v>
      </c>
      <c r="I330" s="94" t="s">
        <v>25</v>
      </c>
      <c r="J330" s="94" t="s">
        <v>12</v>
      </c>
      <c r="K330" s="95" t="s">
        <v>13</v>
      </c>
      <c r="L330" s="95" t="s">
        <v>14</v>
      </c>
      <c r="M330" s="94" t="s">
        <v>15</v>
      </c>
      <c r="N330" s="113" t="s">
        <v>16</v>
      </c>
      <c r="O330" s="96" t="s">
        <v>17</v>
      </c>
      <c r="P330" s="96" t="s">
        <v>18</v>
      </c>
      <c r="Q330" s="96" t="s">
        <v>53</v>
      </c>
      <c r="R330" s="96" t="s">
        <v>54</v>
      </c>
      <c r="S330" s="96" t="s">
        <v>19</v>
      </c>
      <c r="T330" s="97" t="s">
        <v>20</v>
      </c>
    </row>
    <row r="331" spans="1:21" ht="14" thickTop="1">
      <c r="B331" s="110"/>
      <c r="C331" s="229" t="s">
        <v>21</v>
      </c>
      <c r="D331" s="89">
        <v>1</v>
      </c>
      <c r="E331" s="117">
        <v>1</v>
      </c>
      <c r="F331" s="117">
        <v>1</v>
      </c>
      <c r="G331" s="230">
        <v>100</v>
      </c>
      <c r="H331" s="230">
        <v>80</v>
      </c>
      <c r="I331" s="230">
        <v>80</v>
      </c>
      <c r="J331" s="230" t="s">
        <v>58</v>
      </c>
      <c r="K331" s="99">
        <f>IF(J331="N",G331*1.5,G331)</f>
        <v>150</v>
      </c>
      <c r="L331" s="100">
        <f>((H331+I331)/(2))</f>
        <v>80</v>
      </c>
      <c r="M331" s="89">
        <f>3.2*(G331/10000)*(3*(L331/20000)*SIN(PI()/3))</f>
        <v>3.3255375505322445E-4</v>
      </c>
      <c r="N331" s="114">
        <f>M331/$M$336</f>
        <v>0.19999999999999998</v>
      </c>
      <c r="O331" s="101">
        <f>1/(1.04+0.245*(F331/E331))</f>
        <v>0.77821011673151741</v>
      </c>
      <c r="P331" s="89">
        <f>(2.31*K331+L331)/((L331/2)*K331)</f>
        <v>7.1083333333333332E-2</v>
      </c>
      <c r="Q331" s="101">
        <f>1+((-5.13)*P331)+(6.78*(P331^2))</f>
        <v>0.66960075708333333</v>
      </c>
      <c r="R331" s="101">
        <f>1+((-5.9)*P331)+(8.99*P331^2)</f>
        <v>0.6260333674305556</v>
      </c>
      <c r="S331" s="101">
        <f>O331*Q331+(1-O331)*R331</f>
        <v>0.65993795081793127</v>
      </c>
      <c r="T331" s="101">
        <f>S331*N331</f>
        <v>0.13198759016358624</v>
      </c>
    </row>
    <row r="332" spans="1:21">
      <c r="B332" s="110"/>
      <c r="C332" s="229" t="s">
        <v>21</v>
      </c>
      <c r="D332" s="89">
        <v>2</v>
      </c>
      <c r="E332" s="117">
        <f t="shared" ref="E332:F335" si="35">E331</f>
        <v>1</v>
      </c>
      <c r="F332" s="117">
        <f t="shared" si="35"/>
        <v>1</v>
      </c>
      <c r="G332" s="230">
        <v>100</v>
      </c>
      <c r="H332" s="230">
        <v>80</v>
      </c>
      <c r="I332" s="230">
        <v>80</v>
      </c>
      <c r="J332" s="230" t="s">
        <v>58</v>
      </c>
      <c r="K332" s="99">
        <f>IF(J332="N",G332*1.5,G332)</f>
        <v>150</v>
      </c>
      <c r="L332" s="100">
        <f>((H332+I332)/(2))</f>
        <v>80</v>
      </c>
      <c r="M332" s="89">
        <f>3.2*(G332/10000)*(3*(L332/20000)*SIN(PI()/3))</f>
        <v>3.3255375505322445E-4</v>
      </c>
      <c r="N332" s="114">
        <f>M332/$M$336</f>
        <v>0.19999999999999998</v>
      </c>
      <c r="O332" s="101">
        <f>1/(1.04+0.245*(F332/E332))</f>
        <v>0.77821011673151741</v>
      </c>
      <c r="P332" s="89">
        <f>(2.31*K332+L332)/((L332/2)*K332)</f>
        <v>7.1083333333333332E-2</v>
      </c>
      <c r="Q332" s="101">
        <f>1+((-5.13)*P332)+(6.78*(P332^2))</f>
        <v>0.66960075708333333</v>
      </c>
      <c r="R332" s="101">
        <f>1+((-5.9)*P332)+(8.99*P332^2)</f>
        <v>0.6260333674305556</v>
      </c>
      <c r="S332" s="101">
        <f>O332*Q332+(1-O332)*R332</f>
        <v>0.65993795081793127</v>
      </c>
      <c r="T332" s="101">
        <f>S332*N332</f>
        <v>0.13198759016358624</v>
      </c>
    </row>
    <row r="333" spans="1:21">
      <c r="B333" s="110"/>
      <c r="C333" s="229" t="s">
        <v>21</v>
      </c>
      <c r="D333" s="89">
        <v>3</v>
      </c>
      <c r="E333" s="117">
        <f t="shared" si="35"/>
        <v>1</v>
      </c>
      <c r="F333" s="117">
        <f t="shared" si="35"/>
        <v>1</v>
      </c>
      <c r="G333" s="230">
        <v>100</v>
      </c>
      <c r="H333" s="230">
        <v>80</v>
      </c>
      <c r="I333" s="230">
        <v>80</v>
      </c>
      <c r="J333" s="230" t="s">
        <v>58</v>
      </c>
      <c r="K333" s="99">
        <f>IF(J333="N",G333*1.5,G333)</f>
        <v>150</v>
      </c>
      <c r="L333" s="100">
        <f>((H333+I333)/(2))</f>
        <v>80</v>
      </c>
      <c r="M333" s="89">
        <f>3.2*(G333/10000)*(3*(L333/20000)*SIN(PI()/3))</f>
        <v>3.3255375505322445E-4</v>
      </c>
      <c r="N333" s="114">
        <f>M333/$M$336</f>
        <v>0.19999999999999998</v>
      </c>
      <c r="O333" s="101">
        <f>1/(1.04+0.245*(F333/E333))</f>
        <v>0.77821011673151741</v>
      </c>
      <c r="P333" s="89">
        <f>(2.31*K333+L333)/((L333/2)*K333)</f>
        <v>7.1083333333333332E-2</v>
      </c>
      <c r="Q333" s="101">
        <f>1+((-5.13)*P333)+(6.78*(P333^2))</f>
        <v>0.66960075708333333</v>
      </c>
      <c r="R333" s="101">
        <f>1+((-5.9)*P333)+(8.99*P333^2)</f>
        <v>0.6260333674305556</v>
      </c>
      <c r="S333" s="101">
        <f>O333*Q333+(1-O333)*R333</f>
        <v>0.65993795081793127</v>
      </c>
      <c r="T333" s="101">
        <f>S333*N333</f>
        <v>0.13198759016358624</v>
      </c>
    </row>
    <row r="334" spans="1:21">
      <c r="B334" s="110"/>
      <c r="C334" s="229" t="s">
        <v>21</v>
      </c>
      <c r="D334" s="89">
        <v>4</v>
      </c>
      <c r="E334" s="117">
        <f t="shared" si="35"/>
        <v>1</v>
      </c>
      <c r="F334" s="117">
        <f t="shared" si="35"/>
        <v>1</v>
      </c>
      <c r="G334" s="230">
        <v>100</v>
      </c>
      <c r="H334" s="230">
        <v>80</v>
      </c>
      <c r="I334" s="230">
        <v>80</v>
      </c>
      <c r="J334" s="230" t="s">
        <v>58</v>
      </c>
      <c r="K334" s="99">
        <f>IF(J334="N",G334*1.5,G334)</f>
        <v>150</v>
      </c>
      <c r="L334" s="100">
        <f>((H334+I334)/(2))</f>
        <v>80</v>
      </c>
      <c r="M334" s="89">
        <f>3.2*(G334/10000)*(3*(L334/20000)*SIN(PI()/3))</f>
        <v>3.3255375505322445E-4</v>
      </c>
      <c r="N334" s="114">
        <f>M334/$M$336</f>
        <v>0.19999999999999998</v>
      </c>
      <c r="O334" s="101">
        <f>1/(1.04+0.245*(F334/E334))</f>
        <v>0.77821011673151741</v>
      </c>
      <c r="P334" s="89">
        <f>(2.31*K334+L334)/((L334/2)*K334)</f>
        <v>7.1083333333333332E-2</v>
      </c>
      <c r="Q334" s="101">
        <f>1+((-5.13)*P334)+(6.78*(P334^2))</f>
        <v>0.66960075708333333</v>
      </c>
      <c r="R334" s="101">
        <f>1+((-5.9)*P334)+(8.99*P334^2)</f>
        <v>0.6260333674305556</v>
      </c>
      <c r="S334" s="101">
        <f>O334*Q334+(1-O334)*R334</f>
        <v>0.65993795081793127</v>
      </c>
      <c r="T334" s="101">
        <f>S334*N334</f>
        <v>0.13198759016358624</v>
      </c>
    </row>
    <row r="335" spans="1:21" ht="14" thickBot="1">
      <c r="B335" s="110"/>
      <c r="C335" s="231" t="s">
        <v>21</v>
      </c>
      <c r="D335" s="90">
        <v>5</v>
      </c>
      <c r="E335" s="118">
        <f t="shared" si="35"/>
        <v>1</v>
      </c>
      <c r="F335" s="118">
        <f t="shared" si="35"/>
        <v>1</v>
      </c>
      <c r="G335" s="231">
        <v>100</v>
      </c>
      <c r="H335" s="231">
        <v>80</v>
      </c>
      <c r="I335" s="231">
        <v>80</v>
      </c>
      <c r="J335" s="231" t="s">
        <v>58</v>
      </c>
      <c r="K335" s="103">
        <f>IF(J335="N",G335*1.5,G335)</f>
        <v>150</v>
      </c>
      <c r="L335" s="104">
        <f>((H335+I335)/(2))</f>
        <v>80</v>
      </c>
      <c r="M335" s="90">
        <f>3.2*(G335/10000)*(3*(L335/20000)*SIN(PI()/3))</f>
        <v>3.3255375505322445E-4</v>
      </c>
      <c r="N335" s="114">
        <f>M335/$M$336</f>
        <v>0.19999999999999998</v>
      </c>
      <c r="O335" s="119">
        <f>1/(1.04+0.245*(F335/E335))</f>
        <v>0.77821011673151741</v>
      </c>
      <c r="P335" s="90">
        <f>(2.31*K335+L335)/((L335/2)*K335)</f>
        <v>7.1083333333333332E-2</v>
      </c>
      <c r="Q335" s="119">
        <f>1+((-5.13)*P335)+(6.78*(P335^2))</f>
        <v>0.66960075708333333</v>
      </c>
      <c r="R335" s="119">
        <f>1+((-5.9)*P335)+(8.99*P335^2)</f>
        <v>0.6260333674305556</v>
      </c>
      <c r="S335" s="119">
        <f>O335*Q335+(1-O335)*R335</f>
        <v>0.65993795081793127</v>
      </c>
      <c r="T335" s="101">
        <f>S335*N335</f>
        <v>0.13198759016358624</v>
      </c>
    </row>
    <row r="336" spans="1:21" ht="17" thickBot="1">
      <c r="A336" t="s">
        <v>68</v>
      </c>
      <c r="B336" s="110"/>
      <c r="C336" s="89"/>
      <c r="D336" s="89"/>
      <c r="E336" s="89"/>
      <c r="F336" s="89"/>
      <c r="G336" s="111">
        <f>AVERAGE(G331:G335)</f>
        <v>100</v>
      </c>
      <c r="H336" s="111">
        <f>AVERAGE(H331:H335)</f>
        <v>80</v>
      </c>
      <c r="I336" s="111">
        <f>AVERAGE(I331:I335)</f>
        <v>80</v>
      </c>
      <c r="J336" s="89"/>
      <c r="K336" s="100"/>
      <c r="L336" s="100"/>
      <c r="M336" s="112">
        <f>SUM(M331:M335)</f>
        <v>1.6627687752661224E-3</v>
      </c>
      <c r="N336" s="114"/>
      <c r="O336" s="89"/>
      <c r="P336" s="89"/>
      <c r="Q336" s="89"/>
      <c r="R336" s="89"/>
      <c r="S336" s="101">
        <f>AVERAGE(S331:S335)</f>
        <v>0.65993795081793127</v>
      </c>
      <c r="T336" s="111">
        <f>SUM(T331:T335)</f>
        <v>0.65993795081793127</v>
      </c>
    </row>
    <row r="337" spans="1:21" ht="4" customHeight="1">
      <c r="B337" s="105"/>
      <c r="C337" s="106"/>
      <c r="D337" s="107"/>
      <c r="E337" s="107"/>
      <c r="F337" s="107"/>
      <c r="G337" s="107"/>
      <c r="H337" s="107"/>
      <c r="I337" s="107"/>
      <c r="J337" s="107"/>
      <c r="K337" s="107"/>
      <c r="L337" s="107"/>
      <c r="M337" s="107"/>
      <c r="N337" s="116"/>
      <c r="O337" s="107"/>
      <c r="P337" s="107"/>
      <c r="Q337" s="107"/>
      <c r="R337" s="107"/>
      <c r="S337" s="107"/>
      <c r="T337" s="107"/>
      <c r="U337" s="108"/>
    </row>
    <row r="339" spans="1:21" ht="31" customHeight="1" thickBot="1">
      <c r="B339" s="109"/>
      <c r="C339" s="94" t="s">
        <v>8</v>
      </c>
      <c r="D339" s="94" t="s">
        <v>9</v>
      </c>
      <c r="E339" s="94" t="s">
        <v>10</v>
      </c>
      <c r="F339" s="94" t="s">
        <v>11</v>
      </c>
      <c r="G339" s="94" t="s">
        <v>23</v>
      </c>
      <c r="H339" s="94" t="s">
        <v>24</v>
      </c>
      <c r="I339" s="94" t="s">
        <v>25</v>
      </c>
      <c r="J339" s="94" t="s">
        <v>12</v>
      </c>
      <c r="K339" s="95" t="s">
        <v>13</v>
      </c>
      <c r="L339" s="95" t="s">
        <v>14</v>
      </c>
      <c r="M339" s="94" t="s">
        <v>15</v>
      </c>
      <c r="N339" s="113" t="s">
        <v>16</v>
      </c>
      <c r="O339" s="96" t="s">
        <v>17</v>
      </c>
      <c r="P339" s="96" t="s">
        <v>18</v>
      </c>
      <c r="Q339" s="96" t="s">
        <v>53</v>
      </c>
      <c r="R339" s="96" t="s">
        <v>54</v>
      </c>
      <c r="S339" s="96" t="s">
        <v>19</v>
      </c>
      <c r="T339" s="97" t="s">
        <v>20</v>
      </c>
    </row>
    <row r="340" spans="1:21" ht="14" thickTop="1">
      <c r="B340" s="110"/>
      <c r="C340" s="229" t="s">
        <v>21</v>
      </c>
      <c r="D340" s="89">
        <v>1</v>
      </c>
      <c r="E340" s="117">
        <v>1</v>
      </c>
      <c r="F340" s="117">
        <v>1</v>
      </c>
      <c r="G340" s="230">
        <v>100</v>
      </c>
      <c r="H340" s="230">
        <v>80</v>
      </c>
      <c r="I340" s="230">
        <v>80</v>
      </c>
      <c r="J340" s="230" t="s">
        <v>58</v>
      </c>
      <c r="K340" s="99">
        <f>IF(J340="N",G340*1.5,G340)</f>
        <v>150</v>
      </c>
      <c r="L340" s="100">
        <f>((H340+I340)/(2))</f>
        <v>80</v>
      </c>
      <c r="M340" s="89">
        <f>3.2*(G340/10000)*(3*(L340/20000)*SIN(PI()/3))</f>
        <v>3.3255375505322445E-4</v>
      </c>
      <c r="N340" s="114">
        <f>M340/$M$345</f>
        <v>0.19999999999999998</v>
      </c>
      <c r="O340" s="101">
        <f>1/(1.04+0.245*(F340/E340))</f>
        <v>0.77821011673151741</v>
      </c>
      <c r="P340" s="89">
        <f>(2.31*K340+L340)/((L340/2)*K340)</f>
        <v>7.1083333333333332E-2</v>
      </c>
      <c r="Q340" s="101">
        <f>1+((-5.13)*P340)+(6.78*(P340^2))</f>
        <v>0.66960075708333333</v>
      </c>
      <c r="R340" s="101">
        <f>1+((-5.9)*P340)+(8.99*P340^2)</f>
        <v>0.6260333674305556</v>
      </c>
      <c r="S340" s="101">
        <f>O340*Q340+(1-O340)*R340</f>
        <v>0.65993795081793127</v>
      </c>
      <c r="T340" s="101">
        <f>S340*N340</f>
        <v>0.13198759016358624</v>
      </c>
    </row>
    <row r="341" spans="1:21">
      <c r="B341" s="110"/>
      <c r="C341" s="229" t="s">
        <v>21</v>
      </c>
      <c r="D341" s="89">
        <v>2</v>
      </c>
      <c r="E341" s="117">
        <f t="shared" ref="E341:F344" si="36">E340</f>
        <v>1</v>
      </c>
      <c r="F341" s="117">
        <f t="shared" si="36"/>
        <v>1</v>
      </c>
      <c r="G341" s="230">
        <v>100</v>
      </c>
      <c r="H341" s="230">
        <v>80</v>
      </c>
      <c r="I341" s="230">
        <v>80</v>
      </c>
      <c r="J341" s="230" t="s">
        <v>58</v>
      </c>
      <c r="K341" s="99">
        <f>IF(J341="N",G341*1.5,G341)</f>
        <v>150</v>
      </c>
      <c r="L341" s="100">
        <f>((H341+I341)/(2))</f>
        <v>80</v>
      </c>
      <c r="M341" s="89">
        <f>3.2*(G341/10000)*(3*(L341/20000)*SIN(PI()/3))</f>
        <v>3.3255375505322445E-4</v>
      </c>
      <c r="N341" s="114">
        <f>M341/$M$345</f>
        <v>0.19999999999999998</v>
      </c>
      <c r="O341" s="101">
        <f>1/(1.04+0.245*(F341/E341))</f>
        <v>0.77821011673151741</v>
      </c>
      <c r="P341" s="89">
        <f>(2.31*K341+L341)/((L341/2)*K341)</f>
        <v>7.1083333333333332E-2</v>
      </c>
      <c r="Q341" s="101">
        <f>1+((-5.13)*P341)+(6.78*(P341^2))</f>
        <v>0.66960075708333333</v>
      </c>
      <c r="R341" s="101">
        <f>1+((-5.9)*P341)+(8.99*P341^2)</f>
        <v>0.6260333674305556</v>
      </c>
      <c r="S341" s="101">
        <f>O341*Q341+(1-O341)*R341</f>
        <v>0.65993795081793127</v>
      </c>
      <c r="T341" s="101">
        <f>S341*N341</f>
        <v>0.13198759016358624</v>
      </c>
    </row>
    <row r="342" spans="1:21">
      <c r="B342" s="110"/>
      <c r="C342" s="229" t="s">
        <v>21</v>
      </c>
      <c r="D342" s="89">
        <v>3</v>
      </c>
      <c r="E342" s="117">
        <f t="shared" si="36"/>
        <v>1</v>
      </c>
      <c r="F342" s="117">
        <f t="shared" si="36"/>
        <v>1</v>
      </c>
      <c r="G342" s="230">
        <v>100</v>
      </c>
      <c r="H342" s="230">
        <v>80</v>
      </c>
      <c r="I342" s="230">
        <v>80</v>
      </c>
      <c r="J342" s="230" t="s">
        <v>58</v>
      </c>
      <c r="K342" s="99">
        <f>IF(J342="N",G342*1.5,G342)</f>
        <v>150</v>
      </c>
      <c r="L342" s="100">
        <f>((H342+I342)/(2))</f>
        <v>80</v>
      </c>
      <c r="M342" s="89">
        <f>3.2*(G342/10000)*(3*(L342/20000)*SIN(PI()/3))</f>
        <v>3.3255375505322445E-4</v>
      </c>
      <c r="N342" s="114">
        <f>M342/$M$345</f>
        <v>0.19999999999999998</v>
      </c>
      <c r="O342" s="101">
        <f>1/(1.04+0.245*(F342/E342))</f>
        <v>0.77821011673151741</v>
      </c>
      <c r="P342" s="89">
        <f>(2.31*K342+L342)/((L342/2)*K342)</f>
        <v>7.1083333333333332E-2</v>
      </c>
      <c r="Q342" s="101">
        <f>1+((-5.13)*P342)+(6.78*(P342^2))</f>
        <v>0.66960075708333333</v>
      </c>
      <c r="R342" s="101">
        <f>1+((-5.9)*P342)+(8.99*P342^2)</f>
        <v>0.6260333674305556</v>
      </c>
      <c r="S342" s="101">
        <f>O342*Q342+(1-O342)*R342</f>
        <v>0.65993795081793127</v>
      </c>
      <c r="T342" s="101">
        <f>S342*N342</f>
        <v>0.13198759016358624</v>
      </c>
    </row>
    <row r="343" spans="1:21">
      <c r="B343" s="110"/>
      <c r="C343" s="229" t="s">
        <v>21</v>
      </c>
      <c r="D343" s="89">
        <v>4</v>
      </c>
      <c r="E343" s="117">
        <f t="shared" si="36"/>
        <v>1</v>
      </c>
      <c r="F343" s="117">
        <f t="shared" si="36"/>
        <v>1</v>
      </c>
      <c r="G343" s="230">
        <v>100</v>
      </c>
      <c r="H343" s="230">
        <v>80</v>
      </c>
      <c r="I343" s="230">
        <v>80</v>
      </c>
      <c r="J343" s="230" t="s">
        <v>58</v>
      </c>
      <c r="K343" s="99">
        <f>IF(J343="N",G343*1.5,G343)</f>
        <v>150</v>
      </c>
      <c r="L343" s="100">
        <f>((H343+I343)/(2))</f>
        <v>80</v>
      </c>
      <c r="M343" s="89">
        <f>3.2*(G343/10000)*(3*(L343/20000)*SIN(PI()/3))</f>
        <v>3.3255375505322445E-4</v>
      </c>
      <c r="N343" s="114">
        <f>M343/$M$345</f>
        <v>0.19999999999999998</v>
      </c>
      <c r="O343" s="101">
        <f>1/(1.04+0.245*(F343/E343))</f>
        <v>0.77821011673151741</v>
      </c>
      <c r="P343" s="89">
        <f>(2.31*K343+L343)/((L343/2)*K343)</f>
        <v>7.1083333333333332E-2</v>
      </c>
      <c r="Q343" s="101">
        <f>1+((-5.13)*P343)+(6.78*(P343^2))</f>
        <v>0.66960075708333333</v>
      </c>
      <c r="R343" s="101">
        <f>1+((-5.9)*P343)+(8.99*P343^2)</f>
        <v>0.6260333674305556</v>
      </c>
      <c r="S343" s="101">
        <f>O343*Q343+(1-O343)*R343</f>
        <v>0.65993795081793127</v>
      </c>
      <c r="T343" s="101">
        <f>S343*N343</f>
        <v>0.13198759016358624</v>
      </c>
    </row>
    <row r="344" spans="1:21" ht="14" thickBot="1">
      <c r="B344" s="110"/>
      <c r="C344" s="231" t="s">
        <v>21</v>
      </c>
      <c r="D344" s="90">
        <v>5</v>
      </c>
      <c r="E344" s="118">
        <f t="shared" si="36"/>
        <v>1</v>
      </c>
      <c r="F344" s="118">
        <f t="shared" si="36"/>
        <v>1</v>
      </c>
      <c r="G344" s="231">
        <v>100</v>
      </c>
      <c r="H344" s="231">
        <v>80</v>
      </c>
      <c r="I344" s="231">
        <v>80</v>
      </c>
      <c r="J344" s="231" t="s">
        <v>58</v>
      </c>
      <c r="K344" s="103">
        <f>IF(J344="N",G344*1.5,G344)</f>
        <v>150</v>
      </c>
      <c r="L344" s="104">
        <f>((H344+I344)/(2))</f>
        <v>80</v>
      </c>
      <c r="M344" s="90">
        <f>3.2*(G344/10000)*(3*(L344/20000)*SIN(PI()/3))</f>
        <v>3.3255375505322445E-4</v>
      </c>
      <c r="N344" s="114">
        <f>M344/$M$345</f>
        <v>0.19999999999999998</v>
      </c>
      <c r="O344" s="119">
        <f>1/(1.04+0.245*(F344/E344))</f>
        <v>0.77821011673151741</v>
      </c>
      <c r="P344" s="90">
        <f>(2.31*K344+L344)/((L344/2)*K344)</f>
        <v>7.1083333333333332E-2</v>
      </c>
      <c r="Q344" s="119">
        <f>1+((-5.13)*P344)+(6.78*(P344^2))</f>
        <v>0.66960075708333333</v>
      </c>
      <c r="R344" s="119">
        <f>1+((-5.9)*P344)+(8.99*P344^2)</f>
        <v>0.6260333674305556</v>
      </c>
      <c r="S344" s="119">
        <f>O344*Q344+(1-O344)*R344</f>
        <v>0.65993795081793127</v>
      </c>
      <c r="T344" s="101">
        <f>S344*N344</f>
        <v>0.13198759016358624</v>
      </c>
    </row>
    <row r="345" spans="1:21" ht="17" thickBot="1">
      <c r="A345" t="s">
        <v>69</v>
      </c>
      <c r="B345" s="110"/>
      <c r="C345" s="89"/>
      <c r="D345" s="89"/>
      <c r="E345" s="89"/>
      <c r="F345" s="89"/>
      <c r="G345" s="111">
        <f>AVERAGE(G340:G344)</f>
        <v>100</v>
      </c>
      <c r="H345" s="111">
        <f>AVERAGE(H340:H344)</f>
        <v>80</v>
      </c>
      <c r="I345" s="111">
        <f>AVERAGE(I340:I344)</f>
        <v>80</v>
      </c>
      <c r="J345" s="89"/>
      <c r="K345" s="100"/>
      <c r="L345" s="100"/>
      <c r="M345" s="112">
        <f>SUM(M340:M344)</f>
        <v>1.6627687752661224E-3</v>
      </c>
      <c r="N345" s="114"/>
      <c r="O345" s="89"/>
      <c r="P345" s="89"/>
      <c r="Q345" s="89"/>
      <c r="R345" s="89"/>
      <c r="S345" s="101">
        <f>AVERAGE(S340:S344)</f>
        <v>0.65993795081793127</v>
      </c>
      <c r="T345" s="111">
        <f>SUM(T340:T344)</f>
        <v>0.65993795081793127</v>
      </c>
    </row>
    <row r="346" spans="1:21" ht="4" customHeight="1">
      <c r="B346" s="105"/>
      <c r="C346" s="106"/>
      <c r="D346" s="107"/>
      <c r="E346" s="107"/>
      <c r="F346" s="107"/>
      <c r="G346" s="107"/>
      <c r="H346" s="107"/>
      <c r="I346" s="107"/>
      <c r="J346" s="107"/>
      <c r="K346" s="107"/>
      <c r="L346" s="107"/>
      <c r="M346" s="107"/>
      <c r="N346" s="116"/>
      <c r="O346" s="107"/>
      <c r="P346" s="107"/>
      <c r="Q346" s="107"/>
      <c r="R346" s="107"/>
      <c r="S346" s="107"/>
      <c r="T346" s="107"/>
      <c r="U346" s="108"/>
    </row>
    <row r="348" spans="1:21" ht="31" customHeight="1" thickBot="1">
      <c r="B348" s="109"/>
      <c r="C348" s="94" t="s">
        <v>8</v>
      </c>
      <c r="D348" s="94" t="s">
        <v>9</v>
      </c>
      <c r="E348" s="94" t="s">
        <v>10</v>
      </c>
      <c r="F348" s="94" t="s">
        <v>11</v>
      </c>
      <c r="G348" s="94" t="s">
        <v>23</v>
      </c>
      <c r="H348" s="94" t="s">
        <v>24</v>
      </c>
      <c r="I348" s="94" t="s">
        <v>25</v>
      </c>
      <c r="J348" s="94" t="s">
        <v>12</v>
      </c>
      <c r="K348" s="95" t="s">
        <v>13</v>
      </c>
      <c r="L348" s="95" t="s">
        <v>14</v>
      </c>
      <c r="M348" s="94" t="s">
        <v>15</v>
      </c>
      <c r="N348" s="113" t="s">
        <v>16</v>
      </c>
      <c r="O348" s="96" t="s">
        <v>17</v>
      </c>
      <c r="P348" s="96" t="s">
        <v>18</v>
      </c>
      <c r="Q348" s="96" t="s">
        <v>53</v>
      </c>
      <c r="R348" s="96" t="s">
        <v>54</v>
      </c>
      <c r="S348" s="96" t="s">
        <v>19</v>
      </c>
      <c r="T348" s="97" t="s">
        <v>20</v>
      </c>
    </row>
    <row r="349" spans="1:21" ht="14" thickTop="1">
      <c r="B349" s="110"/>
      <c r="C349" s="229" t="s">
        <v>21</v>
      </c>
      <c r="D349" s="89">
        <v>1</v>
      </c>
      <c r="E349" s="117">
        <v>1</v>
      </c>
      <c r="F349" s="117">
        <v>1</v>
      </c>
      <c r="G349" s="230">
        <v>100</v>
      </c>
      <c r="H349" s="230">
        <v>80</v>
      </c>
      <c r="I349" s="230">
        <v>80</v>
      </c>
      <c r="J349" s="230" t="s">
        <v>58</v>
      </c>
      <c r="K349" s="99">
        <f>IF(J349="N",G349*1.5,G349)</f>
        <v>150</v>
      </c>
      <c r="L349" s="100">
        <f>((H349+I349)/(2))</f>
        <v>80</v>
      </c>
      <c r="M349" s="89">
        <f>3.2*(G349/10000)*(3*(L349/20000)*SIN(PI()/3))</f>
        <v>3.3255375505322445E-4</v>
      </c>
      <c r="N349" s="114">
        <f>M349/$M$354</f>
        <v>0.19999999999999998</v>
      </c>
      <c r="O349" s="101">
        <f>1/(1.04+0.245*(F349/E349))</f>
        <v>0.77821011673151741</v>
      </c>
      <c r="P349" s="89">
        <f>(2.31*K349+L349)/((L349/2)*K349)</f>
        <v>7.1083333333333332E-2</v>
      </c>
      <c r="Q349" s="101">
        <f>1+((-5.13)*P349)+(6.78*(P349^2))</f>
        <v>0.66960075708333333</v>
      </c>
      <c r="R349" s="101">
        <f>1+((-5.9)*P349)+(8.99*P349^2)</f>
        <v>0.6260333674305556</v>
      </c>
      <c r="S349" s="101">
        <f>O349*Q349+(1-O349)*R349</f>
        <v>0.65993795081793127</v>
      </c>
      <c r="T349" s="101">
        <f>S349*N349</f>
        <v>0.13198759016358624</v>
      </c>
    </row>
    <row r="350" spans="1:21">
      <c r="B350" s="110"/>
      <c r="C350" s="229" t="s">
        <v>21</v>
      </c>
      <c r="D350" s="89">
        <v>2</v>
      </c>
      <c r="E350" s="117">
        <f t="shared" ref="E350:F353" si="37">E349</f>
        <v>1</v>
      </c>
      <c r="F350" s="117">
        <f t="shared" si="37"/>
        <v>1</v>
      </c>
      <c r="G350" s="230">
        <v>100</v>
      </c>
      <c r="H350" s="230">
        <v>80</v>
      </c>
      <c r="I350" s="230">
        <v>80</v>
      </c>
      <c r="J350" s="230" t="s">
        <v>58</v>
      </c>
      <c r="K350" s="99">
        <f>IF(J350="N",G350*1.5,G350)</f>
        <v>150</v>
      </c>
      <c r="L350" s="100">
        <f>((H350+I350)/(2))</f>
        <v>80</v>
      </c>
      <c r="M350" s="89">
        <f>3.2*(G350/10000)*(3*(L350/20000)*SIN(PI()/3))</f>
        <v>3.3255375505322445E-4</v>
      </c>
      <c r="N350" s="114">
        <f>M350/$M$354</f>
        <v>0.19999999999999998</v>
      </c>
      <c r="O350" s="101">
        <f>1/(1.04+0.245*(F350/E350))</f>
        <v>0.77821011673151741</v>
      </c>
      <c r="P350" s="89">
        <f>(2.31*K350+L350)/((L350/2)*K350)</f>
        <v>7.1083333333333332E-2</v>
      </c>
      <c r="Q350" s="101">
        <f>1+((-5.13)*P350)+(6.78*(P350^2))</f>
        <v>0.66960075708333333</v>
      </c>
      <c r="R350" s="101">
        <f>1+((-5.9)*P350)+(8.99*P350^2)</f>
        <v>0.6260333674305556</v>
      </c>
      <c r="S350" s="101">
        <f>O350*Q350+(1-O350)*R350</f>
        <v>0.65993795081793127</v>
      </c>
      <c r="T350" s="101">
        <f>S350*N350</f>
        <v>0.13198759016358624</v>
      </c>
    </row>
    <row r="351" spans="1:21">
      <c r="B351" s="110"/>
      <c r="C351" s="229" t="s">
        <v>21</v>
      </c>
      <c r="D351" s="89">
        <v>3</v>
      </c>
      <c r="E351" s="117">
        <f t="shared" si="37"/>
        <v>1</v>
      </c>
      <c r="F351" s="117">
        <f t="shared" si="37"/>
        <v>1</v>
      </c>
      <c r="G351" s="230">
        <v>100</v>
      </c>
      <c r="H351" s="230">
        <v>80</v>
      </c>
      <c r="I351" s="230">
        <v>80</v>
      </c>
      <c r="J351" s="230" t="s">
        <v>58</v>
      </c>
      <c r="K351" s="99">
        <f>IF(J351="N",G351*1.5,G351)</f>
        <v>150</v>
      </c>
      <c r="L351" s="100">
        <f>((H351+I351)/(2))</f>
        <v>80</v>
      </c>
      <c r="M351" s="89">
        <f>3.2*(G351/10000)*(3*(L351/20000)*SIN(PI()/3))</f>
        <v>3.3255375505322445E-4</v>
      </c>
      <c r="N351" s="114">
        <f>M351/$M$354</f>
        <v>0.19999999999999998</v>
      </c>
      <c r="O351" s="101">
        <f>1/(1.04+0.245*(F351/E351))</f>
        <v>0.77821011673151741</v>
      </c>
      <c r="P351" s="89">
        <f>(2.31*K351+L351)/((L351/2)*K351)</f>
        <v>7.1083333333333332E-2</v>
      </c>
      <c r="Q351" s="101">
        <f>1+((-5.13)*P351)+(6.78*(P351^2))</f>
        <v>0.66960075708333333</v>
      </c>
      <c r="R351" s="101">
        <f>1+((-5.9)*P351)+(8.99*P351^2)</f>
        <v>0.6260333674305556</v>
      </c>
      <c r="S351" s="101">
        <f>O351*Q351+(1-O351)*R351</f>
        <v>0.65993795081793127</v>
      </c>
      <c r="T351" s="101">
        <f>S351*N351</f>
        <v>0.13198759016358624</v>
      </c>
    </row>
    <row r="352" spans="1:21">
      <c r="B352" s="110"/>
      <c r="C352" s="229" t="s">
        <v>21</v>
      </c>
      <c r="D352" s="89">
        <v>4</v>
      </c>
      <c r="E352" s="117">
        <f t="shared" si="37"/>
        <v>1</v>
      </c>
      <c r="F352" s="117">
        <f t="shared" si="37"/>
        <v>1</v>
      </c>
      <c r="G352" s="230">
        <v>100</v>
      </c>
      <c r="H352" s="230">
        <v>80</v>
      </c>
      <c r="I352" s="230">
        <v>80</v>
      </c>
      <c r="J352" s="230" t="s">
        <v>58</v>
      </c>
      <c r="K352" s="99">
        <f>IF(J352="N",G352*1.5,G352)</f>
        <v>150</v>
      </c>
      <c r="L352" s="100">
        <f>((H352+I352)/(2))</f>
        <v>80</v>
      </c>
      <c r="M352" s="89">
        <f>3.2*(G352/10000)*(3*(L352/20000)*SIN(PI()/3))</f>
        <v>3.3255375505322445E-4</v>
      </c>
      <c r="N352" s="114">
        <f>M352/$M$354</f>
        <v>0.19999999999999998</v>
      </c>
      <c r="O352" s="101">
        <f>1/(1.04+0.245*(F352/E352))</f>
        <v>0.77821011673151741</v>
      </c>
      <c r="P352" s="89">
        <f>(2.31*K352+L352)/((L352/2)*K352)</f>
        <v>7.1083333333333332E-2</v>
      </c>
      <c r="Q352" s="101">
        <f>1+((-5.13)*P352)+(6.78*(P352^2))</f>
        <v>0.66960075708333333</v>
      </c>
      <c r="R352" s="101">
        <f>1+((-5.9)*P352)+(8.99*P352^2)</f>
        <v>0.6260333674305556</v>
      </c>
      <c r="S352" s="101">
        <f>O352*Q352+(1-O352)*R352</f>
        <v>0.65993795081793127</v>
      </c>
      <c r="T352" s="101">
        <f>S352*N352</f>
        <v>0.13198759016358624</v>
      </c>
    </row>
    <row r="353" spans="2:21" ht="14" thickBot="1">
      <c r="B353" s="110"/>
      <c r="C353" s="231" t="s">
        <v>21</v>
      </c>
      <c r="D353" s="90">
        <v>5</v>
      </c>
      <c r="E353" s="118">
        <f t="shared" si="37"/>
        <v>1</v>
      </c>
      <c r="F353" s="118">
        <f t="shared" si="37"/>
        <v>1</v>
      </c>
      <c r="G353" s="231">
        <v>100</v>
      </c>
      <c r="H353" s="231">
        <v>80</v>
      </c>
      <c r="I353" s="231">
        <v>80</v>
      </c>
      <c r="J353" s="231" t="s">
        <v>58</v>
      </c>
      <c r="K353" s="103">
        <f>IF(J353="N",G353*1.5,G353)</f>
        <v>150</v>
      </c>
      <c r="L353" s="104">
        <f>((H353+I353)/(2))</f>
        <v>80</v>
      </c>
      <c r="M353" s="90">
        <f>3.2*(G353/10000)*(3*(L353/20000)*SIN(PI()/3))</f>
        <v>3.3255375505322445E-4</v>
      </c>
      <c r="N353" s="114">
        <f>M353/$M$354</f>
        <v>0.19999999999999998</v>
      </c>
      <c r="O353" s="119">
        <f>1/(1.04+0.245*(F353/E353))</f>
        <v>0.77821011673151741</v>
      </c>
      <c r="P353" s="90">
        <f>(2.31*K353+L353)/((L353/2)*K353)</f>
        <v>7.1083333333333332E-2</v>
      </c>
      <c r="Q353" s="119">
        <f>1+((-5.13)*P353)+(6.78*(P353^2))</f>
        <v>0.66960075708333333</v>
      </c>
      <c r="R353" s="119">
        <f>1+((-5.9)*P353)+(8.99*P353^2)</f>
        <v>0.6260333674305556</v>
      </c>
      <c r="S353" s="119">
        <f>O353*Q353+(1-O353)*R353</f>
        <v>0.65993795081793127</v>
      </c>
      <c r="T353" s="101">
        <f>S353*N353</f>
        <v>0.13198759016358624</v>
      </c>
    </row>
    <row r="354" spans="2:21" ht="17" thickBot="1">
      <c r="B354" s="110"/>
      <c r="C354" s="89"/>
      <c r="D354" s="89"/>
      <c r="E354" s="89"/>
      <c r="F354" s="89"/>
      <c r="G354" s="111">
        <f>AVERAGE(G349:G353)</f>
        <v>100</v>
      </c>
      <c r="H354" s="111">
        <f>AVERAGE(H349:H353)</f>
        <v>80</v>
      </c>
      <c r="I354" s="111">
        <f>AVERAGE(I349:I353)</f>
        <v>80</v>
      </c>
      <c r="J354" s="89"/>
      <c r="K354" s="100"/>
      <c r="L354" s="100"/>
      <c r="M354" s="112">
        <f>SUM(M349:M353)</f>
        <v>1.6627687752661224E-3</v>
      </c>
      <c r="N354" s="114"/>
      <c r="O354" s="89"/>
      <c r="P354" s="89"/>
      <c r="Q354" s="89"/>
      <c r="R354" s="89"/>
      <c r="S354" s="101">
        <f>AVERAGE(S349:S353)</f>
        <v>0.65993795081793127</v>
      </c>
      <c r="T354" s="111">
        <f>SUM(T349:T353)</f>
        <v>0.65993795081793127</v>
      </c>
    </row>
    <row r="355" spans="2:21" ht="4" customHeight="1">
      <c r="B355" s="105"/>
      <c r="C355" s="106"/>
      <c r="D355" s="107"/>
      <c r="E355" s="107"/>
      <c r="F355" s="107"/>
      <c r="G355" s="107"/>
      <c r="H355" s="107"/>
      <c r="I355" s="107"/>
      <c r="J355" s="107"/>
      <c r="K355" s="107"/>
      <c r="L355" s="107"/>
      <c r="M355" s="107"/>
      <c r="N355" s="116"/>
      <c r="O355" s="107"/>
      <c r="P355" s="107"/>
      <c r="Q355" s="107"/>
      <c r="R355" s="107"/>
      <c r="S355" s="107"/>
      <c r="T355" s="107"/>
      <c r="U355" s="108"/>
    </row>
    <row r="357" spans="2:21" ht="31" customHeight="1" thickBot="1">
      <c r="B357" s="109"/>
      <c r="C357" s="94" t="s">
        <v>8</v>
      </c>
      <c r="D357" s="94" t="s">
        <v>9</v>
      </c>
      <c r="E357" s="94" t="s">
        <v>10</v>
      </c>
      <c r="F357" s="94" t="s">
        <v>11</v>
      </c>
      <c r="G357" s="94" t="s">
        <v>23</v>
      </c>
      <c r="H357" s="94" t="s">
        <v>24</v>
      </c>
      <c r="I357" s="94" t="s">
        <v>25</v>
      </c>
      <c r="J357" s="94" t="s">
        <v>12</v>
      </c>
      <c r="K357" s="95" t="s">
        <v>13</v>
      </c>
      <c r="L357" s="95" t="s">
        <v>14</v>
      </c>
      <c r="M357" s="94" t="s">
        <v>15</v>
      </c>
      <c r="N357" s="113" t="s">
        <v>16</v>
      </c>
      <c r="O357" s="96" t="s">
        <v>17</v>
      </c>
      <c r="P357" s="96" t="s">
        <v>18</v>
      </c>
      <c r="Q357" s="96" t="s">
        <v>53</v>
      </c>
      <c r="R357" s="96" t="s">
        <v>54</v>
      </c>
      <c r="S357" s="96" t="s">
        <v>19</v>
      </c>
      <c r="T357" s="97" t="s">
        <v>20</v>
      </c>
    </row>
    <row r="358" spans="2:21" ht="14" thickTop="1">
      <c r="B358" s="110"/>
      <c r="C358" s="229" t="s">
        <v>21</v>
      </c>
      <c r="D358" s="89">
        <v>1</v>
      </c>
      <c r="E358" s="117">
        <v>1</v>
      </c>
      <c r="F358" s="117">
        <v>1</v>
      </c>
      <c r="G358" s="230">
        <v>100</v>
      </c>
      <c r="H358" s="230">
        <v>80</v>
      </c>
      <c r="I358" s="230">
        <v>80</v>
      </c>
      <c r="J358" s="230" t="s">
        <v>58</v>
      </c>
      <c r="K358" s="99">
        <f>IF(J358="N",G358*1.5,G358)</f>
        <v>150</v>
      </c>
      <c r="L358" s="100">
        <f>((H358+I358)/(2))</f>
        <v>80</v>
      </c>
      <c r="M358" s="89">
        <f>3.2*(G358/10000)*(3*(L358/20000)*SIN(PI()/3))</f>
        <v>3.3255375505322445E-4</v>
      </c>
      <c r="N358" s="114">
        <f>M358/$M$363</f>
        <v>0.19999999999999998</v>
      </c>
      <c r="O358" s="101">
        <f>1/(1.04+0.245*(F358/E358))</f>
        <v>0.77821011673151741</v>
      </c>
      <c r="P358" s="89">
        <f>(2.31*K358+L358)/((L358/2)*K358)</f>
        <v>7.1083333333333332E-2</v>
      </c>
      <c r="Q358" s="101">
        <f>1+((-5.13)*P358)+(6.78*(P358^2))</f>
        <v>0.66960075708333333</v>
      </c>
      <c r="R358" s="101">
        <f>1+((-5.9)*P358)+(8.99*P358^2)</f>
        <v>0.6260333674305556</v>
      </c>
      <c r="S358" s="101">
        <f>O358*Q358+(1-O358)*R358</f>
        <v>0.65993795081793127</v>
      </c>
      <c r="T358" s="101">
        <f>S358*N358</f>
        <v>0.13198759016358624</v>
      </c>
    </row>
    <row r="359" spans="2:21">
      <c r="B359" s="110"/>
      <c r="C359" s="229" t="s">
        <v>21</v>
      </c>
      <c r="D359" s="89">
        <v>2</v>
      </c>
      <c r="E359" s="117">
        <f t="shared" ref="E359:F362" si="38">E358</f>
        <v>1</v>
      </c>
      <c r="F359" s="117">
        <f t="shared" si="38"/>
        <v>1</v>
      </c>
      <c r="G359" s="230">
        <v>100</v>
      </c>
      <c r="H359" s="230">
        <v>80</v>
      </c>
      <c r="I359" s="230">
        <v>80</v>
      </c>
      <c r="J359" s="230" t="s">
        <v>58</v>
      </c>
      <c r="K359" s="99">
        <f>IF(J359="N",G359*1.5,G359)</f>
        <v>150</v>
      </c>
      <c r="L359" s="100">
        <f>((H359+I359)/(2))</f>
        <v>80</v>
      </c>
      <c r="M359" s="89">
        <f>3.2*(G359/10000)*(3*(L359/20000)*SIN(PI()/3))</f>
        <v>3.3255375505322445E-4</v>
      </c>
      <c r="N359" s="114">
        <f>M359/$M$363</f>
        <v>0.19999999999999998</v>
      </c>
      <c r="O359" s="101">
        <f>1/(1.04+0.245*(F359/E359))</f>
        <v>0.77821011673151741</v>
      </c>
      <c r="P359" s="89">
        <f>(2.31*K359+L359)/((L359/2)*K359)</f>
        <v>7.1083333333333332E-2</v>
      </c>
      <c r="Q359" s="101">
        <f>1+((-5.13)*P359)+(6.78*(P359^2))</f>
        <v>0.66960075708333333</v>
      </c>
      <c r="R359" s="101">
        <f>1+((-5.9)*P359)+(8.99*P359^2)</f>
        <v>0.6260333674305556</v>
      </c>
      <c r="S359" s="101">
        <f>O359*Q359+(1-O359)*R359</f>
        <v>0.65993795081793127</v>
      </c>
      <c r="T359" s="101">
        <f>S359*N359</f>
        <v>0.13198759016358624</v>
      </c>
    </row>
    <row r="360" spans="2:21">
      <c r="B360" s="110"/>
      <c r="C360" s="229" t="s">
        <v>21</v>
      </c>
      <c r="D360" s="89">
        <v>3</v>
      </c>
      <c r="E360" s="117">
        <f t="shared" si="38"/>
        <v>1</v>
      </c>
      <c r="F360" s="117">
        <f t="shared" si="38"/>
        <v>1</v>
      </c>
      <c r="G360" s="230">
        <v>100</v>
      </c>
      <c r="H360" s="230">
        <v>80</v>
      </c>
      <c r="I360" s="230">
        <v>80</v>
      </c>
      <c r="J360" s="230" t="s">
        <v>58</v>
      </c>
      <c r="K360" s="99">
        <f>IF(J360="N",G360*1.5,G360)</f>
        <v>150</v>
      </c>
      <c r="L360" s="100">
        <f>((H360+I360)/(2))</f>
        <v>80</v>
      </c>
      <c r="M360" s="89">
        <f>3.2*(G360/10000)*(3*(L360/20000)*SIN(PI()/3))</f>
        <v>3.3255375505322445E-4</v>
      </c>
      <c r="N360" s="114">
        <f>M360/$M$363</f>
        <v>0.19999999999999998</v>
      </c>
      <c r="O360" s="101">
        <f>1/(1.04+0.245*(F360/E360))</f>
        <v>0.77821011673151741</v>
      </c>
      <c r="P360" s="89">
        <f>(2.31*K360+L360)/((L360/2)*K360)</f>
        <v>7.1083333333333332E-2</v>
      </c>
      <c r="Q360" s="101">
        <f>1+((-5.13)*P360)+(6.78*(P360^2))</f>
        <v>0.66960075708333333</v>
      </c>
      <c r="R360" s="101">
        <f>1+((-5.9)*P360)+(8.99*P360^2)</f>
        <v>0.6260333674305556</v>
      </c>
      <c r="S360" s="101">
        <f>O360*Q360+(1-O360)*R360</f>
        <v>0.65993795081793127</v>
      </c>
      <c r="T360" s="101">
        <f>S360*N360</f>
        <v>0.13198759016358624</v>
      </c>
    </row>
    <row r="361" spans="2:21">
      <c r="B361" s="110"/>
      <c r="C361" s="229" t="s">
        <v>21</v>
      </c>
      <c r="D361" s="89">
        <v>4</v>
      </c>
      <c r="E361" s="117">
        <f t="shared" si="38"/>
        <v>1</v>
      </c>
      <c r="F361" s="117">
        <f t="shared" si="38"/>
        <v>1</v>
      </c>
      <c r="G361" s="230">
        <v>100</v>
      </c>
      <c r="H361" s="230">
        <v>80</v>
      </c>
      <c r="I361" s="230">
        <v>80</v>
      </c>
      <c r="J361" s="230" t="s">
        <v>58</v>
      </c>
      <c r="K361" s="99">
        <f>IF(J361="N",G361*1.5,G361)</f>
        <v>150</v>
      </c>
      <c r="L361" s="100">
        <f>((H361+I361)/(2))</f>
        <v>80</v>
      </c>
      <c r="M361" s="89">
        <f>3.2*(G361/10000)*(3*(L361/20000)*SIN(PI()/3))</f>
        <v>3.3255375505322445E-4</v>
      </c>
      <c r="N361" s="114">
        <f>M361/$M$363</f>
        <v>0.19999999999999998</v>
      </c>
      <c r="O361" s="101">
        <f>1/(1.04+0.245*(F361/E361))</f>
        <v>0.77821011673151741</v>
      </c>
      <c r="P361" s="89">
        <f>(2.31*K361+L361)/((L361/2)*K361)</f>
        <v>7.1083333333333332E-2</v>
      </c>
      <c r="Q361" s="101">
        <f>1+((-5.13)*P361)+(6.78*(P361^2))</f>
        <v>0.66960075708333333</v>
      </c>
      <c r="R361" s="101">
        <f>1+((-5.9)*P361)+(8.99*P361^2)</f>
        <v>0.6260333674305556</v>
      </c>
      <c r="S361" s="101">
        <f>O361*Q361+(1-O361)*R361</f>
        <v>0.65993795081793127</v>
      </c>
      <c r="T361" s="101">
        <f>S361*N361</f>
        <v>0.13198759016358624</v>
      </c>
    </row>
    <row r="362" spans="2:21" ht="14" thickBot="1">
      <c r="B362" s="110"/>
      <c r="C362" s="231" t="s">
        <v>21</v>
      </c>
      <c r="D362" s="90">
        <v>5</v>
      </c>
      <c r="E362" s="118">
        <f t="shared" si="38"/>
        <v>1</v>
      </c>
      <c r="F362" s="118">
        <f t="shared" si="38"/>
        <v>1</v>
      </c>
      <c r="G362" s="231">
        <v>100</v>
      </c>
      <c r="H362" s="231">
        <v>80</v>
      </c>
      <c r="I362" s="231">
        <v>80</v>
      </c>
      <c r="J362" s="231" t="s">
        <v>58</v>
      </c>
      <c r="K362" s="103">
        <f>IF(J362="N",G362*1.5,G362)</f>
        <v>150</v>
      </c>
      <c r="L362" s="104">
        <f>((H362+I362)/(2))</f>
        <v>80</v>
      </c>
      <c r="M362" s="90">
        <f>3.2*(G362/10000)*(3*(L362/20000)*SIN(PI()/3))</f>
        <v>3.3255375505322445E-4</v>
      </c>
      <c r="N362" s="114">
        <f>M362/$M$363</f>
        <v>0.19999999999999998</v>
      </c>
      <c r="O362" s="119">
        <f>1/(1.04+0.245*(F362/E362))</f>
        <v>0.77821011673151741</v>
      </c>
      <c r="P362" s="90">
        <f>(2.31*K362+L362)/((L362/2)*K362)</f>
        <v>7.1083333333333332E-2</v>
      </c>
      <c r="Q362" s="119">
        <f>1+((-5.13)*P362)+(6.78*(P362^2))</f>
        <v>0.66960075708333333</v>
      </c>
      <c r="R362" s="119">
        <f>1+((-5.9)*P362)+(8.99*P362^2)</f>
        <v>0.6260333674305556</v>
      </c>
      <c r="S362" s="119">
        <f>O362*Q362+(1-O362)*R362</f>
        <v>0.65993795081793127</v>
      </c>
      <c r="T362" s="101">
        <f>S362*N362</f>
        <v>0.13198759016358624</v>
      </c>
    </row>
    <row r="363" spans="2:21" ht="17" thickBot="1">
      <c r="B363" s="110"/>
      <c r="C363" s="89"/>
      <c r="D363" s="89"/>
      <c r="E363" s="89"/>
      <c r="F363" s="89"/>
      <c r="G363" s="111">
        <f>AVERAGE(G358:G362)</f>
        <v>100</v>
      </c>
      <c r="H363" s="111">
        <f>AVERAGE(H358:H362)</f>
        <v>80</v>
      </c>
      <c r="I363" s="111">
        <f>AVERAGE(I358:I362)</f>
        <v>80</v>
      </c>
      <c r="J363" s="89"/>
      <c r="K363" s="100"/>
      <c r="L363" s="100"/>
      <c r="M363" s="112">
        <f>SUM(M358:M362)</f>
        <v>1.6627687752661224E-3</v>
      </c>
      <c r="N363" s="114"/>
      <c r="O363" s="89"/>
      <c r="P363" s="89"/>
      <c r="Q363" s="89"/>
      <c r="R363" s="89"/>
      <c r="S363" s="101">
        <f>AVERAGE(S358:S362)</f>
        <v>0.65993795081793127</v>
      </c>
      <c r="T363" s="111">
        <f>SUM(T358:T362)</f>
        <v>0.65993795081793127</v>
      </c>
    </row>
    <row r="364" spans="2:21" ht="4" customHeight="1">
      <c r="B364" s="105"/>
      <c r="C364" s="106"/>
      <c r="D364" s="107"/>
      <c r="E364" s="107"/>
      <c r="F364" s="107"/>
      <c r="G364" s="107"/>
      <c r="H364" s="107"/>
      <c r="I364" s="107"/>
      <c r="J364" s="107"/>
      <c r="K364" s="107"/>
      <c r="L364" s="107"/>
      <c r="M364" s="107"/>
      <c r="N364" s="116"/>
      <c r="O364" s="107"/>
      <c r="P364" s="107"/>
      <c r="Q364" s="107"/>
      <c r="R364" s="107"/>
      <c r="S364" s="107"/>
      <c r="T364" s="107"/>
      <c r="U364" s="108"/>
    </row>
    <row r="366" spans="2:21" ht="31" customHeight="1" thickBot="1">
      <c r="B366" s="109"/>
      <c r="C366" s="94" t="s">
        <v>8</v>
      </c>
      <c r="D366" s="94" t="s">
        <v>9</v>
      </c>
      <c r="E366" s="94" t="s">
        <v>10</v>
      </c>
      <c r="F366" s="94" t="s">
        <v>11</v>
      </c>
      <c r="G366" s="94" t="s">
        <v>23</v>
      </c>
      <c r="H366" s="94" t="s">
        <v>24</v>
      </c>
      <c r="I366" s="94" t="s">
        <v>25</v>
      </c>
      <c r="J366" s="94" t="s">
        <v>12</v>
      </c>
      <c r="K366" s="95" t="s">
        <v>13</v>
      </c>
      <c r="L366" s="95" t="s">
        <v>14</v>
      </c>
      <c r="M366" s="94" t="s">
        <v>15</v>
      </c>
      <c r="N366" s="113" t="s">
        <v>16</v>
      </c>
      <c r="O366" s="96" t="s">
        <v>17</v>
      </c>
      <c r="P366" s="96" t="s">
        <v>18</v>
      </c>
      <c r="Q366" s="96" t="s">
        <v>53</v>
      </c>
      <c r="R366" s="96" t="s">
        <v>54</v>
      </c>
      <c r="S366" s="96" t="s">
        <v>19</v>
      </c>
      <c r="T366" s="97" t="s">
        <v>20</v>
      </c>
    </row>
    <row r="367" spans="2:21" ht="14" thickTop="1">
      <c r="B367" s="110"/>
      <c r="C367" s="229" t="s">
        <v>21</v>
      </c>
      <c r="D367" s="89">
        <v>1</v>
      </c>
      <c r="E367" s="117">
        <v>1</v>
      </c>
      <c r="F367" s="117">
        <v>1</v>
      </c>
      <c r="G367" s="230">
        <v>100</v>
      </c>
      <c r="H367" s="230">
        <v>80</v>
      </c>
      <c r="I367" s="230">
        <v>80</v>
      </c>
      <c r="J367" s="230" t="s">
        <v>58</v>
      </c>
      <c r="K367" s="99">
        <f>IF(J367="N",G367*1.5,G367)</f>
        <v>150</v>
      </c>
      <c r="L367" s="100">
        <f>((H367+I367)/(2))</f>
        <v>80</v>
      </c>
      <c r="M367" s="89">
        <f>3.2*(G367/10000)*(3*(L367/20000)*SIN(PI()/3))</f>
        <v>3.3255375505322445E-4</v>
      </c>
      <c r="N367" s="114">
        <f>M367/$M$372</f>
        <v>0.19999999999999998</v>
      </c>
      <c r="O367" s="101">
        <f>1/(1.04+0.245*(F367/E367))</f>
        <v>0.77821011673151741</v>
      </c>
      <c r="P367" s="89">
        <f>(2.31*K367+L367)/((L367/2)*K367)</f>
        <v>7.1083333333333332E-2</v>
      </c>
      <c r="Q367" s="101">
        <f>1+((-5.13)*P367)+(6.78*(P367^2))</f>
        <v>0.66960075708333333</v>
      </c>
      <c r="R367" s="101">
        <f>1+((-5.9)*P367)+(8.99*P367^2)</f>
        <v>0.6260333674305556</v>
      </c>
      <c r="S367" s="101">
        <f>O367*Q367+(1-O367)*R367</f>
        <v>0.65993795081793127</v>
      </c>
      <c r="T367" s="101">
        <f>S367*N367</f>
        <v>0.13198759016358624</v>
      </c>
    </row>
    <row r="368" spans="2:21">
      <c r="B368" s="110"/>
      <c r="C368" s="229" t="s">
        <v>21</v>
      </c>
      <c r="D368" s="89">
        <v>2</v>
      </c>
      <c r="E368" s="117">
        <f t="shared" ref="E368:F371" si="39">E367</f>
        <v>1</v>
      </c>
      <c r="F368" s="117">
        <f t="shared" si="39"/>
        <v>1</v>
      </c>
      <c r="G368" s="230">
        <v>100</v>
      </c>
      <c r="H368" s="230">
        <v>80</v>
      </c>
      <c r="I368" s="230">
        <v>80</v>
      </c>
      <c r="J368" s="230" t="s">
        <v>58</v>
      </c>
      <c r="K368" s="99">
        <f>IF(J368="N",G368*1.5,G368)</f>
        <v>150</v>
      </c>
      <c r="L368" s="100">
        <f>((H368+I368)/(2))</f>
        <v>80</v>
      </c>
      <c r="M368" s="89">
        <f>3.2*(G368/10000)*(3*(L368/20000)*SIN(PI()/3))</f>
        <v>3.3255375505322445E-4</v>
      </c>
      <c r="N368" s="114">
        <f>M368/$M$372</f>
        <v>0.19999999999999998</v>
      </c>
      <c r="O368" s="101">
        <f>1/(1.04+0.245*(F368/E368))</f>
        <v>0.77821011673151741</v>
      </c>
      <c r="P368" s="89">
        <f>(2.31*K368+L368)/((L368/2)*K368)</f>
        <v>7.1083333333333332E-2</v>
      </c>
      <c r="Q368" s="101">
        <f>1+((-5.13)*P368)+(6.78*(P368^2))</f>
        <v>0.66960075708333333</v>
      </c>
      <c r="R368" s="101">
        <f>1+((-5.9)*P368)+(8.99*P368^2)</f>
        <v>0.6260333674305556</v>
      </c>
      <c r="S368" s="101">
        <f>O368*Q368+(1-O368)*R368</f>
        <v>0.65993795081793127</v>
      </c>
      <c r="T368" s="101">
        <f>S368*N368</f>
        <v>0.13198759016358624</v>
      </c>
    </row>
    <row r="369" spans="2:21">
      <c r="B369" s="110"/>
      <c r="C369" s="229" t="s">
        <v>21</v>
      </c>
      <c r="D369" s="89">
        <v>3</v>
      </c>
      <c r="E369" s="117">
        <f t="shared" si="39"/>
        <v>1</v>
      </c>
      <c r="F369" s="117">
        <f t="shared" si="39"/>
        <v>1</v>
      </c>
      <c r="G369" s="230">
        <v>100</v>
      </c>
      <c r="H369" s="230">
        <v>80</v>
      </c>
      <c r="I369" s="230">
        <v>80</v>
      </c>
      <c r="J369" s="230" t="s">
        <v>58</v>
      </c>
      <c r="K369" s="99">
        <f>IF(J369="N",G369*1.5,G369)</f>
        <v>150</v>
      </c>
      <c r="L369" s="100">
        <f>((H369+I369)/(2))</f>
        <v>80</v>
      </c>
      <c r="M369" s="89">
        <f>3.2*(G369/10000)*(3*(L369/20000)*SIN(PI()/3))</f>
        <v>3.3255375505322445E-4</v>
      </c>
      <c r="N369" s="114">
        <f>M369/$M$372</f>
        <v>0.19999999999999998</v>
      </c>
      <c r="O369" s="101">
        <f>1/(1.04+0.245*(F369/E369))</f>
        <v>0.77821011673151741</v>
      </c>
      <c r="P369" s="89">
        <f>(2.31*K369+L369)/((L369/2)*K369)</f>
        <v>7.1083333333333332E-2</v>
      </c>
      <c r="Q369" s="101">
        <f>1+((-5.13)*P369)+(6.78*(P369^2))</f>
        <v>0.66960075708333333</v>
      </c>
      <c r="R369" s="101">
        <f>1+((-5.9)*P369)+(8.99*P369^2)</f>
        <v>0.6260333674305556</v>
      </c>
      <c r="S369" s="101">
        <f>O369*Q369+(1-O369)*R369</f>
        <v>0.65993795081793127</v>
      </c>
      <c r="T369" s="101">
        <f>S369*N369</f>
        <v>0.13198759016358624</v>
      </c>
    </row>
    <row r="370" spans="2:21">
      <c r="B370" s="110"/>
      <c r="C370" s="229" t="s">
        <v>21</v>
      </c>
      <c r="D370" s="89">
        <v>4</v>
      </c>
      <c r="E370" s="117">
        <f t="shared" si="39"/>
        <v>1</v>
      </c>
      <c r="F370" s="117">
        <f t="shared" si="39"/>
        <v>1</v>
      </c>
      <c r="G370" s="230">
        <v>100</v>
      </c>
      <c r="H370" s="230">
        <v>80</v>
      </c>
      <c r="I370" s="230">
        <v>80</v>
      </c>
      <c r="J370" s="230" t="s">
        <v>58</v>
      </c>
      <c r="K370" s="99">
        <f>IF(J370="N",G370*1.5,G370)</f>
        <v>150</v>
      </c>
      <c r="L370" s="100">
        <f>((H370+I370)/(2))</f>
        <v>80</v>
      </c>
      <c r="M370" s="89">
        <f>3.2*(G370/10000)*(3*(L370/20000)*SIN(PI()/3))</f>
        <v>3.3255375505322445E-4</v>
      </c>
      <c r="N370" s="114">
        <f>M370/$M$372</f>
        <v>0.19999999999999998</v>
      </c>
      <c r="O370" s="101">
        <f>1/(1.04+0.245*(F370/E370))</f>
        <v>0.77821011673151741</v>
      </c>
      <c r="P370" s="89">
        <f>(2.31*K370+L370)/((L370/2)*K370)</f>
        <v>7.1083333333333332E-2</v>
      </c>
      <c r="Q370" s="101">
        <f>1+((-5.13)*P370)+(6.78*(P370^2))</f>
        <v>0.66960075708333333</v>
      </c>
      <c r="R370" s="101">
        <f>1+((-5.9)*P370)+(8.99*P370^2)</f>
        <v>0.6260333674305556</v>
      </c>
      <c r="S370" s="101">
        <f>O370*Q370+(1-O370)*R370</f>
        <v>0.65993795081793127</v>
      </c>
      <c r="T370" s="101">
        <f>S370*N370</f>
        <v>0.13198759016358624</v>
      </c>
    </row>
    <row r="371" spans="2:21" ht="14" thickBot="1">
      <c r="B371" s="110"/>
      <c r="C371" s="231" t="s">
        <v>21</v>
      </c>
      <c r="D371" s="90">
        <v>5</v>
      </c>
      <c r="E371" s="118">
        <f t="shared" si="39"/>
        <v>1</v>
      </c>
      <c r="F371" s="118">
        <f t="shared" si="39"/>
        <v>1</v>
      </c>
      <c r="G371" s="231">
        <v>100</v>
      </c>
      <c r="H371" s="231">
        <v>80</v>
      </c>
      <c r="I371" s="231">
        <v>80</v>
      </c>
      <c r="J371" s="231" t="s">
        <v>58</v>
      </c>
      <c r="K371" s="103">
        <f>IF(J371="N",G371*1.5,G371)</f>
        <v>150</v>
      </c>
      <c r="L371" s="104">
        <f>((H371+I371)/(2))</f>
        <v>80</v>
      </c>
      <c r="M371" s="90">
        <f>3.2*(G371/10000)*(3*(L371/20000)*SIN(PI()/3))</f>
        <v>3.3255375505322445E-4</v>
      </c>
      <c r="N371" s="114">
        <f>M371/$M$372</f>
        <v>0.19999999999999998</v>
      </c>
      <c r="O371" s="119">
        <f>1/(1.04+0.245*(F371/E371))</f>
        <v>0.77821011673151741</v>
      </c>
      <c r="P371" s="90">
        <f>(2.31*K371+L371)/((L371/2)*K371)</f>
        <v>7.1083333333333332E-2</v>
      </c>
      <c r="Q371" s="119">
        <f>1+((-5.13)*P371)+(6.78*(P371^2))</f>
        <v>0.66960075708333333</v>
      </c>
      <c r="R371" s="119">
        <f>1+((-5.9)*P371)+(8.99*P371^2)</f>
        <v>0.6260333674305556</v>
      </c>
      <c r="S371" s="119">
        <f>O371*Q371+(1-O371)*R371</f>
        <v>0.65993795081793127</v>
      </c>
      <c r="T371" s="101">
        <f>S371*N371</f>
        <v>0.13198759016358624</v>
      </c>
    </row>
    <row r="372" spans="2:21" ht="17" thickBot="1">
      <c r="B372" s="110"/>
      <c r="C372" s="89"/>
      <c r="D372" s="89"/>
      <c r="E372" s="89"/>
      <c r="F372" s="89"/>
      <c r="G372" s="111">
        <f>AVERAGE(G367:G371)</f>
        <v>100</v>
      </c>
      <c r="H372" s="111">
        <f>AVERAGE(H367:H371)</f>
        <v>80</v>
      </c>
      <c r="I372" s="111">
        <f>AVERAGE(I367:I371)</f>
        <v>80</v>
      </c>
      <c r="J372" s="89"/>
      <c r="K372" s="100"/>
      <c r="L372" s="100"/>
      <c r="M372" s="112">
        <f>SUM(M367:M371)</f>
        <v>1.6627687752661224E-3</v>
      </c>
      <c r="N372" s="114"/>
      <c r="O372" s="89"/>
      <c r="P372" s="89"/>
      <c r="Q372" s="89"/>
      <c r="R372" s="89"/>
      <c r="S372" s="101">
        <f>AVERAGE(S367:S371)</f>
        <v>0.65993795081793127</v>
      </c>
      <c r="T372" s="111">
        <f>SUM(T367:T371)</f>
        <v>0.65993795081793127</v>
      </c>
    </row>
    <row r="373" spans="2:21" ht="4" customHeight="1">
      <c r="B373" s="105"/>
      <c r="C373" s="106"/>
      <c r="D373" s="107"/>
      <c r="E373" s="107"/>
      <c r="F373" s="107"/>
      <c r="G373" s="107"/>
      <c r="H373" s="107"/>
      <c r="I373" s="107"/>
      <c r="J373" s="107"/>
      <c r="K373" s="107"/>
      <c r="L373" s="107"/>
      <c r="M373" s="107"/>
      <c r="N373" s="116"/>
      <c r="O373" s="107"/>
      <c r="P373" s="107"/>
      <c r="Q373" s="107"/>
      <c r="R373" s="107"/>
      <c r="S373" s="107"/>
      <c r="T373" s="107"/>
      <c r="U373" s="108"/>
    </row>
    <row r="375" spans="2:21" ht="31" customHeight="1" thickBot="1">
      <c r="B375" s="109"/>
      <c r="C375" s="94" t="s">
        <v>8</v>
      </c>
      <c r="D375" s="94" t="s">
        <v>9</v>
      </c>
      <c r="E375" s="94" t="s">
        <v>10</v>
      </c>
      <c r="F375" s="94" t="s">
        <v>11</v>
      </c>
      <c r="G375" s="94" t="s">
        <v>23</v>
      </c>
      <c r="H375" s="94" t="s">
        <v>24</v>
      </c>
      <c r="I375" s="94" t="s">
        <v>25</v>
      </c>
      <c r="J375" s="94" t="s">
        <v>12</v>
      </c>
      <c r="K375" s="95" t="s">
        <v>13</v>
      </c>
      <c r="L375" s="95" t="s">
        <v>14</v>
      </c>
      <c r="M375" s="94" t="s">
        <v>15</v>
      </c>
      <c r="N375" s="113" t="s">
        <v>16</v>
      </c>
      <c r="O375" s="96" t="s">
        <v>17</v>
      </c>
      <c r="P375" s="96" t="s">
        <v>18</v>
      </c>
      <c r="Q375" s="96" t="s">
        <v>53</v>
      </c>
      <c r="R375" s="96" t="s">
        <v>54</v>
      </c>
      <c r="S375" s="96" t="s">
        <v>19</v>
      </c>
      <c r="T375" s="97" t="s">
        <v>20</v>
      </c>
    </row>
    <row r="376" spans="2:21" ht="14" thickTop="1">
      <c r="B376" s="110"/>
      <c r="C376" s="229" t="s">
        <v>21</v>
      </c>
      <c r="D376" s="89">
        <v>1</v>
      </c>
      <c r="E376" s="117">
        <v>1</v>
      </c>
      <c r="F376" s="117">
        <v>1</v>
      </c>
      <c r="G376" s="230">
        <v>100</v>
      </c>
      <c r="H376" s="230">
        <v>80</v>
      </c>
      <c r="I376" s="230">
        <v>80</v>
      </c>
      <c r="J376" s="230" t="s">
        <v>58</v>
      </c>
      <c r="K376" s="99">
        <f>IF(J376="N",G376*1.5,G376)</f>
        <v>150</v>
      </c>
      <c r="L376" s="100">
        <f>((H376+I376)/(2))</f>
        <v>80</v>
      </c>
      <c r="M376" s="89">
        <f>3.2*(G376/10000)*(3*(L376/20000)*SIN(PI()/3))</f>
        <v>3.3255375505322445E-4</v>
      </c>
      <c r="N376" s="114">
        <f>M376/$M$381</f>
        <v>0.19999999999999998</v>
      </c>
      <c r="O376" s="101">
        <f>1/(1.04+0.245*(F376/E376))</f>
        <v>0.77821011673151741</v>
      </c>
      <c r="P376" s="89">
        <f>(2.31*K376+L376)/((L376/2)*K376)</f>
        <v>7.1083333333333332E-2</v>
      </c>
      <c r="Q376" s="101">
        <f>1+((-5.13)*P376)+(6.78*(P376^2))</f>
        <v>0.66960075708333333</v>
      </c>
      <c r="R376" s="101">
        <f>1+((-5.9)*P376)+(8.99*P376^2)</f>
        <v>0.6260333674305556</v>
      </c>
      <c r="S376" s="101">
        <f>O376*Q376+(1-O376)*R376</f>
        <v>0.65993795081793127</v>
      </c>
      <c r="T376" s="101">
        <f>S376*N376</f>
        <v>0.13198759016358624</v>
      </c>
    </row>
    <row r="377" spans="2:21">
      <c r="B377" s="110"/>
      <c r="C377" s="229" t="s">
        <v>21</v>
      </c>
      <c r="D377" s="89">
        <v>2</v>
      </c>
      <c r="E377" s="117">
        <f t="shared" ref="E377:F380" si="40">E376</f>
        <v>1</v>
      </c>
      <c r="F377" s="117">
        <f t="shared" si="40"/>
        <v>1</v>
      </c>
      <c r="G377" s="230">
        <v>100</v>
      </c>
      <c r="H377" s="230">
        <v>80</v>
      </c>
      <c r="I377" s="230">
        <v>80</v>
      </c>
      <c r="J377" s="230" t="s">
        <v>58</v>
      </c>
      <c r="K377" s="99">
        <f>IF(J377="N",G377*1.5,G377)</f>
        <v>150</v>
      </c>
      <c r="L377" s="100">
        <f>((H377+I377)/(2))</f>
        <v>80</v>
      </c>
      <c r="M377" s="89">
        <f>3.2*(G377/10000)*(3*(L377/20000)*SIN(PI()/3))</f>
        <v>3.3255375505322445E-4</v>
      </c>
      <c r="N377" s="114">
        <f>M377/$M$381</f>
        <v>0.19999999999999998</v>
      </c>
      <c r="O377" s="101">
        <f>1/(1.04+0.245*(F377/E377))</f>
        <v>0.77821011673151741</v>
      </c>
      <c r="P377" s="89">
        <f>(2.31*K377+L377)/((L377/2)*K377)</f>
        <v>7.1083333333333332E-2</v>
      </c>
      <c r="Q377" s="101">
        <f>1+((-5.13)*P377)+(6.78*(P377^2))</f>
        <v>0.66960075708333333</v>
      </c>
      <c r="R377" s="101">
        <f>1+((-5.9)*P377)+(8.99*P377^2)</f>
        <v>0.6260333674305556</v>
      </c>
      <c r="S377" s="101">
        <f>O377*Q377+(1-O377)*R377</f>
        <v>0.65993795081793127</v>
      </c>
      <c r="T377" s="101">
        <f>S377*N377</f>
        <v>0.13198759016358624</v>
      </c>
    </row>
    <row r="378" spans="2:21">
      <c r="B378" s="110"/>
      <c r="C378" s="229" t="s">
        <v>21</v>
      </c>
      <c r="D378" s="89">
        <v>3</v>
      </c>
      <c r="E378" s="117">
        <f t="shared" si="40"/>
        <v>1</v>
      </c>
      <c r="F378" s="117">
        <f t="shared" si="40"/>
        <v>1</v>
      </c>
      <c r="G378" s="230">
        <v>100</v>
      </c>
      <c r="H378" s="230">
        <v>80</v>
      </c>
      <c r="I378" s="230">
        <v>80</v>
      </c>
      <c r="J378" s="230" t="s">
        <v>58</v>
      </c>
      <c r="K378" s="99">
        <f>IF(J378="N",G378*1.5,G378)</f>
        <v>150</v>
      </c>
      <c r="L378" s="100">
        <f>((H378+I378)/(2))</f>
        <v>80</v>
      </c>
      <c r="M378" s="89">
        <f>3.2*(G378/10000)*(3*(L378/20000)*SIN(PI()/3))</f>
        <v>3.3255375505322445E-4</v>
      </c>
      <c r="N378" s="114">
        <f>M378/$M$381</f>
        <v>0.19999999999999998</v>
      </c>
      <c r="O378" s="101">
        <f>1/(1.04+0.245*(F378/E378))</f>
        <v>0.77821011673151741</v>
      </c>
      <c r="P378" s="89">
        <f>(2.31*K378+L378)/((L378/2)*K378)</f>
        <v>7.1083333333333332E-2</v>
      </c>
      <c r="Q378" s="101">
        <f>1+((-5.13)*P378)+(6.78*(P378^2))</f>
        <v>0.66960075708333333</v>
      </c>
      <c r="R378" s="101">
        <f>1+((-5.9)*P378)+(8.99*P378^2)</f>
        <v>0.6260333674305556</v>
      </c>
      <c r="S378" s="101">
        <f>O378*Q378+(1-O378)*R378</f>
        <v>0.65993795081793127</v>
      </c>
      <c r="T378" s="101">
        <f>S378*N378</f>
        <v>0.13198759016358624</v>
      </c>
    </row>
    <row r="379" spans="2:21">
      <c r="B379" s="110"/>
      <c r="C379" s="229" t="s">
        <v>21</v>
      </c>
      <c r="D379" s="89">
        <v>4</v>
      </c>
      <c r="E379" s="117">
        <f t="shared" si="40"/>
        <v>1</v>
      </c>
      <c r="F379" s="117">
        <f t="shared" si="40"/>
        <v>1</v>
      </c>
      <c r="G379" s="230">
        <v>100</v>
      </c>
      <c r="H379" s="230">
        <v>80</v>
      </c>
      <c r="I379" s="230">
        <v>80</v>
      </c>
      <c r="J379" s="230" t="s">
        <v>58</v>
      </c>
      <c r="K379" s="99">
        <f>IF(J379="N",G379*1.5,G379)</f>
        <v>150</v>
      </c>
      <c r="L379" s="100">
        <f>((H379+I379)/(2))</f>
        <v>80</v>
      </c>
      <c r="M379" s="89">
        <f>3.2*(G379/10000)*(3*(L379/20000)*SIN(PI()/3))</f>
        <v>3.3255375505322445E-4</v>
      </c>
      <c r="N379" s="114">
        <f>M379/$M$381</f>
        <v>0.19999999999999998</v>
      </c>
      <c r="O379" s="101">
        <f>1/(1.04+0.245*(F379/E379))</f>
        <v>0.77821011673151741</v>
      </c>
      <c r="P379" s="89">
        <f>(2.31*K379+L379)/((L379/2)*K379)</f>
        <v>7.1083333333333332E-2</v>
      </c>
      <c r="Q379" s="101">
        <f>1+((-5.13)*P379)+(6.78*(P379^2))</f>
        <v>0.66960075708333333</v>
      </c>
      <c r="R379" s="101">
        <f>1+((-5.9)*P379)+(8.99*P379^2)</f>
        <v>0.6260333674305556</v>
      </c>
      <c r="S379" s="101">
        <f>O379*Q379+(1-O379)*R379</f>
        <v>0.65993795081793127</v>
      </c>
      <c r="T379" s="101">
        <f>S379*N379</f>
        <v>0.13198759016358624</v>
      </c>
    </row>
    <row r="380" spans="2:21" ht="14" thickBot="1">
      <c r="B380" s="110"/>
      <c r="C380" s="231" t="s">
        <v>21</v>
      </c>
      <c r="D380" s="90">
        <v>5</v>
      </c>
      <c r="E380" s="118">
        <f t="shared" si="40"/>
        <v>1</v>
      </c>
      <c r="F380" s="118">
        <f t="shared" si="40"/>
        <v>1</v>
      </c>
      <c r="G380" s="231">
        <v>100</v>
      </c>
      <c r="H380" s="231">
        <v>80</v>
      </c>
      <c r="I380" s="231">
        <v>80</v>
      </c>
      <c r="J380" s="231" t="s">
        <v>58</v>
      </c>
      <c r="K380" s="103">
        <f>IF(J380="N",G380*1.5,G380)</f>
        <v>150</v>
      </c>
      <c r="L380" s="104">
        <f>((H380+I380)/(2))</f>
        <v>80</v>
      </c>
      <c r="M380" s="90">
        <f>3.2*(G380/10000)*(3*(L380/20000)*SIN(PI()/3))</f>
        <v>3.3255375505322445E-4</v>
      </c>
      <c r="N380" s="114">
        <f>M380/$M$381</f>
        <v>0.19999999999999998</v>
      </c>
      <c r="O380" s="119">
        <f>1/(1.04+0.245*(F380/E380))</f>
        <v>0.77821011673151741</v>
      </c>
      <c r="P380" s="90">
        <f>(2.31*K380+L380)/((L380/2)*K380)</f>
        <v>7.1083333333333332E-2</v>
      </c>
      <c r="Q380" s="119">
        <f>1+((-5.13)*P380)+(6.78*(P380^2))</f>
        <v>0.66960075708333333</v>
      </c>
      <c r="R380" s="119">
        <f>1+((-5.9)*P380)+(8.99*P380^2)</f>
        <v>0.6260333674305556</v>
      </c>
      <c r="S380" s="119">
        <f>O380*Q380+(1-O380)*R380</f>
        <v>0.65993795081793127</v>
      </c>
      <c r="T380" s="101">
        <f>S380*N380</f>
        <v>0.13198759016358624</v>
      </c>
    </row>
    <row r="381" spans="2:21" ht="17" thickBot="1">
      <c r="B381" s="110"/>
      <c r="C381" s="89"/>
      <c r="D381" s="89"/>
      <c r="E381" s="89"/>
      <c r="F381" s="89"/>
      <c r="G381" s="111">
        <f>AVERAGE(G376:G380)</f>
        <v>100</v>
      </c>
      <c r="H381" s="111">
        <f>AVERAGE(H376:H380)</f>
        <v>80</v>
      </c>
      <c r="I381" s="111">
        <f>AVERAGE(I376:I380)</f>
        <v>80</v>
      </c>
      <c r="J381" s="89"/>
      <c r="K381" s="100"/>
      <c r="L381" s="100"/>
      <c r="M381" s="112">
        <f>SUM(M376:M380)</f>
        <v>1.6627687752661224E-3</v>
      </c>
      <c r="N381" s="114"/>
      <c r="O381" s="89"/>
      <c r="P381" s="89"/>
      <c r="Q381" s="89"/>
      <c r="R381" s="89"/>
      <c r="S381" s="101">
        <f>AVERAGE(S376:S380)</f>
        <v>0.65993795081793127</v>
      </c>
      <c r="T381" s="111">
        <f>SUM(T376:T380)</f>
        <v>0.65993795081793127</v>
      </c>
    </row>
    <row r="382" spans="2:21" ht="4" customHeight="1">
      <c r="B382" s="105"/>
      <c r="C382" s="106"/>
      <c r="D382" s="107"/>
      <c r="E382" s="107"/>
      <c r="F382" s="107"/>
      <c r="G382" s="107"/>
      <c r="H382" s="107"/>
      <c r="I382" s="107"/>
      <c r="J382" s="107"/>
      <c r="K382" s="107"/>
      <c r="L382" s="107"/>
      <c r="M382" s="107"/>
      <c r="N382" s="116"/>
      <c r="O382" s="107"/>
      <c r="P382" s="107"/>
      <c r="Q382" s="107"/>
      <c r="R382" s="107"/>
      <c r="S382" s="107"/>
      <c r="T382" s="107"/>
      <c r="U382" s="108"/>
    </row>
  </sheetData>
  <mergeCells count="1">
    <mergeCell ref="O3:Q3"/>
  </mergeCells>
  <phoneticPr fontId="9"/>
  <pageMargins left="0.7" right="0.7" top="0.75" bottom="0.75"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1"/>
  </sheetPr>
  <dimension ref="A1:HC253"/>
  <sheetViews>
    <sheetView topLeftCell="BH1" workbookViewId="0">
      <selection activeCell="CE61" sqref="CE61"/>
    </sheetView>
  </sheetViews>
  <sheetFormatPr baseColWidth="10" defaultRowHeight="13"/>
  <cols>
    <col min="3" max="3" width="13.33203125" bestFit="1" customWidth="1"/>
    <col min="4" max="5" width="11" style="13" customWidth="1"/>
    <col min="6" max="13" width="11" style="122" customWidth="1"/>
    <col min="14" max="14" width="11" style="13" customWidth="1"/>
    <col min="15" max="15" width="11" style="44" customWidth="1"/>
    <col min="16" max="16" width="12.83203125" style="13" bestFit="1" customWidth="1"/>
    <col min="17" max="17" width="12.83203125" style="13" customWidth="1"/>
    <col min="18" max="23" width="11" style="13" customWidth="1"/>
    <col min="24" max="26" width="11" style="17" customWidth="1"/>
    <col min="27" max="28" width="11" style="193" customWidth="1"/>
    <col min="29" max="29" width="13.1640625" style="193" customWidth="1"/>
    <col min="30" max="32" width="11" style="193" customWidth="1"/>
    <col min="33" max="37" width="11.33203125" style="193" customWidth="1"/>
    <col min="38" max="38" width="11" style="193" customWidth="1"/>
    <col min="39" max="39" width="15.1640625" style="193" customWidth="1"/>
    <col min="40" max="40" width="11" style="193" customWidth="1"/>
    <col min="41" max="46" width="11" style="193" hidden="1" customWidth="1"/>
    <col min="47" max="50" width="11" style="193" customWidth="1"/>
    <col min="51" max="56" width="11" style="193" hidden="1" customWidth="1"/>
    <col min="57" max="63" width="11" style="193" customWidth="1"/>
    <col min="64" max="64" width="17.1640625" style="193" customWidth="1"/>
    <col min="65" max="67" width="11" style="193" customWidth="1"/>
    <col min="68" max="68" width="9.33203125" style="193" bestFit="1" customWidth="1"/>
    <col min="69" max="84" width="11" style="193" customWidth="1"/>
    <col min="85" max="85" width="12.5" style="193" bestFit="1" customWidth="1"/>
    <col min="86" max="93" width="11" style="193" customWidth="1"/>
    <col min="94" max="94" width="10.83203125" style="29"/>
    <col min="95" max="98" width="12.83203125" style="13" bestFit="1" customWidth="1"/>
    <col min="99" max="99" width="12.83203125" style="13" customWidth="1"/>
    <col min="100" max="101" width="12.83203125" style="13" bestFit="1" customWidth="1"/>
    <col min="102" max="102" width="12.83203125" style="13" customWidth="1"/>
    <col min="103" max="103" width="11.83203125" style="13" bestFit="1" customWidth="1"/>
    <col min="104" max="104" width="12.83203125" style="13" bestFit="1" customWidth="1"/>
    <col min="105" max="105" width="12.83203125" style="13" customWidth="1"/>
    <col min="106" max="106" width="11" style="13" customWidth="1"/>
    <col min="107" max="107" width="12.83203125" style="13" bestFit="1" customWidth="1"/>
    <col min="108" max="114" width="12.83203125" style="44" customWidth="1"/>
    <col min="115" max="115" width="12.33203125" style="53" bestFit="1" customWidth="1"/>
    <col min="116" max="117" width="12.83203125" style="13" bestFit="1" customWidth="1"/>
    <col min="118" max="118" width="12.83203125" style="52" bestFit="1" customWidth="1"/>
    <col min="119" max="119" width="12.33203125" style="13" bestFit="1" customWidth="1"/>
    <col min="120" max="123" width="12.33203125" style="13" customWidth="1"/>
    <col min="125" max="125" width="7.83203125" style="53" customWidth="1"/>
    <col min="126" max="127" width="15.33203125" customWidth="1"/>
    <col min="134" max="134" width="12" bestFit="1" customWidth="1"/>
    <col min="136" max="136" width="10.83203125" style="457"/>
    <col min="137" max="138" width="10.83203125" style="459"/>
    <col min="139" max="139" width="13" style="459" bestFit="1" customWidth="1"/>
    <col min="142" max="142" width="12.33203125" bestFit="1" customWidth="1"/>
    <col min="146" max="146" width="23.33203125" customWidth="1"/>
    <col min="151" max="151" width="13" style="13" bestFit="1" customWidth="1"/>
    <col min="153" max="153" width="11" bestFit="1" customWidth="1"/>
    <col min="154" max="154" width="11" customWidth="1"/>
    <col min="156" max="156" width="11.83203125" bestFit="1" customWidth="1"/>
    <col min="157" max="160" width="12.83203125" bestFit="1" customWidth="1"/>
    <col min="161" max="161" width="11.83203125" bestFit="1" customWidth="1"/>
    <col min="162" max="162" width="11.33203125" bestFit="1" customWidth="1"/>
    <col min="163" max="163" width="12.83203125" style="16" bestFit="1" customWidth="1"/>
    <col min="164" max="166" width="12.83203125" style="17" customWidth="1"/>
    <col min="167" max="168" width="12.83203125" bestFit="1" customWidth="1"/>
    <col min="170" max="170" width="11" style="17" customWidth="1"/>
    <col min="171" max="171" width="11" style="15" customWidth="1"/>
    <col min="173" max="174" width="11" style="13" customWidth="1"/>
    <col min="175" max="175" width="17.1640625" style="17" bestFit="1" customWidth="1"/>
    <col min="176" max="176" width="10.33203125" style="17" customWidth="1"/>
    <col min="177" max="179" width="11" style="13" customWidth="1"/>
    <col min="181" max="182" width="13" style="17" bestFit="1" customWidth="1"/>
    <col min="183" max="183" width="12.83203125" style="15" bestFit="1" customWidth="1"/>
    <col min="184" max="184" width="10.83203125" style="15" bestFit="1"/>
    <col min="185" max="185" width="12.83203125" style="15" bestFit="1" customWidth="1"/>
    <col min="186" max="186" width="12.1640625" style="15" customWidth="1"/>
    <col min="187" max="188" width="12.83203125" style="15" bestFit="1" customWidth="1"/>
    <col min="189" max="191" width="12.83203125" style="15" customWidth="1"/>
    <col min="192" max="192" width="12.83203125" style="222" customWidth="1"/>
    <col min="193" max="194" width="13" style="13" bestFit="1" customWidth="1"/>
    <col min="195" max="195" width="12.83203125" style="13" bestFit="1" customWidth="1"/>
    <col min="196" max="196" width="10.83203125" style="13" bestFit="1"/>
    <col min="197" max="205" width="11" style="13" customWidth="1"/>
    <col min="206" max="206" width="11" style="44" customWidth="1"/>
    <col min="207" max="207" width="11" style="15" customWidth="1"/>
  </cols>
  <sheetData>
    <row r="1" spans="1:207" s="163" customFormat="1" ht="36" customHeight="1">
      <c r="A1" s="572"/>
      <c r="B1" s="572"/>
      <c r="C1" s="572"/>
      <c r="D1" s="572"/>
      <c r="E1" s="169"/>
      <c r="F1" s="170"/>
      <c r="G1" s="170"/>
      <c r="H1" s="170"/>
      <c r="I1" s="170"/>
      <c r="J1" s="170"/>
      <c r="K1" s="170"/>
      <c r="L1" s="170"/>
      <c r="M1" s="170"/>
      <c r="N1" s="169"/>
      <c r="O1" s="171"/>
      <c r="P1" s="296" t="s">
        <v>134</v>
      </c>
      <c r="Q1" s="296"/>
      <c r="R1" s="296"/>
      <c r="S1" s="296"/>
      <c r="T1" s="296"/>
      <c r="U1" s="296"/>
      <c r="V1" s="296"/>
      <c r="W1" s="296"/>
      <c r="X1" s="296"/>
      <c r="Y1" s="296"/>
      <c r="Z1" s="296"/>
      <c r="AA1" s="189"/>
      <c r="AB1" s="571" t="s">
        <v>157</v>
      </c>
      <c r="AC1" s="571"/>
      <c r="AD1" s="189"/>
      <c r="AE1" s="189"/>
      <c r="AF1" s="189"/>
      <c r="AG1" s="189" t="s">
        <v>160</v>
      </c>
      <c r="AH1" s="189"/>
      <c r="AI1" s="189"/>
      <c r="AJ1" s="189"/>
      <c r="AK1" s="189"/>
      <c r="AL1" s="189"/>
      <c r="AM1" s="189"/>
      <c r="AN1" s="189" t="s">
        <v>304</v>
      </c>
      <c r="AO1" s="189"/>
      <c r="AP1" s="189"/>
      <c r="AQ1" s="189"/>
      <c r="AR1" s="189"/>
      <c r="AS1" s="189"/>
      <c r="AT1" s="189"/>
      <c r="AU1" s="217"/>
      <c r="AV1" s="217"/>
      <c r="AW1" s="217"/>
      <c r="AX1" s="217"/>
      <c r="AY1" s="217"/>
      <c r="AZ1" s="217"/>
      <c r="BA1" s="217"/>
      <c r="BB1" s="217"/>
      <c r="BC1" s="217"/>
      <c r="BD1" s="217"/>
      <c r="BE1" s="217"/>
      <c r="BF1" s="217"/>
      <c r="BG1" s="217"/>
      <c r="BH1" s="217"/>
      <c r="BI1" s="217" t="s">
        <v>315</v>
      </c>
      <c r="BJ1" s="217"/>
      <c r="BK1" s="217"/>
      <c r="BL1" s="217"/>
      <c r="BM1" s="217" t="s">
        <v>303</v>
      </c>
      <c r="BN1" s="217"/>
      <c r="BO1" s="217"/>
      <c r="BP1" s="217"/>
      <c r="BQ1" s="217"/>
      <c r="BR1" s="217"/>
      <c r="BS1" s="217"/>
      <c r="BT1" s="217"/>
      <c r="BU1" s="217"/>
      <c r="BV1" s="217"/>
      <c r="BW1" s="217"/>
      <c r="BX1" s="217"/>
      <c r="BY1" s="217"/>
      <c r="BZ1" s="217"/>
      <c r="CA1" s="217"/>
      <c r="CB1" s="217"/>
      <c r="CC1" s="217"/>
      <c r="CD1" s="217"/>
      <c r="CE1" s="217"/>
      <c r="CF1" s="217"/>
      <c r="CG1" s="217"/>
      <c r="CH1" s="297" t="s">
        <v>189</v>
      </c>
      <c r="CI1" s="297"/>
      <c r="CJ1" s="297"/>
      <c r="CK1" s="217"/>
      <c r="CL1" s="217"/>
      <c r="CM1" s="217"/>
      <c r="CN1" s="217"/>
      <c r="CO1" s="217"/>
      <c r="CP1" s="190"/>
      <c r="CQ1" s="576" t="s">
        <v>128</v>
      </c>
      <c r="CR1" s="576"/>
      <c r="CS1" s="576"/>
      <c r="CT1" s="576"/>
      <c r="CU1" s="321"/>
      <c r="CV1" s="169"/>
      <c r="CW1" s="169"/>
      <c r="CX1" s="169"/>
      <c r="CY1" s="169"/>
      <c r="CZ1" s="169"/>
      <c r="DA1" s="169"/>
      <c r="DB1" s="169"/>
      <c r="DC1" s="169"/>
      <c r="DD1" s="171"/>
      <c r="DE1" s="171"/>
      <c r="DF1" s="171"/>
      <c r="DG1" s="171"/>
      <c r="DH1" s="171"/>
      <c r="DI1" s="171"/>
      <c r="DJ1" s="171"/>
      <c r="DK1" s="173"/>
      <c r="DL1" s="576" t="s">
        <v>129</v>
      </c>
      <c r="DM1" s="576"/>
      <c r="DN1" s="576"/>
      <c r="DO1" s="576"/>
      <c r="DP1" s="321"/>
      <c r="DQ1" s="321"/>
      <c r="DR1" s="321"/>
      <c r="DS1" s="321"/>
      <c r="DU1" s="577" t="s">
        <v>130</v>
      </c>
      <c r="DV1" s="577"/>
      <c r="DW1" s="483"/>
      <c r="DX1" s="163" t="s">
        <v>325</v>
      </c>
      <c r="EF1" s="453" t="s">
        <v>369</v>
      </c>
      <c r="EG1" s="469"/>
      <c r="EH1" s="469"/>
      <c r="EI1" s="469"/>
      <c r="EJ1" s="558" t="s">
        <v>377</v>
      </c>
      <c r="EK1" s="558"/>
      <c r="EL1" s="558"/>
      <c r="EM1" s="558"/>
      <c r="EQ1" s="1" t="s">
        <v>378</v>
      </c>
      <c r="ER1" s="1"/>
      <c r="ES1" s="1"/>
      <c r="ET1" s="1"/>
      <c r="EU1" s="1"/>
      <c r="EV1" s="1"/>
      <c r="EZ1" s="576" t="s">
        <v>125</v>
      </c>
      <c r="FA1" s="576"/>
      <c r="FB1" s="576"/>
      <c r="FC1" s="576"/>
      <c r="FG1" s="174"/>
      <c r="FH1" s="172"/>
      <c r="FI1" s="172"/>
      <c r="FJ1" s="172"/>
      <c r="FK1" s="575" t="s">
        <v>127</v>
      </c>
      <c r="FL1" s="575"/>
      <c r="FM1" s="575"/>
      <c r="FN1" s="575"/>
      <c r="FO1" s="575"/>
      <c r="FQ1" s="576" t="s">
        <v>411</v>
      </c>
      <c r="FR1" s="576"/>
      <c r="FS1" s="576"/>
      <c r="FT1" s="576"/>
      <c r="FU1" s="169"/>
      <c r="FV1" s="169"/>
      <c r="FW1" s="169"/>
      <c r="FY1" s="567" t="s">
        <v>206</v>
      </c>
      <c r="FZ1" s="567"/>
      <c r="GA1" s="567"/>
      <c r="GB1" s="175"/>
      <c r="GC1" s="175"/>
      <c r="GD1" s="175"/>
      <c r="GE1" s="175"/>
      <c r="GF1" s="175"/>
      <c r="GG1" s="175"/>
      <c r="GH1" s="175"/>
      <c r="GI1" s="175"/>
      <c r="GJ1" s="241"/>
      <c r="GK1" s="568" t="s">
        <v>208</v>
      </c>
      <c r="GL1" s="568"/>
      <c r="GM1" s="568"/>
      <c r="GN1" s="169"/>
      <c r="GO1" s="169"/>
      <c r="GP1" s="169"/>
      <c r="GQ1" s="169"/>
      <c r="GR1" s="169"/>
      <c r="GS1" s="169"/>
      <c r="GT1" s="169"/>
      <c r="GU1" s="169"/>
      <c r="GV1" s="169"/>
      <c r="GW1" s="169"/>
      <c r="GX1" s="171"/>
      <c r="GY1" s="175"/>
    </row>
    <row r="2" spans="1:207" s="18" customFormat="1">
      <c r="A2" s="18">
        <f>'Multigrain Worksheet'!T5+1</f>
        <v>138</v>
      </c>
      <c r="B2" s="18">
        <f>A2+1</f>
        <v>139</v>
      </c>
      <c r="C2" s="18">
        <f t="shared" ref="C2:AP2" si="0">B2+1</f>
        <v>140</v>
      </c>
      <c r="D2" s="18">
        <f t="shared" si="0"/>
        <v>141</v>
      </c>
      <c r="E2" s="18">
        <f t="shared" si="0"/>
        <v>142</v>
      </c>
      <c r="F2" s="18">
        <f t="shared" si="0"/>
        <v>143</v>
      </c>
      <c r="G2" s="18">
        <f t="shared" si="0"/>
        <v>144</v>
      </c>
      <c r="H2" s="18">
        <f t="shared" si="0"/>
        <v>145</v>
      </c>
      <c r="I2" s="18">
        <f t="shared" si="0"/>
        <v>146</v>
      </c>
      <c r="J2" s="18">
        <f t="shared" si="0"/>
        <v>147</v>
      </c>
      <c r="K2" s="18">
        <f t="shared" si="0"/>
        <v>148</v>
      </c>
      <c r="L2" s="18">
        <f t="shared" si="0"/>
        <v>149</v>
      </c>
      <c r="M2" s="18">
        <f t="shared" si="0"/>
        <v>150</v>
      </c>
      <c r="N2" s="18">
        <f t="shared" si="0"/>
        <v>151</v>
      </c>
      <c r="O2" s="18">
        <f t="shared" si="0"/>
        <v>152</v>
      </c>
      <c r="P2" s="18">
        <f t="shared" si="0"/>
        <v>153</v>
      </c>
      <c r="R2" s="18">
        <f>P2+1</f>
        <v>154</v>
      </c>
      <c r="S2" s="18">
        <f t="shared" si="0"/>
        <v>155</v>
      </c>
      <c r="T2" s="18">
        <f t="shared" si="0"/>
        <v>156</v>
      </c>
      <c r="U2" s="18">
        <f t="shared" si="0"/>
        <v>157</v>
      </c>
      <c r="V2" s="18">
        <f t="shared" si="0"/>
        <v>158</v>
      </c>
      <c r="W2" s="18">
        <f t="shared" si="0"/>
        <v>159</v>
      </c>
      <c r="X2" s="18">
        <f t="shared" si="0"/>
        <v>160</v>
      </c>
      <c r="Y2" s="18">
        <f>X2+1</f>
        <v>161</v>
      </c>
      <c r="AA2" s="18">
        <f>Y2+1</f>
        <v>162</v>
      </c>
      <c r="AB2" s="18">
        <f t="shared" si="0"/>
        <v>163</v>
      </c>
      <c r="AC2" s="18">
        <f t="shared" si="0"/>
        <v>164</v>
      </c>
      <c r="AD2" s="18">
        <f t="shared" si="0"/>
        <v>165</v>
      </c>
      <c r="AE2" s="18">
        <f t="shared" si="0"/>
        <v>166</v>
      </c>
      <c r="AF2" s="18">
        <f t="shared" si="0"/>
        <v>167</v>
      </c>
      <c r="AG2" s="18">
        <f t="shared" si="0"/>
        <v>168</v>
      </c>
      <c r="AH2" s="18">
        <f t="shared" si="0"/>
        <v>169</v>
      </c>
      <c r="AI2" s="18">
        <f t="shared" si="0"/>
        <v>170</v>
      </c>
      <c r="AJ2" s="18">
        <f t="shared" si="0"/>
        <v>171</v>
      </c>
      <c r="AK2" s="18">
        <f t="shared" si="0"/>
        <v>172</v>
      </c>
      <c r="AL2" s="18">
        <f t="shared" si="0"/>
        <v>173</v>
      </c>
      <c r="AM2" s="18">
        <f t="shared" si="0"/>
        <v>174</v>
      </c>
      <c r="AN2" s="18">
        <f t="shared" si="0"/>
        <v>175</v>
      </c>
      <c r="AO2" s="18">
        <f t="shared" si="0"/>
        <v>176</v>
      </c>
      <c r="AP2" s="18">
        <f t="shared" si="0"/>
        <v>177</v>
      </c>
      <c r="AQ2" s="18">
        <f t="shared" ref="AQ2:CE2" si="1">AP2+1</f>
        <v>178</v>
      </c>
      <c r="AR2" s="18">
        <f t="shared" si="1"/>
        <v>179</v>
      </c>
      <c r="AS2" s="18">
        <f t="shared" si="1"/>
        <v>180</v>
      </c>
      <c r="AT2" s="18">
        <f t="shared" si="1"/>
        <v>181</v>
      </c>
      <c r="AU2" s="18">
        <f t="shared" si="1"/>
        <v>182</v>
      </c>
      <c r="AV2" s="18">
        <f t="shared" si="1"/>
        <v>183</v>
      </c>
      <c r="AW2" s="18">
        <f t="shared" si="1"/>
        <v>184</v>
      </c>
      <c r="AX2" s="18">
        <f t="shared" si="1"/>
        <v>185</v>
      </c>
      <c r="AY2" s="18">
        <f t="shared" si="1"/>
        <v>186</v>
      </c>
      <c r="AZ2" s="18">
        <f t="shared" si="1"/>
        <v>187</v>
      </c>
      <c r="BA2" s="18">
        <f t="shared" si="1"/>
        <v>188</v>
      </c>
      <c r="BB2" s="18">
        <f t="shared" si="1"/>
        <v>189</v>
      </c>
      <c r="BC2" s="18">
        <f t="shared" si="1"/>
        <v>190</v>
      </c>
      <c r="BD2" s="18">
        <f t="shared" si="1"/>
        <v>191</v>
      </c>
      <c r="BE2" s="18">
        <f t="shared" si="1"/>
        <v>192</v>
      </c>
      <c r="BF2" s="18">
        <f t="shared" si="1"/>
        <v>193</v>
      </c>
      <c r="BG2" s="18">
        <f t="shared" ref="BG2:BL2" si="2">BF2+1</f>
        <v>194</v>
      </c>
      <c r="BH2" s="18">
        <f t="shared" si="2"/>
        <v>195</v>
      </c>
      <c r="BI2" s="18">
        <f t="shared" si="2"/>
        <v>196</v>
      </c>
      <c r="BJ2" s="18">
        <f t="shared" si="2"/>
        <v>197</v>
      </c>
      <c r="BK2" s="18">
        <f t="shared" si="2"/>
        <v>198</v>
      </c>
      <c r="BL2" s="18">
        <f t="shared" si="2"/>
        <v>199</v>
      </c>
      <c r="BM2" s="18">
        <f t="shared" si="1"/>
        <v>200</v>
      </c>
      <c r="BN2" s="18">
        <f t="shared" si="1"/>
        <v>201</v>
      </c>
      <c r="BO2" s="18">
        <f t="shared" si="1"/>
        <v>202</v>
      </c>
      <c r="BP2" s="18">
        <f t="shared" si="1"/>
        <v>203</v>
      </c>
      <c r="BQ2" s="18">
        <f t="shared" si="1"/>
        <v>204</v>
      </c>
      <c r="BR2" s="18">
        <f t="shared" si="1"/>
        <v>205</v>
      </c>
      <c r="BS2" s="18">
        <f t="shared" si="1"/>
        <v>206</v>
      </c>
      <c r="BT2" s="18">
        <f t="shared" si="1"/>
        <v>207</v>
      </c>
      <c r="BU2" s="18">
        <f t="shared" si="1"/>
        <v>208</v>
      </c>
      <c r="BV2" s="18">
        <f t="shared" si="1"/>
        <v>209</v>
      </c>
      <c r="BW2" s="18">
        <f t="shared" si="1"/>
        <v>210</v>
      </c>
      <c r="BX2" s="18">
        <f t="shared" si="1"/>
        <v>211</v>
      </c>
      <c r="BY2" s="18">
        <f t="shared" si="1"/>
        <v>212</v>
      </c>
      <c r="BZ2" s="18">
        <f t="shared" si="1"/>
        <v>213</v>
      </c>
      <c r="CA2" s="18">
        <f t="shared" si="1"/>
        <v>214</v>
      </c>
      <c r="CB2" s="18">
        <f t="shared" si="1"/>
        <v>215</v>
      </c>
      <c r="CC2" s="18">
        <f t="shared" si="1"/>
        <v>216</v>
      </c>
      <c r="CD2" s="18">
        <f t="shared" si="1"/>
        <v>217</v>
      </c>
      <c r="CE2" s="18">
        <f t="shared" si="1"/>
        <v>218</v>
      </c>
      <c r="CF2" s="18">
        <f>CE2+1</f>
        <v>219</v>
      </c>
      <c r="CG2" s="18">
        <f t="shared" ref="CG2:DV2" si="3">CF2+1</f>
        <v>220</v>
      </c>
      <c r="CH2" s="18">
        <f t="shared" si="3"/>
        <v>221</v>
      </c>
      <c r="CI2" s="18">
        <f t="shared" si="3"/>
        <v>222</v>
      </c>
      <c r="CJ2" s="18">
        <f t="shared" si="3"/>
        <v>223</v>
      </c>
      <c r="CK2" s="18">
        <f t="shared" si="3"/>
        <v>224</v>
      </c>
      <c r="CL2" s="18">
        <f t="shared" si="3"/>
        <v>225</v>
      </c>
      <c r="CM2" s="18">
        <f t="shared" si="3"/>
        <v>226</v>
      </c>
      <c r="CN2" s="18">
        <f t="shared" si="3"/>
        <v>227</v>
      </c>
      <c r="CO2" s="18">
        <f t="shared" si="3"/>
        <v>228</v>
      </c>
      <c r="CP2" s="18">
        <f t="shared" si="3"/>
        <v>229</v>
      </c>
      <c r="CQ2" s="18">
        <f t="shared" si="3"/>
        <v>230</v>
      </c>
      <c r="CR2" s="18">
        <f t="shared" si="3"/>
        <v>231</v>
      </c>
      <c r="CS2" s="18">
        <f t="shared" si="3"/>
        <v>232</v>
      </c>
      <c r="CT2" s="18">
        <f t="shared" si="3"/>
        <v>233</v>
      </c>
      <c r="CU2" s="18">
        <f t="shared" si="3"/>
        <v>234</v>
      </c>
      <c r="CV2" s="18">
        <f t="shared" si="3"/>
        <v>235</v>
      </c>
      <c r="CW2" s="18">
        <f t="shared" si="3"/>
        <v>236</v>
      </c>
      <c r="CX2" s="18">
        <f t="shared" si="3"/>
        <v>237</v>
      </c>
      <c r="CY2" s="18">
        <f t="shared" si="3"/>
        <v>238</v>
      </c>
      <c r="CZ2" s="18">
        <f t="shared" si="3"/>
        <v>239</v>
      </c>
      <c r="DA2" s="18">
        <f t="shared" si="3"/>
        <v>240</v>
      </c>
      <c r="DB2" s="18">
        <f t="shared" si="3"/>
        <v>241</v>
      </c>
      <c r="DC2" s="18">
        <f t="shared" si="3"/>
        <v>242</v>
      </c>
      <c r="DD2" s="18">
        <f t="shared" si="3"/>
        <v>243</v>
      </c>
      <c r="DE2" s="18">
        <f t="shared" si="3"/>
        <v>244</v>
      </c>
      <c r="DF2" s="18">
        <f t="shared" si="3"/>
        <v>245</v>
      </c>
      <c r="DG2" s="18">
        <f t="shared" si="3"/>
        <v>246</v>
      </c>
      <c r="DH2" s="18">
        <f t="shared" si="3"/>
        <v>247</v>
      </c>
      <c r="DI2" s="18">
        <f t="shared" si="3"/>
        <v>248</v>
      </c>
      <c r="DJ2" s="18">
        <f t="shared" si="3"/>
        <v>249</v>
      </c>
      <c r="DK2" s="18">
        <f t="shared" si="3"/>
        <v>250</v>
      </c>
      <c r="DL2" s="18">
        <f t="shared" si="3"/>
        <v>251</v>
      </c>
      <c r="DM2" s="18">
        <f t="shared" si="3"/>
        <v>252</v>
      </c>
      <c r="DN2" s="18">
        <f t="shared" si="3"/>
        <v>253</v>
      </c>
      <c r="DO2" s="18">
        <f t="shared" si="3"/>
        <v>254</v>
      </c>
      <c r="DP2" s="18">
        <f t="shared" si="3"/>
        <v>255</v>
      </c>
      <c r="DQ2" s="18">
        <f t="shared" si="3"/>
        <v>256</v>
      </c>
      <c r="DT2" s="18">
        <f>DQ2+1</f>
        <v>257</v>
      </c>
      <c r="DU2" s="18">
        <f t="shared" si="3"/>
        <v>258</v>
      </c>
      <c r="DV2" s="18">
        <f t="shared" si="3"/>
        <v>259</v>
      </c>
      <c r="DW2" s="18">
        <f t="shared" ref="DW2:EG2" si="4">DV2+1</f>
        <v>260</v>
      </c>
      <c r="DX2" s="18">
        <f t="shared" si="4"/>
        <v>261</v>
      </c>
      <c r="DY2" s="18">
        <f t="shared" si="4"/>
        <v>262</v>
      </c>
      <c r="DZ2" s="18">
        <f t="shared" si="4"/>
        <v>263</v>
      </c>
      <c r="EA2" s="18">
        <f t="shared" si="4"/>
        <v>264</v>
      </c>
      <c r="EB2" s="18">
        <f t="shared" si="4"/>
        <v>265</v>
      </c>
      <c r="EC2" s="18">
        <f t="shared" si="4"/>
        <v>266</v>
      </c>
      <c r="ED2" s="18">
        <f t="shared" si="4"/>
        <v>267</v>
      </c>
      <c r="EE2" s="18">
        <f t="shared" si="4"/>
        <v>268</v>
      </c>
      <c r="EF2" s="18">
        <f t="shared" si="4"/>
        <v>269</v>
      </c>
      <c r="EG2" s="18">
        <f t="shared" si="4"/>
        <v>270</v>
      </c>
      <c r="EJ2" s="18">
        <f>EG2+1</f>
        <v>271</v>
      </c>
      <c r="EK2" s="18">
        <f t="shared" ref="EK2:EU2" si="5">EJ2+1</f>
        <v>272</v>
      </c>
      <c r="EL2" s="18">
        <f t="shared" si="5"/>
        <v>273</v>
      </c>
      <c r="EM2" s="18">
        <f t="shared" si="5"/>
        <v>274</v>
      </c>
      <c r="EN2" s="18">
        <f t="shared" si="5"/>
        <v>275</v>
      </c>
      <c r="EO2" s="18">
        <f t="shared" si="5"/>
        <v>276</v>
      </c>
      <c r="EP2" s="18">
        <f t="shared" si="5"/>
        <v>277</v>
      </c>
      <c r="EQ2" s="18">
        <f t="shared" si="5"/>
        <v>278</v>
      </c>
      <c r="ER2" s="18">
        <f t="shared" si="5"/>
        <v>279</v>
      </c>
      <c r="ES2" s="18">
        <f t="shared" si="5"/>
        <v>280</v>
      </c>
      <c r="ET2" s="18">
        <f t="shared" si="5"/>
        <v>281</v>
      </c>
      <c r="EU2" s="18">
        <f t="shared" si="5"/>
        <v>282</v>
      </c>
      <c r="EV2" s="18">
        <f t="shared" ref="EV2:FB2" si="6">EU2+1</f>
        <v>283</v>
      </c>
      <c r="EW2" s="18">
        <f t="shared" si="6"/>
        <v>284</v>
      </c>
      <c r="EX2" s="18">
        <f t="shared" si="6"/>
        <v>285</v>
      </c>
      <c r="EY2" s="18">
        <f t="shared" si="6"/>
        <v>286</v>
      </c>
      <c r="EZ2" s="18">
        <f t="shared" si="6"/>
        <v>287</v>
      </c>
      <c r="FA2" s="18">
        <f t="shared" si="6"/>
        <v>288</v>
      </c>
      <c r="FB2" s="18">
        <f t="shared" si="6"/>
        <v>289</v>
      </c>
      <c r="FC2" s="18">
        <f t="shared" ref="FC2:GM2" si="7">FB2+1</f>
        <v>290</v>
      </c>
      <c r="FD2" s="18">
        <f t="shared" si="7"/>
        <v>291</v>
      </c>
      <c r="FE2" s="18">
        <f t="shared" si="7"/>
        <v>292</v>
      </c>
      <c r="FF2" s="18">
        <f t="shared" si="7"/>
        <v>293</v>
      </c>
      <c r="FG2" s="18">
        <f t="shared" si="7"/>
        <v>294</v>
      </c>
      <c r="FH2" s="18">
        <f t="shared" si="7"/>
        <v>295</v>
      </c>
      <c r="FI2" s="18">
        <f t="shared" si="7"/>
        <v>296</v>
      </c>
      <c r="FJ2" s="18">
        <f t="shared" si="7"/>
        <v>297</v>
      </c>
      <c r="FK2" s="18">
        <f t="shared" si="7"/>
        <v>298</v>
      </c>
      <c r="FL2" s="18">
        <f t="shared" si="7"/>
        <v>299</v>
      </c>
      <c r="FM2" s="18">
        <f t="shared" si="7"/>
        <v>300</v>
      </c>
      <c r="FN2" s="18">
        <f t="shared" si="7"/>
        <v>301</v>
      </c>
      <c r="FO2" s="18">
        <f t="shared" si="7"/>
        <v>302</v>
      </c>
      <c r="FP2" s="18">
        <f t="shared" si="7"/>
        <v>303</v>
      </c>
      <c r="FQ2" s="18">
        <f>FP2+1</f>
        <v>304</v>
      </c>
      <c r="FR2" s="18">
        <f t="shared" si="7"/>
        <v>305</v>
      </c>
      <c r="FS2" s="18">
        <f t="shared" si="7"/>
        <v>306</v>
      </c>
      <c r="FT2" s="18">
        <f t="shared" si="7"/>
        <v>307</v>
      </c>
      <c r="FU2" s="18">
        <f t="shared" si="7"/>
        <v>308</v>
      </c>
      <c r="FV2" s="18">
        <f t="shared" si="7"/>
        <v>309</v>
      </c>
      <c r="FW2" s="18">
        <f t="shared" si="7"/>
        <v>310</v>
      </c>
      <c r="FX2" s="18">
        <f t="shared" si="7"/>
        <v>311</v>
      </c>
      <c r="FY2" s="18">
        <f t="shared" si="7"/>
        <v>312</v>
      </c>
      <c r="FZ2" s="18">
        <f t="shared" si="7"/>
        <v>313</v>
      </c>
      <c r="GA2" s="18">
        <f t="shared" si="7"/>
        <v>314</v>
      </c>
      <c r="GB2" s="18">
        <f t="shared" si="7"/>
        <v>315</v>
      </c>
      <c r="GC2" s="18">
        <f t="shared" si="7"/>
        <v>316</v>
      </c>
      <c r="GD2" s="18">
        <f t="shared" si="7"/>
        <v>317</v>
      </c>
      <c r="GE2" s="18">
        <f t="shared" si="7"/>
        <v>318</v>
      </c>
      <c r="GF2" s="18">
        <f t="shared" si="7"/>
        <v>319</v>
      </c>
      <c r="GG2" s="18">
        <f t="shared" si="7"/>
        <v>320</v>
      </c>
      <c r="GJ2" s="18">
        <f>GG2+1</f>
        <v>321</v>
      </c>
      <c r="GK2" s="18">
        <f t="shared" si="7"/>
        <v>322</v>
      </c>
      <c r="GL2" s="18">
        <f t="shared" si="7"/>
        <v>323</v>
      </c>
      <c r="GM2" s="18">
        <f t="shared" si="7"/>
        <v>324</v>
      </c>
      <c r="GN2" s="18">
        <f t="shared" ref="GN2:GY2" si="8">GM2+1</f>
        <v>325</v>
      </c>
      <c r="GO2" s="18">
        <f t="shared" si="8"/>
        <v>326</v>
      </c>
      <c r="GP2" s="18">
        <f t="shared" si="8"/>
        <v>327</v>
      </c>
      <c r="GQ2" s="18">
        <f t="shared" si="8"/>
        <v>328</v>
      </c>
      <c r="GR2" s="18">
        <f t="shared" si="8"/>
        <v>329</v>
      </c>
      <c r="GS2" s="18">
        <f t="shared" si="8"/>
        <v>330</v>
      </c>
      <c r="GT2" s="18">
        <f t="shared" si="8"/>
        <v>331</v>
      </c>
      <c r="GU2" s="18">
        <f t="shared" si="8"/>
        <v>332</v>
      </c>
      <c r="GV2" s="18">
        <f t="shared" si="8"/>
        <v>333</v>
      </c>
      <c r="GW2" s="18">
        <f t="shared" si="8"/>
        <v>334</v>
      </c>
      <c r="GX2" s="18">
        <f t="shared" si="8"/>
        <v>335</v>
      </c>
      <c r="GY2" s="18">
        <f t="shared" si="8"/>
        <v>336</v>
      </c>
    </row>
    <row r="3" spans="1:207" s="3" customFormat="1" ht="35" customHeight="1" thickBot="1">
      <c r="A3" s="35" t="str">
        <f>'Picking Information'!B6</f>
        <v>Geometry</v>
      </c>
      <c r="B3" s="36" t="str">
        <f>'Picking Information'!D6</f>
        <v>Owner</v>
      </c>
      <c r="C3" s="36" t="str">
        <f>'Picking Information'!E6</f>
        <v>Full Sample Name</v>
      </c>
      <c r="D3" s="36" t="str">
        <f>'Picking Information'!F6</f>
        <v>Packet</v>
      </c>
      <c r="E3" s="36" t="str">
        <f>'Picking Information'!G6</f>
        <v># grains</v>
      </c>
      <c r="F3" s="176" t="s">
        <v>135</v>
      </c>
      <c r="G3" s="176" t="s">
        <v>43</v>
      </c>
      <c r="H3" s="176" t="s">
        <v>136</v>
      </c>
      <c r="I3" s="176" t="s">
        <v>44</v>
      </c>
      <c r="J3" s="176" t="s">
        <v>137</v>
      </c>
      <c r="K3" s="120" t="s">
        <v>102</v>
      </c>
      <c r="L3" s="120" t="s">
        <v>291</v>
      </c>
      <c r="M3" s="120" t="s">
        <v>133</v>
      </c>
      <c r="N3" s="36" t="s">
        <v>56</v>
      </c>
      <c r="O3" s="7"/>
      <c r="P3" s="244" t="s">
        <v>190</v>
      </c>
      <c r="Q3" s="244" t="s">
        <v>396</v>
      </c>
      <c r="R3" s="244" t="s">
        <v>48</v>
      </c>
      <c r="S3" s="244" t="s">
        <v>50</v>
      </c>
      <c r="T3" s="244" t="s">
        <v>51</v>
      </c>
      <c r="U3" s="244" t="s">
        <v>52</v>
      </c>
      <c r="V3" s="244" t="s">
        <v>53</v>
      </c>
      <c r="W3" s="244" t="s">
        <v>54</v>
      </c>
      <c r="X3" s="245" t="s">
        <v>392</v>
      </c>
      <c r="Y3" s="513" t="s">
        <v>401</v>
      </c>
      <c r="Z3" s="513" t="s">
        <v>404</v>
      </c>
      <c r="AA3" s="191"/>
      <c r="AB3" s="199"/>
      <c r="AC3" s="200" t="s">
        <v>152</v>
      </c>
      <c r="AD3" s="191"/>
      <c r="AE3" s="191"/>
      <c r="AF3" s="191"/>
      <c r="AG3" s="247" t="s">
        <v>164</v>
      </c>
      <c r="AH3" s="248"/>
      <c r="AI3" s="249" t="s">
        <v>165</v>
      </c>
      <c r="AJ3" s="249"/>
      <c r="AK3" s="249" t="s">
        <v>166</v>
      </c>
      <c r="AL3" s="250"/>
      <c r="AM3" s="191"/>
      <c r="AN3" s="253" t="s">
        <v>167</v>
      </c>
      <c r="AO3" s="255" t="s">
        <v>305</v>
      </c>
      <c r="AP3" s="255" t="s">
        <v>306</v>
      </c>
      <c r="AQ3" s="255" t="s">
        <v>307</v>
      </c>
      <c r="AR3" s="255" t="s">
        <v>308</v>
      </c>
      <c r="AS3" s="255" t="s">
        <v>309</v>
      </c>
      <c r="AT3" s="255" t="s">
        <v>310</v>
      </c>
      <c r="AU3" s="254" t="s">
        <v>64</v>
      </c>
      <c r="AV3" s="254" t="s">
        <v>173</v>
      </c>
      <c r="AW3" s="254" t="s">
        <v>64</v>
      </c>
      <c r="AX3" s="255" t="s">
        <v>168</v>
      </c>
      <c r="AY3" s="255" t="s">
        <v>305</v>
      </c>
      <c r="AZ3" s="255" t="s">
        <v>306</v>
      </c>
      <c r="BA3" s="255" t="s">
        <v>307</v>
      </c>
      <c r="BB3" s="255" t="s">
        <v>308</v>
      </c>
      <c r="BC3" s="255" t="s">
        <v>309</v>
      </c>
      <c r="BD3" s="255" t="s">
        <v>310</v>
      </c>
      <c r="BE3" s="254" t="s">
        <v>64</v>
      </c>
      <c r="BF3" s="255" t="s">
        <v>169</v>
      </c>
      <c r="BG3" s="254" t="s">
        <v>64</v>
      </c>
      <c r="BH3" s="12"/>
      <c r="BI3" s="307" t="s">
        <v>312</v>
      </c>
      <c r="BJ3" s="308" t="s">
        <v>313</v>
      </c>
      <c r="BK3" s="309" t="s">
        <v>314</v>
      </c>
      <c r="BL3" s="191"/>
      <c r="BM3" s="298" t="s">
        <v>167</v>
      </c>
      <c r="BN3" s="298" t="s">
        <v>305</v>
      </c>
      <c r="BO3" s="298" t="s">
        <v>306</v>
      </c>
      <c r="BP3" s="298" t="s">
        <v>307</v>
      </c>
      <c r="BQ3" s="298" t="s">
        <v>308</v>
      </c>
      <c r="BR3" s="298" t="s">
        <v>309</v>
      </c>
      <c r="BS3" s="298" t="s">
        <v>310</v>
      </c>
      <c r="BT3" s="298" t="s">
        <v>64</v>
      </c>
      <c r="BU3" s="298" t="s">
        <v>173</v>
      </c>
      <c r="BV3" s="298" t="s">
        <v>64</v>
      </c>
      <c r="BW3" s="298" t="s">
        <v>168</v>
      </c>
      <c r="BX3" s="298" t="s">
        <v>305</v>
      </c>
      <c r="BY3" s="298" t="s">
        <v>306</v>
      </c>
      <c r="BZ3" s="298" t="s">
        <v>307</v>
      </c>
      <c r="CA3" s="298" t="s">
        <v>308</v>
      </c>
      <c r="CB3" s="298" t="s">
        <v>309</v>
      </c>
      <c r="CC3" s="298" t="s">
        <v>310</v>
      </c>
      <c r="CD3" s="298" t="s">
        <v>64</v>
      </c>
      <c r="CE3" s="298" t="s">
        <v>169</v>
      </c>
      <c r="CF3" s="298" t="s">
        <v>64</v>
      </c>
      <c r="CG3" s="191"/>
      <c r="CH3" s="258" t="s">
        <v>167</v>
      </c>
      <c r="CI3" s="259"/>
      <c r="CJ3" s="259" t="s">
        <v>173</v>
      </c>
      <c r="CK3" s="259"/>
      <c r="CL3" s="260" t="s">
        <v>168</v>
      </c>
      <c r="CM3" s="260"/>
      <c r="CN3" s="260" t="s">
        <v>169</v>
      </c>
      <c r="CO3" s="261"/>
      <c r="CP3" s="12"/>
      <c r="CQ3" s="41" t="s">
        <v>66</v>
      </c>
      <c r="CR3" s="42" t="s">
        <v>64</v>
      </c>
      <c r="CS3" s="42" t="s">
        <v>61</v>
      </c>
      <c r="CT3" s="42" t="s">
        <v>64</v>
      </c>
      <c r="CU3" s="42"/>
      <c r="CV3" s="42" t="s">
        <v>65</v>
      </c>
      <c r="CW3" s="42" t="s">
        <v>64</v>
      </c>
      <c r="CX3" s="42"/>
      <c r="CY3" s="42" t="s">
        <v>63</v>
      </c>
      <c r="CZ3" s="42" t="s">
        <v>64</v>
      </c>
      <c r="DA3" s="42"/>
      <c r="DB3" s="42" t="s">
        <v>62</v>
      </c>
      <c r="DC3" s="43" t="s">
        <v>64</v>
      </c>
      <c r="DD3" s="12"/>
      <c r="DE3" s="264" t="s">
        <v>174</v>
      </c>
      <c r="DF3" s="265" t="s">
        <v>64</v>
      </c>
      <c r="DG3" s="265" t="s">
        <v>175</v>
      </c>
      <c r="DH3" s="265" t="s">
        <v>64</v>
      </c>
      <c r="DI3" s="265" t="s">
        <v>176</v>
      </c>
      <c r="DJ3" s="266" t="s">
        <v>64</v>
      </c>
      <c r="DK3" s="54"/>
      <c r="DL3" s="35" t="s">
        <v>88</v>
      </c>
      <c r="DM3" s="36" t="s">
        <v>64</v>
      </c>
      <c r="DN3" s="37" t="s">
        <v>89</v>
      </c>
      <c r="DO3" s="38" t="s">
        <v>64</v>
      </c>
      <c r="DP3" s="322" t="s">
        <v>317</v>
      </c>
      <c r="DQ3" s="322"/>
      <c r="DR3" s="322" t="s">
        <v>402</v>
      </c>
      <c r="DS3" s="322" t="s">
        <v>403</v>
      </c>
      <c r="DU3" s="573" t="s">
        <v>94</v>
      </c>
      <c r="DV3" s="574"/>
      <c r="DW3" s="482"/>
      <c r="DX3" s="327" t="s">
        <v>318</v>
      </c>
      <c r="DY3" s="328" t="s">
        <v>64</v>
      </c>
      <c r="DZ3" s="327" t="s">
        <v>319</v>
      </c>
      <c r="EA3" s="329" t="s">
        <v>320</v>
      </c>
      <c r="EB3" s="327" t="s">
        <v>321</v>
      </c>
      <c r="EC3" s="329" t="s">
        <v>322</v>
      </c>
      <c r="ED3" s="329"/>
      <c r="EE3" s="329"/>
      <c r="EF3" s="455" t="s">
        <v>369</v>
      </c>
      <c r="EG3" s="470" t="s">
        <v>49</v>
      </c>
      <c r="EH3" s="470" t="s">
        <v>398</v>
      </c>
      <c r="EI3" s="470" t="s">
        <v>357</v>
      </c>
      <c r="EJ3" s="3" t="s">
        <v>356</v>
      </c>
      <c r="EK3" s="3" t="s">
        <v>359</v>
      </c>
      <c r="EL3" s="3" t="s">
        <v>360</v>
      </c>
      <c r="EM3" s="3" t="s">
        <v>361</v>
      </c>
      <c r="EN3" s="3" t="s">
        <v>394</v>
      </c>
      <c r="EO3" s="3" t="s">
        <v>393</v>
      </c>
      <c r="EQ3" s="472" t="s">
        <v>318</v>
      </c>
      <c r="ER3" s="472" t="s">
        <v>64</v>
      </c>
      <c r="ES3" s="472" t="s">
        <v>319</v>
      </c>
      <c r="ET3" s="472" t="s">
        <v>320</v>
      </c>
      <c r="EU3" s="472" t="s">
        <v>321</v>
      </c>
      <c r="EV3" s="472" t="s">
        <v>322</v>
      </c>
      <c r="EW3" s="472" t="s">
        <v>379</v>
      </c>
      <c r="EX3" s="472"/>
      <c r="EZ3" s="59" t="s">
        <v>95</v>
      </c>
      <c r="FA3" s="60" t="s">
        <v>96</v>
      </c>
      <c r="FB3" s="60" t="s">
        <v>97</v>
      </c>
      <c r="FC3" s="60" t="s">
        <v>98</v>
      </c>
      <c r="FD3" s="60" t="s">
        <v>99</v>
      </c>
      <c r="FE3" s="60" t="s">
        <v>100</v>
      </c>
      <c r="FF3" s="60" t="s">
        <v>107</v>
      </c>
      <c r="FG3" s="61" t="s">
        <v>111</v>
      </c>
      <c r="FH3" s="61" t="s">
        <v>109</v>
      </c>
      <c r="FI3" s="61" t="s">
        <v>108</v>
      </c>
      <c r="FJ3" s="61" t="s">
        <v>64</v>
      </c>
      <c r="FK3" s="60" t="s">
        <v>32</v>
      </c>
      <c r="FL3" s="60" t="s">
        <v>33</v>
      </c>
      <c r="FM3" s="60" t="s">
        <v>110</v>
      </c>
      <c r="FN3" s="61" t="s">
        <v>421</v>
      </c>
      <c r="FO3" s="62" t="s">
        <v>34</v>
      </c>
      <c r="FQ3" s="68" t="s">
        <v>111</v>
      </c>
      <c r="FR3" s="69" t="s">
        <v>112</v>
      </c>
      <c r="FS3" s="70" t="s">
        <v>55</v>
      </c>
      <c r="FT3" s="70" t="s">
        <v>101</v>
      </c>
      <c r="FU3" s="69" t="s">
        <v>71</v>
      </c>
      <c r="FV3" s="69" t="s">
        <v>72</v>
      </c>
      <c r="FW3" s="71" t="s">
        <v>5</v>
      </c>
      <c r="FY3" s="75" t="s">
        <v>40</v>
      </c>
      <c r="FZ3" s="76" t="s">
        <v>64</v>
      </c>
      <c r="GA3" s="77" t="s">
        <v>73</v>
      </c>
      <c r="GB3" s="77" t="s">
        <v>64</v>
      </c>
      <c r="GC3" s="77" t="s">
        <v>74</v>
      </c>
      <c r="GD3" s="77" t="s">
        <v>64</v>
      </c>
      <c r="GE3" s="77" t="s">
        <v>75</v>
      </c>
      <c r="GF3" s="77" t="s">
        <v>64</v>
      </c>
      <c r="GG3" s="78" t="s">
        <v>4</v>
      </c>
      <c r="GH3" s="514" t="s">
        <v>406</v>
      </c>
      <c r="GI3" s="514"/>
      <c r="GJ3" s="242"/>
      <c r="GK3" s="82" t="s">
        <v>76</v>
      </c>
      <c r="GL3" s="83" t="s">
        <v>64</v>
      </c>
      <c r="GM3" s="83" t="s">
        <v>77</v>
      </c>
      <c r="GN3" s="83" t="s">
        <v>64</v>
      </c>
      <c r="GO3" s="83" t="s">
        <v>78</v>
      </c>
      <c r="GP3" s="83" t="s">
        <v>64</v>
      </c>
      <c r="GQ3" s="83" t="s">
        <v>0</v>
      </c>
      <c r="GR3" s="83" t="s">
        <v>64</v>
      </c>
      <c r="GS3" s="83" t="s">
        <v>2</v>
      </c>
      <c r="GT3" s="83" t="s">
        <v>1</v>
      </c>
      <c r="GU3" s="83" t="s">
        <v>3</v>
      </c>
      <c r="GV3" s="84" t="s">
        <v>64</v>
      </c>
      <c r="GW3" s="228" t="s">
        <v>184</v>
      </c>
      <c r="GX3" s="12"/>
      <c r="GY3" s="92" t="s">
        <v>6</v>
      </c>
    </row>
    <row r="4" spans="1:207" s="143" customFormat="1" ht="11" customHeight="1" thickTop="1">
      <c r="A4" s="144"/>
      <c r="B4" s="145"/>
      <c r="C4" s="145"/>
      <c r="D4" s="138"/>
      <c r="E4" s="138"/>
      <c r="F4" s="146"/>
      <c r="G4" s="146"/>
      <c r="H4" s="146"/>
      <c r="I4" s="146"/>
      <c r="J4" s="146"/>
      <c r="K4" s="146"/>
      <c r="L4" s="146"/>
      <c r="M4" s="146"/>
      <c r="N4" s="139"/>
      <c r="O4"/>
      <c r="P4" s="138"/>
      <c r="Q4" s="138"/>
      <c r="R4" s="138"/>
      <c r="S4" s="138"/>
      <c r="T4" s="138"/>
      <c r="U4" s="138"/>
      <c r="V4" s="138"/>
      <c r="W4" s="138"/>
      <c r="X4" s="152"/>
      <c r="Y4" s="152"/>
      <c r="Z4" s="152"/>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310"/>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8"/>
      <c r="CR4" s="138"/>
      <c r="CS4" s="138"/>
      <c r="CT4" s="138"/>
      <c r="CU4" s="138"/>
      <c r="CV4" s="138"/>
      <c r="CW4" s="138"/>
      <c r="CX4" s="138"/>
      <c r="CY4" s="138"/>
      <c r="CZ4" s="138"/>
      <c r="DA4" s="138"/>
      <c r="DB4" s="138"/>
      <c r="DC4" s="139"/>
      <c r="DD4" s="139"/>
      <c r="DE4" s="139"/>
      <c r="DF4" s="139"/>
      <c r="DG4" s="139"/>
      <c r="DH4" s="139"/>
      <c r="DI4" s="139"/>
      <c r="DJ4" s="139"/>
      <c r="DK4" s="149"/>
      <c r="DL4" s="148"/>
      <c r="DM4" s="138"/>
      <c r="DN4" s="150"/>
      <c r="DO4" s="139"/>
      <c r="DP4" s="138"/>
      <c r="DQ4" s="138"/>
      <c r="DR4" s="138"/>
      <c r="DS4" s="138"/>
      <c r="DU4" s="149"/>
      <c r="EF4" s="456"/>
      <c r="EG4" s="471"/>
      <c r="EH4" s="471"/>
      <c r="EI4" s="471"/>
      <c r="EZ4" s="144"/>
      <c r="FA4" s="145"/>
      <c r="FB4" s="145"/>
      <c r="FC4" s="145"/>
      <c r="FD4" s="145"/>
      <c r="FE4" s="145"/>
      <c r="FF4" s="145"/>
      <c r="FG4" s="151"/>
      <c r="FH4" s="152"/>
      <c r="FI4" s="152"/>
      <c r="FJ4" s="152"/>
      <c r="FK4" s="145"/>
      <c r="FL4" s="145"/>
      <c r="FM4" s="145"/>
      <c r="FN4" s="152"/>
      <c r="FO4" s="153"/>
      <c r="FQ4" s="148"/>
      <c r="FR4" s="138"/>
      <c r="FS4" s="152"/>
      <c r="FT4" s="152"/>
      <c r="FU4" s="138"/>
      <c r="FV4" s="138"/>
      <c r="FW4" s="139"/>
      <c r="FY4" s="154"/>
      <c r="FZ4" s="152"/>
      <c r="GA4" s="155"/>
      <c r="GB4" s="155"/>
      <c r="GC4" s="155"/>
      <c r="GD4" s="155"/>
      <c r="GE4" s="155"/>
      <c r="GF4" s="155"/>
      <c r="GG4" s="153"/>
      <c r="GH4" s="155"/>
      <c r="GI4" s="155"/>
      <c r="GJ4" s="148"/>
      <c r="GK4" s="148"/>
      <c r="GL4" s="138"/>
      <c r="GM4" s="138"/>
      <c r="GN4" s="138"/>
      <c r="GO4" s="138"/>
      <c r="GP4" s="138"/>
      <c r="GQ4" s="138"/>
      <c r="GR4" s="138"/>
      <c r="GS4" s="138"/>
      <c r="GT4" s="138"/>
      <c r="GU4" s="138"/>
      <c r="GV4" s="139"/>
      <c r="GW4" s="138"/>
      <c r="GX4" s="138"/>
      <c r="GY4" s="156"/>
    </row>
    <row r="5" spans="1:207" ht="16">
      <c r="A5" s="39" t="str">
        <f>'Picking Information'!B8</f>
        <v>3</v>
      </c>
      <c r="B5" s="40" t="str">
        <f>'Picking Information'!D8</f>
        <v>Toro</v>
      </c>
      <c r="C5" s="40" t="str">
        <f>'Picking Information'!E8</f>
        <v>12-5</v>
      </c>
      <c r="D5" s="45">
        <f>'Picking Information'!F8</f>
        <v>0</v>
      </c>
      <c r="E5" s="45">
        <v>1</v>
      </c>
      <c r="F5" s="121">
        <f>'Picking Information'!H8</f>
        <v>95.833333333333329</v>
      </c>
      <c r="G5" s="121">
        <f>'Picking Information'!I8</f>
        <v>72.348484848484844</v>
      </c>
      <c r="H5" s="121">
        <f>'Picking Information'!J8</f>
        <v>90.909090909090907</v>
      </c>
      <c r="I5" s="121">
        <f>'Picking Information'!K8</f>
        <v>55.68181818181818</v>
      </c>
      <c r="J5" s="121">
        <f>(F5+H5)/2</f>
        <v>93.371212121212125</v>
      </c>
      <c r="K5" s="121">
        <f>(G5+I5)/2</f>
        <v>64.015151515151516</v>
      </c>
      <c r="L5" s="121">
        <f>K5/2</f>
        <v>32.007575757575758</v>
      </c>
      <c r="M5" s="121">
        <f>IF('Picking Information'!P8="N",'Calculations Page'!F5*1.5,'Calculations Page'!F5)</f>
        <v>95.833333333333329</v>
      </c>
      <c r="N5" s="46" t="str">
        <f>'Picking Information'!R8</f>
        <v>zircon</v>
      </c>
      <c r="O5" s="222"/>
      <c r="P5" s="47">
        <f>IF(N5="apatite",3.2*(J5/10000)*3*((K5/20000)^2)*SIN(PI()/3),4.65*(J5/10000)*(G5/10000)*(I5/10000))</f>
        <v>1.7490764722052654E-6</v>
      </c>
      <c r="Q5" s="306">
        <f>EH5</f>
        <v>9.3405879043751898E-7</v>
      </c>
      <c r="R5" s="47">
        <f>IF(CL5&lt;0,1,CL5/(CH5+CJ5))</f>
        <v>0.35774762598486748</v>
      </c>
      <c r="S5" s="47">
        <f>(2.31*M5+2*L5)/(L5*M5)</f>
        <v>9.3039979418574739E-2</v>
      </c>
      <c r="T5" s="47">
        <f>(4*M5+2*K5)/(M5*K5)</f>
        <v>8.3354772317983022E-2</v>
      </c>
      <c r="U5" s="47">
        <f>1/(1.04+0.245*R5)</f>
        <v>0.88680142268911233</v>
      </c>
      <c r="V5" s="47">
        <f>IF(N5="apatite",1+(-5.13)*S5+6.78*S5^2,1+(-4.07)*T5+4.92*T5^2)</f>
        <v>0.69493032556126844</v>
      </c>
      <c r="W5" s="47">
        <f>IF(N5="apatite",1+S5*(-5.9)+8.99*S5^2,1+(-4.53)*T5+5.59*T5^2)</f>
        <v>0.66124230240067861</v>
      </c>
      <c r="X5" s="239">
        <f>IF(E5&gt;1,-1,U5*V5+(1-U5)*W5)</f>
        <v>0.69111688926707338</v>
      </c>
      <c r="Y5" s="306">
        <f>EH5*6350.29</f>
        <v>5.931544196327472E-3</v>
      </c>
      <c r="Z5" s="306">
        <f>EH5*5</f>
        <v>4.670293952187595E-6</v>
      </c>
      <c r="AA5" s="192"/>
      <c r="AB5" s="201" t="s">
        <v>154</v>
      </c>
      <c r="AC5" s="202">
        <f>(0.000000001/238)*(6.02E+23)*(0.001)*$AC$9</f>
        <v>2529411764705.8828</v>
      </c>
      <c r="AD5" s="192"/>
      <c r="AE5" s="192"/>
      <c r="AF5" s="192"/>
      <c r="AG5" s="251">
        <f t="shared" ref="AG5:AG68" si="9">((1/$AC$16)-(1/$AC$12))/(1-((1/$AC$16)/(1/$AC$20)))*$AC$5</f>
        <v>1433738424205.7283</v>
      </c>
      <c r="AH5" s="246">
        <f>($AD$16/$AC$16)*AG5</f>
        <v>8608725199.2922001</v>
      </c>
      <c r="AI5" s="246">
        <f t="shared" ref="AI5:AI68" si="10">(((1/$AC$17)-(1/$AC$13))/(1-(1/$AC$17)/(1/$AC$21))*$AC$6)</f>
        <v>1691112105561.1543</v>
      </c>
      <c r="AJ5" s="246">
        <f>($AD$17/$AC$17)*AI5</f>
        <v>13847555888.523577</v>
      </c>
      <c r="AK5" s="246">
        <f t="shared" ref="AK5:AK68" si="11">(1/$AC$18)*$AC$7*0.1502</f>
        <v>174546574.43947619</v>
      </c>
      <c r="AL5" s="246">
        <f>($AD$18/$AC$18)*AK5</f>
        <v>79527107.403615773</v>
      </c>
      <c r="AM5" s="213" t="str">
        <f>$C5</f>
        <v>12-5</v>
      </c>
      <c r="AN5" s="256">
        <f>(($AC$20-$AC$24)/($AC$24/$AC$12-1)*AG5)</f>
        <v>1303284548.9639471</v>
      </c>
      <c r="AO5" s="252">
        <f>AG5</f>
        <v>1433738424205.7283</v>
      </c>
      <c r="AP5" s="252">
        <f t="shared" ref="AP5:AP68" si="12">$AC$33-$AC$24</f>
        <v>-2.199E-3</v>
      </c>
      <c r="AQ5" s="252">
        <f t="shared" ref="AQ5:AQ68" si="13">$AC$24/$AC$12-1</f>
        <v>-0.99998423165137618</v>
      </c>
      <c r="AR5" s="252">
        <f>AH5</f>
        <v>8608725199.2922001</v>
      </c>
      <c r="AS5" s="252">
        <f t="shared" ref="AS5:AS68" si="14">SQRT($AD$33^2+$AD$24^2)</f>
        <v>1.6318924942564423E-4</v>
      </c>
      <c r="AT5" s="252">
        <f>AQ5*SQRT(($AD$24/$AC$24)^2+($AE$12/$AC$12)^2)</f>
        <v>-7.452123257462559E-2</v>
      </c>
      <c r="AU5" s="252">
        <f>AN5*SQRT((AR5/AO5)^2+(AS5/AP5)^2+(AT5/AQ5)^2)</f>
        <v>137290153.01859486</v>
      </c>
      <c r="AV5" s="252">
        <f>AN5/137.818</f>
        <v>9456562.6330664139</v>
      </c>
      <c r="AW5" s="252">
        <f>(AU5/AN5)*AV5</f>
        <v>996169.97067578149</v>
      </c>
      <c r="AX5" s="252">
        <f>AI5*(($AC$21-$AC$25)/($AC$25/$AC$13-1))</f>
        <v>2673662207.5426502</v>
      </c>
      <c r="AY5" s="252">
        <f>AI5</f>
        <v>1691112105561.1543</v>
      </c>
      <c r="AZ5" s="252">
        <f>$AC$34-$AC$25</f>
        <v>-0.13029600894067567</v>
      </c>
      <c r="BA5" s="252">
        <f>$AC$25/$AC$13-1</f>
        <v>-1</v>
      </c>
      <c r="BB5" s="252">
        <f>AJ5</f>
        <v>13847555888.523577</v>
      </c>
      <c r="BC5" s="252">
        <f>SQRT($AD$34^2+$AD$25^2)</f>
        <v>5.34545603211162E-4</v>
      </c>
      <c r="BD5" s="252">
        <f>BA5*SQRT(($AD$25/$AC$25)^2+($AE$13/$AC$13)^2)</f>
        <v>-4.1025163014571245E-3</v>
      </c>
      <c r="BE5" s="252">
        <f>AX5*SQRT((BB5/AY5)^2+(BC5/AZ5)^2+(BD5/BA5)^2)</f>
        <v>26831629.130094022</v>
      </c>
      <c r="BF5" s="252">
        <f>AK5*$AC$26</f>
        <v>269331.52955150726</v>
      </c>
      <c r="BG5" s="252">
        <f>BF5*SQRT((AL5/AK5)^2+($AD$24/$AC$24)^2)</f>
        <v>124328.76421099737</v>
      </c>
      <c r="BH5" s="213"/>
      <c r="BI5" s="311">
        <f>238030000000*AN5/6.02E+23</f>
        <v>5.1531697872074468E-4</v>
      </c>
      <c r="BJ5" s="306">
        <f>232000000000*AX5/6.02E+23</f>
        <v>1.0303814487539781E-3</v>
      </c>
      <c r="BK5" s="312">
        <f>157000000000*BF5/6.02E+23</f>
        <v>7.0240947075725321E-8</v>
      </c>
      <c r="BL5" s="213" t="str">
        <f>$C5</f>
        <v>12-5</v>
      </c>
      <c r="BM5" s="299">
        <f>(($AC$20-'ICPMS Data'!V6)/('ICPMS Data'!V6/$AC$12-1)*AG5)</f>
        <v>366328828075.29163</v>
      </c>
      <c r="BN5" s="299">
        <f>AG5</f>
        <v>1433738424205.7283</v>
      </c>
      <c r="BO5" s="299">
        <f>$AC$33-'ICPMS Data'!V6</f>
        <v>-0.25632662517462201</v>
      </c>
      <c r="BP5" s="485">
        <f>'ICPMS Data'!V6/$AC$12-1</f>
        <v>-0.99816278938378278</v>
      </c>
      <c r="BQ5" s="299">
        <f>AH5</f>
        <v>8608725199.2922001</v>
      </c>
      <c r="BR5" s="299">
        <f>SQRT($AD$33^2+'ICPMS Data'!W6^2)</f>
        <v>1.384515196570434E-3</v>
      </c>
      <c r="BS5" s="299">
        <f>BP5*SQRT(('ICPMS Data'!W6/'ICPMS Data'!V6)^2+($AE$12/$AC$12)^2)</f>
        <v>-8.9582900354650899E-3</v>
      </c>
      <c r="BT5" s="299">
        <f>BM5*SQRT((BQ5/BN5)^2+(BR5/BO5)^2+(BS5/BP5)^2)</f>
        <v>4422943332.073</v>
      </c>
      <c r="BU5" s="299">
        <f>BM5/137.818</f>
        <v>2658062285.5889044</v>
      </c>
      <c r="BV5" s="299">
        <f>(BT5/BM5)*BU5</f>
        <v>32092639.075251415</v>
      </c>
      <c r="BW5" s="299">
        <f>AI5*(($AC$21-'ICPMS Data'!X6)/('ICPMS Data'!X6/$AC$13-1))</f>
        <v>134208216237.47968</v>
      </c>
      <c r="BX5" s="299">
        <f>AI5</f>
        <v>1691112105561.1543</v>
      </c>
      <c r="BY5" s="299">
        <f>$AC$34-'ICPMS Data'!X6</f>
        <v>-0.20807592287860499</v>
      </c>
      <c r="BZ5" s="299">
        <f>'ICPMS Data'!X6/$AC$13-1</f>
        <v>-1</v>
      </c>
      <c r="CA5" s="299">
        <f>AJ5</f>
        <v>13847555888.523577</v>
      </c>
      <c r="CB5" s="299">
        <f>SQRT($AD$34^2+'ICPMS Data'!Y6^2)</f>
        <v>2.9256667191474789E-3</v>
      </c>
      <c r="CC5" s="299">
        <f>BZ5*SQRT(('ICPMS Data'!Y6/'ICPMS Data'!X6)^2+($AE$13/$AC$13)^2)</f>
        <v>-1.40605055028336E-2</v>
      </c>
      <c r="CD5" s="299">
        <f>BW5*SQRT((CA5/BX5)^2+(CB5/BY5)^2+(CC5/BZ5)^2)</f>
        <v>2886094387.4873843</v>
      </c>
      <c r="CE5" s="299">
        <v>0</v>
      </c>
      <c r="CF5" s="299">
        <f>CE5*SQRT((AL5/AK5)^2+('ICPMS Data'!AA6/'ICPMS Data'!Z6)^2)</f>
        <v>0</v>
      </c>
      <c r="CG5" s="213" t="str">
        <f>C5</f>
        <v>12-5</v>
      </c>
      <c r="CH5" s="262">
        <f>BM5-AN5</f>
        <v>365025543526.3277</v>
      </c>
      <c r="CI5" s="257">
        <f>SQRT(BT5^2+AU5^2)</f>
        <v>4425073593.1558113</v>
      </c>
      <c r="CJ5" s="257">
        <f>CH5/137.818</f>
        <v>2648605722.9558377</v>
      </c>
      <c r="CK5" s="257">
        <f>SQRT(BV5^2+AW5^2)</f>
        <v>32108096.135162391</v>
      </c>
      <c r="CL5" s="262">
        <f>BW5-AX5</f>
        <v>131534554029.93703</v>
      </c>
      <c r="CM5" s="257">
        <f>SQRT(CD5^2+BE5^2)</f>
        <v>2886219109.8057604</v>
      </c>
      <c r="CN5" s="262">
        <f>CE5-BF5</f>
        <v>-269331.52955150726</v>
      </c>
      <c r="CO5" s="257">
        <f>SQRT(CF5^2+BG5^2)</f>
        <v>124328.76421099737</v>
      </c>
      <c r="CP5" s="286"/>
      <c r="CQ5" s="218">
        <f>CS5+CV5</f>
        <v>6.1075440074631817E-13</v>
      </c>
      <c r="CR5" s="48">
        <f>SQRT(CT5^2+CW5^2)</f>
        <v>7.3508140846054221E-15</v>
      </c>
      <c r="CS5" s="219">
        <f>IF(CH5&lt;0,0,CH5/6.02E+23)</f>
        <v>6.0635472346566068E-13</v>
      </c>
      <c r="CT5" s="219">
        <f>IF(CS5&lt;0,0,CI5/6.02E+23)</f>
        <v>7.3506205866375611E-15</v>
      </c>
      <c r="CU5" s="323">
        <f>8*CS5/(8*$CS5+7*$CV5+6*$CY5)</f>
        <v>0.78332672115685609</v>
      </c>
      <c r="CV5" s="219">
        <f>IF(CJ5&lt;0,0,CJ5/6.02E+23)</f>
        <v>4.3996772806575379E-15</v>
      </c>
      <c r="CW5" s="219">
        <f>IF(CV5&lt;0,0,CK5/6.02E+23)</f>
        <v>5.3335707865718255E-17</v>
      </c>
      <c r="CX5" s="323">
        <f>7*CV5/(8*$CS5+7*$CV5+6*$CY5)</f>
        <v>4.9733045103850654E-3</v>
      </c>
      <c r="CY5" s="48">
        <f>IF(CL5&lt;0,0,CL5/6.02E+23)</f>
        <v>2.1849593692680569E-13</v>
      </c>
      <c r="CZ5" s="48">
        <f>IF(CM5&lt;0,0,CM5/6.02E+23)</f>
        <v>4.7943839033318279E-15</v>
      </c>
      <c r="DA5" s="323">
        <f>6*CY5/(8*$CS5+7*$CV5+6*$CY5)</f>
        <v>0.21169997433275886</v>
      </c>
      <c r="DB5" s="219">
        <f>IF(CN5&lt;0,0,CN5/6.02E+23)</f>
        <v>0</v>
      </c>
      <c r="DC5" s="219">
        <f>IF(DB5&gt;0,CO5/6.02E+23,0)</f>
        <v>0</v>
      </c>
      <c r="DD5" s="213"/>
      <c r="DE5" s="267">
        <f>CQ5*238030000000</f>
        <v>0.14537787000964611</v>
      </c>
      <c r="DF5" s="263">
        <f>CR5*238030000000</f>
        <v>1.7497142765586287E-3</v>
      </c>
      <c r="DG5" s="263">
        <f>IF(CY5&lt;0,0,CY5*232040000000)</f>
        <v>5.0699797204495994E-2</v>
      </c>
      <c r="DH5" s="263">
        <f>IF(CZ5&lt;0,0,CZ5*232040000000)</f>
        <v>1.1124888409291174E-3</v>
      </c>
      <c r="DI5" s="263">
        <f>DB5*147000000000</f>
        <v>0</v>
      </c>
      <c r="DJ5" s="268">
        <f>DC5*147000000000</f>
        <v>0</v>
      </c>
      <c r="DL5" s="49">
        <f>'He Data'!P7/(1000000000*22413.6)</f>
        <v>3.7884132588701315E-14</v>
      </c>
      <c r="DM5" s="45">
        <f>DL5*('He Data'!Q7/'He Data'!P7)</f>
        <v>1.8108381631534197E-16</v>
      </c>
      <c r="DN5" s="50">
        <f>DL5*6.022E+23</f>
        <v>22813824644.915932</v>
      </c>
      <c r="DO5" s="51">
        <f>DN5*('He Data'!Q7/'He Data'!P7)</f>
        <v>109048674.18509893</v>
      </c>
      <c r="DP5" s="50">
        <f>DL5/X5</f>
        <v>5.4815810721797414E-14</v>
      </c>
      <c r="DQ5" s="50">
        <f>(DM5/DL5)*DP5</f>
        <v>2.6201619310357272E-16</v>
      </c>
      <c r="DR5" s="50">
        <f>('He Data'!P7/1000000000)*0.0000000008107131194</f>
        <v>6.8839255709215483E-19</v>
      </c>
      <c r="DS5" s="50">
        <f>('He Data'!P7/1000000000)/3785.41178*42</f>
        <v>9.4211761965787683E-12</v>
      </c>
      <c r="DU5" s="55" t="s">
        <v>90</v>
      </c>
      <c r="DV5" s="479">
        <v>1.5512499999999999E-10</v>
      </c>
      <c r="DW5" s="213" t="str">
        <f>$C5</f>
        <v>12-5</v>
      </c>
      <c r="DX5" s="324">
        <f ca="1">ED5</f>
        <v>44.515719245503774</v>
      </c>
      <c r="DY5" s="325">
        <f ca="1">DX5*SQRT($CU5*($CT5/$CS5)^2+$CX5*(($CW5/$CV5)^2+$DA5*($CZ5/$CY5)^2))</f>
        <v>0.48018051086449642</v>
      </c>
      <c r="DZ5" s="326">
        <f ca="1">DX5*1000000</f>
        <v>44515719.245503776</v>
      </c>
      <c r="EA5" s="326">
        <f t="shared" ref="EA5:EA36" ca="1" si="15">8*CS5*(EXP($DV$5*DZ5)-1)+7*CV5*(EXP($DV$6*DZ5)-1)+6*CY5*(EXP($DV$7*DZ5)-1)+DB5*(EXP($DV$8*DZ5)-1)</f>
        <v>3.7884132588700842E-14</v>
      </c>
      <c r="EB5" s="324">
        <f t="shared" ref="EB5:EB36" ca="1" si="16">(DL5-EA5)/DL5</f>
        <v>1.2493793860117852E-14</v>
      </c>
      <c r="EC5" s="326">
        <f ca="1">DZ5+EB5*DZ5</f>
        <v>44515719.245504335</v>
      </c>
      <c r="ED5" s="324">
        <f ca="1">EC5/1000000</f>
        <v>44.515719245504336</v>
      </c>
      <c r="EE5" s="326"/>
      <c r="EF5" s="457" t="str">
        <f>'Picking Information'!B8</f>
        <v>3</v>
      </c>
      <c r="EG5" s="459" t="str">
        <f>'Picking Information'!C8</f>
        <v>z</v>
      </c>
      <c r="EH5" s="510">
        <f>IF($EG5="a",'Alpha Ejection Compiler'!G5,IF($EG5="z",'Alpha Ejection Compiler'!N5,IF($EG5="t",'Alpha Ejection Compiler'!U5,IF($EG5="m",'Alpha Ejection Compiler'!AB5,-1))))</f>
        <v>9.3405879043751898E-7</v>
      </c>
      <c r="EI5" s="511">
        <f>'Alpha Ejection Compiler'!E5</f>
        <v>31.865637117617961</v>
      </c>
      <c r="EJ5" s="30">
        <f>IF($EG5="a",'Alpha Ejection Compiler'!H5,IF($EG5="z",'Alpha Ejection Compiler'!O5,IF($EG5="t",'Alpha Ejection Compiler'!V5,IF($EG5="m",'Alpha Ejection Compiler'!AC5,-1))))</f>
        <v>0.66408508562591972</v>
      </c>
      <c r="EK5" s="30">
        <f>IF($EG5="a",'Alpha Ejection Compiler'!I5,IF($EG5="z",'Alpha Ejection Compiler'!P5,IF($EG5="t",'Alpha Ejection Compiler'!W5,IF($EG5="m",'Alpha Ejection Compiler'!AD5,-1))))</f>
        <v>0.6156920356347394</v>
      </c>
      <c r="EL5" s="30">
        <f>IF($EG5="a",'Alpha Ejection Compiler'!J5,IF($EG5="z",'Alpha Ejection Compiler'!Q5,IF($EG5="t",'Alpha Ejection Compiler'!X5,IF($EG5="m",'Alpha Ejection Compiler'!AE5,-1))))</f>
        <v>0.6084724114648502</v>
      </c>
      <c r="EM5" s="30">
        <f>IF($EG5="a",'Alpha Ejection Compiler'!K5,IF($EG5="z",'Alpha Ejection Compiler'!R5,IF($EG5="t",'Alpha Ejection Compiler'!Y5,IF($EG5="m",'Alpha Ejection Compiler'!AF5,-1))))</f>
        <v>0.89078520172169162</v>
      </c>
      <c r="EN5" s="30">
        <f>U5*EJ5+(1-U5)*EL5</f>
        <v>0.65778981003043269</v>
      </c>
      <c r="EO5" s="30">
        <f t="shared" ref="EO5:EO36" si="17">X5</f>
        <v>0.69111688926707338</v>
      </c>
      <c r="EP5" s="213" t="str">
        <f>$C5</f>
        <v>12-5</v>
      </c>
      <c r="EQ5" s="474">
        <f ca="1">EW5</f>
        <v>67.507768865961353</v>
      </c>
      <c r="ER5" s="475">
        <f ca="1">EQ5*SQRT($CU5*($CT5/$CS5)^2+$CX5*(($CW5/$CV5)^2+$DA5*($CZ5/$CY5)^2))</f>
        <v>0.72819029975919747</v>
      </c>
      <c r="ES5" s="473">
        <f ca="1">EQ5*1000000</f>
        <v>67507768.865961358</v>
      </c>
      <c r="ET5" s="476">
        <f t="shared" ref="ET5:ET36" ca="1" si="18">8*EJ5*CS5*(EXP($DV$5*ES5)-1)+7*CV5*EK5*(EXP($DV$6*ES5)-1)+6*EL5*CY5*(EXP($DV$7*ES5)-1)+DB5*EM5*(EXP($DV$8*ES5)-1)</f>
        <v>3.7884132588701321E-14</v>
      </c>
      <c r="EU5" s="478">
        <f t="shared" ref="EU5:EU36" ca="1" si="19">(DL5-ET5)/DL5</f>
        <v>-1.6658391813490469E-16</v>
      </c>
      <c r="EV5" s="477">
        <f ca="1">ES5+EU5*ES5</f>
        <v>67507768.865961343</v>
      </c>
      <c r="EW5" s="474">
        <f ca="1">EV5/1000000</f>
        <v>67.507768865961339</v>
      </c>
      <c r="EX5" s="474"/>
      <c r="EZ5" s="128">
        <f t="shared" ref="EZ5:EZ36" si="20">8*$DV$5*CS5</f>
        <v>7.524862118208849E-22</v>
      </c>
      <c r="FA5" s="63">
        <f t="shared" ref="FA5:FA36" si="21">7*$DV$6*CV5</f>
        <v>3.0331155188989031E-23</v>
      </c>
      <c r="FB5" s="67">
        <f t="shared" ref="FB5:FB36" si="22">6*$DV$7*CY5</f>
        <v>6.4860518876722273E-23</v>
      </c>
      <c r="FC5" s="63">
        <f t="shared" ref="FC5:FC36" si="23">$DV$8*DB5</f>
        <v>0</v>
      </c>
      <c r="FD5" s="63">
        <f>SUM(EZ5:FC5)</f>
        <v>8.4767788588659628E-22</v>
      </c>
      <c r="FE5" s="67">
        <f>(EZ5*$DV$5)/FD5+(FA5*$DV$6)/FD5+(FB5*$DV$7)/FD5+(FC5*$DV$8)/FD5</f>
        <v>1.7672990939397737E-10</v>
      </c>
      <c r="FF5" s="67">
        <f t="shared" ref="FF5:FF36" si="24">(1/FE5)*LN((FE5/FD5)*DL5+1)</f>
        <v>44516089.469678313</v>
      </c>
      <c r="FG5" s="64">
        <f>FF5/1000000</f>
        <v>44.516089469678313</v>
      </c>
      <c r="FH5" s="65">
        <f t="shared" ref="FH5:FH36" si="25">(1/FE5)*LN((FE5/FD5)*(DL5/X5)+1)</f>
        <v>64299127.767267101</v>
      </c>
      <c r="FI5" s="65">
        <f>FH5/1000000</f>
        <v>64.299127767267095</v>
      </c>
      <c r="FJ5" s="65">
        <f t="shared" ref="FJ5:FJ36" si="26">FI5*SQRT((DM5/DL5)^2+(FL5/FK5)^2)</f>
        <v>0.76529613408514185</v>
      </c>
      <c r="FK5" s="63">
        <f t="shared" ref="FK5:FK36" si="27">8*CS5*$DV$5+7*CV5*$DV$6+6*CY5*$DV$7+DB5*$DV$8</f>
        <v>8.4767788588659628E-22</v>
      </c>
      <c r="FL5" s="63">
        <f t="shared" ref="FL5:FL36" si="28">SQRT((8*$DV$5*CT5)^2+(7*$DV$6*CW5)^2+(6*$DV$7*CZ5)^2+($DV$8*DC5)^2)</f>
        <v>9.2397948843025941E-24</v>
      </c>
      <c r="FM5" s="63">
        <f t="shared" ref="FM5:FM36" si="29">FF5*SQRT((DM5/DL5)^2+(FL5/FK5)^2)</f>
        <v>529835.97692092136</v>
      </c>
      <c r="FN5" s="65">
        <f>FM5/1000000</f>
        <v>0.52983597692092133</v>
      </c>
      <c r="FO5" s="66">
        <f>100*(FM5/FF5)</f>
        <v>1.1902123102744993</v>
      </c>
      <c r="FQ5" s="73">
        <f>IF('Picking Information'!U8="Y",'Calculations Page'!FG5,-1)</f>
        <v>44.516089469678313</v>
      </c>
      <c r="FR5" s="72">
        <f>IF('Picking Information'!U8="Y",'Calculations Page'!FN5,-1)</f>
        <v>0.52983597692092133</v>
      </c>
      <c r="FS5" s="72">
        <f>IF('Picking Information'!A8="Y",1,'Calculations Page'!X5)</f>
        <v>0.69111688926707338</v>
      </c>
      <c r="FT5" s="72">
        <f>IF(K5&lt;90,0.0102*(K5^2)-(1.948)*K5+99.854,7)</f>
        <v>16.951469008264468</v>
      </c>
      <c r="FU5" s="72">
        <f>FQ5/FS5</f>
        <v>64.41180958099207</v>
      </c>
      <c r="FV5" s="72">
        <f>FR5/FS5</f>
        <v>0.76663728690353694</v>
      </c>
      <c r="FW5" s="74">
        <f>FV5*2</f>
        <v>1.5332745738070739</v>
      </c>
      <c r="FY5" s="79">
        <f t="shared" ref="FY5:FY68" si="30">(DL5*1000000000)/EH5</f>
        <v>40.558616841404756</v>
      </c>
      <c r="FZ5" s="80">
        <f t="shared" ref="FZ5:FZ68" si="31">FY5*(DM5/DL5)</f>
        <v>0.1938676860270446</v>
      </c>
      <c r="GA5" s="80">
        <f>(DE5/1000)/'Calculations Page'!EH5</f>
        <v>155.64102762905341</v>
      </c>
      <c r="GB5" s="80">
        <f t="shared" ref="GB5:GB68" si="32">GA5*(CR5/CQ5)</f>
        <v>1.8732378459165846</v>
      </c>
      <c r="GC5" s="80">
        <f>(DG5/1000)/'Calculations Page'!EH5</f>
        <v>54.279021538620597</v>
      </c>
      <c r="GD5" s="80">
        <f t="shared" ref="GD5:GD68" si="33">GC5*(CZ5/CY5)</f>
        <v>1.1910265738284211</v>
      </c>
      <c r="GE5" s="80">
        <f>(DI5/1000)/'Calculations Page'!EH5</f>
        <v>0</v>
      </c>
      <c r="GF5" s="80" t="e">
        <f t="shared" ref="GF5:GF68" si="34">GE5*(DC5/DB5)</f>
        <v>#DIV/0!</v>
      </c>
      <c r="GG5" s="81">
        <f>GA5+0.235*GC5</f>
        <v>168.39659769062925</v>
      </c>
      <c r="GH5" s="516">
        <f t="shared" ref="GH5:GH68" si="35">DR5/Y5</f>
        <v>1.1605621307152605E-16</v>
      </c>
      <c r="GI5" s="515"/>
      <c r="GJ5" s="243"/>
      <c r="GK5" s="85" t="str">
        <f>TEXT(FY5,"0.000")</f>
        <v>40.559</v>
      </c>
      <c r="GL5" s="86" t="str">
        <f>TEXT(FZ5,"0.000")</f>
        <v>0.194</v>
      </c>
      <c r="GM5" s="86" t="str">
        <f t="shared" ref="GM5:GR5" si="36">TEXT(GA5,"0.00")</f>
        <v>155.64</v>
      </c>
      <c r="GN5" s="86" t="str">
        <f t="shared" si="36"/>
        <v>1.87</v>
      </c>
      <c r="GO5" s="86" t="str">
        <f t="shared" si="36"/>
        <v>54.28</v>
      </c>
      <c r="GP5" s="86" t="str">
        <f t="shared" si="36"/>
        <v>1.19</v>
      </c>
      <c r="GQ5" s="86" t="str">
        <f t="shared" si="36"/>
        <v>0.00</v>
      </c>
      <c r="GR5" s="86" t="e">
        <f t="shared" si="36"/>
        <v>#DIV/0!</v>
      </c>
      <c r="GS5" s="86" t="str">
        <f>TEXT(FQ5,"0.00")</f>
        <v>44.52</v>
      </c>
      <c r="GT5" s="86" t="str">
        <f>TEXT(FS5,"0.000")</f>
        <v>0.691</v>
      </c>
      <c r="GU5" s="86" t="str">
        <f>TEXT(FU5,"0.00")</f>
        <v>64.41</v>
      </c>
      <c r="GV5" s="87" t="str">
        <f>TEXT(FV5,"0.00")</f>
        <v>0.77</v>
      </c>
      <c r="GW5" s="87" t="str">
        <f>TEXT(FR5,"0.00")</f>
        <v>0.53</v>
      </c>
      <c r="GX5" s="129"/>
      <c r="GY5" s="93" t="str">
        <f>IF('Picking Information'!A8="Y",FQ5,"")</f>
        <v/>
      </c>
    </row>
    <row r="6" spans="1:207" ht="16">
      <c r="A6" s="39" t="str">
        <f>'Picking Information'!B9</f>
        <v>3</v>
      </c>
      <c r="B6" s="40" t="str">
        <f>'Picking Information'!D9</f>
        <v>JCFG</v>
      </c>
      <c r="C6" s="40" t="str">
        <f>'Picking Information'!E9</f>
        <v>14LDCZ3-3</v>
      </c>
      <c r="D6" s="45">
        <f>'Picking Information'!F9</f>
        <v>0</v>
      </c>
      <c r="E6" s="45">
        <v>1</v>
      </c>
      <c r="F6" s="121">
        <f>'Picking Information'!H9</f>
        <v>146</v>
      </c>
      <c r="G6" s="121">
        <f>'Picking Information'!I9</f>
        <v>104</v>
      </c>
      <c r="H6" s="121">
        <f>'Picking Information'!J9</f>
        <v>145</v>
      </c>
      <c r="I6" s="121">
        <f>'Picking Information'!K9</f>
        <v>62</v>
      </c>
      <c r="J6" s="121">
        <f t="shared" ref="J6:J69" si="37">(F6+H6)/2</f>
        <v>145.5</v>
      </c>
      <c r="K6" s="121">
        <f t="shared" ref="K6:K69" si="38">(G6+I6)/2</f>
        <v>83</v>
      </c>
      <c r="L6" s="121">
        <f t="shared" ref="L6:L69" si="39">K6/2</f>
        <v>41.5</v>
      </c>
      <c r="M6" s="121">
        <f>IF('Picking Information'!P9="N",'Calculations Page'!F6*1.5,'Calculations Page'!F6)</f>
        <v>146</v>
      </c>
      <c r="N6" s="46" t="str">
        <f>'Picking Information'!R9</f>
        <v>zircon</v>
      </c>
      <c r="O6" s="222"/>
      <c r="P6" s="47">
        <f t="shared" ref="P6:P69" si="40">IF(N6="apatite",3.2*(J6/10000)*3*((K6/20000)^2)*SIN(PI()/3),4.65*(J6/10000)*(G6/10000)*(I6/10000))</f>
        <v>4.3625556000000003E-6</v>
      </c>
      <c r="Q6" s="306">
        <f t="shared" ref="Q6:Q69" si="41">EH6</f>
        <v>2.5613068E-6</v>
      </c>
      <c r="R6" s="47">
        <f t="shared" ref="R6:R69" si="42">IF(CL6&lt;0,1,CL6/(CH6+CJ6))</f>
        <v>0.37387455031637051</v>
      </c>
      <c r="S6" s="47">
        <f t="shared" ref="S6:S69" si="43">(2.31*M6+2*L6)/(L6*M6)</f>
        <v>6.9361280739395945E-2</v>
      </c>
      <c r="T6" s="47">
        <f t="shared" ref="T6:T69" si="44">(4*M6+2*K6)/(M6*K6)</f>
        <v>6.1891401221323653E-2</v>
      </c>
      <c r="U6" s="47">
        <f t="shared" ref="U6:U69" si="45">1/(1.04+0.245*R6)</f>
        <v>0.88370506334009469</v>
      </c>
      <c r="V6" s="47">
        <f t="shared" ref="V6:V69" si="46">IF(N6="apatite",1+(-5.13)*S6+6.78*S6^2,1+(-4.07)*T6+4.92*T6^2)</f>
        <v>0.76694828111129587</v>
      </c>
      <c r="W6" s="47">
        <f t="shared" ref="W6:W69" si="47">IF(N6="apatite",1+S6*(-5.9)+8.99*S6^2,1+(-4.53)*T6+5.59*T6^2)</f>
        <v>0.74104470206473005</v>
      </c>
      <c r="X6" s="239">
        <f t="shared" ref="X6:X69" si="48">IF(E6&gt;1,-1,U6*V6+(1-U6)*W6)</f>
        <v>0.76393582602681065</v>
      </c>
      <c r="Y6" s="306">
        <f t="shared" ref="Y6:Y69" si="49">EH6*6350.29</f>
        <v>1.6265040958972E-2</v>
      </c>
      <c r="Z6" s="306">
        <f t="shared" ref="Z6:Z69" si="50">EH6*5</f>
        <v>1.2806534E-5</v>
      </c>
      <c r="AA6" s="192"/>
      <c r="AB6" s="194" t="s">
        <v>153</v>
      </c>
      <c r="AC6" s="195">
        <f>(0.000000001/232)*(6.02E+23)*(0.001)*$AC$9</f>
        <v>2594827586206.8965</v>
      </c>
      <c r="AD6" s="192"/>
      <c r="AE6" s="192"/>
      <c r="AF6" s="192"/>
      <c r="AG6" s="251">
        <f t="shared" si="9"/>
        <v>1433738424205.7283</v>
      </c>
      <c r="AH6" s="246">
        <f t="shared" ref="AH6:AH69" si="51">($AD$16/$AC$16)*AG6</f>
        <v>8608725199.2922001</v>
      </c>
      <c r="AI6" s="246">
        <f t="shared" si="10"/>
        <v>1691112105561.1543</v>
      </c>
      <c r="AJ6" s="246">
        <f t="shared" ref="AJ6:AJ69" si="52">($AD$17/$AC$17)*AI6</f>
        <v>13847555888.523577</v>
      </c>
      <c r="AK6" s="246">
        <f t="shared" si="11"/>
        <v>174546574.43947619</v>
      </c>
      <c r="AL6" s="246">
        <f t="shared" ref="AL6:AL69" si="53">($AD$18/$AC$18)*AK6</f>
        <v>79527107.403615773</v>
      </c>
      <c r="AM6" s="213" t="str">
        <f t="shared" ref="AM6:AM69" si="54">$C6</f>
        <v>14LDCZ3-3</v>
      </c>
      <c r="AN6" s="256">
        <f t="shared" ref="AN6:AN69" si="55">(($AC$20-$AC$24)/($AC$24/$AC$12-1)*AG6)</f>
        <v>1303284548.9639471</v>
      </c>
      <c r="AO6" s="252">
        <f t="shared" ref="AO6:AO69" si="56">AG6</f>
        <v>1433738424205.7283</v>
      </c>
      <c r="AP6" s="252">
        <f t="shared" si="12"/>
        <v>-2.199E-3</v>
      </c>
      <c r="AQ6" s="252">
        <f t="shared" si="13"/>
        <v>-0.99998423165137618</v>
      </c>
      <c r="AR6" s="252">
        <f t="shared" ref="AR6:AR69" si="57">AH6</f>
        <v>8608725199.2922001</v>
      </c>
      <c r="AS6" s="252">
        <f t="shared" si="14"/>
        <v>1.6318924942564423E-4</v>
      </c>
      <c r="AT6" s="252">
        <f t="shared" ref="AT6:AT69" si="58">AQ6*SQRT(($AD$24/$AC$24)^2+($AE$12/$AC$12)^2)</f>
        <v>-7.452123257462559E-2</v>
      </c>
      <c r="AU6" s="252">
        <f t="shared" ref="AU6:AU69" si="59">AN6*SQRT((AR6/AO6)^2+(AS6/AP6)^2+(AT6/AQ6)^2)</f>
        <v>137290153.01859486</v>
      </c>
      <c r="AV6" s="252">
        <f t="shared" ref="AV6:AV69" si="60">AN6/137.818</f>
        <v>9456562.6330664139</v>
      </c>
      <c r="AW6" s="252">
        <f t="shared" ref="AW6:AW69" si="61">(AU6/AN6)*AV6</f>
        <v>996169.97067578149</v>
      </c>
      <c r="AX6" s="252">
        <f t="shared" ref="AX6:AX69" si="62">AI6*(($AC$21-$AC$25)/($AC$25/$AC$13-1))</f>
        <v>2673662207.5426502</v>
      </c>
      <c r="AY6" s="252">
        <f t="shared" ref="AY6:AY69" si="63">AI6</f>
        <v>1691112105561.1543</v>
      </c>
      <c r="AZ6" s="252">
        <f t="shared" ref="AZ6:AZ69" si="64">$AC$34-$AC$25</f>
        <v>-0.13029600894067567</v>
      </c>
      <c r="BA6" s="252">
        <f t="shared" ref="BA6:BA69" si="65">$AC$25/$AC$13-1</f>
        <v>-1</v>
      </c>
      <c r="BB6" s="252">
        <f t="shared" ref="BB6:BB69" si="66">AJ6</f>
        <v>13847555888.523577</v>
      </c>
      <c r="BC6" s="252">
        <f t="shared" ref="BC6:BC69" si="67">SQRT($AD$34^2+$AD$25^2)</f>
        <v>5.34545603211162E-4</v>
      </c>
      <c r="BD6" s="252">
        <f t="shared" ref="BD6:BD69" si="68">BA6*SQRT(($AD$25/$AC$25)^2+($AE$13/$AC$13)^2)</f>
        <v>-4.1025163014571245E-3</v>
      </c>
      <c r="BE6" s="252">
        <f t="shared" ref="BE6:BE69" si="69">AX6*SQRT((BB6/AY6)^2+(BC6/AZ6)^2+(BD6/BA6)^2)</f>
        <v>26831629.130094022</v>
      </c>
      <c r="BF6" s="252">
        <f t="shared" ref="BF6:BF69" si="70">AK6*$AC$26</f>
        <v>269331.52955150726</v>
      </c>
      <c r="BG6" s="252">
        <f t="shared" ref="BG6:BG69" si="71">BF6*SQRT((AL6/AK6)^2+($AD$24/$AC$24)^2)</f>
        <v>124328.76421099737</v>
      </c>
      <c r="BH6" s="213"/>
      <c r="BI6" s="313">
        <f>5*BI5</f>
        <v>2.5765848936037234E-3</v>
      </c>
      <c r="BJ6" s="314">
        <f>5*BJ5</f>
        <v>5.1519072437698904E-3</v>
      </c>
      <c r="BK6" s="315">
        <f>5*BK5</f>
        <v>3.5120473537862663E-7</v>
      </c>
      <c r="BL6" s="213" t="str">
        <f t="shared" ref="BL6:BL69" si="72">$C6</f>
        <v>14LDCZ3-3</v>
      </c>
      <c r="BM6" s="304">
        <f>(($AC$20-'ICPMS Data'!V7)/('ICPMS Data'!V7/$AC$12-1)*AG6)</f>
        <v>1813984641502.1465</v>
      </c>
      <c r="BN6" s="304">
        <f t="shared" ref="BN6:BN69" si="73">AG6</f>
        <v>1433738424205.7283</v>
      </c>
      <c r="BO6" s="304">
        <f>$AC$33-'ICPMS Data'!V7</f>
        <v>-1.2551212465515902</v>
      </c>
      <c r="BP6" s="304">
        <f>'ICPMS Data'!V7/$AC$12-1</f>
        <v>-0.9910039976594639</v>
      </c>
      <c r="BQ6" s="304">
        <f t="shared" ref="BQ6:BQ69" si="74">AH6</f>
        <v>8608725199.2922001</v>
      </c>
      <c r="BR6" s="304">
        <f>SQRT($AD$33^2+'ICPMS Data'!W7^2)</f>
        <v>1.4095935921136987E-2</v>
      </c>
      <c r="BS6" s="304">
        <f>BP6*SQRT(('ICPMS Data'!W7/'ICPMS Data'!V7)^2+($AE$12/$AC$12)^2)</f>
        <v>-1.3203108359617735E-2</v>
      </c>
      <c r="BT6" s="304">
        <f t="shared" ref="BT6:BT69" si="75">BM6*SQRT((BQ6/BN6)^2+(BR6/BO6)^2+(BS6/BP6)^2)</f>
        <v>33432650061.234558</v>
      </c>
      <c r="BU6" s="485">
        <f t="shared" ref="BU6:BU69" si="76">BM6/137.818</f>
        <v>13162175053.346779</v>
      </c>
      <c r="BV6" s="304">
        <f t="shared" ref="BV6:BV69" si="77">(BT6/BM6)*BU6</f>
        <v>242585511.77084675</v>
      </c>
      <c r="BW6" s="304">
        <f>AI6*(($AC$21-'ICPMS Data'!X7)/('ICPMS Data'!X7/$AC$13-1))</f>
        <v>685306556116.43542</v>
      </c>
      <c r="BX6" s="304">
        <f t="shared" ref="BX6:BX69" si="78">AI6</f>
        <v>1691112105561.1543</v>
      </c>
      <c r="BY6" s="304">
        <f>$AC$34-'ICPMS Data'!X7</f>
        <v>-0.533955170071438</v>
      </c>
      <c r="BZ6" s="304">
        <f>'ICPMS Data'!X7/$AC$13-1</f>
        <v>-1</v>
      </c>
      <c r="CA6" s="304">
        <f t="shared" ref="CA6:CA69" si="79">AJ6</f>
        <v>13847555888.523577</v>
      </c>
      <c r="CB6" s="304">
        <f>SQRT($AD$34^2+'ICPMS Data'!Y7^2)</f>
        <v>4.4167351771820535E-3</v>
      </c>
      <c r="CC6" s="304">
        <f>BZ6*SQRT(('ICPMS Data'!Y7/'ICPMS Data'!X7)^2+($AE$13/$AC$13)^2)</f>
        <v>-8.2717185880463295E-3</v>
      </c>
      <c r="CD6" s="304">
        <f t="shared" ref="CD6:CD69" si="80">BW6*SQRT((CA6/BX6)^2+(CB6/BY6)^2+(CC6/BZ6)^2)</f>
        <v>9785575943.1479092</v>
      </c>
      <c r="CE6" s="485">
        <v>0</v>
      </c>
      <c r="CF6" s="485">
        <v>0</v>
      </c>
      <c r="CG6" s="213" t="str">
        <f t="shared" ref="CG6:CG69" si="81">C6</f>
        <v>14LDCZ3-3</v>
      </c>
      <c r="CH6" s="262">
        <f t="shared" ref="CH6:CH69" si="82">BM6-AN6</f>
        <v>1812681356953.1826</v>
      </c>
      <c r="CI6" s="257">
        <f t="shared" ref="CI6:CI69" si="83">SQRT(BT6^2+AU6^2)</f>
        <v>33432931948.949421</v>
      </c>
      <c r="CJ6" s="257">
        <f t="shared" ref="CJ6:CJ69" si="84">CH6/137.818</f>
        <v>13152718490.713713</v>
      </c>
      <c r="CK6" s="257">
        <f t="shared" ref="CK6:CK69" si="85">SQRT(BV6^2+AW6^2)</f>
        <v>242587557.13295376</v>
      </c>
      <c r="CL6" s="262">
        <f t="shared" ref="CL6:CL69" si="86">BW6-AX6</f>
        <v>682632893908.89282</v>
      </c>
      <c r="CM6" s="257">
        <f t="shared" ref="CM6:CM69" si="87">SQRT(CD6^2+BE6^2)</f>
        <v>9785612728.6663494</v>
      </c>
      <c r="CN6" s="262">
        <f t="shared" ref="CN6:CN69" si="88">CE6-BF6</f>
        <v>-269331.52955150726</v>
      </c>
      <c r="CO6" s="257">
        <f t="shared" ref="CO6:CO69" si="89">SQRT(CF6^2+BG6^2)</f>
        <v>124328.76421099737</v>
      </c>
      <c r="CP6" s="286"/>
      <c r="CQ6" s="218">
        <f t="shared" ref="CQ6:CQ69" si="90">CS6+CV6</f>
        <v>3.0329469691759075E-12</v>
      </c>
      <c r="CR6" s="48">
        <f t="shared" ref="CR6:CR69" si="91">SQRT(CT6^2+CW6^2)</f>
        <v>5.5537893751666375E-14</v>
      </c>
      <c r="CS6" s="219">
        <f t="shared" ref="CS6:CS69" si="92">IF(CH6&lt;0,0,CH6/6.02E+23)</f>
        <v>3.0110985995900043E-12</v>
      </c>
      <c r="CT6" s="219">
        <f t="shared" ref="CT6:CT69" si="93">IF(CS6&lt;0,0,CI6/6.02E+23)</f>
        <v>5.5536431808886084E-14</v>
      </c>
      <c r="CU6" s="323">
        <f t="shared" ref="CU6:CU69" si="94">8*CS6/(8*$CS6+7*$CV6+6*$CY6)</f>
        <v>0.77592191639738062</v>
      </c>
      <c r="CV6" s="219">
        <f t="shared" ref="CV6:CV69" si="95">IF(CJ6&lt;0,0,CJ6/6.02E+23)</f>
        <v>2.1848369585903178E-14</v>
      </c>
      <c r="CW6" s="219">
        <f t="shared" ref="CW6:CW69" si="96">IF(CV6&lt;0,0,CK6/6.02E+23)</f>
        <v>4.0296936400822887E-16</v>
      </c>
      <c r="CX6" s="323">
        <f t="shared" ref="CX6:CX69" si="97">7*CV6/(8*$CS6+7*$CV6+6*$CY6)</f>
        <v>4.9262917532376617E-3</v>
      </c>
      <c r="CY6" s="48">
        <f t="shared" ref="CY6:CY69" si="98">IF(CL6&lt;0,0,CL6/6.02E+23)</f>
        <v>1.1339416842340412E-12</v>
      </c>
      <c r="CZ6" s="48">
        <f t="shared" ref="CZ6:CZ69" si="99">IF(CM6&lt;0,0,CM6/6.02E+23)</f>
        <v>1.6255170645625165E-14</v>
      </c>
      <c r="DA6" s="323">
        <f t="shared" ref="DA6:DA69" si="100">6*CY6/(8*$CS6+7*$CV6+6*$CY6)</f>
        <v>0.21915179184938161</v>
      </c>
      <c r="DB6" s="219">
        <f t="shared" ref="DB6:DB69" si="101">IF(CN6&lt;0,0,CN6/6.02E+23)</f>
        <v>0</v>
      </c>
      <c r="DC6" s="219">
        <f t="shared" ref="DC6:DC69" si="102">IF(DB6&gt;0,CO6/6.02E+23,0)</f>
        <v>0</v>
      </c>
      <c r="DD6" s="213"/>
      <c r="DE6" s="267">
        <f t="shared" ref="DE6:DE69" si="103">CQ6*238030000000</f>
        <v>0.72193236707294128</v>
      </c>
      <c r="DF6" s="263">
        <f t="shared" ref="DF6:DF69" si="104">CR6*238030000000</f>
        <v>1.3219684849709147E-2</v>
      </c>
      <c r="DG6" s="263">
        <f t="shared" ref="DG6:DG69" si="105">IF(CY6&lt;0,0,CY6*232040000000)</f>
        <v>0.26311982840966691</v>
      </c>
      <c r="DH6" s="263">
        <f t="shared" ref="DH6:DH69" si="106">IF(CZ6&lt;0,0,CZ6*232040000000)</f>
        <v>3.7718497966108635E-3</v>
      </c>
      <c r="DI6" s="263">
        <f t="shared" ref="DI6:DI69" si="107">DB6*147000000000</f>
        <v>0</v>
      </c>
      <c r="DJ6" s="268">
        <f t="shared" ref="DJ6:DJ69" si="108">DC6*147000000000</f>
        <v>0</v>
      </c>
      <c r="DL6" s="49">
        <f>'He Data'!P8/(1000000000*22413.6)</f>
        <v>3.5544989960586203E-13</v>
      </c>
      <c r="DM6" s="45">
        <f>DL6*('He Data'!Q8/'He Data'!P8)</f>
        <v>1.0528274286456783E-15</v>
      </c>
      <c r="DN6" s="50">
        <f t="shared" ref="DN6:DN69" si="109">DL6*6.022E+23</f>
        <v>214051929542.65012</v>
      </c>
      <c r="DO6" s="51">
        <f>DN6*('He Data'!Q8/'He Data'!P8)</f>
        <v>634012677.53042746</v>
      </c>
      <c r="DP6" s="50">
        <f t="shared" ref="DP6:DP69" si="110">DL6/X6</f>
        <v>4.6528764262115825E-13</v>
      </c>
      <c r="DQ6" s="50">
        <f t="shared" ref="DQ6:DQ69" si="111">(DM6/DL6)*DP6</f>
        <v>1.3781621345360607E-15</v>
      </c>
      <c r="DR6" s="50">
        <f>('He Data'!P8/1000000000)*0.0000000008107131194</f>
        <v>6.4588799739552674E-18</v>
      </c>
      <c r="DS6" s="50">
        <f>('He Data'!P8/1000000000)/3785.41178*42</f>
        <v>8.8394689396737125E-11</v>
      </c>
      <c r="DU6" s="56" t="s">
        <v>91</v>
      </c>
      <c r="DV6" s="480">
        <v>9.8484999999999996E-10</v>
      </c>
      <c r="DW6" s="213" t="str">
        <f t="shared" ref="DW6:DW69" si="112">$C6</f>
        <v>14LDCZ3-3</v>
      </c>
      <c r="DX6" s="324">
        <f t="shared" ref="DX6:DX61" ca="1" si="113">ED6</f>
        <v>83.529426933728956</v>
      </c>
      <c r="DY6" s="325">
        <f t="shared" ref="DY6:DY69" ca="1" si="114">DX6*SQRT($CU6*($CT6/$CS6)^2+$CX6*(($CW6/$CV6)^2+$DA6*($CZ6/$CY6)^2))</f>
        <v>1.3619372374128893</v>
      </c>
      <c r="DZ6" s="326">
        <f t="shared" ref="DZ6:DZ69" ca="1" si="115">DX6*1000000</f>
        <v>83529426.933728963</v>
      </c>
      <c r="EA6" s="326">
        <f t="shared" ca="1" si="15"/>
        <v>3.5544989960586597E-13</v>
      </c>
      <c r="EB6" s="324">
        <f t="shared" ca="1" si="16"/>
        <v>-1.1078899285749991E-14</v>
      </c>
      <c r="EC6" s="326">
        <f t="shared" ref="EC6:EC69" ca="1" si="116">DZ6+EB6*DZ6</f>
        <v>83529426.933728039</v>
      </c>
      <c r="ED6" s="324">
        <f t="shared" ref="ED6:ED69" ca="1" si="117">EC6/1000000</f>
        <v>83.529426933728033</v>
      </c>
      <c r="EE6" s="326"/>
      <c r="EF6" s="457" t="str">
        <f>'Picking Information'!B9</f>
        <v>3</v>
      </c>
      <c r="EG6" s="459" t="str">
        <f>'Picking Information'!C9</f>
        <v>z</v>
      </c>
      <c r="EH6" s="510">
        <f>IF($EG6="a",'Alpha Ejection Compiler'!G6,IF($EG6="z",'Alpha Ejection Compiler'!N6,IF($EG6="t",'Alpha Ejection Compiler'!U6,IF($EG6="m",'Alpha Ejection Compiler'!AB6,-1))))</f>
        <v>2.5613068E-6</v>
      </c>
      <c r="EI6" s="511">
        <f>'Alpha Ejection Compiler'!E6</f>
        <v>42.384036004028566</v>
      </c>
      <c r="EJ6" s="30">
        <f>IF($EG6="a",'Alpha Ejection Compiler'!H6,IF($EG6="z",'Alpha Ejection Compiler'!O6,IF($EG6="t",'Alpha Ejection Compiler'!V6,IF($EG6="m",'Alpha Ejection Compiler'!AC6,-1))))</f>
        <v>0.74080604462604982</v>
      </c>
      <c r="EK6" s="30">
        <f>IF($EG6="a",'Alpha Ejection Compiler'!I6,IF($EG6="z",'Alpha Ejection Compiler'!P6,IF($EG6="t",'Alpha Ejection Compiler'!W6,IF($EG6="m",'Alpha Ejection Compiler'!AD6,-1))))</f>
        <v>0.70211504030759952</v>
      </c>
      <c r="EL6" s="30">
        <f>IF($EG6="a",'Alpha Ejection Compiler'!J6,IF($EG6="z",'Alpha Ejection Compiler'!Q6,IF($EG6="t",'Alpha Ejection Compiler'!X6,IF($EG6="m",'Alpha Ejection Compiler'!AE6,-1))))</f>
        <v>0.69630628169623565</v>
      </c>
      <c r="EM6" s="30">
        <f>IF($EG6="a",'Alpha Ejection Compiler'!K6,IF($EG6="z",'Alpha Ejection Compiler'!R6,IF($EG6="t",'Alpha Ejection Compiler'!Y6,IF($EG6="m",'Alpha Ejection Compiler'!AF6,-1))))</f>
        <v>0.91726647866886413</v>
      </c>
      <c r="EN6" s="30">
        <f t="shared" ref="EN6:EN69" si="118">U6*EJ6+(1-U6)*EL6</f>
        <v>0.73563094751474623</v>
      </c>
      <c r="EO6" s="30">
        <f t="shared" si="17"/>
        <v>0.76393582602681065</v>
      </c>
      <c r="EP6" s="213" t="str">
        <f t="shared" ref="EP6:EP69" si="119">$C6</f>
        <v>14LDCZ3-3</v>
      </c>
      <c r="EQ6" s="474">
        <f t="shared" ref="EQ6:EQ61" ca="1" si="120">EW6</f>
        <v>113.21530602651457</v>
      </c>
      <c r="ER6" s="475">
        <f t="shared" ref="ER6:ER69" ca="1" si="121">EQ6*SQRT($CU6*($CT6/$CS6)^2+$CX6*(($CW6/$CV6)^2+$DA6*($CZ6/$CY6)^2))</f>
        <v>1.845961917647776</v>
      </c>
      <c r="ES6" s="473">
        <f t="shared" ref="ES6:ES69" ca="1" si="122">EQ6*1000000</f>
        <v>113215306.02651457</v>
      </c>
      <c r="ET6" s="476">
        <f t="shared" ca="1" si="18"/>
        <v>3.5544989960586183E-13</v>
      </c>
      <c r="EU6" s="478">
        <f t="shared" ca="1" si="19"/>
        <v>5.6814868132051235E-16</v>
      </c>
      <c r="EV6" s="477">
        <f t="shared" ref="EV6:EV69" ca="1" si="123">ES6+EU6*ES6</f>
        <v>113215306.02651463</v>
      </c>
      <c r="EW6" s="474">
        <f t="shared" ref="EW6:EW69" ca="1" si="124">EV6/1000000</f>
        <v>113.21530602651464</v>
      </c>
      <c r="EX6" s="474"/>
      <c r="EZ6" s="128">
        <f t="shared" si="20"/>
        <v>3.7367733620911951E-21</v>
      </c>
      <c r="FA6" s="63">
        <f t="shared" si="21"/>
        <v>1.5062156750673719E-22</v>
      </c>
      <c r="FB6" s="67">
        <f t="shared" si="22"/>
        <v>3.3661058896487516E-22</v>
      </c>
      <c r="FC6" s="63">
        <f t="shared" si="23"/>
        <v>0</v>
      </c>
      <c r="FD6" s="63">
        <f t="shared" ref="FD6:FD69" si="125">SUM(EZ6:FC6)</f>
        <v>4.2240055185628076E-21</v>
      </c>
      <c r="FE6" s="67">
        <f t="shared" ref="FE6:FE69" si="126">(EZ6*$DV$5)/FD6+(FA6*$DV$6)/FD6+(FB6*$DV$7)/FD6+(FC6*$DV$8)/FD6</f>
        <v>1.7629248450788252E-10</v>
      </c>
      <c r="FF6" s="67">
        <f t="shared" si="24"/>
        <v>83531883.70313026</v>
      </c>
      <c r="FG6" s="64">
        <f t="shared" ref="FG6:FG69" si="127">FF6/1000000</f>
        <v>83.531883703130262</v>
      </c>
      <c r="FH6" s="65">
        <f t="shared" si="25"/>
        <v>109097286.30513942</v>
      </c>
      <c r="FI6" s="65">
        <f t="shared" ref="FI6:FI69" si="128">FH6/1000000</f>
        <v>109.09728630513942</v>
      </c>
      <c r="FJ6" s="65">
        <f t="shared" si="26"/>
        <v>1.8148778172253115</v>
      </c>
      <c r="FK6" s="63">
        <f t="shared" si="27"/>
        <v>4.2240055185628076E-21</v>
      </c>
      <c r="FL6" s="63">
        <f t="shared" si="28"/>
        <v>6.9145253404123153E-23</v>
      </c>
      <c r="FM6" s="63">
        <f t="shared" si="29"/>
        <v>1389586.9264780597</v>
      </c>
      <c r="FN6" s="65">
        <f t="shared" ref="FN6:FN69" si="129">FM6/1000000</f>
        <v>1.3895869264780598</v>
      </c>
      <c r="FO6" s="66">
        <f t="shared" ref="FO6:FO69" si="130">100*(FM6/FF6)</f>
        <v>1.6635407521954237</v>
      </c>
      <c r="FQ6" s="73">
        <f>IF('Picking Information'!U9="Y",'Calculations Page'!FG6,-1)</f>
        <v>83.531883703130262</v>
      </c>
      <c r="FR6" s="72">
        <f>IF('Picking Information'!U9="Y",'Calculations Page'!FN6,-1)</f>
        <v>1.3895869264780598</v>
      </c>
      <c r="FS6" s="72">
        <f>IF('Picking Information'!A9="Y",1,'Calculations Page'!X6)</f>
        <v>0.76393582602681065</v>
      </c>
      <c r="FT6" s="72">
        <f t="shared" ref="FT6:FT69" si="131">IF(K6&lt;90,0.0102*(K6^2)-(1.948)*K6+99.854,7)</f>
        <v>8.43780000000001</v>
      </c>
      <c r="FU6" s="72">
        <f t="shared" ref="FU6:FU69" si="132">FQ6/FS6</f>
        <v>109.34411092823741</v>
      </c>
      <c r="FV6" s="72">
        <f t="shared" ref="FV6:FV69" si="133">FR6/FS6</f>
        <v>1.8189838454169993</v>
      </c>
      <c r="FW6" s="74">
        <f t="shared" ref="FW6:FW69" si="134">FV6*2</f>
        <v>3.6379676908339986</v>
      </c>
      <c r="FY6" s="79">
        <f t="shared" si="30"/>
        <v>138.77677582625478</v>
      </c>
      <c r="FZ6" s="80">
        <f t="shared" si="31"/>
        <v>0.41105088568291709</v>
      </c>
      <c r="GA6" s="80">
        <f>(DE6/1000)/'Calculations Page'!EH6</f>
        <v>281.86094968121012</v>
      </c>
      <c r="GB6" s="80">
        <f t="shared" si="32"/>
        <v>5.1613047096541296</v>
      </c>
      <c r="GC6" s="80">
        <f>(DG6/1000)/'Calculations Page'!EH6</f>
        <v>102.72874315941647</v>
      </c>
      <c r="GD6" s="80">
        <f t="shared" si="33"/>
        <v>1.4726270966878559</v>
      </c>
      <c r="GE6" s="80">
        <f>(DI6/1000)/'Calculations Page'!EH6</f>
        <v>0</v>
      </c>
      <c r="GF6" s="80" t="e">
        <f t="shared" si="34"/>
        <v>#DIV/0!</v>
      </c>
      <c r="GG6" s="81">
        <f t="shared" ref="GG6:GG69" si="135">GA6+0.235*GC6</f>
        <v>306.00220432367297</v>
      </c>
      <c r="GH6" s="516">
        <f t="shared" si="35"/>
        <v>3.971019802684523E-16</v>
      </c>
      <c r="GI6" s="515"/>
      <c r="GJ6" s="243"/>
      <c r="GK6" s="85" t="str">
        <f t="shared" ref="GK6:GK69" si="136">TEXT(FY6,"0.000")</f>
        <v>138.777</v>
      </c>
      <c r="GL6" s="86" t="str">
        <f t="shared" ref="GL6:GL69" si="137">TEXT(FZ6,"0.000")</f>
        <v>0.411</v>
      </c>
      <c r="GM6" s="86" t="str">
        <f t="shared" ref="GM6:GM69" si="138">TEXT(GA6,"0.00")</f>
        <v>281.86</v>
      </c>
      <c r="GN6" s="86" t="str">
        <f t="shared" ref="GN6:GN69" si="139">TEXT(GB6,"0.00")</f>
        <v>5.16</v>
      </c>
      <c r="GO6" s="86" t="str">
        <f t="shared" ref="GO6:GO69" si="140">TEXT(GC6,"0.00")</f>
        <v>102.73</v>
      </c>
      <c r="GP6" s="86" t="str">
        <f t="shared" ref="GP6:GP69" si="141">TEXT(GD6,"0.00")</f>
        <v>1.47</v>
      </c>
      <c r="GQ6" s="86" t="str">
        <f t="shared" ref="GQ6:GQ69" si="142">TEXT(GE6,"0.00")</f>
        <v>0.00</v>
      </c>
      <c r="GR6" s="86" t="e">
        <f t="shared" ref="GR6:GR69" si="143">TEXT(GF6,"0.00")</f>
        <v>#DIV/0!</v>
      </c>
      <c r="GS6" s="86" t="str">
        <f t="shared" ref="GS6:GS69" si="144">TEXT(FQ6,"0.00")</f>
        <v>83.53</v>
      </c>
      <c r="GT6" s="86" t="str">
        <f t="shared" ref="GT6:GT69" si="145">TEXT(FS6,"0.000")</f>
        <v>0.764</v>
      </c>
      <c r="GU6" s="86" t="str">
        <f t="shared" ref="GU6:GU69" si="146">TEXT(FU6,"0.00")</f>
        <v>109.34</v>
      </c>
      <c r="GV6" s="87" t="str">
        <f t="shared" ref="GV6:GV69" si="147">TEXT(FV6,"0.00")</f>
        <v>1.82</v>
      </c>
      <c r="GW6" s="87" t="str">
        <f t="shared" ref="GW6:GW69" si="148">TEXT(FR6,"0.00")</f>
        <v>1.39</v>
      </c>
      <c r="GX6" s="129"/>
      <c r="GY6" s="93" t="str">
        <f>IF('Picking Information'!A9="Y",FQ6,"")</f>
        <v/>
      </c>
    </row>
    <row r="7" spans="1:207" ht="16">
      <c r="A7" s="39" t="str">
        <f>'Picking Information'!B10</f>
        <v>3</v>
      </c>
      <c r="B7" s="40" t="str">
        <f>'Picking Information'!D10</f>
        <v>JCFG</v>
      </c>
      <c r="C7" s="40" t="str">
        <f>'Picking Information'!E10</f>
        <v>14LDCZ3-6</v>
      </c>
      <c r="D7" s="45">
        <f>'Picking Information'!F10</f>
        <v>0</v>
      </c>
      <c r="E7" s="45">
        <v>1</v>
      </c>
      <c r="F7" s="121">
        <f>'Picking Information'!H10</f>
        <v>172</v>
      </c>
      <c r="G7" s="121">
        <f>'Picking Information'!I10</f>
        <v>111</v>
      </c>
      <c r="H7" s="121">
        <f>'Picking Information'!J10</f>
        <v>162</v>
      </c>
      <c r="I7" s="121">
        <f>'Picking Information'!K10</f>
        <v>95</v>
      </c>
      <c r="J7" s="121">
        <f t="shared" si="37"/>
        <v>167</v>
      </c>
      <c r="K7" s="121">
        <f t="shared" si="38"/>
        <v>103</v>
      </c>
      <c r="L7" s="121">
        <f t="shared" si="39"/>
        <v>51.5</v>
      </c>
      <c r="M7" s="121">
        <f>IF('Picking Information'!P10="N",'Calculations Page'!F7*1.5,'Calculations Page'!F7)</f>
        <v>172</v>
      </c>
      <c r="N7" s="46" t="str">
        <f>'Picking Information'!R10</f>
        <v>zircon</v>
      </c>
      <c r="O7" s="222"/>
      <c r="P7" s="47">
        <f t="shared" si="40"/>
        <v>8.1887197500000008E-6</v>
      </c>
      <c r="Q7" s="306">
        <f t="shared" si="41"/>
        <v>4.7996788500000001E-6</v>
      </c>
      <c r="R7" s="47">
        <f t="shared" si="42"/>
        <v>0.44188889466313636</v>
      </c>
      <c r="S7" s="47">
        <f t="shared" si="43"/>
        <v>5.648227590878302E-2</v>
      </c>
      <c r="T7" s="47">
        <f t="shared" si="44"/>
        <v>5.0462858433054869E-2</v>
      </c>
      <c r="U7" s="47">
        <f t="shared" si="45"/>
        <v>0.87088079324774748</v>
      </c>
      <c r="V7" s="47">
        <f t="shared" si="46"/>
        <v>0.80714494657714053</v>
      </c>
      <c r="W7" s="47">
        <f t="shared" si="47"/>
        <v>0.78563818675236241</v>
      </c>
      <c r="X7" s="239">
        <f t="shared" si="48"/>
        <v>0.80436801080875397</v>
      </c>
      <c r="Y7" s="306">
        <f t="shared" si="49"/>
        <v>3.0479352604366499E-2</v>
      </c>
      <c r="Z7" s="306">
        <f t="shared" si="50"/>
        <v>2.399839425E-5</v>
      </c>
      <c r="AA7" s="192"/>
      <c r="AB7" s="194" t="s">
        <v>155</v>
      </c>
      <c r="AC7" s="195">
        <f>(0.00000001/150.36)*(6.02E+23)*(0.001)*$AC$9</f>
        <v>40037243947858.469</v>
      </c>
      <c r="AD7" s="192"/>
      <c r="AE7" s="192"/>
      <c r="AF7" s="192"/>
      <c r="AG7" s="251">
        <f t="shared" si="9"/>
        <v>1433738424205.7283</v>
      </c>
      <c r="AH7" s="246">
        <f t="shared" si="51"/>
        <v>8608725199.2922001</v>
      </c>
      <c r="AI7" s="246">
        <f t="shared" si="10"/>
        <v>1691112105561.1543</v>
      </c>
      <c r="AJ7" s="246">
        <f t="shared" si="52"/>
        <v>13847555888.523577</v>
      </c>
      <c r="AK7" s="246">
        <f t="shared" si="11"/>
        <v>174546574.43947619</v>
      </c>
      <c r="AL7" s="246">
        <f t="shared" si="53"/>
        <v>79527107.403615773</v>
      </c>
      <c r="AM7" s="213" t="str">
        <f t="shared" si="54"/>
        <v>14LDCZ3-6</v>
      </c>
      <c r="AN7" s="256">
        <f t="shared" si="55"/>
        <v>1303284548.9639471</v>
      </c>
      <c r="AO7" s="252">
        <f t="shared" si="56"/>
        <v>1433738424205.7283</v>
      </c>
      <c r="AP7" s="252">
        <f t="shared" si="12"/>
        <v>-2.199E-3</v>
      </c>
      <c r="AQ7" s="252">
        <f t="shared" si="13"/>
        <v>-0.99998423165137618</v>
      </c>
      <c r="AR7" s="252">
        <f t="shared" si="57"/>
        <v>8608725199.2922001</v>
      </c>
      <c r="AS7" s="252">
        <f t="shared" si="14"/>
        <v>1.6318924942564423E-4</v>
      </c>
      <c r="AT7" s="252">
        <f t="shared" si="58"/>
        <v>-7.452123257462559E-2</v>
      </c>
      <c r="AU7" s="252">
        <f t="shared" si="59"/>
        <v>137290153.01859486</v>
      </c>
      <c r="AV7" s="252">
        <f t="shared" si="60"/>
        <v>9456562.6330664139</v>
      </c>
      <c r="AW7" s="252">
        <f t="shared" si="61"/>
        <v>996169.97067578149</v>
      </c>
      <c r="AX7" s="252">
        <f t="shared" si="62"/>
        <v>2673662207.5426502</v>
      </c>
      <c r="AY7" s="252">
        <f t="shared" si="63"/>
        <v>1691112105561.1543</v>
      </c>
      <c r="AZ7" s="252">
        <f t="shared" si="64"/>
        <v>-0.13029600894067567</v>
      </c>
      <c r="BA7" s="252">
        <f t="shared" si="65"/>
        <v>-1</v>
      </c>
      <c r="BB7" s="252">
        <f t="shared" si="66"/>
        <v>13847555888.523577</v>
      </c>
      <c r="BC7" s="252">
        <f t="shared" si="67"/>
        <v>5.34545603211162E-4</v>
      </c>
      <c r="BD7" s="252">
        <f t="shared" si="68"/>
        <v>-4.1025163014571245E-3</v>
      </c>
      <c r="BE7" s="252">
        <f t="shared" si="69"/>
        <v>26831629.130094022</v>
      </c>
      <c r="BF7" s="252">
        <f t="shared" si="70"/>
        <v>269331.52955150726</v>
      </c>
      <c r="BG7" s="252">
        <f t="shared" si="71"/>
        <v>124328.76421099737</v>
      </c>
      <c r="BH7" s="213"/>
      <c r="BI7" s="213"/>
      <c r="BJ7" s="213"/>
      <c r="BK7" s="213"/>
      <c r="BL7" s="213" t="str">
        <f t="shared" si="72"/>
        <v>14LDCZ3-6</v>
      </c>
      <c r="BM7" s="304">
        <f>(($AC$20-'ICPMS Data'!V8)/('ICPMS Data'!V8/$AC$12-1)*AG7)</f>
        <v>5456955013597.166</v>
      </c>
      <c r="BN7" s="304">
        <f t="shared" si="73"/>
        <v>1433738424205.7283</v>
      </c>
      <c r="BO7" s="304">
        <f>$AC$33-'ICPMS Data'!V8</f>
        <v>-3.7062848446249199</v>
      </c>
      <c r="BP7" s="304">
        <f>'ICPMS Data'!V8/$AC$12-1</f>
        <v>-0.97343545122831909</v>
      </c>
      <c r="BQ7" s="304">
        <f t="shared" si="74"/>
        <v>8608725199.2922001</v>
      </c>
      <c r="BR7" s="304">
        <f>SQRT($AD$33^2+'ICPMS Data'!W8^2)</f>
        <v>3.3529608427836623E-2</v>
      </c>
      <c r="BS7" s="304">
        <f>BP7*SQRT(('ICPMS Data'!W8/'ICPMS Data'!V8)^2+($AE$12/$AC$12)^2)</f>
        <v>-1.1235259305099606E-2</v>
      </c>
      <c r="BT7" s="304">
        <f t="shared" si="75"/>
        <v>86473353774.744644</v>
      </c>
      <c r="BU7" s="485">
        <f t="shared" si="76"/>
        <v>39595372256.143356</v>
      </c>
      <c r="BV7" s="304">
        <f t="shared" si="77"/>
        <v>627446006.86952817</v>
      </c>
      <c r="BW7" s="304">
        <f>AI7*(($AC$21-'ICPMS Data'!X8)/('ICPMS Data'!X8/$AC$13-1))</f>
        <v>2430958150953.7148</v>
      </c>
      <c r="BX7" s="304">
        <f t="shared" si="78"/>
        <v>1691112105561.1543</v>
      </c>
      <c r="BY7" s="304">
        <f>$AC$34-'ICPMS Data'!X8</f>
        <v>-1.566205834647</v>
      </c>
      <c r="BZ7" s="304">
        <f>'ICPMS Data'!X8/$AC$13-1</f>
        <v>-1</v>
      </c>
      <c r="CA7" s="304">
        <f t="shared" si="79"/>
        <v>13847555888.523577</v>
      </c>
      <c r="CB7" s="304">
        <f>SQRT($AD$34^2+'ICPMS Data'!Y8^2)</f>
        <v>9.015703000804981E-3</v>
      </c>
      <c r="CC7" s="304">
        <f>BZ7*SQRT(('ICPMS Data'!Y8/'ICPMS Data'!X8)^2+($AE$13/$AC$13)^2)</f>
        <v>-5.7563936010003001E-3</v>
      </c>
      <c r="CD7" s="304">
        <f t="shared" si="80"/>
        <v>28069155928.837669</v>
      </c>
      <c r="CE7" s="485">
        <v>0</v>
      </c>
      <c r="CF7" s="485">
        <v>0</v>
      </c>
      <c r="CG7" s="213" t="str">
        <f t="shared" si="81"/>
        <v>14LDCZ3-6</v>
      </c>
      <c r="CH7" s="262">
        <f t="shared" si="82"/>
        <v>5455651729048.2021</v>
      </c>
      <c r="CI7" s="257">
        <f t="shared" si="83"/>
        <v>86473462759.61348</v>
      </c>
      <c r="CJ7" s="257">
        <f t="shared" si="84"/>
        <v>39585915693.510292</v>
      </c>
      <c r="CK7" s="257">
        <f t="shared" si="85"/>
        <v>627446797.65787828</v>
      </c>
      <c r="CL7" s="262">
        <f t="shared" si="86"/>
        <v>2428284488746.1724</v>
      </c>
      <c r="CM7" s="257">
        <f t="shared" si="87"/>
        <v>28069168753.166252</v>
      </c>
      <c r="CN7" s="262">
        <f t="shared" si="88"/>
        <v>-269331.52955150726</v>
      </c>
      <c r="CO7" s="257">
        <f t="shared" si="89"/>
        <v>124328.76421099737</v>
      </c>
      <c r="CP7" s="286"/>
      <c r="CQ7" s="218">
        <f t="shared" si="90"/>
        <v>9.1283017354513491E-12</v>
      </c>
      <c r="CR7" s="48">
        <f t="shared" si="91"/>
        <v>1.4364740712586546E-13</v>
      </c>
      <c r="CS7" s="219">
        <f t="shared" si="92"/>
        <v>9.0625444004122954E-12</v>
      </c>
      <c r="CT7" s="219">
        <f t="shared" si="93"/>
        <v>1.4364362584653401E-13</v>
      </c>
      <c r="CU7" s="323">
        <f t="shared" si="94"/>
        <v>0.74617378934200984</v>
      </c>
      <c r="CV7" s="219">
        <f t="shared" si="95"/>
        <v>6.5757335039053647E-14</v>
      </c>
      <c r="CW7" s="219">
        <f t="shared" si="96"/>
        <v>1.0422704280031201E-15</v>
      </c>
      <c r="CX7" s="323">
        <f t="shared" si="97"/>
        <v>4.7374222937080681E-3</v>
      </c>
      <c r="CY7" s="48">
        <f t="shared" si="98"/>
        <v>4.0336951640301869E-12</v>
      </c>
      <c r="CZ7" s="48">
        <f t="shared" si="99"/>
        <v>4.6626526168050256E-14</v>
      </c>
      <c r="DA7" s="323">
        <f t="shared" si="100"/>
        <v>0.24908878836428211</v>
      </c>
      <c r="DB7" s="219">
        <f t="shared" si="101"/>
        <v>0</v>
      </c>
      <c r="DC7" s="219">
        <f t="shared" si="102"/>
        <v>0</v>
      </c>
      <c r="DD7" s="213"/>
      <c r="DE7" s="267">
        <f t="shared" si="103"/>
        <v>2.1728096620894846</v>
      </c>
      <c r="DF7" s="263">
        <f t="shared" si="104"/>
        <v>3.4192392318169756E-2</v>
      </c>
      <c r="DG7" s="263">
        <f t="shared" si="105"/>
        <v>0.93597862586156455</v>
      </c>
      <c r="DH7" s="263">
        <f t="shared" si="106"/>
        <v>1.0819219132034381E-2</v>
      </c>
      <c r="DI7" s="263">
        <f t="shared" si="107"/>
        <v>0</v>
      </c>
      <c r="DJ7" s="268">
        <f t="shared" si="108"/>
        <v>0</v>
      </c>
      <c r="DL7" s="49">
        <f>'He Data'!P9/(1000000000*22413.6)</f>
        <v>9.8831732274878459E-13</v>
      </c>
      <c r="DM7" s="45">
        <f>DL7*('He Data'!Q9/'He Data'!P9)</f>
        <v>2.8756258897336199E-15</v>
      </c>
      <c r="DN7" s="50">
        <f t="shared" si="109"/>
        <v>595164691759.31812</v>
      </c>
      <c r="DO7" s="51">
        <f>DN7*('He Data'!Q9/'He Data'!P9)</f>
        <v>1731701910.797586</v>
      </c>
      <c r="DP7" s="50">
        <f t="shared" si="110"/>
        <v>1.2286880003533188E-12</v>
      </c>
      <c r="DQ7" s="50">
        <f t="shared" si="111"/>
        <v>3.5750127442814566E-15</v>
      </c>
      <c r="DR7" s="50">
        <f>('He Data'!P9/1000000000)*0.0000000008107131194</f>
        <v>1.7958713649640697E-17</v>
      </c>
      <c r="DS7" s="50">
        <f>('He Data'!P9/1000000000)/3785.41178*42</f>
        <v>2.4577866772972601E-10</v>
      </c>
      <c r="DU7" s="56" t="s">
        <v>92</v>
      </c>
      <c r="DV7" s="480">
        <v>4.9475000000000002E-11</v>
      </c>
      <c r="DW7" s="213" t="str">
        <f t="shared" si="112"/>
        <v>14LDCZ3-6</v>
      </c>
      <c r="DX7" s="324">
        <f t="shared" ca="1" si="113"/>
        <v>76.119893078582834</v>
      </c>
      <c r="DY7" s="325">
        <f t="shared" ca="1" si="114"/>
        <v>1.0459479872126667</v>
      </c>
      <c r="DZ7" s="326">
        <f t="shared" ca="1" si="115"/>
        <v>76119893.078582838</v>
      </c>
      <c r="EA7" s="326">
        <f t="shared" ca="1" si="15"/>
        <v>9.8831732274878701E-13</v>
      </c>
      <c r="EB7" s="324">
        <f t="shared" ca="1" si="16"/>
        <v>-2.4520269401925025E-15</v>
      </c>
      <c r="EC7" s="326">
        <f t="shared" ca="1" si="116"/>
        <v>76119893.078582644</v>
      </c>
      <c r="ED7" s="324">
        <f t="shared" ca="1" si="117"/>
        <v>76.119893078582649</v>
      </c>
      <c r="EE7" s="326"/>
      <c r="EF7" s="457" t="str">
        <f>'Picking Information'!B10</f>
        <v>3</v>
      </c>
      <c r="EG7" s="459" t="str">
        <f>'Picking Information'!C10</f>
        <v>z</v>
      </c>
      <c r="EH7" s="510">
        <f>IF($EG7="a",'Alpha Ejection Compiler'!G7,IF($EG7="z",'Alpha Ejection Compiler'!N7,IF($EG7="t",'Alpha Ejection Compiler'!U7,IF($EG7="m",'Alpha Ejection Compiler'!AB7,-1))))</f>
        <v>4.7996788500000001E-6</v>
      </c>
      <c r="EI7" s="511">
        <f>'Alpha Ejection Compiler'!E7</f>
        <v>55.10517142653277</v>
      </c>
      <c r="EJ7" s="30">
        <f>IF($EG7="a",'Alpha Ejection Compiler'!H7,IF($EG7="z",'Alpha Ejection Compiler'!O7,IF($EG7="t",'Alpha Ejection Compiler'!V7,IF($EG7="m",'Alpha Ejection Compiler'!AC7,-1))))</f>
        <v>0.79836010404156155</v>
      </c>
      <c r="EK7" s="30">
        <f>IF($EG7="a",'Alpha Ejection Compiler'!I7,IF($EG7="z",'Alpha Ejection Compiler'!P7,IF($EG7="t",'Alpha Ejection Compiler'!W7,IF($EG7="m",'Alpha Ejection Compiler'!AD7,-1))))</f>
        <v>0.76780846681351722</v>
      </c>
      <c r="EL7" s="30">
        <f>IF($EG7="a",'Alpha Ejection Compiler'!J7,IF($EG7="z",'Alpha Ejection Compiler'!Q7,IF($EG7="t",'Alpha Ejection Compiler'!X7,IF($EG7="m",'Alpha Ejection Compiler'!AE7,-1))))</f>
        <v>0.76320988191384842</v>
      </c>
      <c r="EM7" s="30">
        <f>IF($EG7="a",'Alpha Ejection Compiler'!K7,IF($EG7="z",'Alpha Ejection Compiler'!R7,IF($EG7="t",'Alpha Ejection Compiler'!Y7,IF($EG7="m",'Alpha Ejection Compiler'!AF7,-1))))</f>
        <v>0.93615190140532745</v>
      </c>
      <c r="EN7" s="30">
        <f t="shared" si="118"/>
        <v>0.79382153524326571</v>
      </c>
      <c r="EO7" s="30">
        <f t="shared" si="17"/>
        <v>0.80436801080875397</v>
      </c>
      <c r="EP7" s="213" t="str">
        <f t="shared" si="119"/>
        <v>14LDCZ3-6</v>
      </c>
      <c r="EQ7" s="474">
        <f t="shared" ca="1" si="120"/>
        <v>95.70348936850651</v>
      </c>
      <c r="ER7" s="475">
        <f t="shared" ca="1" si="121"/>
        <v>1.3150422054702375</v>
      </c>
      <c r="ES7" s="473">
        <f t="shared" ca="1" si="122"/>
        <v>95703489.368506506</v>
      </c>
      <c r="ET7" s="476">
        <f t="shared" ca="1" si="18"/>
        <v>9.8831732274878297E-13</v>
      </c>
      <c r="EU7" s="478">
        <f t="shared" ca="1" si="19"/>
        <v>1.6346846267950016E-15</v>
      </c>
      <c r="EV7" s="477">
        <f t="shared" ca="1" si="123"/>
        <v>95703489.368506655</v>
      </c>
      <c r="EW7" s="474">
        <f t="shared" ca="1" si="124"/>
        <v>95.703489368506652</v>
      </c>
      <c r="EX7" s="474"/>
      <c r="EZ7" s="128">
        <f t="shared" si="20"/>
        <v>1.1246617600911658E-20</v>
      </c>
      <c r="FA7" s="63">
        <f t="shared" si="21"/>
        <v>4.5332777989248382E-22</v>
      </c>
      <c r="FB7" s="67">
        <f t="shared" si="22"/>
        <v>1.197402409442361E-21</v>
      </c>
      <c r="FC7" s="63">
        <f t="shared" si="23"/>
        <v>0</v>
      </c>
      <c r="FD7" s="63">
        <f t="shared" si="125"/>
        <v>1.2897347790246502E-20</v>
      </c>
      <c r="FE7" s="67">
        <f t="shared" si="126"/>
        <v>1.7448028386715966E-10</v>
      </c>
      <c r="FF7" s="67">
        <f t="shared" si="24"/>
        <v>76121740.611086398</v>
      </c>
      <c r="FG7" s="64">
        <f t="shared" si="127"/>
        <v>76.121740611086395</v>
      </c>
      <c r="FH7" s="65">
        <f t="shared" si="25"/>
        <v>94483614.913710147</v>
      </c>
      <c r="FI7" s="65">
        <f t="shared" si="128"/>
        <v>94.483614913710142</v>
      </c>
      <c r="FJ7" s="65">
        <f t="shared" si="26"/>
        <v>1.3394166862355636</v>
      </c>
      <c r="FK7" s="63">
        <f t="shared" si="27"/>
        <v>1.2897347790246502E-20</v>
      </c>
      <c r="FL7" s="63">
        <f t="shared" si="28"/>
        <v>1.7894259651633698E-22</v>
      </c>
      <c r="FM7" s="63">
        <f t="shared" si="29"/>
        <v>1079115.4598911272</v>
      </c>
      <c r="FN7" s="65">
        <f t="shared" si="129"/>
        <v>1.0791154598911272</v>
      </c>
      <c r="FO7" s="66">
        <f t="shared" si="130"/>
        <v>1.41761795149225</v>
      </c>
      <c r="FQ7" s="73">
        <f>IF('Picking Information'!U10="Y",'Calculations Page'!FG7,-1)</f>
        <v>76.121740611086395</v>
      </c>
      <c r="FR7" s="72">
        <f>IF('Picking Information'!U10="Y",'Calculations Page'!FN7,-1)</f>
        <v>1.0791154598911272</v>
      </c>
      <c r="FS7" s="72">
        <f>IF('Picking Information'!A10="Y",1,'Calculations Page'!X7)</f>
        <v>0.80436801080875397</v>
      </c>
      <c r="FT7" s="72">
        <f t="shared" si="131"/>
        <v>7</v>
      </c>
      <c r="FU7" s="72">
        <f t="shared" si="132"/>
        <v>94.635464847178085</v>
      </c>
      <c r="FV7" s="72">
        <f t="shared" si="133"/>
        <v>1.3415693381517344</v>
      </c>
      <c r="FW7" s="74">
        <f t="shared" si="134"/>
        <v>2.6831386763034688</v>
      </c>
      <c r="FY7" s="79">
        <f t="shared" si="30"/>
        <v>205.91321912064691</v>
      </c>
      <c r="FZ7" s="80">
        <f t="shared" si="31"/>
        <v>0.59912881248994809</v>
      </c>
      <c r="GA7" s="80">
        <f>(DE7/1000)/'Calculations Page'!EH7</f>
        <v>452.69896799230321</v>
      </c>
      <c r="GB7" s="80">
        <f t="shared" si="32"/>
        <v>7.1238916991643633</v>
      </c>
      <c r="GC7" s="80">
        <f>(DG7/1000)/'Calculations Page'!EH7</f>
        <v>195.00859434825824</v>
      </c>
      <c r="GD7" s="80">
        <f t="shared" si="33"/>
        <v>2.2541548028852767</v>
      </c>
      <c r="GE7" s="80">
        <f>(DI7/1000)/'Calculations Page'!EH7</f>
        <v>0</v>
      </c>
      <c r="GF7" s="80" t="e">
        <f t="shared" si="34"/>
        <v>#DIV/0!</v>
      </c>
      <c r="GG7" s="81">
        <f t="shared" si="135"/>
        <v>498.52598766414388</v>
      </c>
      <c r="GH7" s="516">
        <f t="shared" si="35"/>
        <v>5.8920915685945098E-16</v>
      </c>
      <c r="GI7" s="515"/>
      <c r="GJ7" s="243"/>
      <c r="GK7" s="85" t="str">
        <f t="shared" si="136"/>
        <v>205.913</v>
      </c>
      <c r="GL7" s="86" t="str">
        <f t="shared" si="137"/>
        <v>0.599</v>
      </c>
      <c r="GM7" s="86" t="str">
        <f t="shared" si="138"/>
        <v>452.70</v>
      </c>
      <c r="GN7" s="86" t="str">
        <f t="shared" si="139"/>
        <v>7.12</v>
      </c>
      <c r="GO7" s="86" t="str">
        <f t="shared" si="140"/>
        <v>195.01</v>
      </c>
      <c r="GP7" s="86" t="str">
        <f t="shared" si="141"/>
        <v>2.25</v>
      </c>
      <c r="GQ7" s="86" t="str">
        <f t="shared" si="142"/>
        <v>0.00</v>
      </c>
      <c r="GR7" s="86" t="e">
        <f t="shared" si="143"/>
        <v>#DIV/0!</v>
      </c>
      <c r="GS7" s="86" t="str">
        <f t="shared" si="144"/>
        <v>76.12</v>
      </c>
      <c r="GT7" s="86" t="str">
        <f t="shared" si="145"/>
        <v>0.804</v>
      </c>
      <c r="GU7" s="86" t="str">
        <f t="shared" si="146"/>
        <v>94.64</v>
      </c>
      <c r="GV7" s="87" t="str">
        <f t="shared" si="147"/>
        <v>1.34</v>
      </c>
      <c r="GW7" s="87" t="str">
        <f t="shared" si="148"/>
        <v>1.08</v>
      </c>
      <c r="GX7" s="129"/>
      <c r="GY7" s="93" t="str">
        <f>IF('Picking Information'!A10="Y",FQ7,"")</f>
        <v/>
      </c>
    </row>
    <row r="8" spans="1:207" ht="16">
      <c r="A8" s="39" t="str">
        <f>'Picking Information'!B11</f>
        <v>3</v>
      </c>
      <c r="B8" s="40" t="str">
        <f>'Picking Information'!D11</f>
        <v>JCFG</v>
      </c>
      <c r="C8" s="40" t="str">
        <f>'Picking Information'!E11</f>
        <v>14LDCZ4-18</v>
      </c>
      <c r="D8" s="45">
        <f>'Picking Information'!F11</f>
        <v>0</v>
      </c>
      <c r="E8" s="45">
        <v>1</v>
      </c>
      <c r="F8" s="121">
        <f>'Picking Information'!H11</f>
        <v>187</v>
      </c>
      <c r="G8" s="121">
        <f>'Picking Information'!I11</f>
        <v>101</v>
      </c>
      <c r="H8" s="121">
        <f>'Picking Information'!J11</f>
        <v>182</v>
      </c>
      <c r="I8" s="121">
        <f>'Picking Information'!K11</f>
        <v>70</v>
      </c>
      <c r="J8" s="121">
        <f t="shared" si="37"/>
        <v>184.5</v>
      </c>
      <c r="K8" s="121">
        <f t="shared" si="38"/>
        <v>85.5</v>
      </c>
      <c r="L8" s="121">
        <f t="shared" si="39"/>
        <v>42.75</v>
      </c>
      <c r="M8" s="121">
        <f>IF('Picking Information'!P11="N",'Calculations Page'!F8*1.5,'Calculations Page'!F8)</f>
        <v>187</v>
      </c>
      <c r="N8" s="46" t="str">
        <f>'Picking Information'!R11</f>
        <v>zircon</v>
      </c>
      <c r="O8" s="222"/>
      <c r="P8" s="47">
        <f t="shared" si="40"/>
        <v>6.0655297500000003E-6</v>
      </c>
      <c r="Q8" s="306">
        <f t="shared" si="41"/>
        <v>4.1164039749999998E-6</v>
      </c>
      <c r="R8" s="47">
        <f t="shared" si="42"/>
        <v>0.16614832108888353</v>
      </c>
      <c r="S8" s="47">
        <f t="shared" si="43"/>
        <v>6.4730274885073644E-2</v>
      </c>
      <c r="T8" s="47">
        <f t="shared" si="44"/>
        <v>5.7478812896769552E-2</v>
      </c>
      <c r="U8" s="47">
        <f t="shared" si="45"/>
        <v>0.92532075016202764</v>
      </c>
      <c r="V8" s="47">
        <f t="shared" si="46"/>
        <v>0.78231599605569535</v>
      </c>
      <c r="W8" s="47">
        <f t="shared" si="47"/>
        <v>0.75808929745763598</v>
      </c>
      <c r="X8" s="239">
        <f t="shared" si="48"/>
        <v>0.78050676437834166</v>
      </c>
      <c r="Y8" s="306">
        <f t="shared" si="49"/>
        <v>2.6140358998402748E-2</v>
      </c>
      <c r="Z8" s="306">
        <f t="shared" si="50"/>
        <v>2.0582019874999999E-5</v>
      </c>
      <c r="AA8" s="192"/>
      <c r="AB8" s="194"/>
      <c r="AC8" s="196"/>
      <c r="AD8" s="192"/>
      <c r="AE8" s="192"/>
      <c r="AF8" s="192"/>
      <c r="AG8" s="251">
        <f t="shared" si="9"/>
        <v>1433738424205.7283</v>
      </c>
      <c r="AH8" s="246">
        <f t="shared" si="51"/>
        <v>8608725199.2922001</v>
      </c>
      <c r="AI8" s="246">
        <f t="shared" si="10"/>
        <v>1691112105561.1543</v>
      </c>
      <c r="AJ8" s="246">
        <f t="shared" si="52"/>
        <v>13847555888.523577</v>
      </c>
      <c r="AK8" s="246">
        <f t="shared" si="11"/>
        <v>174546574.43947619</v>
      </c>
      <c r="AL8" s="246">
        <f t="shared" si="53"/>
        <v>79527107.403615773</v>
      </c>
      <c r="AM8" s="213" t="str">
        <f t="shared" si="54"/>
        <v>14LDCZ4-18</v>
      </c>
      <c r="AN8" s="256">
        <f t="shared" si="55"/>
        <v>1303284548.9639471</v>
      </c>
      <c r="AO8" s="252">
        <f t="shared" si="56"/>
        <v>1433738424205.7283</v>
      </c>
      <c r="AP8" s="252">
        <f t="shared" si="12"/>
        <v>-2.199E-3</v>
      </c>
      <c r="AQ8" s="252">
        <f t="shared" si="13"/>
        <v>-0.99998423165137618</v>
      </c>
      <c r="AR8" s="252">
        <f t="shared" si="57"/>
        <v>8608725199.2922001</v>
      </c>
      <c r="AS8" s="252">
        <f t="shared" si="14"/>
        <v>1.6318924942564423E-4</v>
      </c>
      <c r="AT8" s="252">
        <f t="shared" si="58"/>
        <v>-7.452123257462559E-2</v>
      </c>
      <c r="AU8" s="252">
        <f t="shared" si="59"/>
        <v>137290153.01859486</v>
      </c>
      <c r="AV8" s="252">
        <f t="shared" si="60"/>
        <v>9456562.6330664139</v>
      </c>
      <c r="AW8" s="252">
        <f t="shared" si="61"/>
        <v>996169.97067578149</v>
      </c>
      <c r="AX8" s="252">
        <f t="shared" si="62"/>
        <v>2673662207.5426502</v>
      </c>
      <c r="AY8" s="252">
        <f t="shared" si="63"/>
        <v>1691112105561.1543</v>
      </c>
      <c r="AZ8" s="252">
        <f t="shared" si="64"/>
        <v>-0.13029600894067567</v>
      </c>
      <c r="BA8" s="252">
        <f t="shared" si="65"/>
        <v>-1</v>
      </c>
      <c r="BB8" s="252">
        <f t="shared" si="66"/>
        <v>13847555888.523577</v>
      </c>
      <c r="BC8" s="252">
        <f t="shared" si="67"/>
        <v>5.34545603211162E-4</v>
      </c>
      <c r="BD8" s="252">
        <f t="shared" si="68"/>
        <v>-4.1025163014571245E-3</v>
      </c>
      <c r="BE8" s="252">
        <f t="shared" si="69"/>
        <v>26831629.130094022</v>
      </c>
      <c r="BF8" s="252">
        <f t="shared" si="70"/>
        <v>269331.52955150726</v>
      </c>
      <c r="BG8" s="252">
        <f t="shared" si="71"/>
        <v>124328.76421099737</v>
      </c>
      <c r="BH8" s="213"/>
      <c r="BI8" s="213"/>
      <c r="BJ8" s="213"/>
      <c r="BK8" s="213"/>
      <c r="BL8" s="213" t="str">
        <f t="shared" si="72"/>
        <v>14LDCZ4-18</v>
      </c>
      <c r="BM8" s="304">
        <f>(($AC$20-'ICPMS Data'!V9)/('ICPMS Data'!V9/$AC$12-1)*AG8)</f>
        <v>53990736121940.375</v>
      </c>
      <c r="BN8" s="304">
        <f t="shared" si="73"/>
        <v>1433738424205.7283</v>
      </c>
      <c r="BO8" s="304">
        <f>$AC$33-'ICPMS Data'!V9</f>
        <v>-29.6546331337994</v>
      </c>
      <c r="BP8" s="304">
        <f>'ICPMS Data'!V9/$AC$12-1</f>
        <v>-0.78745245030246991</v>
      </c>
      <c r="BQ8" s="304">
        <f t="shared" si="74"/>
        <v>8608725199.2922001</v>
      </c>
      <c r="BR8" s="304">
        <f>SQRT($AD$33^2+'ICPMS Data'!W9^2)</f>
        <v>0.27740123970200414</v>
      </c>
      <c r="BS8" s="304">
        <f>BP8*SQRT(('ICPMS Data'!W9/'ICPMS Data'!V9)^2+($AE$12/$AC$12)^2)</f>
        <v>-9.2798130826807108E-3</v>
      </c>
      <c r="BT8" s="304">
        <f t="shared" si="75"/>
        <v>874640410450.27368</v>
      </c>
      <c r="BU8" s="485">
        <f t="shared" si="76"/>
        <v>391753879188.06232</v>
      </c>
      <c r="BV8" s="304">
        <f t="shared" si="77"/>
        <v>6346343804.5122814</v>
      </c>
      <c r="BW8" s="304">
        <f>AI8*(($AC$21-'ICPMS Data'!X9)/('ICPMS Data'!X9/$AC$13-1))</f>
        <v>9038014962796.3125</v>
      </c>
      <c r="BX8" s="304">
        <f t="shared" si="78"/>
        <v>1691112105561.1543</v>
      </c>
      <c r="BY8" s="304">
        <f>$AC$34-'ICPMS Data'!X9</f>
        <v>-5.4731359489283395</v>
      </c>
      <c r="BZ8" s="304">
        <f>'ICPMS Data'!X9/$AC$13-1</f>
        <v>-1</v>
      </c>
      <c r="CA8" s="304">
        <f t="shared" si="79"/>
        <v>13847555888.523577</v>
      </c>
      <c r="CB8" s="304">
        <f>SQRT($AD$34^2+'ICPMS Data'!Y9^2)</f>
        <v>3.5947545627607914E-2</v>
      </c>
      <c r="CC8" s="304">
        <f>BZ8*SQRT(('ICPMS Data'!Y9/'ICPMS Data'!X9)^2+($AE$13/$AC$13)^2)</f>
        <v>-6.5679967380766089E-3</v>
      </c>
      <c r="CD8" s="304">
        <f t="shared" si="80"/>
        <v>111913689128.51405</v>
      </c>
      <c r="CE8" s="485">
        <v>0</v>
      </c>
      <c r="CF8" s="485">
        <v>0</v>
      </c>
      <c r="CG8" s="213" t="str">
        <f t="shared" si="81"/>
        <v>14LDCZ4-18</v>
      </c>
      <c r="CH8" s="262">
        <f t="shared" si="82"/>
        <v>53989432837391.414</v>
      </c>
      <c r="CI8" s="257">
        <f t="shared" si="83"/>
        <v>874640421225.32239</v>
      </c>
      <c r="CJ8" s="257">
        <f t="shared" si="84"/>
        <v>391744422625.42926</v>
      </c>
      <c r="CK8" s="257">
        <f t="shared" si="85"/>
        <v>6346343882.6954556</v>
      </c>
      <c r="CL8" s="262">
        <f t="shared" si="86"/>
        <v>9035341300588.7695</v>
      </c>
      <c r="CM8" s="257">
        <f t="shared" si="87"/>
        <v>111913692344.99417</v>
      </c>
      <c r="CN8" s="262">
        <f t="shared" si="88"/>
        <v>-269331.52955150726</v>
      </c>
      <c r="CO8" s="257">
        <f t="shared" si="89"/>
        <v>124328.76421099737</v>
      </c>
      <c r="CP8" s="286"/>
      <c r="CQ8" s="218">
        <f t="shared" si="90"/>
        <v>9.0334181495044594E-11</v>
      </c>
      <c r="CR8" s="48">
        <f t="shared" si="91"/>
        <v>1.4529293111085071E-12</v>
      </c>
      <c r="CS8" s="219">
        <f t="shared" si="92"/>
        <v>8.9683443251480753E-11</v>
      </c>
      <c r="CT8" s="219">
        <f t="shared" si="93"/>
        <v>1.4528910651583429E-12</v>
      </c>
      <c r="CU8" s="323">
        <f t="shared" si="94"/>
        <v>0.88349808494644244</v>
      </c>
      <c r="CV8" s="219">
        <f t="shared" si="95"/>
        <v>6.50738243563836E-13</v>
      </c>
      <c r="CW8" s="219">
        <f t="shared" si="96"/>
        <v>1.0542099472916039E-14</v>
      </c>
      <c r="CX8" s="323">
        <f t="shared" si="97"/>
        <v>5.6092877877210326E-3</v>
      </c>
      <c r="CY8" s="48">
        <f t="shared" si="98"/>
        <v>1.500887259234015E-11</v>
      </c>
      <c r="CZ8" s="48">
        <f t="shared" si="99"/>
        <v>1.8590314343022287E-13</v>
      </c>
      <c r="DA8" s="323">
        <f t="shared" si="100"/>
        <v>0.11089262726583647</v>
      </c>
      <c r="DB8" s="219">
        <f t="shared" si="101"/>
        <v>0</v>
      </c>
      <c r="DC8" s="219">
        <f t="shared" si="102"/>
        <v>0</v>
      </c>
      <c r="DD8" s="213"/>
      <c r="DE8" s="267">
        <f t="shared" si="103"/>
        <v>21.502245221265465</v>
      </c>
      <c r="DF8" s="263">
        <f t="shared" si="104"/>
        <v>0.34584076392315793</v>
      </c>
      <c r="DG8" s="263">
        <f t="shared" si="105"/>
        <v>3.4826587963266085</v>
      </c>
      <c r="DH8" s="263">
        <f t="shared" si="106"/>
        <v>4.3136965401548912E-2</v>
      </c>
      <c r="DI8" s="263">
        <f t="shared" si="107"/>
        <v>0</v>
      </c>
      <c r="DJ8" s="268">
        <f t="shared" si="108"/>
        <v>0</v>
      </c>
      <c r="DL8" s="49">
        <f>'He Data'!P10/(1000000000*22413.6)</f>
        <v>3.7018827559628497E-12</v>
      </c>
      <c r="DM8" s="45">
        <f>DL8*('He Data'!Q10/'He Data'!P10)</f>
        <v>1.0420466831906368E-14</v>
      </c>
      <c r="DN8" s="50">
        <f t="shared" si="109"/>
        <v>2229273795640.8281</v>
      </c>
      <c r="DO8" s="51">
        <f>DN8*('He Data'!Q10/'He Data'!P10)</f>
        <v>6275205126.174016</v>
      </c>
      <c r="DP8" s="50">
        <f t="shared" si="110"/>
        <v>4.742922066679751E-12</v>
      </c>
      <c r="DQ8" s="50">
        <f t="shared" si="111"/>
        <v>1.3350898810218598E-14</v>
      </c>
      <c r="DR8" s="50">
        <f>('He Data'!P10/1000000000)*0.0000000008107131194</f>
        <v>6.7266909977837183E-17</v>
      </c>
      <c r="DS8" s="50">
        <f>('He Data'!P10/1000000000)/3785.41178*42</f>
        <v>9.2059887134394003E-10</v>
      </c>
      <c r="DU8" s="57" t="s">
        <v>93</v>
      </c>
      <c r="DV8" s="481">
        <v>6.5390000000000003E-12</v>
      </c>
      <c r="DW8" s="213" t="str">
        <f t="shared" si="112"/>
        <v>14LDCZ4-18</v>
      </c>
      <c r="DX8" s="324">
        <f t="shared" ca="1" si="113"/>
        <v>30.701643894094232</v>
      </c>
      <c r="DY8" s="325">
        <f t="shared" ca="1" si="114"/>
        <v>0.46908149813948458</v>
      </c>
      <c r="DZ8" s="326">
        <f t="shared" ca="1" si="115"/>
        <v>30701643.894094232</v>
      </c>
      <c r="EA8" s="326">
        <f t="shared" ca="1" si="15"/>
        <v>3.7018827559627795E-12</v>
      </c>
      <c r="EB8" s="324">
        <f t="shared" ca="1" si="16"/>
        <v>1.8984404681949569E-14</v>
      </c>
      <c r="EC8" s="326">
        <f t="shared" ca="1" si="116"/>
        <v>30701643.894094814</v>
      </c>
      <c r="ED8" s="324">
        <f t="shared" ca="1" si="117"/>
        <v>30.701643894094815</v>
      </c>
      <c r="EE8" s="326"/>
      <c r="EF8" s="457" t="str">
        <f>'Picking Information'!B11</f>
        <v>3</v>
      </c>
      <c r="EG8" s="459" t="str">
        <f>'Picking Information'!C11</f>
        <v>z</v>
      </c>
      <c r="EH8" s="510">
        <f>IF($EG8="a",'Alpha Ejection Compiler'!G8,IF($EG8="z",'Alpha Ejection Compiler'!N8,IF($EG8="t",'Alpha Ejection Compiler'!U8,IF($EG8="m",'Alpha Ejection Compiler'!AB8,-1))))</f>
        <v>4.1164039749999998E-6</v>
      </c>
      <c r="EI8" s="511">
        <f>'Alpha Ejection Compiler'!E8</f>
        <v>49.312886408007749</v>
      </c>
      <c r="EJ8" s="30">
        <f>IF($EG8="a",'Alpha Ejection Compiler'!H8,IF($EG8="z",'Alpha Ejection Compiler'!O8,IF($EG8="t",'Alpha Ejection Compiler'!V8,IF($EG8="m",'Alpha Ejection Compiler'!AC8,-1))))</f>
        <v>0.77541394793208629</v>
      </c>
      <c r="EK8" s="30">
        <f>IF($EG8="a",'Alpha Ejection Compiler'!I8,IF($EG8="z",'Alpha Ejection Compiler'!P8,IF($EG8="t",'Alpha Ejection Compiler'!W8,IF($EG8="m",'Alpha Ejection Compiler'!AD8,-1))))</f>
        <v>0.7415302465228627</v>
      </c>
      <c r="EL8" s="30">
        <f>IF($EG8="a",'Alpha Ejection Compiler'!J8,IF($EG8="z",'Alpha Ejection Compiler'!Q8,IF($EG8="t",'Alpha Ejection Compiler'!X8,IF($EG8="m",'Alpha Ejection Compiler'!AE8,-1))))</f>
        <v>0.73643384674689572</v>
      </c>
      <c r="EM8" s="30">
        <f>IF($EG8="a",'Alpha Ejection Compiler'!K8,IF($EG8="z",'Alpha Ejection Compiler'!R8,IF($EG8="t",'Alpha Ejection Compiler'!Y8,IF($EG8="m",'Alpha Ejection Compiler'!AF8,-1))))</f>
        <v>0.92872150620437555</v>
      </c>
      <c r="EN8" s="30">
        <f t="shared" si="118"/>
        <v>0.77250294321696811</v>
      </c>
      <c r="EO8" s="30">
        <f t="shared" si="17"/>
        <v>0.78050676437834166</v>
      </c>
      <c r="EP8" s="213" t="str">
        <f t="shared" si="119"/>
        <v>14LDCZ4-18</v>
      </c>
      <c r="EQ8" s="474">
        <f t="shared" ca="1" si="120"/>
        <v>39.700820507674962</v>
      </c>
      <c r="ER8" s="475">
        <f t="shared" ca="1" si="121"/>
        <v>0.6065773033309545</v>
      </c>
      <c r="ES8" s="473">
        <f t="shared" ca="1" si="122"/>
        <v>39700820.507674962</v>
      </c>
      <c r="ET8" s="476">
        <f t="shared" ca="1" si="18"/>
        <v>3.7018827559627407E-12</v>
      </c>
      <c r="EU8" s="478">
        <f t="shared" ca="1" si="19"/>
        <v>2.9458558989232089E-14</v>
      </c>
      <c r="EV8" s="477">
        <f t="shared" ca="1" si="123"/>
        <v>39700820.507676132</v>
      </c>
      <c r="EW8" s="474">
        <f t="shared" ca="1" si="124"/>
        <v>39.700820507676134</v>
      </c>
      <c r="EX8" s="474"/>
      <c r="EZ8" s="128">
        <f t="shared" si="20"/>
        <v>1.1129715307508761E-19</v>
      </c>
      <c r="FA8" s="63">
        <f t="shared" si="21"/>
        <v>4.486156914216907E-21</v>
      </c>
      <c r="FB8" s="67">
        <f t="shared" si="22"/>
        <v>4.4553838290361734E-21</v>
      </c>
      <c r="FC8" s="63">
        <f t="shared" si="23"/>
        <v>0</v>
      </c>
      <c r="FD8" s="63">
        <f t="shared" si="125"/>
        <v>1.2023869381834069E-19</v>
      </c>
      <c r="FE8" s="67">
        <f t="shared" si="126"/>
        <v>1.8216758621624325E-10</v>
      </c>
      <c r="FF8" s="67">
        <f t="shared" si="24"/>
        <v>30701766.792897727</v>
      </c>
      <c r="FG8" s="64">
        <f t="shared" si="127"/>
        <v>30.701766792897729</v>
      </c>
      <c r="FH8" s="65">
        <f t="shared" si="25"/>
        <v>39304839.049051814</v>
      </c>
      <c r="FI8" s="65">
        <f t="shared" si="128"/>
        <v>39.304839049051814</v>
      </c>
      <c r="FJ8" s="65">
        <f t="shared" si="26"/>
        <v>0.60043123957581934</v>
      </c>
      <c r="FK8" s="63">
        <f t="shared" si="27"/>
        <v>1.2023869381834069E-19</v>
      </c>
      <c r="FL8" s="63">
        <f t="shared" si="28"/>
        <v>1.8053455839094572E-21</v>
      </c>
      <c r="FM8" s="63">
        <f t="shared" si="29"/>
        <v>469008.40554572927</v>
      </c>
      <c r="FN8" s="65">
        <f t="shared" si="129"/>
        <v>0.46900840554572926</v>
      </c>
      <c r="FO8" s="66">
        <f t="shared" si="130"/>
        <v>1.5276267607316512</v>
      </c>
      <c r="FQ8" s="73">
        <f>IF('Picking Information'!U11="Y",'Calculations Page'!FG8,-1)</f>
        <v>30.701766792897729</v>
      </c>
      <c r="FR8" s="72">
        <f>IF('Picking Information'!U11="Y",'Calculations Page'!FN8,-1)</f>
        <v>0.46900840554572926</v>
      </c>
      <c r="FS8" s="72">
        <f>IF('Picking Information'!A11="Y",1,'Calculations Page'!X8)</f>
        <v>0.78050676437834166</v>
      </c>
      <c r="FT8" s="72">
        <f t="shared" si="131"/>
        <v>7.8645500000000084</v>
      </c>
      <c r="FU8" s="72">
        <f t="shared" si="132"/>
        <v>39.335683166501553</v>
      </c>
      <c r="FV8" s="72">
        <f t="shared" si="133"/>
        <v>0.60090242256809301</v>
      </c>
      <c r="FW8" s="74">
        <f t="shared" si="134"/>
        <v>1.201804845136186</v>
      </c>
      <c r="FY8" s="79">
        <f t="shared" si="30"/>
        <v>899.3001606366513</v>
      </c>
      <c r="FZ8" s="80">
        <f t="shared" si="31"/>
        <v>2.5314490257012179</v>
      </c>
      <c r="GA8" s="80">
        <f>(DE8/1000)/'Calculations Page'!EH8</f>
        <v>5223.5507865248974</v>
      </c>
      <c r="GB8" s="80">
        <f t="shared" si="32"/>
        <v>84.01526332778306</v>
      </c>
      <c r="GC8" s="80">
        <f>(DG8/1000)/'Calculations Page'!EH8</f>
        <v>846.0439785496535</v>
      </c>
      <c r="GD8" s="80">
        <f t="shared" si="33"/>
        <v>10.479283778640534</v>
      </c>
      <c r="GE8" s="80">
        <f>(DI8/1000)/'Calculations Page'!EH8</f>
        <v>0</v>
      </c>
      <c r="GF8" s="80" t="e">
        <f t="shared" si="34"/>
        <v>#DIV/0!</v>
      </c>
      <c r="GG8" s="81">
        <f t="shared" si="135"/>
        <v>5422.371121484066</v>
      </c>
      <c r="GH8" s="516">
        <f t="shared" si="35"/>
        <v>2.5732970990164056E-15</v>
      </c>
      <c r="GI8" s="515"/>
      <c r="GJ8" s="243"/>
      <c r="GK8" s="85" t="str">
        <f t="shared" si="136"/>
        <v>899.300</v>
      </c>
      <c r="GL8" s="86" t="str">
        <f t="shared" si="137"/>
        <v>2.531</v>
      </c>
      <c r="GM8" s="86" t="str">
        <f t="shared" si="138"/>
        <v>5223.55</v>
      </c>
      <c r="GN8" s="86" t="str">
        <f t="shared" si="139"/>
        <v>84.02</v>
      </c>
      <c r="GO8" s="86" t="str">
        <f t="shared" si="140"/>
        <v>846.04</v>
      </c>
      <c r="GP8" s="86" t="str">
        <f t="shared" si="141"/>
        <v>10.48</v>
      </c>
      <c r="GQ8" s="86" t="str">
        <f t="shared" si="142"/>
        <v>0.00</v>
      </c>
      <c r="GR8" s="86" t="e">
        <f t="shared" si="143"/>
        <v>#DIV/0!</v>
      </c>
      <c r="GS8" s="86" t="str">
        <f t="shared" si="144"/>
        <v>30.70</v>
      </c>
      <c r="GT8" s="86" t="str">
        <f t="shared" si="145"/>
        <v>0.781</v>
      </c>
      <c r="GU8" s="86" t="str">
        <f t="shared" si="146"/>
        <v>39.34</v>
      </c>
      <c r="GV8" s="87" t="str">
        <f t="shared" si="147"/>
        <v>0.60</v>
      </c>
      <c r="GW8" s="87" t="str">
        <f t="shared" si="148"/>
        <v>0.47</v>
      </c>
      <c r="GX8" s="129"/>
      <c r="GY8" s="93" t="str">
        <f>IF('Picking Information'!A11="Y",FQ8,"")</f>
        <v/>
      </c>
    </row>
    <row r="9" spans="1:207">
      <c r="A9" s="39" t="str">
        <f>'Picking Information'!B12</f>
        <v>3</v>
      </c>
      <c r="B9" s="40" t="str">
        <f>'Picking Information'!D12</f>
        <v>JCFG</v>
      </c>
      <c r="C9" s="40" t="str">
        <f>'Picking Information'!E12</f>
        <v>14LDCZ4-3</v>
      </c>
      <c r="D9" s="45">
        <f>'Picking Information'!F12</f>
        <v>0</v>
      </c>
      <c r="E9" s="45">
        <v>1</v>
      </c>
      <c r="F9" s="121">
        <f>'Picking Information'!H12</f>
        <v>161</v>
      </c>
      <c r="G9" s="121">
        <f>'Picking Information'!I12</f>
        <v>114</v>
      </c>
      <c r="H9" s="121">
        <f>'Picking Information'!J12</f>
        <v>167</v>
      </c>
      <c r="I9" s="121">
        <f>'Picking Information'!K12</f>
        <v>77</v>
      </c>
      <c r="J9" s="121">
        <f t="shared" si="37"/>
        <v>164</v>
      </c>
      <c r="K9" s="121">
        <f t="shared" si="38"/>
        <v>95.5</v>
      </c>
      <c r="L9" s="121">
        <f t="shared" si="39"/>
        <v>47.75</v>
      </c>
      <c r="M9" s="121">
        <f>IF('Picking Information'!P12="N",'Calculations Page'!F9*1.5,'Calculations Page'!F9)</f>
        <v>161</v>
      </c>
      <c r="N9" s="46" t="str">
        <f>'Picking Information'!R12</f>
        <v>zircon</v>
      </c>
      <c r="O9" s="222"/>
      <c r="P9" s="47">
        <f t="shared" si="40"/>
        <v>6.6941028000000008E-6</v>
      </c>
      <c r="Q9" s="306">
        <f t="shared" si="41"/>
        <v>3.9744247500000006E-6</v>
      </c>
      <c r="R9" s="47">
        <f t="shared" si="42"/>
        <v>0.52886824357560758</v>
      </c>
      <c r="S9" s="47">
        <f t="shared" si="43"/>
        <v>6.0799323599232548E-2</v>
      </c>
      <c r="T9" s="47">
        <f t="shared" si="44"/>
        <v>5.4307177002373905E-2</v>
      </c>
      <c r="U9" s="47">
        <f t="shared" si="45"/>
        <v>0.85501310279963072</v>
      </c>
      <c r="V9" s="47">
        <f t="shared" si="46"/>
        <v>0.79348019541225667</v>
      </c>
      <c r="W9" s="47">
        <f t="shared" si="47"/>
        <v>0.77047490453872269</v>
      </c>
      <c r="X9" s="239">
        <f t="shared" si="48"/>
        <v>0.79014472966931104</v>
      </c>
      <c r="Y9" s="306">
        <f t="shared" si="49"/>
        <v>2.5238749745677504E-2</v>
      </c>
      <c r="Z9" s="306">
        <f t="shared" si="50"/>
        <v>1.9872123750000002E-5</v>
      </c>
      <c r="AA9" s="192"/>
      <c r="AB9" s="569" t="s">
        <v>156</v>
      </c>
      <c r="AC9" s="198">
        <v>1000</v>
      </c>
      <c r="AD9" s="192"/>
      <c r="AE9" s="192"/>
      <c r="AF9" s="192"/>
      <c r="AG9" s="251">
        <f t="shared" si="9"/>
        <v>1433738424205.7283</v>
      </c>
      <c r="AH9" s="246">
        <f t="shared" si="51"/>
        <v>8608725199.2922001</v>
      </c>
      <c r="AI9" s="246">
        <f t="shared" si="10"/>
        <v>1691112105561.1543</v>
      </c>
      <c r="AJ9" s="246">
        <f t="shared" si="52"/>
        <v>13847555888.523577</v>
      </c>
      <c r="AK9" s="246">
        <f t="shared" si="11"/>
        <v>174546574.43947619</v>
      </c>
      <c r="AL9" s="246">
        <f t="shared" si="53"/>
        <v>79527107.403615773</v>
      </c>
      <c r="AM9" s="213" t="str">
        <f t="shared" si="54"/>
        <v>14LDCZ4-3</v>
      </c>
      <c r="AN9" s="256">
        <f t="shared" si="55"/>
        <v>1303284548.9639471</v>
      </c>
      <c r="AO9" s="252">
        <f t="shared" si="56"/>
        <v>1433738424205.7283</v>
      </c>
      <c r="AP9" s="252">
        <f t="shared" si="12"/>
        <v>-2.199E-3</v>
      </c>
      <c r="AQ9" s="252">
        <f t="shared" si="13"/>
        <v>-0.99998423165137618</v>
      </c>
      <c r="AR9" s="252">
        <f t="shared" si="57"/>
        <v>8608725199.2922001</v>
      </c>
      <c r="AS9" s="252">
        <f t="shared" si="14"/>
        <v>1.6318924942564423E-4</v>
      </c>
      <c r="AT9" s="252">
        <f t="shared" si="58"/>
        <v>-7.452123257462559E-2</v>
      </c>
      <c r="AU9" s="252">
        <f t="shared" si="59"/>
        <v>137290153.01859486</v>
      </c>
      <c r="AV9" s="252">
        <f t="shared" si="60"/>
        <v>9456562.6330664139</v>
      </c>
      <c r="AW9" s="252">
        <f t="shared" si="61"/>
        <v>996169.97067578149</v>
      </c>
      <c r="AX9" s="252">
        <f t="shared" si="62"/>
        <v>2673662207.5426502</v>
      </c>
      <c r="AY9" s="252">
        <f t="shared" si="63"/>
        <v>1691112105561.1543</v>
      </c>
      <c r="AZ9" s="252">
        <f t="shared" si="64"/>
        <v>-0.13029600894067567</v>
      </c>
      <c r="BA9" s="252">
        <f t="shared" si="65"/>
        <v>-1</v>
      </c>
      <c r="BB9" s="252">
        <f t="shared" si="66"/>
        <v>13847555888.523577</v>
      </c>
      <c r="BC9" s="252">
        <f t="shared" si="67"/>
        <v>5.34545603211162E-4</v>
      </c>
      <c r="BD9" s="252">
        <f t="shared" si="68"/>
        <v>-4.1025163014571245E-3</v>
      </c>
      <c r="BE9" s="252">
        <f t="shared" si="69"/>
        <v>26831629.130094022</v>
      </c>
      <c r="BF9" s="252">
        <f t="shared" si="70"/>
        <v>269331.52955150726</v>
      </c>
      <c r="BG9" s="252">
        <f t="shared" si="71"/>
        <v>124328.76421099737</v>
      </c>
      <c r="BH9" s="213"/>
      <c r="BI9" s="213"/>
      <c r="BJ9" s="213"/>
      <c r="BK9" s="213"/>
      <c r="BL9" s="213" t="str">
        <f t="shared" si="72"/>
        <v>14LDCZ4-3</v>
      </c>
      <c r="BM9" s="304">
        <f>(($AC$20-'ICPMS Data'!V10)/('ICPMS Data'!V10/$AC$12-1)*AG9)</f>
        <v>3050668572478.6719</v>
      </c>
      <c r="BN9" s="304">
        <f t="shared" si="73"/>
        <v>1433738424205.7283</v>
      </c>
      <c r="BO9" s="304">
        <f>$AC$33-'ICPMS Data'!V10</f>
        <v>-2.09708019925261</v>
      </c>
      <c r="BP9" s="304">
        <f>'ICPMS Data'!V10/$AC$12-1</f>
        <v>-0.9849693147989349</v>
      </c>
      <c r="BQ9" s="304">
        <f t="shared" si="74"/>
        <v>8608725199.2922001</v>
      </c>
      <c r="BR9" s="304">
        <f>SQRT($AD$33^2+'ICPMS Data'!W10^2)</f>
        <v>2.8721398146782241E-2</v>
      </c>
      <c r="BS9" s="304">
        <f>BP9*SQRT(('ICPMS Data'!W10/'ICPMS Data'!V10)^2+($AE$12/$AC$12)^2)</f>
        <v>-1.5225648354976697E-2</v>
      </c>
      <c r="BT9" s="304">
        <f t="shared" si="75"/>
        <v>65612773850.359512</v>
      </c>
      <c r="BU9" s="485">
        <f t="shared" si="76"/>
        <v>22135487182.216194</v>
      </c>
      <c r="BV9" s="304">
        <f t="shared" si="77"/>
        <v>476082760.23712075</v>
      </c>
      <c r="BW9" s="304">
        <f>AI9*(($AC$21-'ICPMS Data'!X10)/('ICPMS Data'!X10/$AC$13-1))</f>
        <v>1627087881006.4331</v>
      </c>
      <c r="BX9" s="304">
        <f t="shared" si="78"/>
        <v>1691112105561.1543</v>
      </c>
      <c r="BY9" s="304">
        <f>$AC$34-'ICPMS Data'!X10</f>
        <v>-1.0908557574381701</v>
      </c>
      <c r="BZ9" s="304">
        <f>'ICPMS Data'!X10/$AC$13-1</f>
        <v>-1</v>
      </c>
      <c r="CA9" s="304">
        <f t="shared" si="79"/>
        <v>13847555888.523577</v>
      </c>
      <c r="CB9" s="304">
        <f>SQRT($AD$34^2+'ICPMS Data'!Y10^2)</f>
        <v>1.7875067860936032E-2</v>
      </c>
      <c r="CC9" s="304">
        <f>BZ9*SQRT(('ICPMS Data'!Y10/'ICPMS Data'!X10)^2+($AE$13/$AC$13)^2)</f>
        <v>-1.6386264960135399E-2</v>
      </c>
      <c r="CD9" s="304">
        <f t="shared" si="80"/>
        <v>39990307088.136848</v>
      </c>
      <c r="CE9" s="485">
        <v>0</v>
      </c>
      <c r="CF9" s="485">
        <v>0</v>
      </c>
      <c r="CG9" s="213" t="str">
        <f t="shared" si="81"/>
        <v>14LDCZ4-3</v>
      </c>
      <c r="CH9" s="262">
        <f t="shared" si="82"/>
        <v>3049365287929.708</v>
      </c>
      <c r="CI9" s="257">
        <f t="shared" si="83"/>
        <v>65612917485.237137</v>
      </c>
      <c r="CJ9" s="257">
        <f t="shared" si="84"/>
        <v>22126030619.58313</v>
      </c>
      <c r="CK9" s="257">
        <f t="shared" si="85"/>
        <v>476083802.44407213</v>
      </c>
      <c r="CL9" s="262">
        <f t="shared" si="86"/>
        <v>1624414218798.8904</v>
      </c>
      <c r="CM9" s="257">
        <f t="shared" si="87"/>
        <v>39990316089.521095</v>
      </c>
      <c r="CN9" s="262">
        <f t="shared" si="88"/>
        <v>-269331.52955150726</v>
      </c>
      <c r="CO9" s="257">
        <f t="shared" si="89"/>
        <v>124328.76421099737</v>
      </c>
      <c r="CP9" s="286"/>
      <c r="CQ9" s="218">
        <f t="shared" si="90"/>
        <v>5.1021450474240711E-12</v>
      </c>
      <c r="CR9" s="48">
        <f t="shared" si="91"/>
        <v>1.0899442638163418E-13</v>
      </c>
      <c r="CS9" s="219">
        <f t="shared" si="92"/>
        <v>5.0653908437370563E-12</v>
      </c>
      <c r="CT9" s="219">
        <f t="shared" si="93"/>
        <v>1.0899155728444708E-13</v>
      </c>
      <c r="CU9" s="323">
        <f t="shared" si="94"/>
        <v>0.71129916454387454</v>
      </c>
      <c r="CV9" s="219">
        <f t="shared" si="95"/>
        <v>3.6754203687015165E-14</v>
      </c>
      <c r="CW9" s="219">
        <f t="shared" si="96"/>
        <v>7.9083688113633246E-16</v>
      </c>
      <c r="CX9" s="323">
        <f t="shared" si="97"/>
        <v>4.516004941124455E-3</v>
      </c>
      <c r="CY9" s="48">
        <f t="shared" si="98"/>
        <v>2.6983624896991534E-12</v>
      </c>
      <c r="CZ9" s="48">
        <f t="shared" si="99"/>
        <v>6.6429096494221091E-14</v>
      </c>
      <c r="DA9" s="323">
        <f t="shared" si="100"/>
        <v>0.28418483051500093</v>
      </c>
      <c r="DB9" s="219">
        <f t="shared" si="101"/>
        <v>0</v>
      </c>
      <c r="DC9" s="219">
        <f t="shared" si="102"/>
        <v>0</v>
      </c>
      <c r="DD9" s="213"/>
      <c r="DE9" s="267">
        <f t="shared" si="103"/>
        <v>1.2144635856383517</v>
      </c>
      <c r="DF9" s="263">
        <f t="shared" si="104"/>
        <v>2.5943943311620383E-2</v>
      </c>
      <c r="DG9" s="263">
        <f t="shared" si="105"/>
        <v>0.62612803210979151</v>
      </c>
      <c r="DH9" s="263">
        <f t="shared" si="106"/>
        <v>1.5414207550519062E-2</v>
      </c>
      <c r="DI9" s="263">
        <f t="shared" si="107"/>
        <v>0</v>
      </c>
      <c r="DJ9" s="268">
        <f t="shared" si="108"/>
        <v>0</v>
      </c>
      <c r="DL9" s="49">
        <f>'He Data'!P11/(1000000000*22413.6)</f>
        <v>4.1323074370231991E-13</v>
      </c>
      <c r="DM9" s="45">
        <f>DL9*('He Data'!Q11/'He Data'!P11)</f>
        <v>1.2137735135375071E-15</v>
      </c>
      <c r="DN9" s="50">
        <f t="shared" si="109"/>
        <v>248847553857.53705</v>
      </c>
      <c r="DO9" s="51">
        <f>DN9*('He Data'!Q11/'He Data'!P11)</f>
        <v>730934409.8522867</v>
      </c>
      <c r="DP9" s="50">
        <f t="shared" si="110"/>
        <v>5.2298107952357539E-13</v>
      </c>
      <c r="DQ9" s="50">
        <f t="shared" si="111"/>
        <v>1.5361407448044258E-15</v>
      </c>
      <c r="DR9" s="50">
        <f>('He Data'!P11/1000000000)*0.0000000008107131194</f>
        <v>7.5088156673586489E-18</v>
      </c>
      <c r="DS9" s="50">
        <f>('He Data'!P11/1000000000)/3785.41178*42</f>
        <v>1.0276385864576808E-10</v>
      </c>
      <c r="DW9" s="213" t="str">
        <f t="shared" si="112"/>
        <v>14LDCZ4-3</v>
      </c>
      <c r="DX9" s="324">
        <f t="shared" ca="1" si="113"/>
        <v>56.022428768733228</v>
      </c>
      <c r="DY9" s="325">
        <f t="shared" ca="1" si="114"/>
        <v>1.0210601420536909</v>
      </c>
      <c r="DZ9" s="326">
        <f t="shared" ca="1" si="115"/>
        <v>56022428.768733226</v>
      </c>
      <c r="EA9" s="326">
        <f t="shared" ca="1" si="15"/>
        <v>4.1323074370232147E-13</v>
      </c>
      <c r="EB9" s="324">
        <f t="shared" ca="1" si="16"/>
        <v>-3.7874723984378633E-15</v>
      </c>
      <c r="EC9" s="326">
        <f t="shared" ca="1" si="116"/>
        <v>56022428.768733017</v>
      </c>
      <c r="ED9" s="324">
        <f t="shared" ca="1" si="117"/>
        <v>56.022428768733015</v>
      </c>
      <c r="EE9" s="326"/>
      <c r="EF9" s="457" t="str">
        <f>'Picking Information'!B12</f>
        <v>3</v>
      </c>
      <c r="EG9" s="459" t="str">
        <f>'Picking Information'!C12</f>
        <v>z</v>
      </c>
      <c r="EH9" s="510">
        <f>IF($EG9="a",'Alpha Ejection Compiler'!G9,IF($EG9="z",'Alpha Ejection Compiler'!N9,IF($EG9="t",'Alpha Ejection Compiler'!U9,IF($EG9="m",'Alpha Ejection Compiler'!AB9,-1))))</f>
        <v>3.9744247500000006E-6</v>
      </c>
      <c r="EI9" s="511">
        <f>'Alpha Ejection Compiler'!E9</f>
        <v>50.282348343587472</v>
      </c>
      <c r="EJ9" s="30">
        <f>IF($EG9="a",'Alpha Ejection Compiler'!H9,IF($EG9="z",'Alpha Ejection Compiler'!O9,IF($EG9="t",'Alpha Ejection Compiler'!V9,IF($EG9="m",'Alpha Ejection Compiler'!AC9,-1))))</f>
        <v>0.77971393054431926</v>
      </c>
      <c r="EK9" s="30">
        <f>IF($EG9="a",'Alpha Ejection Compiler'!I9,IF($EG9="z",'Alpha Ejection Compiler'!P9,IF($EG9="t",'Alpha Ejection Compiler'!W9,IF($EG9="m",'Alpha Ejection Compiler'!AD9,-1))))</f>
        <v>0.74647305647253592</v>
      </c>
      <c r="EL9" s="30">
        <f>IF($EG9="a",'Alpha Ejection Compiler'!J9,IF($EG9="z",'Alpha Ejection Compiler'!Q9,IF($EG9="t",'Alpha Ejection Compiler'!X9,IF($EG9="m",'Alpha Ejection Compiler'!AE9,-1))))</f>
        <v>0.74147319048552873</v>
      </c>
      <c r="EM9" s="30">
        <f>IF($EG9="a",'Alpha Ejection Compiler'!K9,IF($EG9="z",'Alpha Ejection Compiler'!R9,IF($EG9="t",'Alpha Ejection Compiler'!Y9,IF($EG9="m",'Alpha Ejection Compiler'!AF9,-1))))</f>
        <v>0.930092959301699</v>
      </c>
      <c r="EN9" s="30">
        <f t="shared" si="118"/>
        <v>0.77416952429654928</v>
      </c>
      <c r="EO9" s="30">
        <f t="shared" si="17"/>
        <v>0.79014472966931104</v>
      </c>
      <c r="EP9" s="213" t="str">
        <f t="shared" si="119"/>
        <v>14LDCZ4-3</v>
      </c>
      <c r="EQ9" s="474">
        <f t="shared" ca="1" si="120"/>
        <v>72.243276528522514</v>
      </c>
      <c r="ER9" s="475">
        <f t="shared" ca="1" si="121"/>
        <v>1.3166999684920164</v>
      </c>
      <c r="ES9" s="473">
        <f t="shared" ca="1" si="122"/>
        <v>72243276.528522521</v>
      </c>
      <c r="ET9" s="476">
        <f t="shared" ca="1" si="18"/>
        <v>4.1323074370232082E-13</v>
      </c>
      <c r="EU9" s="478">
        <f t="shared" ca="1" si="19"/>
        <v>-2.199177521673598E-15</v>
      </c>
      <c r="EV9" s="477">
        <f t="shared" ca="1" si="123"/>
        <v>72243276.528522357</v>
      </c>
      <c r="EW9" s="474">
        <f t="shared" ca="1" si="124"/>
        <v>72.243276528522358</v>
      </c>
      <c r="EX9" s="474"/>
      <c r="EZ9" s="128">
        <f t="shared" si="20"/>
        <v>6.2861500370776866E-21</v>
      </c>
      <c r="FA9" s="63">
        <f t="shared" si="21"/>
        <v>2.5338164250809817E-22</v>
      </c>
      <c r="FB9" s="67">
        <f t="shared" si="22"/>
        <v>8.0100890506719374E-22</v>
      </c>
      <c r="FC9" s="63">
        <f t="shared" si="23"/>
        <v>0</v>
      </c>
      <c r="FD9" s="63">
        <f t="shared" si="125"/>
        <v>7.3405405846529776E-21</v>
      </c>
      <c r="FE9" s="67">
        <f t="shared" si="126"/>
        <v>1.7223688584289004E-10</v>
      </c>
      <c r="FF9" s="67">
        <f t="shared" si="24"/>
        <v>56023158.097627692</v>
      </c>
      <c r="FG9" s="64">
        <f t="shared" si="127"/>
        <v>56.023158097627693</v>
      </c>
      <c r="FH9" s="65">
        <f t="shared" si="25"/>
        <v>70811993.134941816</v>
      </c>
      <c r="FI9" s="65">
        <f t="shared" si="128"/>
        <v>70.811993134941815</v>
      </c>
      <c r="FJ9" s="65">
        <f t="shared" si="26"/>
        <v>1.3359316258841056</v>
      </c>
      <c r="FK9" s="63">
        <f t="shared" si="27"/>
        <v>7.3405405846529776E-21</v>
      </c>
      <c r="FL9" s="63">
        <f t="shared" si="28"/>
        <v>1.3679711222113543E-22</v>
      </c>
      <c r="FM9" s="63">
        <f t="shared" si="29"/>
        <v>1056927.0171777599</v>
      </c>
      <c r="FN9" s="65">
        <f t="shared" si="129"/>
        <v>1.0569270171777598</v>
      </c>
      <c r="FO9" s="66">
        <f t="shared" si="130"/>
        <v>1.8865894981070614</v>
      </c>
      <c r="FQ9" s="73">
        <f>IF('Picking Information'!U12="Y",'Calculations Page'!FG9,-1)</f>
        <v>56.023158097627693</v>
      </c>
      <c r="FR9" s="72">
        <f>IF('Picking Information'!U12="Y",'Calculations Page'!FN9,-1)</f>
        <v>1.0569270171777598</v>
      </c>
      <c r="FS9" s="72">
        <f>IF('Picking Information'!A12="Y",1,'Calculations Page'!X9)</f>
        <v>0.79014472966931104</v>
      </c>
      <c r="FT9" s="72">
        <f t="shared" si="131"/>
        <v>7</v>
      </c>
      <c r="FU9" s="72">
        <f t="shared" si="132"/>
        <v>70.902400527400005</v>
      </c>
      <c r="FV9" s="72">
        <f t="shared" si="133"/>
        <v>1.3376372422557341</v>
      </c>
      <c r="FW9" s="74">
        <f t="shared" si="134"/>
        <v>2.6752744845114682</v>
      </c>
      <c r="FY9" s="79">
        <f t="shared" si="30"/>
        <v>103.97246638078123</v>
      </c>
      <c r="FZ9" s="80">
        <f t="shared" si="31"/>
        <v>0.30539602329557425</v>
      </c>
      <c r="GA9" s="80">
        <f>(DE9/1000)/'Calculations Page'!EH9</f>
        <v>305.56965146675668</v>
      </c>
      <c r="GB9" s="80">
        <f t="shared" si="32"/>
        <v>6.5277228639491494</v>
      </c>
      <c r="GC9" s="80">
        <f>(DG9/1000)/'Calculations Page'!EH9</f>
        <v>157.5392846750442</v>
      </c>
      <c r="GD9" s="80">
        <f t="shared" si="33"/>
        <v>3.8783493260299009</v>
      </c>
      <c r="GE9" s="80">
        <f>(DI9/1000)/'Calculations Page'!EH9</f>
        <v>0</v>
      </c>
      <c r="GF9" s="80" t="e">
        <f t="shared" si="34"/>
        <v>#DIV/0!</v>
      </c>
      <c r="GG9" s="81">
        <f t="shared" si="135"/>
        <v>342.59138336539206</v>
      </c>
      <c r="GH9" s="516">
        <f t="shared" si="35"/>
        <v>2.9751139589014869E-16</v>
      </c>
      <c r="GI9" s="515"/>
      <c r="GJ9" s="243"/>
      <c r="GK9" s="85" t="str">
        <f t="shared" si="136"/>
        <v>103.972</v>
      </c>
      <c r="GL9" s="86" t="str">
        <f t="shared" si="137"/>
        <v>0.305</v>
      </c>
      <c r="GM9" s="86" t="str">
        <f t="shared" si="138"/>
        <v>305.57</v>
      </c>
      <c r="GN9" s="86" t="str">
        <f t="shared" si="139"/>
        <v>6.53</v>
      </c>
      <c r="GO9" s="86" t="str">
        <f t="shared" si="140"/>
        <v>157.54</v>
      </c>
      <c r="GP9" s="86" t="str">
        <f t="shared" si="141"/>
        <v>3.88</v>
      </c>
      <c r="GQ9" s="86" t="str">
        <f t="shared" si="142"/>
        <v>0.00</v>
      </c>
      <c r="GR9" s="86" t="e">
        <f t="shared" si="143"/>
        <v>#DIV/0!</v>
      </c>
      <c r="GS9" s="86" t="str">
        <f t="shared" si="144"/>
        <v>56.02</v>
      </c>
      <c r="GT9" s="86" t="str">
        <f t="shared" si="145"/>
        <v>0.790</v>
      </c>
      <c r="GU9" s="86" t="str">
        <f t="shared" si="146"/>
        <v>70.90</v>
      </c>
      <c r="GV9" s="87" t="str">
        <f t="shared" si="147"/>
        <v>1.34</v>
      </c>
      <c r="GW9" s="87" t="str">
        <f t="shared" si="148"/>
        <v>1.06</v>
      </c>
      <c r="GX9" s="129"/>
      <c r="GY9" s="93" t="str">
        <f>IF('Picking Information'!A12="Y",FQ9,"")</f>
        <v/>
      </c>
    </row>
    <row r="10" spans="1:207">
      <c r="A10" s="39" t="str">
        <f>'Picking Information'!B13</f>
        <v>3</v>
      </c>
      <c r="B10" s="40" t="str">
        <f>'Picking Information'!D13</f>
        <v>JCFG</v>
      </c>
      <c r="C10" s="40" t="str">
        <f>'Picking Information'!E13</f>
        <v>14LDCZ4-43</v>
      </c>
      <c r="D10" s="45">
        <f>'Picking Information'!F13</f>
        <v>0</v>
      </c>
      <c r="E10" s="45">
        <v>1</v>
      </c>
      <c r="F10" s="121">
        <f>'Picking Information'!H13</f>
        <v>159</v>
      </c>
      <c r="G10" s="121">
        <f>'Picking Information'!I13</f>
        <v>73</v>
      </c>
      <c r="H10" s="121">
        <f>'Picking Information'!J13</f>
        <v>146</v>
      </c>
      <c r="I10" s="121">
        <f>'Picking Information'!K13</f>
        <v>82</v>
      </c>
      <c r="J10" s="121">
        <f t="shared" si="37"/>
        <v>152.5</v>
      </c>
      <c r="K10" s="121">
        <f t="shared" si="38"/>
        <v>77.5</v>
      </c>
      <c r="L10" s="121">
        <f t="shared" si="39"/>
        <v>38.75</v>
      </c>
      <c r="M10" s="121">
        <f>IF('Picking Information'!P13="N",'Calculations Page'!F10*1.5,'Calculations Page'!F10)</f>
        <v>159</v>
      </c>
      <c r="N10" s="46" t="str">
        <f>'Picking Information'!R13</f>
        <v>zircon</v>
      </c>
      <c r="O10" s="222"/>
      <c r="P10" s="47">
        <f t="shared" si="40"/>
        <v>4.2448222500000013E-6</v>
      </c>
      <c r="Q10" s="306">
        <f t="shared" si="41"/>
        <v>2.802103175E-6</v>
      </c>
      <c r="R10" s="47">
        <f t="shared" si="42"/>
        <v>0.9222351155855919</v>
      </c>
      <c r="S10" s="47">
        <f t="shared" si="43"/>
        <v>7.2191519578007707E-2</v>
      </c>
      <c r="T10" s="47">
        <f t="shared" si="44"/>
        <v>6.4191519578007714E-2</v>
      </c>
      <c r="U10" s="47">
        <f t="shared" si="45"/>
        <v>0.78992210844956556</v>
      </c>
      <c r="V10" s="47">
        <f t="shared" si="46"/>
        <v>0.7590136271513187</v>
      </c>
      <c r="W10" s="47">
        <f t="shared" si="47"/>
        <v>0.73224629743987668</v>
      </c>
      <c r="X10" s="239">
        <f t="shared" si="48"/>
        <v>0.75339040296310367</v>
      </c>
      <c r="Y10" s="306">
        <f t="shared" si="49"/>
        <v>1.7794167771170748E-2</v>
      </c>
      <c r="Z10" s="306">
        <f t="shared" si="50"/>
        <v>1.4010515875E-5</v>
      </c>
      <c r="AA10" s="192"/>
      <c r="AB10" s="570"/>
      <c r="AC10" s="197"/>
      <c r="AD10" s="192"/>
      <c r="AE10" s="192"/>
      <c r="AF10" s="192"/>
      <c r="AG10" s="251">
        <f t="shared" si="9"/>
        <v>1433738424205.7283</v>
      </c>
      <c r="AH10" s="246">
        <f t="shared" si="51"/>
        <v>8608725199.2922001</v>
      </c>
      <c r="AI10" s="246">
        <f t="shared" si="10"/>
        <v>1691112105561.1543</v>
      </c>
      <c r="AJ10" s="246">
        <f t="shared" si="52"/>
        <v>13847555888.523577</v>
      </c>
      <c r="AK10" s="246">
        <f t="shared" si="11"/>
        <v>174546574.43947619</v>
      </c>
      <c r="AL10" s="246">
        <f t="shared" si="53"/>
        <v>79527107.403615773</v>
      </c>
      <c r="AM10" s="213" t="str">
        <f t="shared" si="54"/>
        <v>14LDCZ4-43</v>
      </c>
      <c r="AN10" s="256">
        <f t="shared" si="55"/>
        <v>1303284548.9639471</v>
      </c>
      <c r="AO10" s="252">
        <f t="shared" si="56"/>
        <v>1433738424205.7283</v>
      </c>
      <c r="AP10" s="252">
        <f t="shared" si="12"/>
        <v>-2.199E-3</v>
      </c>
      <c r="AQ10" s="252">
        <f t="shared" si="13"/>
        <v>-0.99998423165137618</v>
      </c>
      <c r="AR10" s="252">
        <f t="shared" si="57"/>
        <v>8608725199.2922001</v>
      </c>
      <c r="AS10" s="252">
        <f t="shared" si="14"/>
        <v>1.6318924942564423E-4</v>
      </c>
      <c r="AT10" s="252">
        <f t="shared" si="58"/>
        <v>-7.452123257462559E-2</v>
      </c>
      <c r="AU10" s="252">
        <f t="shared" si="59"/>
        <v>137290153.01859486</v>
      </c>
      <c r="AV10" s="252">
        <f t="shared" si="60"/>
        <v>9456562.6330664139</v>
      </c>
      <c r="AW10" s="252">
        <f t="shared" si="61"/>
        <v>996169.97067578149</v>
      </c>
      <c r="AX10" s="252">
        <f t="shared" si="62"/>
        <v>2673662207.5426502</v>
      </c>
      <c r="AY10" s="252">
        <f t="shared" si="63"/>
        <v>1691112105561.1543</v>
      </c>
      <c r="AZ10" s="252">
        <f t="shared" si="64"/>
        <v>-0.13029600894067567</v>
      </c>
      <c r="BA10" s="252">
        <f t="shared" si="65"/>
        <v>-1</v>
      </c>
      <c r="BB10" s="252">
        <f t="shared" si="66"/>
        <v>13847555888.523577</v>
      </c>
      <c r="BC10" s="252">
        <f t="shared" si="67"/>
        <v>5.34545603211162E-4</v>
      </c>
      <c r="BD10" s="252">
        <f t="shared" si="68"/>
        <v>-4.1025163014571245E-3</v>
      </c>
      <c r="BE10" s="252">
        <f t="shared" si="69"/>
        <v>26831629.130094022</v>
      </c>
      <c r="BF10" s="252">
        <f t="shared" si="70"/>
        <v>269331.52955150726</v>
      </c>
      <c r="BG10" s="252">
        <f t="shared" si="71"/>
        <v>124328.76421099737</v>
      </c>
      <c r="BH10" s="213"/>
      <c r="BI10" s="213"/>
      <c r="BJ10" s="213"/>
      <c r="BK10" s="213"/>
      <c r="BL10" s="213" t="str">
        <f t="shared" si="72"/>
        <v>14LDCZ4-43</v>
      </c>
      <c r="BM10" s="304">
        <f>(($AC$20-'ICPMS Data'!V11)/('ICPMS Data'!V11/$AC$12-1)*AG10)</f>
        <v>3456805257108.6401</v>
      </c>
      <c r="BN10" s="304">
        <f t="shared" si="73"/>
        <v>1433738424205.7283</v>
      </c>
      <c r="BO10" s="304">
        <f>$AC$33-'ICPMS Data'!V11</f>
        <v>-2.37135383812373</v>
      </c>
      <c r="BP10" s="304">
        <f>'ICPMS Data'!V11/$AC$12-1</f>
        <v>-0.98300347736436544</v>
      </c>
      <c r="BQ10" s="304">
        <f t="shared" si="74"/>
        <v>8608725199.2922001</v>
      </c>
      <c r="BR10" s="304">
        <f>SQRT($AD$33^2+'ICPMS Data'!W11^2)</f>
        <v>2.5369214043821618E-2</v>
      </c>
      <c r="BS10" s="304">
        <f>BP10*SQRT(('ICPMS Data'!W11/'ICPMS Data'!V11)^2+($AE$12/$AC$12)^2)</f>
        <v>-1.2658376058770975E-2</v>
      </c>
      <c r="BT10" s="304">
        <f t="shared" si="75"/>
        <v>61481356705.656807</v>
      </c>
      <c r="BU10" s="485">
        <f t="shared" si="76"/>
        <v>25082393135.211945</v>
      </c>
      <c r="BV10" s="304">
        <f t="shared" si="77"/>
        <v>446105419.50729805</v>
      </c>
      <c r="BW10" s="304">
        <f>AI10*(($AC$21-'ICPMS Data'!X11)/('ICPMS Data'!X11/$AC$13-1))</f>
        <v>3212582065835.439</v>
      </c>
      <c r="BX10" s="304">
        <f t="shared" si="78"/>
        <v>1691112105561.1543</v>
      </c>
      <c r="BY10" s="304">
        <f>$AC$34-'ICPMS Data'!X11</f>
        <v>-2.02840104471698</v>
      </c>
      <c r="BZ10" s="304">
        <f>'ICPMS Data'!X11/$AC$13-1</f>
        <v>-1</v>
      </c>
      <c r="CA10" s="304">
        <f t="shared" si="79"/>
        <v>13847555888.523577</v>
      </c>
      <c r="CB10" s="304">
        <f>SQRT($AD$34^2+'ICPMS Data'!Y11^2)</f>
        <v>2.5509275698816128E-2</v>
      </c>
      <c r="CC10" s="304">
        <f>BZ10*SQRT(('ICPMS Data'!Y11/'ICPMS Data'!X11)^2+($AE$13/$AC$13)^2)</f>
        <v>-1.25760451510368E-2</v>
      </c>
      <c r="CD10" s="304">
        <f t="shared" si="80"/>
        <v>62901371745.847282</v>
      </c>
      <c r="CE10" s="485">
        <v>0</v>
      </c>
      <c r="CF10" s="485">
        <v>0</v>
      </c>
      <c r="CG10" s="213" t="str">
        <f t="shared" si="81"/>
        <v>14LDCZ4-43</v>
      </c>
      <c r="CH10" s="262">
        <f t="shared" si="82"/>
        <v>3455501972559.6763</v>
      </c>
      <c r="CI10" s="257">
        <f t="shared" si="83"/>
        <v>61481509992.47113</v>
      </c>
      <c r="CJ10" s="257">
        <f t="shared" si="84"/>
        <v>25072936572.57888</v>
      </c>
      <c r="CK10" s="257">
        <f t="shared" si="85"/>
        <v>446106531.74818325</v>
      </c>
      <c r="CL10" s="262">
        <f t="shared" si="86"/>
        <v>3209908403627.8965</v>
      </c>
      <c r="CM10" s="257">
        <f t="shared" si="87"/>
        <v>62901377468.586464</v>
      </c>
      <c r="CN10" s="262">
        <f t="shared" si="88"/>
        <v>-269331.52955150726</v>
      </c>
      <c r="CO10" s="257">
        <f t="shared" si="89"/>
        <v>124328.76421099737</v>
      </c>
      <c r="CP10" s="286"/>
      <c r="CQ10" s="218">
        <f t="shared" si="90"/>
        <v>5.7816858955685299E-12</v>
      </c>
      <c r="CR10" s="48">
        <f t="shared" si="91"/>
        <v>1.0213144258085846E-13</v>
      </c>
      <c r="CS10" s="219">
        <f t="shared" si="92"/>
        <v>5.740036499268565E-12</v>
      </c>
      <c r="CT10" s="219">
        <f t="shared" si="93"/>
        <v>1.0212875414031749E-13</v>
      </c>
      <c r="CU10" s="323">
        <f t="shared" si="94"/>
        <v>0.58718387025332863</v>
      </c>
      <c r="CV10" s="219">
        <f t="shared" si="95"/>
        <v>4.164939629996492E-14</v>
      </c>
      <c r="CW10" s="219">
        <f t="shared" si="96"/>
        <v>7.410407504122645E-16</v>
      </c>
      <c r="CX10" s="323">
        <f t="shared" si="97"/>
        <v>3.7280027751938256E-3</v>
      </c>
      <c r="CY10" s="48">
        <f t="shared" si="98"/>
        <v>5.3320737601792298E-12</v>
      </c>
      <c r="CZ10" s="48">
        <f t="shared" si="99"/>
        <v>1.0448733798768515E-13</v>
      </c>
      <c r="DA10" s="323">
        <f t="shared" si="100"/>
        <v>0.40908812697147762</v>
      </c>
      <c r="DB10" s="219">
        <f t="shared" si="101"/>
        <v>0</v>
      </c>
      <c r="DC10" s="219">
        <f t="shared" si="102"/>
        <v>0</v>
      </c>
      <c r="DD10" s="213"/>
      <c r="DE10" s="267">
        <f t="shared" si="103"/>
        <v>1.3762146937221771</v>
      </c>
      <c r="DF10" s="263">
        <f t="shared" si="104"/>
        <v>2.4310347277521741E-2</v>
      </c>
      <c r="DG10" s="263">
        <f t="shared" si="105"/>
        <v>1.2372543953119886</v>
      </c>
      <c r="DH10" s="263">
        <f t="shared" si="106"/>
        <v>2.4245241906662465E-2</v>
      </c>
      <c r="DI10" s="263">
        <f t="shared" si="107"/>
        <v>0</v>
      </c>
      <c r="DJ10" s="268">
        <f t="shared" si="108"/>
        <v>0</v>
      </c>
      <c r="DL10" s="49">
        <f>'He Data'!P12/(1000000000*22413.6)</f>
        <v>6.1550487624868824E-13</v>
      </c>
      <c r="DM10" s="45">
        <f>DL10*('He Data'!Q12/'He Data'!P12)</f>
        <v>1.7573164622739905E-15</v>
      </c>
      <c r="DN10" s="50">
        <f t="shared" si="109"/>
        <v>370657036476.96008</v>
      </c>
      <c r="DO10" s="51">
        <f>DN10*('He Data'!Q12/'He Data'!P12)</f>
        <v>1058255973.5813972</v>
      </c>
      <c r="DP10" s="50">
        <f t="shared" si="110"/>
        <v>8.1697997987217762E-13</v>
      </c>
      <c r="DQ10" s="50">
        <f t="shared" si="111"/>
        <v>2.3325442630572678E-15</v>
      </c>
      <c r="DR10" s="50">
        <f>('He Data'!P12/1000000000)*0.0000000008107131194</f>
        <v>1.1184338843484386E-17</v>
      </c>
      <c r="DS10" s="50">
        <f>('He Data'!P12/1000000000)/3785.41178*42</f>
        <v>1.5306619137748845E-10</v>
      </c>
      <c r="DW10" s="213" t="str">
        <f t="shared" si="112"/>
        <v>14LDCZ4-43</v>
      </c>
      <c r="DX10" s="324">
        <f t="shared" ca="1" si="113"/>
        <v>68.059824639929431</v>
      </c>
      <c r="DY10" s="325">
        <f t="shared" ca="1" si="114"/>
        <v>0.93231853970239387</v>
      </c>
      <c r="DZ10" s="326">
        <f t="shared" ca="1" si="115"/>
        <v>68059824.639929429</v>
      </c>
      <c r="EA10" s="326">
        <f t="shared" ca="1" si="15"/>
        <v>6.1550487624868824E-13</v>
      </c>
      <c r="EB10" s="324">
        <f t="shared" ca="1" si="16"/>
        <v>0</v>
      </c>
      <c r="EC10" s="326">
        <f t="shared" ca="1" si="116"/>
        <v>68059824.639929429</v>
      </c>
      <c r="ED10" s="324">
        <f t="shared" ca="1" si="117"/>
        <v>68.059824639929431</v>
      </c>
      <c r="EE10" s="326"/>
      <c r="EF10" s="457" t="str">
        <f>'Picking Information'!B13</f>
        <v>3</v>
      </c>
      <c r="EG10" s="459" t="str">
        <f>'Picking Information'!C13</f>
        <v>z</v>
      </c>
      <c r="EH10" s="510">
        <f>IF($EG10="a",'Alpha Ejection Compiler'!G10,IF($EG10="z",'Alpha Ejection Compiler'!N10,IF($EG10="t",'Alpha Ejection Compiler'!U10,IF($EG10="m",'Alpha Ejection Compiler'!AB10,-1))))</f>
        <v>2.802103175E-6</v>
      </c>
      <c r="EI10" s="511">
        <f>'Alpha Ejection Compiler'!E10</f>
        <v>44.991664844415531</v>
      </c>
      <c r="EJ10" s="30">
        <f>IF($EG10="a",'Alpha Ejection Compiler'!H10,IF($EG10="z",'Alpha Ejection Compiler'!O10,IF($EG10="t",'Alpha Ejection Compiler'!V10,IF($EG10="m",'Alpha Ejection Compiler'!AC10,-1))))</f>
        <v>0.75553170232622902</v>
      </c>
      <c r="EK10" s="30">
        <f>IF($EG10="a",'Alpha Ejection Compiler'!I10,IF($EG10="z",'Alpha Ejection Compiler'!P10,IF($EG10="t",'Alpha Ejection Compiler'!W10,IF($EG10="m",'Alpha Ejection Compiler'!AD10,-1))))</f>
        <v>0.71898007620604865</v>
      </c>
      <c r="EL10" s="30">
        <f>IF($EG10="a",'Alpha Ejection Compiler'!J10,IF($EG10="z",'Alpha Ejection Compiler'!Q10,IF($EG10="t",'Alpha Ejection Compiler'!X10,IF($EG10="m",'Alpha Ejection Compiler'!AE10,-1))))</f>
        <v>0.71349097127661254</v>
      </c>
      <c r="EM10" s="30">
        <f>IF($EG10="a",'Alpha Ejection Compiler'!K10,IF($EG10="z",'Alpha Ejection Compiler'!R10,IF($EG10="t",'Alpha Ejection Compiler'!Y10,IF($EG10="m",'Alpha Ejection Compiler'!AF10,-1))))</f>
        <v>0.92203374842699803</v>
      </c>
      <c r="EN10" s="30">
        <f t="shared" si="118"/>
        <v>0.74669987418808659</v>
      </c>
      <c r="EO10" s="30">
        <f t="shared" si="17"/>
        <v>0.75339040296310367</v>
      </c>
      <c r="EP10" s="213" t="str">
        <f t="shared" si="119"/>
        <v>14LDCZ4-43</v>
      </c>
      <c r="EQ10" s="474">
        <f t="shared" ca="1" si="120"/>
        <v>90.944332030224956</v>
      </c>
      <c r="ER10" s="475">
        <f t="shared" ca="1" si="121"/>
        <v>1.2458023111461971</v>
      </c>
      <c r="ES10" s="473">
        <f t="shared" ca="1" si="122"/>
        <v>90944332.030224949</v>
      </c>
      <c r="ET10" s="476">
        <f t="shared" ca="1" si="18"/>
        <v>6.1550487624868865E-13</v>
      </c>
      <c r="EU10" s="478">
        <f t="shared" ca="1" si="19"/>
        <v>-6.5620403518942686E-16</v>
      </c>
      <c r="EV10" s="477">
        <f t="shared" ca="1" si="123"/>
        <v>90944332.03022489</v>
      </c>
      <c r="EW10" s="474">
        <f t="shared" ca="1" si="124"/>
        <v>90.944332030224885</v>
      </c>
      <c r="EX10" s="474"/>
      <c r="EZ10" s="128">
        <f t="shared" si="20"/>
        <v>7.1233852955922884E-21</v>
      </c>
      <c r="FA10" s="63">
        <f t="shared" si="21"/>
        <v>2.8712885562214315E-22</v>
      </c>
      <c r="FB10" s="67">
        <f t="shared" si="22"/>
        <v>1.5828260957092044E-21</v>
      </c>
      <c r="FC10" s="63">
        <f t="shared" si="23"/>
        <v>0</v>
      </c>
      <c r="FD10" s="63">
        <f t="shared" si="125"/>
        <v>8.9933402469236367E-21</v>
      </c>
      <c r="FE10" s="67">
        <f t="shared" si="126"/>
        <v>1.6302111098542575E-10</v>
      </c>
      <c r="FF10" s="67">
        <f t="shared" si="24"/>
        <v>68061091.772695333</v>
      </c>
      <c r="FG10" s="64">
        <f t="shared" si="127"/>
        <v>68.061091772695335</v>
      </c>
      <c r="FH10" s="65">
        <f t="shared" si="25"/>
        <v>90176684.147452578</v>
      </c>
      <c r="FI10" s="65">
        <f t="shared" si="128"/>
        <v>90.176684147452576</v>
      </c>
      <c r="FJ10" s="65">
        <f t="shared" si="26"/>
        <v>1.3344242653534926</v>
      </c>
      <c r="FK10" s="63">
        <f t="shared" si="27"/>
        <v>8.9933402469236367E-21</v>
      </c>
      <c r="FL10" s="63">
        <f t="shared" si="28"/>
        <v>1.305819167339369E-22</v>
      </c>
      <c r="FM10" s="63">
        <f t="shared" si="29"/>
        <v>1007160.2570729617</v>
      </c>
      <c r="FN10" s="65">
        <f t="shared" si="129"/>
        <v>1.0071602570729616</v>
      </c>
      <c r="FO10" s="66">
        <f t="shared" si="130"/>
        <v>1.4797885705927112</v>
      </c>
      <c r="FQ10" s="73">
        <f>IF('Picking Information'!U13="Y",'Calculations Page'!FG10,-1)</f>
        <v>68.061091772695335</v>
      </c>
      <c r="FR10" s="72">
        <f>IF('Picking Information'!U13="Y",'Calculations Page'!FN10,-1)</f>
        <v>1.0071602570729616</v>
      </c>
      <c r="FS10" s="72">
        <f>IF('Picking Information'!A13="Y",1,'Calculations Page'!X10)</f>
        <v>0.75339040296310367</v>
      </c>
      <c r="FT10" s="72">
        <f t="shared" si="131"/>
        <v>10.147750000000002</v>
      </c>
      <c r="FU10" s="72">
        <f t="shared" si="132"/>
        <v>90.339738208781696</v>
      </c>
      <c r="FV10" s="72">
        <f t="shared" si="133"/>
        <v>1.3368371207169281</v>
      </c>
      <c r="FW10" s="74">
        <f t="shared" si="134"/>
        <v>2.6736742414338561</v>
      </c>
      <c r="FY10" s="79">
        <f t="shared" si="30"/>
        <v>219.65817737909961</v>
      </c>
      <c r="FZ10" s="80">
        <f t="shared" si="31"/>
        <v>0.62714195464054978</v>
      </c>
      <c r="GA10" s="80">
        <f>(DE10/1000)/'Calculations Page'!EH10</f>
        <v>491.13633859045075</v>
      </c>
      <c r="GB10" s="80">
        <f t="shared" si="32"/>
        <v>8.6757502344722681</v>
      </c>
      <c r="GC10" s="80">
        <f>(DG10/1000)/'Calculations Page'!EH10</f>
        <v>441.54491039109882</v>
      </c>
      <c r="GD10" s="80">
        <f t="shared" si="33"/>
        <v>8.6525157685039442</v>
      </c>
      <c r="GE10" s="80">
        <f>(DI10/1000)/'Calculations Page'!EH10</f>
        <v>0</v>
      </c>
      <c r="GF10" s="80" t="e">
        <f t="shared" si="34"/>
        <v>#DIV/0!</v>
      </c>
      <c r="GG10" s="81">
        <f t="shared" si="135"/>
        <v>594.899392532359</v>
      </c>
      <c r="GH10" s="516">
        <f t="shared" si="35"/>
        <v>6.2853958596505489E-16</v>
      </c>
      <c r="GI10" s="515"/>
      <c r="GJ10" s="243"/>
      <c r="GK10" s="85" t="str">
        <f t="shared" si="136"/>
        <v>219.658</v>
      </c>
      <c r="GL10" s="86" t="str">
        <f t="shared" si="137"/>
        <v>0.627</v>
      </c>
      <c r="GM10" s="86" t="str">
        <f t="shared" si="138"/>
        <v>491.14</v>
      </c>
      <c r="GN10" s="86" t="str">
        <f t="shared" si="139"/>
        <v>8.68</v>
      </c>
      <c r="GO10" s="86" t="str">
        <f t="shared" si="140"/>
        <v>441.54</v>
      </c>
      <c r="GP10" s="86" t="str">
        <f t="shared" si="141"/>
        <v>8.65</v>
      </c>
      <c r="GQ10" s="86" t="str">
        <f t="shared" si="142"/>
        <v>0.00</v>
      </c>
      <c r="GR10" s="86" t="e">
        <f t="shared" si="143"/>
        <v>#DIV/0!</v>
      </c>
      <c r="GS10" s="86" t="str">
        <f t="shared" si="144"/>
        <v>68.06</v>
      </c>
      <c r="GT10" s="86" t="str">
        <f t="shared" si="145"/>
        <v>0.753</v>
      </c>
      <c r="GU10" s="86" t="str">
        <f t="shared" si="146"/>
        <v>90.34</v>
      </c>
      <c r="GV10" s="87" t="str">
        <f t="shared" si="147"/>
        <v>1.34</v>
      </c>
      <c r="GW10" s="87" t="str">
        <f t="shared" si="148"/>
        <v>1.01</v>
      </c>
      <c r="GX10" s="129"/>
      <c r="GY10" s="93" t="str">
        <f>IF('Picking Information'!A13="Y",FQ10,"")</f>
        <v/>
      </c>
    </row>
    <row r="11" spans="1:207">
      <c r="A11" s="39" t="str">
        <f>'Picking Information'!B14</f>
        <v>3</v>
      </c>
      <c r="B11" s="40" t="str">
        <f>'Picking Information'!D14</f>
        <v>JCFG</v>
      </c>
      <c r="C11" s="40" t="str">
        <f>'Picking Information'!E14</f>
        <v>14LDCZ4-49</v>
      </c>
      <c r="D11" s="45">
        <f>'Picking Information'!F14</f>
        <v>0</v>
      </c>
      <c r="E11" s="45">
        <v>1</v>
      </c>
      <c r="F11" s="121">
        <f>'Picking Information'!H14</f>
        <v>260</v>
      </c>
      <c r="G11" s="121">
        <f>'Picking Information'!I14</f>
        <v>73</v>
      </c>
      <c r="H11" s="121">
        <f>'Picking Information'!J14</f>
        <v>262</v>
      </c>
      <c r="I11" s="121">
        <f>'Picking Information'!K14</f>
        <v>61</v>
      </c>
      <c r="J11" s="121">
        <f t="shared" si="37"/>
        <v>261</v>
      </c>
      <c r="K11" s="121">
        <f t="shared" si="38"/>
        <v>67</v>
      </c>
      <c r="L11" s="121">
        <f t="shared" si="39"/>
        <v>33.5</v>
      </c>
      <c r="M11" s="121">
        <f>IF('Picking Information'!P14="N",'Calculations Page'!F11*1.5,'Calculations Page'!F11)</f>
        <v>260</v>
      </c>
      <c r="N11" s="46" t="str">
        <f>'Picking Information'!R14</f>
        <v>zircon</v>
      </c>
      <c r="O11" s="222"/>
      <c r="P11" s="47">
        <f t="shared" si="40"/>
        <v>5.404383450000001E-6</v>
      </c>
      <c r="Q11" s="306">
        <f t="shared" si="41"/>
        <v>4.4713485500000009E-6</v>
      </c>
      <c r="R11" s="47">
        <f t="shared" si="42"/>
        <v>0.53907181197407372</v>
      </c>
      <c r="S11" s="47">
        <f t="shared" si="43"/>
        <v>7.6647531572904715E-2</v>
      </c>
      <c r="T11" s="47">
        <f t="shared" si="44"/>
        <v>6.7393800229621131E-2</v>
      </c>
      <c r="U11" s="47">
        <f t="shared" si="45"/>
        <v>0.85318947407843815</v>
      </c>
      <c r="V11" s="47">
        <f t="shared" si="46"/>
        <v>0.74805350066764109</v>
      </c>
      <c r="W11" s="47">
        <f t="shared" si="47"/>
        <v>0.72009544184930685</v>
      </c>
      <c r="X11" s="239">
        <f t="shared" si="48"/>
        <v>0.74394896334877547</v>
      </c>
      <c r="Y11" s="306">
        <f t="shared" si="49"/>
        <v>2.8394359983579507E-2</v>
      </c>
      <c r="Z11" s="306">
        <f t="shared" si="50"/>
        <v>2.2356742750000004E-5</v>
      </c>
      <c r="AA11" s="192"/>
      <c r="AB11" s="192"/>
      <c r="AC11" s="192"/>
      <c r="AD11" s="192"/>
      <c r="AE11" s="192"/>
      <c r="AF11" s="192"/>
      <c r="AG11" s="251">
        <f t="shared" si="9"/>
        <v>1433738424205.7283</v>
      </c>
      <c r="AH11" s="246">
        <f t="shared" si="51"/>
        <v>8608725199.2922001</v>
      </c>
      <c r="AI11" s="246">
        <f t="shared" si="10"/>
        <v>1691112105561.1543</v>
      </c>
      <c r="AJ11" s="246">
        <f t="shared" si="52"/>
        <v>13847555888.523577</v>
      </c>
      <c r="AK11" s="246">
        <f t="shared" si="11"/>
        <v>174546574.43947619</v>
      </c>
      <c r="AL11" s="246">
        <f t="shared" si="53"/>
        <v>79527107.403615773</v>
      </c>
      <c r="AM11" s="213" t="str">
        <f t="shared" si="54"/>
        <v>14LDCZ4-49</v>
      </c>
      <c r="AN11" s="256">
        <f t="shared" si="55"/>
        <v>1303284548.9639471</v>
      </c>
      <c r="AO11" s="252">
        <f t="shared" si="56"/>
        <v>1433738424205.7283</v>
      </c>
      <c r="AP11" s="252">
        <f t="shared" si="12"/>
        <v>-2.199E-3</v>
      </c>
      <c r="AQ11" s="252">
        <f t="shared" si="13"/>
        <v>-0.99998423165137618</v>
      </c>
      <c r="AR11" s="252">
        <f t="shared" si="57"/>
        <v>8608725199.2922001</v>
      </c>
      <c r="AS11" s="252">
        <f t="shared" si="14"/>
        <v>1.6318924942564423E-4</v>
      </c>
      <c r="AT11" s="252">
        <f t="shared" si="58"/>
        <v>-7.452123257462559E-2</v>
      </c>
      <c r="AU11" s="252">
        <f t="shared" si="59"/>
        <v>137290153.01859486</v>
      </c>
      <c r="AV11" s="252">
        <f t="shared" si="60"/>
        <v>9456562.6330664139</v>
      </c>
      <c r="AW11" s="252">
        <f t="shared" si="61"/>
        <v>996169.97067578149</v>
      </c>
      <c r="AX11" s="252">
        <f t="shared" si="62"/>
        <v>2673662207.5426502</v>
      </c>
      <c r="AY11" s="252">
        <f t="shared" si="63"/>
        <v>1691112105561.1543</v>
      </c>
      <c r="AZ11" s="252">
        <f t="shared" si="64"/>
        <v>-0.13029600894067567</v>
      </c>
      <c r="BA11" s="252">
        <f t="shared" si="65"/>
        <v>-1</v>
      </c>
      <c r="BB11" s="252">
        <f t="shared" si="66"/>
        <v>13847555888.523577</v>
      </c>
      <c r="BC11" s="252">
        <f t="shared" si="67"/>
        <v>5.34545603211162E-4</v>
      </c>
      <c r="BD11" s="252">
        <f t="shared" si="68"/>
        <v>-4.1025163014571245E-3</v>
      </c>
      <c r="BE11" s="252">
        <f t="shared" si="69"/>
        <v>26831629.130094022</v>
      </c>
      <c r="BF11" s="252">
        <f t="shared" si="70"/>
        <v>269331.52955150726</v>
      </c>
      <c r="BG11" s="252">
        <f t="shared" si="71"/>
        <v>124328.76421099737</v>
      </c>
      <c r="BH11" s="213"/>
      <c r="BI11" s="213"/>
      <c r="BJ11" s="213"/>
      <c r="BK11" s="213"/>
      <c r="BL11" s="213" t="str">
        <f t="shared" si="72"/>
        <v>14LDCZ4-49</v>
      </c>
      <c r="BM11" s="304">
        <f>(($AC$20-'ICPMS Data'!V12)/('ICPMS Data'!V12/$AC$12-1)*AG11)</f>
        <v>4320829580531.1479</v>
      </c>
      <c r="BN11" s="304">
        <f t="shared" si="73"/>
        <v>1433738424205.7283</v>
      </c>
      <c r="BO11" s="304">
        <f>$AC$33-'ICPMS Data'!V12</f>
        <v>-2.9512230708415799</v>
      </c>
      <c r="BP11" s="304">
        <f>'ICPMS Data'!V12/$AC$12-1</f>
        <v>-0.97884730453811941</v>
      </c>
      <c r="BQ11" s="304">
        <f t="shared" si="74"/>
        <v>8608725199.2922001</v>
      </c>
      <c r="BR11" s="304">
        <f>SQRT($AD$33^2+'ICPMS Data'!W12^2)</f>
        <v>2.7870665032204076E-2</v>
      </c>
      <c r="BS11" s="304">
        <f>BP11*SQRT(('ICPMS Data'!W12/'ICPMS Data'!V12)^2+($AE$12/$AC$12)^2)</f>
        <v>-1.1604884272813006E-2</v>
      </c>
      <c r="BT11" s="304">
        <f t="shared" si="75"/>
        <v>70443332751.257263</v>
      </c>
      <c r="BU11" s="485">
        <f t="shared" si="76"/>
        <v>31351707182.887196</v>
      </c>
      <c r="BV11" s="304">
        <f t="shared" si="77"/>
        <v>511133035.96959215</v>
      </c>
      <c r="BW11" s="304">
        <f>AI11*(($AC$21-'ICPMS Data'!X12)/('ICPMS Data'!X12/$AC$13-1))</f>
        <v>2348104253285.5234</v>
      </c>
      <c r="BX11" s="304">
        <f t="shared" si="78"/>
        <v>1691112105561.1543</v>
      </c>
      <c r="BY11" s="304">
        <f>$AC$34-'ICPMS Data'!X12</f>
        <v>-1.5172121000532202</v>
      </c>
      <c r="BZ11" s="304">
        <f>'ICPMS Data'!X12/$AC$13-1</f>
        <v>-1</v>
      </c>
      <c r="CA11" s="304">
        <f t="shared" si="79"/>
        <v>13847555888.523577</v>
      </c>
      <c r="CB11" s="304">
        <f>SQRT($AD$34^2+'ICPMS Data'!Y12^2)</f>
        <v>2.7519943518068177E-2</v>
      </c>
      <c r="CC11" s="304">
        <f>BZ11*SQRT(('ICPMS Data'!Y12/'ICPMS Data'!X12)^2+($AE$13/$AC$13)^2)</f>
        <v>-1.81384826674004E-2</v>
      </c>
      <c r="CD11" s="304">
        <f t="shared" si="80"/>
        <v>63227256053.213486</v>
      </c>
      <c r="CE11" s="485">
        <v>0</v>
      </c>
      <c r="CF11" s="485">
        <v>0</v>
      </c>
      <c r="CG11" s="213" t="str">
        <f t="shared" si="81"/>
        <v>14LDCZ4-49</v>
      </c>
      <c r="CH11" s="262">
        <f t="shared" si="82"/>
        <v>4319526295982.1841</v>
      </c>
      <c r="CI11" s="257">
        <f t="shared" si="83"/>
        <v>70443466536.581451</v>
      </c>
      <c r="CJ11" s="257">
        <f t="shared" si="84"/>
        <v>31342250620.254131</v>
      </c>
      <c r="CK11" s="257">
        <f t="shared" si="85"/>
        <v>511134006.70871317</v>
      </c>
      <c r="CL11" s="262">
        <f t="shared" si="86"/>
        <v>2345430591077.981</v>
      </c>
      <c r="CM11" s="257">
        <f t="shared" si="87"/>
        <v>63227261746.456673</v>
      </c>
      <c r="CN11" s="262">
        <f t="shared" si="88"/>
        <v>-269331.52955150726</v>
      </c>
      <c r="CO11" s="257">
        <f t="shared" si="89"/>
        <v>124328.76421099737</v>
      </c>
      <c r="CP11" s="286"/>
      <c r="CQ11" s="218">
        <f t="shared" si="90"/>
        <v>7.227356389705047E-12</v>
      </c>
      <c r="CR11" s="48">
        <f t="shared" si="91"/>
        <v>1.1701880546945761E-13</v>
      </c>
      <c r="CS11" s="219">
        <f t="shared" si="92"/>
        <v>7.1752928504687447E-12</v>
      </c>
      <c r="CT11" s="219">
        <f t="shared" si="93"/>
        <v>1.1701572514382302E-13</v>
      </c>
      <c r="CU11" s="323">
        <f t="shared" si="94"/>
        <v>0.70742049198238721</v>
      </c>
      <c r="CV11" s="219">
        <f t="shared" si="95"/>
        <v>5.2063539236302547E-14</v>
      </c>
      <c r="CW11" s="219">
        <f t="shared" si="96"/>
        <v>8.4905981180849367E-16</v>
      </c>
      <c r="CX11" s="323">
        <f t="shared" si="97"/>
        <v>4.4913794314573484E-3</v>
      </c>
      <c r="CY11" s="48">
        <f t="shared" si="98"/>
        <v>3.8960641047806994E-12</v>
      </c>
      <c r="CZ11" s="48">
        <f t="shared" si="99"/>
        <v>1.0502867399743634E-13</v>
      </c>
      <c r="DA11" s="323">
        <f t="shared" si="100"/>
        <v>0.2880881285861554</v>
      </c>
      <c r="DB11" s="219">
        <f t="shared" si="101"/>
        <v>0</v>
      </c>
      <c r="DC11" s="219">
        <f t="shared" si="102"/>
        <v>0</v>
      </c>
      <c r="DD11" s="213"/>
      <c r="DE11" s="267">
        <f t="shared" si="103"/>
        <v>1.7203276414414923</v>
      </c>
      <c r="DF11" s="263">
        <f t="shared" si="104"/>
        <v>2.7853986265894994E-2</v>
      </c>
      <c r="DG11" s="263">
        <f t="shared" si="105"/>
        <v>0.90404271487331345</v>
      </c>
      <c r="DH11" s="263">
        <f t="shared" si="106"/>
        <v>2.4370853514365128E-2</v>
      </c>
      <c r="DI11" s="263">
        <f t="shared" si="107"/>
        <v>0</v>
      </c>
      <c r="DJ11" s="268">
        <f t="shared" si="108"/>
        <v>0</v>
      </c>
      <c r="DL11" s="49">
        <f>'He Data'!P13/(1000000000*22413.6)</f>
        <v>6.1017966368120406E-13</v>
      </c>
      <c r="DM11" s="45">
        <f>DL11*('He Data'!Q13/'He Data'!P13)</f>
        <v>1.7932127214910261E-15</v>
      </c>
      <c r="DN11" s="50">
        <f t="shared" si="109"/>
        <v>367450193468.82111</v>
      </c>
      <c r="DO11" s="51">
        <f>DN11*('He Data'!Q13/'He Data'!P13)</f>
        <v>1079872700.881896</v>
      </c>
      <c r="DP11" s="50">
        <f t="shared" si="110"/>
        <v>8.2019021968196738E-13</v>
      </c>
      <c r="DQ11" s="50">
        <f t="shared" si="111"/>
        <v>2.4103975001445611E-15</v>
      </c>
      <c r="DR11" s="50">
        <f>('He Data'!P13/1000000000)*0.0000000008107131194</f>
        <v>1.1087574408194582E-17</v>
      </c>
      <c r="DS11" s="50">
        <f>('He Data'!P13/1000000000)/3785.41178*42</f>
        <v>1.5174189641666183E-10</v>
      </c>
      <c r="DW11" s="213" t="str">
        <f t="shared" si="112"/>
        <v>14LDCZ4-49</v>
      </c>
      <c r="DX11" s="324">
        <f t="shared" ca="1" si="113"/>
        <v>58.264740087891298</v>
      </c>
      <c r="DY11" s="325">
        <f t="shared" ca="1" si="114"/>
        <v>0.80370982674200075</v>
      </c>
      <c r="DZ11" s="326">
        <f t="shared" ca="1" si="115"/>
        <v>58264740.087891296</v>
      </c>
      <c r="EA11" s="326">
        <f t="shared" ca="1" si="15"/>
        <v>6.1017966368120042E-13</v>
      </c>
      <c r="EB11" s="324">
        <f t="shared" ca="1" si="16"/>
        <v>5.9573782405793364E-15</v>
      </c>
      <c r="EC11" s="326">
        <f t="shared" ca="1" si="116"/>
        <v>58264740.087891646</v>
      </c>
      <c r="ED11" s="324">
        <f t="shared" ca="1" si="117"/>
        <v>58.264740087891646</v>
      </c>
      <c r="EE11" s="326"/>
      <c r="EF11" s="457" t="str">
        <f>'Picking Information'!B14</f>
        <v>3</v>
      </c>
      <c r="EG11" s="459" t="str">
        <f>'Picking Information'!C14</f>
        <v>z</v>
      </c>
      <c r="EH11" s="510">
        <f>IF($EG11="a",'Alpha Ejection Compiler'!G11,IF($EG11="z",'Alpha Ejection Compiler'!N11,IF($EG11="t",'Alpha Ejection Compiler'!U11,IF($EG11="m",'Alpha Ejection Compiler'!AB11,-1))))</f>
        <v>4.4713485500000009E-6</v>
      </c>
      <c r="EI11" s="511">
        <f>'Alpha Ejection Compiler'!E11</f>
        <v>44.664431323722127</v>
      </c>
      <c r="EJ11" s="30">
        <f>IF($EG11="a",'Alpha Ejection Compiler'!H11,IF($EG11="z",'Alpha Ejection Compiler'!O11,IF($EG11="t",'Alpha Ejection Compiler'!V11,IF($EG11="m",'Alpha Ejection Compiler'!AC11,-1))))</f>
        <v>0.7533421665880945</v>
      </c>
      <c r="EK11" s="30">
        <f>IF($EG11="a",'Alpha Ejection Compiler'!I11,IF($EG11="z",'Alpha Ejection Compiler'!P11,IF($EG11="t",'Alpha Ejection Compiler'!W11,IF($EG11="m",'Alpha Ejection Compiler'!AD11,-1))))</f>
        <v>0.7163843304901919</v>
      </c>
      <c r="EL11" s="30">
        <f>IF($EG11="a",'Alpha Ejection Compiler'!J11,IF($EG11="z",'Alpha Ejection Compiler'!Q11,IF($EG11="t",'Alpha Ejection Compiler'!X11,IF($EG11="m",'Alpha Ejection Compiler'!AE11,-1))))</f>
        <v>0.7108321672828205</v>
      </c>
      <c r="EM11" s="30">
        <f>IF($EG11="a",'Alpha Ejection Compiler'!K11,IF($EG11="z",'Alpha Ejection Compiler'!R11,IF($EG11="t",'Alpha Ejection Compiler'!Y11,IF($EG11="m",'Alpha Ejection Compiler'!AF11,-1))))</f>
        <v>0.92142519434728587</v>
      </c>
      <c r="EN11" s="30">
        <f t="shared" si="118"/>
        <v>0.74710125123316207</v>
      </c>
      <c r="EO11" s="30">
        <f t="shared" si="17"/>
        <v>0.74394896334877547</v>
      </c>
      <c r="EP11" s="213" t="str">
        <f t="shared" si="119"/>
        <v>14LDCZ4-49</v>
      </c>
      <c r="EQ11" s="474">
        <f t="shared" ca="1" si="120"/>
        <v>77.831445683654138</v>
      </c>
      <c r="ER11" s="475">
        <f t="shared" ca="1" si="121"/>
        <v>1.0736149793361767</v>
      </c>
      <c r="ES11" s="473">
        <f t="shared" ca="1" si="122"/>
        <v>77831445.683654144</v>
      </c>
      <c r="ET11" s="476">
        <f t="shared" ca="1" si="18"/>
        <v>6.1017966368121294E-13</v>
      </c>
      <c r="EU11" s="478">
        <f t="shared" ca="1" si="19"/>
        <v>-1.4562480143638376E-14</v>
      </c>
      <c r="EV11" s="477">
        <f t="shared" ca="1" si="123"/>
        <v>77831445.683653012</v>
      </c>
      <c r="EW11" s="474">
        <f t="shared" ca="1" si="124"/>
        <v>77.831445683653016</v>
      </c>
      <c r="EX11" s="474"/>
      <c r="EZ11" s="128">
        <f t="shared" si="20"/>
        <v>8.9045384274317112E-21</v>
      </c>
      <c r="FA11" s="63">
        <f t="shared" si="21"/>
        <v>3.5892343631810789E-22</v>
      </c>
      <c r="FB11" s="67">
        <f t="shared" si="22"/>
        <v>1.1565466295041506E-21</v>
      </c>
      <c r="FC11" s="63">
        <f t="shared" si="23"/>
        <v>0</v>
      </c>
      <c r="FD11" s="63">
        <f t="shared" si="125"/>
        <v>1.042000849325397E-20</v>
      </c>
      <c r="FE11" s="67">
        <f t="shared" si="126"/>
        <v>1.7197897827704517E-10</v>
      </c>
      <c r="FF11" s="67">
        <f t="shared" si="24"/>
        <v>58265560.13392172</v>
      </c>
      <c r="FG11" s="64">
        <f t="shared" si="127"/>
        <v>58.265560133921717</v>
      </c>
      <c r="FH11" s="65">
        <f t="shared" si="25"/>
        <v>78185000.182510912</v>
      </c>
      <c r="FI11" s="65">
        <f t="shared" si="128"/>
        <v>78.185000182510919</v>
      </c>
      <c r="FJ11" s="65">
        <f t="shared" si="26"/>
        <v>1.1387285394050277</v>
      </c>
      <c r="FK11" s="63">
        <f t="shared" si="27"/>
        <v>1.042000849325397E-20</v>
      </c>
      <c r="FL11" s="63">
        <f t="shared" si="28"/>
        <v>1.486410140090018E-22</v>
      </c>
      <c r="FM11" s="63">
        <f t="shared" si="29"/>
        <v>848611.06393855228</v>
      </c>
      <c r="FN11" s="65">
        <f t="shared" si="129"/>
        <v>0.84861106393855223</v>
      </c>
      <c r="FO11" s="66">
        <f t="shared" si="130"/>
        <v>1.4564539703866985</v>
      </c>
      <c r="FQ11" s="73">
        <f>IF('Picking Information'!U14="Y",'Calculations Page'!FG11,-1)</f>
        <v>58.265560133921717</v>
      </c>
      <c r="FR11" s="72">
        <f>IF('Picking Information'!U14="Y",'Calculations Page'!FN11,-1)</f>
        <v>0.84861106393855223</v>
      </c>
      <c r="FS11" s="72">
        <f>IF('Picking Information'!A14="Y",1,'Calculations Page'!X11)</f>
        <v>0.74394896334877547</v>
      </c>
      <c r="FT11" s="72">
        <f t="shared" si="131"/>
        <v>15.125800000000012</v>
      </c>
      <c r="FU11" s="72">
        <f t="shared" si="132"/>
        <v>78.319297430898985</v>
      </c>
      <c r="FV11" s="72">
        <f t="shared" si="133"/>
        <v>1.1406845170112958</v>
      </c>
      <c r="FW11" s="74">
        <f t="shared" si="134"/>
        <v>2.2813690340225916</v>
      </c>
      <c r="FY11" s="79">
        <f t="shared" si="30"/>
        <v>136.4643478042444</v>
      </c>
      <c r="FZ11" s="80">
        <f t="shared" si="31"/>
        <v>0.40104516600277684</v>
      </c>
      <c r="GA11" s="80">
        <f>(DE11/1000)/'Calculations Page'!EH11</f>
        <v>384.74469664000856</v>
      </c>
      <c r="GB11" s="80">
        <f t="shared" si="32"/>
        <v>6.2294374850055005</v>
      </c>
      <c r="GC11" s="80">
        <f>(DG11/1000)/'Calculations Page'!EH11</f>
        <v>202.18569515751869</v>
      </c>
      <c r="GD11" s="80">
        <f t="shared" si="33"/>
        <v>5.4504481683417678</v>
      </c>
      <c r="GE11" s="80">
        <f>(DI11/1000)/'Calculations Page'!EH11</f>
        <v>0</v>
      </c>
      <c r="GF11" s="80" t="e">
        <f t="shared" si="34"/>
        <v>#DIV/0!</v>
      </c>
      <c r="GG11" s="81">
        <f t="shared" si="135"/>
        <v>432.25833500202543</v>
      </c>
      <c r="GH11" s="516">
        <f t="shared" si="35"/>
        <v>3.9048509685044987E-16</v>
      </c>
      <c r="GI11" s="515"/>
      <c r="GJ11" s="243"/>
      <c r="GK11" s="85" t="str">
        <f t="shared" si="136"/>
        <v>136.464</v>
      </c>
      <c r="GL11" s="86" t="str">
        <f t="shared" si="137"/>
        <v>0.401</v>
      </c>
      <c r="GM11" s="86" t="str">
        <f t="shared" si="138"/>
        <v>384.74</v>
      </c>
      <c r="GN11" s="86" t="str">
        <f t="shared" si="139"/>
        <v>6.23</v>
      </c>
      <c r="GO11" s="86" t="str">
        <f t="shared" si="140"/>
        <v>202.19</v>
      </c>
      <c r="GP11" s="86" t="str">
        <f t="shared" si="141"/>
        <v>5.45</v>
      </c>
      <c r="GQ11" s="86" t="str">
        <f t="shared" si="142"/>
        <v>0.00</v>
      </c>
      <c r="GR11" s="86" t="e">
        <f t="shared" si="143"/>
        <v>#DIV/0!</v>
      </c>
      <c r="GS11" s="86" t="str">
        <f t="shared" si="144"/>
        <v>58.27</v>
      </c>
      <c r="GT11" s="86" t="str">
        <f t="shared" si="145"/>
        <v>0.744</v>
      </c>
      <c r="GU11" s="86" t="str">
        <f t="shared" si="146"/>
        <v>78.32</v>
      </c>
      <c r="GV11" s="87" t="str">
        <f t="shared" si="147"/>
        <v>1.14</v>
      </c>
      <c r="GW11" s="87" t="str">
        <f t="shared" si="148"/>
        <v>0.85</v>
      </c>
      <c r="GX11" s="129"/>
      <c r="GY11" s="93" t="str">
        <f>IF('Picking Information'!A14="Y",FQ11,"")</f>
        <v/>
      </c>
    </row>
    <row r="12" spans="1:207">
      <c r="A12" s="39" t="str">
        <f>'Picking Information'!B15</f>
        <v>3</v>
      </c>
      <c r="B12" s="40" t="str">
        <f>'Picking Information'!D15</f>
        <v>JCFG</v>
      </c>
      <c r="C12" s="40" t="str">
        <f>'Picking Information'!E15</f>
        <v>14LDCZ4-6</v>
      </c>
      <c r="D12" s="45">
        <f>'Picking Information'!F15</f>
        <v>0</v>
      </c>
      <c r="E12" s="45">
        <v>1</v>
      </c>
      <c r="F12" s="121">
        <f>'Picking Information'!H15</f>
        <v>206</v>
      </c>
      <c r="G12" s="121">
        <f>'Picking Information'!I15</f>
        <v>84</v>
      </c>
      <c r="H12" s="121">
        <f>'Picking Information'!J15</f>
        <v>196</v>
      </c>
      <c r="I12" s="121">
        <f>'Picking Information'!K15</f>
        <v>38</v>
      </c>
      <c r="J12" s="121">
        <f t="shared" si="37"/>
        <v>201</v>
      </c>
      <c r="K12" s="121">
        <f t="shared" si="38"/>
        <v>61</v>
      </c>
      <c r="L12" s="121">
        <f t="shared" si="39"/>
        <v>30.5</v>
      </c>
      <c r="M12" s="121">
        <f>IF('Picking Information'!P15="N",'Calculations Page'!F12*1.5,'Calculations Page'!F12)</f>
        <v>206</v>
      </c>
      <c r="N12" s="46" t="str">
        <f>'Picking Information'!R15</f>
        <v>zircon</v>
      </c>
      <c r="O12" s="222"/>
      <c r="P12" s="47">
        <f t="shared" si="40"/>
        <v>2.9834028000000001E-6</v>
      </c>
      <c r="Q12" s="306">
        <f t="shared" si="41"/>
        <v>2.2420440000000002E-6</v>
      </c>
      <c r="R12" s="47">
        <f t="shared" si="42"/>
        <v>1.1010751397727361</v>
      </c>
      <c r="S12" s="47">
        <f t="shared" si="43"/>
        <v>8.5446442782110457E-2</v>
      </c>
      <c r="T12" s="47">
        <f t="shared" si="44"/>
        <v>7.5282508355880948E-2</v>
      </c>
      <c r="U12" s="47">
        <f t="shared" si="45"/>
        <v>0.76349666889607093</v>
      </c>
      <c r="V12" s="47">
        <f t="shared" si="46"/>
        <v>0.72148407482818266</v>
      </c>
      <c r="W12" s="47">
        <f t="shared" si="47"/>
        <v>0.69065131654759415</v>
      </c>
      <c r="X12" s="239">
        <f t="shared" si="48"/>
        <v>0.71419202478770116</v>
      </c>
      <c r="Y12" s="306">
        <f t="shared" si="49"/>
        <v>1.4237629592760001E-2</v>
      </c>
      <c r="Z12" s="306">
        <f t="shared" si="50"/>
        <v>1.1210220000000001E-5</v>
      </c>
      <c r="AA12" s="192"/>
      <c r="AB12" s="300" t="s">
        <v>158</v>
      </c>
      <c r="AC12" s="301">
        <v>139.52000000000001</v>
      </c>
      <c r="AD12" s="301">
        <f>1/AC12</f>
        <v>7.16743119266055E-3</v>
      </c>
      <c r="AE12" s="302">
        <f>1</f>
        <v>1</v>
      </c>
      <c r="AF12" s="192"/>
      <c r="AG12" s="251">
        <f t="shared" si="9"/>
        <v>1433738424205.7283</v>
      </c>
      <c r="AH12" s="246">
        <f t="shared" si="51"/>
        <v>8608725199.2922001</v>
      </c>
      <c r="AI12" s="246">
        <f t="shared" si="10"/>
        <v>1691112105561.1543</v>
      </c>
      <c r="AJ12" s="246">
        <f t="shared" si="52"/>
        <v>13847555888.523577</v>
      </c>
      <c r="AK12" s="246">
        <f t="shared" si="11"/>
        <v>174546574.43947619</v>
      </c>
      <c r="AL12" s="246">
        <f t="shared" si="53"/>
        <v>79527107.403615773</v>
      </c>
      <c r="AM12" s="213" t="str">
        <f t="shared" si="54"/>
        <v>14LDCZ4-6</v>
      </c>
      <c r="AN12" s="256">
        <f t="shared" si="55"/>
        <v>1303284548.9639471</v>
      </c>
      <c r="AO12" s="252">
        <f t="shared" si="56"/>
        <v>1433738424205.7283</v>
      </c>
      <c r="AP12" s="252">
        <f t="shared" si="12"/>
        <v>-2.199E-3</v>
      </c>
      <c r="AQ12" s="252">
        <f t="shared" si="13"/>
        <v>-0.99998423165137618</v>
      </c>
      <c r="AR12" s="252">
        <f t="shared" si="57"/>
        <v>8608725199.2922001</v>
      </c>
      <c r="AS12" s="252">
        <f t="shared" si="14"/>
        <v>1.6318924942564423E-4</v>
      </c>
      <c r="AT12" s="252">
        <f t="shared" si="58"/>
        <v>-7.452123257462559E-2</v>
      </c>
      <c r="AU12" s="252">
        <f t="shared" si="59"/>
        <v>137290153.01859486</v>
      </c>
      <c r="AV12" s="252">
        <f t="shared" si="60"/>
        <v>9456562.6330664139</v>
      </c>
      <c r="AW12" s="252">
        <f t="shared" si="61"/>
        <v>996169.97067578149</v>
      </c>
      <c r="AX12" s="252">
        <f t="shared" si="62"/>
        <v>2673662207.5426502</v>
      </c>
      <c r="AY12" s="252">
        <f t="shared" si="63"/>
        <v>1691112105561.1543</v>
      </c>
      <c r="AZ12" s="252">
        <f t="shared" si="64"/>
        <v>-0.13029600894067567</v>
      </c>
      <c r="BA12" s="252">
        <f t="shared" si="65"/>
        <v>-1</v>
      </c>
      <c r="BB12" s="252">
        <f t="shared" si="66"/>
        <v>13847555888.523577</v>
      </c>
      <c r="BC12" s="252">
        <f t="shared" si="67"/>
        <v>5.34545603211162E-4</v>
      </c>
      <c r="BD12" s="252">
        <f t="shared" si="68"/>
        <v>-4.1025163014571245E-3</v>
      </c>
      <c r="BE12" s="252">
        <f t="shared" si="69"/>
        <v>26831629.130094022</v>
      </c>
      <c r="BF12" s="252">
        <f t="shared" si="70"/>
        <v>269331.52955150726</v>
      </c>
      <c r="BG12" s="252">
        <f t="shared" si="71"/>
        <v>124328.76421099737</v>
      </c>
      <c r="BH12" s="213"/>
      <c r="BI12" s="213"/>
      <c r="BJ12" s="213"/>
      <c r="BK12" s="213"/>
      <c r="BL12" s="213" t="str">
        <f t="shared" si="72"/>
        <v>14LDCZ4-6</v>
      </c>
      <c r="BM12" s="304">
        <f>(($AC$20-'ICPMS Data'!V13)/('ICPMS Data'!V13/$AC$12-1)*AG12)</f>
        <v>1074212295612.6174</v>
      </c>
      <c r="BN12" s="304">
        <f t="shared" si="73"/>
        <v>1433738424205.7283</v>
      </c>
      <c r="BO12" s="304">
        <f>$AC$33-'ICPMS Data'!V13</f>
        <v>-0.74651978698215793</v>
      </c>
      <c r="BP12" s="304">
        <f>'ICPMS Data'!V13/$AC$12-1</f>
        <v>-0.99464936362541456</v>
      </c>
      <c r="BQ12" s="304">
        <f t="shared" si="74"/>
        <v>8608725199.2922001</v>
      </c>
      <c r="BR12" s="304">
        <f>SQRT($AD$33^2+'ICPMS Data'!W13^2)</f>
        <v>6.5914881595788054E-3</v>
      </c>
      <c r="BS12" s="304">
        <f>BP12*SQRT(('ICPMS Data'!W13/'ICPMS Data'!V13)^2+($AE$12/$AC$12)^2)</f>
        <v>-1.1311664941204742E-2</v>
      </c>
      <c r="BT12" s="304">
        <f t="shared" si="75"/>
        <v>16757334584.707888</v>
      </c>
      <c r="BU12" s="485">
        <f t="shared" si="76"/>
        <v>7794426675.8523369</v>
      </c>
      <c r="BV12" s="304">
        <f t="shared" si="77"/>
        <v>121590319.00555724</v>
      </c>
      <c r="BW12" s="304">
        <f>AI12*(($AC$21-'ICPMS Data'!X13)/('ICPMS Data'!X13/$AC$13-1))</f>
        <v>1192598938583.4224</v>
      </c>
      <c r="BX12" s="304">
        <f t="shared" si="78"/>
        <v>1691112105561.1543</v>
      </c>
      <c r="BY12" s="304">
        <f>$AC$34-'ICPMS Data'!X13</f>
        <v>-0.83393077831099593</v>
      </c>
      <c r="BZ12" s="304">
        <f>'ICPMS Data'!X13/$AC$13-1</f>
        <v>-1</v>
      </c>
      <c r="CA12" s="304">
        <f t="shared" si="79"/>
        <v>13847555888.523577</v>
      </c>
      <c r="CB12" s="304">
        <f>SQRT($AD$34^2+'ICPMS Data'!Y13^2)</f>
        <v>1.5100726225040696E-2</v>
      </c>
      <c r="CC12" s="304">
        <f>BZ12*SQRT(('ICPMS Data'!Y13/'ICPMS Data'!X13)^2+($AE$13/$AC$13)^2)</f>
        <v>-1.8107867595146602E-2</v>
      </c>
      <c r="CD12" s="304">
        <f t="shared" si="80"/>
        <v>32063858890.264576</v>
      </c>
      <c r="CE12" s="485">
        <v>0</v>
      </c>
      <c r="CF12" s="485">
        <v>0</v>
      </c>
      <c r="CG12" s="213" t="str">
        <f t="shared" si="81"/>
        <v>14LDCZ4-6</v>
      </c>
      <c r="CH12" s="262">
        <f t="shared" si="82"/>
        <v>1072909011063.6534</v>
      </c>
      <c r="CI12" s="257">
        <f t="shared" si="83"/>
        <v>16757896973.366405</v>
      </c>
      <c r="CJ12" s="257">
        <f t="shared" si="84"/>
        <v>7784970113.2192698</v>
      </c>
      <c r="CK12" s="257">
        <f t="shared" si="85"/>
        <v>121594399.6674339</v>
      </c>
      <c r="CL12" s="262">
        <f t="shared" si="86"/>
        <v>1189925276375.8796</v>
      </c>
      <c r="CM12" s="257">
        <f t="shared" si="87"/>
        <v>32063870116.863941</v>
      </c>
      <c r="CN12" s="262">
        <f t="shared" si="88"/>
        <v>-269331.52955150726</v>
      </c>
      <c r="CO12" s="257">
        <f t="shared" si="89"/>
        <v>124328.76421099737</v>
      </c>
      <c r="CP12" s="286"/>
      <c r="CQ12" s="218">
        <f t="shared" si="90"/>
        <v>1.7951727262074297E-12</v>
      </c>
      <c r="CR12" s="48">
        <f t="shared" si="91"/>
        <v>2.7837770944807629E-14</v>
      </c>
      <c r="CS12" s="219">
        <f t="shared" si="92"/>
        <v>1.7822408821655373E-12</v>
      </c>
      <c r="CT12" s="219">
        <f t="shared" si="93"/>
        <v>2.7837038161738215E-14</v>
      </c>
      <c r="CU12" s="323">
        <f t="shared" si="94"/>
        <v>0.54402603763606727</v>
      </c>
      <c r="CV12" s="219">
        <f t="shared" si="95"/>
        <v>1.2931844041892475E-14</v>
      </c>
      <c r="CW12" s="219">
        <f t="shared" si="96"/>
        <v>2.0198405260371079E-16</v>
      </c>
      <c r="CX12" s="323">
        <f t="shared" si="97"/>
        <v>3.4539957257510544E-3</v>
      </c>
      <c r="CY12" s="48">
        <f t="shared" si="98"/>
        <v>1.9766200604250491E-12</v>
      </c>
      <c r="CZ12" s="48">
        <f t="shared" si="99"/>
        <v>5.3262242719043091E-14</v>
      </c>
      <c r="DA12" s="323">
        <f t="shared" si="100"/>
        <v>0.45251996663818173</v>
      </c>
      <c r="DB12" s="219">
        <f t="shared" si="101"/>
        <v>0</v>
      </c>
      <c r="DC12" s="219">
        <f t="shared" si="102"/>
        <v>0</v>
      </c>
      <c r="DD12" s="213"/>
      <c r="DE12" s="267">
        <f t="shared" si="103"/>
        <v>0.42730496401915452</v>
      </c>
      <c r="DF12" s="263">
        <f t="shared" si="104"/>
        <v>6.6262246179925599E-3</v>
      </c>
      <c r="DG12" s="263">
        <f t="shared" si="105"/>
        <v>0.45865491882102838</v>
      </c>
      <c r="DH12" s="263">
        <f t="shared" si="106"/>
        <v>1.2358970800526758E-2</v>
      </c>
      <c r="DI12" s="263">
        <f t="shared" si="107"/>
        <v>0</v>
      </c>
      <c r="DJ12" s="268">
        <f t="shared" si="108"/>
        <v>0</v>
      </c>
      <c r="DL12" s="49">
        <f>'He Data'!P14/(1000000000*22413.6)</f>
        <v>1.6985950398773068E-13</v>
      </c>
      <c r="DM12" s="45">
        <f>DL12*('He Data'!Q14/'He Data'!P14)</f>
        <v>5.223199054563789E-16</v>
      </c>
      <c r="DN12" s="50">
        <f t="shared" si="109"/>
        <v>102289393301.41142</v>
      </c>
      <c r="DO12" s="51">
        <f>DN12*('He Data'!Q14/'He Data'!P14)</f>
        <v>314541047.06583136</v>
      </c>
      <c r="DP12" s="50">
        <f t="shared" si="110"/>
        <v>2.3783450121586375E-13</v>
      </c>
      <c r="DQ12" s="50">
        <f t="shared" si="111"/>
        <v>7.3134379456511348E-16</v>
      </c>
      <c r="DR12" s="50">
        <f>('He Data'!P14/1000000000)*0.0000000008107131194</f>
        <v>3.0865169744283014E-18</v>
      </c>
      <c r="DS12" s="50">
        <f>('He Data'!P14/1000000000)/3785.41178*42</f>
        <v>4.2241334468593754E-11</v>
      </c>
      <c r="DW12" s="213" t="str">
        <f t="shared" si="112"/>
        <v>14LDCZ4-6</v>
      </c>
      <c r="DX12" s="324">
        <f t="shared" ca="1" si="113"/>
        <v>58.547664370105132</v>
      </c>
      <c r="DY12" s="325">
        <f t="shared" ca="1" si="114"/>
        <v>0.67949719181524815</v>
      </c>
      <c r="DZ12" s="326">
        <f t="shared" ca="1" si="115"/>
        <v>58547664.370105132</v>
      </c>
      <c r="EA12" s="326">
        <f t="shared" ca="1" si="15"/>
        <v>1.6985950398773068E-13</v>
      </c>
      <c r="EB12" s="324">
        <f t="shared" ca="1" si="16"/>
        <v>0</v>
      </c>
      <c r="EC12" s="326">
        <f t="shared" ca="1" si="116"/>
        <v>58547664.370105132</v>
      </c>
      <c r="ED12" s="324">
        <f t="shared" ca="1" si="117"/>
        <v>58.547664370105132</v>
      </c>
      <c r="EE12" s="326"/>
      <c r="EF12" s="457" t="str">
        <f>'Picking Information'!B15</f>
        <v>3</v>
      </c>
      <c r="EG12" s="459" t="str">
        <f>'Picking Information'!C15</f>
        <v>z</v>
      </c>
      <c r="EH12" s="510">
        <f>IF($EG12="a",'Alpha Ejection Compiler'!G12,IF($EG12="z",'Alpha Ejection Compiler'!N12,IF($EG12="t",'Alpha Ejection Compiler'!U12,IF($EG12="m",'Alpha Ejection Compiler'!AB12,-1))))</f>
        <v>2.2420440000000002E-6</v>
      </c>
      <c r="EI12" s="511">
        <f>'Alpha Ejection Compiler'!E12</f>
        <v>33.492373652053516</v>
      </c>
      <c r="EJ12" s="30">
        <f>IF($EG12="a",'Alpha Ejection Compiler'!H12,IF($EG12="z",'Alpha Ejection Compiler'!O12,IF($EG12="t",'Alpha Ejection Compiler'!V12,IF($EG12="m",'Alpha Ejection Compiler'!AC12,-1))))</f>
        <v>0.67430962877757739</v>
      </c>
      <c r="EK12" s="30">
        <f>IF($EG12="a",'Alpha Ejection Compiler'!I12,IF($EG12="z",'Alpha Ejection Compiler'!P12,IF($EG12="t",'Alpha Ejection Compiler'!W12,IF($EG12="m",'Alpha Ejection Compiler'!AD12,-1))))</f>
        <v>0.62615110070082303</v>
      </c>
      <c r="EL12" s="30">
        <f>IF($EG12="a",'Alpha Ejection Compiler'!J12,IF($EG12="z",'Alpha Ejection Compiler'!Q12,IF($EG12="t",'Alpha Ejection Compiler'!X12,IF($EG12="m",'Alpha Ejection Compiler'!AE12,-1))))</f>
        <v>0.61893294474192584</v>
      </c>
      <c r="EM12" s="30">
        <f>IF($EG12="a",'Alpha Ejection Compiler'!K12,IF($EG12="z",'Alpha Ejection Compiler'!R12,IF($EG12="t",'Alpha Ejection Compiler'!Y12,IF($EG12="m",'Alpha Ejection Compiler'!AF12,-1))))</f>
        <v>0.89551906231947742</v>
      </c>
      <c r="EN12" s="30">
        <f t="shared" si="118"/>
        <v>0.66121285853765599</v>
      </c>
      <c r="EO12" s="30">
        <f t="shared" si="17"/>
        <v>0.71419202478770116</v>
      </c>
      <c r="EP12" s="213" t="str">
        <f t="shared" si="119"/>
        <v>14LDCZ4-6</v>
      </c>
      <c r="EQ12" s="474">
        <f t="shared" ca="1" si="120"/>
        <v>88.286789834824688</v>
      </c>
      <c r="ER12" s="475">
        <f t="shared" ca="1" si="121"/>
        <v>1.024645925889027</v>
      </c>
      <c r="ES12" s="473">
        <f t="shared" ca="1" si="122"/>
        <v>88286789.834824681</v>
      </c>
      <c r="ET12" s="476">
        <f t="shared" ca="1" si="18"/>
        <v>1.6985950398773323E-13</v>
      </c>
      <c r="EU12" s="478">
        <f t="shared" ca="1" si="19"/>
        <v>-1.501004292264078E-14</v>
      </c>
      <c r="EV12" s="477">
        <f t="shared" ca="1" si="123"/>
        <v>88286789.834823355</v>
      </c>
      <c r="EW12" s="474">
        <f t="shared" ca="1" si="124"/>
        <v>88.286789834823352</v>
      </c>
      <c r="EX12" s="474"/>
      <c r="EZ12" s="128">
        <f t="shared" si="20"/>
        <v>2.2117609347674315E-21</v>
      </c>
      <c r="FA12" s="63">
        <f t="shared" si="21"/>
        <v>8.9151486232604622E-23</v>
      </c>
      <c r="FB12" s="67">
        <f t="shared" si="22"/>
        <v>5.8675966493717583E-22</v>
      </c>
      <c r="FC12" s="63">
        <f t="shared" si="23"/>
        <v>0</v>
      </c>
      <c r="FD12" s="63">
        <f t="shared" si="125"/>
        <v>2.8876720859372119E-21</v>
      </c>
      <c r="FE12" s="67">
        <f t="shared" si="126"/>
        <v>1.5927369069520649E-10</v>
      </c>
      <c r="FF12" s="67">
        <f t="shared" si="24"/>
        <v>58548457.197901852</v>
      </c>
      <c r="FG12" s="64">
        <f t="shared" si="127"/>
        <v>58.548457197901854</v>
      </c>
      <c r="FH12" s="65">
        <f t="shared" si="25"/>
        <v>81826480.018887609</v>
      </c>
      <c r="FI12" s="65">
        <f t="shared" si="128"/>
        <v>81.826480018887608</v>
      </c>
      <c r="FJ12" s="65">
        <f t="shared" si="26"/>
        <v>1.1062779717215885</v>
      </c>
      <c r="FK12" s="63">
        <f t="shared" si="27"/>
        <v>2.8876720859372119E-21</v>
      </c>
      <c r="FL12" s="63">
        <f t="shared" si="28"/>
        <v>3.80175388238318E-23</v>
      </c>
      <c r="FM12" s="63">
        <f t="shared" si="29"/>
        <v>791563.66571521049</v>
      </c>
      <c r="FN12" s="65">
        <f t="shared" si="129"/>
        <v>0.79156366571521053</v>
      </c>
      <c r="FO12" s="66">
        <f t="shared" si="130"/>
        <v>1.3519803998243989</v>
      </c>
      <c r="FQ12" s="73">
        <f>IF('Picking Information'!U15="Y",'Calculations Page'!FG12,-1)</f>
        <v>58.548457197901854</v>
      </c>
      <c r="FR12" s="72">
        <f>IF('Picking Information'!U15="Y",'Calculations Page'!FN12,-1)</f>
        <v>0.79156366571521053</v>
      </c>
      <c r="FS12" s="72">
        <f>IF('Picking Information'!A15="Y",1,'Calculations Page'!X12)</f>
        <v>0.71419202478770116</v>
      </c>
      <c r="FT12" s="72">
        <f t="shared" si="131"/>
        <v>18.980199999999996</v>
      </c>
      <c r="FU12" s="72">
        <f t="shared" si="132"/>
        <v>81.978592823555843</v>
      </c>
      <c r="FV12" s="72">
        <f t="shared" si="133"/>
        <v>1.1083345070263262</v>
      </c>
      <c r="FW12" s="74">
        <f t="shared" si="134"/>
        <v>2.2166690140526524</v>
      </c>
      <c r="FY12" s="79">
        <f t="shared" si="30"/>
        <v>75.761003792847362</v>
      </c>
      <c r="FZ12" s="80">
        <f t="shared" si="31"/>
        <v>0.23296594779423546</v>
      </c>
      <c r="GA12" s="80">
        <f>(DE12/1000)/'Calculations Page'!EH12</f>
        <v>190.58723380056523</v>
      </c>
      <c r="GB12" s="80">
        <f t="shared" si="32"/>
        <v>2.9554391519490961</v>
      </c>
      <c r="GC12" s="80">
        <f>(DG12/1000)/'Calculations Page'!EH12</f>
        <v>204.56999007201836</v>
      </c>
      <c r="GD12" s="80">
        <f t="shared" si="33"/>
        <v>5.5123676433320474</v>
      </c>
      <c r="GE12" s="80">
        <f>(DI12/1000)/'Calculations Page'!EH12</f>
        <v>0</v>
      </c>
      <c r="GF12" s="80" t="e">
        <f t="shared" si="34"/>
        <v>#DIV/0!</v>
      </c>
      <c r="GG12" s="81">
        <f t="shared" si="135"/>
        <v>238.66118146748954</v>
      </c>
      <c r="GH12" s="516">
        <f t="shared" si="35"/>
        <v>2.1678587396302478E-16</v>
      </c>
      <c r="GI12" s="515"/>
      <c r="GJ12" s="243"/>
      <c r="GK12" s="85" t="str">
        <f t="shared" si="136"/>
        <v>75.761</v>
      </c>
      <c r="GL12" s="86" t="str">
        <f t="shared" si="137"/>
        <v>0.233</v>
      </c>
      <c r="GM12" s="86" t="str">
        <f t="shared" si="138"/>
        <v>190.59</v>
      </c>
      <c r="GN12" s="86" t="str">
        <f t="shared" si="139"/>
        <v>2.96</v>
      </c>
      <c r="GO12" s="86" t="str">
        <f t="shared" si="140"/>
        <v>204.57</v>
      </c>
      <c r="GP12" s="86" t="str">
        <f t="shared" si="141"/>
        <v>5.51</v>
      </c>
      <c r="GQ12" s="86" t="str">
        <f t="shared" si="142"/>
        <v>0.00</v>
      </c>
      <c r="GR12" s="86" t="e">
        <f t="shared" si="143"/>
        <v>#DIV/0!</v>
      </c>
      <c r="GS12" s="86" t="str">
        <f t="shared" si="144"/>
        <v>58.55</v>
      </c>
      <c r="GT12" s="86" t="str">
        <f t="shared" si="145"/>
        <v>0.714</v>
      </c>
      <c r="GU12" s="86" t="str">
        <f t="shared" si="146"/>
        <v>81.98</v>
      </c>
      <c r="GV12" s="87" t="str">
        <f t="shared" si="147"/>
        <v>1.11</v>
      </c>
      <c r="GW12" s="87" t="str">
        <f t="shared" si="148"/>
        <v>0.79</v>
      </c>
      <c r="GX12" s="129"/>
      <c r="GY12" s="93" t="str">
        <f>IF('Picking Information'!A15="Y",FQ12,"")</f>
        <v/>
      </c>
    </row>
    <row r="13" spans="1:207">
      <c r="A13" s="39" t="str">
        <f>'Picking Information'!B16</f>
        <v>3</v>
      </c>
      <c r="B13" s="40" t="str">
        <f>'Picking Information'!D16</f>
        <v>JCFG</v>
      </c>
      <c r="C13" s="40" t="str">
        <f>'Picking Information'!E16</f>
        <v>14LDCZ4-65</v>
      </c>
      <c r="D13" s="45">
        <f>'Picking Information'!F16</f>
        <v>0</v>
      </c>
      <c r="E13" s="45">
        <v>1</v>
      </c>
      <c r="F13" s="121">
        <f>'Picking Information'!H16</f>
        <v>201</v>
      </c>
      <c r="G13" s="121">
        <f>'Picking Information'!I16</f>
        <v>59</v>
      </c>
      <c r="H13" s="121">
        <f>'Picking Information'!J16</f>
        <v>200</v>
      </c>
      <c r="I13" s="121">
        <f>'Picking Information'!K16</f>
        <v>61</v>
      </c>
      <c r="J13" s="121">
        <f t="shared" si="37"/>
        <v>200.5</v>
      </c>
      <c r="K13" s="121">
        <f t="shared" si="38"/>
        <v>60</v>
      </c>
      <c r="L13" s="121">
        <f t="shared" si="39"/>
        <v>30</v>
      </c>
      <c r="M13" s="121">
        <f>IF('Picking Information'!P16="N",'Calculations Page'!F13*1.5,'Calculations Page'!F13)</f>
        <v>201</v>
      </c>
      <c r="N13" s="46" t="str">
        <f>'Picking Information'!R16</f>
        <v>zircon</v>
      </c>
      <c r="O13" s="222"/>
      <c r="P13" s="47">
        <f t="shared" si="40"/>
        <v>3.3554376750000001E-6</v>
      </c>
      <c r="Q13" s="306">
        <f t="shared" si="41"/>
        <v>2.6858407750000008E-6</v>
      </c>
      <c r="R13" s="47">
        <f t="shared" si="42"/>
        <v>0.37567911800560272</v>
      </c>
      <c r="S13" s="47">
        <f t="shared" si="43"/>
        <v>8.6950248756218901E-2</v>
      </c>
      <c r="T13" s="47">
        <f t="shared" si="44"/>
        <v>7.6616915422885568E-2</v>
      </c>
      <c r="U13" s="47">
        <f t="shared" si="45"/>
        <v>0.88335993207673202</v>
      </c>
      <c r="V13" s="47">
        <f t="shared" si="46"/>
        <v>0.71705030073513032</v>
      </c>
      <c r="W13" s="47">
        <f t="shared" si="47"/>
        <v>0.68573952129897764</v>
      </c>
      <c r="X13" s="239">
        <f t="shared" si="48"/>
        <v>0.713398209294967</v>
      </c>
      <c r="Y13" s="306">
        <f t="shared" si="49"/>
        <v>1.7055867815074757E-2</v>
      </c>
      <c r="Z13" s="306">
        <f t="shared" si="50"/>
        <v>1.3429203875000005E-5</v>
      </c>
      <c r="AA13" s="192"/>
      <c r="AB13" s="303" t="s">
        <v>159</v>
      </c>
      <c r="AC13" s="304">
        <v>9.9999999999999997E+98</v>
      </c>
      <c r="AD13" s="304">
        <f>1/AC13</f>
        <v>1E-99</v>
      </c>
      <c r="AE13" s="305">
        <v>1</v>
      </c>
      <c r="AF13" s="192"/>
      <c r="AG13" s="251">
        <f t="shared" si="9"/>
        <v>1433738424205.7283</v>
      </c>
      <c r="AH13" s="246">
        <f t="shared" si="51"/>
        <v>8608725199.2922001</v>
      </c>
      <c r="AI13" s="246">
        <f t="shared" si="10"/>
        <v>1691112105561.1543</v>
      </c>
      <c r="AJ13" s="246">
        <f t="shared" si="52"/>
        <v>13847555888.523577</v>
      </c>
      <c r="AK13" s="246">
        <f t="shared" si="11"/>
        <v>174546574.43947619</v>
      </c>
      <c r="AL13" s="246">
        <f t="shared" si="53"/>
        <v>79527107.403615773</v>
      </c>
      <c r="AM13" s="213" t="str">
        <f t="shared" si="54"/>
        <v>14LDCZ4-65</v>
      </c>
      <c r="AN13" s="256">
        <f t="shared" si="55"/>
        <v>1303284548.9639471</v>
      </c>
      <c r="AO13" s="252">
        <f t="shared" si="56"/>
        <v>1433738424205.7283</v>
      </c>
      <c r="AP13" s="252">
        <f t="shared" si="12"/>
        <v>-2.199E-3</v>
      </c>
      <c r="AQ13" s="252">
        <f t="shared" si="13"/>
        <v>-0.99998423165137618</v>
      </c>
      <c r="AR13" s="252">
        <f t="shared" si="57"/>
        <v>8608725199.2922001</v>
      </c>
      <c r="AS13" s="252">
        <f t="shared" si="14"/>
        <v>1.6318924942564423E-4</v>
      </c>
      <c r="AT13" s="252">
        <f t="shared" si="58"/>
        <v>-7.452123257462559E-2</v>
      </c>
      <c r="AU13" s="252">
        <f t="shared" si="59"/>
        <v>137290153.01859486</v>
      </c>
      <c r="AV13" s="252">
        <f t="shared" si="60"/>
        <v>9456562.6330664139</v>
      </c>
      <c r="AW13" s="252">
        <f t="shared" si="61"/>
        <v>996169.97067578149</v>
      </c>
      <c r="AX13" s="252">
        <f t="shared" si="62"/>
        <v>2673662207.5426502</v>
      </c>
      <c r="AY13" s="252">
        <f t="shared" si="63"/>
        <v>1691112105561.1543</v>
      </c>
      <c r="AZ13" s="252">
        <f t="shared" si="64"/>
        <v>-0.13029600894067567</v>
      </c>
      <c r="BA13" s="252">
        <f t="shared" si="65"/>
        <v>-1</v>
      </c>
      <c r="BB13" s="252">
        <f t="shared" si="66"/>
        <v>13847555888.523577</v>
      </c>
      <c r="BC13" s="252">
        <f t="shared" si="67"/>
        <v>5.34545603211162E-4</v>
      </c>
      <c r="BD13" s="252">
        <f t="shared" si="68"/>
        <v>-4.1025163014571245E-3</v>
      </c>
      <c r="BE13" s="252">
        <f t="shared" si="69"/>
        <v>26831629.130094022</v>
      </c>
      <c r="BF13" s="252">
        <f t="shared" si="70"/>
        <v>269331.52955150726</v>
      </c>
      <c r="BG13" s="252">
        <f t="shared" si="71"/>
        <v>124328.76421099737</v>
      </c>
      <c r="BH13" s="213"/>
      <c r="BI13" s="213"/>
      <c r="BJ13" s="213"/>
      <c r="BK13" s="213"/>
      <c r="BL13" s="213" t="str">
        <f t="shared" si="72"/>
        <v>14LDCZ4-65</v>
      </c>
      <c r="BM13" s="304">
        <f>(($AC$20-'ICPMS Data'!V14)/('ICPMS Data'!V14/$AC$12-1)*AG13)</f>
        <v>2259803751586.2217</v>
      </c>
      <c r="BN13" s="304">
        <f t="shared" si="73"/>
        <v>1433738424205.7283</v>
      </c>
      <c r="BO13" s="304">
        <f>$AC$33-'ICPMS Data'!V14</f>
        <v>-1.5598303505834401</v>
      </c>
      <c r="BP13" s="304">
        <f>'ICPMS Data'!V14/$AC$12-1</f>
        <v>-0.98882001612253845</v>
      </c>
      <c r="BQ13" s="304">
        <f t="shared" si="74"/>
        <v>8608725199.2922001</v>
      </c>
      <c r="BR13" s="304">
        <f>SQRT($AD$33^2+'ICPMS Data'!W14^2)</f>
        <v>1.6894863041003547E-2</v>
      </c>
      <c r="BS13" s="304">
        <f>BP13*SQRT(('ICPMS Data'!W14/'ICPMS Data'!V14)^2+($AE$12/$AC$12)^2)</f>
        <v>-1.2842758791593403E-2</v>
      </c>
      <c r="BT13" s="304">
        <f t="shared" si="75"/>
        <v>40554204356.630852</v>
      </c>
      <c r="BU13" s="485">
        <f t="shared" si="76"/>
        <v>16397014552.425819</v>
      </c>
      <c r="BV13" s="304">
        <f t="shared" si="77"/>
        <v>294259126.94010103</v>
      </c>
      <c r="BW13" s="304">
        <f>AI13*(($AC$21-'ICPMS Data'!X14)/('ICPMS Data'!X14/$AC$13-1))</f>
        <v>857301589011.21252</v>
      </c>
      <c r="BX13" s="304">
        <f t="shared" si="78"/>
        <v>1691112105561.1543</v>
      </c>
      <c r="BY13" s="304">
        <f>$AC$34-'ICPMS Data'!X14</f>
        <v>-0.635660451660505</v>
      </c>
      <c r="BZ13" s="304">
        <f>'ICPMS Data'!X14/$AC$13-1</f>
        <v>-1</v>
      </c>
      <c r="CA13" s="304">
        <f t="shared" si="79"/>
        <v>13847555888.523577</v>
      </c>
      <c r="CB13" s="304">
        <f>SQRT($AD$34^2+'ICPMS Data'!Y14^2)</f>
        <v>2.7316755992355724E-3</v>
      </c>
      <c r="CC13" s="304">
        <f>BZ13*SQRT(('ICPMS Data'!Y14/'ICPMS Data'!X14)^2+($AE$13/$AC$13)^2)</f>
        <v>-4.2973749502971696E-3</v>
      </c>
      <c r="CD13" s="304">
        <f t="shared" si="80"/>
        <v>8742178586.3779144</v>
      </c>
      <c r="CE13" s="485">
        <v>0</v>
      </c>
      <c r="CF13" s="485">
        <v>0</v>
      </c>
      <c r="CG13" s="213" t="str">
        <f t="shared" si="81"/>
        <v>14LDCZ4-65</v>
      </c>
      <c r="CH13" s="262">
        <f t="shared" si="82"/>
        <v>2258500467037.2578</v>
      </c>
      <c r="CI13" s="257">
        <f t="shared" si="83"/>
        <v>40554436743.536369</v>
      </c>
      <c r="CJ13" s="257">
        <f t="shared" si="84"/>
        <v>16387557989.792753</v>
      </c>
      <c r="CK13" s="257">
        <f t="shared" si="85"/>
        <v>294260813.12699622</v>
      </c>
      <c r="CL13" s="262">
        <f t="shared" si="86"/>
        <v>854627926803.66992</v>
      </c>
      <c r="CM13" s="257">
        <f t="shared" si="87"/>
        <v>8742219762.3055859</v>
      </c>
      <c r="CN13" s="262">
        <f t="shared" si="88"/>
        <v>-269331.52955150726</v>
      </c>
      <c r="CO13" s="257">
        <f t="shared" si="89"/>
        <v>124328.76421099737</v>
      </c>
      <c r="CP13" s="286"/>
      <c r="CQ13" s="218">
        <f t="shared" si="90"/>
        <v>3.7788837625034068E-12</v>
      </c>
      <c r="CR13" s="48">
        <f t="shared" si="91"/>
        <v>6.7367947341871495E-14</v>
      </c>
      <c r="CS13" s="219">
        <f t="shared" si="92"/>
        <v>3.7516619053775049E-12</v>
      </c>
      <c r="CT13" s="219">
        <f t="shared" si="93"/>
        <v>6.7366173992585328E-14</v>
      </c>
      <c r="CU13" s="323">
        <f t="shared" si="94"/>
        <v>0.7751020347288653</v>
      </c>
      <c r="CV13" s="219">
        <f t="shared" si="95"/>
        <v>2.7221857125901585E-14</v>
      </c>
      <c r="CW13" s="219">
        <f t="shared" si="96"/>
        <v>4.8880533742025947E-16</v>
      </c>
      <c r="CX13" s="323">
        <f t="shared" si="97"/>
        <v>4.921086363085787E-3</v>
      </c>
      <c r="CY13" s="48">
        <f t="shared" si="98"/>
        <v>1.4196477189429732E-12</v>
      </c>
      <c r="CZ13" s="48">
        <f t="shared" si="99"/>
        <v>1.4521959738049145E-14</v>
      </c>
      <c r="DA13" s="323">
        <f t="shared" si="100"/>
        <v>0.21997687890804907</v>
      </c>
      <c r="DB13" s="219">
        <f t="shared" si="101"/>
        <v>0</v>
      </c>
      <c r="DC13" s="219">
        <f t="shared" si="102"/>
        <v>0</v>
      </c>
      <c r="DD13" s="213"/>
      <c r="DE13" s="267">
        <f t="shared" si="103"/>
        <v>0.89948770198868588</v>
      </c>
      <c r="DF13" s="263">
        <f t="shared" si="104"/>
        <v>1.6035592505785672E-2</v>
      </c>
      <c r="DG13" s="263">
        <f t="shared" si="105"/>
        <v>0.3294150567035275</v>
      </c>
      <c r="DH13" s="263">
        <f t="shared" si="106"/>
        <v>3.3696755376169236E-3</v>
      </c>
      <c r="DI13" s="263">
        <f t="shared" si="107"/>
        <v>0</v>
      </c>
      <c r="DJ13" s="268">
        <f t="shared" si="108"/>
        <v>0</v>
      </c>
      <c r="DL13" s="49">
        <f>'He Data'!P15/(1000000000*22413.6)</f>
        <v>2.9325709627871162E-13</v>
      </c>
      <c r="DM13" s="45">
        <f>DL13*('He Data'!Q15/'He Data'!P15)</f>
        <v>9.4084912184273909E-16</v>
      </c>
      <c r="DN13" s="50">
        <f t="shared" si="109"/>
        <v>176599423379.04016</v>
      </c>
      <c r="DO13" s="51">
        <f>DN13*('He Data'!Q15/'He Data'!P15)</f>
        <v>566579341.17369759</v>
      </c>
      <c r="DP13" s="50">
        <f t="shared" si="110"/>
        <v>4.1107069299841673E-13</v>
      </c>
      <c r="DQ13" s="50">
        <f t="shared" si="111"/>
        <v>1.3188274228674556E-15</v>
      </c>
      <c r="DR13" s="50">
        <f>('He Data'!P15/1000000000)*0.0000000008107131194</f>
        <v>5.3287745712549496E-18</v>
      </c>
      <c r="DS13" s="50">
        <f>('He Data'!P15/1000000000)/3785.41178*42</f>
        <v>7.292833664516316E-11</v>
      </c>
      <c r="DW13" s="213" t="str">
        <f t="shared" si="112"/>
        <v>14LDCZ4-65</v>
      </c>
      <c r="DX13" s="324">
        <f t="shared" ca="1" si="113"/>
        <v>55.428061423420324</v>
      </c>
      <c r="DY13" s="325">
        <f t="shared" ca="1" si="114"/>
        <v>0.87922371676831235</v>
      </c>
      <c r="DZ13" s="326">
        <f t="shared" ca="1" si="115"/>
        <v>55428061.423420325</v>
      </c>
      <c r="EA13" s="326">
        <f t="shared" ca="1" si="15"/>
        <v>2.9325709627870683E-13</v>
      </c>
      <c r="EB13" s="324">
        <f t="shared" ca="1" si="16"/>
        <v>1.6355185823654788E-14</v>
      </c>
      <c r="EC13" s="326">
        <f t="shared" ca="1" si="116"/>
        <v>55428061.423421234</v>
      </c>
      <c r="ED13" s="324">
        <f t="shared" ca="1" si="117"/>
        <v>55.428061423421234</v>
      </c>
      <c r="EE13" s="326"/>
      <c r="EF13" s="457" t="str">
        <f>'Picking Information'!B16</f>
        <v>3</v>
      </c>
      <c r="EG13" s="459" t="str">
        <f>'Picking Information'!C16</f>
        <v>z</v>
      </c>
      <c r="EH13" s="510">
        <f>IF($EG13="a",'Alpha Ejection Compiler'!G13,IF($EG13="z",'Alpha Ejection Compiler'!N13,IF($EG13="t",'Alpha Ejection Compiler'!U13,IF($EG13="m",'Alpha Ejection Compiler'!AB13,-1))))</f>
        <v>2.6858407750000008E-6</v>
      </c>
      <c r="EI13" s="511">
        <f>'Alpha Ejection Compiler'!E13</f>
        <v>39.471978860600444</v>
      </c>
      <c r="EJ13" s="30">
        <f>IF($EG13="a",'Alpha Ejection Compiler'!H13,IF($EG13="z",'Alpha Ejection Compiler'!O13,IF($EG13="t",'Alpha Ejection Compiler'!V13,IF($EG13="m",'Alpha Ejection Compiler'!AC13,-1))))</f>
        <v>0.72323493804120209</v>
      </c>
      <c r="EK13" s="30">
        <f>IF($EG13="a",'Alpha Ejection Compiler'!I13,IF($EG13="z",'Alpha Ejection Compiler'!P13,IF($EG13="t",'Alpha Ejection Compiler'!W13,IF($EG13="m",'Alpha Ejection Compiler'!AD13,-1))))</f>
        <v>0.68222829853119449</v>
      </c>
      <c r="EL13" s="30">
        <f>IF($EG13="a",'Alpha Ejection Compiler'!J13,IF($EG13="z",'Alpha Ejection Compiler'!Q13,IF($EG13="t",'Alpha Ejection Compiler'!X13,IF($EG13="m",'Alpha Ejection Compiler'!AE13,-1))))</f>
        <v>0.67607991527377276</v>
      </c>
      <c r="EM13" s="30">
        <f>IF($EG13="a",'Alpha Ejection Compiler'!K13,IF($EG13="z",'Alpha Ejection Compiler'!R13,IF($EG13="t",'Alpha Ejection Compiler'!Y13,IF($EG13="m",'Alpha Ejection Compiler'!AF13,-1))))</f>
        <v>0.91130812193877264</v>
      </c>
      <c r="EN13" s="30">
        <f t="shared" si="118"/>
        <v>0.71773477298268584</v>
      </c>
      <c r="EO13" s="30">
        <f t="shared" si="17"/>
        <v>0.713398209294967</v>
      </c>
      <c r="EP13" s="213" t="str">
        <f t="shared" si="119"/>
        <v>14LDCZ4-65</v>
      </c>
      <c r="EQ13" s="474">
        <f t="shared" ca="1" si="120"/>
        <v>77.05280069943862</v>
      </c>
      <c r="ER13" s="475">
        <f t="shared" ca="1" si="121"/>
        <v>1.2222446190359288</v>
      </c>
      <c r="ES13" s="473">
        <f t="shared" ca="1" si="122"/>
        <v>77052800.699438617</v>
      </c>
      <c r="ET13" s="476">
        <f t="shared" ca="1" si="18"/>
        <v>2.9325709627871132E-13</v>
      </c>
      <c r="EU13" s="478">
        <f t="shared" ca="1" si="19"/>
        <v>1.0329591046518813E-15</v>
      </c>
      <c r="EV13" s="477">
        <f t="shared" ca="1" si="123"/>
        <v>77052800.699438691</v>
      </c>
      <c r="EW13" s="474">
        <f t="shared" ca="1" si="124"/>
        <v>77.052800699438691</v>
      </c>
      <c r="EX13" s="474"/>
      <c r="EZ13" s="128">
        <f t="shared" si="20"/>
        <v>4.6558124245734833E-21</v>
      </c>
      <c r="FA13" s="63">
        <f t="shared" si="21"/>
        <v>1.8766612193310922E-22</v>
      </c>
      <c r="FB13" s="67">
        <f t="shared" si="22"/>
        <v>4.2142242536822161E-22</v>
      </c>
      <c r="FC13" s="63">
        <f t="shared" si="23"/>
        <v>0</v>
      </c>
      <c r="FD13" s="63">
        <f t="shared" si="125"/>
        <v>5.2649009718748134E-21</v>
      </c>
      <c r="FE13" s="67">
        <f t="shared" si="126"/>
        <v>1.762437246207981E-10</v>
      </c>
      <c r="FF13" s="67">
        <f t="shared" si="24"/>
        <v>55428776.259864636</v>
      </c>
      <c r="FG13" s="64">
        <f t="shared" si="127"/>
        <v>55.428776259864634</v>
      </c>
      <c r="FH13" s="65">
        <f t="shared" si="25"/>
        <v>77545251.084618211</v>
      </c>
      <c r="FI13" s="65">
        <f t="shared" si="128"/>
        <v>77.545251084618215</v>
      </c>
      <c r="FJ13" s="65">
        <f t="shared" si="26"/>
        <v>1.2588059427802687</v>
      </c>
      <c r="FK13" s="63">
        <f t="shared" si="27"/>
        <v>5.2649009718748134E-21</v>
      </c>
      <c r="FL13" s="63">
        <f t="shared" si="28"/>
        <v>8.378028807969629E-23</v>
      </c>
      <c r="FM13" s="63">
        <f t="shared" si="29"/>
        <v>899785.24772351631</v>
      </c>
      <c r="FN13" s="65">
        <f t="shared" si="129"/>
        <v>0.89978524772351631</v>
      </c>
      <c r="FO13" s="66">
        <f t="shared" si="130"/>
        <v>1.6233179017070252</v>
      </c>
      <c r="FQ13" s="73">
        <f>IF('Picking Information'!U16="Y",'Calculations Page'!FG13,-1)</f>
        <v>55.428776259864634</v>
      </c>
      <c r="FR13" s="72">
        <f>IF('Picking Information'!U16="Y",'Calculations Page'!FN13,-1)</f>
        <v>0.89978524772351631</v>
      </c>
      <c r="FS13" s="72">
        <f>IF('Picking Information'!A16="Y",1,'Calculations Page'!X13)</f>
        <v>0.713398209294967</v>
      </c>
      <c r="FT13" s="72">
        <f t="shared" si="131"/>
        <v>19.694000000000003</v>
      </c>
      <c r="FU13" s="72">
        <f t="shared" si="132"/>
        <v>77.696825612505336</v>
      </c>
      <c r="FV13" s="72">
        <f t="shared" si="133"/>
        <v>1.2612664792258881</v>
      </c>
      <c r="FW13" s="74">
        <f t="shared" si="134"/>
        <v>2.5225329584517762</v>
      </c>
      <c r="FY13" s="79">
        <f t="shared" si="30"/>
        <v>109.18632966197021</v>
      </c>
      <c r="FZ13" s="80">
        <f t="shared" si="31"/>
        <v>0.35029966429887816</v>
      </c>
      <c r="GA13" s="80">
        <f>(DE13/1000)/'Calculations Page'!EH13</f>
        <v>334.89986091550253</v>
      </c>
      <c r="GB13" s="80">
        <f t="shared" si="32"/>
        <v>5.970418148032496</v>
      </c>
      <c r="GC13" s="80">
        <f>(DG13/1000)/'Calculations Page'!EH13</f>
        <v>122.64876599154594</v>
      </c>
      <c r="GD13" s="80">
        <f t="shared" si="33"/>
        <v>1.2546073352456728</v>
      </c>
      <c r="GE13" s="80">
        <f>(DI13/1000)/'Calculations Page'!EH13</f>
        <v>0</v>
      </c>
      <c r="GF13" s="80" t="e">
        <f t="shared" si="34"/>
        <v>#DIV/0!</v>
      </c>
      <c r="GG13" s="81">
        <f t="shared" si="135"/>
        <v>363.72232092351584</v>
      </c>
      <c r="GH13" s="516">
        <f t="shared" si="35"/>
        <v>3.1243057398376027E-16</v>
      </c>
      <c r="GI13" s="515"/>
      <c r="GJ13" s="243"/>
      <c r="GK13" s="85" t="str">
        <f t="shared" si="136"/>
        <v>109.186</v>
      </c>
      <c r="GL13" s="86" t="str">
        <f t="shared" si="137"/>
        <v>0.350</v>
      </c>
      <c r="GM13" s="86" t="str">
        <f t="shared" si="138"/>
        <v>334.90</v>
      </c>
      <c r="GN13" s="86" t="str">
        <f t="shared" si="139"/>
        <v>5.97</v>
      </c>
      <c r="GO13" s="86" t="str">
        <f t="shared" si="140"/>
        <v>122.65</v>
      </c>
      <c r="GP13" s="86" t="str">
        <f t="shared" si="141"/>
        <v>1.25</v>
      </c>
      <c r="GQ13" s="86" t="str">
        <f t="shared" si="142"/>
        <v>0.00</v>
      </c>
      <c r="GR13" s="86" t="e">
        <f t="shared" si="143"/>
        <v>#DIV/0!</v>
      </c>
      <c r="GS13" s="86" t="str">
        <f t="shared" si="144"/>
        <v>55.43</v>
      </c>
      <c r="GT13" s="86" t="str">
        <f t="shared" si="145"/>
        <v>0.713</v>
      </c>
      <c r="GU13" s="86" t="str">
        <f t="shared" si="146"/>
        <v>77.70</v>
      </c>
      <c r="GV13" s="87" t="str">
        <f t="shared" si="147"/>
        <v>1.26</v>
      </c>
      <c r="GW13" s="87" t="str">
        <f t="shared" si="148"/>
        <v>0.90</v>
      </c>
      <c r="GX13" s="129"/>
      <c r="GY13" s="93" t="str">
        <f>IF('Picking Information'!A16="Y",FQ13,"")</f>
        <v/>
      </c>
    </row>
    <row r="14" spans="1:207">
      <c r="A14" s="39" t="str">
        <f>'Picking Information'!B17</f>
        <v>3</v>
      </c>
      <c r="B14" s="40" t="str">
        <f>'Picking Information'!D17</f>
        <v>JCFG</v>
      </c>
      <c r="C14" s="40" t="str">
        <f>'Picking Information'!E17</f>
        <v>14LDCZ4-68</v>
      </c>
      <c r="D14" s="45">
        <f>'Picking Information'!F17</f>
        <v>0</v>
      </c>
      <c r="E14" s="45">
        <v>1</v>
      </c>
      <c r="F14" s="121">
        <f>'Picking Information'!H17</f>
        <v>225</v>
      </c>
      <c r="G14" s="121">
        <f>'Picking Information'!I17</f>
        <v>128</v>
      </c>
      <c r="H14" s="121">
        <f>'Picking Information'!J17</f>
        <v>243</v>
      </c>
      <c r="I14" s="121">
        <f>'Picking Information'!K17</f>
        <v>69</v>
      </c>
      <c r="J14" s="121">
        <f t="shared" si="37"/>
        <v>234</v>
      </c>
      <c r="K14" s="121">
        <f t="shared" si="38"/>
        <v>98.5</v>
      </c>
      <c r="L14" s="121">
        <f t="shared" si="39"/>
        <v>49.25</v>
      </c>
      <c r="M14" s="121">
        <f>IF('Picking Information'!P17="N",'Calculations Page'!F14*1.5,'Calculations Page'!F14)</f>
        <v>225</v>
      </c>
      <c r="N14" s="46" t="str">
        <f>'Picking Information'!R17</f>
        <v>zircon</v>
      </c>
      <c r="O14" s="222"/>
      <c r="P14" s="47">
        <f t="shared" si="40"/>
        <v>9.6100992000000019E-6</v>
      </c>
      <c r="Q14" s="306">
        <f t="shared" si="41"/>
        <v>6.5679328000000015E-6</v>
      </c>
      <c r="R14" s="47">
        <f t="shared" si="42"/>
        <v>0.33488390706883192</v>
      </c>
      <c r="S14" s="47">
        <f t="shared" si="43"/>
        <v>5.5792442188381274E-2</v>
      </c>
      <c r="T14" s="47">
        <f t="shared" si="44"/>
        <v>4.9498025944726451E-2</v>
      </c>
      <c r="U14" s="47">
        <f t="shared" si="45"/>
        <v>0.89122861574215084</v>
      </c>
      <c r="V14" s="47">
        <f t="shared" si="46"/>
        <v>0.81059730290129339</v>
      </c>
      <c r="W14" s="47">
        <f t="shared" si="47"/>
        <v>0.78946974753024379</v>
      </c>
      <c r="X14" s="239">
        <f t="shared" si="48"/>
        <v>0.80829922945760002</v>
      </c>
      <c r="Y14" s="306">
        <f t="shared" si="49"/>
        <v>4.1708277980512007E-2</v>
      </c>
      <c r="Z14" s="306">
        <f t="shared" si="50"/>
        <v>3.2839664000000005E-5</v>
      </c>
      <c r="AA14" s="192"/>
      <c r="AB14" s="543"/>
      <c r="AC14" s="544"/>
      <c r="AD14" s="544"/>
      <c r="AE14" s="545"/>
      <c r="AF14" s="192"/>
      <c r="AG14" s="251">
        <f t="shared" si="9"/>
        <v>1433738424205.7283</v>
      </c>
      <c r="AH14" s="246">
        <f t="shared" si="51"/>
        <v>8608725199.2922001</v>
      </c>
      <c r="AI14" s="246">
        <f t="shared" si="10"/>
        <v>1691112105561.1543</v>
      </c>
      <c r="AJ14" s="246">
        <f t="shared" si="52"/>
        <v>13847555888.523577</v>
      </c>
      <c r="AK14" s="246">
        <f t="shared" si="11"/>
        <v>174546574.43947619</v>
      </c>
      <c r="AL14" s="246">
        <f t="shared" si="53"/>
        <v>79527107.403615773</v>
      </c>
      <c r="AM14" s="213" t="str">
        <f t="shared" si="54"/>
        <v>14LDCZ4-68</v>
      </c>
      <c r="AN14" s="256">
        <f t="shared" si="55"/>
        <v>1303284548.9639471</v>
      </c>
      <c r="AO14" s="252">
        <f t="shared" si="56"/>
        <v>1433738424205.7283</v>
      </c>
      <c r="AP14" s="252">
        <f t="shared" si="12"/>
        <v>-2.199E-3</v>
      </c>
      <c r="AQ14" s="252">
        <f t="shared" si="13"/>
        <v>-0.99998423165137618</v>
      </c>
      <c r="AR14" s="252">
        <f t="shared" si="57"/>
        <v>8608725199.2922001</v>
      </c>
      <c r="AS14" s="252">
        <f t="shared" si="14"/>
        <v>1.6318924942564423E-4</v>
      </c>
      <c r="AT14" s="252">
        <f t="shared" si="58"/>
        <v>-7.452123257462559E-2</v>
      </c>
      <c r="AU14" s="252">
        <f t="shared" si="59"/>
        <v>137290153.01859486</v>
      </c>
      <c r="AV14" s="252">
        <f t="shared" si="60"/>
        <v>9456562.6330664139</v>
      </c>
      <c r="AW14" s="252">
        <f t="shared" si="61"/>
        <v>996169.97067578149</v>
      </c>
      <c r="AX14" s="252">
        <f t="shared" si="62"/>
        <v>2673662207.5426502</v>
      </c>
      <c r="AY14" s="252">
        <f t="shared" si="63"/>
        <v>1691112105561.1543</v>
      </c>
      <c r="AZ14" s="252">
        <f t="shared" si="64"/>
        <v>-0.13029600894067567</v>
      </c>
      <c r="BA14" s="252">
        <f t="shared" si="65"/>
        <v>-1</v>
      </c>
      <c r="BB14" s="252">
        <f t="shared" si="66"/>
        <v>13847555888.523577</v>
      </c>
      <c r="BC14" s="252">
        <f t="shared" si="67"/>
        <v>5.34545603211162E-4</v>
      </c>
      <c r="BD14" s="252">
        <f t="shared" si="68"/>
        <v>-4.1025163014571245E-3</v>
      </c>
      <c r="BE14" s="252">
        <f t="shared" si="69"/>
        <v>26831629.130094022</v>
      </c>
      <c r="BF14" s="252">
        <f t="shared" si="70"/>
        <v>269331.52955150726</v>
      </c>
      <c r="BG14" s="252">
        <f t="shared" si="71"/>
        <v>124328.76421099737</v>
      </c>
      <c r="BH14" s="213"/>
      <c r="BI14" s="213"/>
      <c r="BJ14" s="213"/>
      <c r="BK14" s="213"/>
      <c r="BL14" s="213" t="str">
        <f t="shared" si="72"/>
        <v>14LDCZ4-68</v>
      </c>
      <c r="BM14" s="304">
        <f>(($AC$20-'ICPMS Data'!V15)/('ICPMS Data'!V15/$AC$12-1)*AG14)</f>
        <v>10636107995690.223</v>
      </c>
      <c r="BN14" s="304">
        <f t="shared" si="73"/>
        <v>1433738424205.7283</v>
      </c>
      <c r="BO14" s="304">
        <f>$AC$33-'ICPMS Data'!V15</f>
        <v>-7.0451355862604199</v>
      </c>
      <c r="BP14" s="304">
        <f>'ICPMS Data'!V15/$AC$12-1</f>
        <v>-0.94950446827508306</v>
      </c>
      <c r="BQ14" s="304">
        <f t="shared" si="74"/>
        <v>8608725199.2922001</v>
      </c>
      <c r="BR14" s="304">
        <f>SQRT($AD$33^2+'ICPMS Data'!W15^2)</f>
        <v>4.9549795138295279E-2</v>
      </c>
      <c r="BS14" s="304">
        <f>BP14*SQRT(('ICPMS Data'!W15/'ICPMS Data'!V15)^2+($AE$12/$AC$12)^2)</f>
        <v>-9.5347389858110882E-3</v>
      </c>
      <c r="BT14" s="304">
        <f t="shared" si="75"/>
        <v>145196063345.18182</v>
      </c>
      <c r="BU14" s="485">
        <f t="shared" si="76"/>
        <v>77175027904.121536</v>
      </c>
      <c r="BV14" s="304">
        <f t="shared" si="77"/>
        <v>1053534831.0466108</v>
      </c>
      <c r="BW14" s="304">
        <f>AI14*(($AC$21-'ICPMS Data'!X15)/('ICPMS Data'!X15/$AC$13-1))</f>
        <v>3589940122810.5835</v>
      </c>
      <c r="BX14" s="304">
        <f t="shared" si="78"/>
        <v>1691112105561.1543</v>
      </c>
      <c r="BY14" s="304">
        <f>$AC$34-'ICPMS Data'!X15</f>
        <v>-2.2515429971246399</v>
      </c>
      <c r="BZ14" s="304">
        <f>'ICPMS Data'!X15/$AC$13-1</f>
        <v>-1</v>
      </c>
      <c r="CA14" s="304">
        <f t="shared" si="79"/>
        <v>13847555888.523577</v>
      </c>
      <c r="CB14" s="304">
        <f>SQRT($AD$34^2+'ICPMS Data'!Y15^2)</f>
        <v>1.2365379784562057E-2</v>
      </c>
      <c r="CC14" s="304">
        <f>BZ14*SQRT(('ICPMS Data'!Y15/'ICPMS Data'!X15)^2+($AE$13/$AC$13)^2)</f>
        <v>-5.4919556536995795E-3</v>
      </c>
      <c r="CD14" s="304">
        <f t="shared" si="80"/>
        <v>40516032016.389725</v>
      </c>
      <c r="CE14" s="485">
        <v>0</v>
      </c>
      <c r="CF14" s="485">
        <v>0</v>
      </c>
      <c r="CG14" s="213" t="str">
        <f t="shared" si="81"/>
        <v>14LDCZ4-68</v>
      </c>
      <c r="CH14" s="262">
        <f t="shared" si="82"/>
        <v>10634804711141.258</v>
      </c>
      <c r="CI14" s="257">
        <f t="shared" si="83"/>
        <v>145196128252.52664</v>
      </c>
      <c r="CJ14" s="257">
        <f t="shared" si="84"/>
        <v>77165571341.488464</v>
      </c>
      <c r="CK14" s="257">
        <f t="shared" si="85"/>
        <v>1053535302.010816</v>
      </c>
      <c r="CL14" s="262">
        <f t="shared" si="86"/>
        <v>3587266460603.041</v>
      </c>
      <c r="CM14" s="257">
        <f t="shared" si="87"/>
        <v>40516040900.974503</v>
      </c>
      <c r="CN14" s="262">
        <f t="shared" si="88"/>
        <v>-269331.52955150726</v>
      </c>
      <c r="CO14" s="257">
        <f t="shared" si="89"/>
        <v>124328.76421099737</v>
      </c>
      <c r="CP14" s="286"/>
      <c r="CQ14" s="218">
        <f t="shared" si="90"/>
        <v>1.7793970568908218E-11</v>
      </c>
      <c r="CR14" s="48">
        <f t="shared" si="91"/>
        <v>2.4119593089697729E-13</v>
      </c>
      <c r="CS14" s="219">
        <f t="shared" si="92"/>
        <v>1.7665788556713055E-11</v>
      </c>
      <c r="CT14" s="219">
        <f t="shared" si="93"/>
        <v>2.4118958181482831E-13</v>
      </c>
      <c r="CU14" s="323">
        <f t="shared" si="94"/>
        <v>0.79407032243552711</v>
      </c>
      <c r="CV14" s="219">
        <f t="shared" si="95"/>
        <v>1.2818201219516356E-13</v>
      </c>
      <c r="CW14" s="219">
        <f t="shared" si="96"/>
        <v>1.75005864121398E-15</v>
      </c>
      <c r="CX14" s="323">
        <f t="shared" si="97"/>
        <v>5.0415151295990814E-3</v>
      </c>
      <c r="CY14" s="48">
        <f t="shared" si="98"/>
        <v>5.9589143863837894E-12</v>
      </c>
      <c r="CZ14" s="48">
        <f t="shared" si="99"/>
        <v>6.7302393523213465E-14</v>
      </c>
      <c r="DA14" s="323">
        <f t="shared" si="100"/>
        <v>0.20088816243487384</v>
      </c>
      <c r="DB14" s="219">
        <f t="shared" si="101"/>
        <v>0</v>
      </c>
      <c r="DC14" s="219">
        <f t="shared" si="102"/>
        <v>0</v>
      </c>
      <c r="DD14" s="213"/>
      <c r="DE14" s="267">
        <f t="shared" si="103"/>
        <v>4.2354988145172232</v>
      </c>
      <c r="DF14" s="263">
        <f t="shared" si="104"/>
        <v>5.7411867431407505E-2</v>
      </c>
      <c r="DG14" s="263">
        <f t="shared" si="105"/>
        <v>1.3827064942164946</v>
      </c>
      <c r="DH14" s="263">
        <f t="shared" si="106"/>
        <v>1.5616847393126453E-2</v>
      </c>
      <c r="DI14" s="263">
        <f t="shared" si="107"/>
        <v>0</v>
      </c>
      <c r="DJ14" s="268">
        <f t="shared" si="108"/>
        <v>0</v>
      </c>
      <c r="DL14" s="49">
        <f>'He Data'!P16/(1000000000*22413.6)</f>
        <v>1.8073413098918066E-12</v>
      </c>
      <c r="DM14" s="45">
        <f>DL14*('He Data'!Q16/'He Data'!P16)</f>
        <v>5.121624372856671E-15</v>
      </c>
      <c r="DN14" s="50">
        <f t="shared" si="109"/>
        <v>1088380936816.8459</v>
      </c>
      <c r="DO14" s="51">
        <f>DN14*('He Data'!Q16/'He Data'!P16)</f>
        <v>3084242197.3342876</v>
      </c>
      <c r="DP14" s="50">
        <f t="shared" si="110"/>
        <v>2.2359804933930251E-12</v>
      </c>
      <c r="DQ14" s="50">
        <f t="shared" si="111"/>
        <v>6.336297482670469E-15</v>
      </c>
      <c r="DR14" s="50">
        <f>('He Data'!P16/1000000000)*0.0000000008107131194</f>
        <v>3.2841198170280075E-17</v>
      </c>
      <c r="DS14" s="50">
        <f>('He Data'!P16/1000000000)/3785.41178*42</f>
        <v>4.494567979873571E-10</v>
      </c>
      <c r="DW14" s="213" t="str">
        <f t="shared" si="112"/>
        <v>14LDCZ4-68</v>
      </c>
      <c r="DX14" s="324">
        <f t="shared" ca="1" si="113"/>
        <v>73.064306180100459</v>
      </c>
      <c r="DY14" s="325">
        <f t="shared" ca="1" si="114"/>
        <v>0.89211906276390107</v>
      </c>
      <c r="DZ14" s="326">
        <f t="shared" ca="1" si="115"/>
        <v>73064306.180100456</v>
      </c>
      <c r="EA14" s="326">
        <f t="shared" ca="1" si="15"/>
        <v>1.8073413098918032E-12</v>
      </c>
      <c r="EB14" s="324">
        <f t="shared" ca="1" si="16"/>
        <v>1.8995430695530116E-15</v>
      </c>
      <c r="EC14" s="326">
        <f t="shared" ca="1" si="116"/>
        <v>73064306.18010059</v>
      </c>
      <c r="ED14" s="324">
        <f t="shared" ca="1" si="117"/>
        <v>73.064306180100587</v>
      </c>
      <c r="EE14" s="326"/>
      <c r="EF14" s="457" t="str">
        <f>'Picking Information'!B17</f>
        <v>3</v>
      </c>
      <c r="EG14" s="459" t="str">
        <f>'Picking Information'!C17</f>
        <v>z</v>
      </c>
      <c r="EH14" s="510">
        <f>IF($EG14="a",'Alpha Ejection Compiler'!G14,IF($EG14="z",'Alpha Ejection Compiler'!N14,IF($EG14="t",'Alpha Ejection Compiler'!U14,IF($EG14="m",'Alpha Ejection Compiler'!AB14,-1))))</f>
        <v>6.5679328000000015E-6</v>
      </c>
      <c r="EI14" s="511">
        <f>'Alpha Ejection Compiler'!E14</f>
        <v>54.0704615610519</v>
      </c>
      <c r="EJ14" s="30">
        <f>IF($EG14="a",'Alpha Ejection Compiler'!H14,IF($EG14="z",'Alpha Ejection Compiler'!O14,IF($EG14="t",'Alpha Ejection Compiler'!V14,IF($EG14="m",'Alpha Ejection Compiler'!AC14,-1))))</f>
        <v>0.79363039354306741</v>
      </c>
      <c r="EK14" s="30">
        <f>IF($EG14="a",'Alpha Ejection Compiler'!I14,IF($EG14="z",'Alpha Ejection Compiler'!P14,IF($EG14="t",'Alpha Ejection Compiler'!W14,IF($EG14="m",'Alpha Ejection Compiler'!AD14,-1))))</f>
        <v>0.76219151049124867</v>
      </c>
      <c r="EL14" s="30">
        <f>IF($EG14="a",'Alpha Ejection Compiler'!J14,IF($EG14="z",'Alpha Ejection Compiler'!Q14,IF($EG14="t",'Alpha Ejection Compiler'!X14,IF($EG14="m",'Alpha Ejection Compiler'!AE14,-1))))</f>
        <v>0.75745498796905975</v>
      </c>
      <c r="EM14" s="30">
        <f>IF($EG14="a",'Alpha Ejection Compiler'!K14,IF($EG14="z",'Alpha Ejection Compiler'!R14,IF($EG14="t",'Alpha Ejection Compiler'!Y14,IF($EG14="m",'Alpha Ejection Compiler'!AF14,-1))))</f>
        <v>0.93484846225839691</v>
      </c>
      <c r="EN14" s="30">
        <f t="shared" si="118"/>
        <v>0.78969554460269353</v>
      </c>
      <c r="EO14" s="30">
        <f t="shared" si="17"/>
        <v>0.80829922945760002</v>
      </c>
      <c r="EP14" s="213" t="str">
        <f t="shared" si="119"/>
        <v>14LDCZ4-68</v>
      </c>
      <c r="EQ14" s="474">
        <f t="shared" ca="1" si="120"/>
        <v>92.34223535906942</v>
      </c>
      <c r="ER14" s="475">
        <f t="shared" ca="1" si="121"/>
        <v>1.1275036029082746</v>
      </c>
      <c r="ES14" s="473">
        <f t="shared" ca="1" si="122"/>
        <v>92342235.359069422</v>
      </c>
      <c r="ET14" s="476">
        <f t="shared" ca="1" si="18"/>
        <v>1.8073413098918002E-12</v>
      </c>
      <c r="EU14" s="478">
        <f t="shared" ca="1" si="19"/>
        <v>3.5756104838644928E-15</v>
      </c>
      <c r="EV14" s="477">
        <f t="shared" ca="1" si="123"/>
        <v>92342235.35906975</v>
      </c>
      <c r="EW14" s="474">
        <f t="shared" ca="1" si="124"/>
        <v>92.342235359069747</v>
      </c>
      <c r="EX14" s="474"/>
      <c r="EZ14" s="128">
        <f t="shared" si="20"/>
        <v>2.1923243598880899E-20</v>
      </c>
      <c r="FA14" s="63">
        <f t="shared" si="21"/>
        <v>8.836803829728477E-22</v>
      </c>
      <c r="FB14" s="67">
        <f t="shared" si="22"/>
        <v>1.768903735598028E-21</v>
      </c>
      <c r="FC14" s="63">
        <f t="shared" si="23"/>
        <v>0</v>
      </c>
      <c r="FD14" s="63">
        <f t="shared" si="125"/>
        <v>2.4575827717451773E-20</v>
      </c>
      <c r="FE14" s="67">
        <f t="shared" si="126"/>
        <v>1.7735525943937007E-10</v>
      </c>
      <c r="FF14" s="67">
        <f t="shared" si="24"/>
        <v>73065952.754356891</v>
      </c>
      <c r="FG14" s="64">
        <f t="shared" si="127"/>
        <v>73.065952754356886</v>
      </c>
      <c r="FH14" s="65">
        <f t="shared" si="25"/>
        <v>90256655.593771428</v>
      </c>
      <c r="FI14" s="65">
        <f t="shared" si="128"/>
        <v>90.256655593771427</v>
      </c>
      <c r="FJ14" s="65">
        <f t="shared" si="26"/>
        <v>1.1318756157435541</v>
      </c>
      <c r="FK14" s="63">
        <f t="shared" si="27"/>
        <v>2.4575827717451773E-20</v>
      </c>
      <c r="FL14" s="63">
        <f t="shared" si="28"/>
        <v>3.0022481406777546E-22</v>
      </c>
      <c r="FM14" s="63">
        <f t="shared" si="29"/>
        <v>916293.31620652624</v>
      </c>
      <c r="FN14" s="65">
        <f t="shared" si="129"/>
        <v>0.91629331620652621</v>
      </c>
      <c r="FO14" s="66">
        <f t="shared" si="130"/>
        <v>1.254063324524141</v>
      </c>
      <c r="FQ14" s="73">
        <f>IF('Picking Information'!U17="Y",'Calculations Page'!FG14,-1)</f>
        <v>73.065952754356886</v>
      </c>
      <c r="FR14" s="72">
        <f>IF('Picking Information'!U17="Y",'Calculations Page'!FN14,-1)</f>
        <v>0.91629331620652621</v>
      </c>
      <c r="FS14" s="72">
        <f>IF('Picking Information'!A17="Y",1,'Calculations Page'!X14)</f>
        <v>0.80829922945760002</v>
      </c>
      <c r="FT14" s="72">
        <f t="shared" si="131"/>
        <v>7</v>
      </c>
      <c r="FU14" s="72">
        <f t="shared" si="132"/>
        <v>90.394683171214893</v>
      </c>
      <c r="FV14" s="72">
        <f t="shared" si="133"/>
        <v>1.1336065689700019</v>
      </c>
      <c r="FW14" s="74">
        <f t="shared" si="134"/>
        <v>2.2672131379400038</v>
      </c>
      <c r="FY14" s="79">
        <f t="shared" si="30"/>
        <v>275.17658370253213</v>
      </c>
      <c r="FZ14" s="80">
        <f t="shared" si="31"/>
        <v>0.77979244441366236</v>
      </c>
      <c r="GA14" s="80">
        <f>(DE14/1000)/'Calculations Page'!EH14</f>
        <v>644.87547962080589</v>
      </c>
      <c r="GB14" s="80">
        <f t="shared" si="32"/>
        <v>8.7412385570399707</v>
      </c>
      <c r="GC14" s="80">
        <f>(DG14/1000)/'Calculations Page'!EH14</f>
        <v>210.52384918074895</v>
      </c>
      <c r="GD14" s="80">
        <f t="shared" si="33"/>
        <v>2.3777416530702702</v>
      </c>
      <c r="GE14" s="80">
        <f>(DI14/1000)/'Calculations Page'!EH14</f>
        <v>0</v>
      </c>
      <c r="GF14" s="80" t="e">
        <f t="shared" si="34"/>
        <v>#DIV/0!</v>
      </c>
      <c r="GG14" s="81">
        <f t="shared" si="135"/>
        <v>694.34858417828184</v>
      </c>
      <c r="GH14" s="516">
        <f t="shared" si="35"/>
        <v>7.874023997256604E-16</v>
      </c>
      <c r="GI14" s="515"/>
      <c r="GJ14" s="243"/>
      <c r="GK14" s="85" t="str">
        <f t="shared" si="136"/>
        <v>275.177</v>
      </c>
      <c r="GL14" s="86" t="str">
        <f t="shared" si="137"/>
        <v>0.780</v>
      </c>
      <c r="GM14" s="86" t="str">
        <f t="shared" si="138"/>
        <v>644.88</v>
      </c>
      <c r="GN14" s="86" t="str">
        <f t="shared" si="139"/>
        <v>8.74</v>
      </c>
      <c r="GO14" s="86" t="str">
        <f t="shared" si="140"/>
        <v>210.52</v>
      </c>
      <c r="GP14" s="86" t="str">
        <f t="shared" si="141"/>
        <v>2.38</v>
      </c>
      <c r="GQ14" s="86" t="str">
        <f t="shared" si="142"/>
        <v>0.00</v>
      </c>
      <c r="GR14" s="86" t="e">
        <f t="shared" si="143"/>
        <v>#DIV/0!</v>
      </c>
      <c r="GS14" s="86" t="str">
        <f t="shared" si="144"/>
        <v>73.07</v>
      </c>
      <c r="GT14" s="86" t="str">
        <f t="shared" si="145"/>
        <v>0.808</v>
      </c>
      <c r="GU14" s="86" t="str">
        <f t="shared" si="146"/>
        <v>90.39</v>
      </c>
      <c r="GV14" s="87" t="str">
        <f t="shared" si="147"/>
        <v>1.13</v>
      </c>
      <c r="GW14" s="87" t="str">
        <f t="shared" si="148"/>
        <v>0.92</v>
      </c>
      <c r="GX14" s="129"/>
      <c r="GY14" s="93"/>
    </row>
    <row r="15" spans="1:207">
      <c r="A15" s="39" t="str">
        <f>'Picking Information'!B18</f>
        <v>1</v>
      </c>
      <c r="B15" s="40" t="str">
        <f>'Picking Information'!D18</f>
        <v>JCFG</v>
      </c>
      <c r="C15" s="40" t="str">
        <f>'Picking Information'!E18</f>
        <v>15LDC02-155</v>
      </c>
      <c r="D15" s="45">
        <f>'Picking Information'!F18</f>
        <v>0</v>
      </c>
      <c r="E15" s="45">
        <v>1</v>
      </c>
      <c r="F15" s="121">
        <f>'Picking Information'!H18</f>
        <v>162</v>
      </c>
      <c r="G15" s="121">
        <f>'Picking Information'!I18</f>
        <v>122</v>
      </c>
      <c r="H15" s="121">
        <f>'Picking Information'!J18</f>
        <v>156</v>
      </c>
      <c r="I15" s="121">
        <f>'Picking Information'!K18</f>
        <v>114</v>
      </c>
      <c r="J15" s="121">
        <f t="shared" si="37"/>
        <v>159</v>
      </c>
      <c r="K15" s="121">
        <f t="shared" si="38"/>
        <v>118</v>
      </c>
      <c r="L15" s="121">
        <f t="shared" si="39"/>
        <v>59</v>
      </c>
      <c r="M15" s="121">
        <f>IF('Picking Information'!P18="N",'Calculations Page'!F15*1.5,'Calculations Page'!F15)</f>
        <v>162</v>
      </c>
      <c r="N15" s="46" t="str">
        <f>'Picking Information'!R18</f>
        <v>zircon</v>
      </c>
      <c r="O15" s="222"/>
      <c r="P15" s="47">
        <f t="shared" si="40"/>
        <v>1.0282879800000003E-5</v>
      </c>
      <c r="Q15" s="306">
        <f t="shared" si="41"/>
        <v>5.3841032729044803E-6</v>
      </c>
      <c r="R15" s="47">
        <f t="shared" si="42"/>
        <v>0.52026699571318158</v>
      </c>
      <c r="S15" s="47">
        <f t="shared" si="43"/>
        <v>5.1498221385227035E-2</v>
      </c>
      <c r="T15" s="47">
        <f t="shared" si="44"/>
        <v>4.6243984097091441E-2</v>
      </c>
      <c r="U15" s="47">
        <f t="shared" si="45"/>
        <v>0.85655642390024533</v>
      </c>
      <c r="V15" s="47">
        <f t="shared" si="46"/>
        <v>0.8223084345654843</v>
      </c>
      <c r="W15" s="47">
        <f t="shared" si="47"/>
        <v>0.80246900094448748</v>
      </c>
      <c r="X15" s="239">
        <f t="shared" si="48"/>
        <v>0.81946259525909482</v>
      </c>
      <c r="Y15" s="306">
        <f t="shared" si="49"/>
        <v>3.4190617172892589E-2</v>
      </c>
      <c r="Z15" s="306">
        <f t="shared" si="50"/>
        <v>2.6920516364522402E-5</v>
      </c>
      <c r="AA15" s="192"/>
      <c r="AE15" s="192"/>
      <c r="AF15" s="192"/>
      <c r="AG15" s="251">
        <f t="shared" si="9"/>
        <v>1433738424205.7283</v>
      </c>
      <c r="AH15" s="246">
        <f t="shared" si="51"/>
        <v>8608725199.2922001</v>
      </c>
      <c r="AI15" s="246">
        <f t="shared" si="10"/>
        <v>1691112105561.1543</v>
      </c>
      <c r="AJ15" s="246">
        <f t="shared" si="52"/>
        <v>13847555888.523577</v>
      </c>
      <c r="AK15" s="246">
        <f t="shared" si="11"/>
        <v>174546574.43947619</v>
      </c>
      <c r="AL15" s="246">
        <f t="shared" si="53"/>
        <v>79527107.403615773</v>
      </c>
      <c r="AM15" s="213" t="str">
        <f t="shared" si="54"/>
        <v>15LDC02-155</v>
      </c>
      <c r="AN15" s="256">
        <f t="shared" si="55"/>
        <v>1303284548.9639471</v>
      </c>
      <c r="AO15" s="252">
        <f t="shared" si="56"/>
        <v>1433738424205.7283</v>
      </c>
      <c r="AP15" s="252">
        <f t="shared" si="12"/>
        <v>-2.199E-3</v>
      </c>
      <c r="AQ15" s="252">
        <f t="shared" si="13"/>
        <v>-0.99998423165137618</v>
      </c>
      <c r="AR15" s="252">
        <f t="shared" si="57"/>
        <v>8608725199.2922001</v>
      </c>
      <c r="AS15" s="252">
        <f t="shared" si="14"/>
        <v>1.6318924942564423E-4</v>
      </c>
      <c r="AT15" s="252">
        <f t="shared" si="58"/>
        <v>-7.452123257462559E-2</v>
      </c>
      <c r="AU15" s="252">
        <f t="shared" si="59"/>
        <v>137290153.01859486</v>
      </c>
      <c r="AV15" s="252">
        <f t="shared" si="60"/>
        <v>9456562.6330664139</v>
      </c>
      <c r="AW15" s="252">
        <f t="shared" si="61"/>
        <v>996169.97067578149</v>
      </c>
      <c r="AX15" s="252">
        <f t="shared" si="62"/>
        <v>2673662207.5426502</v>
      </c>
      <c r="AY15" s="252">
        <f t="shared" si="63"/>
        <v>1691112105561.1543</v>
      </c>
      <c r="AZ15" s="252">
        <f t="shared" si="64"/>
        <v>-0.13029600894067567</v>
      </c>
      <c r="BA15" s="252">
        <f t="shared" si="65"/>
        <v>-1</v>
      </c>
      <c r="BB15" s="252">
        <f t="shared" si="66"/>
        <v>13847555888.523577</v>
      </c>
      <c r="BC15" s="252">
        <f t="shared" si="67"/>
        <v>5.34545603211162E-4</v>
      </c>
      <c r="BD15" s="252">
        <f t="shared" si="68"/>
        <v>-4.1025163014571245E-3</v>
      </c>
      <c r="BE15" s="252">
        <f t="shared" si="69"/>
        <v>26831629.130094022</v>
      </c>
      <c r="BF15" s="252">
        <f t="shared" si="70"/>
        <v>269331.52955150726</v>
      </c>
      <c r="BG15" s="252">
        <f t="shared" si="71"/>
        <v>124328.76421099737</v>
      </c>
      <c r="BH15" s="213"/>
      <c r="BI15" s="213"/>
      <c r="BJ15" s="213"/>
      <c r="BK15" s="213"/>
      <c r="BL15" s="213" t="str">
        <f t="shared" si="72"/>
        <v>15LDC02-155</v>
      </c>
      <c r="BM15" s="304">
        <f>(($AC$20-'ICPMS Data'!V16)/('ICPMS Data'!V16/$AC$12-1)*AG15)</f>
        <v>2911256211644.6064</v>
      </c>
      <c r="BN15" s="304">
        <f t="shared" si="73"/>
        <v>1433738424205.7283</v>
      </c>
      <c r="BO15" s="304">
        <f>$AC$33-'ICPMS Data'!V16</f>
        <v>-2.0026786742319498</v>
      </c>
      <c r="BP15" s="304">
        <f>'ICPMS Data'!V16/$AC$12-1</f>
        <v>-0.98564593123400268</v>
      </c>
      <c r="BQ15" s="304">
        <f t="shared" si="74"/>
        <v>8608725199.2922001</v>
      </c>
      <c r="BR15" s="304">
        <f>SQRT($AD$33^2+'ICPMS Data'!W16^2)</f>
        <v>2.6308347883543647E-2</v>
      </c>
      <c r="BS15" s="304">
        <f>BP15*SQRT(('ICPMS Data'!W16/'ICPMS Data'!V16)^2+($AE$12/$AC$12)^2)</f>
        <v>-1.4749875114999684E-2</v>
      </c>
      <c r="BT15" s="304">
        <f t="shared" si="75"/>
        <v>60548813847.22538</v>
      </c>
      <c r="BU15" s="485">
        <f t="shared" si="76"/>
        <v>21123918585.70438</v>
      </c>
      <c r="BV15" s="304">
        <f t="shared" si="77"/>
        <v>439338938.65260983</v>
      </c>
      <c r="BW15" s="304">
        <f>AI15*(($AC$21-'ICPMS Data'!X16)/('ICPMS Data'!X16/$AC$13-1))</f>
        <v>1527611286977.2151</v>
      </c>
      <c r="BX15" s="304">
        <f t="shared" si="78"/>
        <v>1691112105561.1543</v>
      </c>
      <c r="BY15" s="304">
        <f>$AC$34-'ICPMS Data'!X16</f>
        <v>-1.0320325761114602</v>
      </c>
      <c r="BZ15" s="304">
        <f>'ICPMS Data'!X16/$AC$13-1</f>
        <v>-1</v>
      </c>
      <c r="CA15" s="304">
        <f t="shared" si="79"/>
        <v>13847555888.523577</v>
      </c>
      <c r="CB15" s="304">
        <f>SQRT($AD$34^2+'ICPMS Data'!Y16^2)</f>
        <v>8.2236981724602698E-3</v>
      </c>
      <c r="CC15" s="304">
        <f>BZ15*SQRT(('ICPMS Data'!Y16/'ICPMS Data'!X16)^2+($AE$13/$AC$13)^2)</f>
        <v>-7.9684405263691204E-3</v>
      </c>
      <c r="CD15" s="304">
        <f t="shared" si="80"/>
        <v>21279500472.948891</v>
      </c>
      <c r="CE15" s="485">
        <v>0</v>
      </c>
      <c r="CF15" s="485">
        <v>0</v>
      </c>
      <c r="CG15" s="213" t="str">
        <f t="shared" si="81"/>
        <v>15LDC02-155</v>
      </c>
      <c r="CH15" s="262">
        <f t="shared" si="82"/>
        <v>2909952927095.6426</v>
      </c>
      <c r="CI15" s="257">
        <f t="shared" si="83"/>
        <v>60548969494.881317</v>
      </c>
      <c r="CJ15" s="257">
        <f t="shared" si="84"/>
        <v>21114462023.071312</v>
      </c>
      <c r="CK15" s="257">
        <f t="shared" si="85"/>
        <v>439340068.02363491</v>
      </c>
      <c r="CL15" s="262">
        <f t="shared" si="86"/>
        <v>1524937624769.6724</v>
      </c>
      <c r="CM15" s="257">
        <f t="shared" si="87"/>
        <v>21279517389.136292</v>
      </c>
      <c r="CN15" s="262">
        <f t="shared" si="88"/>
        <v>-269331.52955150726</v>
      </c>
      <c r="CO15" s="257">
        <f t="shared" si="89"/>
        <v>124328.76421099737</v>
      </c>
      <c r="CP15" s="286"/>
      <c r="CQ15" s="218">
        <f t="shared" si="90"/>
        <v>4.8688827061772658E-12</v>
      </c>
      <c r="CR15" s="48">
        <f t="shared" si="91"/>
        <v>1.0058233120907234E-13</v>
      </c>
      <c r="CS15" s="219">
        <f t="shared" si="92"/>
        <v>4.833808848996084E-12</v>
      </c>
      <c r="CT15" s="219">
        <f t="shared" si="93"/>
        <v>1.0057968354631449E-13</v>
      </c>
      <c r="CU15" s="323">
        <f t="shared" si="94"/>
        <v>0.7146019400544168</v>
      </c>
      <c r="CV15" s="219">
        <f t="shared" si="95"/>
        <v>3.507385718118158E-14</v>
      </c>
      <c r="CW15" s="219">
        <f t="shared" si="96"/>
        <v>7.298007774478985E-16</v>
      </c>
      <c r="CX15" s="323">
        <f t="shared" si="97"/>
        <v>4.536974107501303E-3</v>
      </c>
      <c r="CY15" s="48">
        <f t="shared" si="98"/>
        <v>2.5331189780227117E-12</v>
      </c>
      <c r="CZ15" s="48">
        <f t="shared" si="99"/>
        <v>3.534803553012673E-14</v>
      </c>
      <c r="DA15" s="323">
        <f t="shared" si="100"/>
        <v>0.28086108583808178</v>
      </c>
      <c r="DB15" s="219">
        <f t="shared" si="101"/>
        <v>0</v>
      </c>
      <c r="DC15" s="219">
        <f t="shared" si="102"/>
        <v>0</v>
      </c>
      <c r="DD15" s="213"/>
      <c r="DE15" s="267">
        <f t="shared" si="103"/>
        <v>1.1589401505513746</v>
      </c>
      <c r="DF15" s="263">
        <f t="shared" si="104"/>
        <v>2.3941612297695487E-2</v>
      </c>
      <c r="DG15" s="263">
        <f t="shared" si="105"/>
        <v>0.58778492766039003</v>
      </c>
      <c r="DH15" s="263">
        <f t="shared" si="106"/>
        <v>8.202158164410606E-3</v>
      </c>
      <c r="DI15" s="263">
        <f t="shared" si="107"/>
        <v>0</v>
      </c>
      <c r="DJ15" s="268">
        <f t="shared" si="108"/>
        <v>0</v>
      </c>
      <c r="DL15" s="49">
        <f>'He Data'!P17/(1000000000*22413.6)</f>
        <v>4.6126235622875437E-13</v>
      </c>
      <c r="DM15" s="45">
        <f>DL15*('He Data'!Q17/'He Data'!P17)</f>
        <v>1.347931631115292E-15</v>
      </c>
      <c r="DN15" s="50">
        <f t="shared" si="109"/>
        <v>277772190920.95587</v>
      </c>
      <c r="DO15" s="51">
        <f>DN15*('He Data'!Q17/'He Data'!P17)</f>
        <v>811724428.25762892</v>
      </c>
      <c r="DP15" s="50">
        <f t="shared" si="110"/>
        <v>5.6288396675740156E-13</v>
      </c>
      <c r="DQ15" s="50">
        <f t="shared" si="111"/>
        <v>1.6448970812256631E-15</v>
      </c>
      <c r="DR15" s="50">
        <f>('He Data'!P17/1000000000)*0.0000000008107131194</f>
        <v>8.381598078066214E-18</v>
      </c>
      <c r="DS15" s="50">
        <f>('He Data'!P17/1000000000)/3785.41178*42</f>
        <v>1.1470855035958332E-10</v>
      </c>
      <c r="DW15" s="213" t="str">
        <f t="shared" si="112"/>
        <v>15LDC02-155</v>
      </c>
      <c r="DX15" s="324">
        <f t="shared" ca="1" si="113"/>
        <v>65.591637025784408</v>
      </c>
      <c r="DY15" s="325">
        <f t="shared" ca="1" si="114"/>
        <v>1.1578402446298228</v>
      </c>
      <c r="DZ15" s="326">
        <f t="shared" ca="1" si="115"/>
        <v>65591637.025784411</v>
      </c>
      <c r="EA15" s="326">
        <f t="shared" ca="1" si="15"/>
        <v>4.6126235622876123E-13</v>
      </c>
      <c r="EB15" s="324">
        <f t="shared" ca="1" si="16"/>
        <v>-1.4885769944856507E-14</v>
      </c>
      <c r="EC15" s="326">
        <f t="shared" ca="1" si="116"/>
        <v>65591637.025783435</v>
      </c>
      <c r="ED15" s="324">
        <f t="shared" ca="1" si="117"/>
        <v>65.591637025783442</v>
      </c>
      <c r="EE15" s="326"/>
      <c r="EF15" s="457" t="str">
        <f>'Picking Information'!B18</f>
        <v>1</v>
      </c>
      <c r="EG15" s="459" t="str">
        <f>'Picking Information'!C18</f>
        <v>z</v>
      </c>
      <c r="EH15" s="510">
        <f>IF($EG15="a",'Alpha Ejection Compiler'!G15,IF($EG15="z",'Alpha Ejection Compiler'!N15,IF($EG15="t",'Alpha Ejection Compiler'!U15,IF($EG15="m",'Alpha Ejection Compiler'!AB15,-1))))</f>
        <v>5.3841032729044803E-6</v>
      </c>
      <c r="EI15" s="511">
        <f>'Alpha Ejection Compiler'!E15</f>
        <v>64.125714085735552</v>
      </c>
      <c r="EJ15" s="30">
        <f>IF($EG15="a",'Alpha Ejection Compiler'!H15,IF($EG15="z",'Alpha Ejection Compiler'!O15,IF($EG15="t",'Alpha Ejection Compiler'!V15,IF($EG15="m",'Alpha Ejection Compiler'!AC15,-1))))</f>
        <v>0.81902759093261257</v>
      </c>
      <c r="EK15" s="30">
        <f>IF($EG15="a",'Alpha Ejection Compiler'!I15,IF($EG15="z",'Alpha Ejection Compiler'!P15,IF($EG15="t",'Alpha Ejection Compiler'!W15,IF($EG15="m",'Alpha Ejection Compiler'!AD15,-1))))</f>
        <v>0.79029402000645377</v>
      </c>
      <c r="EL15" s="30">
        <f>IF($EG15="a",'Alpha Ejection Compiler'!J15,IF($EG15="z",'Alpha Ejection Compiler'!Q15,IF($EG15="t",'Alpha Ejection Compiler'!X15,IF($EG15="m",'Alpha Ejection Compiler'!AE15,-1))))</f>
        <v>0.78594009998272152</v>
      </c>
      <c r="EM15" s="30">
        <f>IF($EG15="a",'Alpha Ejection Compiler'!K15,IF($EG15="z",'Alpha Ejection Compiler'!R15,IF($EG15="t",'Alpha Ejection Compiler'!Y15,IF($EG15="m",'Alpha Ejection Compiler'!AF15,-1))))</f>
        <v>0.94435383172528053</v>
      </c>
      <c r="EN15" s="30">
        <f t="shared" si="118"/>
        <v>0.8142814029065919</v>
      </c>
      <c r="EO15" s="30">
        <f t="shared" si="17"/>
        <v>0.81946259525909482</v>
      </c>
      <c r="EP15" s="213" t="str">
        <f t="shared" si="119"/>
        <v>15LDC02-155</v>
      </c>
      <c r="EQ15" s="474">
        <f t="shared" ca="1" si="120"/>
        <v>80.429939469254663</v>
      </c>
      <c r="ER15" s="475">
        <f t="shared" ca="1" si="121"/>
        <v>1.4197697300043868</v>
      </c>
      <c r="ES15" s="473">
        <f t="shared" ca="1" si="122"/>
        <v>80429939.469254658</v>
      </c>
      <c r="ET15" s="476">
        <f t="shared" ca="1" si="18"/>
        <v>4.6126235622875346E-13</v>
      </c>
      <c r="EU15" s="478">
        <f t="shared" ca="1" si="19"/>
        <v>1.9701754338780671E-15</v>
      </c>
      <c r="EV15" s="477">
        <f t="shared" ca="1" si="123"/>
        <v>80429939.469254822</v>
      </c>
      <c r="EW15" s="474">
        <f t="shared" ca="1" si="124"/>
        <v>80.429939469254819</v>
      </c>
      <c r="EX15" s="474"/>
      <c r="EZ15" s="128">
        <f t="shared" si="20"/>
        <v>5.9987567816041398E-21</v>
      </c>
      <c r="FA15" s="63">
        <f t="shared" si="21"/>
        <v>2.4179741771420673E-22</v>
      </c>
      <c r="FB15" s="67">
        <f t="shared" si="22"/>
        <v>7.5195636862604204E-22</v>
      </c>
      <c r="FC15" s="63">
        <f t="shared" si="23"/>
        <v>0</v>
      </c>
      <c r="FD15" s="63">
        <f t="shared" si="125"/>
        <v>6.992510567944389E-21</v>
      </c>
      <c r="FE15" s="67">
        <f t="shared" si="126"/>
        <v>1.7245513785107553E-10</v>
      </c>
      <c r="FF15" s="67">
        <f t="shared" si="24"/>
        <v>65592809.985315062</v>
      </c>
      <c r="FG15" s="64">
        <f t="shared" si="127"/>
        <v>65.592809985315057</v>
      </c>
      <c r="FH15" s="65">
        <f t="shared" si="25"/>
        <v>79944489.495592251</v>
      </c>
      <c r="FI15" s="65">
        <f t="shared" si="128"/>
        <v>79.944489495592251</v>
      </c>
      <c r="FJ15" s="65">
        <f t="shared" si="26"/>
        <v>1.4521479829275892</v>
      </c>
      <c r="FK15" s="63">
        <f t="shared" si="27"/>
        <v>6.992510567944389E-21</v>
      </c>
      <c r="FL15" s="63">
        <f t="shared" si="28"/>
        <v>1.2536066733771173E-22</v>
      </c>
      <c r="FM15" s="63">
        <f t="shared" si="29"/>
        <v>1191457.5640636187</v>
      </c>
      <c r="FN15" s="65">
        <f t="shared" si="129"/>
        <v>1.1914575640636187</v>
      </c>
      <c r="FO15" s="66">
        <f t="shared" si="130"/>
        <v>1.8164453761477251</v>
      </c>
      <c r="FQ15" s="73">
        <f>IF('Picking Information'!U18="Y",'Calculations Page'!FG15,-1)</f>
        <v>65.592809985315057</v>
      </c>
      <c r="FR15" s="72">
        <f>IF('Picking Information'!U18="Y",'Calculations Page'!FN15,-1)</f>
        <v>1.1914575640636187</v>
      </c>
      <c r="FS15" s="72">
        <f>IF('Picking Information'!A18="Y",1,'Calculations Page'!X15)</f>
        <v>0.81946259525909482</v>
      </c>
      <c r="FT15" s="72">
        <f t="shared" si="131"/>
        <v>7</v>
      </c>
      <c r="FU15" s="72">
        <f t="shared" si="132"/>
        <v>80.043690053450405</v>
      </c>
      <c r="FV15" s="72">
        <f t="shared" si="133"/>
        <v>1.4539499068739163</v>
      </c>
      <c r="FW15" s="74">
        <f t="shared" si="134"/>
        <v>2.9078998137478327</v>
      </c>
      <c r="FY15" s="79">
        <f t="shared" si="30"/>
        <v>85.671156894418971</v>
      </c>
      <c r="FZ15" s="80">
        <f t="shared" si="31"/>
        <v>0.2503539703442843</v>
      </c>
      <c r="GA15" s="80">
        <f>(DE15/1000)/'Calculations Page'!EH15</f>
        <v>215.25221412147593</v>
      </c>
      <c r="GB15" s="80">
        <f t="shared" si="32"/>
        <v>4.4467223387377697</v>
      </c>
      <c r="GC15" s="80">
        <f>(DG15/1000)/'Calculations Page'!EH15</f>
        <v>109.17044080829947</v>
      </c>
      <c r="GD15" s="80">
        <f t="shared" si="33"/>
        <v>1.5234028302703624</v>
      </c>
      <c r="GE15" s="80">
        <f>(DI15/1000)/'Calculations Page'!EH15</f>
        <v>0</v>
      </c>
      <c r="GF15" s="80" t="e">
        <f t="shared" si="34"/>
        <v>#DIV/0!</v>
      </c>
      <c r="GG15" s="81">
        <f t="shared" si="135"/>
        <v>240.9072677114263</v>
      </c>
      <c r="GH15" s="516">
        <f t="shared" si="35"/>
        <v>2.4514322264739382E-16</v>
      </c>
      <c r="GI15" s="515"/>
      <c r="GJ15" s="243"/>
      <c r="GK15" s="85" t="str">
        <f t="shared" si="136"/>
        <v>85.671</v>
      </c>
      <c r="GL15" s="86" t="str">
        <f t="shared" si="137"/>
        <v>0.250</v>
      </c>
      <c r="GM15" s="86" t="str">
        <f t="shared" si="138"/>
        <v>215.25</v>
      </c>
      <c r="GN15" s="86" t="str">
        <f t="shared" si="139"/>
        <v>4.45</v>
      </c>
      <c r="GO15" s="86" t="str">
        <f t="shared" si="140"/>
        <v>109.17</v>
      </c>
      <c r="GP15" s="86" t="str">
        <f t="shared" si="141"/>
        <v>1.52</v>
      </c>
      <c r="GQ15" s="86" t="str">
        <f t="shared" si="142"/>
        <v>0.00</v>
      </c>
      <c r="GR15" s="86" t="e">
        <f t="shared" si="143"/>
        <v>#DIV/0!</v>
      </c>
      <c r="GS15" s="86" t="str">
        <f t="shared" si="144"/>
        <v>65.59</v>
      </c>
      <c r="GT15" s="86" t="str">
        <f t="shared" si="145"/>
        <v>0.819</v>
      </c>
      <c r="GU15" s="86" t="str">
        <f t="shared" si="146"/>
        <v>80.04</v>
      </c>
      <c r="GV15" s="87" t="str">
        <f t="shared" si="147"/>
        <v>1.45</v>
      </c>
      <c r="GW15" s="87" t="str">
        <f t="shared" si="148"/>
        <v>1.19</v>
      </c>
      <c r="GX15" s="129"/>
      <c r="GY15" s="93"/>
    </row>
    <row r="16" spans="1:207">
      <c r="A16" s="39" t="str">
        <f>'Picking Information'!B19</f>
        <v>3</v>
      </c>
      <c r="B16" s="40" t="str">
        <f>'Picking Information'!D19</f>
        <v>JCFG</v>
      </c>
      <c r="C16" s="40" t="str">
        <f>'Picking Information'!E19</f>
        <v>15LDC02-88</v>
      </c>
      <c r="D16" s="45">
        <f>'Picking Information'!F19</f>
        <v>0</v>
      </c>
      <c r="E16" s="45">
        <v>1</v>
      </c>
      <c r="F16" s="121">
        <f>'Picking Information'!H19</f>
        <v>216</v>
      </c>
      <c r="G16" s="121">
        <f>'Picking Information'!I19</f>
        <v>87</v>
      </c>
      <c r="H16" s="121">
        <f>'Picking Information'!J19</f>
        <v>217</v>
      </c>
      <c r="I16" s="121">
        <f>'Picking Information'!K19</f>
        <v>81</v>
      </c>
      <c r="J16" s="121">
        <f t="shared" si="37"/>
        <v>216.5</v>
      </c>
      <c r="K16" s="121">
        <f t="shared" si="38"/>
        <v>84</v>
      </c>
      <c r="L16" s="121">
        <f t="shared" si="39"/>
        <v>42</v>
      </c>
      <c r="M16" s="121">
        <f>IF('Picking Information'!P19="N",'Calculations Page'!F16*1.5,'Calculations Page'!F16)</f>
        <v>216</v>
      </c>
      <c r="N16" s="46" t="str">
        <f>'Picking Information'!R19</f>
        <v>zircon</v>
      </c>
      <c r="O16" s="222"/>
      <c r="P16" s="47">
        <f t="shared" si="40"/>
        <v>7.0943910749999984E-6</v>
      </c>
      <c r="Q16" s="306">
        <f t="shared" si="41"/>
        <v>5.2569249750000009E-6</v>
      </c>
      <c r="R16" s="47">
        <f t="shared" si="42"/>
        <v>0.51599561688067608</v>
      </c>
      <c r="S16" s="47">
        <f t="shared" si="43"/>
        <v>6.4259259259259266E-2</v>
      </c>
      <c r="T16" s="47">
        <f t="shared" si="44"/>
        <v>5.6878306878306875E-2</v>
      </c>
      <c r="U16" s="47">
        <f t="shared" si="45"/>
        <v>0.85732490925271976</v>
      </c>
      <c r="V16" s="47">
        <f t="shared" si="46"/>
        <v>0.78442218862853785</v>
      </c>
      <c r="W16" s="47">
        <f t="shared" si="47"/>
        <v>0.7604257124660565</v>
      </c>
      <c r="X16" s="239">
        <f t="shared" si="48"/>
        <v>0.78099848921444082</v>
      </c>
      <c r="Y16" s="306">
        <f t="shared" si="49"/>
        <v>3.3382998099492758E-2</v>
      </c>
      <c r="Z16" s="306">
        <f t="shared" si="50"/>
        <v>2.6284624875000005E-5</v>
      </c>
      <c r="AA16" s="192"/>
      <c r="AB16" s="206" t="s">
        <v>161</v>
      </c>
      <c r="AC16" s="212">
        <f>Normals!P25</f>
        <v>1.7434526129528616</v>
      </c>
      <c r="AD16" s="203">
        <f>Normals!P26</f>
        <v>1.0468370094226818E-2</v>
      </c>
      <c r="AE16" s="192"/>
      <c r="AF16" s="192"/>
      <c r="AG16" s="251">
        <f t="shared" si="9"/>
        <v>1433738424205.7283</v>
      </c>
      <c r="AH16" s="246">
        <f t="shared" si="51"/>
        <v>8608725199.2922001</v>
      </c>
      <c r="AI16" s="246">
        <f t="shared" si="10"/>
        <v>1691112105561.1543</v>
      </c>
      <c r="AJ16" s="246">
        <f t="shared" si="52"/>
        <v>13847555888.523577</v>
      </c>
      <c r="AK16" s="246">
        <f t="shared" si="11"/>
        <v>174546574.43947619</v>
      </c>
      <c r="AL16" s="246">
        <f t="shared" si="53"/>
        <v>79527107.403615773</v>
      </c>
      <c r="AM16" s="213" t="str">
        <f t="shared" si="54"/>
        <v>15LDC02-88</v>
      </c>
      <c r="AN16" s="256">
        <f t="shared" si="55"/>
        <v>1303284548.9639471</v>
      </c>
      <c r="AO16" s="252">
        <f t="shared" si="56"/>
        <v>1433738424205.7283</v>
      </c>
      <c r="AP16" s="252">
        <f t="shared" si="12"/>
        <v>-2.199E-3</v>
      </c>
      <c r="AQ16" s="252">
        <f t="shared" si="13"/>
        <v>-0.99998423165137618</v>
      </c>
      <c r="AR16" s="252">
        <f t="shared" si="57"/>
        <v>8608725199.2922001</v>
      </c>
      <c r="AS16" s="252">
        <f t="shared" si="14"/>
        <v>1.6318924942564423E-4</v>
      </c>
      <c r="AT16" s="252">
        <f t="shared" si="58"/>
        <v>-7.452123257462559E-2</v>
      </c>
      <c r="AU16" s="252">
        <f t="shared" si="59"/>
        <v>137290153.01859486</v>
      </c>
      <c r="AV16" s="252">
        <f t="shared" si="60"/>
        <v>9456562.6330664139</v>
      </c>
      <c r="AW16" s="252">
        <f t="shared" si="61"/>
        <v>996169.97067578149</v>
      </c>
      <c r="AX16" s="252">
        <f t="shared" si="62"/>
        <v>2673662207.5426502</v>
      </c>
      <c r="AY16" s="252">
        <f t="shared" si="63"/>
        <v>1691112105561.1543</v>
      </c>
      <c r="AZ16" s="252">
        <f t="shared" si="64"/>
        <v>-0.13029600894067567</v>
      </c>
      <c r="BA16" s="252">
        <f t="shared" si="65"/>
        <v>-1</v>
      </c>
      <c r="BB16" s="252">
        <f t="shared" si="66"/>
        <v>13847555888.523577</v>
      </c>
      <c r="BC16" s="252">
        <f t="shared" si="67"/>
        <v>5.34545603211162E-4</v>
      </c>
      <c r="BD16" s="252">
        <f t="shared" si="68"/>
        <v>-4.1025163014571245E-3</v>
      </c>
      <c r="BE16" s="252">
        <f t="shared" si="69"/>
        <v>26831629.130094022</v>
      </c>
      <c r="BF16" s="252">
        <f t="shared" si="70"/>
        <v>269331.52955150726</v>
      </c>
      <c r="BG16" s="252">
        <f t="shared" si="71"/>
        <v>124328.76421099737</v>
      </c>
      <c r="BH16" s="213"/>
      <c r="BI16" s="213"/>
      <c r="BJ16" s="213"/>
      <c r="BK16" s="213"/>
      <c r="BL16" s="213" t="str">
        <f t="shared" si="72"/>
        <v>15LDC02-88</v>
      </c>
      <c r="BM16" s="304">
        <f>(($AC$20-'ICPMS Data'!V17)/('ICPMS Data'!V17/$AC$12-1)*AG16)</f>
        <v>966520825003.33862</v>
      </c>
      <c r="BN16" s="304">
        <f t="shared" si="73"/>
        <v>1433738424205.7283</v>
      </c>
      <c r="BO16" s="304">
        <f>$AC$33-'ICPMS Data'!V17</f>
        <v>-0.67216857687301101</v>
      </c>
      <c r="BP16" s="304">
        <f>'ICPMS Data'!V17/$AC$12-1</f>
        <v>-0.99518227080796295</v>
      </c>
      <c r="BQ16" s="304">
        <f t="shared" si="74"/>
        <v>8608725199.2922001</v>
      </c>
      <c r="BR16" s="304">
        <f>SQRT($AD$33^2+'ICPMS Data'!W17^2)</f>
        <v>7.2728992086781418E-3</v>
      </c>
      <c r="BS16" s="304">
        <f>BP16*SQRT(('ICPMS Data'!W17/'ICPMS Data'!V17)^2+($AE$12/$AC$12)^2)</f>
        <v>-1.2916118514385188E-2</v>
      </c>
      <c r="BT16" s="304">
        <f t="shared" si="75"/>
        <v>17332052124.249359</v>
      </c>
      <c r="BU16" s="485">
        <f t="shared" si="76"/>
        <v>7013023153.7487011</v>
      </c>
      <c r="BV16" s="304">
        <f t="shared" si="77"/>
        <v>125760438.58022434</v>
      </c>
      <c r="BW16" s="304">
        <f>AI16*(($AC$21-'ICPMS Data'!X17)/('ICPMS Data'!X17/$AC$13-1))</f>
        <v>504335492081.89423</v>
      </c>
      <c r="BX16" s="304">
        <f t="shared" si="78"/>
        <v>1691112105561.1543</v>
      </c>
      <c r="BY16" s="304">
        <f>$AC$34-'ICPMS Data'!X17</f>
        <v>-0.42694212023315403</v>
      </c>
      <c r="BZ16" s="304">
        <f>'ICPMS Data'!X17/$AC$13-1</f>
        <v>-1</v>
      </c>
      <c r="CA16" s="304">
        <f t="shared" si="79"/>
        <v>13847555888.523577</v>
      </c>
      <c r="CB16" s="304">
        <f>SQRT($AD$34^2+'ICPMS Data'!Y17^2)</f>
        <v>4.4627430797525396E-3</v>
      </c>
      <c r="CC16" s="304">
        <f>BZ16*SQRT(('ICPMS Data'!Y17/'ICPMS Data'!X17)^2+($AE$13/$AC$13)^2)</f>
        <v>-1.0452781338449299E-2</v>
      </c>
      <c r="CD16" s="304">
        <f t="shared" si="80"/>
        <v>8522705779.3189907</v>
      </c>
      <c r="CE16" s="485">
        <v>0</v>
      </c>
      <c r="CF16" s="485">
        <v>0</v>
      </c>
      <c r="CG16" s="213" t="str">
        <f t="shared" si="81"/>
        <v>15LDC02-88</v>
      </c>
      <c r="CH16" s="262">
        <f t="shared" si="82"/>
        <v>965217540454.37463</v>
      </c>
      <c r="CI16" s="257">
        <f t="shared" si="83"/>
        <v>17332595865.126854</v>
      </c>
      <c r="CJ16" s="257">
        <f t="shared" si="84"/>
        <v>7003566591.1156349</v>
      </c>
      <c r="CK16" s="257">
        <f t="shared" si="85"/>
        <v>125764383.93480428</v>
      </c>
      <c r="CL16" s="262">
        <f t="shared" si="86"/>
        <v>501661829874.35156</v>
      </c>
      <c r="CM16" s="257">
        <f t="shared" si="87"/>
        <v>8522748015.5850611</v>
      </c>
      <c r="CN16" s="262">
        <f t="shared" si="88"/>
        <v>-269331.52955150726</v>
      </c>
      <c r="CO16" s="257">
        <f t="shared" si="89"/>
        <v>124328.76421099737</v>
      </c>
      <c r="CP16" s="286"/>
      <c r="CQ16" s="218">
        <f t="shared" si="90"/>
        <v>1.6149852276503162E-12</v>
      </c>
      <c r="CR16" s="48">
        <f t="shared" si="91"/>
        <v>2.8792445396887658E-14</v>
      </c>
      <c r="CS16" s="219">
        <f t="shared" si="92"/>
        <v>1.6033513961036124E-12</v>
      </c>
      <c r="CT16" s="219">
        <f t="shared" si="93"/>
        <v>2.8791687483599423E-14</v>
      </c>
      <c r="CU16" s="323">
        <f t="shared" si="94"/>
        <v>0.71625352211103677</v>
      </c>
      <c r="CV16" s="219">
        <f t="shared" si="95"/>
        <v>1.1633831546703713E-14</v>
      </c>
      <c r="CW16" s="219">
        <f t="shared" si="96"/>
        <v>2.0891093676877786E-16</v>
      </c>
      <c r="CX16" s="323">
        <f t="shared" si="97"/>
        <v>4.547459924299853E-3</v>
      </c>
      <c r="CY16" s="48">
        <f t="shared" si="98"/>
        <v>8.3332529879460393E-13</v>
      </c>
      <c r="CZ16" s="48">
        <f t="shared" si="99"/>
        <v>1.4157388730207743E-14</v>
      </c>
      <c r="DA16" s="323">
        <f t="shared" si="100"/>
        <v>0.27919901796466329</v>
      </c>
      <c r="DB16" s="219">
        <f t="shared" si="101"/>
        <v>0</v>
      </c>
      <c r="DC16" s="219">
        <f t="shared" si="102"/>
        <v>0</v>
      </c>
      <c r="DD16" s="213"/>
      <c r="DE16" s="267">
        <f t="shared" si="103"/>
        <v>0.38441493373760477</v>
      </c>
      <c r="DF16" s="263">
        <f t="shared" si="104"/>
        <v>6.853465777821169E-3</v>
      </c>
      <c r="DG16" s="263">
        <f t="shared" si="105"/>
        <v>0.19336480233229988</v>
      </c>
      <c r="DH16" s="263">
        <f t="shared" si="106"/>
        <v>3.2850804809574047E-3</v>
      </c>
      <c r="DI16" s="263">
        <f t="shared" si="107"/>
        <v>0</v>
      </c>
      <c r="DJ16" s="268">
        <f t="shared" si="108"/>
        <v>0</v>
      </c>
      <c r="DL16" s="49">
        <f>'He Data'!P18/(1000000000*22413.6)</f>
        <v>1.7576988012145064E-13</v>
      </c>
      <c r="DM16" s="45">
        <f>DL16*('He Data'!Q18/'He Data'!P18)</f>
        <v>6.5587785030338034E-16</v>
      </c>
      <c r="DN16" s="50">
        <f t="shared" si="109"/>
        <v>105848621809.13757</v>
      </c>
      <c r="DO16" s="51">
        <f>DN16*('He Data'!Q18/'He Data'!P18)</f>
        <v>394969641.45269567</v>
      </c>
      <c r="DP16" s="50">
        <f t="shared" si="110"/>
        <v>2.2505790030176235E-13</v>
      </c>
      <c r="DQ16" s="50">
        <f t="shared" si="111"/>
        <v>8.3979400646867861E-16</v>
      </c>
      <c r="DR16" s="50">
        <f>('He Data'!P18/1000000000)*0.0000000008107131194</f>
        <v>3.1939144166303005E-18</v>
      </c>
      <c r="DS16" s="50">
        <f>('He Data'!P18/1000000000)/3785.41178*42</f>
        <v>4.3711150223605565E-11</v>
      </c>
      <c r="DW16" s="213" t="str">
        <f t="shared" si="112"/>
        <v>15LDC02-88</v>
      </c>
      <c r="DX16" s="324">
        <f t="shared" ca="1" si="113"/>
        <v>75.356125439070027</v>
      </c>
      <c r="DY16" s="325">
        <f t="shared" ca="1" si="114"/>
        <v>1.1497587947164931</v>
      </c>
      <c r="DZ16" s="326">
        <f t="shared" ca="1" si="115"/>
        <v>75356125.439070031</v>
      </c>
      <c r="EA16" s="326">
        <f t="shared" ca="1" si="15"/>
        <v>1.7576988012145069E-13</v>
      </c>
      <c r="EB16" s="324">
        <f t="shared" ca="1" si="16"/>
        <v>-2.8723406933690797E-16</v>
      </c>
      <c r="EC16" s="326">
        <f t="shared" ca="1" si="116"/>
        <v>75356125.439070016</v>
      </c>
      <c r="ED16" s="324">
        <f t="shared" ca="1" si="117"/>
        <v>75.356125439070013</v>
      </c>
      <c r="EE16" s="326"/>
      <c r="EF16" s="457" t="str">
        <f>'Picking Information'!B19</f>
        <v>3</v>
      </c>
      <c r="EG16" s="459" t="str">
        <f>'Picking Information'!C19</f>
        <v>z</v>
      </c>
      <c r="EH16" s="510">
        <f>IF($EG16="a",'Alpha Ejection Compiler'!G16,IF($EG16="z",'Alpha Ejection Compiler'!N16,IF($EG16="t",'Alpha Ejection Compiler'!U16,IF($EG16="m",'Alpha Ejection Compiler'!AB16,-1))))</f>
        <v>5.2569249750000009E-6</v>
      </c>
      <c r="EI16" s="511">
        <f>'Alpha Ejection Compiler'!E16</f>
        <v>52.621616035675608</v>
      </c>
      <c r="EJ16" s="30">
        <f>IF($EG16="a",'Alpha Ejection Compiler'!H16,IF($EG16="z",'Alpha Ejection Compiler'!O16,IF($EG16="t",'Alpha Ejection Compiler'!V16,IF($EG16="m",'Alpha Ejection Compiler'!AC16,-1))))</f>
        <v>0.78898217359191791</v>
      </c>
      <c r="EK16" s="30">
        <f>IF($EG16="a",'Alpha Ejection Compiler'!I16,IF($EG16="z",'Alpha Ejection Compiler'!P16,IF($EG16="t",'Alpha Ejection Compiler'!W16,IF($EG16="m",'Alpha Ejection Compiler'!AD16,-1))))</f>
        <v>0.75703681184935445</v>
      </c>
      <c r="EL16" s="30">
        <f>IF($EG16="a",'Alpha Ejection Compiler'!J16,IF($EG16="z",'Alpha Ejection Compiler'!Q16,IF($EG16="t",'Alpha Ejection Compiler'!X16,IF($EG16="m",'Alpha Ejection Compiler'!AE16,-1))))</f>
        <v>0.75222914517105954</v>
      </c>
      <c r="EM16" s="30">
        <f>IF($EG16="a",'Alpha Ejection Compiler'!K16,IF($EG16="z",'Alpha Ejection Compiler'!R16,IF($EG16="t",'Alpha Ejection Compiler'!Y16,IF($EG16="m",'Alpha Ejection Compiler'!AF16,-1))))</f>
        <v>0.93315149809040865</v>
      </c>
      <c r="EN16" s="30">
        <f t="shared" si="118"/>
        <v>0.78373843192673465</v>
      </c>
      <c r="EO16" s="30">
        <f t="shared" si="17"/>
        <v>0.78099848921444082</v>
      </c>
      <c r="EP16" s="213" t="str">
        <f t="shared" si="119"/>
        <v>15LDC02-88</v>
      </c>
      <c r="EQ16" s="474">
        <f t="shared" ca="1" si="120"/>
        <v>95.953285208214652</v>
      </c>
      <c r="ER16" s="475">
        <f t="shared" ca="1" si="121"/>
        <v>1.4640234341571567</v>
      </c>
      <c r="ES16" s="473">
        <f t="shared" ca="1" si="122"/>
        <v>95953285.208214656</v>
      </c>
      <c r="ET16" s="476">
        <f t="shared" ca="1" si="18"/>
        <v>1.757698801214495E-13</v>
      </c>
      <c r="EU16" s="478">
        <f t="shared" ca="1" si="19"/>
        <v>6.4627665600804296E-15</v>
      </c>
      <c r="EV16" s="477">
        <f t="shared" ca="1" si="123"/>
        <v>95953285.208215281</v>
      </c>
      <c r="EW16" s="474">
        <f t="shared" ca="1" si="124"/>
        <v>95.953285208215277</v>
      </c>
      <c r="EX16" s="474"/>
      <c r="EZ16" s="128">
        <f t="shared" si="20"/>
        <v>1.9897590825645829E-21</v>
      </c>
      <c r="FA16" s="63">
        <f t="shared" si="21"/>
        <v>8.0203052991398054E-23</v>
      </c>
      <c r="FB16" s="67">
        <f t="shared" si="22"/>
        <v>2.4737261494717818E-22</v>
      </c>
      <c r="FC16" s="63">
        <f t="shared" si="23"/>
        <v>0</v>
      </c>
      <c r="FD16" s="63">
        <f t="shared" si="125"/>
        <v>2.3173347505031593E-21</v>
      </c>
      <c r="FE16" s="67">
        <f t="shared" si="126"/>
        <v>1.7256381041154881E-10</v>
      </c>
      <c r="FF16" s="67">
        <f t="shared" si="24"/>
        <v>75357907.224606633</v>
      </c>
      <c r="FG16" s="64">
        <f t="shared" si="127"/>
        <v>75.357907224606635</v>
      </c>
      <c r="FH16" s="65">
        <f t="shared" si="25"/>
        <v>96314443.251842052</v>
      </c>
      <c r="FI16" s="65">
        <f t="shared" si="128"/>
        <v>96.31444325184205</v>
      </c>
      <c r="FJ16" s="65">
        <f t="shared" si="26"/>
        <v>1.5390370917391127</v>
      </c>
      <c r="FK16" s="63">
        <f t="shared" si="27"/>
        <v>2.3173347505031593E-21</v>
      </c>
      <c r="FL16" s="63">
        <f t="shared" si="28"/>
        <v>3.6005607325835719E-23</v>
      </c>
      <c r="FM16" s="63">
        <f t="shared" si="29"/>
        <v>1204166.378984767</v>
      </c>
      <c r="FN16" s="65">
        <f t="shared" si="129"/>
        <v>1.204166378984767</v>
      </c>
      <c r="FO16" s="66">
        <f t="shared" si="130"/>
        <v>1.597929697537527</v>
      </c>
      <c r="FQ16" s="73">
        <f>IF('Picking Information'!U19="Y",'Calculations Page'!FG16,-1)</f>
        <v>75.357907224606635</v>
      </c>
      <c r="FR16" s="72">
        <f>IF('Picking Information'!U19="Y",'Calculations Page'!FN16,-1)</f>
        <v>1.204166378984767</v>
      </c>
      <c r="FS16" s="72">
        <f>IF('Picking Information'!A19="Y",1,'Calculations Page'!X16)</f>
        <v>0.78099848921444082</v>
      </c>
      <c r="FT16" s="72">
        <f t="shared" si="131"/>
        <v>8.1932000000000045</v>
      </c>
      <c r="FU16" s="72">
        <f t="shared" si="132"/>
        <v>96.489184377814354</v>
      </c>
      <c r="FV16" s="72">
        <f t="shared" si="133"/>
        <v>1.5418293320848355</v>
      </c>
      <c r="FW16" s="74">
        <f t="shared" si="134"/>
        <v>3.083658664169671</v>
      </c>
      <c r="FY16" s="79">
        <f t="shared" si="30"/>
        <v>33.435873815461981</v>
      </c>
      <c r="FZ16" s="80">
        <f t="shared" si="31"/>
        <v>0.12476454456217161</v>
      </c>
      <c r="GA16" s="80">
        <f>(DE16/1000)/'Calculations Page'!EH16</f>
        <v>73.125436555731838</v>
      </c>
      <c r="GB16" s="80">
        <f t="shared" si="32"/>
        <v>1.3037024135618689</v>
      </c>
      <c r="GC16" s="80">
        <f>(DG16/1000)/'Calculations Page'!EH16</f>
        <v>36.782872734891917</v>
      </c>
      <c r="GD16" s="80">
        <f t="shared" si="33"/>
        <v>0.62490533849732266</v>
      </c>
      <c r="GE16" s="80">
        <f>(DI16/1000)/'Calculations Page'!EH16</f>
        <v>0</v>
      </c>
      <c r="GF16" s="80" t="e">
        <f t="shared" si="34"/>
        <v>#DIV/0!</v>
      </c>
      <c r="GG16" s="81">
        <f t="shared" si="135"/>
        <v>81.769411648431443</v>
      </c>
      <c r="GH16" s="516">
        <f t="shared" si="35"/>
        <v>9.5674882379088373E-17</v>
      </c>
      <c r="GI16" s="515"/>
      <c r="GJ16" s="243"/>
      <c r="GK16" s="85" t="str">
        <f t="shared" si="136"/>
        <v>33.436</v>
      </c>
      <c r="GL16" s="86" t="str">
        <f t="shared" si="137"/>
        <v>0.125</v>
      </c>
      <c r="GM16" s="86" t="str">
        <f t="shared" si="138"/>
        <v>73.13</v>
      </c>
      <c r="GN16" s="86" t="str">
        <f t="shared" si="139"/>
        <v>1.30</v>
      </c>
      <c r="GO16" s="86" t="str">
        <f t="shared" si="140"/>
        <v>36.78</v>
      </c>
      <c r="GP16" s="86" t="str">
        <f t="shared" si="141"/>
        <v>0.62</v>
      </c>
      <c r="GQ16" s="86" t="str">
        <f t="shared" si="142"/>
        <v>0.00</v>
      </c>
      <c r="GR16" s="86" t="e">
        <f t="shared" si="143"/>
        <v>#DIV/0!</v>
      </c>
      <c r="GS16" s="86" t="str">
        <f t="shared" si="144"/>
        <v>75.36</v>
      </c>
      <c r="GT16" s="86" t="str">
        <f t="shared" si="145"/>
        <v>0.781</v>
      </c>
      <c r="GU16" s="86" t="str">
        <f t="shared" si="146"/>
        <v>96.49</v>
      </c>
      <c r="GV16" s="87" t="str">
        <f t="shared" si="147"/>
        <v>1.54</v>
      </c>
      <c r="GW16" s="87" t="str">
        <f t="shared" si="148"/>
        <v>1.20</v>
      </c>
      <c r="GX16" s="129"/>
      <c r="GY16" s="93" t="str">
        <f>IF('Picking Information'!A19="Y",FQ16,"")</f>
        <v/>
      </c>
    </row>
    <row r="17" spans="1:207">
      <c r="A17" s="39" t="str">
        <f>'Picking Information'!B20</f>
        <v>1</v>
      </c>
      <c r="B17" s="40" t="str">
        <f>'Picking Information'!D20</f>
        <v>Toro</v>
      </c>
      <c r="C17" s="40" t="str">
        <f>'Picking Information'!E20</f>
        <v>22-1</v>
      </c>
      <c r="D17" s="45">
        <f>'Picking Information'!F20</f>
        <v>0</v>
      </c>
      <c r="E17" s="45">
        <v>1</v>
      </c>
      <c r="F17" s="121">
        <f>'Picking Information'!H20</f>
        <v>338.89310083396515</v>
      </c>
      <c r="G17" s="121">
        <f>'Picking Information'!I20</f>
        <v>255.87566338134951</v>
      </c>
      <c r="H17" s="121">
        <f>'Picking Information'!J20</f>
        <v>338.13495072024261</v>
      </c>
      <c r="I17" s="121">
        <f>'Picking Information'!K20</f>
        <v>239.19636087945412</v>
      </c>
      <c r="J17" s="121">
        <f t="shared" si="37"/>
        <v>338.51402577710388</v>
      </c>
      <c r="K17" s="121">
        <f t="shared" si="38"/>
        <v>247.53601213040182</v>
      </c>
      <c r="L17" s="121">
        <f t="shared" si="39"/>
        <v>123.76800606520091</v>
      </c>
      <c r="M17" s="121">
        <f>IF('Picking Information'!P20="N",'Calculations Page'!F17*1.5,'Calculations Page'!F17)</f>
        <v>338.89310083396515</v>
      </c>
      <c r="N17" s="46" t="str">
        <f>'Picking Information'!R20</f>
        <v>zircon</v>
      </c>
      <c r="O17" s="222"/>
      <c r="P17" s="47">
        <f t="shared" si="40"/>
        <v>9.6341448178137009E-5</v>
      </c>
      <c r="Q17" s="306">
        <f t="shared" si="41"/>
        <v>5.04442643054395E-5</v>
      </c>
      <c r="R17" s="47">
        <f t="shared" si="42"/>
        <v>0.66840069458486706</v>
      </c>
      <c r="S17" s="47">
        <f t="shared" si="43"/>
        <v>2.4565516990931548E-2</v>
      </c>
      <c r="T17" s="47">
        <f t="shared" si="44"/>
        <v>2.2060830926613016E-2</v>
      </c>
      <c r="U17" s="47">
        <f t="shared" si="45"/>
        <v>0.83073164093751528</v>
      </c>
      <c r="V17" s="47">
        <f t="shared" si="46"/>
        <v>0.91260688501365428</v>
      </c>
      <c r="W17" s="47">
        <f t="shared" si="47"/>
        <v>0.90278497856239792</v>
      </c>
      <c r="X17" s="239">
        <f t="shared" si="48"/>
        <v>0.91094434702578486</v>
      </c>
      <c r="Y17" s="306">
        <f t="shared" si="49"/>
        <v>0.32033570717618942</v>
      </c>
      <c r="Z17" s="306">
        <f t="shared" si="50"/>
        <v>2.5222132152719751E-4</v>
      </c>
      <c r="AA17" s="192"/>
      <c r="AB17" s="207" t="s">
        <v>162</v>
      </c>
      <c r="AC17" s="209">
        <f>Normals!R25</f>
        <v>1.6631072321512834</v>
      </c>
      <c r="AD17" s="210">
        <f>Normals!R26</f>
        <v>1.3618239896745767E-2</v>
      </c>
      <c r="AE17" s="192"/>
      <c r="AF17" s="192"/>
      <c r="AG17" s="251">
        <f t="shared" si="9"/>
        <v>1433738424205.7283</v>
      </c>
      <c r="AH17" s="246">
        <f t="shared" si="51"/>
        <v>8608725199.2922001</v>
      </c>
      <c r="AI17" s="246">
        <f t="shared" si="10"/>
        <v>1691112105561.1543</v>
      </c>
      <c r="AJ17" s="246">
        <f t="shared" si="52"/>
        <v>13847555888.523577</v>
      </c>
      <c r="AK17" s="246">
        <f t="shared" si="11"/>
        <v>174546574.43947619</v>
      </c>
      <c r="AL17" s="246">
        <f t="shared" si="53"/>
        <v>79527107.403615773</v>
      </c>
      <c r="AM17" s="213" t="str">
        <f t="shared" si="54"/>
        <v>22-1</v>
      </c>
      <c r="AN17" s="256">
        <f t="shared" si="55"/>
        <v>1303284548.9639471</v>
      </c>
      <c r="AO17" s="252">
        <f t="shared" si="56"/>
        <v>1433738424205.7283</v>
      </c>
      <c r="AP17" s="252">
        <f t="shared" si="12"/>
        <v>-2.199E-3</v>
      </c>
      <c r="AQ17" s="252">
        <f t="shared" si="13"/>
        <v>-0.99998423165137618</v>
      </c>
      <c r="AR17" s="252">
        <f t="shared" si="57"/>
        <v>8608725199.2922001</v>
      </c>
      <c r="AS17" s="252">
        <f t="shared" si="14"/>
        <v>1.6318924942564423E-4</v>
      </c>
      <c r="AT17" s="252">
        <f t="shared" si="58"/>
        <v>-7.452123257462559E-2</v>
      </c>
      <c r="AU17" s="252">
        <f t="shared" si="59"/>
        <v>137290153.01859486</v>
      </c>
      <c r="AV17" s="252">
        <f t="shared" si="60"/>
        <v>9456562.6330664139</v>
      </c>
      <c r="AW17" s="252">
        <f t="shared" si="61"/>
        <v>996169.97067578149</v>
      </c>
      <c r="AX17" s="252">
        <f t="shared" si="62"/>
        <v>2673662207.5426502</v>
      </c>
      <c r="AY17" s="252">
        <f t="shared" si="63"/>
        <v>1691112105561.1543</v>
      </c>
      <c r="AZ17" s="252">
        <f t="shared" si="64"/>
        <v>-0.13029600894067567</v>
      </c>
      <c r="BA17" s="252">
        <f t="shared" si="65"/>
        <v>-1</v>
      </c>
      <c r="BB17" s="252">
        <f t="shared" si="66"/>
        <v>13847555888.523577</v>
      </c>
      <c r="BC17" s="252">
        <f t="shared" si="67"/>
        <v>5.34545603211162E-4</v>
      </c>
      <c r="BD17" s="252">
        <f t="shared" si="68"/>
        <v>-4.1025163014571245E-3</v>
      </c>
      <c r="BE17" s="252">
        <f t="shared" si="69"/>
        <v>26831629.130094022</v>
      </c>
      <c r="BF17" s="252">
        <f t="shared" si="70"/>
        <v>269331.52955150726</v>
      </c>
      <c r="BG17" s="252">
        <f t="shared" si="71"/>
        <v>124328.76421099737</v>
      </c>
      <c r="BH17" s="213"/>
      <c r="BI17" s="213"/>
      <c r="BJ17" s="213"/>
      <c r="BK17" s="213"/>
      <c r="BL17" s="213" t="str">
        <f t="shared" si="72"/>
        <v>22-1</v>
      </c>
      <c r="BM17" s="304">
        <f>(($AC$20-'ICPMS Data'!V18)/('ICPMS Data'!V18/$AC$12-1)*AG17)</f>
        <v>1609126862620.0559</v>
      </c>
      <c r="BN17" s="304">
        <f t="shared" si="73"/>
        <v>1433738424205.7283</v>
      </c>
      <c r="BO17" s="304">
        <f>$AC$33-'ICPMS Data'!V18</f>
        <v>-1.11465293628766</v>
      </c>
      <c r="BP17" s="304">
        <f>'ICPMS Data'!V18/$AC$12-1</f>
        <v>-0.99201079460802999</v>
      </c>
      <c r="BQ17" s="304">
        <f t="shared" si="74"/>
        <v>8608725199.2922001</v>
      </c>
      <c r="BR17" s="304">
        <f>SQRT($AD$33^2+'ICPMS Data'!W18^2)</f>
        <v>1.2955634406939486E-2</v>
      </c>
      <c r="BS17" s="304">
        <f>BP17*SQRT(('ICPMS Data'!W18/'ICPMS Data'!V18)^2+($AE$12/$AC$12)^2)</f>
        <v>-1.354617685041945E-2</v>
      </c>
      <c r="BT17" s="304">
        <f t="shared" si="75"/>
        <v>30429680807.966824</v>
      </c>
      <c r="BU17" s="485">
        <f t="shared" si="76"/>
        <v>11675738021.303864</v>
      </c>
      <c r="BV17" s="304">
        <f t="shared" si="77"/>
        <v>220796128.28488892</v>
      </c>
      <c r="BW17" s="304">
        <f>AI17*(($AC$21-'ICPMS Data'!X18)/('ICPMS Data'!X18/$AC$13-1))</f>
        <v>1085141809190.3849</v>
      </c>
      <c r="BX17" s="304">
        <f t="shared" si="78"/>
        <v>1691112105561.1543</v>
      </c>
      <c r="BY17" s="304">
        <f>$AC$34-'ICPMS Data'!X18</f>
        <v>-0.77038849211975602</v>
      </c>
      <c r="BZ17" s="304">
        <f>'ICPMS Data'!X18/$AC$13-1</f>
        <v>-1</v>
      </c>
      <c r="CA17" s="304">
        <f t="shared" si="79"/>
        <v>13847555888.523577</v>
      </c>
      <c r="CB17" s="304">
        <f>SQRT($AD$34^2+'ICPMS Data'!Y18^2)</f>
        <v>8.8204571478145925E-3</v>
      </c>
      <c r="CC17" s="304">
        <f>BZ17*SQRT(('ICPMS Data'!Y18/'ICPMS Data'!X18)^2+($AE$13/$AC$13)^2)</f>
        <v>-1.1449347684565001E-2</v>
      </c>
      <c r="CD17" s="304">
        <f t="shared" si="80"/>
        <v>19689445197.788589</v>
      </c>
      <c r="CE17" s="485">
        <v>0</v>
      </c>
      <c r="CF17" s="485">
        <v>0</v>
      </c>
      <c r="CG17" s="213" t="str">
        <f t="shared" si="81"/>
        <v>22-1</v>
      </c>
      <c r="CH17" s="262">
        <f t="shared" si="82"/>
        <v>1607823578071.092</v>
      </c>
      <c r="CI17" s="257">
        <f t="shared" si="83"/>
        <v>30429990513.650513</v>
      </c>
      <c r="CJ17" s="257">
        <f t="shared" si="84"/>
        <v>11666281458.670797</v>
      </c>
      <c r="CK17" s="257">
        <f t="shared" si="85"/>
        <v>220798375.49268249</v>
      </c>
      <c r="CL17" s="262">
        <f t="shared" si="86"/>
        <v>1082468146982.8423</v>
      </c>
      <c r="CM17" s="257">
        <f t="shared" si="87"/>
        <v>19689463480.070805</v>
      </c>
      <c r="CN17" s="262">
        <f t="shared" si="88"/>
        <v>-269331.52955150726</v>
      </c>
      <c r="CO17" s="257">
        <f t="shared" si="89"/>
        <v>124328.76421099737</v>
      </c>
      <c r="CP17" s="286"/>
      <c r="CQ17" s="218">
        <f t="shared" si="90"/>
        <v>2.6901824909132275E-12</v>
      </c>
      <c r="CR17" s="48">
        <f t="shared" si="91"/>
        <v>5.0549487630696541E-14</v>
      </c>
      <c r="CS17" s="219">
        <f t="shared" si="92"/>
        <v>2.670803285832379E-12</v>
      </c>
      <c r="CT17" s="219">
        <f t="shared" si="93"/>
        <v>5.0548156999419455E-14</v>
      </c>
      <c r="CU17" s="323">
        <f t="shared" si="94"/>
        <v>0.66168773837160921</v>
      </c>
      <c r="CV17" s="219">
        <f t="shared" si="95"/>
        <v>1.9379205080848502E-14</v>
      </c>
      <c r="CW17" s="219">
        <f t="shared" si="96"/>
        <v>3.6677471012073505E-16</v>
      </c>
      <c r="CX17" s="323">
        <f t="shared" si="97"/>
        <v>4.2010243297331117E-3</v>
      </c>
      <c r="CY17" s="48">
        <f t="shared" si="98"/>
        <v>1.7981198454864489E-12</v>
      </c>
      <c r="CZ17" s="48">
        <f t="shared" si="99"/>
        <v>3.2706749966895021E-14</v>
      </c>
      <c r="DA17" s="323">
        <f t="shared" si="100"/>
        <v>0.33411123729865777</v>
      </c>
      <c r="DB17" s="219">
        <f t="shared" si="101"/>
        <v>0</v>
      </c>
      <c r="DC17" s="219">
        <f t="shared" si="102"/>
        <v>0</v>
      </c>
      <c r="DD17" s="213"/>
      <c r="DE17" s="267">
        <f t="shared" si="103"/>
        <v>0.64034413831207548</v>
      </c>
      <c r="DF17" s="263">
        <f t="shared" si="104"/>
        <v>1.2032294540734697E-2</v>
      </c>
      <c r="DG17" s="263">
        <f t="shared" si="105"/>
        <v>0.4172357289466756</v>
      </c>
      <c r="DH17" s="263">
        <f t="shared" si="106"/>
        <v>7.5892742623183207E-3</v>
      </c>
      <c r="DI17" s="263">
        <f t="shared" si="107"/>
        <v>0</v>
      </c>
      <c r="DJ17" s="268">
        <f t="shared" si="108"/>
        <v>0</v>
      </c>
      <c r="DL17" s="49">
        <f>'He Data'!P19/(1000000000*22413.6)</f>
        <v>3.4356062717847022E-13</v>
      </c>
      <c r="DM17" s="45">
        <f>DL17*('He Data'!Q19/'He Data'!P19)</f>
        <v>1.4129066817094465E-15</v>
      </c>
      <c r="DN17" s="50">
        <f t="shared" si="109"/>
        <v>206892209686.87479</v>
      </c>
      <c r="DO17" s="51">
        <f>DN17*('He Data'!Q19/'He Data'!P19)</f>
        <v>850852403.72542882</v>
      </c>
      <c r="DP17" s="50">
        <f t="shared" si="110"/>
        <v>3.7714776791819264E-13</v>
      </c>
      <c r="DQ17" s="50">
        <f t="shared" si="111"/>
        <v>1.5510351278017793E-15</v>
      </c>
      <c r="DR17" s="50">
        <f>('He Data'!P19/1000000000)*0.0000000008107131194</f>
        <v>6.2428400097540434E-18</v>
      </c>
      <c r="DS17" s="50">
        <f>('He Data'!P19/1000000000)/3785.41178*42</f>
        <v>8.5438018021846264E-11</v>
      </c>
      <c r="DW17" s="213" t="str">
        <f t="shared" si="112"/>
        <v>22-1</v>
      </c>
      <c r="DX17" s="324">
        <f t="shared" ca="1" si="113"/>
        <v>85.657038722604767</v>
      </c>
      <c r="DY17" s="325">
        <f t="shared" ca="1" si="114"/>
        <v>1.3241881199263583</v>
      </c>
      <c r="DZ17" s="326">
        <f t="shared" ca="1" si="115"/>
        <v>85657038.722604766</v>
      </c>
      <c r="EA17" s="326">
        <f t="shared" ca="1" si="15"/>
        <v>3.4356062717847179E-13</v>
      </c>
      <c r="EB17" s="324">
        <f t="shared" ca="1" si="16"/>
        <v>-4.5555279393102907E-15</v>
      </c>
      <c r="EC17" s="326">
        <f t="shared" ca="1" si="116"/>
        <v>85657038.722604379</v>
      </c>
      <c r="ED17" s="324">
        <f t="shared" ca="1" si="117"/>
        <v>85.657038722604383</v>
      </c>
      <c r="EE17" s="326"/>
      <c r="EF17" s="457" t="str">
        <f>'Picking Information'!B20</f>
        <v>1</v>
      </c>
      <c r="EG17" s="459" t="str">
        <f>'Picking Information'!C20</f>
        <v>z</v>
      </c>
      <c r="EH17" s="510">
        <f>IF($EG17="a",'Alpha Ejection Compiler'!G17,IF($EG17="z",'Alpha Ejection Compiler'!N17,IF($EG17="t",'Alpha Ejection Compiler'!U17,IF($EG17="m",'Alpha Ejection Compiler'!AB17,-1))))</f>
        <v>5.04442643054395E-5</v>
      </c>
      <c r="EI17" s="511">
        <f>'Alpha Ejection Compiler'!E17</f>
        <v>134.98845412651318</v>
      </c>
      <c r="EJ17" s="30">
        <f>IF($EG17="a",'Alpha Ejection Compiler'!H17,IF($EG17="z",'Alpha Ejection Compiler'!O17,IF($EG17="t",'Alpha Ejection Compiler'!V17,IF($EG17="m",'Alpha Ejection Compiler'!AC17,-1))))</f>
        <v>0.9136999643155912</v>
      </c>
      <c r="EK17" s="30">
        <f>IF($EG17="a",'Alpha Ejection Compiler'!I17,IF($EG17="z",'Alpha Ejection Compiler'!P17,IF($EG17="t",'Alpha Ejection Compiler'!W17,IF($EG17="m",'Alpha Ejection Compiler'!AD17,-1))))</f>
        <v>0.89986416938321734</v>
      </c>
      <c r="EL17" s="30">
        <f>IF($EG17="a",'Alpha Ejection Compiler'!J17,IF($EG17="z",'Alpha Ejection Compiler'!Q17,IF($EG17="t",'Alpha Ejection Compiler'!X17,IF($EG17="m",'Alpha Ejection Compiler'!AE17,-1))))</f>
        <v>0.89776258603977932</v>
      </c>
      <c r="EM17" s="30">
        <f>IF($EG17="a",'Alpha Ejection Compiler'!K17,IF($EG17="z",'Alpha Ejection Compiler'!R17,IF($EG17="t",'Alpha Ejection Compiler'!Y17,IF($EG17="m",'Alpha Ejection Compiler'!AF17,-1))))</f>
        <v>0.97355605425006464</v>
      </c>
      <c r="EN17" s="30">
        <f t="shared" si="118"/>
        <v>0.91100227044708637</v>
      </c>
      <c r="EO17" s="30">
        <f t="shared" si="17"/>
        <v>0.91094434702578486</v>
      </c>
      <c r="EP17" s="213" t="str">
        <f t="shared" si="119"/>
        <v>22-1</v>
      </c>
      <c r="EQ17" s="474">
        <f t="shared" ca="1" si="120"/>
        <v>93.949157470563193</v>
      </c>
      <c r="ER17" s="475">
        <f t="shared" ca="1" si="121"/>
        <v>1.4523775285121991</v>
      </c>
      <c r="ES17" s="473">
        <f t="shared" ca="1" si="122"/>
        <v>93949157.470563188</v>
      </c>
      <c r="ET17" s="476">
        <f t="shared" ca="1" si="18"/>
        <v>3.4356062717846957E-13</v>
      </c>
      <c r="EU17" s="478">
        <f t="shared" ca="1" si="19"/>
        <v>1.9103826842268962E-15</v>
      </c>
      <c r="EV17" s="477">
        <f t="shared" ca="1" si="123"/>
        <v>93949157.470563367</v>
      </c>
      <c r="EW17" s="474">
        <f t="shared" ca="1" si="124"/>
        <v>93.949157470563364</v>
      </c>
      <c r="EX17" s="474"/>
      <c r="EZ17" s="128">
        <f t="shared" si="20"/>
        <v>3.3144668777179823E-21</v>
      </c>
      <c r="FA17" s="63">
        <f t="shared" si="21"/>
        <v>1.3359927086711552E-22</v>
      </c>
      <c r="FB17" s="67">
        <f t="shared" si="22"/>
        <v>5.3377187613265236E-22</v>
      </c>
      <c r="FC17" s="63">
        <f t="shared" si="23"/>
        <v>0</v>
      </c>
      <c r="FD17" s="63">
        <f t="shared" si="125"/>
        <v>3.9818380247177506E-21</v>
      </c>
      <c r="FE17" s="67">
        <f t="shared" si="126"/>
        <v>1.6880151219581257E-10</v>
      </c>
      <c r="FF17" s="67">
        <f t="shared" si="24"/>
        <v>85659626.994516298</v>
      </c>
      <c r="FG17" s="64">
        <f t="shared" si="127"/>
        <v>85.659626994516302</v>
      </c>
      <c r="FH17" s="65">
        <f t="shared" si="25"/>
        <v>93967793.751005247</v>
      </c>
      <c r="FI17" s="65">
        <f t="shared" si="128"/>
        <v>93.967793751005246</v>
      </c>
      <c r="FJ17" s="65">
        <f t="shared" si="26"/>
        <v>1.5481980665556985</v>
      </c>
      <c r="FK17" s="63">
        <f t="shared" si="27"/>
        <v>3.9818380247177506E-21</v>
      </c>
      <c r="FL17" s="63">
        <f t="shared" si="28"/>
        <v>6.3527505681624115E-23</v>
      </c>
      <c r="FM17" s="63">
        <f t="shared" si="29"/>
        <v>1411314.0641165019</v>
      </c>
      <c r="FN17" s="65">
        <f t="shared" si="129"/>
        <v>1.4113140641165018</v>
      </c>
      <c r="FO17" s="66">
        <f t="shared" si="130"/>
        <v>1.6475837143288641</v>
      </c>
      <c r="FQ17" s="73">
        <f>IF('Picking Information'!U20="Y",'Calculations Page'!FG17,-1)</f>
        <v>85.659626994516302</v>
      </c>
      <c r="FR17" s="72">
        <f>IF('Picking Information'!U20="Y",'Calculations Page'!FN17,-1)</f>
        <v>1.4113140641165018</v>
      </c>
      <c r="FS17" s="72">
        <f>IF('Picking Information'!A20="Y",1,'Calculations Page'!X17)</f>
        <v>0.91094434702578486</v>
      </c>
      <c r="FT17" s="72">
        <f t="shared" si="131"/>
        <v>7</v>
      </c>
      <c r="FU17" s="72">
        <f t="shared" si="132"/>
        <v>94.03387514747007</v>
      </c>
      <c r="FV17" s="72">
        <f t="shared" si="133"/>
        <v>1.5492868128820538</v>
      </c>
      <c r="FW17" s="74">
        <f t="shared" si="134"/>
        <v>3.0985736257641077</v>
      </c>
      <c r="FY17" s="79">
        <f t="shared" si="30"/>
        <v>6.810697547261551</v>
      </c>
      <c r="FZ17" s="80">
        <f t="shared" si="31"/>
        <v>2.8009263315930451E-2</v>
      </c>
      <c r="GA17" s="80">
        <f>(DE17/1000)/'Calculations Page'!EH17</f>
        <v>12.694092125812329</v>
      </c>
      <c r="GB17" s="80">
        <f t="shared" si="32"/>
        <v>0.23852651448892737</v>
      </c>
      <c r="GC17" s="80">
        <f>(DG17/1000)/'Calculations Page'!EH17</f>
        <v>8.2712224014273961</v>
      </c>
      <c r="GD17" s="80">
        <f t="shared" si="33"/>
        <v>0.15044870545371311</v>
      </c>
      <c r="GE17" s="80">
        <f>(DI17/1000)/'Calculations Page'!EH17</f>
        <v>0</v>
      </c>
      <c r="GF17" s="80" t="e">
        <f t="shared" si="34"/>
        <v>#DIV/0!</v>
      </c>
      <c r="GG17" s="81">
        <f t="shared" si="135"/>
        <v>14.637829390147767</v>
      </c>
      <c r="GH17" s="516">
        <f t="shared" si="35"/>
        <v>1.9488430012331994E-17</v>
      </c>
      <c r="GI17" s="515"/>
      <c r="GJ17" s="243"/>
      <c r="GK17" s="85" t="str">
        <f t="shared" si="136"/>
        <v>6.811</v>
      </c>
      <c r="GL17" s="86" t="str">
        <f t="shared" si="137"/>
        <v>0.028</v>
      </c>
      <c r="GM17" s="86" t="str">
        <f t="shared" si="138"/>
        <v>12.69</v>
      </c>
      <c r="GN17" s="86" t="str">
        <f t="shared" si="139"/>
        <v>0.24</v>
      </c>
      <c r="GO17" s="86" t="str">
        <f t="shared" si="140"/>
        <v>8.27</v>
      </c>
      <c r="GP17" s="86" t="str">
        <f t="shared" si="141"/>
        <v>0.15</v>
      </c>
      <c r="GQ17" s="86" t="str">
        <f t="shared" si="142"/>
        <v>0.00</v>
      </c>
      <c r="GR17" s="86" t="e">
        <f t="shared" si="143"/>
        <v>#DIV/0!</v>
      </c>
      <c r="GS17" s="86" t="str">
        <f t="shared" si="144"/>
        <v>85.66</v>
      </c>
      <c r="GT17" s="86" t="str">
        <f t="shared" si="145"/>
        <v>0.911</v>
      </c>
      <c r="GU17" s="86" t="str">
        <f t="shared" si="146"/>
        <v>94.03</v>
      </c>
      <c r="GV17" s="87" t="str">
        <f t="shared" si="147"/>
        <v>1.55</v>
      </c>
      <c r="GW17" s="87" t="str">
        <f t="shared" si="148"/>
        <v>1.41</v>
      </c>
      <c r="GX17" s="129"/>
      <c r="GY17" s="93" t="str">
        <f>IF('Picking Information'!A20="Y",FQ17,"")</f>
        <v/>
      </c>
    </row>
    <row r="18" spans="1:207">
      <c r="A18" s="39" t="str">
        <f>'Picking Information'!B21</f>
        <v>1</v>
      </c>
      <c r="B18" s="40" t="str">
        <f>'Picking Information'!D21</f>
        <v>Toro</v>
      </c>
      <c r="C18" s="40" t="str">
        <f>'Picking Information'!E21</f>
        <v>22-3</v>
      </c>
      <c r="D18" s="45">
        <f>'Picking Information'!F21</f>
        <v>0</v>
      </c>
      <c r="E18" s="45">
        <v>1</v>
      </c>
      <c r="F18" s="121">
        <f>'Picking Information'!H21</f>
        <v>347.61182714177409</v>
      </c>
      <c r="G18" s="121">
        <f>'Picking Information'!I21</f>
        <v>299.84836997725552</v>
      </c>
      <c r="H18" s="121">
        <f>'Picking Information'!J21</f>
        <v>324.48824867323731</v>
      </c>
      <c r="I18" s="121">
        <f>'Picking Information'!K21</f>
        <v>183.47232752084912</v>
      </c>
      <c r="J18" s="121">
        <f t="shared" si="37"/>
        <v>336.05003790750573</v>
      </c>
      <c r="K18" s="121">
        <f t="shared" si="38"/>
        <v>241.66034874905233</v>
      </c>
      <c r="L18" s="121">
        <f t="shared" si="39"/>
        <v>120.83017437452617</v>
      </c>
      <c r="M18" s="121">
        <f>IF('Picking Information'!P21="N",'Calculations Page'!F18*1.5,'Calculations Page'!F18)</f>
        <v>347.61182714177409</v>
      </c>
      <c r="N18" s="46" t="str">
        <f>'Picking Information'!R21</f>
        <v>zircon</v>
      </c>
      <c r="O18" s="222"/>
      <c r="P18" s="47">
        <f t="shared" si="40"/>
        <v>8.5966483947202282E-5</v>
      </c>
      <c r="Q18" s="306">
        <f t="shared" si="41"/>
        <v>4.5011945737245908E-5</v>
      </c>
      <c r="R18" s="47">
        <f t="shared" si="42"/>
        <v>1.524714253073616</v>
      </c>
      <c r="S18" s="47">
        <f t="shared" si="43"/>
        <v>2.4871285342228495E-2</v>
      </c>
      <c r="T18" s="47">
        <f t="shared" si="44"/>
        <v>2.2305701028503003E-2</v>
      </c>
      <c r="U18" s="47">
        <f t="shared" si="45"/>
        <v>0.70743621978440319</v>
      </c>
      <c r="V18" s="47">
        <f t="shared" si="46"/>
        <v>0.91166371476198771</v>
      </c>
      <c r="W18" s="47">
        <f t="shared" si="47"/>
        <v>0.90173644696878619</v>
      </c>
      <c r="X18" s="239">
        <f t="shared" si="48"/>
        <v>0.9087593557691962</v>
      </c>
      <c r="Y18" s="306">
        <f t="shared" si="49"/>
        <v>0.28583890889577535</v>
      </c>
      <c r="Z18" s="306">
        <f t="shared" si="50"/>
        <v>2.2505972868622955E-4</v>
      </c>
      <c r="AA18" s="192"/>
      <c r="AB18" s="208" t="s">
        <v>163</v>
      </c>
      <c r="AC18" s="211">
        <f>Normals!T25</f>
        <v>34452.661476055197</v>
      </c>
      <c r="AD18" s="205">
        <f>Normals!T26</f>
        <v>15697.360537411871</v>
      </c>
      <c r="AE18" s="192"/>
      <c r="AF18" s="192"/>
      <c r="AG18" s="251">
        <f t="shared" si="9"/>
        <v>1433738424205.7283</v>
      </c>
      <c r="AH18" s="246">
        <f t="shared" si="51"/>
        <v>8608725199.2922001</v>
      </c>
      <c r="AI18" s="246">
        <f t="shared" si="10"/>
        <v>1691112105561.1543</v>
      </c>
      <c r="AJ18" s="246">
        <f t="shared" si="52"/>
        <v>13847555888.523577</v>
      </c>
      <c r="AK18" s="246">
        <f t="shared" si="11"/>
        <v>174546574.43947619</v>
      </c>
      <c r="AL18" s="246">
        <f t="shared" si="53"/>
        <v>79527107.403615773</v>
      </c>
      <c r="AM18" s="213" t="str">
        <f t="shared" si="54"/>
        <v>22-3</v>
      </c>
      <c r="AN18" s="256">
        <f t="shared" si="55"/>
        <v>1303284548.9639471</v>
      </c>
      <c r="AO18" s="252">
        <f t="shared" si="56"/>
        <v>1433738424205.7283</v>
      </c>
      <c r="AP18" s="252">
        <f t="shared" si="12"/>
        <v>-2.199E-3</v>
      </c>
      <c r="AQ18" s="252">
        <f t="shared" si="13"/>
        <v>-0.99998423165137618</v>
      </c>
      <c r="AR18" s="252">
        <f t="shared" si="57"/>
        <v>8608725199.2922001</v>
      </c>
      <c r="AS18" s="252">
        <f t="shared" si="14"/>
        <v>1.6318924942564423E-4</v>
      </c>
      <c r="AT18" s="252">
        <f t="shared" si="58"/>
        <v>-7.452123257462559E-2</v>
      </c>
      <c r="AU18" s="252">
        <f t="shared" si="59"/>
        <v>137290153.01859486</v>
      </c>
      <c r="AV18" s="252">
        <f t="shared" si="60"/>
        <v>9456562.6330664139</v>
      </c>
      <c r="AW18" s="252">
        <f t="shared" si="61"/>
        <v>996169.97067578149</v>
      </c>
      <c r="AX18" s="252">
        <f t="shared" si="62"/>
        <v>2673662207.5426502</v>
      </c>
      <c r="AY18" s="252">
        <f t="shared" si="63"/>
        <v>1691112105561.1543</v>
      </c>
      <c r="AZ18" s="252">
        <f t="shared" si="64"/>
        <v>-0.13029600894067567</v>
      </c>
      <c r="BA18" s="252">
        <f t="shared" si="65"/>
        <v>-1</v>
      </c>
      <c r="BB18" s="252">
        <f t="shared" si="66"/>
        <v>13847555888.523577</v>
      </c>
      <c r="BC18" s="252">
        <f t="shared" si="67"/>
        <v>5.34545603211162E-4</v>
      </c>
      <c r="BD18" s="252">
        <f t="shared" si="68"/>
        <v>-4.1025163014571245E-3</v>
      </c>
      <c r="BE18" s="252">
        <f t="shared" si="69"/>
        <v>26831629.130094022</v>
      </c>
      <c r="BF18" s="252">
        <f t="shared" si="70"/>
        <v>269331.52955150726</v>
      </c>
      <c r="BG18" s="252">
        <f t="shared" si="71"/>
        <v>124328.76421099737</v>
      </c>
      <c r="BH18" s="213"/>
      <c r="BI18" s="213"/>
      <c r="BJ18" s="213"/>
      <c r="BK18" s="213"/>
      <c r="BL18" s="213" t="str">
        <f t="shared" si="72"/>
        <v>22-3</v>
      </c>
      <c r="BM18" s="304">
        <f>(($AC$20-'ICPMS Data'!V19)/('ICPMS Data'!V19/$AC$12-1)*AG18)</f>
        <v>3091346898066.7822</v>
      </c>
      <c r="BN18" s="304">
        <f t="shared" si="73"/>
        <v>1433738424205.7283</v>
      </c>
      <c r="BO18" s="304">
        <f>$AC$33-'ICPMS Data'!V19</f>
        <v>-2.1246006525558698</v>
      </c>
      <c r="BP18" s="304">
        <f>'ICPMS Data'!V19/$AC$12-1</f>
        <v>-0.98477206384349292</v>
      </c>
      <c r="BQ18" s="304">
        <f t="shared" si="74"/>
        <v>8608725199.2922001</v>
      </c>
      <c r="BR18" s="304">
        <f>SQRT($AD$33^2+'ICPMS Data'!W19^2)</f>
        <v>2.4054593029624632E-2</v>
      </c>
      <c r="BS18" s="304">
        <f>BP18*SQRT(('ICPMS Data'!W19/'ICPMS Data'!V19)^2+($AE$12/$AC$12)^2)</f>
        <v>-1.3195879089631801E-2</v>
      </c>
      <c r="BT18" s="304">
        <f t="shared" si="75"/>
        <v>57319034567.494164</v>
      </c>
      <c r="BU18" s="485">
        <f t="shared" si="76"/>
        <v>22430646926.140141</v>
      </c>
      <c r="BV18" s="304">
        <f t="shared" si="77"/>
        <v>415903833.80613679</v>
      </c>
      <c r="BW18" s="304">
        <f>AI18*(($AC$21-'ICPMS Data'!X19)/('ICPMS Data'!X19/$AC$13-1))</f>
        <v>4748293110875.376</v>
      </c>
      <c r="BX18" s="304">
        <f t="shared" si="78"/>
        <v>1691112105561.1543</v>
      </c>
      <c r="BY18" s="304">
        <f>$AC$34-'ICPMS Data'!X19</f>
        <v>-2.9365082245957197</v>
      </c>
      <c r="BZ18" s="304">
        <f>'ICPMS Data'!X19/$AC$13-1</f>
        <v>-1</v>
      </c>
      <c r="CA18" s="304">
        <f t="shared" si="79"/>
        <v>13847555888.523577</v>
      </c>
      <c r="CB18" s="304">
        <f>SQRT($AD$34^2+'ICPMS Data'!Y19^2)</f>
        <v>2.8332754429914304E-2</v>
      </c>
      <c r="CC18" s="304">
        <f>BZ18*SQRT(('ICPMS Data'!Y19/'ICPMS Data'!X19)^2+($AE$13/$AC$13)^2)</f>
        <v>-9.6484472763115406E-3</v>
      </c>
      <c r="CD18" s="304">
        <f t="shared" si="80"/>
        <v>75561375161.836334</v>
      </c>
      <c r="CE18" s="485">
        <v>0</v>
      </c>
      <c r="CF18" s="485">
        <v>0</v>
      </c>
      <c r="CG18" s="213" t="str">
        <f t="shared" si="81"/>
        <v>22-3</v>
      </c>
      <c r="CH18" s="262">
        <f t="shared" si="82"/>
        <v>3090043613517.8184</v>
      </c>
      <c r="CI18" s="257">
        <f t="shared" si="83"/>
        <v>57319198985.468269</v>
      </c>
      <c r="CJ18" s="257">
        <f t="shared" si="84"/>
        <v>22421190363.507076</v>
      </c>
      <c r="CK18" s="257">
        <f t="shared" si="85"/>
        <v>415905026.8141191</v>
      </c>
      <c r="CL18" s="262">
        <f t="shared" si="86"/>
        <v>4745619448667.833</v>
      </c>
      <c r="CM18" s="257">
        <f t="shared" si="87"/>
        <v>75561379925.753723</v>
      </c>
      <c r="CN18" s="262">
        <f t="shared" si="88"/>
        <v>-269331.52955150726</v>
      </c>
      <c r="CO18" s="257">
        <f t="shared" si="89"/>
        <v>124328.76421099737</v>
      </c>
      <c r="CP18" s="286"/>
      <c r="CQ18" s="218">
        <f t="shared" si="90"/>
        <v>5.1702073154174835E-12</v>
      </c>
      <c r="CR18" s="48">
        <f t="shared" si="91"/>
        <v>9.5217122687488175E-14</v>
      </c>
      <c r="CS18" s="219">
        <f t="shared" si="92"/>
        <v>5.1329628131525219E-12</v>
      </c>
      <c r="CT18" s="219">
        <f t="shared" si="93"/>
        <v>9.5214616254930683E-14</v>
      </c>
      <c r="CU18" s="323">
        <f t="shared" si="94"/>
        <v>0.46335293532244642</v>
      </c>
      <c r="CV18" s="219">
        <f t="shared" si="95"/>
        <v>3.7244502264961924E-14</v>
      </c>
      <c r="CW18" s="219">
        <f t="shared" si="96"/>
        <v>6.9087213756498186E-16</v>
      </c>
      <c r="CX18" s="323">
        <f t="shared" si="97"/>
        <v>2.9418059934634136E-3</v>
      </c>
      <c r="CY18" s="48">
        <f t="shared" si="98"/>
        <v>7.883088785162513E-12</v>
      </c>
      <c r="CZ18" s="48">
        <f t="shared" si="99"/>
        <v>1.2551724240158426E-13</v>
      </c>
      <c r="DA18" s="323">
        <f t="shared" si="100"/>
        <v>0.53370525868409002</v>
      </c>
      <c r="DB18" s="219">
        <f t="shared" si="101"/>
        <v>0</v>
      </c>
      <c r="DC18" s="219">
        <f t="shared" si="102"/>
        <v>0</v>
      </c>
      <c r="DD18" s="213"/>
      <c r="DE18" s="267">
        <f t="shared" si="103"/>
        <v>1.2306644472888235</v>
      </c>
      <c r="DF18" s="263">
        <f t="shared" si="104"/>
        <v>2.2664531713302811E-2</v>
      </c>
      <c r="DG18" s="263">
        <f t="shared" si="105"/>
        <v>1.8291919217091095</v>
      </c>
      <c r="DH18" s="263">
        <f t="shared" si="106"/>
        <v>2.9125020926863612E-2</v>
      </c>
      <c r="DI18" s="263">
        <f t="shared" si="107"/>
        <v>0</v>
      </c>
      <c r="DJ18" s="268">
        <f t="shared" si="108"/>
        <v>0</v>
      </c>
      <c r="DL18" s="49">
        <f>'He Data'!P20/(1000000000*22413.6)</f>
        <v>7.3989250843734708E-13</v>
      </c>
      <c r="DM18" s="45">
        <f>DL18*('He Data'!Q20/'He Data'!P20)</f>
        <v>2.5913380076889247E-15</v>
      </c>
      <c r="DN18" s="50">
        <f t="shared" si="109"/>
        <v>445563268580.97046</v>
      </c>
      <c r="DO18" s="51">
        <f>DN18*('He Data'!Q20/'He Data'!P20)</f>
        <v>1560503748.2302706</v>
      </c>
      <c r="DP18" s="50">
        <f t="shared" si="110"/>
        <v>8.1417869729779443E-13</v>
      </c>
      <c r="DQ18" s="50">
        <f t="shared" si="111"/>
        <v>2.8515117794804465E-15</v>
      </c>
      <c r="DR18" s="50">
        <f>('He Data'!P20/1000000000)*0.0000000008107131194</f>
        <v>1.3444586454868978E-17</v>
      </c>
      <c r="DS18" s="50">
        <f>('He Data'!P20/1000000000)/3785.41178*42</f>
        <v>1.8399940059854613E-10</v>
      </c>
      <c r="DW18" s="213" t="str">
        <f t="shared" si="112"/>
        <v>22-3</v>
      </c>
      <c r="DX18" s="324">
        <f t="shared" ca="1" si="113"/>
        <v>82.001117131858663</v>
      </c>
      <c r="DY18" s="325">
        <f t="shared" ca="1" si="114"/>
        <v>1.0399766075410075</v>
      </c>
      <c r="DZ18" s="326">
        <f t="shared" ca="1" si="115"/>
        <v>82001117.131858662</v>
      </c>
      <c r="EA18" s="326">
        <f t="shared" ca="1" si="15"/>
        <v>7.3989250843735061E-13</v>
      </c>
      <c r="EB18" s="324">
        <f t="shared" ca="1" si="16"/>
        <v>-4.7765003903798745E-15</v>
      </c>
      <c r="EC18" s="326">
        <f t="shared" ca="1" si="116"/>
        <v>82001117.131858274</v>
      </c>
      <c r="ED18" s="324">
        <f t="shared" ca="1" si="117"/>
        <v>82.00111713185828</v>
      </c>
      <c r="EE18" s="326"/>
      <c r="EF18" s="457" t="str">
        <f>'Picking Information'!B21</f>
        <v>1</v>
      </c>
      <c r="EG18" s="459" t="str">
        <f>'Picking Information'!C21</f>
        <v>z</v>
      </c>
      <c r="EH18" s="510">
        <f>IF($EG18="a",'Alpha Ejection Compiler'!G18,IF($EG18="z",'Alpha Ejection Compiler'!N18,IF($EG18="t",'Alpha Ejection Compiler'!U18,IF($EG18="m",'Alpha Ejection Compiler'!AB18,-1))))</f>
        <v>4.5011945737245908E-5</v>
      </c>
      <c r="EI18" s="511">
        <f>'Alpha Ejection Compiler'!E18</f>
        <v>124.67680706910026</v>
      </c>
      <c r="EJ18" s="30">
        <f>IF($EG18="a",'Alpha Ejection Compiler'!H18,IF($EG18="z",'Alpha Ejection Compiler'!O18,IF($EG18="t",'Alpha Ejection Compiler'!V18,IF($EG18="m",'Alpha Ejection Compiler'!AC18,-1))))</f>
        <v>0.90659281635652578</v>
      </c>
      <c r="EK18" s="30">
        <f>IF($EG18="a",'Alpha Ejection Compiler'!I18,IF($EG18="z",'Alpha Ejection Compiler'!P18,IF($EG18="t",'Alpha Ejection Compiler'!W18,IF($EG18="m",'Alpha Ejection Compiler'!AD18,-1))))</f>
        <v>0.89162988996930281</v>
      </c>
      <c r="EL18" s="30">
        <f>IF($EG18="a",'Alpha Ejection Compiler'!J18,IF($EG18="z",'Alpha Ejection Compiler'!Q18,IF($EG18="t",'Alpha Ejection Compiler'!X18,IF($EG18="m",'Alpha Ejection Compiler'!AE18,-1))))</f>
        <v>0.88935756463591675</v>
      </c>
      <c r="EM18" s="30">
        <f>IF($EG18="a",'Alpha Ejection Compiler'!K18,IF($EG18="z",'Alpha Ejection Compiler'!R18,IF($EG18="t",'Alpha Ejection Compiler'!Y18,IF($EG18="m",'Alpha Ejection Compiler'!AF18,-1))))</f>
        <v>0.97136982832756003</v>
      </c>
      <c r="EN18" s="30">
        <f t="shared" si="118"/>
        <v>0.9015504059601771</v>
      </c>
      <c r="EO18" s="30">
        <f t="shared" si="17"/>
        <v>0.9087593557691962</v>
      </c>
      <c r="EP18" s="213" t="str">
        <f t="shared" si="119"/>
        <v>22-3</v>
      </c>
      <c r="EQ18" s="474">
        <f t="shared" ca="1" si="120"/>
        <v>90.881772317620545</v>
      </c>
      <c r="ER18" s="475">
        <f t="shared" ca="1" si="121"/>
        <v>1.1526052396360926</v>
      </c>
      <c r="ES18" s="473">
        <f t="shared" ca="1" si="122"/>
        <v>90881772.317620546</v>
      </c>
      <c r="ET18" s="476">
        <f t="shared" ca="1" si="18"/>
        <v>7.3989250843734445E-13</v>
      </c>
      <c r="EU18" s="478">
        <f t="shared" ca="1" si="19"/>
        <v>3.548257432853621E-15</v>
      </c>
      <c r="EV18" s="477">
        <f t="shared" ca="1" si="123"/>
        <v>90881772.317620873</v>
      </c>
      <c r="EW18" s="474">
        <f t="shared" ca="1" si="124"/>
        <v>90.881772317620872</v>
      </c>
      <c r="EX18" s="474"/>
      <c r="EZ18" s="128">
        <f t="shared" si="20"/>
        <v>6.3700068511222791E-21</v>
      </c>
      <c r="FA18" s="63">
        <f t="shared" si="21"/>
        <v>2.5676173638953424E-22</v>
      </c>
      <c r="FB18" s="67">
        <f t="shared" si="22"/>
        <v>2.3400949058754919E-21</v>
      </c>
      <c r="FC18" s="63">
        <f t="shared" si="23"/>
        <v>0</v>
      </c>
      <c r="FD18" s="63">
        <f t="shared" si="125"/>
        <v>8.966863493387306E-21</v>
      </c>
      <c r="FE18" s="67">
        <f t="shared" si="126"/>
        <v>1.5131214000663077E-10</v>
      </c>
      <c r="FF18" s="67">
        <f t="shared" si="24"/>
        <v>82003219.754895926</v>
      </c>
      <c r="FG18" s="64">
        <f t="shared" si="127"/>
        <v>82.003219754895923</v>
      </c>
      <c r="FH18" s="65">
        <f t="shared" si="25"/>
        <v>90180521.967551589</v>
      </c>
      <c r="FI18" s="65">
        <f t="shared" si="128"/>
        <v>90.180521967551584</v>
      </c>
      <c r="FJ18" s="65">
        <f t="shared" si="26"/>
        <v>1.2863379333452933</v>
      </c>
      <c r="FK18" s="63">
        <f t="shared" si="27"/>
        <v>8.966863493387306E-21</v>
      </c>
      <c r="FL18" s="63">
        <f t="shared" si="28"/>
        <v>1.2398822045161792E-22</v>
      </c>
      <c r="FM18" s="63">
        <f t="shared" si="29"/>
        <v>1169696.625454525</v>
      </c>
      <c r="FN18" s="65">
        <f t="shared" si="129"/>
        <v>1.1696966254545249</v>
      </c>
      <c r="FO18" s="66">
        <f t="shared" si="130"/>
        <v>1.4264032911764899</v>
      </c>
      <c r="FQ18" s="73">
        <f>IF('Picking Information'!U21="Y",'Calculations Page'!FG18,-1)</f>
        <v>82.003219754895923</v>
      </c>
      <c r="FR18" s="72">
        <f>IF('Picking Information'!U21="Y",'Calculations Page'!FN18,-1)</f>
        <v>1.1696966254545249</v>
      </c>
      <c r="FS18" s="72">
        <f>IF('Picking Information'!A21="Y",1,'Calculations Page'!X18)</f>
        <v>0.9087593557691962</v>
      </c>
      <c r="FT18" s="72">
        <f t="shared" si="131"/>
        <v>7</v>
      </c>
      <c r="FU18" s="72">
        <f t="shared" si="132"/>
        <v>90.236451745232799</v>
      </c>
      <c r="FV18" s="72">
        <f t="shared" si="133"/>
        <v>1.2871357175348859</v>
      </c>
      <c r="FW18" s="74">
        <f t="shared" si="134"/>
        <v>2.5742714350697717</v>
      </c>
      <c r="FY18" s="79">
        <f t="shared" si="30"/>
        <v>16.437692179680877</v>
      </c>
      <c r="FZ18" s="80">
        <f t="shared" si="31"/>
        <v>5.7570006478184242E-2</v>
      </c>
      <c r="GA18" s="80">
        <f>(DE18/1000)/'Calculations Page'!EH18</f>
        <v>27.34084090638386</v>
      </c>
      <c r="GB18" s="80">
        <f t="shared" si="32"/>
        <v>0.50352259477085115</v>
      </c>
      <c r="GC18" s="80">
        <f>(DG18/1000)/'Calculations Page'!EH18</f>
        <v>40.637921595011456</v>
      </c>
      <c r="GD18" s="80">
        <f t="shared" si="33"/>
        <v>0.64705092059070024</v>
      </c>
      <c r="GE18" s="80">
        <f>(DI18/1000)/'Calculations Page'!EH18</f>
        <v>0</v>
      </c>
      <c r="GF18" s="80" t="e">
        <f t="shared" si="34"/>
        <v>#DIV/0!</v>
      </c>
      <c r="GG18" s="81">
        <f t="shared" si="135"/>
        <v>36.89075248121155</v>
      </c>
      <c r="GH18" s="516">
        <f t="shared" si="35"/>
        <v>4.7035536578301314E-17</v>
      </c>
      <c r="GI18" s="515"/>
      <c r="GJ18" s="243"/>
      <c r="GK18" s="85" t="str">
        <f t="shared" si="136"/>
        <v>16.438</v>
      </c>
      <c r="GL18" s="86" t="str">
        <f t="shared" si="137"/>
        <v>0.058</v>
      </c>
      <c r="GM18" s="86" t="str">
        <f t="shared" si="138"/>
        <v>27.34</v>
      </c>
      <c r="GN18" s="86" t="str">
        <f t="shared" si="139"/>
        <v>0.50</v>
      </c>
      <c r="GO18" s="86" t="str">
        <f t="shared" si="140"/>
        <v>40.64</v>
      </c>
      <c r="GP18" s="86" t="str">
        <f t="shared" si="141"/>
        <v>0.65</v>
      </c>
      <c r="GQ18" s="86" t="str">
        <f t="shared" si="142"/>
        <v>0.00</v>
      </c>
      <c r="GR18" s="86" t="e">
        <f t="shared" si="143"/>
        <v>#DIV/0!</v>
      </c>
      <c r="GS18" s="86" t="str">
        <f t="shared" si="144"/>
        <v>82.00</v>
      </c>
      <c r="GT18" s="86" t="str">
        <f t="shared" si="145"/>
        <v>0.909</v>
      </c>
      <c r="GU18" s="86" t="str">
        <f t="shared" si="146"/>
        <v>90.24</v>
      </c>
      <c r="GV18" s="87" t="str">
        <f t="shared" si="147"/>
        <v>1.29</v>
      </c>
      <c r="GW18" s="87" t="str">
        <f t="shared" si="148"/>
        <v>1.17</v>
      </c>
      <c r="GX18" s="129"/>
      <c r="GY18" s="93" t="str">
        <f>IF('Picking Information'!A21="Y",FQ18,"")</f>
        <v/>
      </c>
    </row>
    <row r="19" spans="1:207">
      <c r="A19" s="39" t="str">
        <f>'Picking Information'!B22</f>
        <v>1</v>
      </c>
      <c r="B19" s="40" t="str">
        <f>'Picking Information'!D22</f>
        <v>Toro</v>
      </c>
      <c r="C19" s="40" t="str">
        <f>'Picking Information'!E22</f>
        <v>22-5</v>
      </c>
      <c r="D19" s="45">
        <f>'Picking Information'!F22</f>
        <v>0</v>
      </c>
      <c r="E19" s="45">
        <v>1</v>
      </c>
      <c r="F19" s="121">
        <f>'Picking Information'!H22</f>
        <v>499.69050894085279</v>
      </c>
      <c r="G19" s="121">
        <f>'Picking Information'!I22</f>
        <v>264.78679504814306</v>
      </c>
      <c r="H19" s="121">
        <f>'Picking Information'!J22</f>
        <v>500.44704264099039</v>
      </c>
      <c r="I19" s="121">
        <f>'Picking Information'!K22</f>
        <v>258.73452544704264</v>
      </c>
      <c r="J19" s="121">
        <f t="shared" si="37"/>
        <v>500.06877579092156</v>
      </c>
      <c r="K19" s="121">
        <f t="shared" si="38"/>
        <v>261.76066024759285</v>
      </c>
      <c r="L19" s="121">
        <f t="shared" si="39"/>
        <v>130.88033012379643</v>
      </c>
      <c r="M19" s="121">
        <f>IF('Picking Information'!P22="N",'Calculations Page'!F19*1.5,'Calculations Page'!F19)</f>
        <v>499.69050894085279</v>
      </c>
      <c r="N19" s="46" t="str">
        <f>'Picking Information'!R22</f>
        <v>zircon</v>
      </c>
      <c r="O19" s="222"/>
      <c r="P19" s="47">
        <f t="shared" si="40"/>
        <v>1.5930646423773255E-4</v>
      </c>
      <c r="Q19" s="306">
        <f t="shared" si="41"/>
        <v>8.3412669619770948E-5</v>
      </c>
      <c r="R19" s="47">
        <f t="shared" si="42"/>
        <v>0.44744285430680564</v>
      </c>
      <c r="S19" s="47">
        <f t="shared" si="43"/>
        <v>2.1652188444636799E-2</v>
      </c>
      <c r="T19" s="47">
        <f t="shared" si="44"/>
        <v>1.9283612511899018E-2</v>
      </c>
      <c r="U19" s="47">
        <f t="shared" si="45"/>
        <v>0.86984999924270867</v>
      </c>
      <c r="V19" s="47">
        <f t="shared" si="46"/>
        <v>0.92334523701719562</v>
      </c>
      <c r="W19" s="47">
        <f t="shared" si="47"/>
        <v>0.91472391992843316</v>
      </c>
      <c r="X19" s="239">
        <f t="shared" si="48"/>
        <v>0.92222317259156439</v>
      </c>
      <c r="Y19" s="306">
        <f t="shared" si="49"/>
        <v>0.52969464175973524</v>
      </c>
      <c r="Z19" s="306">
        <f t="shared" si="50"/>
        <v>4.1706334809885471E-4</v>
      </c>
      <c r="AA19" s="192"/>
      <c r="AB19" s="192"/>
      <c r="AC19" s="192"/>
      <c r="AD19" s="192"/>
      <c r="AE19" s="192"/>
      <c r="AF19" s="192"/>
      <c r="AG19" s="251">
        <f t="shared" si="9"/>
        <v>1433738424205.7283</v>
      </c>
      <c r="AH19" s="246">
        <f t="shared" si="51"/>
        <v>8608725199.2922001</v>
      </c>
      <c r="AI19" s="246">
        <f t="shared" si="10"/>
        <v>1691112105561.1543</v>
      </c>
      <c r="AJ19" s="246">
        <f t="shared" si="52"/>
        <v>13847555888.523577</v>
      </c>
      <c r="AK19" s="246">
        <f t="shared" si="11"/>
        <v>174546574.43947619</v>
      </c>
      <c r="AL19" s="246">
        <f t="shared" si="53"/>
        <v>79527107.403615773</v>
      </c>
      <c r="AM19" s="213" t="str">
        <f t="shared" si="54"/>
        <v>22-5</v>
      </c>
      <c r="AN19" s="256">
        <f t="shared" si="55"/>
        <v>1303284548.9639471</v>
      </c>
      <c r="AO19" s="252">
        <f t="shared" si="56"/>
        <v>1433738424205.7283</v>
      </c>
      <c r="AP19" s="252">
        <f t="shared" si="12"/>
        <v>-2.199E-3</v>
      </c>
      <c r="AQ19" s="252">
        <f t="shared" si="13"/>
        <v>-0.99998423165137618</v>
      </c>
      <c r="AR19" s="252">
        <f t="shared" si="57"/>
        <v>8608725199.2922001</v>
      </c>
      <c r="AS19" s="252">
        <f t="shared" si="14"/>
        <v>1.6318924942564423E-4</v>
      </c>
      <c r="AT19" s="252">
        <f t="shared" si="58"/>
        <v>-7.452123257462559E-2</v>
      </c>
      <c r="AU19" s="252">
        <f t="shared" si="59"/>
        <v>137290153.01859486</v>
      </c>
      <c r="AV19" s="252">
        <f t="shared" si="60"/>
        <v>9456562.6330664139</v>
      </c>
      <c r="AW19" s="252">
        <f t="shared" si="61"/>
        <v>996169.97067578149</v>
      </c>
      <c r="AX19" s="252">
        <f t="shared" si="62"/>
        <v>2673662207.5426502</v>
      </c>
      <c r="AY19" s="252">
        <f t="shared" si="63"/>
        <v>1691112105561.1543</v>
      </c>
      <c r="AZ19" s="252">
        <f t="shared" si="64"/>
        <v>-0.13029600894067567</v>
      </c>
      <c r="BA19" s="252">
        <f t="shared" si="65"/>
        <v>-1</v>
      </c>
      <c r="BB19" s="252">
        <f t="shared" si="66"/>
        <v>13847555888.523577</v>
      </c>
      <c r="BC19" s="252">
        <f t="shared" si="67"/>
        <v>5.34545603211162E-4</v>
      </c>
      <c r="BD19" s="252">
        <f t="shared" si="68"/>
        <v>-4.1025163014571245E-3</v>
      </c>
      <c r="BE19" s="252">
        <f t="shared" si="69"/>
        <v>26831629.130094022</v>
      </c>
      <c r="BF19" s="252">
        <f t="shared" si="70"/>
        <v>269331.52955150726</v>
      </c>
      <c r="BG19" s="252">
        <f t="shared" si="71"/>
        <v>124328.76421099737</v>
      </c>
      <c r="BH19" s="213"/>
      <c r="BI19" s="213"/>
      <c r="BJ19" s="213"/>
      <c r="BK19" s="213"/>
      <c r="BL19" s="213" t="str">
        <f t="shared" si="72"/>
        <v>22-5</v>
      </c>
      <c r="BM19" s="304">
        <f>(($AC$20-'ICPMS Data'!V20)/('ICPMS Data'!V20/$AC$12-1)*AG19)</f>
        <v>5385904090738.5508</v>
      </c>
      <c r="BN19" s="304">
        <f t="shared" si="73"/>
        <v>1433738424205.7283</v>
      </c>
      <c r="BO19" s="304">
        <f>$AC$33-'ICPMS Data'!V20</f>
        <v>-3.65930967876983</v>
      </c>
      <c r="BP19" s="304">
        <f>'ICPMS Data'!V20/$AC$12-1</f>
        <v>-0.97377214249734922</v>
      </c>
      <c r="BQ19" s="304">
        <f t="shared" si="74"/>
        <v>8608725199.2922001</v>
      </c>
      <c r="BR19" s="304">
        <f>SQRT($AD$33^2+'ICPMS Data'!W20^2)</f>
        <v>5.0945200161001389E-2</v>
      </c>
      <c r="BS19" s="304">
        <f>BP19*SQRT(('ICPMS Data'!W20/'ICPMS Data'!V20)^2+($AE$12/$AC$12)^2)</f>
        <v>-1.5248048604698134E-2</v>
      </c>
      <c r="BT19" s="304">
        <f t="shared" si="75"/>
        <v>117392110171.62276</v>
      </c>
      <c r="BU19" s="485">
        <f t="shared" si="76"/>
        <v>39079830579.013992</v>
      </c>
      <c r="BV19" s="304">
        <f t="shared" si="77"/>
        <v>851790841.33874202</v>
      </c>
      <c r="BW19" s="304">
        <f>AI19*(($AC$21-'ICPMS Data'!X20)/('ICPMS Data'!X20/$AC$13-1))</f>
        <v>2429456575900.4619</v>
      </c>
      <c r="BX19" s="304">
        <f t="shared" si="78"/>
        <v>1691112105561.1543</v>
      </c>
      <c r="BY19" s="304">
        <f>$AC$34-'ICPMS Data'!X20</f>
        <v>-1.56531791299573</v>
      </c>
      <c r="BZ19" s="304">
        <f>'ICPMS Data'!X20/$AC$13-1</f>
        <v>-1</v>
      </c>
      <c r="CA19" s="304">
        <f t="shared" si="79"/>
        <v>13847555888.523577</v>
      </c>
      <c r="CB19" s="304">
        <f>SQRT($AD$34^2+'ICPMS Data'!Y20^2)</f>
        <v>1.2049637895913255E-2</v>
      </c>
      <c r="CC19" s="304">
        <f>BZ19*SQRT(('ICPMS Data'!Y20/'ICPMS Data'!X20)^2+($AE$13/$AC$13)^2)</f>
        <v>-7.6978804739875296E-3</v>
      </c>
      <c r="CD19" s="304">
        <f t="shared" si="80"/>
        <v>33094622137.929955</v>
      </c>
      <c r="CE19" s="485">
        <v>0</v>
      </c>
      <c r="CF19" s="485">
        <v>0</v>
      </c>
      <c r="CG19" s="213" t="str">
        <f t="shared" si="81"/>
        <v>22-5</v>
      </c>
      <c r="CH19" s="262">
        <f t="shared" si="82"/>
        <v>5384600806189.5869</v>
      </c>
      <c r="CI19" s="257">
        <f t="shared" si="83"/>
        <v>117392190452.05917</v>
      </c>
      <c r="CJ19" s="257">
        <f t="shared" si="84"/>
        <v>39070374016.380928</v>
      </c>
      <c r="CK19" s="257">
        <f t="shared" si="85"/>
        <v>851791423.84927332</v>
      </c>
      <c r="CL19" s="262">
        <f t="shared" si="86"/>
        <v>2426782913692.9194</v>
      </c>
      <c r="CM19" s="257">
        <f t="shared" si="87"/>
        <v>33094633014.866402</v>
      </c>
      <c r="CN19" s="262">
        <f t="shared" si="88"/>
        <v>-269331.52955150726</v>
      </c>
      <c r="CO19" s="257">
        <f t="shared" si="89"/>
        <v>124328.76421099737</v>
      </c>
      <c r="CP19" s="286"/>
      <c r="CQ19" s="218">
        <f t="shared" si="90"/>
        <v>9.0094205651261927E-12</v>
      </c>
      <c r="CR19" s="48">
        <f t="shared" si="91"/>
        <v>1.9500877190660865E-13</v>
      </c>
      <c r="CS19" s="219">
        <f t="shared" si="92"/>
        <v>8.9445196116106093E-12</v>
      </c>
      <c r="CT19" s="219">
        <f t="shared" si="93"/>
        <v>1.9500363862468301E-13</v>
      </c>
      <c r="CU19" s="323">
        <f t="shared" si="94"/>
        <v>0.74384502108302497</v>
      </c>
      <c r="CV19" s="219">
        <f t="shared" si="95"/>
        <v>6.4900953515582933E-14</v>
      </c>
      <c r="CW19" s="219">
        <f t="shared" si="96"/>
        <v>1.4149359200154041E-15</v>
      </c>
      <c r="CX19" s="323">
        <f t="shared" si="97"/>
        <v>4.7226370535608329E-3</v>
      </c>
      <c r="CY19" s="48">
        <f t="shared" si="98"/>
        <v>4.0312008533104977E-12</v>
      </c>
      <c r="CZ19" s="48">
        <f t="shared" si="99"/>
        <v>5.4974473446621933E-14</v>
      </c>
      <c r="DA19" s="323">
        <f t="shared" si="100"/>
        <v>0.25143234186341423</v>
      </c>
      <c r="DB19" s="219">
        <f t="shared" si="101"/>
        <v>0</v>
      </c>
      <c r="DC19" s="219">
        <f t="shared" si="102"/>
        <v>0</v>
      </c>
      <c r="DD19" s="213"/>
      <c r="DE19" s="267">
        <f t="shared" si="103"/>
        <v>2.1445123771169876</v>
      </c>
      <c r="DF19" s="263">
        <f t="shared" si="104"/>
        <v>4.6417937976930057E-2</v>
      </c>
      <c r="DG19" s="263">
        <f t="shared" si="105"/>
        <v>0.93539984600216786</v>
      </c>
      <c r="DH19" s="263">
        <f t="shared" si="106"/>
        <v>1.2756276818554154E-2</v>
      </c>
      <c r="DI19" s="263">
        <f t="shared" si="107"/>
        <v>0</v>
      </c>
      <c r="DJ19" s="268">
        <f t="shared" si="108"/>
        <v>0</v>
      </c>
      <c r="DL19" s="49">
        <f>'He Data'!P21/(1000000000*22413.6)</f>
        <v>1.066617573164631E-12</v>
      </c>
      <c r="DM19" s="45">
        <f>DL19*('He Data'!Q21/'He Data'!P21)</f>
        <v>2.5770971806238735E-15</v>
      </c>
      <c r="DN19" s="50">
        <f t="shared" si="109"/>
        <v>642317102559.74084</v>
      </c>
      <c r="DO19" s="51">
        <f>DN19*('He Data'!Q21/'He Data'!P21)</f>
        <v>1551927922.1716969</v>
      </c>
      <c r="DP19" s="50">
        <f t="shared" si="110"/>
        <v>1.1565720802344405E-12</v>
      </c>
      <c r="DQ19" s="50">
        <f t="shared" si="111"/>
        <v>2.7944398462488237E-15</v>
      </c>
      <c r="DR19" s="50">
        <f>('He Data'!P21/1000000000)*0.0000000008107131194</f>
        <v>1.9381507466511569E-17</v>
      </c>
      <c r="DS19" s="50">
        <f>('He Data'!P21/1000000000)/3785.41178*42</f>
        <v>2.6525068424420563E-10</v>
      </c>
      <c r="DW19" s="213" t="str">
        <f t="shared" si="112"/>
        <v>22-5</v>
      </c>
      <c r="DX19" s="324">
        <f t="shared" ca="1" si="113"/>
        <v>83.087014445096656</v>
      </c>
      <c r="DY19" s="325">
        <f t="shared" ca="1" si="114"/>
        <v>1.5677222120890326</v>
      </c>
      <c r="DZ19" s="326">
        <f t="shared" ca="1" si="115"/>
        <v>83087014.445096657</v>
      </c>
      <c r="EA19" s="326">
        <f t="shared" ca="1" si="15"/>
        <v>1.0666175731646312E-12</v>
      </c>
      <c r="EB19" s="324">
        <f t="shared" ca="1" si="16"/>
        <v>-1.8933533144161741E-16</v>
      </c>
      <c r="EC19" s="326">
        <f t="shared" ca="1" si="116"/>
        <v>83087014.445096642</v>
      </c>
      <c r="ED19" s="324">
        <f t="shared" ca="1" si="117"/>
        <v>83.087014445096642</v>
      </c>
      <c r="EE19" s="326"/>
      <c r="EF19" s="457" t="str">
        <f>'Picking Information'!B22</f>
        <v>1</v>
      </c>
      <c r="EG19" s="459" t="str">
        <f>'Picking Information'!C22</f>
        <v>z</v>
      </c>
      <c r="EH19" s="510">
        <f>IF($EG19="a",'Alpha Ejection Compiler'!G19,IF($EG19="z",'Alpha Ejection Compiler'!N19,IF($EG19="t",'Alpha Ejection Compiler'!U19,IF($EG19="m",'Alpha Ejection Compiler'!AB19,-1))))</f>
        <v>8.3412669619770948E-5</v>
      </c>
      <c r="EI19" s="511">
        <f>'Alpha Ejection Compiler'!E19</f>
        <v>152.19836219563172</v>
      </c>
      <c r="EJ19" s="30">
        <f>IF($EG19="a",'Alpha Ejection Compiler'!H19,IF($EG19="z",'Alpha Ejection Compiler'!O19,IF($EG19="t",'Alpha Ejection Compiler'!V19,IF($EG19="m",'Alpha Ejection Compiler'!AC19,-1))))</f>
        <v>0.92344272665051319</v>
      </c>
      <c r="EK19" s="30">
        <f>IF($EG19="a",'Alpha Ejection Compiler'!I19,IF($EG19="z",'Alpha Ejection Compiler'!P19,IF($EG19="t",'Alpha Ejection Compiler'!W19,IF($EG19="m",'Alpha Ejection Compiler'!AD19,-1))))</f>
        <v>0.91116258969899544</v>
      </c>
      <c r="EL19" s="30">
        <f>IF($EG19="a",'Alpha Ejection Compiler'!J19,IF($EG19="z",'Alpha Ejection Compiler'!Q19,IF($EG19="t",'Alpha Ejection Compiler'!X19,IF($EG19="m",'Alpha Ejection Compiler'!AE19,-1))))</f>
        <v>0.90929706443016001</v>
      </c>
      <c r="EM19" s="30">
        <f>IF($EG19="a",'Alpha Ejection Compiler'!K19,IF($EG19="z",'Alpha Ejection Compiler'!R19,IF($EG19="t",'Alpha Ejection Compiler'!Y19,IF($EG19="m",'Alpha Ejection Compiler'!AF19,-1))))</f>
        <v>0.97654576787355596</v>
      </c>
      <c r="EN19" s="30">
        <f t="shared" si="118"/>
        <v>0.92160166870182192</v>
      </c>
      <c r="EO19" s="30">
        <f t="shared" si="17"/>
        <v>0.92222317259156439</v>
      </c>
      <c r="EP19" s="213" t="str">
        <f t="shared" si="119"/>
        <v>22-5</v>
      </c>
      <c r="EQ19" s="474">
        <f t="shared" ca="1" si="120"/>
        <v>90.092239789608058</v>
      </c>
      <c r="ER19" s="475">
        <f t="shared" ca="1" si="121"/>
        <v>1.6998998748276133</v>
      </c>
      <c r="ES19" s="473">
        <f t="shared" ca="1" si="122"/>
        <v>90092239.789608061</v>
      </c>
      <c r="ET19" s="476">
        <f t="shared" ca="1" si="18"/>
        <v>1.0666175731646391E-12</v>
      </c>
      <c r="EU19" s="478">
        <f t="shared" ca="1" si="19"/>
        <v>-7.573413257664696E-15</v>
      </c>
      <c r="EV19" s="477">
        <f t="shared" ca="1" si="123"/>
        <v>90092239.789607376</v>
      </c>
      <c r="EW19" s="474">
        <f t="shared" ca="1" si="124"/>
        <v>90.092239789607376</v>
      </c>
      <c r="EX19" s="474"/>
      <c r="EZ19" s="128">
        <f t="shared" si="20"/>
        <v>1.1100148838008765E-20</v>
      </c>
      <c r="FA19" s="63">
        <f t="shared" si="21"/>
        <v>4.4742392848875296E-22</v>
      </c>
      <c r="FB19" s="67">
        <f t="shared" si="22"/>
        <v>1.1966619733052213E-21</v>
      </c>
      <c r="FC19" s="63">
        <f t="shared" si="23"/>
        <v>0</v>
      </c>
      <c r="FD19" s="63">
        <f t="shared" si="125"/>
        <v>1.2744234739802739E-20</v>
      </c>
      <c r="FE19" s="67">
        <f t="shared" si="126"/>
        <v>1.7433458665497896E-10</v>
      </c>
      <c r="FF19" s="67">
        <f t="shared" si="24"/>
        <v>83089418.514838308</v>
      </c>
      <c r="FG19" s="64">
        <f t="shared" si="127"/>
        <v>83.089418514838314</v>
      </c>
      <c r="FH19" s="65">
        <f t="shared" si="25"/>
        <v>90042143.052976355</v>
      </c>
      <c r="FI19" s="65">
        <f t="shared" si="128"/>
        <v>90.042143052976357</v>
      </c>
      <c r="FJ19" s="65">
        <f t="shared" si="26"/>
        <v>1.7288165438847372</v>
      </c>
      <c r="FK19" s="63">
        <f t="shared" si="27"/>
        <v>1.2744234739802739E-20</v>
      </c>
      <c r="FL19" s="63">
        <f t="shared" si="28"/>
        <v>2.4274519795194997E-22</v>
      </c>
      <c r="FM19" s="63">
        <f t="shared" si="29"/>
        <v>1595323.6615625732</v>
      </c>
      <c r="FN19" s="65">
        <f t="shared" si="129"/>
        <v>1.5953236615625732</v>
      </c>
      <c r="FO19" s="66">
        <f t="shared" si="130"/>
        <v>1.9200082153393292</v>
      </c>
      <c r="FQ19" s="73">
        <f>IF('Picking Information'!U22="Y",'Calculations Page'!FG19,-1)</f>
        <v>83.089418514838314</v>
      </c>
      <c r="FR19" s="72">
        <f>IF('Picking Information'!U22="Y",'Calculations Page'!FN19,-1)</f>
        <v>1.5953236615625732</v>
      </c>
      <c r="FS19" s="72">
        <f>IF('Picking Information'!A22="Y",1,'Calculations Page'!X19)</f>
        <v>0.92222317259156439</v>
      </c>
      <c r="FT19" s="72">
        <f t="shared" si="131"/>
        <v>7</v>
      </c>
      <c r="FU19" s="72">
        <f t="shared" si="132"/>
        <v>90.096866988655776</v>
      </c>
      <c r="FV19" s="72">
        <f t="shared" si="133"/>
        <v>1.7298672479455388</v>
      </c>
      <c r="FW19" s="74">
        <f t="shared" si="134"/>
        <v>3.4597344958910776</v>
      </c>
      <c r="FY19" s="79">
        <f t="shared" si="30"/>
        <v>12.78723697523062</v>
      </c>
      <c r="FZ19" s="80">
        <f t="shared" si="31"/>
        <v>3.0895752316420708E-2</v>
      </c>
      <c r="GA19" s="80">
        <f>(DE19/1000)/'Calculations Page'!EH19</f>
        <v>25.709672006573484</v>
      </c>
      <c r="GB19" s="80">
        <f t="shared" si="32"/>
        <v>0.55648546184317083</v>
      </c>
      <c r="GC19" s="80">
        <f>(DG19/1000)/'Calculations Page'!EH19</f>
        <v>11.214121910569496</v>
      </c>
      <c r="GD19" s="80">
        <f t="shared" si="33"/>
        <v>0.15292972730284835</v>
      </c>
      <c r="GE19" s="80">
        <f>(DI19/1000)/'Calculations Page'!EH19</f>
        <v>0</v>
      </c>
      <c r="GF19" s="80" t="e">
        <f t="shared" si="34"/>
        <v>#DIV/0!</v>
      </c>
      <c r="GG19" s="81">
        <f t="shared" si="135"/>
        <v>28.344990655557314</v>
      </c>
      <c r="GH19" s="516">
        <f t="shared" si="35"/>
        <v>3.658996323263328E-17</v>
      </c>
      <c r="GI19" s="515"/>
      <c r="GJ19" s="243"/>
      <c r="GK19" s="85" t="str">
        <f t="shared" si="136"/>
        <v>12.787</v>
      </c>
      <c r="GL19" s="86" t="str">
        <f t="shared" si="137"/>
        <v>0.031</v>
      </c>
      <c r="GM19" s="86" t="str">
        <f t="shared" si="138"/>
        <v>25.71</v>
      </c>
      <c r="GN19" s="86" t="str">
        <f t="shared" si="139"/>
        <v>0.56</v>
      </c>
      <c r="GO19" s="86" t="str">
        <f t="shared" si="140"/>
        <v>11.21</v>
      </c>
      <c r="GP19" s="86" t="str">
        <f t="shared" si="141"/>
        <v>0.15</v>
      </c>
      <c r="GQ19" s="86" t="str">
        <f t="shared" si="142"/>
        <v>0.00</v>
      </c>
      <c r="GR19" s="86" t="e">
        <f t="shared" si="143"/>
        <v>#DIV/0!</v>
      </c>
      <c r="GS19" s="86" t="str">
        <f t="shared" si="144"/>
        <v>83.09</v>
      </c>
      <c r="GT19" s="86" t="str">
        <f t="shared" si="145"/>
        <v>0.922</v>
      </c>
      <c r="GU19" s="86" t="str">
        <f t="shared" si="146"/>
        <v>90.10</v>
      </c>
      <c r="GV19" s="87" t="str">
        <f t="shared" si="147"/>
        <v>1.73</v>
      </c>
      <c r="GW19" s="87" t="str">
        <f t="shared" si="148"/>
        <v>1.60</v>
      </c>
      <c r="GX19" s="129"/>
      <c r="GY19" s="93" t="str">
        <f>IF('Picking Information'!A22="Y",FQ19,"")</f>
        <v/>
      </c>
    </row>
    <row r="20" spans="1:207">
      <c r="A20" s="39" t="str">
        <f>'Picking Information'!B23</f>
        <v>1</v>
      </c>
      <c r="B20" s="40" t="str">
        <f>'Picking Information'!D23</f>
        <v>Toro</v>
      </c>
      <c r="C20" s="40" t="str">
        <f>'Picking Information'!E23</f>
        <v>28-3</v>
      </c>
      <c r="D20" s="45">
        <f>'Picking Information'!F23</f>
        <v>0</v>
      </c>
      <c r="E20" s="45">
        <v>1</v>
      </c>
      <c r="F20" s="121">
        <f>'Picking Information'!H23</f>
        <v>166.92015209125475</v>
      </c>
      <c r="G20" s="121">
        <f>'Picking Information'!I23</f>
        <v>83.269961977186313</v>
      </c>
      <c r="H20" s="121">
        <f>'Picking Information'!J23</f>
        <v>165.77946768060838</v>
      </c>
      <c r="I20" s="121">
        <f>'Picking Information'!K23</f>
        <v>92.775665399239543</v>
      </c>
      <c r="J20" s="121">
        <f t="shared" si="37"/>
        <v>166.34980988593156</v>
      </c>
      <c r="K20" s="121">
        <f t="shared" si="38"/>
        <v>88.022813688212921</v>
      </c>
      <c r="L20" s="121">
        <f t="shared" si="39"/>
        <v>44.01140684410646</v>
      </c>
      <c r="M20" s="121">
        <f>IF('Picking Information'!P23="N",'Calculations Page'!F20*1.5,'Calculations Page'!F20)</f>
        <v>166.92015209125475</v>
      </c>
      <c r="N20" s="46" t="str">
        <f>'Picking Information'!R23</f>
        <v>zircon</v>
      </c>
      <c r="O20" s="222"/>
      <c r="P20" s="47">
        <f t="shared" si="40"/>
        <v>5.9758227314187816E-6</v>
      </c>
      <c r="Q20" s="306">
        <f t="shared" si="41"/>
        <v>3.1289334653633559E-6</v>
      </c>
      <c r="R20" s="47">
        <f t="shared" si="42"/>
        <v>0.31465148589153807</v>
      </c>
      <c r="S20" s="47">
        <f t="shared" si="43"/>
        <v>6.4468169853928767E-2</v>
      </c>
      <c r="T20" s="47">
        <f t="shared" si="44"/>
        <v>5.7424541344209545E-2</v>
      </c>
      <c r="U20" s="47">
        <f t="shared" si="45"/>
        <v>0.89518332945589907</v>
      </c>
      <c r="V20" s="47">
        <f t="shared" si="46"/>
        <v>0.78250620023614381</v>
      </c>
      <c r="W20" s="47">
        <f t="shared" si="47"/>
        <v>0.75830028844336472</v>
      </c>
      <c r="X20" s="239">
        <f t="shared" si="48"/>
        <v>0.77996901715454048</v>
      </c>
      <c r="Y20" s="306">
        <f t="shared" si="49"/>
        <v>1.9869634895762267E-2</v>
      </c>
      <c r="Z20" s="306">
        <f t="shared" si="50"/>
        <v>1.5644667326816779E-5</v>
      </c>
      <c r="AA20" s="192"/>
      <c r="AB20" s="206" t="s">
        <v>170</v>
      </c>
      <c r="AC20" s="215">
        <f>'Spike Blanks'!P24</f>
        <v>1.2910029498296989E-3</v>
      </c>
      <c r="AD20" s="216">
        <f>'Spike Blanks'!P25</f>
        <v>1.7875055210084276E-3</v>
      </c>
      <c r="AE20" s="192"/>
      <c r="AF20" s="192"/>
      <c r="AG20" s="251">
        <f t="shared" si="9"/>
        <v>1433738424205.7283</v>
      </c>
      <c r="AH20" s="246">
        <f t="shared" si="51"/>
        <v>8608725199.2922001</v>
      </c>
      <c r="AI20" s="246">
        <f t="shared" si="10"/>
        <v>1691112105561.1543</v>
      </c>
      <c r="AJ20" s="246">
        <f t="shared" si="52"/>
        <v>13847555888.523577</v>
      </c>
      <c r="AK20" s="246">
        <f t="shared" si="11"/>
        <v>174546574.43947619</v>
      </c>
      <c r="AL20" s="246">
        <f t="shared" si="53"/>
        <v>79527107.403615773</v>
      </c>
      <c r="AM20" s="213" t="str">
        <f t="shared" si="54"/>
        <v>28-3</v>
      </c>
      <c r="AN20" s="256">
        <f t="shared" si="55"/>
        <v>1303284548.9639471</v>
      </c>
      <c r="AO20" s="252">
        <f t="shared" si="56"/>
        <v>1433738424205.7283</v>
      </c>
      <c r="AP20" s="252">
        <f t="shared" si="12"/>
        <v>-2.199E-3</v>
      </c>
      <c r="AQ20" s="252">
        <f t="shared" si="13"/>
        <v>-0.99998423165137618</v>
      </c>
      <c r="AR20" s="252">
        <f t="shared" si="57"/>
        <v>8608725199.2922001</v>
      </c>
      <c r="AS20" s="252">
        <f t="shared" si="14"/>
        <v>1.6318924942564423E-4</v>
      </c>
      <c r="AT20" s="252">
        <f t="shared" si="58"/>
        <v>-7.452123257462559E-2</v>
      </c>
      <c r="AU20" s="252">
        <f t="shared" si="59"/>
        <v>137290153.01859486</v>
      </c>
      <c r="AV20" s="252">
        <f t="shared" si="60"/>
        <v>9456562.6330664139</v>
      </c>
      <c r="AW20" s="252">
        <f t="shared" si="61"/>
        <v>996169.97067578149</v>
      </c>
      <c r="AX20" s="252">
        <f t="shared" si="62"/>
        <v>2673662207.5426502</v>
      </c>
      <c r="AY20" s="252">
        <f t="shared" si="63"/>
        <v>1691112105561.1543</v>
      </c>
      <c r="AZ20" s="252">
        <f t="shared" si="64"/>
        <v>-0.13029600894067567</v>
      </c>
      <c r="BA20" s="252">
        <f t="shared" si="65"/>
        <v>-1</v>
      </c>
      <c r="BB20" s="252">
        <f t="shared" si="66"/>
        <v>13847555888.523577</v>
      </c>
      <c r="BC20" s="252">
        <f t="shared" si="67"/>
        <v>5.34545603211162E-4</v>
      </c>
      <c r="BD20" s="252">
        <f t="shared" si="68"/>
        <v>-4.1025163014571245E-3</v>
      </c>
      <c r="BE20" s="252">
        <f t="shared" si="69"/>
        <v>26831629.130094022</v>
      </c>
      <c r="BF20" s="252">
        <f t="shared" si="70"/>
        <v>269331.52955150726</v>
      </c>
      <c r="BG20" s="252">
        <f t="shared" si="71"/>
        <v>124328.76421099737</v>
      </c>
      <c r="BH20" s="213"/>
      <c r="BI20" s="213"/>
      <c r="BJ20" s="213"/>
      <c r="BK20" s="213"/>
      <c r="BL20" s="213" t="str">
        <f t="shared" si="72"/>
        <v>28-3</v>
      </c>
      <c r="BM20" s="304">
        <f>(($AC$20-'ICPMS Data'!V21)/('ICPMS Data'!V21/$AC$12-1)*AG20)</f>
        <v>800676923159.61292</v>
      </c>
      <c r="BN20" s="304">
        <f t="shared" si="73"/>
        <v>1433738424205.7283</v>
      </c>
      <c r="BO20" s="304">
        <f>$AC$33-'ICPMS Data'!V21</f>
        <v>-0.55751243057677502</v>
      </c>
      <c r="BP20" s="304">
        <f>'ICPMS Data'!V21/$AC$12-1</f>
        <v>-0.99600406084735682</v>
      </c>
      <c r="BQ20" s="304">
        <f t="shared" si="74"/>
        <v>8608725199.2922001</v>
      </c>
      <c r="BR20" s="304">
        <f>SQRT($AD$33^2+'ICPMS Data'!W21^2)</f>
        <v>1.1416749645075509E-2</v>
      </c>
      <c r="BS20" s="304">
        <f>BP20*SQRT(('ICPMS Data'!W21/'ICPMS Data'!V21)^2+($AE$12/$AC$12)^2)</f>
        <v>-2.1609381570366123E-2</v>
      </c>
      <c r="BT20" s="304">
        <f t="shared" si="75"/>
        <v>24366398716.44788</v>
      </c>
      <c r="BU20" s="485">
        <f t="shared" si="76"/>
        <v>5809668716.4202995</v>
      </c>
      <c r="BV20" s="304">
        <f t="shared" si="77"/>
        <v>176801279.34266844</v>
      </c>
      <c r="BW20" s="304">
        <f>AI20*(($AC$21-'ICPMS Data'!X21)/('ICPMS Data'!X21/$AC$13-1))</f>
        <v>256022810751.58401</v>
      </c>
      <c r="BX20" s="304">
        <f t="shared" si="78"/>
        <v>1691112105561.1543</v>
      </c>
      <c r="BY20" s="304">
        <f>$AC$34-'ICPMS Data'!X21</f>
        <v>-0.28010816374159803</v>
      </c>
      <c r="BZ20" s="304">
        <f>'ICPMS Data'!X21/$AC$13-1</f>
        <v>-1</v>
      </c>
      <c r="CA20" s="304">
        <f t="shared" si="79"/>
        <v>13847555888.523577</v>
      </c>
      <c r="CB20" s="304">
        <f>SQRT($AD$34^2+'ICPMS Data'!Y21^2)</f>
        <v>4.1147223300314366E-3</v>
      </c>
      <c r="CC20" s="304">
        <f>BZ20*SQRT(('ICPMS Data'!Y21/'ICPMS Data'!X21)^2+($AE$13/$AC$13)^2)</f>
        <v>-1.46897098083773E-2</v>
      </c>
      <c r="CD20" s="304">
        <f t="shared" si="80"/>
        <v>5716979057.4607496</v>
      </c>
      <c r="CE20" s="485">
        <v>0</v>
      </c>
      <c r="CF20" s="485">
        <v>0</v>
      </c>
      <c r="CG20" s="213" t="str">
        <f t="shared" si="81"/>
        <v>28-3</v>
      </c>
      <c r="CH20" s="262">
        <f t="shared" si="82"/>
        <v>799373638610.64893</v>
      </c>
      <c r="CI20" s="257">
        <f t="shared" si="83"/>
        <v>24366785487.52438</v>
      </c>
      <c r="CJ20" s="257">
        <f t="shared" si="84"/>
        <v>5800212153.7872324</v>
      </c>
      <c r="CK20" s="257">
        <f t="shared" si="85"/>
        <v>176804085.73280978</v>
      </c>
      <c r="CL20" s="262">
        <f t="shared" si="86"/>
        <v>253349148544.04135</v>
      </c>
      <c r="CM20" s="257">
        <f t="shared" si="87"/>
        <v>5717042021.8646784</v>
      </c>
      <c r="CN20" s="262">
        <f t="shared" si="88"/>
        <v>-269331.52955150726</v>
      </c>
      <c r="CO20" s="257">
        <f t="shared" si="89"/>
        <v>124328.76421099737</v>
      </c>
      <c r="CP20" s="286"/>
      <c r="CQ20" s="218">
        <f t="shared" si="90"/>
        <v>1.3374980909708242E-12</v>
      </c>
      <c r="CR20" s="48">
        <f t="shared" si="91"/>
        <v>4.0477453354739351E-14</v>
      </c>
      <c r="CS20" s="219">
        <f t="shared" si="92"/>
        <v>1.3278631870608786E-12</v>
      </c>
      <c r="CT20" s="219">
        <f t="shared" si="93"/>
        <v>4.0476387853030532E-14</v>
      </c>
      <c r="CU20" s="323">
        <f t="shared" si="94"/>
        <v>0.80382628508391396</v>
      </c>
      <c r="CV20" s="219">
        <f t="shared" si="95"/>
        <v>9.6349039099455683E-15</v>
      </c>
      <c r="CW20" s="219">
        <f t="shared" si="96"/>
        <v>2.9369449457277372E-16</v>
      </c>
      <c r="CX20" s="323">
        <f t="shared" si="97"/>
        <v>5.103455277601073E-3</v>
      </c>
      <c r="CY20" s="48">
        <f t="shared" si="98"/>
        <v>4.2084576170106535E-13</v>
      </c>
      <c r="CZ20" s="48">
        <f t="shared" si="99"/>
        <v>9.4967475446257123E-15</v>
      </c>
      <c r="DA20" s="323">
        <f t="shared" si="100"/>
        <v>0.19107025963848492</v>
      </c>
      <c r="DB20" s="219">
        <f t="shared" si="101"/>
        <v>0</v>
      </c>
      <c r="DC20" s="219">
        <f t="shared" si="102"/>
        <v>0</v>
      </c>
      <c r="DD20" s="213"/>
      <c r="DE20" s="267">
        <f t="shared" si="103"/>
        <v>0.31836467059378531</v>
      </c>
      <c r="DF20" s="263">
        <f t="shared" si="104"/>
        <v>9.634848222028607E-3</v>
      </c>
      <c r="DG20" s="263">
        <f t="shared" si="105"/>
        <v>9.7653050545115208E-2</v>
      </c>
      <c r="DH20" s="263">
        <f t="shared" si="106"/>
        <v>2.2036253002549501E-3</v>
      </c>
      <c r="DI20" s="263">
        <f t="shared" si="107"/>
        <v>0</v>
      </c>
      <c r="DJ20" s="268">
        <f t="shared" si="108"/>
        <v>0</v>
      </c>
      <c r="DL20" s="49">
        <f>'He Data'!P22/(1000000000*22413.6)</f>
        <v>1.3614220778059135E-13</v>
      </c>
      <c r="DM20" s="45">
        <f>DL20*('He Data'!Q22/'He Data'!P22)</f>
        <v>8.4822204636383059E-16</v>
      </c>
      <c r="DN20" s="50">
        <f t="shared" si="109"/>
        <v>81984837525.472107</v>
      </c>
      <c r="DO20" s="51">
        <f>DN20*('He Data'!Q22/'He Data'!P22)</f>
        <v>510799316.32029879</v>
      </c>
      <c r="DP20" s="50">
        <f t="shared" si="110"/>
        <v>1.7454822536061915E-13</v>
      </c>
      <c r="DQ20" s="50">
        <f t="shared" si="111"/>
        <v>1.0875073595337014E-15</v>
      </c>
      <c r="DR20" s="50">
        <f>('He Data'!P22/1000000000)*0.0000000008107131194</f>
        <v>2.4738399994462027E-18</v>
      </c>
      <c r="DS20" s="50">
        <f>('He Data'!P22/1000000000)/3785.41178*42</f>
        <v>3.3856383653211068E-11</v>
      </c>
      <c r="DW20" s="213" t="str">
        <f t="shared" si="112"/>
        <v>28-3</v>
      </c>
      <c r="DX20" s="324">
        <f t="shared" ca="1" si="113"/>
        <v>73.536500850308869</v>
      </c>
      <c r="DY20" s="325">
        <f t="shared" ca="1" si="114"/>
        <v>2.0167412660840278</v>
      </c>
      <c r="DZ20" s="326">
        <f t="shared" ca="1" si="115"/>
        <v>73536500.850308865</v>
      </c>
      <c r="EA20" s="326">
        <f t="shared" ca="1" si="15"/>
        <v>1.3614220778058887E-13</v>
      </c>
      <c r="EB20" s="324">
        <f t="shared" ca="1" si="16"/>
        <v>1.8171203766285414E-14</v>
      </c>
      <c r="EC20" s="326">
        <f t="shared" ca="1" si="116"/>
        <v>73536500.850310206</v>
      </c>
      <c r="ED20" s="324">
        <f t="shared" ca="1" si="117"/>
        <v>73.536500850310205</v>
      </c>
      <c r="EE20" s="326"/>
      <c r="EF20" s="457" t="str">
        <f>'Picking Information'!B23</f>
        <v>1</v>
      </c>
      <c r="EG20" s="459" t="str">
        <f>'Picking Information'!C23</f>
        <v>z</v>
      </c>
      <c r="EH20" s="510">
        <f>IF($EG20="a",'Alpha Ejection Compiler'!G20,IF($EG20="z",'Alpha Ejection Compiler'!N20,IF($EG20="t",'Alpha Ejection Compiler'!U20,IF($EG20="m",'Alpha Ejection Compiler'!AB20,-1))))</f>
        <v>3.1289334653633559E-6</v>
      </c>
      <c r="EI20" s="511">
        <f>'Alpha Ejection Compiler'!E20</f>
        <v>50.939339354946263</v>
      </c>
      <c r="EJ20" s="30">
        <f>IF($EG20="a",'Alpha Ejection Compiler'!H20,IF($EG20="z",'Alpha Ejection Compiler'!O20,IF($EG20="t",'Alpha Ejection Compiler'!V20,IF($EG20="m",'Alpha Ejection Compiler'!AC20,-1))))</f>
        <v>0.77298914120214324</v>
      </c>
      <c r="EK20" s="30">
        <f>IF($EG20="a",'Alpha Ejection Compiler'!I20,IF($EG20="z",'Alpha Ejection Compiler'!P20,IF($EG20="t",'Alpha Ejection Compiler'!W20,IF($EG20="m",'Alpha Ejection Compiler'!AD20,-1))))</f>
        <v>0.73727367215316042</v>
      </c>
      <c r="EL20" s="30">
        <f>IF($EG20="a",'Alpha Ejection Compiler'!J20,IF($EG20="z",'Alpha Ejection Compiler'!Q20,IF($EG20="t",'Alpha Ejection Compiler'!X20,IF($EG20="m",'Alpha Ejection Compiler'!AE20,-1))))</f>
        <v>0.73187426872910066</v>
      </c>
      <c r="EM20" s="30">
        <f>IF($EG20="a",'Alpha Ejection Compiler'!K20,IF($EG20="z",'Alpha Ejection Compiler'!R20,IF($EG20="t",'Alpha Ejection Compiler'!Y20,IF($EG20="m",'Alpha Ejection Compiler'!AF20,-1))))</f>
        <v>0.92997222741491459</v>
      </c>
      <c r="EN20" s="30">
        <f t="shared" si="118"/>
        <v>0.76867961715967359</v>
      </c>
      <c r="EO20" s="30">
        <f t="shared" si="17"/>
        <v>0.77996901715454048</v>
      </c>
      <c r="EP20" s="213" t="str">
        <f t="shared" si="119"/>
        <v>28-3</v>
      </c>
      <c r="EQ20" s="474">
        <f t="shared" ca="1" si="120"/>
        <v>95.453686076163947</v>
      </c>
      <c r="ER20" s="475">
        <f t="shared" ca="1" si="121"/>
        <v>2.6178208846446855</v>
      </c>
      <c r="ES20" s="473">
        <f t="shared" ca="1" si="122"/>
        <v>95453686.076163948</v>
      </c>
      <c r="ET20" s="476">
        <f t="shared" ca="1" si="18"/>
        <v>1.3614220778059231E-13</v>
      </c>
      <c r="EU20" s="478">
        <f t="shared" ca="1" si="19"/>
        <v>-7.0459769706004674E-15</v>
      </c>
      <c r="EV20" s="477">
        <f t="shared" ca="1" si="123"/>
        <v>95453686.076163277</v>
      </c>
      <c r="EW20" s="474">
        <f t="shared" ca="1" si="124"/>
        <v>95.453686076163279</v>
      </c>
      <c r="EX20" s="474"/>
      <c r="EZ20" s="128">
        <f t="shared" si="20"/>
        <v>1.6478782151425503E-21</v>
      </c>
      <c r="FA20" s="63">
        <f t="shared" si="21"/>
        <v>6.642254580996925E-23</v>
      </c>
      <c r="FB20" s="67">
        <f t="shared" si="22"/>
        <v>1.2492806436096125E-22</v>
      </c>
      <c r="FC20" s="63">
        <f t="shared" si="23"/>
        <v>0</v>
      </c>
      <c r="FD20" s="63">
        <f t="shared" si="125"/>
        <v>1.8392288253134806E-21</v>
      </c>
      <c r="FE20" s="67">
        <f t="shared" si="126"/>
        <v>1.7791378856484718E-10</v>
      </c>
      <c r="FF20" s="67">
        <f t="shared" si="24"/>
        <v>73538182.205910131</v>
      </c>
      <c r="FG20" s="64">
        <f t="shared" si="127"/>
        <v>73.538182205910132</v>
      </c>
      <c r="FH20" s="65">
        <f t="shared" si="25"/>
        <v>94110650.891124174</v>
      </c>
      <c r="FI20" s="65">
        <f t="shared" si="128"/>
        <v>94.11065089112418</v>
      </c>
      <c r="FJ20" s="65">
        <f t="shared" si="26"/>
        <v>2.642265358692339</v>
      </c>
      <c r="FK20" s="63">
        <f t="shared" si="27"/>
        <v>1.8392288253134806E-21</v>
      </c>
      <c r="FL20" s="63">
        <f t="shared" si="28"/>
        <v>5.0350968557403925E-23</v>
      </c>
      <c r="FM20" s="63">
        <f t="shared" si="29"/>
        <v>2064669.5091788739</v>
      </c>
      <c r="FN20" s="65">
        <f t="shared" si="129"/>
        <v>2.064669509178874</v>
      </c>
      <c r="FO20" s="66">
        <f t="shared" si="130"/>
        <v>2.8076156457032195</v>
      </c>
      <c r="FQ20" s="73">
        <f>IF('Picking Information'!U23="Y",'Calculations Page'!FG20,-1)</f>
        <v>73.538182205910132</v>
      </c>
      <c r="FR20" s="72">
        <f>IF('Picking Information'!U23="Y",'Calculations Page'!FN20,-1)</f>
        <v>2.064669509178874</v>
      </c>
      <c r="FS20" s="72">
        <f>IF('Picking Information'!A23="Y",1,'Calculations Page'!X20)</f>
        <v>0.77996901715454048</v>
      </c>
      <c r="FT20" s="72">
        <f t="shared" si="131"/>
        <v>7.4153193771776529</v>
      </c>
      <c r="FU20" s="72">
        <f t="shared" si="132"/>
        <v>94.283465866618542</v>
      </c>
      <c r="FV20" s="72">
        <f t="shared" si="133"/>
        <v>2.647117338982437</v>
      </c>
      <c r="FW20" s="74">
        <f t="shared" si="134"/>
        <v>5.2942346779648739</v>
      </c>
      <c r="FY20" s="79">
        <f t="shared" si="30"/>
        <v>43.51073913448699</v>
      </c>
      <c r="FZ20" s="80">
        <f t="shared" si="31"/>
        <v>0.27108983164821904</v>
      </c>
      <c r="GA20" s="80">
        <f>(DE20/1000)/'Calculations Page'!EH20</f>
        <v>101.74862269141104</v>
      </c>
      <c r="GB20" s="80">
        <f t="shared" si="32"/>
        <v>3.0792755194971</v>
      </c>
      <c r="GC20" s="80">
        <f>(DG20/1000)/'Calculations Page'!EH20</f>
        <v>31.209692256519421</v>
      </c>
      <c r="GD20" s="80">
        <f t="shared" si="33"/>
        <v>0.70427362059584364</v>
      </c>
      <c r="GE20" s="80">
        <f>(DI20/1000)/'Calculations Page'!EH20</f>
        <v>0</v>
      </c>
      <c r="GF20" s="80" t="e">
        <f t="shared" si="34"/>
        <v>#DIV/0!</v>
      </c>
      <c r="GG20" s="81">
        <f t="shared" si="135"/>
        <v>109.08290037169311</v>
      </c>
      <c r="GH20" s="516">
        <f t="shared" si="35"/>
        <v>1.2450354585900396E-16</v>
      </c>
      <c r="GI20" s="515"/>
      <c r="GJ20" s="243"/>
      <c r="GK20" s="85" t="str">
        <f t="shared" si="136"/>
        <v>43.511</v>
      </c>
      <c r="GL20" s="86" t="str">
        <f t="shared" si="137"/>
        <v>0.271</v>
      </c>
      <c r="GM20" s="86" t="str">
        <f t="shared" si="138"/>
        <v>101.75</v>
      </c>
      <c r="GN20" s="86" t="str">
        <f t="shared" si="139"/>
        <v>3.08</v>
      </c>
      <c r="GO20" s="86" t="str">
        <f t="shared" si="140"/>
        <v>31.21</v>
      </c>
      <c r="GP20" s="86" t="str">
        <f t="shared" si="141"/>
        <v>0.70</v>
      </c>
      <c r="GQ20" s="86" t="str">
        <f t="shared" si="142"/>
        <v>0.00</v>
      </c>
      <c r="GR20" s="86" t="e">
        <f t="shared" si="143"/>
        <v>#DIV/0!</v>
      </c>
      <c r="GS20" s="86" t="str">
        <f t="shared" si="144"/>
        <v>73.54</v>
      </c>
      <c r="GT20" s="86" t="str">
        <f t="shared" si="145"/>
        <v>0.780</v>
      </c>
      <c r="GU20" s="86" t="str">
        <f t="shared" si="146"/>
        <v>94.28</v>
      </c>
      <c r="GV20" s="87" t="str">
        <f t="shared" si="147"/>
        <v>2.65</v>
      </c>
      <c r="GW20" s="87" t="str">
        <f t="shared" si="148"/>
        <v>2.06</v>
      </c>
      <c r="GX20" s="129"/>
      <c r="GY20" s="93" t="str">
        <f>IF('Picking Information'!A23="Y",FQ20,"")</f>
        <v/>
      </c>
    </row>
    <row r="21" spans="1:207">
      <c r="A21" s="39" t="str">
        <f>'Picking Information'!B24</f>
        <v>1</v>
      </c>
      <c r="B21" s="40" t="str">
        <f>'Picking Information'!D24</f>
        <v>Toro</v>
      </c>
      <c r="C21" s="40" t="str">
        <f>'Picking Information'!E24</f>
        <v>28-4</v>
      </c>
      <c r="D21" s="45">
        <f>'Picking Information'!F24</f>
        <v>0</v>
      </c>
      <c r="E21" s="45">
        <v>1</v>
      </c>
      <c r="F21" s="121">
        <f>'Picking Information'!H24</f>
        <v>149.24242424242425</v>
      </c>
      <c r="G21" s="121">
        <f>'Picking Information'!I24</f>
        <v>82.954545454545453</v>
      </c>
      <c r="H21" s="121">
        <f>'Picking Information'!J24</f>
        <v>157.19696969696969</v>
      </c>
      <c r="I21" s="121">
        <f>'Picking Information'!K24</f>
        <v>80.681818181818187</v>
      </c>
      <c r="J21" s="121">
        <f t="shared" si="37"/>
        <v>153.21969696969697</v>
      </c>
      <c r="K21" s="121">
        <f t="shared" si="38"/>
        <v>81.818181818181813</v>
      </c>
      <c r="L21" s="121">
        <f t="shared" si="39"/>
        <v>40.909090909090907</v>
      </c>
      <c r="M21" s="121">
        <f>IF('Picking Information'!P24="N",'Calculations Page'!F21*1.5,'Calculations Page'!F21)</f>
        <v>149.24242424242425</v>
      </c>
      <c r="N21" s="46" t="str">
        <f>'Picking Information'!R24</f>
        <v>zircon</v>
      </c>
      <c r="O21" s="222"/>
      <c r="P21" s="47">
        <f t="shared" si="40"/>
        <v>4.7685178921511076E-6</v>
      </c>
      <c r="Q21" s="306">
        <f t="shared" si="41"/>
        <v>2.4967901297489017E-6</v>
      </c>
      <c r="R21" s="47">
        <f t="shared" si="42"/>
        <v>-6.4951905164902017</v>
      </c>
      <c r="S21" s="47">
        <f t="shared" si="43"/>
        <v>6.986768189509307E-2</v>
      </c>
      <c r="T21" s="47">
        <f t="shared" si="44"/>
        <v>6.228990411731529E-2</v>
      </c>
      <c r="U21" s="47">
        <f t="shared" si="45"/>
        <v>-1.8138231137140255</v>
      </c>
      <c r="V21" s="47">
        <f t="shared" si="46"/>
        <v>0.76556984844485299</v>
      </c>
      <c r="W21" s="47">
        <f t="shared" si="47"/>
        <v>0.73951611409470053</v>
      </c>
      <c r="X21" s="239">
        <f t="shared" si="48"/>
        <v>0.69225924853182885</v>
      </c>
      <c r="Y21" s="306">
        <f t="shared" si="49"/>
        <v>1.5855341393043152E-2</v>
      </c>
      <c r="Z21" s="306">
        <f t="shared" si="50"/>
        <v>1.2483950648744509E-5</v>
      </c>
      <c r="AA21" s="192"/>
      <c r="AB21" s="207" t="s">
        <v>171</v>
      </c>
      <c r="AC21" s="214">
        <f>'Spike Blanks'!R24</f>
        <v>0.12871600068063754</v>
      </c>
      <c r="AD21" s="210">
        <f>'Spike Blanks'!R25</f>
        <v>3.5301770529606868E-3</v>
      </c>
      <c r="AE21" s="192"/>
      <c r="AF21" s="192"/>
      <c r="AG21" s="251">
        <f t="shared" si="9"/>
        <v>1433738424205.7283</v>
      </c>
      <c r="AH21" s="246">
        <f t="shared" si="51"/>
        <v>8608725199.2922001</v>
      </c>
      <c r="AI21" s="246">
        <f t="shared" si="10"/>
        <v>1691112105561.1543</v>
      </c>
      <c r="AJ21" s="246">
        <f t="shared" si="52"/>
        <v>13847555888.523577</v>
      </c>
      <c r="AK21" s="246">
        <f t="shared" si="11"/>
        <v>174546574.43947619</v>
      </c>
      <c r="AL21" s="246">
        <f t="shared" si="53"/>
        <v>79527107.403615773</v>
      </c>
      <c r="AM21" s="213" t="str">
        <f t="shared" si="54"/>
        <v>28-4</v>
      </c>
      <c r="AN21" s="256">
        <f t="shared" si="55"/>
        <v>1303284548.9639471</v>
      </c>
      <c r="AO21" s="252">
        <f t="shared" si="56"/>
        <v>1433738424205.7283</v>
      </c>
      <c r="AP21" s="252">
        <f t="shared" si="12"/>
        <v>-2.199E-3</v>
      </c>
      <c r="AQ21" s="252">
        <f t="shared" si="13"/>
        <v>-0.99998423165137618</v>
      </c>
      <c r="AR21" s="252">
        <f t="shared" si="57"/>
        <v>8608725199.2922001</v>
      </c>
      <c r="AS21" s="252">
        <f t="shared" si="14"/>
        <v>1.6318924942564423E-4</v>
      </c>
      <c r="AT21" s="252">
        <f t="shared" si="58"/>
        <v>-7.452123257462559E-2</v>
      </c>
      <c r="AU21" s="252">
        <f t="shared" si="59"/>
        <v>137290153.01859486</v>
      </c>
      <c r="AV21" s="252">
        <f t="shared" si="60"/>
        <v>9456562.6330664139</v>
      </c>
      <c r="AW21" s="252">
        <f t="shared" si="61"/>
        <v>996169.97067578149</v>
      </c>
      <c r="AX21" s="252">
        <f t="shared" si="62"/>
        <v>2673662207.5426502</v>
      </c>
      <c r="AY21" s="252">
        <f t="shared" si="63"/>
        <v>1691112105561.1543</v>
      </c>
      <c r="AZ21" s="252">
        <f t="shared" si="64"/>
        <v>-0.13029600894067567</v>
      </c>
      <c r="BA21" s="252">
        <f t="shared" si="65"/>
        <v>-1</v>
      </c>
      <c r="BB21" s="252">
        <f t="shared" si="66"/>
        <v>13847555888.523577</v>
      </c>
      <c r="BC21" s="252">
        <f t="shared" si="67"/>
        <v>5.34545603211162E-4</v>
      </c>
      <c r="BD21" s="252">
        <f t="shared" si="68"/>
        <v>-4.1025163014571245E-3</v>
      </c>
      <c r="BE21" s="252">
        <f t="shared" si="69"/>
        <v>26831629.130094022</v>
      </c>
      <c r="BF21" s="252">
        <f t="shared" si="70"/>
        <v>269331.52955150726</v>
      </c>
      <c r="BG21" s="252">
        <f t="shared" si="71"/>
        <v>124328.76421099737</v>
      </c>
      <c r="BH21" s="213"/>
      <c r="BI21" s="213"/>
      <c r="BJ21" s="213"/>
      <c r="BK21" s="213"/>
      <c r="BL21" s="213" t="str">
        <f t="shared" si="72"/>
        <v>28-4</v>
      </c>
      <c r="BM21" s="304">
        <f>(($AC$20-'ICPMS Data'!V22)/('ICPMS Data'!V22/$AC$12-1)*AG21)</f>
        <v>8037808.5415302915</v>
      </c>
      <c r="BN21" s="304">
        <f t="shared" si="73"/>
        <v>1433738424205.7283</v>
      </c>
      <c r="BO21" s="304">
        <f>$AC$33-'ICPMS Data'!V22</f>
        <v>-1.2956090867007001E-3</v>
      </c>
      <c r="BP21" s="304">
        <f>'ICPMS Data'!V22/$AC$12-1</f>
        <v>-0.99999070664358725</v>
      </c>
      <c r="BQ21" s="304">
        <f t="shared" si="74"/>
        <v>8608725199.2922001</v>
      </c>
      <c r="BR21" s="304">
        <f>SQRT($AD$33^2+'ICPMS Data'!W22^2)</f>
        <v>3.5521354554871173E-4</v>
      </c>
      <c r="BS21" s="304">
        <f>BP21*SQRT(('ICPMS Data'!W22/'ICPMS Data'!V22)^2+($AE$12/$AC$12)^2)</f>
        <v>-0.27404697061874439</v>
      </c>
      <c r="BT21" s="304">
        <f t="shared" si="75"/>
        <v>3116212.4182087681</v>
      </c>
      <c r="BU21" s="485">
        <f t="shared" si="76"/>
        <v>58321.906728658745</v>
      </c>
      <c r="BV21" s="304">
        <f t="shared" si="77"/>
        <v>22611.069803717714</v>
      </c>
      <c r="BW21" s="304">
        <f>AI21*(($AC$21-'ICPMS Data'!X22)/('ICPMS Data'!X22/$AC$13-1))</f>
        <v>11147579916.486578</v>
      </c>
      <c r="BX21" s="304">
        <f t="shared" si="78"/>
        <v>1691112105561.1543</v>
      </c>
      <c r="BY21" s="304">
        <f>$AC$34-'ICPMS Data'!X22</f>
        <v>-0.135306864034834</v>
      </c>
      <c r="BZ21" s="304">
        <f>'ICPMS Data'!X22/$AC$13-1</f>
        <v>-1</v>
      </c>
      <c r="CA21" s="304">
        <f t="shared" si="79"/>
        <v>13847555888.523577</v>
      </c>
      <c r="CB21" s="304">
        <f>SQRT($AD$34^2+'ICPMS Data'!Y22^2)</f>
        <v>1.6210960957496279E-3</v>
      </c>
      <c r="CC21" s="304">
        <f>BZ21*SQRT(('ICPMS Data'!Y22/'ICPMS Data'!X22)^2+($AE$13/$AC$13)^2)</f>
        <v>-1.19807973269904E-2</v>
      </c>
      <c r="CD21" s="304">
        <f t="shared" si="80"/>
        <v>209779429.88013795</v>
      </c>
      <c r="CE21" s="485">
        <v>0</v>
      </c>
      <c r="CF21" s="485">
        <v>0</v>
      </c>
      <c r="CG21" s="213" t="str">
        <f t="shared" si="81"/>
        <v>28-4</v>
      </c>
      <c r="CH21" s="262">
        <f t="shared" si="82"/>
        <v>-1295246740.4224167</v>
      </c>
      <c r="CI21" s="257">
        <f t="shared" si="83"/>
        <v>137325514.36533779</v>
      </c>
      <c r="CJ21" s="257">
        <f t="shared" si="84"/>
        <v>-9398240.7263377532</v>
      </c>
      <c r="CK21" s="257">
        <f t="shared" si="85"/>
        <v>996426.55070700322</v>
      </c>
      <c r="CL21" s="262">
        <f t="shared" si="86"/>
        <v>8473917708.9439278</v>
      </c>
      <c r="CM21" s="257">
        <f t="shared" si="87"/>
        <v>211488405.17298016</v>
      </c>
      <c r="CN21" s="262">
        <f t="shared" si="88"/>
        <v>-269331.52955150726</v>
      </c>
      <c r="CO21" s="257">
        <f t="shared" si="89"/>
        <v>124328.76421099737</v>
      </c>
      <c r="CP21" s="286"/>
      <c r="CQ21" s="218">
        <f t="shared" si="90"/>
        <v>0</v>
      </c>
      <c r="CR21" s="48">
        <f t="shared" si="91"/>
        <v>2.2812147728655078E-16</v>
      </c>
      <c r="CS21" s="219">
        <f t="shared" si="92"/>
        <v>0</v>
      </c>
      <c r="CT21" s="219">
        <f t="shared" si="93"/>
        <v>2.2811547236767073E-16</v>
      </c>
      <c r="CU21" s="323">
        <f t="shared" si="94"/>
        <v>0</v>
      </c>
      <c r="CV21" s="219">
        <f t="shared" si="95"/>
        <v>0</v>
      </c>
      <c r="CW21" s="219">
        <f t="shared" si="96"/>
        <v>1.6551936058255868E-18</v>
      </c>
      <c r="CX21" s="323">
        <f t="shared" si="97"/>
        <v>0</v>
      </c>
      <c r="CY21" s="48">
        <f t="shared" si="98"/>
        <v>1.4076275264026458E-14</v>
      </c>
      <c r="CZ21" s="48">
        <f t="shared" si="99"/>
        <v>3.5130964314448531E-16</v>
      </c>
      <c r="DA21" s="323">
        <f t="shared" si="100"/>
        <v>1</v>
      </c>
      <c r="DB21" s="219">
        <f t="shared" si="101"/>
        <v>0</v>
      </c>
      <c r="DC21" s="219">
        <f t="shared" si="102"/>
        <v>0</v>
      </c>
      <c r="DD21" s="213"/>
      <c r="DE21" s="267">
        <f t="shared" si="103"/>
        <v>0</v>
      </c>
      <c r="DF21" s="263">
        <f t="shared" si="104"/>
        <v>5.4299755238517683E-5</v>
      </c>
      <c r="DG21" s="263">
        <f t="shared" si="105"/>
        <v>3.2662589122646993E-3</v>
      </c>
      <c r="DH21" s="263">
        <f t="shared" si="106"/>
        <v>8.151788959524637E-5</v>
      </c>
      <c r="DI21" s="263">
        <f t="shared" si="107"/>
        <v>0</v>
      </c>
      <c r="DJ21" s="268">
        <f t="shared" si="108"/>
        <v>0</v>
      </c>
      <c r="DL21" s="49">
        <f>'He Data'!P23/(1000000000*22413.6)</f>
        <v>5.1127688770051521E-17</v>
      </c>
      <c r="DM21" s="45">
        <f>DL21*('He Data'!Q23/'He Data'!P23)</f>
        <v>2.4463492997491165E-17</v>
      </c>
      <c r="DN21" s="50">
        <f t="shared" si="109"/>
        <v>30789094.177325029</v>
      </c>
      <c r="DO21" s="51">
        <f>DN21*('He Data'!Q23/'He Data'!P23)</f>
        <v>14731915.483089181</v>
      </c>
      <c r="DP21" s="50">
        <f t="shared" si="110"/>
        <v>7.3856274045431921E-17</v>
      </c>
      <c r="DQ21" s="50">
        <f t="shared" si="111"/>
        <v>3.5338629349299872E-17</v>
      </c>
      <c r="DR21" s="50">
        <f>('He Data'!P23/1000000000)*0.0000000008107131194</f>
        <v>9.2904121080825683E-22</v>
      </c>
      <c r="DS21" s="50">
        <f>('He Data'!P23/1000000000)/3785.41178*42</f>
        <v>1.271463622134391E-14</v>
      </c>
      <c r="DW21" s="213" t="str">
        <f t="shared" si="112"/>
        <v>28-4</v>
      </c>
      <c r="DX21" s="324">
        <f t="shared" ca="1" si="113"/>
        <v>12.232069402062834</v>
      </c>
      <c r="DY21" s="325" t="e">
        <f t="shared" ca="1" si="114"/>
        <v>#DIV/0!</v>
      </c>
      <c r="DZ21" s="326">
        <f t="shared" ca="1" si="115"/>
        <v>12232069.402062833</v>
      </c>
      <c r="EA21" s="326">
        <f t="shared" ca="1" si="15"/>
        <v>5.1127688770047829E-17</v>
      </c>
      <c r="EB21" s="324">
        <f t="shared" ca="1" si="16"/>
        <v>7.2203978044160157E-14</v>
      </c>
      <c r="EC21" s="326">
        <f t="shared" ca="1" si="116"/>
        <v>12232069.402063716</v>
      </c>
      <c r="ED21" s="324">
        <f t="shared" ca="1" si="117"/>
        <v>12.232069402063717</v>
      </c>
      <c r="EE21" s="326"/>
      <c r="EF21" s="457" t="str">
        <f>'Picking Information'!B24</f>
        <v>1</v>
      </c>
      <c r="EG21" s="459" t="str">
        <f>'Picking Information'!C24</f>
        <v>z</v>
      </c>
      <c r="EH21" s="510">
        <f>IF($EG21="a",'Alpha Ejection Compiler'!G21,IF($EG21="z",'Alpha Ejection Compiler'!N21,IF($EG21="t",'Alpha Ejection Compiler'!U21,IF($EG21="m",'Alpha Ejection Compiler'!AB21,-1))))</f>
        <v>2.4967901297489017E-6</v>
      </c>
      <c r="EI21" s="511">
        <f>'Alpha Ejection Compiler'!E21</f>
        <v>47.425229505990721</v>
      </c>
      <c r="EJ21" s="30">
        <f>IF($EG21="a",'Alpha Ejection Compiler'!H21,IF($EG21="z",'Alpha Ejection Compiler'!O21,IF($EG21="t",'Alpha Ejection Compiler'!V21,IF($EG21="m",'Alpha Ejection Compiler'!AC21,-1))))</f>
        <v>0.75638321597523583</v>
      </c>
      <c r="EK21" s="30">
        <f>IF($EG21="a",'Alpha Ejection Compiler'!I21,IF($EG21="z",'Alpha Ejection Compiler'!P21,IF($EG21="t",'Alpha Ejection Compiler'!W21,IF($EG21="m",'Alpha Ejection Compiler'!AD21,-1))))</f>
        <v>0.71814262632067449</v>
      </c>
      <c r="EL21" s="30">
        <f>IF($EG21="a",'Alpha Ejection Compiler'!J21,IF($EG21="z",'Alpha Ejection Compiler'!Q21,IF($EG21="t",'Alpha Ejection Compiler'!X21,IF($EG21="m",'Alpha Ejection Compiler'!AE21,-1))))</f>
        <v>0.71236483667655659</v>
      </c>
      <c r="EM21" s="30">
        <f>IF($EG21="a",'Alpha Ejection Compiler'!K21,IF($EG21="z",'Alpha Ejection Compiler'!R21,IF($EG21="t",'Alpha Ejection Compiler'!Y21,IF($EG21="m",'Alpha Ejection Compiler'!AF21,-1))))</f>
        <v>0.92478948647391213</v>
      </c>
      <c r="EN21" s="30">
        <f t="shared" si="118"/>
        <v>0.63252328287638115</v>
      </c>
      <c r="EO21" s="30">
        <f t="shared" si="17"/>
        <v>0.69225924853182885</v>
      </c>
      <c r="EP21" s="213" t="str">
        <f t="shared" si="119"/>
        <v>28-4</v>
      </c>
      <c r="EQ21" s="474">
        <f t="shared" ca="1" si="120"/>
        <v>17.168976933777337</v>
      </c>
      <c r="ER21" s="475" t="e">
        <f t="shared" ca="1" si="121"/>
        <v>#DIV/0!</v>
      </c>
      <c r="ES21" s="473">
        <f t="shared" ca="1" si="122"/>
        <v>17168976.933777336</v>
      </c>
      <c r="ET21" s="476">
        <f t="shared" ca="1" si="18"/>
        <v>5.1127688770049598E-17</v>
      </c>
      <c r="EU21" s="478">
        <f t="shared" ca="1" si="19"/>
        <v>3.7608749832684421E-14</v>
      </c>
      <c r="EV21" s="477">
        <f t="shared" ca="1" si="123"/>
        <v>17168976.933777981</v>
      </c>
      <c r="EW21" s="474">
        <f t="shared" ca="1" si="124"/>
        <v>17.16897693377798</v>
      </c>
      <c r="EX21" s="474"/>
      <c r="EZ21" s="128">
        <f t="shared" si="20"/>
        <v>0</v>
      </c>
      <c r="FA21" s="63">
        <f t="shared" si="21"/>
        <v>0</v>
      </c>
      <c r="FB21" s="67">
        <f t="shared" si="22"/>
        <v>4.1785423121262546E-24</v>
      </c>
      <c r="FC21" s="63">
        <f t="shared" si="23"/>
        <v>0</v>
      </c>
      <c r="FD21" s="63">
        <f t="shared" si="125"/>
        <v>4.1785423121262546E-24</v>
      </c>
      <c r="FE21" s="67">
        <f t="shared" si="126"/>
        <v>4.9475000000000002E-11</v>
      </c>
      <c r="FF21" s="67">
        <f t="shared" si="24"/>
        <v>12232069.402061203</v>
      </c>
      <c r="FG21" s="64">
        <f t="shared" si="127"/>
        <v>12.232069402061203</v>
      </c>
      <c r="FH21" s="65">
        <f t="shared" si="25"/>
        <v>17667405.171048373</v>
      </c>
      <c r="FI21" s="65">
        <f t="shared" si="128"/>
        <v>17.667405171048372</v>
      </c>
      <c r="FJ21" s="65">
        <f t="shared" si="26"/>
        <v>8.5493044069552067</v>
      </c>
      <c r="FK21" s="63">
        <f t="shared" si="27"/>
        <v>4.1785423121262539E-24</v>
      </c>
      <c r="FL21" s="63">
        <f t="shared" si="28"/>
        <v>3.0190481493464431E-25</v>
      </c>
      <c r="FM21" s="63">
        <f t="shared" si="29"/>
        <v>5919130.9551553307</v>
      </c>
      <c r="FN21" s="65">
        <f t="shared" si="129"/>
        <v>5.9191309551553308</v>
      </c>
      <c r="FO21" s="66">
        <f t="shared" si="130"/>
        <v>48.390266279538189</v>
      </c>
      <c r="FQ21" s="73">
        <f>IF('Picking Information'!U24="Y",'Calculations Page'!FG21,-1)</f>
        <v>12.232069402061203</v>
      </c>
      <c r="FR21" s="72">
        <f>IF('Picking Information'!U24="Y",'Calculations Page'!FN21,-1)</f>
        <v>5.9191309551553308</v>
      </c>
      <c r="FS21" s="72">
        <f>IF('Picking Information'!A24="Y",1,'Calculations Page'!X21)</f>
        <v>0.69225924853182885</v>
      </c>
      <c r="FT21" s="72">
        <f t="shared" si="131"/>
        <v>8.7531735537190087</v>
      </c>
      <c r="FU21" s="72">
        <f t="shared" si="132"/>
        <v>17.669781123189708</v>
      </c>
      <c r="FV21" s="72">
        <f t="shared" si="133"/>
        <v>8.550454136523074</v>
      </c>
      <c r="FW21" s="74">
        <f t="shared" si="134"/>
        <v>17.100908273046148</v>
      </c>
      <c r="FY21" s="79">
        <f t="shared" si="30"/>
        <v>2.0477367384976547E-2</v>
      </c>
      <c r="FZ21" s="80">
        <f t="shared" si="31"/>
        <v>9.7979772933303854E-3</v>
      </c>
      <c r="GA21" s="80">
        <f>(DE21/1000)/'Calculations Page'!EH21</f>
        <v>0</v>
      </c>
      <c r="GB21" s="80" t="e">
        <f t="shared" si="32"/>
        <v>#DIV/0!</v>
      </c>
      <c r="GC21" s="80">
        <f>(DG21/1000)/'Calculations Page'!EH21</f>
        <v>1.308183204245998</v>
      </c>
      <c r="GD21" s="80">
        <f t="shared" si="33"/>
        <v>3.2649075556640594E-2</v>
      </c>
      <c r="GE21" s="80">
        <f>(DI21/1000)/'Calculations Page'!EH21</f>
        <v>0</v>
      </c>
      <c r="GF21" s="80" t="e">
        <f t="shared" si="34"/>
        <v>#DIV/0!</v>
      </c>
      <c r="GG21" s="81">
        <f t="shared" si="135"/>
        <v>0.30742305299780953</v>
      </c>
      <c r="GH21" s="516">
        <f t="shared" si="35"/>
        <v>5.8594841181779422E-20</v>
      </c>
      <c r="GI21" s="515"/>
      <c r="GJ21" s="243"/>
      <c r="GK21" s="85" t="str">
        <f t="shared" si="136"/>
        <v>0.020</v>
      </c>
      <c r="GL21" s="86" t="str">
        <f t="shared" si="137"/>
        <v>0.010</v>
      </c>
      <c r="GM21" s="86" t="str">
        <f t="shared" si="138"/>
        <v>0.00</v>
      </c>
      <c r="GN21" s="86" t="e">
        <f t="shared" si="139"/>
        <v>#DIV/0!</v>
      </c>
      <c r="GO21" s="86" t="str">
        <f t="shared" si="140"/>
        <v>1.31</v>
      </c>
      <c r="GP21" s="86" t="str">
        <f t="shared" si="141"/>
        <v>0.03</v>
      </c>
      <c r="GQ21" s="86" t="str">
        <f t="shared" si="142"/>
        <v>0.00</v>
      </c>
      <c r="GR21" s="86" t="e">
        <f t="shared" si="143"/>
        <v>#DIV/0!</v>
      </c>
      <c r="GS21" s="86" t="str">
        <f t="shared" si="144"/>
        <v>12.23</v>
      </c>
      <c r="GT21" s="86" t="str">
        <f t="shared" si="145"/>
        <v>0.692</v>
      </c>
      <c r="GU21" s="86" t="str">
        <f t="shared" si="146"/>
        <v>17.67</v>
      </c>
      <c r="GV21" s="87" t="str">
        <f t="shared" si="147"/>
        <v>8.55</v>
      </c>
      <c r="GW21" s="87" t="str">
        <f t="shared" si="148"/>
        <v>5.92</v>
      </c>
      <c r="GX21" s="129"/>
      <c r="GY21" s="93" t="str">
        <f>IF('Picking Information'!A24="Y",FQ21,"")</f>
        <v/>
      </c>
    </row>
    <row r="22" spans="1:207">
      <c r="A22" s="39" t="str">
        <f>'Picking Information'!B25</f>
        <v>1</v>
      </c>
      <c r="B22" s="40" t="str">
        <f>'Picking Information'!D25</f>
        <v>Toro</v>
      </c>
      <c r="C22" s="40" t="str">
        <f>'Picking Information'!E25</f>
        <v>28-5</v>
      </c>
      <c r="D22" s="45">
        <f>'Picking Information'!F25</f>
        <v>0</v>
      </c>
      <c r="E22" s="45">
        <v>1</v>
      </c>
      <c r="F22" s="121">
        <f>'Picking Information'!H25</f>
        <v>136.24288425047439</v>
      </c>
      <c r="G22" s="121">
        <f>'Picking Information'!I25</f>
        <v>64.516129032258064</v>
      </c>
      <c r="H22" s="121">
        <f>'Picking Information'!J25</f>
        <v>130.17077798861479</v>
      </c>
      <c r="I22" s="121">
        <f>'Picking Information'!K25</f>
        <v>64.516129032258064</v>
      </c>
      <c r="J22" s="121">
        <f t="shared" si="37"/>
        <v>133.20683111954457</v>
      </c>
      <c r="K22" s="121">
        <f t="shared" si="38"/>
        <v>64.516129032258064</v>
      </c>
      <c r="L22" s="121">
        <f t="shared" si="39"/>
        <v>32.258064516129032</v>
      </c>
      <c r="M22" s="121">
        <f>IF('Picking Information'!P25="N",'Calculations Page'!F22*1.5,'Calculations Page'!F22)</f>
        <v>136.24288425047439</v>
      </c>
      <c r="N22" s="46" t="str">
        <f>'Picking Information'!R25</f>
        <v>zircon</v>
      </c>
      <c r="O22" s="222"/>
      <c r="P22" s="47">
        <f t="shared" si="40"/>
        <v>2.5781967313460242E-6</v>
      </c>
      <c r="Q22" s="306">
        <f t="shared" si="41"/>
        <v>1.3499406517843146E-6</v>
      </c>
      <c r="R22" s="47">
        <f t="shared" si="42"/>
        <v>-22.106009538810568</v>
      </c>
      <c r="S22" s="47">
        <f t="shared" si="43"/>
        <v>8.6289665738161561E-2</v>
      </c>
      <c r="T22" s="47">
        <f t="shared" si="44"/>
        <v>7.6679665738161554E-2</v>
      </c>
      <c r="U22" s="47">
        <f t="shared" si="45"/>
        <v>-0.22852064021126769</v>
      </c>
      <c r="V22" s="47">
        <f t="shared" si="46"/>
        <v>0.71684223444324602</v>
      </c>
      <c r="W22" s="47">
        <f t="shared" si="47"/>
        <v>0.6855090348659616</v>
      </c>
      <c r="X22" s="239">
        <f t="shared" si="48"/>
        <v>0.67834875203869305</v>
      </c>
      <c r="Y22" s="306">
        <f t="shared" si="49"/>
        <v>8.5725146216194155E-3</v>
      </c>
      <c r="Z22" s="306">
        <f t="shared" si="50"/>
        <v>6.7497032589215724E-6</v>
      </c>
      <c r="AA22" s="192" t="s">
        <v>405</v>
      </c>
      <c r="AB22" s="208" t="s">
        <v>172</v>
      </c>
      <c r="AC22" s="204">
        <f>'Spike Blanks'!T24</f>
        <v>19.222361111111109</v>
      </c>
      <c r="AD22" s="205">
        <f>'Spike Blanks'!T25</f>
        <v>29.522479651354828</v>
      </c>
      <c r="AE22" s="192"/>
      <c r="AF22" s="192"/>
      <c r="AG22" s="251">
        <f t="shared" si="9"/>
        <v>1433738424205.7283</v>
      </c>
      <c r="AH22" s="246">
        <f t="shared" si="51"/>
        <v>8608725199.2922001</v>
      </c>
      <c r="AI22" s="246">
        <f t="shared" si="10"/>
        <v>1691112105561.1543</v>
      </c>
      <c r="AJ22" s="246">
        <f t="shared" si="52"/>
        <v>13847555888.523577</v>
      </c>
      <c r="AK22" s="246">
        <f t="shared" si="11"/>
        <v>174546574.43947619</v>
      </c>
      <c r="AL22" s="246">
        <f t="shared" si="53"/>
        <v>79527107.403615773</v>
      </c>
      <c r="AM22" s="213" t="str">
        <f t="shared" si="54"/>
        <v>28-5</v>
      </c>
      <c r="AN22" s="256">
        <f t="shared" si="55"/>
        <v>1303284548.9639471</v>
      </c>
      <c r="AO22" s="252">
        <f t="shared" si="56"/>
        <v>1433738424205.7283</v>
      </c>
      <c r="AP22" s="252">
        <f t="shared" si="12"/>
        <v>-2.199E-3</v>
      </c>
      <c r="AQ22" s="252">
        <f t="shared" si="13"/>
        <v>-0.99998423165137618</v>
      </c>
      <c r="AR22" s="252">
        <f t="shared" si="57"/>
        <v>8608725199.2922001</v>
      </c>
      <c r="AS22" s="252">
        <f t="shared" si="14"/>
        <v>1.6318924942564423E-4</v>
      </c>
      <c r="AT22" s="252">
        <f t="shared" si="58"/>
        <v>-7.452123257462559E-2</v>
      </c>
      <c r="AU22" s="252">
        <f t="shared" si="59"/>
        <v>137290153.01859486</v>
      </c>
      <c r="AV22" s="252">
        <f t="shared" si="60"/>
        <v>9456562.6330664139</v>
      </c>
      <c r="AW22" s="252">
        <f t="shared" si="61"/>
        <v>996169.97067578149</v>
      </c>
      <c r="AX22" s="252">
        <f t="shared" si="62"/>
        <v>2673662207.5426502</v>
      </c>
      <c r="AY22" s="252">
        <f t="shared" si="63"/>
        <v>1691112105561.1543</v>
      </c>
      <c r="AZ22" s="252">
        <f t="shared" si="64"/>
        <v>-0.13029600894067567</v>
      </c>
      <c r="BA22" s="252">
        <f t="shared" si="65"/>
        <v>-1</v>
      </c>
      <c r="BB22" s="252">
        <f t="shared" si="66"/>
        <v>13847555888.523577</v>
      </c>
      <c r="BC22" s="252">
        <f t="shared" si="67"/>
        <v>5.34545603211162E-4</v>
      </c>
      <c r="BD22" s="252">
        <f t="shared" si="68"/>
        <v>-4.1025163014571245E-3</v>
      </c>
      <c r="BE22" s="252">
        <f t="shared" si="69"/>
        <v>26831629.130094022</v>
      </c>
      <c r="BF22" s="252">
        <f t="shared" si="70"/>
        <v>269331.52955150726</v>
      </c>
      <c r="BG22" s="252">
        <f t="shared" si="71"/>
        <v>124328.76421099737</v>
      </c>
      <c r="BH22" s="213"/>
      <c r="BI22" s="213"/>
      <c r="BJ22" s="213"/>
      <c r="BK22" s="213"/>
      <c r="BL22" s="213" t="str">
        <f t="shared" si="72"/>
        <v>28-5</v>
      </c>
      <c r="BM22" s="304">
        <f>(($AC$20-'ICPMS Data'!V23)/('ICPMS Data'!V23/$AC$12-1)*AG22)</f>
        <v>514543037.95840985</v>
      </c>
      <c r="BN22" s="304">
        <f t="shared" si="73"/>
        <v>1433738424205.7283</v>
      </c>
      <c r="BO22" s="304">
        <f>$AC$33-'ICPMS Data'!V23</f>
        <v>-1.6488807929499201E-3</v>
      </c>
      <c r="BP22" s="304">
        <f>'ICPMS Data'!V23/$AC$12-1</f>
        <v>-0.99998817459294043</v>
      </c>
      <c r="BQ22" s="304">
        <f t="shared" si="74"/>
        <v>8608725199.2922001</v>
      </c>
      <c r="BR22" s="304">
        <f>SQRT($AD$33^2+'ICPMS Data'!W23^2)</f>
        <v>2.561335259194835E-4</v>
      </c>
      <c r="BS22" s="304">
        <f>BP22*SQRT(('ICPMS Data'!W23/'ICPMS Data'!V23)^2+($AE$12/$AC$12)^2)</f>
        <v>-0.15540718620168059</v>
      </c>
      <c r="BT22" s="304">
        <f t="shared" si="75"/>
        <v>113103361.94017021</v>
      </c>
      <c r="BU22" s="485">
        <f t="shared" si="76"/>
        <v>3733496.6256832182</v>
      </c>
      <c r="BV22" s="304">
        <f t="shared" si="77"/>
        <v>820671.91470033093</v>
      </c>
      <c r="BW22" s="304">
        <f>AI22*(($AC$21-'ICPMS Data'!X23)/('ICPMS Data'!X23/$AC$13-1))</f>
        <v>20236103725.237373</v>
      </c>
      <c r="BX22" s="304">
        <f t="shared" si="78"/>
        <v>1691112105561.1543</v>
      </c>
      <c r="BY22" s="304">
        <f>$AC$34-'ICPMS Data'!X23</f>
        <v>-0.140681152220025</v>
      </c>
      <c r="BZ22" s="304">
        <f>'ICPMS Data'!X23/$AC$13-1</f>
        <v>-1</v>
      </c>
      <c r="CA22" s="304">
        <f t="shared" si="79"/>
        <v>13847555888.523577</v>
      </c>
      <c r="CB22" s="304">
        <f>SQRT($AD$34^2+'ICPMS Data'!Y23^2)</f>
        <v>3.440461115400608E-3</v>
      </c>
      <c r="CC22" s="304">
        <f>BZ22*SQRT(('ICPMS Data'!Y23/'ICPMS Data'!X23)^2+($AE$13/$AC$13)^2)</f>
        <v>-2.44555621385407E-2</v>
      </c>
      <c r="CD22" s="304">
        <f t="shared" si="80"/>
        <v>719224251.14636409</v>
      </c>
      <c r="CE22" s="485">
        <v>0</v>
      </c>
      <c r="CF22" s="485">
        <v>0</v>
      </c>
      <c r="CG22" s="213" t="str">
        <f t="shared" si="81"/>
        <v>28-5</v>
      </c>
      <c r="CH22" s="262">
        <f t="shared" si="82"/>
        <v>-788741511.00553727</v>
      </c>
      <c r="CI22" s="257">
        <f t="shared" si="83"/>
        <v>177879050.47542372</v>
      </c>
      <c r="CJ22" s="257">
        <f t="shared" si="84"/>
        <v>-5723066.0073831957</v>
      </c>
      <c r="CK22" s="257">
        <f t="shared" si="85"/>
        <v>1290680.828886094</v>
      </c>
      <c r="CL22" s="262">
        <f t="shared" si="86"/>
        <v>17562441517.694725</v>
      </c>
      <c r="CM22" s="257">
        <f t="shared" si="87"/>
        <v>719724572.15161347</v>
      </c>
      <c r="CN22" s="262">
        <f t="shared" si="88"/>
        <v>-269331.52955150726</v>
      </c>
      <c r="CO22" s="257">
        <f t="shared" si="89"/>
        <v>124328.76421099737</v>
      </c>
      <c r="CP22" s="286"/>
      <c r="CQ22" s="218">
        <f t="shared" si="90"/>
        <v>0</v>
      </c>
      <c r="CR22" s="48">
        <f t="shared" si="91"/>
        <v>2.9548792852018517E-16</v>
      </c>
      <c r="CS22" s="219">
        <f t="shared" si="92"/>
        <v>0</v>
      </c>
      <c r="CT22" s="219">
        <f t="shared" si="93"/>
        <v>2.9548015029140151E-16</v>
      </c>
      <c r="CU22" s="323">
        <f t="shared" si="94"/>
        <v>0</v>
      </c>
      <c r="CV22" s="219">
        <f t="shared" si="95"/>
        <v>0</v>
      </c>
      <c r="CW22" s="219">
        <f t="shared" si="96"/>
        <v>2.1439880878506546E-18</v>
      </c>
      <c r="CX22" s="323">
        <f t="shared" si="97"/>
        <v>0</v>
      </c>
      <c r="CY22" s="48">
        <f t="shared" si="98"/>
        <v>2.917349089318061E-14</v>
      </c>
      <c r="CZ22" s="48">
        <f t="shared" si="99"/>
        <v>1.1955557676937101E-15</v>
      </c>
      <c r="DA22" s="323">
        <f t="shared" si="100"/>
        <v>1</v>
      </c>
      <c r="DB22" s="219">
        <f t="shared" si="101"/>
        <v>0</v>
      </c>
      <c r="DC22" s="219">
        <f t="shared" si="102"/>
        <v>0</v>
      </c>
      <c r="DD22" s="213"/>
      <c r="DE22" s="267">
        <f t="shared" si="103"/>
        <v>0</v>
      </c>
      <c r="DF22" s="263">
        <f t="shared" si="104"/>
        <v>7.0334991625659672E-5</v>
      </c>
      <c r="DG22" s="263">
        <f t="shared" si="105"/>
        <v>6.7694168268536284E-3</v>
      </c>
      <c r="DH22" s="263">
        <f t="shared" si="106"/>
        <v>2.774167603356485E-4</v>
      </c>
      <c r="DI22" s="263">
        <f t="shared" si="107"/>
        <v>0</v>
      </c>
      <c r="DJ22" s="268">
        <f t="shared" si="108"/>
        <v>0</v>
      </c>
      <c r="DL22" s="49">
        <f>'He Data'!P24/(1000000000*22413.6)</f>
        <v>6.2171609371600257E-17</v>
      </c>
      <c r="DM22" s="45">
        <f>DL22*('He Data'!Q24/'He Data'!P24)</f>
        <v>2.248670614723139E-17</v>
      </c>
      <c r="DN22" s="50">
        <f t="shared" si="109"/>
        <v>37439743.163577676</v>
      </c>
      <c r="DO22" s="51">
        <f>DN22*('He Data'!Q24/'He Data'!P24)</f>
        <v>13541494.441862743</v>
      </c>
      <c r="DP22" s="50">
        <f t="shared" si="110"/>
        <v>9.1651394927389782E-17</v>
      </c>
      <c r="DQ22" s="50">
        <f t="shared" si="111"/>
        <v>3.3149181862058983E-17</v>
      </c>
      <c r="DR22" s="50">
        <f>('He Data'!P24/1000000000)*0.0000000008107131194</f>
        <v>1.1297202873430665E-21</v>
      </c>
      <c r="DS22" s="50">
        <f>('He Data'!P24/1000000000)/3785.41178*42</f>
        <v>1.5461082154733134E-14</v>
      </c>
      <c r="DW22" s="213" t="str">
        <f t="shared" si="112"/>
        <v>28-5</v>
      </c>
      <c r="DX22" s="324">
        <f t="shared" ca="1" si="113"/>
        <v>7.177770049012925</v>
      </c>
      <c r="DY22" s="325" t="e">
        <f t="shared" ca="1" si="114"/>
        <v>#DIV/0!</v>
      </c>
      <c r="DZ22" s="326">
        <f t="shared" ca="1" si="115"/>
        <v>7177770.0490129255</v>
      </c>
      <c r="EA22" s="326">
        <f t="shared" ca="1" si="15"/>
        <v>6.2171609371602328E-17</v>
      </c>
      <c r="EB22" s="324">
        <f t="shared" ca="1" si="16"/>
        <v>-3.3307162177967858E-14</v>
      </c>
      <c r="EC22" s="326">
        <f t="shared" ca="1" si="116"/>
        <v>7177770.0490126861</v>
      </c>
      <c r="ED22" s="324">
        <f t="shared" ca="1" si="117"/>
        <v>7.1777700490126861</v>
      </c>
      <c r="EE22" s="326"/>
      <c r="EF22" s="457" t="str">
        <f>'Picking Information'!B25</f>
        <v>1</v>
      </c>
      <c r="EG22" s="459" t="str">
        <f>'Picking Information'!C25</f>
        <v>z</v>
      </c>
      <c r="EH22" s="510">
        <f>IF($EG22="a",'Alpha Ejection Compiler'!G22,IF($EG22="z",'Alpha Ejection Compiler'!N22,IF($EG22="t",'Alpha Ejection Compiler'!U22,IF($EG22="m",'Alpha Ejection Compiler'!AB22,-1))))</f>
        <v>1.3499406517843146E-6</v>
      </c>
      <c r="EI22" s="511">
        <f>'Alpha Ejection Compiler'!E22</f>
        <v>37.935085204565006</v>
      </c>
      <c r="EJ22" s="30">
        <f>IF($EG22="a",'Alpha Ejection Compiler'!H22,IF($EG22="z",'Alpha Ejection Compiler'!O22,IF($EG22="t",'Alpha Ejection Compiler'!V22,IF($EG22="m",'Alpha Ejection Compiler'!AC22,-1))))</f>
        <v>0.69713173941617579</v>
      </c>
      <c r="EK22" s="30">
        <f>IF($EG22="a",'Alpha Ejection Compiler'!I22,IF($EG22="z",'Alpha Ejection Compiler'!P22,IF($EG22="t",'Alpha Ejection Compiler'!W22,IF($EG22="m",'Alpha Ejection Compiler'!AD22,-1))))</f>
        <v>0.65027981713455818</v>
      </c>
      <c r="EL22" s="30">
        <f>IF($EG22="a",'Alpha Ejection Compiler'!J22,IF($EG22="z",'Alpha Ejection Compiler'!Q22,IF($EG22="t",'Alpha Ejection Compiler'!X22,IF($EG22="m",'Alpha Ejection Compiler'!AE22,-1))))</f>
        <v>0.64322745424147432</v>
      </c>
      <c r="EM22" s="30">
        <f>IF($EG22="a",'Alpha Ejection Compiler'!K22,IF($EG22="z",'Alpha Ejection Compiler'!R22,IF($EG22="t",'Alpha Ejection Compiler'!Y22,IF($EG22="m",'Alpha Ejection Compiler'!AF22,-1))))</f>
        <v>0.90602280234509158</v>
      </c>
      <c r="EN22" s="30">
        <f t="shared" si="118"/>
        <v>0.63090921248322074</v>
      </c>
      <c r="EO22" s="30">
        <f t="shared" si="17"/>
        <v>0.67834875203869305</v>
      </c>
      <c r="EP22" s="213" t="str">
        <f t="shared" si="119"/>
        <v>28-5</v>
      </c>
      <c r="EQ22" s="474">
        <f t="shared" ca="1" si="120"/>
        <v>11.15789332688643</v>
      </c>
      <c r="ER22" s="475" t="e">
        <f t="shared" ca="1" si="121"/>
        <v>#DIV/0!</v>
      </c>
      <c r="ES22" s="473">
        <f t="shared" ca="1" si="122"/>
        <v>11157893.32688643</v>
      </c>
      <c r="ET22" s="476">
        <f t="shared" ca="1" si="18"/>
        <v>6.2171609371604584E-17</v>
      </c>
      <c r="EU22" s="478">
        <f t="shared" ca="1" si="19"/>
        <v>-6.9588178121825705E-14</v>
      </c>
      <c r="EV22" s="477">
        <f t="shared" ca="1" si="123"/>
        <v>11157893.326885654</v>
      </c>
      <c r="EW22" s="474">
        <f t="shared" ca="1" si="124"/>
        <v>11.157893326885654</v>
      </c>
      <c r="EX22" s="474"/>
      <c r="EZ22" s="128">
        <f t="shared" si="20"/>
        <v>0</v>
      </c>
      <c r="FA22" s="63">
        <f t="shared" si="21"/>
        <v>0</v>
      </c>
      <c r="FB22" s="67">
        <f t="shared" si="22"/>
        <v>8.6601507716406646E-24</v>
      </c>
      <c r="FC22" s="63">
        <f t="shared" si="23"/>
        <v>0</v>
      </c>
      <c r="FD22" s="63">
        <f t="shared" si="125"/>
        <v>8.6601507716406646E-24</v>
      </c>
      <c r="FE22" s="67">
        <f t="shared" si="126"/>
        <v>4.9474999999999996E-11</v>
      </c>
      <c r="FF22" s="67">
        <f t="shared" si="24"/>
        <v>7177770.0490145478</v>
      </c>
      <c r="FG22" s="64">
        <f t="shared" si="127"/>
        <v>7.1777700490145477</v>
      </c>
      <c r="FH22" s="65">
        <f t="shared" si="25"/>
        <v>10580348.00919476</v>
      </c>
      <c r="FI22" s="65">
        <f t="shared" si="128"/>
        <v>10.580348009194759</v>
      </c>
      <c r="FJ22" s="65">
        <f t="shared" si="26"/>
        <v>3.8772783225039911</v>
      </c>
      <c r="FK22" s="63">
        <f t="shared" si="27"/>
        <v>8.6601507716406646E-24</v>
      </c>
      <c r="FL22" s="63">
        <f t="shared" si="28"/>
        <v>5.105244206128388E-25</v>
      </c>
      <c r="FM22" s="63">
        <f t="shared" si="29"/>
        <v>2630368.3197166021</v>
      </c>
      <c r="FN22" s="65">
        <f t="shared" si="129"/>
        <v>2.6303683197166019</v>
      </c>
      <c r="FO22" s="66">
        <f t="shared" si="130"/>
        <v>36.646037721391359</v>
      </c>
      <c r="FQ22" s="73">
        <f>IF('Picking Information'!U25="Y",'Calculations Page'!FG22,-1)</f>
        <v>7.1777700490145477</v>
      </c>
      <c r="FR22" s="72">
        <f>IF('Picking Information'!U25="Y",'Calculations Page'!FN22,-1)</f>
        <v>2.6303683197166019</v>
      </c>
      <c r="FS22" s="72">
        <f>IF('Picking Information'!A25="Y",1,'Calculations Page'!X22)</f>
        <v>0.67834875203869305</v>
      </c>
      <c r="FT22" s="72">
        <f t="shared" si="131"/>
        <v>16.632355879292405</v>
      </c>
      <c r="FU22" s="72">
        <f t="shared" si="132"/>
        <v>10.581238673237992</v>
      </c>
      <c r="FV22" s="72">
        <f t="shared" si="133"/>
        <v>3.8776047155852447</v>
      </c>
      <c r="FW22" s="74">
        <f t="shared" si="134"/>
        <v>7.7552094311704893</v>
      </c>
      <c r="FY22" s="79">
        <f t="shared" si="30"/>
        <v>4.6055068635368172E-2</v>
      </c>
      <c r="FZ22" s="80">
        <f t="shared" si="31"/>
        <v>1.6657551661629775E-2</v>
      </c>
      <c r="GA22" s="80">
        <f>(DE22/1000)/'Calculations Page'!EH22</f>
        <v>0</v>
      </c>
      <c r="GB22" s="80" t="e">
        <f t="shared" si="32"/>
        <v>#DIV/0!</v>
      </c>
      <c r="GC22" s="80">
        <f>(DG22/1000)/'Calculations Page'!EH22</f>
        <v>5.0146032848970057</v>
      </c>
      <c r="GD22" s="80">
        <f t="shared" si="33"/>
        <v>0.20550293079104376</v>
      </c>
      <c r="GE22" s="80">
        <f>(DI22/1000)/'Calculations Page'!EH22</f>
        <v>0</v>
      </c>
      <c r="GF22" s="80" t="e">
        <f t="shared" si="34"/>
        <v>#DIV/0!</v>
      </c>
      <c r="GG22" s="81">
        <f t="shared" si="135"/>
        <v>1.1784317719507962</v>
      </c>
      <c r="GH22" s="516">
        <f t="shared" si="35"/>
        <v>1.3178400238524802E-19</v>
      </c>
      <c r="GI22" s="515"/>
      <c r="GJ22" s="243"/>
      <c r="GK22" s="85" t="str">
        <f t="shared" si="136"/>
        <v>0.046</v>
      </c>
      <c r="GL22" s="86" t="str">
        <f t="shared" si="137"/>
        <v>0.017</v>
      </c>
      <c r="GM22" s="86" t="str">
        <f t="shared" si="138"/>
        <v>0.00</v>
      </c>
      <c r="GN22" s="86" t="e">
        <f t="shared" si="139"/>
        <v>#DIV/0!</v>
      </c>
      <c r="GO22" s="86" t="str">
        <f t="shared" si="140"/>
        <v>5.01</v>
      </c>
      <c r="GP22" s="86" t="str">
        <f t="shared" si="141"/>
        <v>0.21</v>
      </c>
      <c r="GQ22" s="86" t="str">
        <f t="shared" si="142"/>
        <v>0.00</v>
      </c>
      <c r="GR22" s="86" t="e">
        <f t="shared" si="143"/>
        <v>#DIV/0!</v>
      </c>
      <c r="GS22" s="86" t="str">
        <f t="shared" si="144"/>
        <v>7.18</v>
      </c>
      <c r="GT22" s="86" t="str">
        <f t="shared" si="145"/>
        <v>0.678</v>
      </c>
      <c r="GU22" s="86" t="str">
        <f t="shared" si="146"/>
        <v>10.58</v>
      </c>
      <c r="GV22" s="87" t="str">
        <f t="shared" si="147"/>
        <v>3.88</v>
      </c>
      <c r="GW22" s="87" t="str">
        <f t="shared" si="148"/>
        <v>2.63</v>
      </c>
      <c r="GX22" s="129"/>
      <c r="GY22" s="93" t="str">
        <f>IF('Picking Information'!A25="Y",FQ22,"")</f>
        <v/>
      </c>
    </row>
    <row r="23" spans="1:207">
      <c r="A23" s="39" t="str">
        <f>'Picking Information'!B26</f>
        <v>2</v>
      </c>
      <c r="B23" s="40" t="str">
        <f>'Picking Information'!D26</f>
        <v>Toro</v>
      </c>
      <c r="C23" s="40" t="str">
        <f>'Picking Information'!E26</f>
        <v>34-1</v>
      </c>
      <c r="D23" s="45">
        <f>'Picking Information'!F26</f>
        <v>0</v>
      </c>
      <c r="E23" s="45">
        <v>1</v>
      </c>
      <c r="F23" s="121">
        <f>'Picking Information'!H26</f>
        <v>134.76138828633407</v>
      </c>
      <c r="G23" s="121">
        <f>'Picking Information'!I26</f>
        <v>82.375271149674617</v>
      </c>
      <c r="H23" s="121">
        <f>'Picking Information'!J26</f>
        <v>124.89154013015184</v>
      </c>
      <c r="I23" s="121">
        <f>'Picking Information'!K26</f>
        <v>66.052060737527114</v>
      </c>
      <c r="J23" s="121">
        <f t="shared" si="37"/>
        <v>129.82646420824295</v>
      </c>
      <c r="K23" s="121">
        <f t="shared" si="38"/>
        <v>74.213665943600859</v>
      </c>
      <c r="L23" s="121">
        <f t="shared" si="39"/>
        <v>37.106832971800429</v>
      </c>
      <c r="M23" s="121">
        <f>IF('Picking Information'!P26="N",'Calculations Page'!F23*1.5,'Calculations Page'!F23)</f>
        <v>134.76138828633407</v>
      </c>
      <c r="N23" s="46" t="str">
        <f>'Picking Information'!R26</f>
        <v>zircon</v>
      </c>
      <c r="O23" s="222"/>
      <c r="P23" s="47">
        <f t="shared" si="40"/>
        <v>3.2847279879568572E-6</v>
      </c>
      <c r="Q23" s="306">
        <f t="shared" si="41"/>
        <v>3.3396582309879583E-6</v>
      </c>
      <c r="R23" s="47">
        <f t="shared" si="42"/>
        <v>0.26553486746555049</v>
      </c>
      <c r="S23" s="47">
        <f t="shared" si="43"/>
        <v>7.7093731699660883E-2</v>
      </c>
      <c r="T23" s="47">
        <f t="shared" si="44"/>
        <v>6.8739475214458112E-2</v>
      </c>
      <c r="U23" s="47">
        <f t="shared" si="45"/>
        <v>0.90493147995587098</v>
      </c>
      <c r="V23" s="47">
        <f t="shared" si="46"/>
        <v>0.74347790390473023</v>
      </c>
      <c r="W23" s="47">
        <f t="shared" si="47"/>
        <v>0.71502357265942806</v>
      </c>
      <c r="X23" s="239">
        <f t="shared" si="48"/>
        <v>0.74077279274439389</v>
      </c>
      <c r="Y23" s="306">
        <f t="shared" si="49"/>
        <v>2.1207798267660522E-2</v>
      </c>
      <c r="Z23" s="306">
        <f t="shared" si="50"/>
        <v>1.6698291154939793E-5</v>
      </c>
      <c r="AA23" s="192"/>
      <c r="AB23" s="192"/>
      <c r="AC23" s="213"/>
      <c r="AD23" s="213"/>
      <c r="AE23" s="192"/>
      <c r="AF23" s="192"/>
      <c r="AG23" s="251">
        <f t="shared" si="9"/>
        <v>1433738424205.7283</v>
      </c>
      <c r="AH23" s="246">
        <f t="shared" si="51"/>
        <v>8608725199.2922001</v>
      </c>
      <c r="AI23" s="246">
        <f t="shared" si="10"/>
        <v>1691112105561.1543</v>
      </c>
      <c r="AJ23" s="246">
        <f t="shared" si="52"/>
        <v>13847555888.523577</v>
      </c>
      <c r="AK23" s="246">
        <f t="shared" si="11"/>
        <v>174546574.43947619</v>
      </c>
      <c r="AL23" s="246">
        <f t="shared" si="53"/>
        <v>79527107.403615773</v>
      </c>
      <c r="AM23" s="213" t="str">
        <f t="shared" si="54"/>
        <v>34-1</v>
      </c>
      <c r="AN23" s="256">
        <f t="shared" si="55"/>
        <v>1303284548.9639471</v>
      </c>
      <c r="AO23" s="252">
        <f t="shared" si="56"/>
        <v>1433738424205.7283</v>
      </c>
      <c r="AP23" s="252">
        <f t="shared" si="12"/>
        <v>-2.199E-3</v>
      </c>
      <c r="AQ23" s="252">
        <f t="shared" si="13"/>
        <v>-0.99998423165137618</v>
      </c>
      <c r="AR23" s="252">
        <f t="shared" si="57"/>
        <v>8608725199.2922001</v>
      </c>
      <c r="AS23" s="252">
        <f t="shared" si="14"/>
        <v>1.6318924942564423E-4</v>
      </c>
      <c r="AT23" s="252">
        <f t="shared" si="58"/>
        <v>-7.452123257462559E-2</v>
      </c>
      <c r="AU23" s="252">
        <f t="shared" si="59"/>
        <v>137290153.01859486</v>
      </c>
      <c r="AV23" s="252">
        <f t="shared" si="60"/>
        <v>9456562.6330664139</v>
      </c>
      <c r="AW23" s="252">
        <f t="shared" si="61"/>
        <v>996169.97067578149</v>
      </c>
      <c r="AX23" s="252">
        <f t="shared" si="62"/>
        <v>2673662207.5426502</v>
      </c>
      <c r="AY23" s="252">
        <f t="shared" si="63"/>
        <v>1691112105561.1543</v>
      </c>
      <c r="AZ23" s="252">
        <f t="shared" si="64"/>
        <v>-0.13029600894067567</v>
      </c>
      <c r="BA23" s="252">
        <f t="shared" si="65"/>
        <v>-1</v>
      </c>
      <c r="BB23" s="252">
        <f t="shared" si="66"/>
        <v>13847555888.523577</v>
      </c>
      <c r="BC23" s="252">
        <f t="shared" si="67"/>
        <v>5.34545603211162E-4</v>
      </c>
      <c r="BD23" s="252">
        <f t="shared" si="68"/>
        <v>-4.1025163014571245E-3</v>
      </c>
      <c r="BE23" s="252">
        <f t="shared" si="69"/>
        <v>26831629.130094022</v>
      </c>
      <c r="BF23" s="252">
        <f t="shared" si="70"/>
        <v>269331.52955150726</v>
      </c>
      <c r="BG23" s="252">
        <f t="shared" si="71"/>
        <v>124328.76421099737</v>
      </c>
      <c r="BH23" s="213"/>
      <c r="BI23" s="213"/>
      <c r="BJ23" s="213"/>
      <c r="BK23" s="213"/>
      <c r="BL23" s="213" t="str">
        <f t="shared" si="72"/>
        <v>34-1</v>
      </c>
      <c r="BM23" s="304">
        <f>(($AC$20-'ICPMS Data'!V24)/('ICPMS Data'!V24/$AC$12-1)*AG23)</f>
        <v>603459817128.29016</v>
      </c>
      <c r="BN23" s="304">
        <f t="shared" si="73"/>
        <v>1433738424205.7283</v>
      </c>
      <c r="BO23" s="304">
        <f>$AC$33-'ICPMS Data'!V24</f>
        <v>-0.42091970448153704</v>
      </c>
      <c r="BP23" s="304">
        <f>'ICPMS Data'!V24/$AC$12-1</f>
        <v>-0.99698307981306233</v>
      </c>
      <c r="BQ23" s="304">
        <f t="shared" si="74"/>
        <v>8608725199.2922001</v>
      </c>
      <c r="BR23" s="304">
        <f>SQRT($AD$33^2+'ICPMS Data'!W24^2)</f>
        <v>7.8697940035877441E-3</v>
      </c>
      <c r="BS23" s="304">
        <f>BP23*SQRT(('ICPMS Data'!W24/'ICPMS Data'!V24)^2+($AE$12/$AC$12)^2)</f>
        <v>-1.9962968122834844E-2</v>
      </c>
      <c r="BT23" s="304">
        <f t="shared" si="75"/>
        <v>16924369761.033657</v>
      </c>
      <c r="BU23" s="485">
        <f t="shared" si="76"/>
        <v>4378671995.8807278</v>
      </c>
      <c r="BV23" s="304">
        <f t="shared" si="77"/>
        <v>122802317.2664939</v>
      </c>
      <c r="BW23" s="304">
        <f>AI23*(($AC$21-'ICPMS Data'!X24)/('ICPMS Data'!X24/$AC$13-1))</f>
        <v>163727396320.50534</v>
      </c>
      <c r="BX23" s="304">
        <f t="shared" si="78"/>
        <v>1691112105561.1543</v>
      </c>
      <c r="BY23" s="304">
        <f>$AC$34-'ICPMS Data'!X24</f>
        <v>-0.22553140674981201</v>
      </c>
      <c r="BZ23" s="304">
        <f>'ICPMS Data'!X24/$AC$13-1</f>
        <v>-1</v>
      </c>
      <c r="CA23" s="304">
        <f t="shared" si="79"/>
        <v>13847555888.523577</v>
      </c>
      <c r="CB23" s="304">
        <f>SQRT($AD$34^2+'ICPMS Data'!Y24^2)</f>
        <v>1.704213779560606E-3</v>
      </c>
      <c r="CC23" s="304">
        <f>BZ23*SQRT(('ICPMS Data'!Y24/'ICPMS Data'!X24)^2+($AE$13/$AC$13)^2)</f>
        <v>-7.5564031090699698E-3</v>
      </c>
      <c r="CD23" s="304">
        <f t="shared" si="80"/>
        <v>2204243731.9374852</v>
      </c>
      <c r="CE23" s="485">
        <v>0</v>
      </c>
      <c r="CF23" s="485">
        <v>0</v>
      </c>
      <c r="CG23" s="213" t="str">
        <f t="shared" si="81"/>
        <v>34-1</v>
      </c>
      <c r="CH23" s="262">
        <f t="shared" si="82"/>
        <v>602156532579.32617</v>
      </c>
      <c r="CI23" s="257">
        <f t="shared" si="83"/>
        <v>16924926599.377213</v>
      </c>
      <c r="CJ23" s="257">
        <f t="shared" si="84"/>
        <v>4369215433.2476606</v>
      </c>
      <c r="CK23" s="257">
        <f t="shared" si="85"/>
        <v>122806357.65558355</v>
      </c>
      <c r="CL23" s="262">
        <f t="shared" si="86"/>
        <v>161053734112.96268</v>
      </c>
      <c r="CM23" s="257">
        <f t="shared" si="87"/>
        <v>2204407032.7658334</v>
      </c>
      <c r="CN23" s="262">
        <f t="shared" si="88"/>
        <v>-269331.52955150726</v>
      </c>
      <c r="CO23" s="257">
        <f t="shared" si="89"/>
        <v>124328.76421099737</v>
      </c>
      <c r="CP23" s="286"/>
      <c r="CQ23" s="218">
        <f t="shared" si="90"/>
        <v>1.0075178538414848E-12</v>
      </c>
      <c r="CR23" s="48">
        <f t="shared" si="91"/>
        <v>2.8115236099133121E-14</v>
      </c>
      <c r="CS23" s="219">
        <f t="shared" si="92"/>
        <v>1.0002600208958907E-12</v>
      </c>
      <c r="CT23" s="219">
        <f t="shared" si="93"/>
        <v>2.8114496012254507E-14</v>
      </c>
      <c r="CU23" s="323">
        <f t="shared" si="94"/>
        <v>0.82853807696204695</v>
      </c>
      <c r="CV23" s="219">
        <f t="shared" si="95"/>
        <v>7.2578329455941212E-15</v>
      </c>
      <c r="CW23" s="219">
        <f t="shared" si="96"/>
        <v>2.0399727185312882E-16</v>
      </c>
      <c r="CX23" s="323">
        <f t="shared" si="97"/>
        <v>5.2603492819645542E-3</v>
      </c>
      <c r="CY23" s="48">
        <f t="shared" si="98"/>
        <v>2.6753111978897456E-13</v>
      </c>
      <c r="CZ23" s="48">
        <f t="shared" si="99"/>
        <v>3.6618057022688265E-15</v>
      </c>
      <c r="DA23" s="323">
        <f t="shared" si="100"/>
        <v>0.16620157375598851</v>
      </c>
      <c r="DB23" s="219">
        <f t="shared" si="101"/>
        <v>0</v>
      </c>
      <c r="DC23" s="219">
        <f t="shared" si="102"/>
        <v>0</v>
      </c>
      <c r="DD23" s="213"/>
      <c r="DE23" s="267">
        <f t="shared" si="103"/>
        <v>0.23981947474988863</v>
      </c>
      <c r="DF23" s="263">
        <f t="shared" si="104"/>
        <v>6.6922696486766565E-3</v>
      </c>
      <c r="DG23" s="263">
        <f t="shared" si="105"/>
        <v>6.2077921035833657E-2</v>
      </c>
      <c r="DH23" s="263">
        <f t="shared" si="106"/>
        <v>8.4968539515445851E-4</v>
      </c>
      <c r="DI23" s="263">
        <f t="shared" si="107"/>
        <v>0</v>
      </c>
      <c r="DJ23" s="268">
        <f t="shared" si="108"/>
        <v>0</v>
      </c>
      <c r="DL23" s="49">
        <f>'He Data'!P25/(1000000000*22413.6)</f>
        <v>8.1617384355276182E-14</v>
      </c>
      <c r="DM23" s="45">
        <f>DL23*('He Data'!Q25/'He Data'!P25)</f>
        <v>3.0916832117932606E-16</v>
      </c>
      <c r="DN23" s="50">
        <f t="shared" si="109"/>
        <v>49149988858.747322</v>
      </c>
      <c r="DO23" s="51">
        <f>DN23*('He Data'!Q25/'He Data'!P25)</f>
        <v>186181163.0141902</v>
      </c>
      <c r="DP23" s="50">
        <f t="shared" si="110"/>
        <v>1.1017870142463309E-13</v>
      </c>
      <c r="DQ23" s="50">
        <f t="shared" si="111"/>
        <v>4.1735917437508479E-16</v>
      </c>
      <c r="DR23" s="50">
        <f>('He Data'!P25/1000000000)*0.0000000008107131194</f>
        <v>1.4830694562677813E-18</v>
      </c>
      <c r="DS23" s="50">
        <f>('He Data'!P25/1000000000)/3785.41178*42</f>
        <v>2.02969345256773E-11</v>
      </c>
      <c r="DW23" s="213" t="str">
        <f t="shared" si="112"/>
        <v>34-1</v>
      </c>
      <c r="DX23" s="324">
        <f t="shared" ca="1" si="113"/>
        <v>59.224635316242768</v>
      </c>
      <c r="DY23" s="325">
        <f t="shared" ca="1" si="114"/>
        <v>1.5202125386727738</v>
      </c>
      <c r="DZ23" s="326">
        <f t="shared" ca="1" si="115"/>
        <v>59224635.316242769</v>
      </c>
      <c r="EA23" s="326">
        <f t="shared" ca="1" si="15"/>
        <v>8.1617384355277091E-14</v>
      </c>
      <c r="EB23" s="324">
        <f t="shared" ca="1" si="16"/>
        <v>-1.1134487707407865E-14</v>
      </c>
      <c r="EC23" s="326">
        <f t="shared" ca="1" si="116"/>
        <v>59224635.316242106</v>
      </c>
      <c r="ED23" s="324">
        <f t="shared" ca="1" si="117"/>
        <v>59.224635316242107</v>
      </c>
      <c r="EE23" s="326"/>
      <c r="EF23" s="457" t="str">
        <f>'Picking Information'!B26</f>
        <v>2</v>
      </c>
      <c r="EG23" s="459" t="str">
        <f>'Picking Information'!C26</f>
        <v>z</v>
      </c>
      <c r="EH23" s="510">
        <f>IF($EG23="a",'Alpha Ejection Compiler'!G23,IF($EG23="z",'Alpha Ejection Compiler'!N23,IF($EG23="t",'Alpha Ejection Compiler'!U23,IF($EG23="m",'Alpha Ejection Compiler'!AB23,-1))))</f>
        <v>3.3396582309879583E-6</v>
      </c>
      <c r="EI23" s="511">
        <f>'Alpha Ejection Compiler'!E23</f>
        <v>47.319128249408557</v>
      </c>
      <c r="EJ23" s="30">
        <f>IF($EG23="a",'Alpha Ejection Compiler'!H23,IF($EG23="z",'Alpha Ejection Compiler'!O23,IF($EG23="t",'Alpha Ejection Compiler'!V23,IF($EG23="m",'Alpha Ejection Compiler'!AC23,-1))))</f>
        <v>0.76360283003399809</v>
      </c>
      <c r="EK23" s="30">
        <f>IF($EG23="a",'Alpha Ejection Compiler'!I23,IF($EG23="z",'Alpha Ejection Compiler'!P23,IF($EG23="t",'Alpha Ejection Compiler'!W23,IF($EG23="m",'Alpha Ejection Compiler'!AD23,-1))))</f>
        <v>0.72765402471295126</v>
      </c>
      <c r="EL23" s="30">
        <f>IF($EG23="a",'Alpha Ejection Compiler'!J23,IF($EG23="z",'Alpha Ejection Compiler'!Q23,IF($EG23="t",'Alpha Ejection Compiler'!X23,IF($EG23="m",'Alpha Ejection Compiler'!AE23,-1))))</f>
        <v>0.72224411474647454</v>
      </c>
      <c r="EM23" s="30">
        <f>IF($EG23="a",'Alpha Ejection Compiler'!K23,IF($EG23="z",'Alpha Ejection Compiler'!R23,IF($EG23="t",'Alpha Ejection Compiler'!Y23,IF($EG23="m",'Alpha Ejection Compiler'!AF23,-1))))</f>
        <v>0.92544465691155431</v>
      </c>
      <c r="EN23" s="30">
        <f t="shared" si="118"/>
        <v>0.75967091818068666</v>
      </c>
      <c r="EO23" s="30">
        <f t="shared" si="17"/>
        <v>0.74077279274439389</v>
      </c>
      <c r="EP23" s="213" t="str">
        <f t="shared" si="119"/>
        <v>34-1</v>
      </c>
      <c r="EQ23" s="474">
        <f t="shared" ca="1" si="120"/>
        <v>77.810170265954099</v>
      </c>
      <c r="ER23" s="475">
        <f t="shared" ca="1" si="121"/>
        <v>1.9972769075392778</v>
      </c>
      <c r="ES23" s="473">
        <f t="shared" ca="1" si="122"/>
        <v>77810170.265954092</v>
      </c>
      <c r="ET23" s="476">
        <f t="shared" ca="1" si="18"/>
        <v>8.1617384355275109E-14</v>
      </c>
      <c r="EU23" s="478">
        <f t="shared" ca="1" si="19"/>
        <v>1.3144881321245395E-14</v>
      </c>
      <c r="EV23" s="477">
        <f t="shared" ca="1" si="123"/>
        <v>77810170.26595512</v>
      </c>
      <c r="EW23" s="474">
        <f t="shared" ca="1" si="124"/>
        <v>77.810170265955122</v>
      </c>
      <c r="EX23" s="474"/>
      <c r="EZ23" s="128">
        <f t="shared" si="20"/>
        <v>1.2413226859318003E-21</v>
      </c>
      <c r="FA23" s="63">
        <f t="shared" si="21"/>
        <v>5.0035137435278587E-23</v>
      </c>
      <c r="FB23" s="67">
        <f t="shared" si="22"/>
        <v>7.9416612909357103E-23</v>
      </c>
      <c r="FC23" s="63">
        <f t="shared" si="23"/>
        <v>0</v>
      </c>
      <c r="FD23" s="63">
        <f t="shared" si="125"/>
        <v>1.3707744362764361E-21</v>
      </c>
      <c r="FE23" s="67">
        <f t="shared" si="126"/>
        <v>1.792902006179759E-10</v>
      </c>
      <c r="FF23" s="67">
        <f t="shared" si="24"/>
        <v>59225514.98871585</v>
      </c>
      <c r="FG23" s="64">
        <f t="shared" si="127"/>
        <v>59.225514988715851</v>
      </c>
      <c r="FH23" s="65">
        <f t="shared" si="25"/>
        <v>79803330.287848055</v>
      </c>
      <c r="FI23" s="65">
        <f t="shared" si="128"/>
        <v>79.803330287848055</v>
      </c>
      <c r="FJ23" s="65">
        <f t="shared" si="26"/>
        <v>2.0561976389043486</v>
      </c>
      <c r="FK23" s="63">
        <f t="shared" si="27"/>
        <v>1.3707744362764361E-21</v>
      </c>
      <c r="FL23" s="63">
        <f t="shared" si="28"/>
        <v>3.4935336623846499E-23</v>
      </c>
      <c r="FM23" s="63">
        <f t="shared" si="29"/>
        <v>1525993.5098377145</v>
      </c>
      <c r="FN23" s="65">
        <f t="shared" si="129"/>
        <v>1.5259935098377144</v>
      </c>
      <c r="FO23" s="66">
        <f t="shared" si="130"/>
        <v>2.5765812422711054</v>
      </c>
      <c r="FQ23" s="73">
        <f>IF('Picking Information'!U26="Y",'Calculations Page'!FG23,-1)</f>
        <v>59.225514988715851</v>
      </c>
      <c r="FR23" s="72">
        <f>IF('Picking Information'!U26="Y",'Calculations Page'!FN23,-1)</f>
        <v>1.5259935098377144</v>
      </c>
      <c r="FS23" s="72">
        <f>IF('Picking Information'!A26="Y",1,'Calculations Page'!X23)</f>
        <v>0.74077279274439389</v>
      </c>
      <c r="FT23" s="72">
        <f t="shared" si="131"/>
        <v>11.463994512307053</v>
      </c>
      <c r="FU23" s="72">
        <f t="shared" si="132"/>
        <v>79.950985739228969</v>
      </c>
      <c r="FV23" s="72">
        <f t="shared" si="133"/>
        <v>2.0600021015678198</v>
      </c>
      <c r="FW23" s="74">
        <f t="shared" si="134"/>
        <v>4.1200042031356396</v>
      </c>
      <c r="FY23" s="79">
        <f t="shared" si="30"/>
        <v>24.438843351683808</v>
      </c>
      <c r="FZ23" s="80">
        <f t="shared" si="31"/>
        <v>9.2574838440239421E-2</v>
      </c>
      <c r="GA23" s="80">
        <f>(DE23/1000)/'Calculations Page'!EH23</f>
        <v>71.809585940458263</v>
      </c>
      <c r="GB23" s="80">
        <f t="shared" si="32"/>
        <v>2.0038785964924641</v>
      </c>
      <c r="GC23" s="80">
        <f>(DG23/1000)/'Calculations Page'!EH23</f>
        <v>18.588105950431157</v>
      </c>
      <c r="GD23" s="80">
        <f t="shared" si="33"/>
        <v>0.25442285898311795</v>
      </c>
      <c r="GE23" s="80">
        <f>(DI23/1000)/'Calculations Page'!EH23</f>
        <v>0</v>
      </c>
      <c r="GF23" s="80" t="e">
        <f t="shared" si="34"/>
        <v>#DIV/0!</v>
      </c>
      <c r="GG23" s="81">
        <f t="shared" si="135"/>
        <v>76.177790838809585</v>
      </c>
      <c r="GH23" s="516">
        <f t="shared" si="35"/>
        <v>6.9930383038832158E-17</v>
      </c>
      <c r="GI23" s="515"/>
      <c r="GJ23" s="243"/>
      <c r="GK23" s="85" t="str">
        <f t="shared" si="136"/>
        <v>24.439</v>
      </c>
      <c r="GL23" s="86" t="str">
        <f t="shared" si="137"/>
        <v>0.093</v>
      </c>
      <c r="GM23" s="86" t="str">
        <f t="shared" si="138"/>
        <v>71.81</v>
      </c>
      <c r="GN23" s="86" t="str">
        <f t="shared" si="139"/>
        <v>2.00</v>
      </c>
      <c r="GO23" s="86" t="str">
        <f t="shared" si="140"/>
        <v>18.59</v>
      </c>
      <c r="GP23" s="86" t="str">
        <f t="shared" si="141"/>
        <v>0.25</v>
      </c>
      <c r="GQ23" s="86" t="str">
        <f t="shared" si="142"/>
        <v>0.00</v>
      </c>
      <c r="GR23" s="86" t="e">
        <f t="shared" si="143"/>
        <v>#DIV/0!</v>
      </c>
      <c r="GS23" s="86" t="str">
        <f t="shared" si="144"/>
        <v>59.23</v>
      </c>
      <c r="GT23" s="86" t="str">
        <f t="shared" si="145"/>
        <v>0.741</v>
      </c>
      <c r="GU23" s="86" t="str">
        <f t="shared" si="146"/>
        <v>79.95</v>
      </c>
      <c r="GV23" s="87" t="str">
        <f t="shared" si="147"/>
        <v>2.06</v>
      </c>
      <c r="GW23" s="87" t="str">
        <f t="shared" si="148"/>
        <v>1.53</v>
      </c>
      <c r="GX23" s="129"/>
      <c r="GY23" s="93" t="str">
        <f>IF('Picking Information'!A26="Y",FQ23,"")</f>
        <v/>
      </c>
    </row>
    <row r="24" spans="1:207">
      <c r="A24" s="39" t="str">
        <f>'Picking Information'!B27</f>
        <v>1</v>
      </c>
      <c r="B24" s="40" t="str">
        <f>'Picking Information'!D27</f>
        <v>Toro</v>
      </c>
      <c r="C24" s="40" t="str">
        <f>'Picking Information'!E27</f>
        <v>34-2</v>
      </c>
      <c r="D24" s="45">
        <f>'Picking Information'!F27</f>
        <v>0</v>
      </c>
      <c r="E24" s="45">
        <v>1</v>
      </c>
      <c r="F24" s="121">
        <f>'Picking Information'!H27</f>
        <v>200.54466230936819</v>
      </c>
      <c r="G24" s="121">
        <f>'Picking Information'!I27</f>
        <v>106.37254901960785</v>
      </c>
      <c r="H24" s="121">
        <f>'Picking Information'!J27</f>
        <v>205.119825708061</v>
      </c>
      <c r="I24" s="121">
        <f>'Picking Information'!K27</f>
        <v>110.56644880174292</v>
      </c>
      <c r="J24" s="121">
        <f t="shared" si="37"/>
        <v>202.83224400871461</v>
      </c>
      <c r="K24" s="121">
        <f t="shared" si="38"/>
        <v>108.46949891067538</v>
      </c>
      <c r="L24" s="121">
        <f t="shared" si="39"/>
        <v>54.234749455337692</v>
      </c>
      <c r="M24" s="121">
        <f>IF('Picking Information'!P27="N",'Calculations Page'!F24*1.5,'Calculations Page'!F24)</f>
        <v>200.54466230936819</v>
      </c>
      <c r="N24" s="46" t="str">
        <f>'Picking Information'!R27</f>
        <v>zircon</v>
      </c>
      <c r="O24" s="222"/>
      <c r="P24" s="47">
        <f t="shared" si="40"/>
        <v>1.1092843241608377E-5</v>
      </c>
      <c r="Q24" s="306">
        <f t="shared" si="41"/>
        <v>5.8081991392100109E-6</v>
      </c>
      <c r="R24" s="47">
        <f t="shared" si="42"/>
        <v>-28.722967815416073</v>
      </c>
      <c r="S24" s="47">
        <f t="shared" si="43"/>
        <v>5.256545947653956E-2</v>
      </c>
      <c r="T24" s="47">
        <f t="shared" si="44"/>
        <v>4.6849566933230488E-2</v>
      </c>
      <c r="U24" s="47">
        <f t="shared" si="45"/>
        <v>-0.16674650726278542</v>
      </c>
      <c r="V24" s="47">
        <f t="shared" si="46"/>
        <v>0.82012108163716158</v>
      </c>
      <c r="W24" s="47">
        <f t="shared" si="47"/>
        <v>0.80004085173550243</v>
      </c>
      <c r="X24" s="239">
        <f t="shared" si="48"/>
        <v>0.79669254353436703</v>
      </c>
      <c r="Y24" s="306">
        <f t="shared" si="49"/>
        <v>3.6883748911733939E-2</v>
      </c>
      <c r="Z24" s="306">
        <f t="shared" si="50"/>
        <v>2.9040995696050054E-5</v>
      </c>
      <c r="AA24" s="192"/>
      <c r="AB24" s="206" t="s">
        <v>290</v>
      </c>
      <c r="AC24" s="215">
        <f>IF('Nb Blanks'!P25&gt;0,'Nb Blanks'!P25,AC29)</f>
        <v>2.2000000000000001E-3</v>
      </c>
      <c r="AD24" s="216">
        <f>'Nb Blanks'!P26</f>
        <v>1.631892494225803E-4</v>
      </c>
      <c r="AE24" s="192"/>
      <c r="AF24" s="192"/>
      <c r="AG24" s="251">
        <f t="shared" si="9"/>
        <v>1433738424205.7283</v>
      </c>
      <c r="AH24" s="246">
        <f t="shared" si="51"/>
        <v>8608725199.2922001</v>
      </c>
      <c r="AI24" s="246">
        <f t="shared" si="10"/>
        <v>1691112105561.1543</v>
      </c>
      <c r="AJ24" s="246">
        <f t="shared" si="52"/>
        <v>13847555888.523577</v>
      </c>
      <c r="AK24" s="246">
        <f t="shared" si="11"/>
        <v>174546574.43947619</v>
      </c>
      <c r="AL24" s="246">
        <f t="shared" si="53"/>
        <v>79527107.403615773</v>
      </c>
      <c r="AM24" s="213" t="str">
        <f t="shared" si="54"/>
        <v>34-2</v>
      </c>
      <c r="AN24" s="256">
        <f t="shared" si="55"/>
        <v>1303284548.9639471</v>
      </c>
      <c r="AO24" s="252">
        <f t="shared" si="56"/>
        <v>1433738424205.7283</v>
      </c>
      <c r="AP24" s="252">
        <f t="shared" si="12"/>
        <v>-2.199E-3</v>
      </c>
      <c r="AQ24" s="252">
        <f t="shared" si="13"/>
        <v>-0.99998423165137618</v>
      </c>
      <c r="AR24" s="252">
        <f t="shared" si="57"/>
        <v>8608725199.2922001</v>
      </c>
      <c r="AS24" s="252">
        <f t="shared" si="14"/>
        <v>1.6318924942564423E-4</v>
      </c>
      <c r="AT24" s="252">
        <f t="shared" si="58"/>
        <v>-7.452123257462559E-2</v>
      </c>
      <c r="AU24" s="252">
        <f t="shared" si="59"/>
        <v>137290153.01859486</v>
      </c>
      <c r="AV24" s="252">
        <f t="shared" si="60"/>
        <v>9456562.6330664139</v>
      </c>
      <c r="AW24" s="252">
        <f t="shared" si="61"/>
        <v>996169.97067578149</v>
      </c>
      <c r="AX24" s="252">
        <f t="shared" si="62"/>
        <v>2673662207.5426502</v>
      </c>
      <c r="AY24" s="252">
        <f t="shared" si="63"/>
        <v>1691112105561.1543</v>
      </c>
      <c r="AZ24" s="252">
        <f t="shared" si="64"/>
        <v>-0.13029600894067567</v>
      </c>
      <c r="BA24" s="252">
        <f t="shared" si="65"/>
        <v>-1</v>
      </c>
      <c r="BB24" s="252">
        <f t="shared" si="66"/>
        <v>13847555888.523577</v>
      </c>
      <c r="BC24" s="252">
        <f t="shared" si="67"/>
        <v>5.34545603211162E-4</v>
      </c>
      <c r="BD24" s="252">
        <f t="shared" si="68"/>
        <v>-4.1025163014571245E-3</v>
      </c>
      <c r="BE24" s="252">
        <f t="shared" si="69"/>
        <v>26831629.130094022</v>
      </c>
      <c r="BF24" s="252">
        <f t="shared" si="70"/>
        <v>269331.52955150726</v>
      </c>
      <c r="BG24" s="252">
        <f t="shared" si="71"/>
        <v>124328.76421099737</v>
      </c>
      <c r="BH24" s="213"/>
      <c r="BI24" s="213"/>
      <c r="BJ24" s="213"/>
      <c r="BK24" s="213"/>
      <c r="BL24" s="213" t="str">
        <f t="shared" si="72"/>
        <v>34-2</v>
      </c>
      <c r="BM24" s="304">
        <f>(($AC$20-'ICPMS Data'!V25)/('ICPMS Data'!V25/$AC$12-1)*AG24)</f>
        <v>831330910.29910338</v>
      </c>
      <c r="BN24" s="304">
        <f t="shared" si="73"/>
        <v>1433738424205.7283</v>
      </c>
      <c r="BO24" s="304">
        <f>$AC$33-'ICPMS Data'!V25</f>
        <v>-1.86982961061556E-3</v>
      </c>
      <c r="BP24" s="304">
        <f>'ICPMS Data'!V25/$AC$12-1</f>
        <v>-0.99998659095749276</v>
      </c>
      <c r="BQ24" s="304">
        <f t="shared" si="74"/>
        <v>8608725199.2922001</v>
      </c>
      <c r="BR24" s="304">
        <f>SQRT($AD$33^2+'ICPMS Data'!W25^2)</f>
        <v>4.2344958905422175E-4</v>
      </c>
      <c r="BS24" s="304">
        <f>BP24*SQRT(('ICPMS Data'!W25/'ICPMS Data'!V25)^2+($AE$12/$AC$12)^2)</f>
        <v>-0.22645363282365469</v>
      </c>
      <c r="BT24" s="304">
        <f t="shared" si="75"/>
        <v>266291705.52007204</v>
      </c>
      <c r="BU24" s="485">
        <f t="shared" si="76"/>
        <v>6032092.3993897988</v>
      </c>
      <c r="BV24" s="304">
        <f t="shared" si="77"/>
        <v>1932198.3015286247</v>
      </c>
      <c r="BW24" s="304">
        <f>AI24*(($AC$21-'ICPMS Data'!X25)/('ICPMS Data'!X25/$AC$13-1))</f>
        <v>16327932329.588205</v>
      </c>
      <c r="BX24" s="304">
        <f t="shared" si="78"/>
        <v>1691112105561.1543</v>
      </c>
      <c r="BY24" s="304">
        <f>$AC$34-'ICPMS Data'!X25</f>
        <v>-0.13837014552638399</v>
      </c>
      <c r="BZ24" s="304">
        <f>'ICPMS Data'!X25/$AC$13-1</f>
        <v>-1</v>
      </c>
      <c r="CA24" s="304">
        <f t="shared" si="79"/>
        <v>13847555888.523577</v>
      </c>
      <c r="CB24" s="304">
        <f>SQRT($AD$34^2+'ICPMS Data'!Y25^2)</f>
        <v>2.5192977920064949E-3</v>
      </c>
      <c r="CC24" s="304">
        <f>BZ24*SQRT(('ICPMS Data'!Y25/'ICPMS Data'!X25)^2+($AE$13/$AC$13)^2)</f>
        <v>-1.82068145957925E-2</v>
      </c>
      <c r="CD24" s="304">
        <f t="shared" si="80"/>
        <v>441165926.07909811</v>
      </c>
      <c r="CE24" s="485">
        <v>0</v>
      </c>
      <c r="CF24" s="485">
        <v>0</v>
      </c>
      <c r="CG24" s="213" t="str">
        <f t="shared" si="81"/>
        <v>34-2</v>
      </c>
      <c r="CH24" s="262">
        <f t="shared" si="82"/>
        <v>-471953638.66484368</v>
      </c>
      <c r="CI24" s="257">
        <f t="shared" si="83"/>
        <v>299599496.90321237</v>
      </c>
      <c r="CJ24" s="257">
        <f t="shared" si="84"/>
        <v>-3424470.2336766142</v>
      </c>
      <c r="CK24" s="257">
        <f t="shared" si="85"/>
        <v>2173877.8454426294</v>
      </c>
      <c r="CL24" s="262">
        <f t="shared" si="86"/>
        <v>13654270122.045555</v>
      </c>
      <c r="CM24" s="257">
        <f t="shared" si="87"/>
        <v>441981120.24723768</v>
      </c>
      <c r="CN24" s="262">
        <f t="shared" si="88"/>
        <v>-269331.52955150726</v>
      </c>
      <c r="CO24" s="257">
        <f t="shared" si="89"/>
        <v>124328.76421099737</v>
      </c>
      <c r="CP24" s="286"/>
      <c r="CQ24" s="218">
        <f t="shared" si="90"/>
        <v>0</v>
      </c>
      <c r="CR24" s="48">
        <f t="shared" si="91"/>
        <v>4.9768668367077412E-16</v>
      </c>
      <c r="CS24" s="219">
        <f t="shared" si="92"/>
        <v>0</v>
      </c>
      <c r="CT24" s="219">
        <f t="shared" si="93"/>
        <v>4.9767358289570161E-16</v>
      </c>
      <c r="CU24" s="323">
        <f t="shared" si="94"/>
        <v>0</v>
      </c>
      <c r="CV24" s="219">
        <f t="shared" si="95"/>
        <v>0</v>
      </c>
      <c r="CW24" s="219">
        <f t="shared" si="96"/>
        <v>3.6110927665159956E-18</v>
      </c>
      <c r="CX24" s="323">
        <f t="shared" si="97"/>
        <v>0</v>
      </c>
      <c r="CY24" s="48">
        <f t="shared" si="98"/>
        <v>2.2681511830640456E-14</v>
      </c>
      <c r="CZ24" s="48">
        <f t="shared" si="99"/>
        <v>7.3418790738743802E-16</v>
      </c>
      <c r="DA24" s="323">
        <f t="shared" si="100"/>
        <v>1</v>
      </c>
      <c r="DB24" s="219">
        <f t="shared" si="101"/>
        <v>0</v>
      </c>
      <c r="DC24" s="219">
        <f t="shared" si="102"/>
        <v>0</v>
      </c>
      <c r="DD24" s="213"/>
      <c r="DE24" s="267">
        <f t="shared" si="103"/>
        <v>0</v>
      </c>
      <c r="DF24" s="263">
        <f t="shared" si="104"/>
        <v>1.1846436131415436E-4</v>
      </c>
      <c r="DG24" s="263">
        <f t="shared" si="105"/>
        <v>5.2630180051818111E-3</v>
      </c>
      <c r="DH24" s="263">
        <f t="shared" si="106"/>
        <v>1.7036096203018112E-4</v>
      </c>
      <c r="DI24" s="263">
        <f t="shared" si="107"/>
        <v>0</v>
      </c>
      <c r="DJ24" s="268">
        <f t="shared" si="108"/>
        <v>0</v>
      </c>
      <c r="DL24" s="49">
        <f>'He Data'!P26/(1000000000*22413.6)</f>
        <v>4.9736384598930068E-17</v>
      </c>
      <c r="DM24" s="45">
        <f>DL24*('He Data'!Q26/'He Data'!P26)</f>
        <v>1.995168348492949E-17</v>
      </c>
      <c r="DN24" s="50">
        <f t="shared" si="109"/>
        <v>29951250.805475689</v>
      </c>
      <c r="DO24" s="51">
        <f>DN24*('He Data'!Q26/'He Data'!P26)</f>
        <v>12014903.794624539</v>
      </c>
      <c r="DP24" s="50">
        <f t="shared" si="110"/>
        <v>6.2428580513989183E-17</v>
      </c>
      <c r="DQ24" s="50">
        <f t="shared" si="111"/>
        <v>2.5043140728313881E-17</v>
      </c>
      <c r="DR24" s="50">
        <f>('He Data'!P26/1000000000)*0.0000000008107131194</f>
        <v>9.0375982330891836E-22</v>
      </c>
      <c r="DS24" s="50">
        <f>('He Data'!P26/1000000000)/3785.41178*42</f>
        <v>1.2368641187447332E-14</v>
      </c>
      <c r="DW24" s="213" t="str">
        <f t="shared" si="112"/>
        <v>34-2</v>
      </c>
      <c r="DX24" s="324">
        <f t="shared" ca="1" si="113"/>
        <v>7.3856004938443345</v>
      </c>
      <c r="DY24" s="325" t="e">
        <f t="shared" ca="1" si="114"/>
        <v>#DIV/0!</v>
      </c>
      <c r="DZ24" s="326">
        <f t="shared" ca="1" si="115"/>
        <v>7385600.493844334</v>
      </c>
      <c r="EA24" s="326">
        <f t="shared" ca="1" si="15"/>
        <v>4.9736384598908584E-17</v>
      </c>
      <c r="EB24" s="324">
        <f t="shared" ca="1" si="16"/>
        <v>4.3196010101809173E-13</v>
      </c>
      <c r="EC24" s="326">
        <f t="shared" ca="1" si="116"/>
        <v>7385600.4938475247</v>
      </c>
      <c r="ED24" s="324">
        <f t="shared" ca="1" si="117"/>
        <v>7.3856004938475248</v>
      </c>
      <c r="EE24" s="326"/>
      <c r="EF24" s="457" t="str">
        <f>'Picking Information'!B27</f>
        <v>1</v>
      </c>
      <c r="EG24" s="459" t="str">
        <f>'Picking Information'!C27</f>
        <v>z</v>
      </c>
      <c r="EH24" s="510">
        <f>IF($EG24="a",'Alpha Ejection Compiler'!G24,IF($EG24="z",'Alpha Ejection Compiler'!N24,IF($EG24="t",'Alpha Ejection Compiler'!U24,IF($EG24="m",'Alpha Ejection Compiler'!AB24,-1))))</f>
        <v>5.8081991392100109E-6</v>
      </c>
      <c r="EI24" s="511">
        <f>'Alpha Ejection Compiler'!E24</f>
        <v>62.846715590374572</v>
      </c>
      <c r="EJ24" s="30">
        <f>IF($EG24="a",'Alpha Ejection Compiler'!H24,IF($EG24="z",'Alpha Ejection Compiler'!O24,IF($EG24="t",'Alpha Ejection Compiler'!V24,IF($EG24="m",'Alpha Ejection Compiler'!AC24,-1))))</f>
        <v>0.81543651078974799</v>
      </c>
      <c r="EK24" s="30">
        <f>IF($EG24="a",'Alpha Ejection Compiler'!I24,IF($EG24="z",'Alpha Ejection Compiler'!P24,IF($EG24="t",'Alpha Ejection Compiler'!W24,IF($EG24="m",'Alpha Ejection Compiler'!AD24,-1))))</f>
        <v>0.78617001559714272</v>
      </c>
      <c r="EL24" s="30">
        <f>IF($EG24="a",'Alpha Ejection Compiler'!J24,IF($EG24="z",'Alpha Ejection Compiler'!Q24,IF($EG24="t",'Alpha Ejection Compiler'!X24,IF($EG24="m",'Alpha Ejection Compiler'!AE24,-1))))</f>
        <v>0.78173675929250774</v>
      </c>
      <c r="EM24" s="30">
        <f>IF($EG24="a",'Alpha Ejection Compiler'!K24,IF($EG24="z",'Alpha Ejection Compiler'!R24,IF($EG24="t",'Alpha Ejection Compiler'!Y24,IF($EG24="m",'Alpha Ejection Compiler'!AF24,-1))))</f>
        <v>0.94322400824482677</v>
      </c>
      <c r="EN24" s="30">
        <f t="shared" si="118"/>
        <v>0.77611744343471911</v>
      </c>
      <c r="EO24" s="30">
        <f t="shared" si="17"/>
        <v>0.79669254353436703</v>
      </c>
      <c r="EP24" s="213" t="str">
        <f t="shared" si="119"/>
        <v>34-2</v>
      </c>
      <c r="EQ24" s="474">
        <f t="shared" ca="1" si="120"/>
        <v>9.4472003939425999</v>
      </c>
      <c r="ER24" s="475" t="e">
        <f t="shared" ca="1" si="121"/>
        <v>#DIV/0!</v>
      </c>
      <c r="ES24" s="473">
        <f t="shared" ca="1" si="122"/>
        <v>9447200.3939426001</v>
      </c>
      <c r="ET24" s="476">
        <f t="shared" ca="1" si="18"/>
        <v>4.9736384598931597E-17</v>
      </c>
      <c r="EU24" s="478">
        <f t="shared" ca="1" si="19"/>
        <v>-3.0730380106852194E-14</v>
      </c>
      <c r="EV24" s="477">
        <f t="shared" ca="1" si="123"/>
        <v>9447200.3939423095</v>
      </c>
      <c r="EW24" s="474">
        <f t="shared" ca="1" si="124"/>
        <v>9.4472003939423104</v>
      </c>
      <c r="EX24" s="474"/>
      <c r="EZ24" s="128">
        <f t="shared" si="20"/>
        <v>0</v>
      </c>
      <c r="FA24" s="63">
        <f t="shared" si="21"/>
        <v>0</v>
      </c>
      <c r="FB24" s="67">
        <f t="shared" si="22"/>
        <v>6.7330067869256192E-24</v>
      </c>
      <c r="FC24" s="63">
        <f t="shared" si="23"/>
        <v>0</v>
      </c>
      <c r="FD24" s="63">
        <f t="shared" si="125"/>
        <v>6.7330067869256192E-24</v>
      </c>
      <c r="FE24" s="67">
        <f t="shared" si="126"/>
        <v>4.9475000000000002E-11</v>
      </c>
      <c r="FF24" s="67">
        <f t="shared" si="24"/>
        <v>7385600.4938478256</v>
      </c>
      <c r="FG24" s="64">
        <f t="shared" si="127"/>
        <v>7.3856004938478259</v>
      </c>
      <c r="FH24" s="65">
        <f t="shared" si="25"/>
        <v>9269894.9866276421</v>
      </c>
      <c r="FI24" s="65">
        <f t="shared" si="128"/>
        <v>9.2698949866276426</v>
      </c>
      <c r="FJ24" s="65">
        <f t="shared" si="26"/>
        <v>3.8265237816093749</v>
      </c>
      <c r="FK24" s="63">
        <f t="shared" si="27"/>
        <v>6.7330067869256192E-24</v>
      </c>
      <c r="FL24" s="63">
        <f t="shared" si="28"/>
        <v>6.5541201392413826E-25</v>
      </c>
      <c r="FM24" s="63">
        <f t="shared" si="29"/>
        <v>3048705.0793933505</v>
      </c>
      <c r="FN24" s="65">
        <f t="shared" si="129"/>
        <v>3.0487050793933506</v>
      </c>
      <c r="FO24" s="66">
        <f t="shared" si="130"/>
        <v>41.2790413173974</v>
      </c>
      <c r="FQ24" s="73">
        <f>IF('Picking Information'!U27="Y",'Calculations Page'!FG24,-1)</f>
        <v>7.3856004938478259</v>
      </c>
      <c r="FR24" s="72">
        <f>IF('Picking Information'!U27="Y",'Calculations Page'!FN24,-1)</f>
        <v>3.0487050793933506</v>
      </c>
      <c r="FS24" s="72">
        <f>IF('Picking Information'!A27="Y",1,'Calculations Page'!X24)</f>
        <v>0.79669254353436703</v>
      </c>
      <c r="FT24" s="72">
        <f t="shared" si="131"/>
        <v>7</v>
      </c>
      <c r="FU24" s="72">
        <f t="shared" si="132"/>
        <v>9.2703271215305811</v>
      </c>
      <c r="FV24" s="72">
        <f t="shared" si="133"/>
        <v>3.8267021627545059</v>
      </c>
      <c r="FW24" s="74">
        <f t="shared" si="134"/>
        <v>7.6534043255090118</v>
      </c>
      <c r="FY24" s="79">
        <f t="shared" si="30"/>
        <v>8.56313349574561E-3</v>
      </c>
      <c r="FZ24" s="80">
        <f t="shared" si="31"/>
        <v>3.4350894324954515E-3</v>
      </c>
      <c r="GA24" s="80">
        <f>(DE24/1000)/'Calculations Page'!EH24</f>
        <v>0</v>
      </c>
      <c r="GB24" s="80" t="e">
        <f t="shared" si="32"/>
        <v>#DIV/0!</v>
      </c>
      <c r="GC24" s="80">
        <f>(DG24/1000)/'Calculations Page'!EH24</f>
        <v>0.9061359431793945</v>
      </c>
      <c r="GD24" s="80">
        <f t="shared" si="33"/>
        <v>2.9331115884114186E-2</v>
      </c>
      <c r="GE24" s="80">
        <f>(DI24/1000)/'Calculations Page'!EH24</f>
        <v>0</v>
      </c>
      <c r="GF24" s="80" t="e">
        <f t="shared" si="34"/>
        <v>#DIV/0!</v>
      </c>
      <c r="GG24" s="81">
        <f t="shared" si="135"/>
        <v>0.21294194664715768</v>
      </c>
      <c r="GH24" s="516">
        <f t="shared" si="35"/>
        <v>2.450292744025818E-20</v>
      </c>
      <c r="GI24" s="515"/>
      <c r="GJ24" s="243"/>
      <c r="GK24" s="85" t="str">
        <f t="shared" si="136"/>
        <v>0.009</v>
      </c>
      <c r="GL24" s="86" t="str">
        <f t="shared" si="137"/>
        <v>0.003</v>
      </c>
      <c r="GM24" s="86" t="str">
        <f t="shared" si="138"/>
        <v>0.00</v>
      </c>
      <c r="GN24" s="86" t="e">
        <f t="shared" si="139"/>
        <v>#DIV/0!</v>
      </c>
      <c r="GO24" s="86" t="str">
        <f t="shared" si="140"/>
        <v>0.91</v>
      </c>
      <c r="GP24" s="86" t="str">
        <f t="shared" si="141"/>
        <v>0.03</v>
      </c>
      <c r="GQ24" s="86" t="str">
        <f t="shared" si="142"/>
        <v>0.00</v>
      </c>
      <c r="GR24" s="86" t="e">
        <f t="shared" si="143"/>
        <v>#DIV/0!</v>
      </c>
      <c r="GS24" s="86" t="str">
        <f t="shared" si="144"/>
        <v>7.39</v>
      </c>
      <c r="GT24" s="86" t="str">
        <f t="shared" si="145"/>
        <v>0.797</v>
      </c>
      <c r="GU24" s="86" t="str">
        <f t="shared" si="146"/>
        <v>9.27</v>
      </c>
      <c r="GV24" s="87" t="str">
        <f t="shared" si="147"/>
        <v>3.83</v>
      </c>
      <c r="GW24" s="87" t="str">
        <f t="shared" si="148"/>
        <v>3.05</v>
      </c>
      <c r="GX24" s="129"/>
      <c r="GY24" s="93" t="str">
        <f>IF('Picking Information'!A27="Y",FQ24,"")</f>
        <v/>
      </c>
    </row>
    <row r="25" spans="1:207">
      <c r="A25" s="39" t="str">
        <f>'Picking Information'!B28</f>
        <v>1</v>
      </c>
      <c r="B25" s="40" t="str">
        <f>'Picking Information'!D28</f>
        <v>Toro</v>
      </c>
      <c r="C25" s="40" t="str">
        <f>'Picking Information'!E28</f>
        <v>34-5</v>
      </c>
      <c r="D25" s="45">
        <f>'Picking Information'!F28</f>
        <v>0</v>
      </c>
      <c r="E25" s="45">
        <v>1</v>
      </c>
      <c r="F25" s="121">
        <f>'Picking Information'!H28</f>
        <v>123.61863488624051</v>
      </c>
      <c r="G25" s="121">
        <f>'Picking Information'!I28</f>
        <v>87.594799566630556</v>
      </c>
      <c r="H25" s="121">
        <f>'Picking Information'!J28</f>
        <v>120.96424702058505</v>
      </c>
      <c r="I25" s="121">
        <f>'Picking Information'!K28</f>
        <v>89.869989165763812</v>
      </c>
      <c r="J25" s="121">
        <f t="shared" si="37"/>
        <v>122.29144095341277</v>
      </c>
      <c r="K25" s="121">
        <f t="shared" si="38"/>
        <v>88.732394366197184</v>
      </c>
      <c r="L25" s="121">
        <f t="shared" si="39"/>
        <v>44.366197183098592</v>
      </c>
      <c r="M25" s="121">
        <f>IF('Picking Information'!P28="N",'Calculations Page'!F25*1.5,'Calculations Page'!F25)</f>
        <v>123.61863488624051</v>
      </c>
      <c r="N25" s="46" t="str">
        <f>'Picking Information'!R28</f>
        <v>zircon</v>
      </c>
      <c r="O25" s="222"/>
      <c r="P25" s="47">
        <f t="shared" si="40"/>
        <v>4.4765354467571774E-6</v>
      </c>
      <c r="Q25" s="306">
        <f t="shared" si="41"/>
        <v>2.3439084788444416E-6</v>
      </c>
      <c r="R25" s="47">
        <f t="shared" si="42"/>
        <v>0.80867813923407272</v>
      </c>
      <c r="S25" s="47">
        <f t="shared" si="43"/>
        <v>6.8245457201285428E-2</v>
      </c>
      <c r="T25" s="47">
        <f t="shared" si="44"/>
        <v>6.1258155613983838E-2</v>
      </c>
      <c r="U25" s="47">
        <f t="shared" si="45"/>
        <v>0.80767214613413396</v>
      </c>
      <c r="V25" s="47">
        <f t="shared" si="46"/>
        <v>0.76914190986688291</v>
      </c>
      <c r="W25" s="47">
        <f t="shared" si="47"/>
        <v>0.74347737457603247</v>
      </c>
      <c r="X25" s="239">
        <f t="shared" si="48"/>
        <v>0.76420590487392892</v>
      </c>
      <c r="Y25" s="306">
        <f t="shared" si="49"/>
        <v>1.488449857412107E-2</v>
      </c>
      <c r="Z25" s="306">
        <f t="shared" si="50"/>
        <v>1.1719542394222209E-5</v>
      </c>
      <c r="AA25" s="192"/>
      <c r="AB25" s="484" t="s">
        <v>385</v>
      </c>
      <c r="AC25" s="485">
        <f>IF('Nb Blanks'!R25&gt;0,'Nb Blanks'!R25,AC30)</f>
        <v>0.13029700894067567</v>
      </c>
      <c r="AD25" s="486">
        <f>'Nb Blanks'!R26</f>
        <v>5.3454560321022665E-4</v>
      </c>
      <c r="AE25" s="192"/>
      <c r="AF25" s="192"/>
      <c r="AG25" s="251">
        <f t="shared" si="9"/>
        <v>1433738424205.7283</v>
      </c>
      <c r="AH25" s="246">
        <f t="shared" si="51"/>
        <v>8608725199.2922001</v>
      </c>
      <c r="AI25" s="246">
        <f t="shared" si="10"/>
        <v>1691112105561.1543</v>
      </c>
      <c r="AJ25" s="246">
        <f t="shared" si="52"/>
        <v>13847555888.523577</v>
      </c>
      <c r="AK25" s="246">
        <f t="shared" si="11"/>
        <v>174546574.43947619</v>
      </c>
      <c r="AL25" s="246">
        <f t="shared" si="53"/>
        <v>79527107.403615773</v>
      </c>
      <c r="AM25" s="213" t="str">
        <f t="shared" si="54"/>
        <v>34-5</v>
      </c>
      <c r="AN25" s="256">
        <f t="shared" si="55"/>
        <v>1303284548.9639471</v>
      </c>
      <c r="AO25" s="252">
        <f t="shared" si="56"/>
        <v>1433738424205.7283</v>
      </c>
      <c r="AP25" s="252">
        <f t="shared" si="12"/>
        <v>-2.199E-3</v>
      </c>
      <c r="AQ25" s="252">
        <f t="shared" si="13"/>
        <v>-0.99998423165137618</v>
      </c>
      <c r="AR25" s="252">
        <f t="shared" si="57"/>
        <v>8608725199.2922001</v>
      </c>
      <c r="AS25" s="252">
        <f t="shared" si="14"/>
        <v>1.6318924942564423E-4</v>
      </c>
      <c r="AT25" s="252">
        <f t="shared" si="58"/>
        <v>-7.452123257462559E-2</v>
      </c>
      <c r="AU25" s="252">
        <f t="shared" si="59"/>
        <v>137290153.01859486</v>
      </c>
      <c r="AV25" s="252">
        <f t="shared" si="60"/>
        <v>9456562.6330664139</v>
      </c>
      <c r="AW25" s="252">
        <f t="shared" si="61"/>
        <v>996169.97067578149</v>
      </c>
      <c r="AX25" s="252">
        <f t="shared" si="62"/>
        <v>2673662207.5426502</v>
      </c>
      <c r="AY25" s="252">
        <f t="shared" si="63"/>
        <v>1691112105561.1543</v>
      </c>
      <c r="AZ25" s="252">
        <f t="shared" si="64"/>
        <v>-0.13029600894067567</v>
      </c>
      <c r="BA25" s="252">
        <f t="shared" si="65"/>
        <v>-1</v>
      </c>
      <c r="BB25" s="252">
        <f t="shared" si="66"/>
        <v>13847555888.523577</v>
      </c>
      <c r="BC25" s="252">
        <f t="shared" si="67"/>
        <v>5.34545603211162E-4</v>
      </c>
      <c r="BD25" s="252">
        <f t="shared" si="68"/>
        <v>-4.1025163014571245E-3</v>
      </c>
      <c r="BE25" s="252">
        <f t="shared" si="69"/>
        <v>26831629.130094022</v>
      </c>
      <c r="BF25" s="252">
        <f t="shared" si="70"/>
        <v>269331.52955150726</v>
      </c>
      <c r="BG25" s="252">
        <f t="shared" si="71"/>
        <v>124328.76421099737</v>
      </c>
      <c r="BH25" s="213"/>
      <c r="BI25" s="213"/>
      <c r="BJ25" s="213"/>
      <c r="BK25" s="213"/>
      <c r="BL25" s="213" t="str">
        <f t="shared" si="72"/>
        <v>34-5</v>
      </c>
      <c r="BM25" s="304">
        <f>(($AC$20-'ICPMS Data'!V26)/('ICPMS Data'!V26/$AC$12-1)*AG25)</f>
        <v>766540581863.95996</v>
      </c>
      <c r="BN25" s="304">
        <f t="shared" si="73"/>
        <v>1433738424205.7283</v>
      </c>
      <c r="BO25" s="304">
        <f>$AC$33-'ICPMS Data'!V26</f>
        <v>-0.53388877467254592</v>
      </c>
      <c r="BP25" s="304">
        <f>'ICPMS Data'!V26/$AC$12-1</f>
        <v>-0.99617338177556947</v>
      </c>
      <c r="BQ25" s="304">
        <f t="shared" si="74"/>
        <v>8608725199.2922001</v>
      </c>
      <c r="BR25" s="304">
        <f>SQRT($AD$33^2+'ICPMS Data'!W26^2)</f>
        <v>3.6725999112437839E-3</v>
      </c>
      <c r="BS25" s="304">
        <f>BP25*SQRT(('ICPMS Data'!W26/'ICPMS Data'!V26)^2+($AE$12/$AC$12)^2)</f>
        <v>-9.8963692962486874E-3</v>
      </c>
      <c r="BT25" s="304">
        <f t="shared" si="75"/>
        <v>10343038552.792706</v>
      </c>
      <c r="BU25" s="485">
        <f t="shared" si="76"/>
        <v>5561977258.8773594</v>
      </c>
      <c r="BV25" s="304">
        <f t="shared" si="77"/>
        <v>75048531.779540449</v>
      </c>
      <c r="BW25" s="304">
        <f>AI25*(($AC$21-'ICPMS Data'!X26)/('ICPMS Data'!X26/$AC$13-1))</f>
        <v>625994537977.44189</v>
      </c>
      <c r="BX25" s="304">
        <f t="shared" si="78"/>
        <v>1691112105561.1543</v>
      </c>
      <c r="BY25" s="304">
        <f>$AC$34-'ICPMS Data'!X26</f>
        <v>-0.49888238102099702</v>
      </c>
      <c r="BZ25" s="304">
        <f>'ICPMS Data'!X26/$AC$13-1</f>
        <v>-1</v>
      </c>
      <c r="CA25" s="304">
        <f t="shared" si="79"/>
        <v>13847555888.523577</v>
      </c>
      <c r="CB25" s="304">
        <f>SQRT($AD$34^2+'ICPMS Data'!Y26^2)</f>
        <v>8.7391305829890107E-3</v>
      </c>
      <c r="CC25" s="304">
        <f>BZ25*SQRT(('ICPMS Data'!Y26/'ICPMS Data'!X26)^2+($AE$13/$AC$13)^2)</f>
        <v>-1.7517381647598199E-2</v>
      </c>
      <c r="CD25" s="304">
        <f t="shared" si="80"/>
        <v>16333167562.338203</v>
      </c>
      <c r="CE25" s="485">
        <v>0</v>
      </c>
      <c r="CF25" s="485">
        <v>0</v>
      </c>
      <c r="CG25" s="213" t="str">
        <f t="shared" si="81"/>
        <v>34-5</v>
      </c>
      <c r="CH25" s="262">
        <f t="shared" si="82"/>
        <v>765237297314.99597</v>
      </c>
      <c r="CI25" s="257">
        <f t="shared" si="83"/>
        <v>10343949685.234945</v>
      </c>
      <c r="CJ25" s="257">
        <f t="shared" si="84"/>
        <v>5552520696.2442923</v>
      </c>
      <c r="CK25" s="257">
        <f t="shared" si="85"/>
        <v>75055142.9075661</v>
      </c>
      <c r="CL25" s="262">
        <f t="shared" si="86"/>
        <v>623320875769.89929</v>
      </c>
      <c r="CM25" s="257">
        <f t="shared" si="87"/>
        <v>16333189601.414007</v>
      </c>
      <c r="CN25" s="262">
        <f t="shared" si="88"/>
        <v>-269331.52955150726</v>
      </c>
      <c r="CO25" s="257">
        <f t="shared" si="89"/>
        <v>124328.76421099737</v>
      </c>
      <c r="CP25" s="286"/>
      <c r="CQ25" s="218">
        <f t="shared" si="90"/>
        <v>1.2803817574937546E-12</v>
      </c>
      <c r="CR25" s="48">
        <f t="shared" si="91"/>
        <v>1.7183092989522069E-14</v>
      </c>
      <c r="CS25" s="219">
        <f t="shared" si="92"/>
        <v>1.2711583011877009E-12</v>
      </c>
      <c r="CT25" s="219">
        <f t="shared" si="93"/>
        <v>1.7182640673147749E-14</v>
      </c>
      <c r="CU25" s="323">
        <f t="shared" si="94"/>
        <v>0.61833039801121292</v>
      </c>
      <c r="CV25" s="219">
        <f t="shared" si="95"/>
        <v>9.2234563060536413E-15</v>
      </c>
      <c r="CW25" s="219">
        <f t="shared" si="96"/>
        <v>1.2467631712220284E-16</v>
      </c>
      <c r="CX25" s="323">
        <f t="shared" si="97"/>
        <v>3.9257506150126341E-3</v>
      </c>
      <c r="CY25" s="48">
        <f t="shared" si="98"/>
        <v>1.0354167371593011E-12</v>
      </c>
      <c r="CZ25" s="48">
        <f t="shared" si="99"/>
        <v>2.7131544188395361E-14</v>
      </c>
      <c r="DA25" s="323">
        <f t="shared" si="100"/>
        <v>0.37774385137377448</v>
      </c>
      <c r="DB25" s="219">
        <f t="shared" si="101"/>
        <v>0</v>
      </c>
      <c r="DC25" s="219">
        <f t="shared" si="102"/>
        <v>0</v>
      </c>
      <c r="DD25" s="213"/>
      <c r="DE25" s="267">
        <f t="shared" si="103"/>
        <v>0.30476926973623841</v>
      </c>
      <c r="DF25" s="263">
        <f t="shared" si="104"/>
        <v>4.0900916242959384E-3</v>
      </c>
      <c r="DG25" s="263">
        <f t="shared" si="105"/>
        <v>0.24025809969044423</v>
      </c>
      <c r="DH25" s="263">
        <f t="shared" si="106"/>
        <v>6.2956035134752591E-3</v>
      </c>
      <c r="DI25" s="263">
        <f t="shared" si="107"/>
        <v>0</v>
      </c>
      <c r="DJ25" s="268">
        <f t="shared" si="108"/>
        <v>0</v>
      </c>
      <c r="DL25" s="49">
        <f>'He Data'!P27/(1000000000*22413.6)</f>
        <v>1.0961636572132133E-13</v>
      </c>
      <c r="DM25" s="45">
        <f>DL25*('He Data'!Q27/'He Data'!P27)</f>
        <v>5.5186594974239518E-16</v>
      </c>
      <c r="DN25" s="50">
        <f t="shared" si="109"/>
        <v>66010975437.379707</v>
      </c>
      <c r="DO25" s="51">
        <f>DN25*('He Data'!Q27/'He Data'!P27)</f>
        <v>332333674.93487036</v>
      </c>
      <c r="DP25" s="50">
        <f t="shared" si="110"/>
        <v>1.4343826058162263E-13</v>
      </c>
      <c r="DQ25" s="50">
        <f t="shared" si="111"/>
        <v>7.2214300651528799E-16</v>
      </c>
      <c r="DR25" s="50">
        <f>('He Data'!P27/1000000000)*0.0000000008107131194</f>
        <v>1.9918389347141707E-18</v>
      </c>
      <c r="DS25" s="50">
        <f>('He Data'!P27/1000000000)/3785.41178*42</f>
        <v>2.7259832149283148E-11</v>
      </c>
      <c r="DW25" s="213" t="str">
        <f t="shared" si="112"/>
        <v>34-5</v>
      </c>
      <c r="DX25" s="324">
        <f t="shared" ca="1" si="113"/>
        <v>55.996983227681135</v>
      </c>
      <c r="DY25" s="325">
        <f t="shared" ca="1" si="114"/>
        <v>0.59975724313365941</v>
      </c>
      <c r="DZ25" s="326">
        <f t="shared" ca="1" si="115"/>
        <v>55996983.227681138</v>
      </c>
      <c r="EA25" s="326">
        <f t="shared" ca="1" si="15"/>
        <v>1.0961636572132088E-13</v>
      </c>
      <c r="EB25" s="324">
        <f t="shared" ca="1" si="16"/>
        <v>4.1452193604236704E-15</v>
      </c>
      <c r="EC25" s="326">
        <f t="shared" ca="1" si="116"/>
        <v>55996983.227681369</v>
      </c>
      <c r="ED25" s="324">
        <f t="shared" ca="1" si="117"/>
        <v>55.996983227681369</v>
      </c>
      <c r="EE25" s="326"/>
      <c r="EF25" s="457" t="str">
        <f>'Picking Information'!B28</f>
        <v>1</v>
      </c>
      <c r="EG25" s="459" t="str">
        <f>'Picking Information'!C28</f>
        <v>z</v>
      </c>
      <c r="EH25" s="510">
        <f>IF($EG25="a",'Alpha Ejection Compiler'!G25,IF($EG25="z",'Alpha Ejection Compiler'!N25,IF($EG25="t",'Alpha Ejection Compiler'!U25,IF($EG25="m",'Alpha Ejection Compiler'!AB25,-1))))</f>
        <v>2.3439084788444416E-6</v>
      </c>
      <c r="EI25" s="511">
        <f>'Alpha Ejection Compiler'!E25</f>
        <v>48.522415514993682</v>
      </c>
      <c r="EJ25" s="30">
        <f>IF($EG25="a",'Alpha Ejection Compiler'!H25,IF($EG25="z",'Alpha Ejection Compiler'!O25,IF($EG25="t",'Alpha Ejection Compiler'!V25,IF($EG25="m",'Alpha Ejection Compiler'!AC25,-1))))</f>
        <v>0.76175683254815985</v>
      </c>
      <c r="EK25" s="30">
        <f>IF($EG25="a",'Alpha Ejection Compiler'!I25,IF($EG25="z",'Alpha Ejection Compiler'!P25,IF($EG25="t",'Alpha Ejection Compiler'!W25,IF($EG25="m",'Alpha Ejection Compiler'!AD25,-1))))</f>
        <v>0.7243047771108263</v>
      </c>
      <c r="EL25" s="30">
        <f>IF($EG25="a",'Alpha Ejection Compiler'!J25,IF($EG25="z",'Alpha Ejection Compiler'!Q25,IF($EG25="t",'Alpha Ejection Compiler'!X25,IF($EG25="m",'Alpha Ejection Compiler'!AE25,-1))))</f>
        <v>0.71864401331148109</v>
      </c>
      <c r="EM25" s="30">
        <f>IF($EG25="a",'Alpha Ejection Compiler'!K25,IF($EG25="z",'Alpha Ejection Compiler'!R25,IF($EG25="t",'Alpha Ejection Compiler'!Y25,IF($EG25="m",'Alpha Ejection Compiler'!AF25,-1))))</f>
        <v>0.92648626902359343</v>
      </c>
      <c r="EN25" s="30">
        <f t="shared" si="118"/>
        <v>0.75346503655026242</v>
      </c>
      <c r="EO25" s="30">
        <f t="shared" si="17"/>
        <v>0.76420590487392892</v>
      </c>
      <c r="EP25" s="213" t="str">
        <f t="shared" si="119"/>
        <v>34-5</v>
      </c>
      <c r="EQ25" s="474">
        <f t="shared" ca="1" si="120"/>
        <v>74.180983860516179</v>
      </c>
      <c r="ER25" s="475">
        <f t="shared" ca="1" si="121"/>
        <v>0.79451748663368216</v>
      </c>
      <c r="ES25" s="473">
        <f t="shared" ca="1" si="122"/>
        <v>74180983.860516176</v>
      </c>
      <c r="ET25" s="476">
        <f t="shared" ca="1" si="18"/>
        <v>1.0961636572132119E-13</v>
      </c>
      <c r="EU25" s="478">
        <f t="shared" ca="1" si="19"/>
        <v>1.2665948045738994E-15</v>
      </c>
      <c r="EV25" s="477">
        <f t="shared" ca="1" si="123"/>
        <v>74180983.860516265</v>
      </c>
      <c r="EW25" s="474">
        <f t="shared" ca="1" si="124"/>
        <v>74.180983860516264</v>
      </c>
      <c r="EX25" s="474"/>
      <c r="EZ25" s="128">
        <f t="shared" si="20"/>
        <v>1.5775074517739367E-21</v>
      </c>
      <c r="FA25" s="63">
        <f t="shared" si="21"/>
        <v>6.3586046601118496E-23</v>
      </c>
      <c r="FB25" s="67">
        <f t="shared" si="22"/>
        <v>3.0736345842573854E-22</v>
      </c>
      <c r="FC25" s="63">
        <f t="shared" si="23"/>
        <v>0</v>
      </c>
      <c r="FD25" s="63">
        <f t="shared" si="125"/>
        <v>1.9484569568007938E-21</v>
      </c>
      <c r="FE25" s="67">
        <f t="shared" si="126"/>
        <v>1.6553630678439093E-10</v>
      </c>
      <c r="FF25" s="67">
        <f t="shared" si="24"/>
        <v>55997694.736235201</v>
      </c>
      <c r="FG25" s="64">
        <f t="shared" si="127"/>
        <v>55.997694736235204</v>
      </c>
      <c r="FH25" s="65">
        <f t="shared" si="25"/>
        <v>73171395.542087719</v>
      </c>
      <c r="FI25" s="65">
        <f t="shared" si="128"/>
        <v>73.171395542087723</v>
      </c>
      <c r="FJ25" s="65">
        <f t="shared" si="26"/>
        <v>0.93245540233981705</v>
      </c>
      <c r="FK25" s="63">
        <f t="shared" si="27"/>
        <v>1.9484569568007938E-21</v>
      </c>
      <c r="FL25" s="63">
        <f t="shared" si="28"/>
        <v>2.2810173401654101E-23</v>
      </c>
      <c r="FM25" s="63">
        <f t="shared" si="29"/>
        <v>713603.34989571862</v>
      </c>
      <c r="FN25" s="65">
        <f t="shared" si="129"/>
        <v>0.71360334989571861</v>
      </c>
      <c r="FO25" s="66">
        <f t="shared" si="130"/>
        <v>1.2743441551602972</v>
      </c>
      <c r="FQ25" s="73">
        <f>IF('Picking Information'!U28="Y",'Calculations Page'!FG25,-1)</f>
        <v>55.997694736235204</v>
      </c>
      <c r="FR25" s="72">
        <f>IF('Picking Information'!U28="Y",'Calculations Page'!FN25,-1)</f>
        <v>0.71360334989571861</v>
      </c>
      <c r="FS25" s="72">
        <f>IF('Picking Information'!A28="Y",1,'Calculations Page'!X25)</f>
        <v>0.76420590487392892</v>
      </c>
      <c r="FT25" s="72">
        <f t="shared" si="131"/>
        <v>7.3123614362229858</v>
      </c>
      <c r="FU25" s="72">
        <f t="shared" si="132"/>
        <v>73.275663507825342</v>
      </c>
      <c r="FV25" s="72">
        <f t="shared" si="133"/>
        <v>0.93378413506689895</v>
      </c>
      <c r="FW25" s="74">
        <f t="shared" si="134"/>
        <v>1.8675682701337979</v>
      </c>
      <c r="FY25" s="79">
        <f t="shared" si="30"/>
        <v>46.766487134925477</v>
      </c>
      <c r="FZ25" s="80">
        <f t="shared" si="31"/>
        <v>0.23544688486065282</v>
      </c>
      <c r="GA25" s="80">
        <f>(DE25/1000)/'Calculations Page'!EH25</f>
        <v>130.0260963629822</v>
      </c>
      <c r="GB25" s="80">
        <f t="shared" si="32"/>
        <v>1.7449877677444017</v>
      </c>
      <c r="GC25" s="80">
        <f>(DG25/1000)/'Calculations Page'!EH25</f>
        <v>102.50319151065688</v>
      </c>
      <c r="GD25" s="80">
        <f t="shared" si="33"/>
        <v>2.6859425486523363</v>
      </c>
      <c r="GE25" s="80">
        <f>(DI25/1000)/'Calculations Page'!EH25</f>
        <v>0</v>
      </c>
      <c r="GF25" s="80" t="e">
        <f t="shared" si="34"/>
        <v>#DIV/0!</v>
      </c>
      <c r="GG25" s="81">
        <f t="shared" si="135"/>
        <v>154.11434636798657</v>
      </c>
      <c r="GH25" s="516">
        <f t="shared" si="35"/>
        <v>1.3381968662197871E-16</v>
      </c>
      <c r="GI25" s="515"/>
      <c r="GJ25" s="243"/>
      <c r="GK25" s="85" t="str">
        <f t="shared" si="136"/>
        <v>46.766</v>
      </c>
      <c r="GL25" s="86" t="str">
        <f t="shared" si="137"/>
        <v>0.235</v>
      </c>
      <c r="GM25" s="86" t="str">
        <f t="shared" si="138"/>
        <v>130.03</v>
      </c>
      <c r="GN25" s="86" t="str">
        <f t="shared" si="139"/>
        <v>1.74</v>
      </c>
      <c r="GO25" s="86" t="str">
        <f t="shared" si="140"/>
        <v>102.50</v>
      </c>
      <c r="GP25" s="86" t="str">
        <f t="shared" si="141"/>
        <v>2.69</v>
      </c>
      <c r="GQ25" s="86" t="str">
        <f t="shared" si="142"/>
        <v>0.00</v>
      </c>
      <c r="GR25" s="86" t="e">
        <f t="shared" si="143"/>
        <v>#DIV/0!</v>
      </c>
      <c r="GS25" s="86" t="str">
        <f t="shared" si="144"/>
        <v>56.00</v>
      </c>
      <c r="GT25" s="86" t="str">
        <f t="shared" si="145"/>
        <v>0.764</v>
      </c>
      <c r="GU25" s="86" t="str">
        <f t="shared" si="146"/>
        <v>73.28</v>
      </c>
      <c r="GV25" s="87" t="str">
        <f t="shared" si="147"/>
        <v>0.93</v>
      </c>
      <c r="GW25" s="87" t="str">
        <f t="shared" si="148"/>
        <v>0.71</v>
      </c>
      <c r="GX25" s="129"/>
      <c r="GY25" s="93"/>
    </row>
    <row r="26" spans="1:207">
      <c r="A26" s="39" t="str">
        <f>'Picking Information'!B29</f>
        <v>1</v>
      </c>
      <c r="B26" s="40" t="str">
        <f>'Picking Information'!D29</f>
        <v>Toro</v>
      </c>
      <c r="C26" s="40" t="str">
        <f>'Picking Information'!E29</f>
        <v>50-1</v>
      </c>
      <c r="D26" s="45">
        <f>'Picking Information'!F29</f>
        <v>0</v>
      </c>
      <c r="E26" s="45">
        <v>1</v>
      </c>
      <c r="F26" s="121">
        <f>'Picking Information'!H29</f>
        <v>248.64425162689804</v>
      </c>
      <c r="G26" s="121">
        <f>'Picking Information'!I29</f>
        <v>155.26030368763557</v>
      </c>
      <c r="H26" s="121">
        <f>'Picking Information'!J29</f>
        <v>262.68980477223425</v>
      </c>
      <c r="I26" s="121">
        <f>'Picking Information'!K29</f>
        <v>153.7418655097614</v>
      </c>
      <c r="J26" s="121">
        <f t="shared" si="37"/>
        <v>255.66702819956615</v>
      </c>
      <c r="K26" s="121">
        <f t="shared" si="38"/>
        <v>154.50108459869847</v>
      </c>
      <c r="L26" s="121">
        <f t="shared" si="39"/>
        <v>77.250542299349235</v>
      </c>
      <c r="M26" s="121">
        <f>IF('Picking Information'!P29="N",'Calculations Page'!F26*1.5,'Calculations Page'!F26)</f>
        <v>248.64425162689804</v>
      </c>
      <c r="N26" s="46" t="str">
        <f>'Picking Information'!R29</f>
        <v>zircon</v>
      </c>
      <c r="O26" s="222"/>
      <c r="P26" s="47">
        <f t="shared" si="40"/>
        <v>2.8377900005475307E-5</v>
      </c>
      <c r="Q26" s="306">
        <f t="shared" si="41"/>
        <v>1.4858633696917832E-5</v>
      </c>
      <c r="R26" s="47">
        <f t="shared" si="42"/>
        <v>0.85048026545518252</v>
      </c>
      <c r="S26" s="47">
        <f t="shared" si="43"/>
        <v>3.7946323204338474E-2</v>
      </c>
      <c r="T26" s="47">
        <f t="shared" si="44"/>
        <v>3.3933406391421665E-2</v>
      </c>
      <c r="U26" s="47">
        <f t="shared" si="45"/>
        <v>0.80104606039339066</v>
      </c>
      <c r="V26" s="47">
        <f t="shared" si="46"/>
        <v>0.86755629824799474</v>
      </c>
      <c r="W26" s="47">
        <f t="shared" si="47"/>
        <v>0.85271842027438871</v>
      </c>
      <c r="X26" s="239">
        <f t="shared" si="48"/>
        <v>0.86460424396974367</v>
      </c>
      <c r="Y26" s="306">
        <f t="shared" si="49"/>
        <v>9.4356632979200342E-2</v>
      </c>
      <c r="Z26" s="306">
        <f t="shared" si="50"/>
        <v>7.4293168484589156E-5</v>
      </c>
      <c r="AA26" s="192"/>
      <c r="AB26" s="487" t="s">
        <v>386</v>
      </c>
      <c r="AC26" s="488">
        <f>IF('Nb Blanks'!T25&gt;0,'Nb Blanks'!T25,AC31)</f>
        <v>1.5430353211824139E-3</v>
      </c>
      <c r="AD26" s="489">
        <f>'Nb Blanks'!T26</f>
        <v>4.8696942362466428E-4</v>
      </c>
      <c r="AE26" s="192"/>
      <c r="AF26" s="192"/>
      <c r="AG26" s="251">
        <f t="shared" si="9"/>
        <v>1433738424205.7283</v>
      </c>
      <c r="AH26" s="246">
        <f t="shared" si="51"/>
        <v>8608725199.2922001</v>
      </c>
      <c r="AI26" s="246">
        <f t="shared" si="10"/>
        <v>1691112105561.1543</v>
      </c>
      <c r="AJ26" s="246">
        <f t="shared" si="52"/>
        <v>13847555888.523577</v>
      </c>
      <c r="AK26" s="246">
        <f t="shared" si="11"/>
        <v>174546574.43947619</v>
      </c>
      <c r="AL26" s="246">
        <f t="shared" si="53"/>
        <v>79527107.403615773</v>
      </c>
      <c r="AM26" s="213" t="str">
        <f t="shared" si="54"/>
        <v>50-1</v>
      </c>
      <c r="AN26" s="256">
        <f t="shared" si="55"/>
        <v>1303284548.9639471</v>
      </c>
      <c r="AO26" s="252">
        <f t="shared" si="56"/>
        <v>1433738424205.7283</v>
      </c>
      <c r="AP26" s="252">
        <f t="shared" si="12"/>
        <v>-2.199E-3</v>
      </c>
      <c r="AQ26" s="252">
        <f t="shared" si="13"/>
        <v>-0.99998423165137618</v>
      </c>
      <c r="AR26" s="252">
        <f t="shared" si="57"/>
        <v>8608725199.2922001</v>
      </c>
      <c r="AS26" s="252">
        <f t="shared" si="14"/>
        <v>1.6318924942564423E-4</v>
      </c>
      <c r="AT26" s="252">
        <f t="shared" si="58"/>
        <v>-7.452123257462559E-2</v>
      </c>
      <c r="AU26" s="252">
        <f t="shared" si="59"/>
        <v>137290153.01859486</v>
      </c>
      <c r="AV26" s="252">
        <f t="shared" si="60"/>
        <v>9456562.6330664139</v>
      </c>
      <c r="AW26" s="252">
        <f t="shared" si="61"/>
        <v>996169.97067578149</v>
      </c>
      <c r="AX26" s="252">
        <f t="shared" si="62"/>
        <v>2673662207.5426502</v>
      </c>
      <c r="AY26" s="252">
        <f t="shared" si="63"/>
        <v>1691112105561.1543</v>
      </c>
      <c r="AZ26" s="252">
        <f t="shared" si="64"/>
        <v>-0.13029600894067567</v>
      </c>
      <c r="BA26" s="252">
        <f t="shared" si="65"/>
        <v>-1</v>
      </c>
      <c r="BB26" s="252">
        <f t="shared" si="66"/>
        <v>13847555888.523577</v>
      </c>
      <c r="BC26" s="252">
        <f t="shared" si="67"/>
        <v>5.34545603211162E-4</v>
      </c>
      <c r="BD26" s="252">
        <f t="shared" si="68"/>
        <v>-4.1025163014571245E-3</v>
      </c>
      <c r="BE26" s="252">
        <f t="shared" si="69"/>
        <v>26831629.130094022</v>
      </c>
      <c r="BF26" s="252">
        <f t="shared" si="70"/>
        <v>269331.52955150726</v>
      </c>
      <c r="BG26" s="252">
        <f t="shared" si="71"/>
        <v>124328.76421099737</v>
      </c>
      <c r="BH26" s="213"/>
      <c r="BI26" s="213"/>
      <c r="BJ26" s="213"/>
      <c r="BK26" s="213"/>
      <c r="BL26" s="213" t="str">
        <f t="shared" si="72"/>
        <v>50-1</v>
      </c>
      <c r="BM26" s="304">
        <f>(($AC$20-'ICPMS Data'!V27)/('ICPMS Data'!V27/$AC$12-1)*AG26)</f>
        <v>1075511098880.2577</v>
      </c>
      <c r="BN26" s="304">
        <f t="shared" si="73"/>
        <v>1433738424205.7283</v>
      </c>
      <c r="BO26" s="304">
        <f>$AC$33-'ICPMS Data'!V27</f>
        <v>-0.74741600708287392</v>
      </c>
      <c r="BP26" s="304">
        <f>'ICPMS Data'!V27/$AC$12-1</f>
        <v>-0.99464294002950926</v>
      </c>
      <c r="BQ26" s="304">
        <f t="shared" si="74"/>
        <v>8608725199.2922001</v>
      </c>
      <c r="BR26" s="304">
        <f>SQRT($AD$33^2+'ICPMS Data'!W27^2)</f>
        <v>1.329862030434599E-2</v>
      </c>
      <c r="BS26" s="304">
        <f>BP26*SQRT(('ICPMS Data'!W27/'ICPMS Data'!V27)^2+($AE$12/$AC$12)^2)</f>
        <v>-1.9079388059216221E-2</v>
      </c>
      <c r="BT26" s="304">
        <f t="shared" si="75"/>
        <v>28870834576.383728</v>
      </c>
      <c r="BU26" s="485">
        <f t="shared" si="76"/>
        <v>7803850722.5489969</v>
      </c>
      <c r="BV26" s="304">
        <f t="shared" si="77"/>
        <v>209485223.81970227</v>
      </c>
      <c r="BW26" s="304">
        <f>AI26*(($AC$21-'ICPMS Data'!X27)/('ICPMS Data'!X27/$AC$13-1))</f>
        <v>922895187708.24023</v>
      </c>
      <c r="BX26" s="304">
        <f t="shared" si="78"/>
        <v>1691112105561.1543</v>
      </c>
      <c r="BY26" s="304">
        <f>$AC$34-'ICPMS Data'!X27</f>
        <v>-0.67444770797623099</v>
      </c>
      <c r="BZ26" s="304">
        <f>'ICPMS Data'!X27/$AC$13-1</f>
        <v>-1</v>
      </c>
      <c r="CA26" s="304">
        <f t="shared" si="79"/>
        <v>13847555888.523577</v>
      </c>
      <c r="CB26" s="304">
        <f>SQRT($AD$34^2+'ICPMS Data'!Y27^2)</f>
        <v>1.062230447991227E-2</v>
      </c>
      <c r="CC26" s="304">
        <f>BZ26*SQRT(('ICPMS Data'!Y27/'ICPMS Data'!X27)^2+($AE$13/$AC$13)^2)</f>
        <v>-1.57496105401192E-2</v>
      </c>
      <c r="CD26" s="304">
        <f t="shared" si="80"/>
        <v>21901055590.337322</v>
      </c>
      <c r="CE26" s="485">
        <v>0</v>
      </c>
      <c r="CF26" s="485">
        <v>0</v>
      </c>
      <c r="CG26" s="213" t="str">
        <f t="shared" si="81"/>
        <v>50-1</v>
      </c>
      <c r="CH26" s="262">
        <f t="shared" si="82"/>
        <v>1074207814331.2937</v>
      </c>
      <c r="CI26" s="257">
        <f t="shared" si="83"/>
        <v>28871161004.071693</v>
      </c>
      <c r="CJ26" s="257">
        <f t="shared" si="84"/>
        <v>7794394159.9159298</v>
      </c>
      <c r="CK26" s="257">
        <f t="shared" si="85"/>
        <v>209487592.36146</v>
      </c>
      <c r="CL26" s="262">
        <f t="shared" si="86"/>
        <v>920221525500.69763</v>
      </c>
      <c r="CM26" s="257">
        <f t="shared" si="87"/>
        <v>21901072026.44125</v>
      </c>
      <c r="CN26" s="262">
        <f t="shared" si="88"/>
        <v>-269331.52955150726</v>
      </c>
      <c r="CO26" s="257">
        <f t="shared" si="89"/>
        <v>124328.76421099737</v>
      </c>
      <c r="CP26" s="286"/>
      <c r="CQ26" s="218">
        <f t="shared" si="90"/>
        <v>1.7973458612810791E-12</v>
      </c>
      <c r="CR26" s="48">
        <f t="shared" si="91"/>
        <v>4.7960001676783036E-14</v>
      </c>
      <c r="CS26" s="219">
        <f t="shared" si="92"/>
        <v>1.7843983626765675E-12</v>
      </c>
      <c r="CT26" s="219">
        <f t="shared" si="93"/>
        <v>4.7958739209421421E-14</v>
      </c>
      <c r="CU26" s="323">
        <f t="shared" si="94"/>
        <v>0.60648792959841646</v>
      </c>
      <c r="CV26" s="219">
        <f t="shared" si="95"/>
        <v>1.2947498604511511E-14</v>
      </c>
      <c r="CW26" s="219">
        <f t="shared" si="96"/>
        <v>3.4798603382302326E-16</v>
      </c>
      <c r="CX26" s="323">
        <f t="shared" si="97"/>
        <v>3.8505633400471228E-3</v>
      </c>
      <c r="CY26" s="48">
        <f t="shared" si="98"/>
        <v>1.5286071852171058E-12</v>
      </c>
      <c r="CZ26" s="48">
        <f t="shared" si="99"/>
        <v>3.6380518316347593E-14</v>
      </c>
      <c r="DA26" s="323">
        <f t="shared" si="100"/>
        <v>0.38966150706153641</v>
      </c>
      <c r="DB26" s="219">
        <f t="shared" si="101"/>
        <v>0</v>
      </c>
      <c r="DC26" s="219">
        <f t="shared" si="102"/>
        <v>0</v>
      </c>
      <c r="DD26" s="213"/>
      <c r="DE26" s="267">
        <f t="shared" si="103"/>
        <v>0.42782223536073527</v>
      </c>
      <c r="DF26" s="263">
        <f t="shared" si="104"/>
        <v>1.1415919199124666E-2</v>
      </c>
      <c r="DG26" s="263">
        <f t="shared" si="105"/>
        <v>0.35469801125777722</v>
      </c>
      <c r="DH26" s="263">
        <f t="shared" si="106"/>
        <v>8.4417354701252952E-3</v>
      </c>
      <c r="DI26" s="263">
        <f t="shared" si="107"/>
        <v>0</v>
      </c>
      <c r="DJ26" s="268">
        <f t="shared" si="108"/>
        <v>0</v>
      </c>
      <c r="DL26" s="49">
        <f>'He Data'!P28/(1000000000*22413.6)</f>
        <v>2.6977639517973537E-13</v>
      </c>
      <c r="DM26" s="45">
        <f>DL26*('He Data'!Q28/'He Data'!P28)</f>
        <v>1.1076430050084793E-15</v>
      </c>
      <c r="DN26" s="50">
        <f t="shared" si="109"/>
        <v>162459345177.23663</v>
      </c>
      <c r="DO26" s="51">
        <f>DN26*('He Data'!Q28/'He Data'!P28)</f>
        <v>667022617.61610627</v>
      </c>
      <c r="DP26" s="50">
        <f t="shared" si="110"/>
        <v>3.1202298284019992E-13</v>
      </c>
      <c r="DQ26" s="50">
        <f t="shared" si="111"/>
        <v>1.2810982744230443E-15</v>
      </c>
      <c r="DR26" s="50">
        <f>('He Data'!P28/1000000000)*0.0000000008107131194</f>
        <v>4.9021067616120908E-18</v>
      </c>
      <c r="DS26" s="50">
        <f>('He Data'!P28/1000000000)/3785.41178*42</f>
        <v>6.7089062860691392E-11</v>
      </c>
      <c r="DW26" s="213" t="str">
        <f t="shared" si="112"/>
        <v>50-1</v>
      </c>
      <c r="DX26" s="324">
        <f t="shared" ca="1" si="113"/>
        <v>97.051842365980903</v>
      </c>
      <c r="DY26" s="325">
        <f t="shared" ca="1" si="114"/>
        <v>2.039779832544141</v>
      </c>
      <c r="DZ26" s="326">
        <f t="shared" ca="1" si="115"/>
        <v>97051842.365980908</v>
      </c>
      <c r="EA26" s="326">
        <f t="shared" ca="1" si="15"/>
        <v>2.6977639517973628E-13</v>
      </c>
      <c r="EB26" s="324">
        <f t="shared" ca="1" si="16"/>
        <v>-3.368596285857959E-15</v>
      </c>
      <c r="EC26" s="326">
        <f t="shared" ca="1" si="116"/>
        <v>97051842.36598058</v>
      </c>
      <c r="ED26" s="324">
        <f t="shared" ca="1" si="117"/>
        <v>97.051842365980576</v>
      </c>
      <c r="EE26" s="326"/>
      <c r="EF26" s="457" t="str">
        <f>'Picking Information'!B29</f>
        <v>1</v>
      </c>
      <c r="EG26" s="459" t="str">
        <f>'Picking Information'!C29</f>
        <v>z</v>
      </c>
      <c r="EH26" s="510">
        <f>IF($EG26="a",'Alpha Ejection Compiler'!G26,IF($EG26="z",'Alpha Ejection Compiler'!N26,IF($EG26="t",'Alpha Ejection Compiler'!U26,IF($EG26="m",'Alpha Ejection Compiler'!AB26,-1))))</f>
        <v>1.4858633696917832E-5</v>
      </c>
      <c r="EI26" s="511">
        <f>'Alpha Ejection Compiler'!E26</f>
        <v>87.731713929575662</v>
      </c>
      <c r="EJ26" s="30">
        <f>IF($EG26="a",'Alpha Ejection Compiler'!H26,IF($EG26="z",'Alpha Ejection Compiler'!O26,IF($EG26="t",'Alpha Ejection Compiler'!V26,IF($EG26="m",'Alpha Ejection Compiler'!AC26,-1))))</f>
        <v>0.8674267793640138</v>
      </c>
      <c r="EK26" s="30">
        <f>IF($EG26="a",'Alpha Ejection Compiler'!I26,IF($EG26="z",'Alpha Ejection Compiler'!P26,IF($EG26="t",'Alpha Ejection Compiler'!W26,IF($EG26="m",'Alpha Ejection Compiler'!AD26,-1))))</f>
        <v>0.84625811086447777</v>
      </c>
      <c r="EL26" s="30">
        <f>IF($EG26="a",'Alpha Ejection Compiler'!J26,IF($EG26="z",'Alpha Ejection Compiler'!Q26,IF($EG26="t",'Alpha Ejection Compiler'!X26,IF($EG26="m",'Alpha Ejection Compiler'!AE26,-1))))</f>
        <v>0.84304593209721534</v>
      </c>
      <c r="EM26" s="30">
        <f>IF($EG26="a",'Alpha Ejection Compiler'!K26,IF($EG26="z",'Alpha Ejection Compiler'!R26,IF($EG26="t",'Alpha Ejection Compiler'!Y26,IF($EG26="m",'Alpha Ejection Compiler'!AF26,-1))))</f>
        <v>0.95931809884380692</v>
      </c>
      <c r="EN26" s="30">
        <f t="shared" si="118"/>
        <v>0.86257611374933729</v>
      </c>
      <c r="EO26" s="30">
        <f t="shared" si="17"/>
        <v>0.86460424396974367</v>
      </c>
      <c r="EP26" s="213" t="str">
        <f t="shared" si="119"/>
        <v>50-1</v>
      </c>
      <c r="EQ26" s="474">
        <f t="shared" ca="1" si="120"/>
        <v>112.35134119809197</v>
      </c>
      <c r="ER26" s="475">
        <f t="shared" ca="1" si="121"/>
        <v>2.3613359040722774</v>
      </c>
      <c r="ES26" s="473">
        <f t="shared" ca="1" si="122"/>
        <v>112351341.19809197</v>
      </c>
      <c r="ET26" s="476">
        <f t="shared" ca="1" si="18"/>
        <v>2.6977639517973517E-13</v>
      </c>
      <c r="EU26" s="478">
        <f t="shared" ca="1" si="19"/>
        <v>7.4857695241287986E-16</v>
      </c>
      <c r="EV26" s="477">
        <f t="shared" ca="1" si="123"/>
        <v>112351341.19809206</v>
      </c>
      <c r="EW26" s="474">
        <f t="shared" ca="1" si="124"/>
        <v>112.35134119809206</v>
      </c>
      <c r="EX26" s="474"/>
      <c r="EZ26" s="128">
        <f t="shared" si="20"/>
        <v>2.2144383680816203E-21</v>
      </c>
      <c r="FA26" s="63">
        <f t="shared" si="21"/>
        <v>8.9259408004572126E-23</v>
      </c>
      <c r="FB26" s="67">
        <f t="shared" si="22"/>
        <v>4.5376704293169786E-22</v>
      </c>
      <c r="FC26" s="63">
        <f t="shared" si="23"/>
        <v>0</v>
      </c>
      <c r="FD26" s="63">
        <f t="shared" si="125"/>
        <v>2.7574648190178902E-21</v>
      </c>
      <c r="FE26" s="67">
        <f t="shared" si="126"/>
        <v>1.6459756844066023E-10</v>
      </c>
      <c r="FF26" s="67">
        <f t="shared" si="24"/>
        <v>97055555.185855523</v>
      </c>
      <c r="FG26" s="64">
        <f t="shared" si="127"/>
        <v>97.055555185855525</v>
      </c>
      <c r="FH26" s="65">
        <f t="shared" si="25"/>
        <v>112114876.30767268</v>
      </c>
      <c r="FI26" s="65">
        <f t="shared" si="128"/>
        <v>112.11487630767267</v>
      </c>
      <c r="FJ26" s="65">
        <f t="shared" si="26"/>
        <v>2.5039976739659235</v>
      </c>
      <c r="FK26" s="63">
        <f t="shared" si="27"/>
        <v>2.7574648190178902E-21</v>
      </c>
      <c r="FL26" s="63">
        <f t="shared" si="28"/>
        <v>6.0536225114731493E-23</v>
      </c>
      <c r="FM26" s="63">
        <f t="shared" si="29"/>
        <v>2167659.5687794718</v>
      </c>
      <c r="FN26" s="65">
        <f t="shared" si="129"/>
        <v>2.167659568779472</v>
      </c>
      <c r="FO26" s="66">
        <f t="shared" si="130"/>
        <v>2.2334214302607767</v>
      </c>
      <c r="FQ26" s="73">
        <f>IF('Picking Information'!U29="Y",'Calculations Page'!FG26,-1)</f>
        <v>97.055555185855525</v>
      </c>
      <c r="FR26" s="72">
        <f>IF('Picking Information'!U29="Y",'Calculations Page'!FN26,-1)</f>
        <v>2.167659568779472</v>
      </c>
      <c r="FS26" s="72">
        <f>IF('Picking Information'!A29="Y",1,'Calculations Page'!X26)</f>
        <v>0.86460424396974367</v>
      </c>
      <c r="FT26" s="72">
        <f t="shared" si="131"/>
        <v>7</v>
      </c>
      <c r="FU26" s="72">
        <f t="shared" si="132"/>
        <v>112.25431272490022</v>
      </c>
      <c r="FV26" s="72">
        <f t="shared" si="133"/>
        <v>2.5071118767898715</v>
      </c>
      <c r="FW26" s="74">
        <f t="shared" si="134"/>
        <v>5.0142237535797429</v>
      </c>
      <c r="FY26" s="79">
        <f t="shared" si="30"/>
        <v>18.156204714548945</v>
      </c>
      <c r="FZ26" s="80">
        <f t="shared" si="31"/>
        <v>7.45454143094086E-2</v>
      </c>
      <c r="GA26" s="80">
        <f>(DE26/1000)/'Calculations Page'!EH26</f>
        <v>28.792838163140104</v>
      </c>
      <c r="GB26" s="80">
        <f t="shared" si="32"/>
        <v>0.7683020816034184</v>
      </c>
      <c r="GC26" s="80">
        <f>(DG26/1000)/'Calculations Page'!EH26</f>
        <v>23.871509217657962</v>
      </c>
      <c r="GD26" s="80">
        <f t="shared" si="33"/>
        <v>0.56813672389517134</v>
      </c>
      <c r="GE26" s="80">
        <f>(DI26/1000)/'Calculations Page'!EH26</f>
        <v>0</v>
      </c>
      <c r="GF26" s="80" t="e">
        <f t="shared" si="34"/>
        <v>#DIV/0!</v>
      </c>
      <c r="GG26" s="81">
        <f t="shared" si="135"/>
        <v>34.402642829289725</v>
      </c>
      <c r="GH26" s="516">
        <f t="shared" si="35"/>
        <v>5.195296405598422E-17</v>
      </c>
      <c r="GI26" s="515"/>
      <c r="GJ26" s="243"/>
      <c r="GK26" s="85" t="str">
        <f t="shared" si="136"/>
        <v>18.156</v>
      </c>
      <c r="GL26" s="86" t="str">
        <f t="shared" si="137"/>
        <v>0.075</v>
      </c>
      <c r="GM26" s="86" t="str">
        <f t="shared" si="138"/>
        <v>28.79</v>
      </c>
      <c r="GN26" s="86" t="str">
        <f t="shared" si="139"/>
        <v>0.77</v>
      </c>
      <c r="GO26" s="86" t="str">
        <f t="shared" si="140"/>
        <v>23.87</v>
      </c>
      <c r="GP26" s="86" t="str">
        <f t="shared" si="141"/>
        <v>0.57</v>
      </c>
      <c r="GQ26" s="86" t="str">
        <f t="shared" si="142"/>
        <v>0.00</v>
      </c>
      <c r="GR26" s="86" t="e">
        <f t="shared" si="143"/>
        <v>#DIV/0!</v>
      </c>
      <c r="GS26" s="86" t="str">
        <f t="shared" si="144"/>
        <v>97.06</v>
      </c>
      <c r="GT26" s="86" t="str">
        <f t="shared" si="145"/>
        <v>0.865</v>
      </c>
      <c r="GU26" s="86" t="str">
        <f t="shared" si="146"/>
        <v>112.25</v>
      </c>
      <c r="GV26" s="87" t="str">
        <f t="shared" si="147"/>
        <v>2.51</v>
      </c>
      <c r="GW26" s="87" t="str">
        <f t="shared" si="148"/>
        <v>2.17</v>
      </c>
      <c r="GX26" s="129"/>
      <c r="GY26" s="93"/>
    </row>
    <row r="27" spans="1:207">
      <c r="A27" s="39" t="str">
        <f>'Picking Information'!B30</f>
        <v>3</v>
      </c>
      <c r="B27" s="40" t="str">
        <f>'Picking Information'!D30</f>
        <v>Michalak</v>
      </c>
      <c r="C27" s="40" t="str">
        <f>'Picking Information'!E30</f>
        <v>APTT01_z01</v>
      </c>
      <c r="D27" s="45">
        <f>'Picking Information'!F30</f>
        <v>0</v>
      </c>
      <c r="E27" s="45">
        <v>1</v>
      </c>
      <c r="F27" s="121">
        <f>'Picking Information'!H30</f>
        <v>291.38</v>
      </c>
      <c r="G27" s="121">
        <f>'Picking Information'!I30</f>
        <v>134.84</v>
      </c>
      <c r="H27" s="121">
        <f>'Picking Information'!J30</f>
        <v>295</v>
      </c>
      <c r="I27" s="121">
        <f>'Picking Information'!K30</f>
        <v>108.71</v>
      </c>
      <c r="J27" s="121">
        <f t="shared" si="37"/>
        <v>293.19</v>
      </c>
      <c r="K27" s="121">
        <f t="shared" si="38"/>
        <v>121.77500000000001</v>
      </c>
      <c r="L27" s="121">
        <f t="shared" si="39"/>
        <v>60.887500000000003</v>
      </c>
      <c r="M27" s="121">
        <f>IF('Picking Information'!P30="N",'Calculations Page'!F27*1.5,'Calculations Page'!F27)</f>
        <v>291.38</v>
      </c>
      <c r="N27" s="46" t="str">
        <f>'Picking Information'!R30</f>
        <v>zircon</v>
      </c>
      <c r="O27" s="222"/>
      <c r="P27" s="47">
        <f t="shared" si="40"/>
        <v>1.9984364668409402E-5</v>
      </c>
      <c r="Q27" s="306">
        <f t="shared" si="41"/>
        <v>1.4379409862441499E-5</v>
      </c>
      <c r="R27" s="47">
        <f t="shared" si="42"/>
        <v>0.56793303066348411</v>
      </c>
      <c r="S27" s="47">
        <f t="shared" si="43"/>
        <v>4.4802710676760435E-2</v>
      </c>
      <c r="T27" s="47">
        <f t="shared" si="44"/>
        <v>3.9711353665879717E-2</v>
      </c>
      <c r="U27" s="47">
        <f t="shared" si="45"/>
        <v>0.84807313235631532</v>
      </c>
      <c r="V27" s="47">
        <f t="shared" si="46"/>
        <v>0.84613358930095428</v>
      </c>
      <c r="W27" s="47">
        <f t="shared" si="47"/>
        <v>0.82892295099333391</v>
      </c>
      <c r="X27" s="239">
        <f t="shared" si="48"/>
        <v>0.84351883093272906</v>
      </c>
      <c r="Y27" s="306">
        <f t="shared" si="49"/>
        <v>9.131342265536363E-2</v>
      </c>
      <c r="Z27" s="306">
        <f t="shared" si="50"/>
        <v>7.1897049312207495E-5</v>
      </c>
      <c r="AA27" s="192"/>
      <c r="AB27" s="192"/>
      <c r="AC27" s="192"/>
      <c r="AD27" s="192"/>
      <c r="AE27" s="192"/>
      <c r="AF27" s="192"/>
      <c r="AG27" s="251">
        <f t="shared" si="9"/>
        <v>1433738424205.7283</v>
      </c>
      <c r="AH27" s="246">
        <f t="shared" si="51"/>
        <v>8608725199.2922001</v>
      </c>
      <c r="AI27" s="246">
        <f t="shared" si="10"/>
        <v>1691112105561.1543</v>
      </c>
      <c r="AJ27" s="246">
        <f t="shared" si="52"/>
        <v>13847555888.523577</v>
      </c>
      <c r="AK27" s="246">
        <f t="shared" si="11"/>
        <v>174546574.43947619</v>
      </c>
      <c r="AL27" s="246">
        <f t="shared" si="53"/>
        <v>79527107.403615773</v>
      </c>
      <c r="AM27" s="213" t="str">
        <f t="shared" si="54"/>
        <v>APTT01_z01</v>
      </c>
      <c r="AN27" s="256">
        <f t="shared" si="55"/>
        <v>1303284548.9639471</v>
      </c>
      <c r="AO27" s="252">
        <f t="shared" si="56"/>
        <v>1433738424205.7283</v>
      </c>
      <c r="AP27" s="252">
        <f t="shared" si="12"/>
        <v>-2.199E-3</v>
      </c>
      <c r="AQ27" s="252">
        <f t="shared" si="13"/>
        <v>-0.99998423165137618</v>
      </c>
      <c r="AR27" s="252">
        <f t="shared" si="57"/>
        <v>8608725199.2922001</v>
      </c>
      <c r="AS27" s="252">
        <f t="shared" si="14"/>
        <v>1.6318924942564423E-4</v>
      </c>
      <c r="AT27" s="252">
        <f t="shared" si="58"/>
        <v>-7.452123257462559E-2</v>
      </c>
      <c r="AU27" s="252">
        <f t="shared" si="59"/>
        <v>137290153.01859486</v>
      </c>
      <c r="AV27" s="252">
        <f t="shared" si="60"/>
        <v>9456562.6330664139</v>
      </c>
      <c r="AW27" s="252">
        <f t="shared" si="61"/>
        <v>996169.97067578149</v>
      </c>
      <c r="AX27" s="252">
        <f t="shared" si="62"/>
        <v>2673662207.5426502</v>
      </c>
      <c r="AY27" s="252">
        <f t="shared" si="63"/>
        <v>1691112105561.1543</v>
      </c>
      <c r="AZ27" s="252">
        <f t="shared" si="64"/>
        <v>-0.13029600894067567</v>
      </c>
      <c r="BA27" s="252">
        <f t="shared" si="65"/>
        <v>-1</v>
      </c>
      <c r="BB27" s="252">
        <f t="shared" si="66"/>
        <v>13847555888.523577</v>
      </c>
      <c r="BC27" s="252">
        <f t="shared" si="67"/>
        <v>5.34545603211162E-4</v>
      </c>
      <c r="BD27" s="252">
        <f t="shared" si="68"/>
        <v>-4.1025163014571245E-3</v>
      </c>
      <c r="BE27" s="252">
        <f t="shared" si="69"/>
        <v>26831629.130094022</v>
      </c>
      <c r="BF27" s="252">
        <f t="shared" si="70"/>
        <v>269331.52955150726</v>
      </c>
      <c r="BG27" s="252">
        <f t="shared" si="71"/>
        <v>124328.76421099737</v>
      </c>
      <c r="BH27" s="213"/>
      <c r="BI27" s="213"/>
      <c r="BJ27" s="213"/>
      <c r="BK27" s="213"/>
      <c r="BL27" s="213" t="str">
        <f t="shared" si="72"/>
        <v>APTT01_z01</v>
      </c>
      <c r="BM27" s="304">
        <f>(($AC$20-'ICPMS Data'!V28)/('ICPMS Data'!V28/$AC$12-1)*AG27)</f>
        <v>12201076927587.588</v>
      </c>
      <c r="BN27" s="304">
        <f t="shared" si="73"/>
        <v>1433738424205.7283</v>
      </c>
      <c r="BO27" s="304">
        <f>$AC$33-'ICPMS Data'!V28</f>
        <v>-8.0219669894827916</v>
      </c>
      <c r="BP27" s="304">
        <f>'ICPMS Data'!V28/$AC$12-1</f>
        <v>-0.94250309640565666</v>
      </c>
      <c r="BQ27" s="304">
        <f t="shared" si="74"/>
        <v>8608725199.2922001</v>
      </c>
      <c r="BR27" s="304">
        <f>SQRT($AD$33^2+'ICPMS Data'!W28^2)</f>
        <v>3.6077162648881549E-2</v>
      </c>
      <c r="BS27" s="304">
        <f>BP27*SQRT(('ICPMS Data'!W28/'ICPMS Data'!V28)^2+($AE$12/$AC$12)^2)</f>
        <v>-7.9750321007338379E-3</v>
      </c>
      <c r="BT27" s="304">
        <f t="shared" si="75"/>
        <v>137972611865.04596</v>
      </c>
      <c r="BU27" s="485">
        <f t="shared" si="76"/>
        <v>88530358353.680847</v>
      </c>
      <c r="BV27" s="304">
        <f t="shared" si="77"/>
        <v>1001121855.3820688</v>
      </c>
      <c r="BW27" s="304">
        <f>AI27*(($AC$21-'ICPMS Data'!X28)/('ICPMS Data'!X28/$AC$13-1))</f>
        <v>6981602024738.2168</v>
      </c>
      <c r="BX27" s="304">
        <f t="shared" si="78"/>
        <v>1691112105561.1543</v>
      </c>
      <c r="BY27" s="304">
        <f>$AC$34-'ICPMS Data'!X28</f>
        <v>-4.2571237571311995</v>
      </c>
      <c r="BZ27" s="304">
        <f>'ICPMS Data'!X28/$AC$13-1</f>
        <v>-1</v>
      </c>
      <c r="CA27" s="304">
        <f t="shared" si="79"/>
        <v>13847555888.523577</v>
      </c>
      <c r="CB27" s="304">
        <f>SQRT($AD$34^2+'ICPMS Data'!Y28^2)</f>
        <v>3.3234854182976663E-2</v>
      </c>
      <c r="CC27" s="304">
        <f>BZ27*SQRT(('ICPMS Data'!Y28/'ICPMS Data'!X28)^2+($AE$13/$AC$13)^2)</f>
        <v>-7.80687813466219E-3</v>
      </c>
      <c r="CD27" s="304">
        <f t="shared" si="80"/>
        <v>95967226736.11084</v>
      </c>
      <c r="CE27" s="485">
        <v>0</v>
      </c>
      <c r="CF27" s="485">
        <v>0</v>
      </c>
      <c r="CG27" s="213" t="str">
        <f t="shared" si="81"/>
        <v>APTT01_z01</v>
      </c>
      <c r="CH27" s="262">
        <f t="shared" si="82"/>
        <v>12199773643038.623</v>
      </c>
      <c r="CI27" s="257">
        <f t="shared" si="83"/>
        <v>137972680170.56396</v>
      </c>
      <c r="CJ27" s="257">
        <f t="shared" si="84"/>
        <v>88520901791.047775</v>
      </c>
      <c r="CK27" s="257">
        <f t="shared" si="85"/>
        <v>1001122351.0032359</v>
      </c>
      <c r="CL27" s="262">
        <f t="shared" si="86"/>
        <v>6978928362530.6738</v>
      </c>
      <c r="CM27" s="257">
        <f t="shared" si="87"/>
        <v>95967230487.059647</v>
      </c>
      <c r="CN27" s="262">
        <f t="shared" si="88"/>
        <v>-269331.52955150726</v>
      </c>
      <c r="CO27" s="257">
        <f t="shared" si="89"/>
        <v>124328.76421099737</v>
      </c>
      <c r="CP27" s="286"/>
      <c r="CQ27" s="218">
        <f t="shared" si="90"/>
        <v>2.0412449410016064E-11</v>
      </c>
      <c r="CR27" s="48">
        <f t="shared" si="91"/>
        <v>2.291965318401043E-13</v>
      </c>
      <c r="CS27" s="219">
        <f t="shared" si="92"/>
        <v>2.0265404722655519E-11</v>
      </c>
      <c r="CT27" s="219">
        <f t="shared" si="93"/>
        <v>2.2919049862219926E-13</v>
      </c>
      <c r="CU27" s="323">
        <f t="shared" si="94"/>
        <v>0.69667506514042887</v>
      </c>
      <c r="CV27" s="219">
        <f t="shared" si="95"/>
        <v>1.4704468736054449E-13</v>
      </c>
      <c r="CW27" s="219">
        <f t="shared" si="96"/>
        <v>1.6629939385435812E-15</v>
      </c>
      <c r="CX27" s="323">
        <f t="shared" si="97"/>
        <v>4.4231572218278829E-3</v>
      </c>
      <c r="CY27" s="48">
        <f t="shared" si="98"/>
        <v>1.1592904256695471E-11</v>
      </c>
      <c r="CZ27" s="48">
        <f t="shared" si="99"/>
        <v>1.5941400413132831E-13</v>
      </c>
      <c r="DA27" s="323">
        <f t="shared" si="100"/>
        <v>0.29890177763774334</v>
      </c>
      <c r="DB27" s="219">
        <f t="shared" si="101"/>
        <v>0</v>
      </c>
      <c r="DC27" s="219">
        <f t="shared" si="102"/>
        <v>0</v>
      </c>
      <c r="DD27" s="213"/>
      <c r="DE27" s="267">
        <f t="shared" si="103"/>
        <v>4.8587753330661236</v>
      </c>
      <c r="DF27" s="263">
        <f t="shared" si="104"/>
        <v>5.4555650473900028E-2</v>
      </c>
      <c r="DG27" s="263">
        <f t="shared" si="105"/>
        <v>2.6900175037236171</v>
      </c>
      <c r="DH27" s="263">
        <f t="shared" si="106"/>
        <v>3.6990425518633421E-2</v>
      </c>
      <c r="DI27" s="263">
        <f t="shared" si="107"/>
        <v>0</v>
      </c>
      <c r="DJ27" s="268">
        <f t="shared" si="108"/>
        <v>0</v>
      </c>
      <c r="DL27" s="49">
        <f>'He Data'!P29/(1000000000*22413.6)</f>
        <v>3.1136609949986581E-12</v>
      </c>
      <c r="DM27" s="45">
        <f>DL27*('He Data'!Q29/'He Data'!P29)</f>
        <v>1.5165160948496004E-14</v>
      </c>
      <c r="DN27" s="50">
        <f t="shared" si="109"/>
        <v>1875046651188.1919</v>
      </c>
      <c r="DO27" s="51">
        <f>DN27*('He Data'!Q29/'He Data'!P29)</f>
        <v>9132459923.1842918</v>
      </c>
      <c r="DP27" s="50">
        <f t="shared" si="110"/>
        <v>3.6912762120031127E-12</v>
      </c>
      <c r="DQ27" s="50">
        <f t="shared" si="111"/>
        <v>1.7978449789587962E-14</v>
      </c>
      <c r="DR27" s="50">
        <f>('He Data'!P29/1000000000)*0.0000000008107131194</f>
        <v>5.6578332610537055E-17</v>
      </c>
      <c r="DS27" s="50">
        <f>('He Data'!P29/1000000000)/3785.41178*42</f>
        <v>7.7431755317649506E-10</v>
      </c>
      <c r="DW27" s="213" t="str">
        <f t="shared" si="112"/>
        <v>APTT01_z01</v>
      </c>
      <c r="DX27" s="324">
        <f t="shared" ca="1" si="113"/>
        <v>104.23477888673902</v>
      </c>
      <c r="DY27" s="325">
        <f t="shared" ca="1" si="114"/>
        <v>0.98843460091227309</v>
      </c>
      <c r="DZ27" s="326">
        <f t="shared" ca="1" si="115"/>
        <v>104234778.88673902</v>
      </c>
      <c r="EA27" s="326">
        <f t="shared" ca="1" si="15"/>
        <v>3.1136609949986581E-12</v>
      </c>
      <c r="EB27" s="324">
        <f t="shared" ca="1" si="16"/>
        <v>0</v>
      </c>
      <c r="EC27" s="326">
        <f t="shared" ca="1" si="116"/>
        <v>104234778.88673902</v>
      </c>
      <c r="ED27" s="324">
        <f t="shared" ca="1" si="117"/>
        <v>104.23477888673902</v>
      </c>
      <c r="EE27" s="326"/>
      <c r="EF27" s="457" t="str">
        <f>'Picking Information'!B30</f>
        <v>3</v>
      </c>
      <c r="EG27" s="459" t="str">
        <f>'Picking Information'!C30</f>
        <v>z</v>
      </c>
      <c r="EH27" s="510">
        <f>IF($EG27="a",'Alpha Ejection Compiler'!G27,IF($EG27="z",'Alpha Ejection Compiler'!N27,IF($EG27="t",'Alpha Ejection Compiler'!U27,IF($EG27="m",'Alpha Ejection Compiler'!AB27,-1))))</f>
        <v>1.4379409862441499E-5</v>
      </c>
      <c r="EI27" s="511">
        <f>'Alpha Ejection Compiler'!E27</f>
        <v>74.242072636396927</v>
      </c>
      <c r="EJ27" s="30">
        <f>IF($EG27="a",'Alpha Ejection Compiler'!H27,IF($EG27="z",'Alpha Ejection Compiler'!O27,IF($EG27="t",'Alpha Ejection Compiler'!V27,IF($EG27="m",'Alpha Ejection Compiler'!AC27,-1))))</f>
        <v>0.84822152249126326</v>
      </c>
      <c r="EK27" s="30">
        <f>IF($EG27="a",'Alpha Ejection Compiler'!I27,IF($EG27="z",'Alpha Ejection Compiler'!P27,IF($EG27="t",'Alpha Ejection Compiler'!W27,IF($EG27="m",'Alpha Ejection Compiler'!AD27,-1))))</f>
        <v>0.82481059978874682</v>
      </c>
      <c r="EL27" s="30">
        <f>IF($EG27="a",'Alpha Ejection Compiler'!J27,IF($EG27="z",'Alpha Ejection Compiler'!Q27,IF($EG27="t",'Alpha Ejection Compiler'!X27,IF($EG27="m",'Alpha Ejection Compiler'!AE27,-1))))</f>
        <v>0.82127616811850424</v>
      </c>
      <c r="EM27" s="30">
        <f>IF($EG27="a",'Alpha Ejection Compiler'!K27,IF($EG27="z",'Alpha Ejection Compiler'!R27,IF($EG27="t",'Alpha Ejection Compiler'!Y27,IF($EG27="m",'Alpha Ejection Compiler'!AF27,-1))))</f>
        <v>0.95241152688529751</v>
      </c>
      <c r="EN27" s="30">
        <f t="shared" si="118"/>
        <v>0.84412779920386094</v>
      </c>
      <c r="EO27" s="30">
        <f t="shared" si="17"/>
        <v>0.84351883093272906</v>
      </c>
      <c r="EP27" s="213" t="str">
        <f t="shared" si="119"/>
        <v>APTT01_z01</v>
      </c>
      <c r="EQ27" s="474">
        <f t="shared" ca="1" si="120"/>
        <v>123.25761219362376</v>
      </c>
      <c r="ER27" s="475">
        <f t="shared" ca="1" si="121"/>
        <v>1.1688237843377243</v>
      </c>
      <c r="ES27" s="473">
        <f t="shared" ca="1" si="122"/>
        <v>123257612.19362375</v>
      </c>
      <c r="ET27" s="476">
        <f t="shared" ca="1" si="18"/>
        <v>3.1136609949986605E-12</v>
      </c>
      <c r="EU27" s="478">
        <f t="shared" ca="1" si="19"/>
        <v>-7.7830589288028536E-16</v>
      </c>
      <c r="EV27" s="477">
        <f t="shared" ca="1" si="123"/>
        <v>123257612.19362366</v>
      </c>
      <c r="EW27" s="474">
        <f t="shared" ca="1" si="124"/>
        <v>123.25761219362366</v>
      </c>
      <c r="EX27" s="474"/>
      <c r="EZ27" s="128">
        <f t="shared" si="20"/>
        <v>2.5149367260815498E-20</v>
      </c>
      <c r="FA27" s="63">
        <f t="shared" si="21"/>
        <v>1.0137187224292256E-21</v>
      </c>
      <c r="FB27" s="67">
        <f t="shared" si="22"/>
        <v>3.4413536286000506E-21</v>
      </c>
      <c r="FC27" s="63">
        <f t="shared" si="23"/>
        <v>0</v>
      </c>
      <c r="FD27" s="63">
        <f t="shared" si="125"/>
        <v>2.9604439611844773E-20</v>
      </c>
      <c r="FE27" s="67">
        <f t="shared" si="126"/>
        <v>1.7125530891200973E-10</v>
      </c>
      <c r="FF27" s="67">
        <f t="shared" si="24"/>
        <v>104239494.4613526</v>
      </c>
      <c r="FG27" s="64">
        <f t="shared" si="127"/>
        <v>104.23949446135261</v>
      </c>
      <c r="FH27" s="65">
        <f t="shared" si="25"/>
        <v>123373997.336161</v>
      </c>
      <c r="FI27" s="65">
        <f t="shared" si="128"/>
        <v>123.373997336161</v>
      </c>
      <c r="FJ27" s="65">
        <f t="shared" si="26"/>
        <v>1.344333106839821</v>
      </c>
      <c r="FK27" s="63">
        <f t="shared" si="27"/>
        <v>2.9604439611844773E-20</v>
      </c>
      <c r="FL27" s="63">
        <f t="shared" si="28"/>
        <v>2.8856303695290498E-22</v>
      </c>
      <c r="FM27" s="63">
        <f t="shared" si="29"/>
        <v>1135835.8038997371</v>
      </c>
      <c r="FN27" s="65">
        <f t="shared" si="129"/>
        <v>1.1358358038997372</v>
      </c>
      <c r="FO27" s="66">
        <f t="shared" si="130"/>
        <v>1.0896405530063797</v>
      </c>
      <c r="FQ27" s="73">
        <f>IF('Picking Information'!U30="Y",'Calculations Page'!FG27,-1)</f>
        <v>104.23949446135261</v>
      </c>
      <c r="FR27" s="72">
        <f>IF('Picking Information'!U30="Y",'Calculations Page'!FN27,-1)</f>
        <v>1.1358358038997372</v>
      </c>
      <c r="FS27" s="72">
        <f>IF('Picking Information'!A30="Y",1,'Calculations Page'!X27)</f>
        <v>0.84351883093272906</v>
      </c>
      <c r="FT27" s="72">
        <f t="shared" si="131"/>
        <v>7</v>
      </c>
      <c r="FU27" s="72">
        <f t="shared" si="132"/>
        <v>123.57696193467167</v>
      </c>
      <c r="FV27" s="72">
        <f t="shared" si="133"/>
        <v>1.3465446914134398</v>
      </c>
      <c r="FW27" s="74">
        <f t="shared" si="134"/>
        <v>2.6930893828268796</v>
      </c>
      <c r="FY27" s="79">
        <f t="shared" si="30"/>
        <v>216.53607656955577</v>
      </c>
      <c r="FZ27" s="80">
        <f t="shared" si="31"/>
        <v>1.0546441817551122</v>
      </c>
      <c r="GA27" s="80">
        <f>(DE27/1000)/'Calculations Page'!EH27</f>
        <v>337.89810427179418</v>
      </c>
      <c r="GB27" s="80">
        <f t="shared" si="32"/>
        <v>3.794011784614153</v>
      </c>
      <c r="GC27" s="80">
        <f>(DG27/1000)/'Calculations Page'!EH27</f>
        <v>187.07426309266322</v>
      </c>
      <c r="GD27" s="80">
        <f t="shared" si="33"/>
        <v>2.5724578318927458</v>
      </c>
      <c r="GE27" s="80">
        <f>(DI27/1000)/'Calculations Page'!EH27</f>
        <v>0</v>
      </c>
      <c r="GF27" s="80" t="e">
        <f t="shared" si="34"/>
        <v>#DIV/0!</v>
      </c>
      <c r="GG27" s="81">
        <f t="shared" si="135"/>
        <v>381.86055609857004</v>
      </c>
      <c r="GH27" s="516">
        <f t="shared" si="35"/>
        <v>6.1960586916203731E-16</v>
      </c>
      <c r="GI27" s="515"/>
      <c r="GJ27" s="243"/>
      <c r="GK27" s="85" t="str">
        <f t="shared" si="136"/>
        <v>216.536</v>
      </c>
      <c r="GL27" s="86" t="str">
        <f t="shared" si="137"/>
        <v>1.055</v>
      </c>
      <c r="GM27" s="86" t="str">
        <f t="shared" si="138"/>
        <v>337.90</v>
      </c>
      <c r="GN27" s="86" t="str">
        <f t="shared" si="139"/>
        <v>3.79</v>
      </c>
      <c r="GO27" s="86" t="str">
        <f t="shared" si="140"/>
        <v>187.07</v>
      </c>
      <c r="GP27" s="86" t="str">
        <f t="shared" si="141"/>
        <v>2.57</v>
      </c>
      <c r="GQ27" s="86" t="str">
        <f t="shared" si="142"/>
        <v>0.00</v>
      </c>
      <c r="GR27" s="86" t="e">
        <f t="shared" si="143"/>
        <v>#DIV/0!</v>
      </c>
      <c r="GS27" s="86" t="str">
        <f t="shared" si="144"/>
        <v>104.24</v>
      </c>
      <c r="GT27" s="86" t="str">
        <f t="shared" si="145"/>
        <v>0.844</v>
      </c>
      <c r="GU27" s="86" t="str">
        <f t="shared" si="146"/>
        <v>123.58</v>
      </c>
      <c r="GV27" s="87" t="str">
        <f t="shared" si="147"/>
        <v>1.35</v>
      </c>
      <c r="GW27" s="87" t="str">
        <f t="shared" si="148"/>
        <v>1.14</v>
      </c>
      <c r="GX27" s="129"/>
      <c r="GY27" s="93"/>
    </row>
    <row r="28" spans="1:207">
      <c r="A28" s="39" t="str">
        <f>'Picking Information'!B31</f>
        <v>3</v>
      </c>
      <c r="B28" s="40" t="str">
        <f>'Picking Information'!D31</f>
        <v>Michalak</v>
      </c>
      <c r="C28" s="40" t="str">
        <f>'Picking Information'!E31</f>
        <v>APTT01_z02</v>
      </c>
      <c r="D28" s="45">
        <f>'Picking Information'!F31</f>
        <v>0</v>
      </c>
      <c r="E28" s="45">
        <v>1</v>
      </c>
      <c r="F28" s="121">
        <f>'Picking Information'!H31</f>
        <v>327.35000000000002</v>
      </c>
      <c r="G28" s="121">
        <f>'Picking Information'!I31</f>
        <v>112.73</v>
      </c>
      <c r="H28" s="121">
        <f>'Picking Information'!J31</f>
        <v>327.8</v>
      </c>
      <c r="I28" s="121">
        <f>'Picking Information'!K31</f>
        <v>105.54</v>
      </c>
      <c r="J28" s="121">
        <f t="shared" si="37"/>
        <v>327.57500000000005</v>
      </c>
      <c r="K28" s="121">
        <f t="shared" si="38"/>
        <v>109.13500000000001</v>
      </c>
      <c r="L28" s="121">
        <f t="shared" si="39"/>
        <v>54.567500000000003</v>
      </c>
      <c r="M28" s="121">
        <f>IF('Picking Information'!P31="N",'Calculations Page'!F28*1.5,'Calculations Page'!F28)</f>
        <v>327.35000000000002</v>
      </c>
      <c r="N28" s="46" t="str">
        <f>'Picking Information'!R31</f>
        <v>zircon</v>
      </c>
      <c r="O28" s="222"/>
      <c r="P28" s="47">
        <f t="shared" si="40"/>
        <v>1.8122591427639752E-5</v>
      </c>
      <c r="Q28" s="306">
        <f t="shared" si="41"/>
        <v>1.4092922418033479E-5</v>
      </c>
      <c r="R28" s="47">
        <f t="shared" si="42"/>
        <v>0.58724643734616178</v>
      </c>
      <c r="S28" s="47">
        <f t="shared" si="43"/>
        <v>4.844255900725486E-2</v>
      </c>
      <c r="T28" s="47">
        <f t="shared" si="44"/>
        <v>4.2761521759809032E-2</v>
      </c>
      <c r="U28" s="47">
        <f t="shared" si="45"/>
        <v>0.8446835024202537</v>
      </c>
      <c r="V28" s="47">
        <f t="shared" si="46"/>
        <v>0.83495706133419323</v>
      </c>
      <c r="W28" s="47">
        <f t="shared" si="47"/>
        <v>0.81651188831263488</v>
      </c>
      <c r="X28" s="239">
        <f t="shared" si="48"/>
        <v>0.83209222166323227</v>
      </c>
      <c r="Y28" s="306">
        <f t="shared" si="49"/>
        <v>8.9494144302013814E-2</v>
      </c>
      <c r="Z28" s="306">
        <f t="shared" si="50"/>
        <v>7.0464612090167391E-5</v>
      </c>
      <c r="AA28" s="192"/>
      <c r="AB28" s="490" t="s">
        <v>387</v>
      </c>
      <c r="AC28" s="491"/>
      <c r="AD28" s="492"/>
      <c r="AE28" s="192"/>
      <c r="AF28" s="192"/>
      <c r="AG28" s="251">
        <f t="shared" si="9"/>
        <v>1433738424205.7283</v>
      </c>
      <c r="AH28" s="246">
        <f t="shared" si="51"/>
        <v>8608725199.2922001</v>
      </c>
      <c r="AI28" s="246">
        <f t="shared" si="10"/>
        <v>1691112105561.1543</v>
      </c>
      <c r="AJ28" s="246">
        <f t="shared" si="52"/>
        <v>13847555888.523577</v>
      </c>
      <c r="AK28" s="246">
        <f t="shared" si="11"/>
        <v>174546574.43947619</v>
      </c>
      <c r="AL28" s="246">
        <f t="shared" si="53"/>
        <v>79527107.403615773</v>
      </c>
      <c r="AM28" s="213" t="str">
        <f t="shared" si="54"/>
        <v>APTT01_z02</v>
      </c>
      <c r="AN28" s="256">
        <f t="shared" si="55"/>
        <v>1303284548.9639471</v>
      </c>
      <c r="AO28" s="252">
        <f t="shared" si="56"/>
        <v>1433738424205.7283</v>
      </c>
      <c r="AP28" s="252">
        <f t="shared" si="12"/>
        <v>-2.199E-3</v>
      </c>
      <c r="AQ28" s="252">
        <f t="shared" si="13"/>
        <v>-0.99998423165137618</v>
      </c>
      <c r="AR28" s="252">
        <f t="shared" si="57"/>
        <v>8608725199.2922001</v>
      </c>
      <c r="AS28" s="252">
        <f t="shared" si="14"/>
        <v>1.6318924942564423E-4</v>
      </c>
      <c r="AT28" s="252">
        <f t="shared" si="58"/>
        <v>-7.452123257462559E-2</v>
      </c>
      <c r="AU28" s="252">
        <f t="shared" si="59"/>
        <v>137290153.01859486</v>
      </c>
      <c r="AV28" s="252">
        <f t="shared" si="60"/>
        <v>9456562.6330664139</v>
      </c>
      <c r="AW28" s="252">
        <f t="shared" si="61"/>
        <v>996169.97067578149</v>
      </c>
      <c r="AX28" s="252">
        <f t="shared" si="62"/>
        <v>2673662207.5426502</v>
      </c>
      <c r="AY28" s="252">
        <f t="shared" si="63"/>
        <v>1691112105561.1543</v>
      </c>
      <c r="AZ28" s="252">
        <f t="shared" si="64"/>
        <v>-0.13029600894067567</v>
      </c>
      <c r="BA28" s="252">
        <f t="shared" si="65"/>
        <v>-1</v>
      </c>
      <c r="BB28" s="252">
        <f t="shared" si="66"/>
        <v>13847555888.523577</v>
      </c>
      <c r="BC28" s="252">
        <f t="shared" si="67"/>
        <v>5.34545603211162E-4</v>
      </c>
      <c r="BD28" s="252">
        <f t="shared" si="68"/>
        <v>-4.1025163014571245E-3</v>
      </c>
      <c r="BE28" s="252">
        <f t="shared" si="69"/>
        <v>26831629.130094022</v>
      </c>
      <c r="BF28" s="252">
        <f t="shared" si="70"/>
        <v>269331.52955150726</v>
      </c>
      <c r="BG28" s="252">
        <f t="shared" si="71"/>
        <v>124328.76421099737</v>
      </c>
      <c r="BH28" s="213"/>
      <c r="BI28" s="213"/>
      <c r="BJ28" s="213"/>
      <c r="BK28" s="213"/>
      <c r="BL28" s="213" t="str">
        <f t="shared" si="72"/>
        <v>APTT01_z02</v>
      </c>
      <c r="BM28" s="304">
        <f>(($AC$20-'ICPMS Data'!V29)/('ICPMS Data'!V29/$AC$12-1)*AG28)</f>
        <v>7084738512307.2227</v>
      </c>
      <c r="BN28" s="304">
        <f t="shared" si="73"/>
        <v>1433738424205.7283</v>
      </c>
      <c r="BO28" s="304">
        <f>$AC$33-'ICPMS Data'!V29</f>
        <v>-4.77366319775577</v>
      </c>
      <c r="BP28" s="304">
        <f>'ICPMS Data'!V29/$AC$12-1</f>
        <v>-0.96578509032571835</v>
      </c>
      <c r="BQ28" s="304">
        <f t="shared" si="74"/>
        <v>8608725199.2922001</v>
      </c>
      <c r="BR28" s="304">
        <f>SQRT($AD$33^2+'ICPMS Data'!W29^2)</f>
        <v>1.2381823220103144E-2</v>
      </c>
      <c r="BS28" s="304">
        <f>BP28*SQRT(('ICPMS Data'!W29/'ICPMS Data'!V29)^2+($AE$12/$AC$12)^2)</f>
        <v>-7.3615223703034074E-3</v>
      </c>
      <c r="BT28" s="304">
        <f t="shared" si="75"/>
        <v>71158480513.911194</v>
      </c>
      <c r="BU28" s="485">
        <f t="shared" si="76"/>
        <v>51406481826.083832</v>
      </c>
      <c r="BV28" s="304">
        <f t="shared" si="77"/>
        <v>516322109.69475091</v>
      </c>
      <c r="BW28" s="304">
        <f>AI28*(($AC$21-'ICPMS Data'!X29)/('ICPMS Data'!X29/$AC$13-1))</f>
        <v>4192578483857.0303</v>
      </c>
      <c r="BX28" s="304">
        <f t="shared" si="78"/>
        <v>1691112105561.1543</v>
      </c>
      <c r="BY28" s="304">
        <f>$AC$34-'ICPMS Data'!X29</f>
        <v>-2.6078992428547099</v>
      </c>
      <c r="BZ28" s="304">
        <f>'ICPMS Data'!X29/$AC$13-1</f>
        <v>-1</v>
      </c>
      <c r="CA28" s="304">
        <f t="shared" si="79"/>
        <v>13847555888.523577</v>
      </c>
      <c r="CB28" s="304">
        <f>SQRT($AD$34^2+'ICPMS Data'!Y29^2)</f>
        <v>6.511293656774538E-3</v>
      </c>
      <c r="CC28" s="304">
        <f>BZ28*SQRT(('ICPMS Data'!Y29/'ICPMS Data'!X29)^2+($AE$13/$AC$13)^2)</f>
        <v>-2.49675718026965E-3</v>
      </c>
      <c r="CD28" s="304">
        <f t="shared" si="80"/>
        <v>37386426329.482903</v>
      </c>
      <c r="CE28" s="485">
        <v>0</v>
      </c>
      <c r="CF28" s="485">
        <v>0</v>
      </c>
      <c r="CG28" s="213" t="str">
        <f t="shared" si="81"/>
        <v>APTT01_z02</v>
      </c>
      <c r="CH28" s="262">
        <f t="shared" si="82"/>
        <v>7083435227758.2588</v>
      </c>
      <c r="CI28" s="257">
        <f t="shared" si="83"/>
        <v>71158612954.685913</v>
      </c>
      <c r="CJ28" s="257">
        <f t="shared" si="84"/>
        <v>51397025263.450768</v>
      </c>
      <c r="CK28" s="257">
        <f t="shared" si="85"/>
        <v>516323070.67789334</v>
      </c>
      <c r="CL28" s="262">
        <f t="shared" si="86"/>
        <v>4189904821649.4878</v>
      </c>
      <c r="CM28" s="257">
        <f t="shared" si="87"/>
        <v>37386435957.793221</v>
      </c>
      <c r="CN28" s="262">
        <f t="shared" si="88"/>
        <v>-269331.52955150726</v>
      </c>
      <c r="CO28" s="257">
        <f t="shared" si="89"/>
        <v>124328.76421099737</v>
      </c>
      <c r="CP28" s="286"/>
      <c r="CQ28" s="218">
        <f t="shared" si="90"/>
        <v>1.185188081897294E-11</v>
      </c>
      <c r="CR28" s="48">
        <f t="shared" si="91"/>
        <v>1.1820678760175212E-13</v>
      </c>
      <c r="CS28" s="219">
        <f t="shared" si="92"/>
        <v>1.1766503700595114E-11</v>
      </c>
      <c r="CT28" s="219">
        <f t="shared" si="93"/>
        <v>1.1820367600446166E-13</v>
      </c>
      <c r="CU28" s="323">
        <f t="shared" si="94"/>
        <v>0.68966489791867336</v>
      </c>
      <c r="CV28" s="219">
        <f t="shared" si="95"/>
        <v>8.5377118377825195E-14</v>
      </c>
      <c r="CW28" s="219">
        <f t="shared" si="96"/>
        <v>8.5767951939849391E-16</v>
      </c>
      <c r="CX28" s="323">
        <f t="shared" si="97"/>
        <v>4.3786499998464574E-3</v>
      </c>
      <c r="CY28" s="48">
        <f t="shared" si="98"/>
        <v>6.9599747867931691E-12</v>
      </c>
      <c r="CZ28" s="48">
        <f t="shared" si="99"/>
        <v>6.2103714215603355E-14</v>
      </c>
      <c r="DA28" s="323">
        <f t="shared" si="100"/>
        <v>0.3059564520814802</v>
      </c>
      <c r="DB28" s="219">
        <f t="shared" si="101"/>
        <v>0</v>
      </c>
      <c r="DC28" s="219">
        <f t="shared" si="102"/>
        <v>0</v>
      </c>
      <c r="DD28" s="213"/>
      <c r="DE28" s="267">
        <f t="shared" si="103"/>
        <v>2.821103191340129</v>
      </c>
      <c r="DF28" s="263">
        <f t="shared" si="104"/>
        <v>2.8136761652845059E-2</v>
      </c>
      <c r="DG28" s="263">
        <f t="shared" si="105"/>
        <v>1.6149925495274871</v>
      </c>
      <c r="DH28" s="263">
        <f t="shared" si="106"/>
        <v>1.4410545846588603E-2</v>
      </c>
      <c r="DI28" s="263">
        <f t="shared" si="107"/>
        <v>0</v>
      </c>
      <c r="DJ28" s="268">
        <f t="shared" si="108"/>
        <v>0</v>
      </c>
      <c r="DL28" s="49">
        <f>'He Data'!P30/(1000000000*22413.6)</f>
        <v>2.0168811082976644E-12</v>
      </c>
      <c r="DM28" s="45">
        <f>DL28*('He Data'!Q30/'He Data'!P30)</f>
        <v>9.5742823750198953E-15</v>
      </c>
      <c r="DN28" s="50">
        <f t="shared" si="109"/>
        <v>1214565803416.8535</v>
      </c>
      <c r="DO28" s="51">
        <f>DN28*('He Data'!Q30/'He Data'!P30)</f>
        <v>5765632846.2369804</v>
      </c>
      <c r="DP28" s="50">
        <f t="shared" si="110"/>
        <v>2.4238672779156738E-12</v>
      </c>
      <c r="DQ28" s="50">
        <f t="shared" si="111"/>
        <v>1.1506275537442574E-14</v>
      </c>
      <c r="DR28" s="50">
        <f>('He Data'!P30/1000000000)*0.0000000008107131194</f>
        <v>3.6648745757636033E-17</v>
      </c>
      <c r="DS28" s="50">
        <f>('He Data'!P30/1000000000)/3785.41178*42</f>
        <v>5.0156598529301928E-10</v>
      </c>
      <c r="DW28" s="213" t="str">
        <f t="shared" si="112"/>
        <v>APTT01_z02</v>
      </c>
      <c r="DX28" s="324">
        <f t="shared" ca="1" si="113"/>
        <v>115.71647471161819</v>
      </c>
      <c r="DY28" s="325">
        <f t="shared" ca="1" si="114"/>
        <v>0.96917575207012685</v>
      </c>
      <c r="DZ28" s="326">
        <f t="shared" ca="1" si="115"/>
        <v>115716474.71161819</v>
      </c>
      <c r="EA28" s="326">
        <f t="shared" ca="1" si="15"/>
        <v>2.0168811082976802E-12</v>
      </c>
      <c r="EB28" s="324">
        <f t="shared" ca="1" si="16"/>
        <v>-7.8100659928083301E-15</v>
      </c>
      <c r="EC28" s="326">
        <f t="shared" ca="1" si="116"/>
        <v>115716474.71161728</v>
      </c>
      <c r="ED28" s="324">
        <f t="shared" ca="1" si="117"/>
        <v>115.71647471161728</v>
      </c>
      <c r="EE28" s="326"/>
      <c r="EF28" s="457" t="str">
        <f>'Picking Information'!B31</f>
        <v>3</v>
      </c>
      <c r="EG28" s="459" t="str">
        <f>'Picking Information'!C31</f>
        <v>z</v>
      </c>
      <c r="EH28" s="510">
        <f>IF($EG28="a",'Alpha Ejection Compiler'!G28,IF($EG28="z",'Alpha Ejection Compiler'!N28,IF($EG28="t",'Alpha Ejection Compiler'!U28,IF($EG28="m",'Alpha Ejection Compiler'!AB28,-1))))</f>
        <v>1.4092922418033479E-5</v>
      </c>
      <c r="EI28" s="511">
        <f>'Alpha Ejection Compiler'!E28</f>
        <v>70.477273143712836</v>
      </c>
      <c r="EJ28" s="30">
        <f>IF($EG28="a",'Alpha Ejection Compiler'!H28,IF($EG28="z",'Alpha Ejection Compiler'!O28,IF($EG28="t",'Alpha Ejection Compiler'!V28,IF($EG28="m",'Alpha Ejection Compiler'!AC28,-1))))</f>
        <v>0.84040178886583738</v>
      </c>
      <c r="EK28" s="30">
        <f>IF($EG28="a",'Alpha Ejection Compiler'!I28,IF($EG28="z",'Alpha Ejection Compiler'!P28,IF($EG28="t",'Alpha Ejection Compiler'!W28,IF($EG28="m",'Alpha Ejection Compiler'!AD28,-1))))</f>
        <v>0.81584035786529518</v>
      </c>
      <c r="EL28" s="30">
        <f>IF($EG28="a",'Alpha Ejection Compiler'!J28,IF($EG28="z",'Alpha Ejection Compiler'!Q28,IF($EG28="t",'Alpha Ejection Compiler'!X28,IF($EG28="m",'Alpha Ejection Compiler'!AE28,-1))))</f>
        <v>0.81213363629187618</v>
      </c>
      <c r="EM28" s="30">
        <f>IF($EG28="a",'Alpha Ejection Compiler'!K28,IF($EG28="z",'Alpha Ejection Compiler'!R28,IF($EG28="t",'Alpha Ejection Compiler'!Y28,IF($EG28="m",'Alpha Ejection Compiler'!AF28,-1))))</f>
        <v>0.94989640829695532</v>
      </c>
      <c r="EN28" s="30">
        <f t="shared" si="118"/>
        <v>0.83601127841499989</v>
      </c>
      <c r="EO28" s="30">
        <f t="shared" si="17"/>
        <v>0.83209222166323227</v>
      </c>
      <c r="EP28" s="213" t="str">
        <f t="shared" si="119"/>
        <v>APTT01_z02</v>
      </c>
      <c r="EQ28" s="474">
        <f t="shared" ca="1" si="120"/>
        <v>138.12165742050226</v>
      </c>
      <c r="ER28" s="475">
        <f t="shared" ca="1" si="121"/>
        <v>1.1568288918349448</v>
      </c>
      <c r="ES28" s="473">
        <f t="shared" ca="1" si="122"/>
        <v>138121657.42050225</v>
      </c>
      <c r="ET28" s="476">
        <f t="shared" ca="1" si="18"/>
        <v>2.0168811082976571E-12</v>
      </c>
      <c r="EU28" s="478">
        <f t="shared" ca="1" si="19"/>
        <v>3.6046458428346138E-15</v>
      </c>
      <c r="EV28" s="477">
        <f t="shared" ca="1" si="123"/>
        <v>138121657.42050275</v>
      </c>
      <c r="EW28" s="474">
        <f t="shared" ca="1" si="124"/>
        <v>138.12165742050274</v>
      </c>
      <c r="EX28" s="474"/>
      <c r="EZ28" s="128">
        <f t="shared" si="20"/>
        <v>1.4602231092438535E-20</v>
      </c>
      <c r="FA28" s="63">
        <f t="shared" si="21"/>
        <v>5.8858558524080792E-22</v>
      </c>
      <c r="FB28" s="67">
        <f t="shared" si="22"/>
        <v>2.0660685154595525E-21</v>
      </c>
      <c r="FC28" s="63">
        <f t="shared" si="23"/>
        <v>0</v>
      </c>
      <c r="FD28" s="63">
        <f t="shared" si="125"/>
        <v>1.7256885193138895E-20</v>
      </c>
      <c r="FE28" s="67">
        <f t="shared" si="126"/>
        <v>1.707757986831256E-10</v>
      </c>
      <c r="FF28" s="67">
        <f t="shared" si="24"/>
        <v>115722927.14457823</v>
      </c>
      <c r="FG28" s="64">
        <f t="shared" si="127"/>
        <v>115.72292714457824</v>
      </c>
      <c r="FH28" s="65">
        <f t="shared" si="25"/>
        <v>138799874.83029118</v>
      </c>
      <c r="FI28" s="65">
        <f t="shared" si="128"/>
        <v>138.79987483029117</v>
      </c>
      <c r="FJ28" s="65">
        <f t="shared" si="26"/>
        <v>1.3603130755470509</v>
      </c>
      <c r="FK28" s="63">
        <f t="shared" si="27"/>
        <v>1.7256885193138895E-20</v>
      </c>
      <c r="FL28" s="63">
        <f t="shared" si="28"/>
        <v>1.4796286032460345E-22</v>
      </c>
      <c r="FM28" s="63">
        <f t="shared" si="29"/>
        <v>1134146.6346985055</v>
      </c>
      <c r="FN28" s="65">
        <f t="shared" si="129"/>
        <v>1.1341466346985054</v>
      </c>
      <c r="FO28" s="66">
        <f t="shared" si="130"/>
        <v>0.98005353190000233</v>
      </c>
      <c r="FQ28" s="73">
        <f>IF('Picking Information'!U31="Y",'Calculations Page'!FG28,-1)</f>
        <v>115.72292714457824</v>
      </c>
      <c r="FR28" s="72">
        <f>IF('Picking Information'!U31="Y",'Calculations Page'!FN28,-1)</f>
        <v>1.1341466346985054</v>
      </c>
      <c r="FS28" s="72">
        <f>IF('Picking Information'!A31="Y",1,'Calculations Page'!X28)</f>
        <v>0.83209222166323227</v>
      </c>
      <c r="FT28" s="72">
        <f t="shared" si="131"/>
        <v>7</v>
      </c>
      <c r="FU28" s="72">
        <f t="shared" si="132"/>
        <v>139.07464116569292</v>
      </c>
      <c r="FV28" s="72">
        <f t="shared" si="133"/>
        <v>1.363005932721628</v>
      </c>
      <c r="FW28" s="74">
        <f t="shared" si="134"/>
        <v>2.7260118654432559</v>
      </c>
      <c r="FY28" s="79">
        <f t="shared" si="30"/>
        <v>143.11304983250588</v>
      </c>
      <c r="FZ28" s="80">
        <f t="shared" si="31"/>
        <v>0.67936813181973699</v>
      </c>
      <c r="GA28" s="80">
        <f>(DE28/1000)/'Calculations Page'!EH28</f>
        <v>200.17872146448562</v>
      </c>
      <c r="GB28" s="80">
        <f t="shared" si="32"/>
        <v>1.9965171749502366</v>
      </c>
      <c r="GC28" s="80">
        <f>(DG28/1000)/'Calculations Page'!EH28</f>
        <v>114.59600085933366</v>
      </c>
      <c r="GD28" s="80">
        <f t="shared" si="33"/>
        <v>1.0225377972810445</v>
      </c>
      <c r="GE28" s="80">
        <f>(DI28/1000)/'Calculations Page'!EH28</f>
        <v>0</v>
      </c>
      <c r="GF28" s="80" t="e">
        <f t="shared" si="34"/>
        <v>#DIV/0!</v>
      </c>
      <c r="GG28" s="81">
        <f t="shared" si="135"/>
        <v>227.10878166642902</v>
      </c>
      <c r="GH28" s="516">
        <f t="shared" si="35"/>
        <v>4.0950998574787596E-16</v>
      </c>
      <c r="GI28" s="515"/>
      <c r="GJ28" s="243"/>
      <c r="GK28" s="85" t="str">
        <f t="shared" si="136"/>
        <v>143.113</v>
      </c>
      <c r="GL28" s="86" t="str">
        <f t="shared" si="137"/>
        <v>0.679</v>
      </c>
      <c r="GM28" s="86" t="str">
        <f t="shared" si="138"/>
        <v>200.18</v>
      </c>
      <c r="GN28" s="86" t="str">
        <f t="shared" si="139"/>
        <v>2.00</v>
      </c>
      <c r="GO28" s="86" t="str">
        <f t="shared" si="140"/>
        <v>114.60</v>
      </c>
      <c r="GP28" s="86" t="str">
        <f t="shared" si="141"/>
        <v>1.02</v>
      </c>
      <c r="GQ28" s="86" t="str">
        <f t="shared" si="142"/>
        <v>0.00</v>
      </c>
      <c r="GR28" s="86" t="e">
        <f t="shared" si="143"/>
        <v>#DIV/0!</v>
      </c>
      <c r="GS28" s="86" t="str">
        <f t="shared" si="144"/>
        <v>115.72</v>
      </c>
      <c r="GT28" s="86" t="str">
        <f t="shared" si="145"/>
        <v>0.832</v>
      </c>
      <c r="GU28" s="86" t="str">
        <f t="shared" si="146"/>
        <v>139.07</v>
      </c>
      <c r="GV28" s="87" t="str">
        <f t="shared" si="147"/>
        <v>1.36</v>
      </c>
      <c r="GW28" s="87" t="str">
        <f t="shared" si="148"/>
        <v>1.13</v>
      </c>
      <c r="GX28" s="129"/>
      <c r="GY28" s="93"/>
    </row>
    <row r="29" spans="1:207">
      <c r="A29" s="39" t="str">
        <f>'Picking Information'!B32</f>
        <v>3</v>
      </c>
      <c r="B29" s="40" t="str">
        <f>'Picking Information'!D32</f>
        <v>Michalak</v>
      </c>
      <c r="C29" s="40" t="str">
        <f>'Picking Information'!E32</f>
        <v>APTT01_z03</v>
      </c>
      <c r="D29" s="45">
        <f>'Picking Information'!F32</f>
        <v>0</v>
      </c>
      <c r="E29" s="45">
        <v>1</v>
      </c>
      <c r="F29" s="121">
        <f>'Picking Information'!H32</f>
        <v>259.42</v>
      </c>
      <c r="G29" s="121">
        <f>'Picking Information'!I32</f>
        <v>109.31</v>
      </c>
      <c r="H29" s="121">
        <f>'Picking Information'!J32</f>
        <v>262.64</v>
      </c>
      <c r="I29" s="121">
        <f>'Picking Information'!K32</f>
        <v>99.18</v>
      </c>
      <c r="J29" s="121">
        <f t="shared" si="37"/>
        <v>261.02999999999997</v>
      </c>
      <c r="K29" s="121">
        <f t="shared" si="38"/>
        <v>104.245</v>
      </c>
      <c r="L29" s="121">
        <f t="shared" si="39"/>
        <v>52.122500000000002</v>
      </c>
      <c r="M29" s="121">
        <f>IF('Picking Information'!P32="N",'Calculations Page'!F29*1.5,'Calculations Page'!F29)</f>
        <v>259.42</v>
      </c>
      <c r="N29" s="46" t="str">
        <f>'Picking Information'!R32</f>
        <v>zircon</v>
      </c>
      <c r="O29" s="222"/>
      <c r="P29" s="47">
        <f t="shared" si="40"/>
        <v>1.3159135973699101E-5</v>
      </c>
      <c r="Q29" s="306">
        <f t="shared" si="41"/>
        <v>9.6469524061162752E-6</v>
      </c>
      <c r="R29" s="47">
        <f t="shared" si="42"/>
        <v>0.57023678742627459</v>
      </c>
      <c r="S29" s="47">
        <f t="shared" si="43"/>
        <v>5.2028178179063383E-2</v>
      </c>
      <c r="T29" s="47">
        <f t="shared" si="44"/>
        <v>4.6080650719712818E-2</v>
      </c>
      <c r="U29" s="47">
        <f t="shared" si="45"/>
        <v>0.84766737959614957</v>
      </c>
      <c r="V29" s="47">
        <f t="shared" si="46"/>
        <v>0.82289900931486948</v>
      </c>
      <c r="W29" s="47">
        <f t="shared" si="47"/>
        <v>0.80312460565220556</v>
      </c>
      <c r="X29" s="239">
        <f t="shared" si="48"/>
        <v>0.81988672258801232</v>
      </c>
      <c r="Y29" s="306">
        <f t="shared" si="49"/>
        <v>6.1260945395036119E-2</v>
      </c>
      <c r="Z29" s="306">
        <f t="shared" si="50"/>
        <v>4.8234762030581376E-5</v>
      </c>
      <c r="AA29" s="192"/>
      <c r="AB29" s="493" t="s">
        <v>154</v>
      </c>
      <c r="AC29" s="494">
        <v>2.0999999999999999E-3</v>
      </c>
      <c r="AD29" s="495">
        <f>AC29*0.01</f>
        <v>2.0999999999999999E-5</v>
      </c>
      <c r="AE29" s="192"/>
      <c r="AF29" s="192"/>
      <c r="AG29" s="251">
        <f t="shared" si="9"/>
        <v>1433738424205.7283</v>
      </c>
      <c r="AH29" s="246">
        <f t="shared" si="51"/>
        <v>8608725199.2922001</v>
      </c>
      <c r="AI29" s="246">
        <f t="shared" si="10"/>
        <v>1691112105561.1543</v>
      </c>
      <c r="AJ29" s="246">
        <f t="shared" si="52"/>
        <v>13847555888.523577</v>
      </c>
      <c r="AK29" s="246">
        <f t="shared" si="11"/>
        <v>174546574.43947619</v>
      </c>
      <c r="AL29" s="246">
        <f t="shared" si="53"/>
        <v>79527107.403615773</v>
      </c>
      <c r="AM29" s="213" t="str">
        <f t="shared" si="54"/>
        <v>APTT01_z03</v>
      </c>
      <c r="AN29" s="256">
        <f t="shared" si="55"/>
        <v>1303284548.9639471</v>
      </c>
      <c r="AO29" s="252">
        <f t="shared" si="56"/>
        <v>1433738424205.7283</v>
      </c>
      <c r="AP29" s="252">
        <f t="shared" si="12"/>
        <v>-2.199E-3</v>
      </c>
      <c r="AQ29" s="252">
        <f t="shared" si="13"/>
        <v>-0.99998423165137618</v>
      </c>
      <c r="AR29" s="252">
        <f t="shared" si="57"/>
        <v>8608725199.2922001</v>
      </c>
      <c r="AS29" s="252">
        <f t="shared" si="14"/>
        <v>1.6318924942564423E-4</v>
      </c>
      <c r="AT29" s="252">
        <f t="shared" si="58"/>
        <v>-7.452123257462559E-2</v>
      </c>
      <c r="AU29" s="252">
        <f t="shared" si="59"/>
        <v>137290153.01859486</v>
      </c>
      <c r="AV29" s="252">
        <f t="shared" si="60"/>
        <v>9456562.6330664139</v>
      </c>
      <c r="AW29" s="252">
        <f t="shared" si="61"/>
        <v>996169.97067578149</v>
      </c>
      <c r="AX29" s="252">
        <f t="shared" si="62"/>
        <v>2673662207.5426502</v>
      </c>
      <c r="AY29" s="252">
        <f t="shared" si="63"/>
        <v>1691112105561.1543</v>
      </c>
      <c r="AZ29" s="252">
        <f t="shared" si="64"/>
        <v>-0.13029600894067567</v>
      </c>
      <c r="BA29" s="252">
        <f t="shared" si="65"/>
        <v>-1</v>
      </c>
      <c r="BB29" s="252">
        <f t="shared" si="66"/>
        <v>13847555888.523577</v>
      </c>
      <c r="BC29" s="252">
        <f t="shared" si="67"/>
        <v>5.34545603211162E-4</v>
      </c>
      <c r="BD29" s="252">
        <f t="shared" si="68"/>
        <v>-4.1025163014571245E-3</v>
      </c>
      <c r="BE29" s="252">
        <f t="shared" si="69"/>
        <v>26831629.130094022</v>
      </c>
      <c r="BF29" s="252">
        <f t="shared" si="70"/>
        <v>269331.52955150726</v>
      </c>
      <c r="BG29" s="252">
        <f t="shared" si="71"/>
        <v>124328.76421099737</v>
      </c>
      <c r="BH29" s="213"/>
      <c r="BI29" s="213"/>
      <c r="BJ29" s="213"/>
      <c r="BK29" s="213"/>
      <c r="BL29" s="213" t="str">
        <f t="shared" si="72"/>
        <v>APTT01_z03</v>
      </c>
      <c r="BM29" s="304">
        <f>(($AC$20-'ICPMS Data'!V30)/('ICPMS Data'!V30/$AC$12-1)*AG29)</f>
        <v>6657496904278.7539</v>
      </c>
      <c r="BN29" s="304">
        <f t="shared" si="73"/>
        <v>1433738424205.7283</v>
      </c>
      <c r="BO29" s="304">
        <f>$AC$33-'ICPMS Data'!V30</f>
        <v>-4.4951374141190596</v>
      </c>
      <c r="BP29" s="304">
        <f>'ICPMS Data'!V30/$AC$12-1</f>
        <v>-0.96778140471531637</v>
      </c>
      <c r="BQ29" s="304">
        <f t="shared" si="74"/>
        <v>8608725199.2922001</v>
      </c>
      <c r="BR29" s="304">
        <f>SQRT($AD$33^2+'ICPMS Data'!W30^2)</f>
        <v>4.7079139408725698E-2</v>
      </c>
      <c r="BS29" s="304">
        <f>BP29*SQRT(('ICPMS Data'!W30/'ICPMS Data'!V30)^2+($AE$12/$AC$12)^2)</f>
        <v>-1.228217339886176E-2</v>
      </c>
      <c r="BT29" s="304">
        <f t="shared" si="75"/>
        <v>116612053395.80794</v>
      </c>
      <c r="BU29" s="485">
        <f t="shared" si="76"/>
        <v>48306439683.341461</v>
      </c>
      <c r="BV29" s="304">
        <f t="shared" si="77"/>
        <v>846130791.30308044</v>
      </c>
      <c r="BW29" s="304">
        <f>AI29*(($AC$21-'ICPMS Data'!X30)/('ICPMS Data'!X30/$AC$13-1))</f>
        <v>3825820844906.6572</v>
      </c>
      <c r="BX29" s="304">
        <f t="shared" si="78"/>
        <v>1691112105561.1543</v>
      </c>
      <c r="BY29" s="304">
        <f>$AC$34-'ICPMS Data'!X30</f>
        <v>-2.3910256022815597</v>
      </c>
      <c r="BZ29" s="304">
        <f>'ICPMS Data'!X30/$AC$13-1</f>
        <v>-1</v>
      </c>
      <c r="CA29" s="304">
        <f t="shared" si="79"/>
        <v>13847555888.523577</v>
      </c>
      <c r="CB29" s="304">
        <f>SQRT($AD$34^2+'ICPMS Data'!Y30^2)</f>
        <v>1.8831203616069412E-2</v>
      </c>
      <c r="CC29" s="304">
        <f>BZ29*SQRT(('ICPMS Data'!Y30/'ICPMS Data'!X30)^2+($AE$13/$AC$13)^2)</f>
        <v>-7.8757817240930391E-3</v>
      </c>
      <c r="CD29" s="304">
        <f t="shared" si="80"/>
        <v>52888612896.242332</v>
      </c>
      <c r="CE29" s="485">
        <v>0</v>
      </c>
      <c r="CF29" s="485">
        <v>0</v>
      </c>
      <c r="CG29" s="213" t="str">
        <f t="shared" si="81"/>
        <v>APTT01_z03</v>
      </c>
      <c r="CH29" s="262">
        <f t="shared" si="82"/>
        <v>6656193619729.79</v>
      </c>
      <c r="CI29" s="257">
        <f t="shared" si="83"/>
        <v>116612134213.26649</v>
      </c>
      <c r="CJ29" s="257">
        <f t="shared" si="84"/>
        <v>48296983120.708397</v>
      </c>
      <c r="CK29" s="257">
        <f t="shared" si="85"/>
        <v>846131377.71021557</v>
      </c>
      <c r="CL29" s="262">
        <f t="shared" si="86"/>
        <v>3823147182699.1147</v>
      </c>
      <c r="CM29" s="257">
        <f t="shared" si="87"/>
        <v>52888619702.398102</v>
      </c>
      <c r="CN29" s="262">
        <f t="shared" si="88"/>
        <v>-269331.52955150726</v>
      </c>
      <c r="CO29" s="257">
        <f t="shared" si="89"/>
        <v>124328.76421099737</v>
      </c>
      <c r="CP29" s="286"/>
      <c r="CQ29" s="218">
        <f t="shared" si="90"/>
        <v>1.1137027579485877E-11</v>
      </c>
      <c r="CR29" s="48">
        <f t="shared" si="91"/>
        <v>1.9371296331355602E-13</v>
      </c>
      <c r="CS29" s="219">
        <f t="shared" si="92"/>
        <v>1.1056800032773737E-11</v>
      </c>
      <c r="CT29" s="219">
        <f t="shared" si="93"/>
        <v>1.937078641416387E-13</v>
      </c>
      <c r="CU29" s="323">
        <f t="shared" si="94"/>
        <v>0.69583139629162549</v>
      </c>
      <c r="CV29" s="219">
        <f t="shared" si="95"/>
        <v>8.0227546712140196E-14</v>
      </c>
      <c r="CW29" s="219">
        <f t="shared" si="96"/>
        <v>1.4055338500169695E-15</v>
      </c>
      <c r="CX29" s="323">
        <f t="shared" si="97"/>
        <v>4.4178008079871454E-3</v>
      </c>
      <c r="CY29" s="48">
        <f t="shared" si="98"/>
        <v>6.3507428284038451E-12</v>
      </c>
      <c r="CZ29" s="48">
        <f t="shared" si="99"/>
        <v>8.7854850003983555E-14</v>
      </c>
      <c r="DA29" s="323">
        <f t="shared" si="100"/>
        <v>0.29975080290038725</v>
      </c>
      <c r="DB29" s="219">
        <f t="shared" si="101"/>
        <v>0</v>
      </c>
      <c r="DC29" s="219">
        <f t="shared" si="102"/>
        <v>0</v>
      </c>
      <c r="DD29" s="213"/>
      <c r="DE29" s="267">
        <f t="shared" si="103"/>
        <v>2.6509466747450232</v>
      </c>
      <c r="DF29" s="263">
        <f t="shared" si="104"/>
        <v>4.6109496657525742E-2</v>
      </c>
      <c r="DG29" s="263">
        <f t="shared" si="105"/>
        <v>1.4736263659028281</v>
      </c>
      <c r="DH29" s="263">
        <f t="shared" si="106"/>
        <v>2.0385839394924343E-2</v>
      </c>
      <c r="DI29" s="263">
        <f t="shared" si="107"/>
        <v>0</v>
      </c>
      <c r="DJ29" s="268">
        <f t="shared" si="108"/>
        <v>0</v>
      </c>
      <c r="DL29" s="49">
        <f>'He Data'!P31/(1000000000*22413.6)</f>
        <v>1.7212236941929685E-12</v>
      </c>
      <c r="DM29" s="45">
        <f>DL29*('He Data'!Q31/'He Data'!P31)</f>
        <v>7.0243470044774495E-15</v>
      </c>
      <c r="DN29" s="50">
        <f t="shared" si="109"/>
        <v>1036520908643.0056</v>
      </c>
      <c r="DO29" s="51">
        <f>DN29*('He Data'!Q31/'He Data'!P31)</f>
        <v>4230061766.0963202</v>
      </c>
      <c r="DP29" s="50">
        <f t="shared" si="110"/>
        <v>2.0993432955711762E-12</v>
      </c>
      <c r="DQ29" s="50">
        <f t="shared" si="111"/>
        <v>8.5674603709946129E-15</v>
      </c>
      <c r="DR29" s="50">
        <f>('He Data'!P31/1000000000)*0.0000000008107131194</f>
        <v>3.1276355012190098E-17</v>
      </c>
      <c r="DS29" s="50">
        <f>('He Data'!P31/1000000000)/3785.41178*42</f>
        <v>4.2804072810035682E-10</v>
      </c>
      <c r="DW29" s="213" t="str">
        <f t="shared" si="112"/>
        <v>APTT01_z03</v>
      </c>
      <c r="DX29" s="324">
        <f t="shared" ca="1" si="113"/>
        <v>105.54837422087361</v>
      </c>
      <c r="DY29" s="325">
        <f t="shared" ca="1" si="114"/>
        <v>1.5482872900062787</v>
      </c>
      <c r="DZ29" s="326">
        <f t="shared" ca="1" si="115"/>
        <v>105548374.22087361</v>
      </c>
      <c r="EA29" s="326">
        <f t="shared" ca="1" si="15"/>
        <v>1.7212236941929677E-12</v>
      </c>
      <c r="EB29" s="324">
        <f t="shared" ca="1" si="16"/>
        <v>4.6931352948000575E-16</v>
      </c>
      <c r="EC29" s="326">
        <f t="shared" ca="1" si="116"/>
        <v>105548374.22087365</v>
      </c>
      <c r="ED29" s="324">
        <f t="shared" ca="1" si="117"/>
        <v>105.54837422087365</v>
      </c>
      <c r="EE29" s="326"/>
      <c r="EF29" s="457" t="str">
        <f>'Picking Information'!B32</f>
        <v>3</v>
      </c>
      <c r="EG29" s="459" t="str">
        <f>'Picking Information'!C32</f>
        <v>z</v>
      </c>
      <c r="EH29" s="510">
        <f>IF($EG29="a",'Alpha Ejection Compiler'!G29,IF($EG29="z",'Alpha Ejection Compiler'!N29,IF($EG29="t",'Alpha Ejection Compiler'!U29,IF($EG29="m",'Alpha Ejection Compiler'!AB29,-1))))</f>
        <v>9.6469524061162752E-6</v>
      </c>
      <c r="EI29" s="511">
        <f>'Alpha Ejection Compiler'!E29</f>
        <v>64.804517384573373</v>
      </c>
      <c r="EJ29" s="30">
        <f>IF($EG29="a",'Alpha Ejection Compiler'!H29,IF($EG29="z",'Alpha Ejection Compiler'!O29,IF($EG29="t",'Alpha Ejection Compiler'!V29,IF($EG29="m",'Alpha Ejection Compiler'!AC29,-1))))</f>
        <v>0.82703674765001056</v>
      </c>
      <c r="EK29" s="30">
        <f>IF($EG29="a",'Alpha Ejection Compiler'!I29,IF($EG29="z",'Alpha Ejection Compiler'!P29,IF($EG29="t",'Alpha Ejection Compiler'!W29,IF($EG29="m",'Alpha Ejection Compiler'!AD29,-1))))</f>
        <v>0.80053568216513471</v>
      </c>
      <c r="EL29" s="30">
        <f>IF($EG29="a",'Alpha Ejection Compiler'!J29,IF($EG29="z",'Alpha Ejection Compiler'!Q29,IF($EG29="t",'Alpha Ejection Compiler'!X29,IF($EG29="m",'Alpha Ejection Compiler'!AE29,-1))))</f>
        <v>0.79653920703505598</v>
      </c>
      <c r="EM29" s="30">
        <f>IF($EG29="a",'Alpha Ejection Compiler'!K29,IF($EG29="z",'Alpha Ejection Compiler'!R29,IF($EG29="t",'Alpha Ejection Compiler'!Y29,IF($EG29="m",'Alpha Ejection Compiler'!AF29,-1))))</f>
        <v>0.94556726696010274</v>
      </c>
      <c r="EN29" s="30">
        <f t="shared" si="118"/>
        <v>0.82239097737226163</v>
      </c>
      <c r="EO29" s="30">
        <f t="shared" si="17"/>
        <v>0.81988672258801232</v>
      </c>
      <c r="EP29" s="213" t="str">
        <f t="shared" si="119"/>
        <v>APTT01_z03</v>
      </c>
      <c r="EQ29" s="474">
        <f t="shared" ca="1" si="120"/>
        <v>128.06756722472144</v>
      </c>
      <c r="ER29" s="475">
        <f t="shared" ca="1" si="121"/>
        <v>1.8786209457013814</v>
      </c>
      <c r="ES29" s="473">
        <f t="shared" ca="1" si="122"/>
        <v>128067567.22472145</v>
      </c>
      <c r="ET29" s="476">
        <f t="shared" ca="1" si="18"/>
        <v>1.7212236941929658E-12</v>
      </c>
      <c r="EU29" s="478">
        <f t="shared" ca="1" si="19"/>
        <v>1.5252689708100186E-15</v>
      </c>
      <c r="EV29" s="477">
        <f t="shared" ca="1" si="123"/>
        <v>128067567.22472164</v>
      </c>
      <c r="EW29" s="474">
        <f t="shared" ca="1" si="124"/>
        <v>128.06756722472164</v>
      </c>
      <c r="EX29" s="474"/>
      <c r="EZ29" s="128">
        <f t="shared" si="20"/>
        <v>1.3721488840672208E-20</v>
      </c>
      <c r="FA29" s="63">
        <f t="shared" si="21"/>
        <v>5.5308469565615889E-22</v>
      </c>
      <c r="FB29" s="67">
        <f t="shared" si="22"/>
        <v>1.8852180086116814E-21</v>
      </c>
      <c r="FC29" s="63">
        <f t="shared" si="23"/>
        <v>0</v>
      </c>
      <c r="FD29" s="63">
        <f t="shared" si="125"/>
        <v>1.615979154494005E-20</v>
      </c>
      <c r="FE29" s="67">
        <f t="shared" si="126"/>
        <v>1.711979125602372E-10</v>
      </c>
      <c r="FF29" s="67">
        <f t="shared" si="24"/>
        <v>105553270.34942749</v>
      </c>
      <c r="FG29" s="64">
        <f t="shared" si="127"/>
        <v>105.55327034942749</v>
      </c>
      <c r="FH29" s="65">
        <f t="shared" si="25"/>
        <v>128487947.96268559</v>
      </c>
      <c r="FI29" s="65">
        <f t="shared" si="128"/>
        <v>128.48794796268558</v>
      </c>
      <c r="FJ29" s="65">
        <f t="shared" si="26"/>
        <v>1.9943020299751402</v>
      </c>
      <c r="FK29" s="63">
        <f t="shared" si="27"/>
        <v>1.615979154494005E-20</v>
      </c>
      <c r="FL29" s="63">
        <f t="shared" si="28"/>
        <v>2.4199606410472678E-22</v>
      </c>
      <c r="FM29" s="63">
        <f t="shared" si="29"/>
        <v>1638325.6536209232</v>
      </c>
      <c r="FN29" s="65">
        <f t="shared" si="129"/>
        <v>1.6383256536209232</v>
      </c>
      <c r="FO29" s="66">
        <f t="shared" si="130"/>
        <v>1.5521315902362367</v>
      </c>
      <c r="FQ29" s="73">
        <f>IF('Picking Information'!U32="Y",'Calculations Page'!FG29,-1)</f>
        <v>105.55327034942749</v>
      </c>
      <c r="FR29" s="72">
        <f>IF('Picking Information'!U32="Y",'Calculations Page'!FN29,-1)</f>
        <v>1.6383256536209232</v>
      </c>
      <c r="FS29" s="72">
        <f>IF('Picking Information'!A32="Y",1,'Calculations Page'!X29)</f>
        <v>0.81988672258801232</v>
      </c>
      <c r="FT29" s="72">
        <f t="shared" si="131"/>
        <v>7</v>
      </c>
      <c r="FU29" s="72">
        <f t="shared" si="132"/>
        <v>128.7412851573489</v>
      </c>
      <c r="FV29" s="72">
        <f t="shared" si="133"/>
        <v>1.9982341566033275</v>
      </c>
      <c r="FW29" s="74">
        <f t="shared" si="134"/>
        <v>3.996468313206655</v>
      </c>
      <c r="FY29" s="79">
        <f t="shared" si="30"/>
        <v>178.42149745671944</v>
      </c>
      <c r="FZ29" s="80">
        <f t="shared" si="31"/>
        <v>0.72814156313489586</v>
      </c>
      <c r="GA29" s="80">
        <f>(DE29/1000)/'Calculations Page'!EH29</f>
        <v>274.79628416786773</v>
      </c>
      <c r="GB29" s="80">
        <f t="shared" si="32"/>
        <v>4.7796956713803009</v>
      </c>
      <c r="GC29" s="80">
        <f>(DG29/1000)/'Calculations Page'!EH29</f>
        <v>152.75563762173562</v>
      </c>
      <c r="GD29" s="80">
        <f t="shared" si="33"/>
        <v>2.1131895894914434</v>
      </c>
      <c r="GE29" s="80">
        <f>(DI29/1000)/'Calculations Page'!EH29</f>
        <v>0</v>
      </c>
      <c r="GF29" s="80" t="e">
        <f t="shared" si="34"/>
        <v>#DIV/0!</v>
      </c>
      <c r="GG29" s="81">
        <f t="shared" si="135"/>
        <v>310.69385900897561</v>
      </c>
      <c r="GH29" s="516">
        <f t="shared" si="35"/>
        <v>5.1054313332102724E-16</v>
      </c>
      <c r="GI29" s="515"/>
      <c r="GJ29" s="243"/>
      <c r="GK29" s="85" t="str">
        <f t="shared" si="136"/>
        <v>178.421</v>
      </c>
      <c r="GL29" s="86" t="str">
        <f t="shared" si="137"/>
        <v>0.728</v>
      </c>
      <c r="GM29" s="86" t="str">
        <f t="shared" si="138"/>
        <v>274.80</v>
      </c>
      <c r="GN29" s="86" t="str">
        <f t="shared" si="139"/>
        <v>4.78</v>
      </c>
      <c r="GO29" s="86" t="str">
        <f t="shared" si="140"/>
        <v>152.76</v>
      </c>
      <c r="GP29" s="86" t="str">
        <f t="shared" si="141"/>
        <v>2.11</v>
      </c>
      <c r="GQ29" s="86" t="str">
        <f t="shared" si="142"/>
        <v>0.00</v>
      </c>
      <c r="GR29" s="86" t="e">
        <f t="shared" si="143"/>
        <v>#DIV/0!</v>
      </c>
      <c r="GS29" s="86" t="str">
        <f t="shared" si="144"/>
        <v>105.55</v>
      </c>
      <c r="GT29" s="86" t="str">
        <f t="shared" si="145"/>
        <v>0.820</v>
      </c>
      <c r="GU29" s="86" t="str">
        <f t="shared" si="146"/>
        <v>128.74</v>
      </c>
      <c r="GV29" s="87" t="str">
        <f t="shared" si="147"/>
        <v>2.00</v>
      </c>
      <c r="GW29" s="87" t="str">
        <f t="shared" si="148"/>
        <v>1.64</v>
      </c>
      <c r="GX29" s="129"/>
      <c r="GY29" s="93"/>
    </row>
    <row r="30" spans="1:207">
      <c r="A30" s="39" t="str">
        <f>'Picking Information'!B33</f>
        <v>3</v>
      </c>
      <c r="B30" s="40" t="str">
        <f>'Picking Information'!D33</f>
        <v>Michalak</v>
      </c>
      <c r="C30" s="40" t="str">
        <f>'Picking Information'!E33</f>
        <v>APTT01_z04</v>
      </c>
      <c r="D30" s="45">
        <f>'Picking Information'!F33</f>
        <v>0</v>
      </c>
      <c r="E30" s="45">
        <v>1</v>
      </c>
      <c r="F30" s="121">
        <f>'Picking Information'!H33</f>
        <v>246.85</v>
      </c>
      <c r="G30" s="121">
        <f>'Picking Information'!I33</f>
        <v>112.28</v>
      </c>
      <c r="H30" s="121">
        <f>'Picking Information'!J33</f>
        <v>248.33</v>
      </c>
      <c r="I30" s="121">
        <f>'Picking Information'!K33</f>
        <v>98.11</v>
      </c>
      <c r="J30" s="121">
        <f t="shared" si="37"/>
        <v>247.59</v>
      </c>
      <c r="K30" s="121">
        <f t="shared" si="38"/>
        <v>105.19499999999999</v>
      </c>
      <c r="L30" s="121">
        <f t="shared" si="39"/>
        <v>52.597499999999997</v>
      </c>
      <c r="M30" s="121">
        <f>IF('Picking Information'!P33="N",'Calculations Page'!F30*1.5,'Calculations Page'!F30)</f>
        <v>246.85</v>
      </c>
      <c r="N30" s="46" t="str">
        <f>'Picking Information'!R33</f>
        <v>zircon</v>
      </c>
      <c r="O30" s="222"/>
      <c r="P30" s="47">
        <f t="shared" si="40"/>
        <v>1.2682408345399801E-5</v>
      </c>
      <c r="Q30" s="306">
        <f t="shared" si="41"/>
        <v>9.0726373467499044E-6</v>
      </c>
      <c r="R30" s="47">
        <f t="shared" si="42"/>
        <v>0.4120004337380197</v>
      </c>
      <c r="S30" s="47">
        <f t="shared" si="43"/>
        <v>5.2020523475298244E-2</v>
      </c>
      <c r="T30" s="47">
        <f t="shared" si="44"/>
        <v>4.6126707229278946E-2</v>
      </c>
      <c r="U30" s="47">
        <f t="shared" si="45"/>
        <v>0.87647019725943542</v>
      </c>
      <c r="V30" s="47">
        <f t="shared" si="46"/>
        <v>0.8227324533263275</v>
      </c>
      <c r="W30" s="47">
        <f t="shared" si="47"/>
        <v>0.80293970899113565</v>
      </c>
      <c r="X30" s="239">
        <f t="shared" si="48"/>
        <v>0.82028745952290683</v>
      </c>
      <c r="Y30" s="306">
        <f t="shared" si="49"/>
        <v>5.7613878216692449E-2</v>
      </c>
      <c r="Z30" s="306">
        <f t="shared" si="50"/>
        <v>4.5363186733749522E-5</v>
      </c>
      <c r="AA30" s="192"/>
      <c r="AB30" s="493" t="s">
        <v>153</v>
      </c>
      <c r="AC30" s="494">
        <v>0.12920000000000001</v>
      </c>
      <c r="AD30" s="495">
        <f>AC30*0.01</f>
        <v>1.2920000000000002E-3</v>
      </c>
      <c r="AE30" s="192"/>
      <c r="AF30" s="192"/>
      <c r="AG30" s="251">
        <f t="shared" si="9"/>
        <v>1433738424205.7283</v>
      </c>
      <c r="AH30" s="246">
        <f t="shared" si="51"/>
        <v>8608725199.2922001</v>
      </c>
      <c r="AI30" s="246">
        <f t="shared" si="10"/>
        <v>1691112105561.1543</v>
      </c>
      <c r="AJ30" s="246">
        <f t="shared" si="52"/>
        <v>13847555888.523577</v>
      </c>
      <c r="AK30" s="246">
        <f t="shared" si="11"/>
        <v>174546574.43947619</v>
      </c>
      <c r="AL30" s="246">
        <f t="shared" si="53"/>
        <v>79527107.403615773</v>
      </c>
      <c r="AM30" s="213" t="str">
        <f t="shared" si="54"/>
        <v>APTT01_z04</v>
      </c>
      <c r="AN30" s="256">
        <f t="shared" si="55"/>
        <v>1303284548.9639471</v>
      </c>
      <c r="AO30" s="252">
        <f t="shared" si="56"/>
        <v>1433738424205.7283</v>
      </c>
      <c r="AP30" s="252">
        <f t="shared" si="12"/>
        <v>-2.199E-3</v>
      </c>
      <c r="AQ30" s="252">
        <f t="shared" si="13"/>
        <v>-0.99998423165137618</v>
      </c>
      <c r="AR30" s="252">
        <f t="shared" si="57"/>
        <v>8608725199.2922001</v>
      </c>
      <c r="AS30" s="252">
        <f t="shared" si="14"/>
        <v>1.6318924942564423E-4</v>
      </c>
      <c r="AT30" s="252">
        <f t="shared" si="58"/>
        <v>-7.452123257462559E-2</v>
      </c>
      <c r="AU30" s="252">
        <f t="shared" si="59"/>
        <v>137290153.01859486</v>
      </c>
      <c r="AV30" s="252">
        <f t="shared" si="60"/>
        <v>9456562.6330664139</v>
      </c>
      <c r="AW30" s="252">
        <f t="shared" si="61"/>
        <v>996169.97067578149</v>
      </c>
      <c r="AX30" s="252">
        <f t="shared" si="62"/>
        <v>2673662207.5426502</v>
      </c>
      <c r="AY30" s="252">
        <f t="shared" si="63"/>
        <v>1691112105561.1543</v>
      </c>
      <c r="AZ30" s="252">
        <f t="shared" si="64"/>
        <v>-0.13029600894067567</v>
      </c>
      <c r="BA30" s="252">
        <f t="shared" si="65"/>
        <v>-1</v>
      </c>
      <c r="BB30" s="252">
        <f t="shared" si="66"/>
        <v>13847555888.523577</v>
      </c>
      <c r="BC30" s="252">
        <f t="shared" si="67"/>
        <v>5.34545603211162E-4</v>
      </c>
      <c r="BD30" s="252">
        <f t="shared" si="68"/>
        <v>-4.1025163014571245E-3</v>
      </c>
      <c r="BE30" s="252">
        <f t="shared" si="69"/>
        <v>26831629.130094022</v>
      </c>
      <c r="BF30" s="252">
        <f t="shared" si="70"/>
        <v>269331.52955150726</v>
      </c>
      <c r="BG30" s="252">
        <f t="shared" si="71"/>
        <v>124328.76421099737</v>
      </c>
      <c r="BH30" s="213"/>
      <c r="BI30" s="213"/>
      <c r="BJ30" s="213"/>
      <c r="BK30" s="213"/>
      <c r="BL30" s="213" t="str">
        <f t="shared" si="72"/>
        <v>APTT01_z04</v>
      </c>
      <c r="BM30" s="304">
        <f>(($AC$20-'ICPMS Data'!V31)/('ICPMS Data'!V31/$AC$12-1)*AG30)</f>
        <v>10117458967666.213</v>
      </c>
      <c r="BN30" s="304">
        <f t="shared" si="73"/>
        <v>1433738424205.7283</v>
      </c>
      <c r="BO30" s="304">
        <f>$AC$33-'ICPMS Data'!V31</f>
        <v>-6.7181924754440603</v>
      </c>
      <c r="BP30" s="304">
        <f>'ICPMS Data'!V31/$AC$12-1</f>
        <v>-0.95184781052577361</v>
      </c>
      <c r="BQ30" s="304">
        <f t="shared" si="74"/>
        <v>8608725199.2922001</v>
      </c>
      <c r="BR30" s="304">
        <f>SQRT($AD$33^2+'ICPMS Data'!W31^2)</f>
        <v>3.8279751107493883E-2</v>
      </c>
      <c r="BS30" s="304">
        <f>BP30*SQRT(('ICPMS Data'!W31/'ICPMS Data'!V31)^2+($AE$12/$AC$12)^2)</f>
        <v>-8.7154337396238499E-3</v>
      </c>
      <c r="BT30" s="304">
        <f t="shared" si="75"/>
        <v>124882990396.30003</v>
      </c>
      <c r="BU30" s="485">
        <f t="shared" si="76"/>
        <v>73411738435.227707</v>
      </c>
      <c r="BV30" s="304">
        <f t="shared" si="77"/>
        <v>906144265.59883344</v>
      </c>
      <c r="BW30" s="304">
        <f>AI30*(($AC$21-'ICPMS Data'!X31)/('ICPMS Data'!X31/$AC$13-1))</f>
        <v>4200775963382.0508</v>
      </c>
      <c r="BX30" s="304">
        <f t="shared" si="78"/>
        <v>1691112105561.1543</v>
      </c>
      <c r="BY30" s="304">
        <f>$AC$34-'ICPMS Data'!X31</f>
        <v>-2.61274663262743</v>
      </c>
      <c r="BZ30" s="304">
        <f>'ICPMS Data'!X31/$AC$13-1</f>
        <v>-1</v>
      </c>
      <c r="CA30" s="304">
        <f t="shared" si="79"/>
        <v>13847555888.523577</v>
      </c>
      <c r="CB30" s="304">
        <f>SQRT($AD$34^2+'ICPMS Data'!Y31^2)</f>
        <v>2.0812651787666649E-2</v>
      </c>
      <c r="CC30" s="304">
        <f>BZ30*SQRT(('ICPMS Data'!Y31/'ICPMS Data'!X31)^2+($AE$13/$AC$13)^2)</f>
        <v>-7.9658102174747798E-3</v>
      </c>
      <c r="CD30" s="304">
        <f t="shared" si="80"/>
        <v>58503814316.500893</v>
      </c>
      <c r="CE30" s="485">
        <v>0</v>
      </c>
      <c r="CF30" s="485">
        <v>0</v>
      </c>
      <c r="CG30" s="213" t="str">
        <f t="shared" si="81"/>
        <v>APTT01_z04</v>
      </c>
      <c r="CH30" s="262">
        <f t="shared" si="82"/>
        <v>10116155683117.248</v>
      </c>
      <c r="CI30" s="257">
        <f t="shared" si="83"/>
        <v>124883065861.26273</v>
      </c>
      <c r="CJ30" s="257">
        <f t="shared" si="84"/>
        <v>73402281872.594635</v>
      </c>
      <c r="CK30" s="257">
        <f t="shared" si="85"/>
        <v>906144813.1685462</v>
      </c>
      <c r="CL30" s="262">
        <f t="shared" si="86"/>
        <v>4198102301174.5083</v>
      </c>
      <c r="CM30" s="257">
        <f t="shared" si="87"/>
        <v>58503820469.401283</v>
      </c>
      <c r="CN30" s="262">
        <f t="shared" si="88"/>
        <v>-269331.52955150726</v>
      </c>
      <c r="CO30" s="257">
        <f t="shared" si="89"/>
        <v>124328.76421099737</v>
      </c>
      <c r="CP30" s="286"/>
      <c r="CQ30" s="218">
        <f t="shared" si="90"/>
        <v>1.6926176021577813E-11</v>
      </c>
      <c r="CR30" s="48">
        <f t="shared" si="91"/>
        <v>2.0745241409804349E-13</v>
      </c>
      <c r="CS30" s="219">
        <f t="shared" si="92"/>
        <v>1.6804245320792772E-11</v>
      </c>
      <c r="CT30" s="219">
        <f t="shared" si="93"/>
        <v>2.074469532579115E-13</v>
      </c>
      <c r="CU30" s="323">
        <f t="shared" si="94"/>
        <v>0.75896064915909744</v>
      </c>
      <c r="CV30" s="219">
        <f t="shared" si="95"/>
        <v>1.2193070078504092E-13</v>
      </c>
      <c r="CW30" s="219">
        <f t="shared" si="96"/>
        <v>1.5052239421404422E-15</v>
      </c>
      <c r="CX30" s="323">
        <f t="shared" si="97"/>
        <v>4.8186054652818219E-3</v>
      </c>
      <c r="CY30" s="48">
        <f t="shared" si="98"/>
        <v>6.9735918624161266E-12</v>
      </c>
      <c r="CZ30" s="48">
        <f t="shared" si="99"/>
        <v>9.7182426028905783E-14</v>
      </c>
      <c r="DA30" s="323">
        <f t="shared" si="100"/>
        <v>0.23622074537562082</v>
      </c>
      <c r="DB30" s="219">
        <f t="shared" si="101"/>
        <v>0</v>
      </c>
      <c r="DC30" s="219">
        <f t="shared" si="102"/>
        <v>0</v>
      </c>
      <c r="DD30" s="213"/>
      <c r="DE30" s="267">
        <f t="shared" si="103"/>
        <v>4.0289376784161668</v>
      </c>
      <c r="DF30" s="263">
        <f t="shared" si="104"/>
        <v>4.9379898127757289E-2</v>
      </c>
      <c r="DG30" s="263">
        <f t="shared" si="105"/>
        <v>1.6181522557550381</v>
      </c>
      <c r="DH30" s="263">
        <f t="shared" si="106"/>
        <v>2.2550210135747296E-2</v>
      </c>
      <c r="DI30" s="263">
        <f t="shared" si="107"/>
        <v>0</v>
      </c>
      <c r="DJ30" s="268">
        <f t="shared" si="108"/>
        <v>0</v>
      </c>
      <c r="DL30" s="49">
        <f>'He Data'!P32/(1000000000*22413.6)</f>
        <v>2.1604905683930994E-12</v>
      </c>
      <c r="DM30" s="45">
        <f>DL30*('He Data'!Q32/'He Data'!P32)</f>
        <v>7.1043147861236168E-15</v>
      </c>
      <c r="DN30" s="50">
        <f t="shared" si="109"/>
        <v>1301047420286.3245</v>
      </c>
      <c r="DO30" s="51">
        <f>DN30*('He Data'!Q32/'He Data'!P32)</f>
        <v>4278218364.2036419</v>
      </c>
      <c r="DP30" s="50">
        <f t="shared" si="110"/>
        <v>2.6338212821754918E-12</v>
      </c>
      <c r="DQ30" s="50">
        <f t="shared" si="111"/>
        <v>8.6607623993857072E-15</v>
      </c>
      <c r="DR30" s="50">
        <f>('He Data'!P32/1000000000)*0.0000000008107131194</f>
        <v>3.9258273195706619E-17</v>
      </c>
      <c r="DS30" s="50">
        <f>('He Data'!P32/1000000000)/3785.41178*42</f>
        <v>5.3727935483861515E-10</v>
      </c>
      <c r="DW30" s="213" t="str">
        <f t="shared" si="112"/>
        <v>APTT01_z04</v>
      </c>
      <c r="DX30" s="324">
        <f t="shared" ca="1" si="113"/>
        <v>90.191732819553579</v>
      </c>
      <c r="DY30" s="325">
        <f t="shared" ca="1" si="114"/>
        <v>0.9739815058378728</v>
      </c>
      <c r="DZ30" s="326">
        <f t="shared" ca="1" si="115"/>
        <v>90191732.819553584</v>
      </c>
      <c r="EA30" s="326">
        <f t="shared" ca="1" si="15"/>
        <v>2.1604905683930909E-12</v>
      </c>
      <c r="EB30" s="324">
        <f t="shared" ca="1" si="16"/>
        <v>3.9258826569397255E-15</v>
      </c>
      <c r="EC30" s="326">
        <f t="shared" ca="1" si="116"/>
        <v>90191732.819553941</v>
      </c>
      <c r="ED30" s="324">
        <f t="shared" ca="1" si="117"/>
        <v>90.191732819553948</v>
      </c>
      <c r="EE30" s="326"/>
      <c r="EF30" s="457" t="str">
        <f>'Picking Information'!B33</f>
        <v>3</v>
      </c>
      <c r="EG30" s="459" t="str">
        <f>'Picking Information'!C33</f>
        <v>z</v>
      </c>
      <c r="EH30" s="510">
        <f>IF($EG30="a",'Alpha Ejection Compiler'!G30,IF($EG30="z",'Alpha Ejection Compiler'!N30,IF($EG30="t",'Alpha Ejection Compiler'!U30,IF($EG30="m",'Alpha Ejection Compiler'!AB30,-1))))</f>
        <v>9.0726373467499044E-6</v>
      </c>
      <c r="EI30" s="511">
        <f>'Alpha Ejection Compiler'!E30</f>
        <v>64.26964044659006</v>
      </c>
      <c r="EJ30" s="30">
        <f>IF($EG30="a",'Alpha Ejection Compiler'!H30,IF($EG30="z",'Alpha Ejection Compiler'!O30,IF($EG30="t",'Alpha Ejection Compiler'!V30,IF($EG30="m",'Alpha Ejection Compiler'!AC30,-1))))</f>
        <v>0.82566843681112334</v>
      </c>
      <c r="EK30" s="30">
        <f>IF($EG30="a",'Alpha Ejection Compiler'!I30,IF($EG30="z",'Alpha Ejection Compiler'!P30,IF($EG30="t",'Alpha Ejection Compiler'!W30,IF($EG30="m",'Alpha Ejection Compiler'!AD30,-1))))</f>
        <v>0.79897153831397039</v>
      </c>
      <c r="EL30" s="30">
        <f>IF($EG30="a",'Alpha Ejection Compiler'!J30,IF($EG30="z",'Alpha Ejection Compiler'!Q30,IF($EG30="t",'Alpha Ejection Compiler'!X30,IF($EG30="m",'Alpha Ejection Compiler'!AE30,-1))))</f>
        <v>0.79494588233142383</v>
      </c>
      <c r="EM30" s="30">
        <f>IF($EG30="a",'Alpha Ejection Compiler'!K30,IF($EG30="z",'Alpha Ejection Compiler'!R30,IF($EG30="t",'Alpha Ejection Compiler'!Y30,IF($EG30="m",'Alpha Ejection Compiler'!AF30,-1))))</f>
        <v>0.94512092417168192</v>
      </c>
      <c r="EN30" s="30">
        <f t="shared" si="118"/>
        <v>0.82187328571655982</v>
      </c>
      <c r="EO30" s="30">
        <f t="shared" si="17"/>
        <v>0.82028745952290683</v>
      </c>
      <c r="EP30" s="213" t="str">
        <f t="shared" si="119"/>
        <v>APTT01_z04</v>
      </c>
      <c r="EQ30" s="474">
        <f t="shared" ca="1" si="120"/>
        <v>109.5310408879444</v>
      </c>
      <c r="ER30" s="475">
        <f t="shared" ca="1" si="121"/>
        <v>1.1828269044732358</v>
      </c>
      <c r="ES30" s="473">
        <f t="shared" ca="1" si="122"/>
        <v>109531040.8879444</v>
      </c>
      <c r="ET30" s="476">
        <f t="shared" ca="1" si="18"/>
        <v>2.160490568393097E-12</v>
      </c>
      <c r="EU30" s="478">
        <f t="shared" ca="1" si="19"/>
        <v>1.1216807591256358E-15</v>
      </c>
      <c r="EV30" s="477">
        <f t="shared" ca="1" si="123"/>
        <v>109531040.88794452</v>
      </c>
      <c r="EW30" s="474">
        <f t="shared" ca="1" si="124"/>
        <v>109.53104088794451</v>
      </c>
      <c r="EX30" s="474"/>
      <c r="EZ30" s="128">
        <f t="shared" si="20"/>
        <v>2.0854068443103829E-20</v>
      </c>
      <c r="FA30" s="63">
        <f t="shared" si="21"/>
        <v>8.4058415467703278E-22</v>
      </c>
      <c r="FB30" s="67">
        <f t="shared" si="22"/>
        <v>2.0701107443582274E-21</v>
      </c>
      <c r="FC30" s="63">
        <f t="shared" si="23"/>
        <v>0</v>
      </c>
      <c r="FD30" s="63">
        <f t="shared" si="125"/>
        <v>2.3764763342139089E-20</v>
      </c>
      <c r="FE30" s="67">
        <f t="shared" si="126"/>
        <v>1.7527022428460514E-10</v>
      </c>
      <c r="FF30" s="67">
        <f t="shared" si="24"/>
        <v>90194819.524092183</v>
      </c>
      <c r="FG30" s="64">
        <f t="shared" si="127"/>
        <v>90.194819524092182</v>
      </c>
      <c r="FH30" s="65">
        <f t="shared" si="25"/>
        <v>109766160.14079775</v>
      </c>
      <c r="FI30" s="65">
        <f t="shared" si="128"/>
        <v>109.76616014079775</v>
      </c>
      <c r="FJ30" s="65">
        <f t="shared" si="26"/>
        <v>1.2507041943430008</v>
      </c>
      <c r="FK30" s="63">
        <f t="shared" si="27"/>
        <v>2.3764763342139089E-20</v>
      </c>
      <c r="FL30" s="63">
        <f t="shared" si="28"/>
        <v>2.5926074846229338E-22</v>
      </c>
      <c r="FM30" s="63">
        <f t="shared" si="29"/>
        <v>1027703.2460832534</v>
      </c>
      <c r="FN30" s="65">
        <f t="shared" si="129"/>
        <v>1.0277032460832534</v>
      </c>
      <c r="FO30" s="66">
        <f t="shared" si="130"/>
        <v>1.1394260241396024</v>
      </c>
      <c r="FQ30" s="73">
        <f>IF('Picking Information'!U33="Y",'Calculations Page'!FG30,-1)</f>
        <v>90.194819524092182</v>
      </c>
      <c r="FR30" s="72">
        <f>IF('Picking Information'!U33="Y",'Calculations Page'!FN30,-1)</f>
        <v>1.0277032460832534</v>
      </c>
      <c r="FS30" s="72">
        <f>IF('Picking Information'!A33="Y",1,'Calculations Page'!X30)</f>
        <v>0.82028745952290683</v>
      </c>
      <c r="FT30" s="72">
        <f t="shared" si="131"/>
        <v>7</v>
      </c>
      <c r="FU30" s="72">
        <f t="shared" si="132"/>
        <v>109.95513643052769</v>
      </c>
      <c r="FV30" s="72">
        <f t="shared" si="133"/>
        <v>1.2528574393676373</v>
      </c>
      <c r="FW30" s="74">
        <f t="shared" si="134"/>
        <v>2.5057148787352745</v>
      </c>
      <c r="FY30" s="79">
        <f t="shared" si="30"/>
        <v>238.13258326334986</v>
      </c>
      <c r="FZ30" s="80">
        <f t="shared" si="31"/>
        <v>0.78304846921591087</v>
      </c>
      <c r="GA30" s="80">
        <f>(DE30/1000)/'Calculations Page'!EH30</f>
        <v>444.07568873668856</v>
      </c>
      <c r="GB30" s="80">
        <f t="shared" si="32"/>
        <v>5.4427280889218697</v>
      </c>
      <c r="GC30" s="80">
        <f>(DG30/1000)/'Calculations Page'!EH30</f>
        <v>178.3552228431912</v>
      </c>
      <c r="GD30" s="80">
        <f t="shared" si="33"/>
        <v>2.4855187388070212</v>
      </c>
      <c r="GE30" s="80">
        <f>(DI30/1000)/'Calculations Page'!EH30</f>
        <v>0</v>
      </c>
      <c r="GF30" s="80" t="e">
        <f t="shared" si="34"/>
        <v>#DIV/0!</v>
      </c>
      <c r="GG30" s="81">
        <f t="shared" si="135"/>
        <v>485.98916610483849</v>
      </c>
      <c r="GH30" s="516">
        <f t="shared" si="35"/>
        <v>6.8140306486662327E-16</v>
      </c>
      <c r="GI30" s="515"/>
      <c r="GJ30" s="243"/>
      <c r="GK30" s="85" t="str">
        <f t="shared" si="136"/>
        <v>238.133</v>
      </c>
      <c r="GL30" s="86" t="str">
        <f t="shared" si="137"/>
        <v>0.783</v>
      </c>
      <c r="GM30" s="86" t="str">
        <f t="shared" si="138"/>
        <v>444.08</v>
      </c>
      <c r="GN30" s="86" t="str">
        <f t="shared" si="139"/>
        <v>5.44</v>
      </c>
      <c r="GO30" s="86" t="str">
        <f t="shared" si="140"/>
        <v>178.36</v>
      </c>
      <c r="GP30" s="86" t="str">
        <f t="shared" si="141"/>
        <v>2.49</v>
      </c>
      <c r="GQ30" s="86" t="str">
        <f t="shared" si="142"/>
        <v>0.00</v>
      </c>
      <c r="GR30" s="86" t="e">
        <f t="shared" si="143"/>
        <v>#DIV/0!</v>
      </c>
      <c r="GS30" s="86" t="str">
        <f t="shared" si="144"/>
        <v>90.19</v>
      </c>
      <c r="GT30" s="86" t="str">
        <f t="shared" si="145"/>
        <v>0.820</v>
      </c>
      <c r="GU30" s="86" t="str">
        <f t="shared" si="146"/>
        <v>109.96</v>
      </c>
      <c r="GV30" s="87" t="str">
        <f t="shared" si="147"/>
        <v>1.25</v>
      </c>
      <c r="GW30" s="87" t="str">
        <f t="shared" si="148"/>
        <v>1.03</v>
      </c>
      <c r="GX30" s="129"/>
      <c r="GY30" s="93"/>
    </row>
    <row r="31" spans="1:207">
      <c r="A31" s="39" t="str">
        <f>'Picking Information'!B34</f>
        <v>3</v>
      </c>
      <c r="B31" s="40" t="str">
        <f>'Picking Information'!D34</f>
        <v>Michalak</v>
      </c>
      <c r="C31" s="40" t="str">
        <f>'Picking Information'!E34</f>
        <v>APTT01_z05</v>
      </c>
      <c r="D31" s="45">
        <f>'Picking Information'!F34</f>
        <v>0</v>
      </c>
      <c r="E31" s="45">
        <v>1</v>
      </c>
      <c r="F31" s="121">
        <f>'Picking Information'!H34</f>
        <v>290.33999999999997</v>
      </c>
      <c r="G31" s="121">
        <f>'Picking Information'!I34</f>
        <v>116.96</v>
      </c>
      <c r="H31" s="121">
        <f>'Picking Information'!J34</f>
        <v>288.69</v>
      </c>
      <c r="I31" s="121">
        <f>'Picking Information'!K34</f>
        <v>119.23</v>
      </c>
      <c r="J31" s="121">
        <f t="shared" si="37"/>
        <v>289.51499999999999</v>
      </c>
      <c r="K31" s="121">
        <f t="shared" si="38"/>
        <v>118.095</v>
      </c>
      <c r="L31" s="121">
        <f t="shared" si="39"/>
        <v>59.047499999999999</v>
      </c>
      <c r="M31" s="121">
        <f>IF('Picking Information'!P34="N",'Calculations Page'!F31*1.5,'Calculations Page'!F31)</f>
        <v>290.33999999999997</v>
      </c>
      <c r="N31" s="46" t="str">
        <f>'Picking Information'!R34</f>
        <v>zircon</v>
      </c>
      <c r="O31" s="222"/>
      <c r="P31" s="47">
        <f t="shared" si="40"/>
        <v>1.8773572590010797E-5</v>
      </c>
      <c r="Q31" s="306">
        <f t="shared" si="41"/>
        <v>1.3667866161937597E-5</v>
      </c>
      <c r="R31" s="47">
        <f t="shared" si="42"/>
        <v>0.43227651960065239</v>
      </c>
      <c r="S31" s="47">
        <f t="shared" si="43"/>
        <v>4.6009522195367407E-2</v>
      </c>
      <c r="T31" s="47">
        <f t="shared" si="44"/>
        <v>4.0759511610668646E-2</v>
      </c>
      <c r="U31" s="47">
        <f t="shared" si="45"/>
        <v>0.87267059879324993</v>
      </c>
      <c r="V31" s="47">
        <f t="shared" si="46"/>
        <v>0.84228256965534054</v>
      </c>
      <c r="W31" s="47">
        <f t="shared" si="47"/>
        <v>0.82464629063154893</v>
      </c>
      <c r="X31" s="239">
        <f t="shared" si="48"/>
        <v>0.84003695280772595</v>
      </c>
      <c r="Y31" s="306">
        <f t="shared" si="49"/>
        <v>8.6794913809490698E-2</v>
      </c>
      <c r="Z31" s="306">
        <f t="shared" si="50"/>
        <v>6.833933080968799E-5</v>
      </c>
      <c r="AA31" s="192"/>
      <c r="AB31" s="496" t="s">
        <v>155</v>
      </c>
      <c r="AC31" s="497">
        <v>2E-3</v>
      </c>
      <c r="AD31" s="498">
        <f>AC31*0.01</f>
        <v>2.0000000000000002E-5</v>
      </c>
      <c r="AE31" s="192"/>
      <c r="AF31" s="192"/>
      <c r="AG31" s="251">
        <f t="shared" si="9"/>
        <v>1433738424205.7283</v>
      </c>
      <c r="AH31" s="246">
        <f t="shared" si="51"/>
        <v>8608725199.2922001</v>
      </c>
      <c r="AI31" s="246">
        <f t="shared" si="10"/>
        <v>1691112105561.1543</v>
      </c>
      <c r="AJ31" s="246">
        <f t="shared" si="52"/>
        <v>13847555888.523577</v>
      </c>
      <c r="AK31" s="246">
        <f t="shared" si="11"/>
        <v>174546574.43947619</v>
      </c>
      <c r="AL31" s="246">
        <f t="shared" si="53"/>
        <v>79527107.403615773</v>
      </c>
      <c r="AM31" s="213" t="str">
        <f t="shared" si="54"/>
        <v>APTT01_z05</v>
      </c>
      <c r="AN31" s="256">
        <f t="shared" si="55"/>
        <v>1303284548.9639471</v>
      </c>
      <c r="AO31" s="252">
        <f t="shared" si="56"/>
        <v>1433738424205.7283</v>
      </c>
      <c r="AP31" s="252">
        <f t="shared" si="12"/>
        <v>-2.199E-3</v>
      </c>
      <c r="AQ31" s="252">
        <f t="shared" si="13"/>
        <v>-0.99998423165137618</v>
      </c>
      <c r="AR31" s="252">
        <f t="shared" si="57"/>
        <v>8608725199.2922001</v>
      </c>
      <c r="AS31" s="252">
        <f t="shared" si="14"/>
        <v>1.6318924942564423E-4</v>
      </c>
      <c r="AT31" s="252">
        <f t="shared" si="58"/>
        <v>-7.452123257462559E-2</v>
      </c>
      <c r="AU31" s="252">
        <f t="shared" si="59"/>
        <v>137290153.01859486</v>
      </c>
      <c r="AV31" s="252">
        <f t="shared" si="60"/>
        <v>9456562.6330664139</v>
      </c>
      <c r="AW31" s="252">
        <f t="shared" si="61"/>
        <v>996169.97067578149</v>
      </c>
      <c r="AX31" s="252">
        <f t="shared" si="62"/>
        <v>2673662207.5426502</v>
      </c>
      <c r="AY31" s="252">
        <f t="shared" si="63"/>
        <v>1691112105561.1543</v>
      </c>
      <c r="AZ31" s="252">
        <f t="shared" si="64"/>
        <v>-0.13029600894067567</v>
      </c>
      <c r="BA31" s="252">
        <f t="shared" si="65"/>
        <v>-1</v>
      </c>
      <c r="BB31" s="252">
        <f t="shared" si="66"/>
        <v>13847555888.523577</v>
      </c>
      <c r="BC31" s="252">
        <f t="shared" si="67"/>
        <v>5.34545603211162E-4</v>
      </c>
      <c r="BD31" s="252">
        <f t="shared" si="68"/>
        <v>-4.1025163014571245E-3</v>
      </c>
      <c r="BE31" s="252">
        <f t="shared" si="69"/>
        <v>26831629.130094022</v>
      </c>
      <c r="BF31" s="252">
        <f t="shared" si="70"/>
        <v>269331.52955150726</v>
      </c>
      <c r="BG31" s="252">
        <f t="shared" si="71"/>
        <v>124328.76421099737</v>
      </c>
      <c r="BH31" s="213"/>
      <c r="BI31" s="213"/>
      <c r="BJ31" s="213"/>
      <c r="BK31" s="213"/>
      <c r="BL31" s="213" t="str">
        <f t="shared" si="72"/>
        <v>APTT01_z05</v>
      </c>
      <c r="BM31" s="304">
        <f>(($AC$20-'ICPMS Data'!V32)/('ICPMS Data'!V32/$AC$12-1)*AG31)</f>
        <v>13092007952394.531</v>
      </c>
      <c r="BN31" s="304">
        <f t="shared" si="73"/>
        <v>1433738424205.7283</v>
      </c>
      <c r="BO31" s="304">
        <f>$AC$33-'ICPMS Data'!V32</f>
        <v>-8.5716653870754804</v>
      </c>
      <c r="BP31" s="304">
        <f>'ICPMS Data'!V32/$AC$12-1</f>
        <v>-0.93856317096419528</v>
      </c>
      <c r="BQ31" s="304">
        <f t="shared" si="74"/>
        <v>8608725199.2922001</v>
      </c>
      <c r="BR31" s="304">
        <f>SQRT($AD$33^2+'ICPMS Data'!W32^2)</f>
        <v>6.7405130064808957E-2</v>
      </c>
      <c r="BS31" s="304">
        <f>BP31*SQRT(('ICPMS Data'!W32/'ICPMS Data'!V32)^2+($AE$12/$AC$12)^2)</f>
        <v>-9.9863325352467537E-3</v>
      </c>
      <c r="BT31" s="304">
        <f t="shared" si="75"/>
        <v>190217807889.69379</v>
      </c>
      <c r="BU31" s="485">
        <f t="shared" si="76"/>
        <v>94994905980.311203</v>
      </c>
      <c r="BV31" s="304">
        <f t="shared" si="77"/>
        <v>1380210189.4505346</v>
      </c>
      <c r="BW31" s="304">
        <f>AI31*(($AC$21-'ICPMS Data'!X32)/('ICPMS Data'!X32/$AC$13-1))</f>
        <v>5702537894630.8164</v>
      </c>
      <c r="BX31" s="304">
        <f t="shared" si="78"/>
        <v>1691112105561.1543</v>
      </c>
      <c r="BY31" s="304">
        <f>$AC$34-'ICPMS Data'!X32</f>
        <v>-3.5007787898748899</v>
      </c>
      <c r="BZ31" s="304">
        <f>'ICPMS Data'!X32/$AC$13-1</f>
        <v>-1</v>
      </c>
      <c r="CA31" s="304">
        <f t="shared" si="79"/>
        <v>13847555888.523577</v>
      </c>
      <c r="CB31" s="304">
        <f>SQRT($AD$34^2+'ICPMS Data'!Y32^2)</f>
        <v>2.412594769552278E-2</v>
      </c>
      <c r="CC31" s="304">
        <f>BZ31*SQRT(('ICPMS Data'!Y32/'ICPMS Data'!X32)^2+($AE$13/$AC$13)^2)</f>
        <v>-6.8915924861372001E-3</v>
      </c>
      <c r="CD31" s="304">
        <f t="shared" si="80"/>
        <v>72590089628.153412</v>
      </c>
      <c r="CE31" s="485">
        <v>0</v>
      </c>
      <c r="CF31" s="485">
        <v>0</v>
      </c>
      <c r="CG31" s="213" t="str">
        <f t="shared" si="81"/>
        <v>APTT01_z05</v>
      </c>
      <c r="CH31" s="262">
        <f t="shared" si="82"/>
        <v>13090704667845.566</v>
      </c>
      <c r="CI31" s="257">
        <f t="shared" si="83"/>
        <v>190217857434.43378</v>
      </c>
      <c r="CJ31" s="257">
        <f t="shared" si="84"/>
        <v>94985449417.678131</v>
      </c>
      <c r="CK31" s="257">
        <f t="shared" si="85"/>
        <v>1380210548.9445047</v>
      </c>
      <c r="CL31" s="262">
        <f t="shared" si="86"/>
        <v>5699864232423.2734</v>
      </c>
      <c r="CM31" s="257">
        <f t="shared" si="87"/>
        <v>72590094587.069305</v>
      </c>
      <c r="CN31" s="262">
        <f t="shared" si="88"/>
        <v>-269331.52955150726</v>
      </c>
      <c r="CO31" s="257">
        <f t="shared" si="89"/>
        <v>124328.76421099737</v>
      </c>
      <c r="CP31" s="286"/>
      <c r="CQ31" s="218">
        <f t="shared" si="90"/>
        <v>2.1903139729673166E-11</v>
      </c>
      <c r="CR31" s="48">
        <f t="shared" si="91"/>
        <v>3.1598482514170198E-13</v>
      </c>
      <c r="CS31" s="219">
        <f t="shared" si="92"/>
        <v>2.1745356591105592E-11</v>
      </c>
      <c r="CT31" s="219">
        <f t="shared" si="93"/>
        <v>3.1597650736616905E-13</v>
      </c>
      <c r="CU31" s="323">
        <f t="shared" si="94"/>
        <v>0.75023889065851401</v>
      </c>
      <c r="CV31" s="219">
        <f t="shared" si="95"/>
        <v>1.5778313856757165E-13</v>
      </c>
      <c r="CW31" s="219">
        <f t="shared" si="96"/>
        <v>2.2927085530639614E-15</v>
      </c>
      <c r="CX31" s="323">
        <f t="shared" si="97"/>
        <v>4.763231430772466E-3</v>
      </c>
      <c r="CY31" s="48">
        <f t="shared" si="98"/>
        <v>9.4682130106698898E-12</v>
      </c>
      <c r="CZ31" s="48">
        <f t="shared" si="99"/>
        <v>1.2058155247021479E-13</v>
      </c>
      <c r="DA31" s="323">
        <f t="shared" si="100"/>
        <v>0.24499787791071345</v>
      </c>
      <c r="DB31" s="219">
        <f t="shared" si="101"/>
        <v>0</v>
      </c>
      <c r="DC31" s="219">
        <f t="shared" si="102"/>
        <v>0</v>
      </c>
      <c r="DD31" s="213"/>
      <c r="DE31" s="267">
        <f t="shared" si="103"/>
        <v>5.2136043498541031</v>
      </c>
      <c r="DF31" s="263">
        <f t="shared" si="104"/>
        <v>7.5213867928479325E-2</v>
      </c>
      <c r="DG31" s="263">
        <f t="shared" si="105"/>
        <v>2.197004146995841</v>
      </c>
      <c r="DH31" s="263">
        <f t="shared" si="106"/>
        <v>2.797974343518864E-2</v>
      </c>
      <c r="DI31" s="263">
        <f t="shared" si="107"/>
        <v>0</v>
      </c>
      <c r="DJ31" s="268">
        <f t="shared" si="108"/>
        <v>0</v>
      </c>
      <c r="DL31" s="49">
        <f>'He Data'!P33/(1000000000*22413.6)</f>
        <v>2.9975332411127924E-12</v>
      </c>
      <c r="DM31" s="45">
        <f>DL31*('He Data'!Q33/'He Data'!P33)</f>
        <v>7.9001556530784762E-15</v>
      </c>
      <c r="DN31" s="50">
        <f t="shared" si="109"/>
        <v>1805114517798.1238</v>
      </c>
      <c r="DO31" s="51">
        <f>DN31*('He Data'!Q33/'He Data'!P33)</f>
        <v>4757473734.2838583</v>
      </c>
      <c r="DP31" s="50">
        <f t="shared" si="110"/>
        <v>3.5683349775196027E-12</v>
      </c>
      <c r="DQ31" s="50">
        <f t="shared" si="111"/>
        <v>9.4045334870961596E-15</v>
      </c>
      <c r="DR31" s="50">
        <f>('He Data'!P33/1000000000)*0.0000000008107131194</f>
        <v>5.446817524426542E-17</v>
      </c>
      <c r="DS31" s="50">
        <f>('He Data'!P33/1000000000)/3785.41178*42</f>
        <v>7.4543844321904629E-10</v>
      </c>
      <c r="DW31" s="213" t="str">
        <f t="shared" si="112"/>
        <v>APTT01_z05</v>
      </c>
      <c r="DX31" s="324">
        <f t="shared" ca="1" si="113"/>
        <v>96.239072123303885</v>
      </c>
      <c r="DY31" s="325">
        <f t="shared" ca="1" si="114"/>
        <v>1.2158260450836953</v>
      </c>
      <c r="DZ31" s="326">
        <f t="shared" ca="1" si="115"/>
        <v>96239072.12330389</v>
      </c>
      <c r="EA31" s="326">
        <f t="shared" ca="1" si="15"/>
        <v>2.9975332411127682E-12</v>
      </c>
      <c r="EB31" s="324">
        <f t="shared" ca="1" si="16"/>
        <v>8.0845832419836715E-15</v>
      </c>
      <c r="EC31" s="326">
        <f t="shared" ca="1" si="116"/>
        <v>96239072.123304665</v>
      </c>
      <c r="ED31" s="324">
        <f t="shared" ca="1" si="117"/>
        <v>96.239072123304666</v>
      </c>
      <c r="EE31" s="326"/>
      <c r="EF31" s="457" t="str">
        <f>'Picking Information'!B34</f>
        <v>3</v>
      </c>
      <c r="EG31" s="459" t="str">
        <f>'Picking Information'!C34</f>
        <v>z</v>
      </c>
      <c r="EH31" s="510">
        <f>IF($EG31="a",'Alpha Ejection Compiler'!G31,IF($EG31="z",'Alpha Ejection Compiler'!N31,IF($EG31="t",'Alpha Ejection Compiler'!U31,IF($EG31="m",'Alpha Ejection Compiler'!AB31,-1))))</f>
        <v>1.3667866161937597E-5</v>
      </c>
      <c r="EI31" s="511">
        <f>'Alpha Ejection Compiler'!E31</f>
        <v>73.227955585181334</v>
      </c>
      <c r="EJ31" s="30">
        <f>IF($EG31="a",'Alpha Ejection Compiler'!H31,IF($EG31="z",'Alpha Ejection Compiler'!O31,IF($EG31="t",'Alpha Ejection Compiler'!V31,IF($EG31="m",'Alpha Ejection Compiler'!AC31,-1))))</f>
        <v>0.84623483446078018</v>
      </c>
      <c r="EK31" s="30">
        <f>IF($EG31="a",'Alpha Ejection Compiler'!I31,IF($EG31="z",'Alpha Ejection Compiler'!P31,IF($EG31="t",'Alpha Ejection Compiler'!W31,IF($EG31="m",'Alpha Ejection Compiler'!AD31,-1))))</f>
        <v>0.8225397385554909</v>
      </c>
      <c r="EL31" s="30">
        <f>IF($EG31="a",'Alpha Ejection Compiler'!J31,IF($EG31="z",'Alpha Ejection Compiler'!Q31,IF($EG31="t",'Alpha Ejection Compiler'!X31,IF($EG31="m",'Alpha Ejection Compiler'!AE31,-1))))</f>
        <v>0.81896296697906346</v>
      </c>
      <c r="EM31" s="30">
        <f>IF($EG31="a",'Alpha Ejection Compiler'!K31,IF($EG31="z",'Alpha Ejection Compiler'!R31,IF($EG31="t",'Alpha Ejection Compiler'!Y31,IF($EG31="m",'Alpha Ejection Compiler'!AF31,-1))))</f>
        <v>0.95176328503092122</v>
      </c>
      <c r="EN31" s="30">
        <f t="shared" si="118"/>
        <v>0.84276232390454331</v>
      </c>
      <c r="EO31" s="30">
        <f t="shared" si="17"/>
        <v>0.84003695280772595</v>
      </c>
      <c r="EP31" s="213" t="str">
        <f t="shared" si="119"/>
        <v>APTT01_z05</v>
      </c>
      <c r="EQ31" s="474">
        <f t="shared" ca="1" si="120"/>
        <v>113.99725496655076</v>
      </c>
      <c r="ER31" s="475">
        <f t="shared" ca="1" si="121"/>
        <v>1.4401721525203426</v>
      </c>
      <c r="ES31" s="473">
        <f t="shared" ca="1" si="122"/>
        <v>113997254.96655075</v>
      </c>
      <c r="ET31" s="476">
        <f t="shared" ca="1" si="18"/>
        <v>2.9975332411128102E-12</v>
      </c>
      <c r="EU31" s="478">
        <f t="shared" ca="1" si="19"/>
        <v>-5.9286943774546927E-15</v>
      </c>
      <c r="EV31" s="477">
        <f t="shared" ca="1" si="123"/>
        <v>113997254.96655008</v>
      </c>
      <c r="EW31" s="474">
        <f t="shared" ca="1" si="124"/>
        <v>113.99725496655009</v>
      </c>
      <c r="EX31" s="474"/>
      <c r="EZ31" s="128">
        <f t="shared" si="20"/>
        <v>2.698598752956204E-20</v>
      </c>
      <c r="FA31" s="63">
        <f t="shared" si="21"/>
        <v>1.0877490681279104E-21</v>
      </c>
      <c r="FB31" s="67">
        <f t="shared" si="22"/>
        <v>2.810639032217357E-21</v>
      </c>
      <c r="FC31" s="63">
        <f t="shared" si="23"/>
        <v>0</v>
      </c>
      <c r="FD31" s="63">
        <f t="shared" si="125"/>
        <v>3.088437562990731E-20</v>
      </c>
      <c r="FE31" s="67">
        <f t="shared" si="126"/>
        <v>1.7473325075616021E-10</v>
      </c>
      <c r="FF31" s="67">
        <f t="shared" si="24"/>
        <v>96242819.671521291</v>
      </c>
      <c r="FG31" s="64">
        <f t="shared" si="127"/>
        <v>96.242819671521289</v>
      </c>
      <c r="FH31" s="65">
        <f t="shared" si="25"/>
        <v>114387710.37654659</v>
      </c>
      <c r="FI31" s="65">
        <f t="shared" si="128"/>
        <v>114.38771037654659</v>
      </c>
      <c r="FJ31" s="65">
        <f t="shared" si="26"/>
        <v>1.4903589935013515</v>
      </c>
      <c r="FK31" s="63">
        <f t="shared" si="27"/>
        <v>3.088437562990731E-20</v>
      </c>
      <c r="FL31" s="63">
        <f t="shared" si="28"/>
        <v>3.9407428585475847E-22</v>
      </c>
      <c r="FM31" s="63">
        <f t="shared" si="29"/>
        <v>1253948.9721860008</v>
      </c>
      <c r="FN31" s="65">
        <f t="shared" si="129"/>
        <v>1.2539489721860009</v>
      </c>
      <c r="FO31" s="66">
        <f t="shared" si="130"/>
        <v>1.302901324447636</v>
      </c>
      <c r="FQ31" s="73">
        <f>IF('Picking Information'!U34="Y",'Calculations Page'!FG31,-1)</f>
        <v>96.242819671521289</v>
      </c>
      <c r="FR31" s="72">
        <f>IF('Picking Information'!U34="Y",'Calculations Page'!FN31,-1)</f>
        <v>1.2539489721860009</v>
      </c>
      <c r="FS31" s="72">
        <f>IF('Picking Information'!A34="Y",1,'Calculations Page'!X31)</f>
        <v>0.84003695280772595</v>
      </c>
      <c r="FT31" s="72">
        <f t="shared" si="131"/>
        <v>7</v>
      </c>
      <c r="FU31" s="72">
        <f t="shared" si="132"/>
        <v>114.56974523542189</v>
      </c>
      <c r="FV31" s="72">
        <f t="shared" si="133"/>
        <v>1.4927307280885942</v>
      </c>
      <c r="FW31" s="74">
        <f t="shared" si="134"/>
        <v>2.9854614561771884</v>
      </c>
      <c r="FY31" s="79">
        <f t="shared" si="30"/>
        <v>219.31245196564413</v>
      </c>
      <c r="FZ31" s="80">
        <f t="shared" si="31"/>
        <v>0.5780094390358389</v>
      </c>
      <c r="GA31" s="80">
        <f>(DE31/1000)/'Calculations Page'!EH31</f>
        <v>381.44976604855833</v>
      </c>
      <c r="GB31" s="80">
        <f t="shared" si="32"/>
        <v>5.5029707664196774</v>
      </c>
      <c r="GC31" s="80">
        <f>(DG31/1000)/'Calculations Page'!EH31</f>
        <v>160.74229297870059</v>
      </c>
      <c r="GD31" s="80">
        <f t="shared" si="33"/>
        <v>2.0471186287371541</v>
      </c>
      <c r="GE31" s="80">
        <f>(DI31/1000)/'Calculations Page'!EH31</f>
        <v>0</v>
      </c>
      <c r="GF31" s="80" t="e">
        <f t="shared" si="34"/>
        <v>#DIV/0!</v>
      </c>
      <c r="GG31" s="81">
        <f t="shared" si="135"/>
        <v>419.22420489855296</v>
      </c>
      <c r="GH31" s="516">
        <f t="shared" si="35"/>
        <v>6.2755031203579042E-16</v>
      </c>
      <c r="GI31" s="515"/>
      <c r="GJ31" s="243"/>
      <c r="GK31" s="85" t="str">
        <f t="shared" si="136"/>
        <v>219.312</v>
      </c>
      <c r="GL31" s="86" t="str">
        <f t="shared" si="137"/>
        <v>0.578</v>
      </c>
      <c r="GM31" s="86" t="str">
        <f t="shared" si="138"/>
        <v>381.45</v>
      </c>
      <c r="GN31" s="86" t="str">
        <f t="shared" si="139"/>
        <v>5.50</v>
      </c>
      <c r="GO31" s="86" t="str">
        <f t="shared" si="140"/>
        <v>160.74</v>
      </c>
      <c r="GP31" s="86" t="str">
        <f t="shared" si="141"/>
        <v>2.05</v>
      </c>
      <c r="GQ31" s="86" t="str">
        <f t="shared" si="142"/>
        <v>0.00</v>
      </c>
      <c r="GR31" s="86" t="e">
        <f t="shared" si="143"/>
        <v>#DIV/0!</v>
      </c>
      <c r="GS31" s="86" t="str">
        <f t="shared" si="144"/>
        <v>96.24</v>
      </c>
      <c r="GT31" s="86" t="str">
        <f t="shared" si="145"/>
        <v>0.840</v>
      </c>
      <c r="GU31" s="86" t="str">
        <f t="shared" si="146"/>
        <v>114.57</v>
      </c>
      <c r="GV31" s="87" t="str">
        <f t="shared" si="147"/>
        <v>1.49</v>
      </c>
      <c r="GW31" s="87" t="str">
        <f t="shared" si="148"/>
        <v>1.25</v>
      </c>
      <c r="GX31" s="129"/>
      <c r="GY31" s="93"/>
    </row>
    <row r="32" spans="1:207">
      <c r="A32" s="39" t="str">
        <f>'Picking Information'!B35</f>
        <v>3</v>
      </c>
      <c r="B32" s="40" t="str">
        <f>'Picking Information'!D35</f>
        <v>Michalak</v>
      </c>
      <c r="C32" s="40" t="str">
        <f>'Picking Information'!E35</f>
        <v>APTT03_z03</v>
      </c>
      <c r="D32" s="45">
        <f>'Picking Information'!F35</f>
        <v>0</v>
      </c>
      <c r="E32" s="45">
        <v>1</v>
      </c>
      <c r="F32" s="121">
        <f>'Picking Information'!H35</f>
        <v>180.21</v>
      </c>
      <c r="G32" s="121">
        <f>'Picking Information'!I35</f>
        <v>92.49</v>
      </c>
      <c r="H32" s="121">
        <f>'Picking Information'!J35</f>
        <v>183.99</v>
      </c>
      <c r="I32" s="121">
        <f>'Picking Information'!K35</f>
        <v>66.81</v>
      </c>
      <c r="J32" s="121">
        <f t="shared" si="37"/>
        <v>182.10000000000002</v>
      </c>
      <c r="K32" s="121">
        <f t="shared" si="38"/>
        <v>79.650000000000006</v>
      </c>
      <c r="L32" s="121">
        <f t="shared" si="39"/>
        <v>39.825000000000003</v>
      </c>
      <c r="M32" s="121">
        <f>IF('Picking Information'!P35="N",'Calculations Page'!F32*1.5,'Calculations Page'!F32)</f>
        <v>180.21</v>
      </c>
      <c r="N32" s="46" t="str">
        <f>'Picking Information'!R35</f>
        <v>zircon</v>
      </c>
      <c r="O32" s="222"/>
      <c r="P32" s="47">
        <f t="shared" si="40"/>
        <v>5.2323784689285017E-6</v>
      </c>
      <c r="Q32" s="306">
        <f t="shared" si="41"/>
        <v>3.6593571514986006E-6</v>
      </c>
      <c r="R32" s="47">
        <f t="shared" si="42"/>
        <v>1</v>
      </c>
      <c r="S32" s="47">
        <f t="shared" si="43"/>
        <v>6.9101929732324208E-2</v>
      </c>
      <c r="T32" s="47">
        <f t="shared" si="44"/>
        <v>6.1317874490641855E-2</v>
      </c>
      <c r="U32" s="47">
        <f t="shared" si="45"/>
        <v>0.77821011673151741</v>
      </c>
      <c r="V32" s="47">
        <f t="shared" si="46"/>
        <v>0.76893486894477414</v>
      </c>
      <c r="W32" s="47">
        <f t="shared" si="47"/>
        <v>0.74324776743955245</v>
      </c>
      <c r="X32" s="239">
        <f t="shared" si="48"/>
        <v>0.76323772970042536</v>
      </c>
      <c r="Y32" s="306">
        <f t="shared" si="49"/>
        <v>2.3237979125590048E-2</v>
      </c>
      <c r="Z32" s="306">
        <f t="shared" si="50"/>
        <v>1.8296785757493003E-5</v>
      </c>
      <c r="AA32" s="192"/>
      <c r="AB32" s="192"/>
      <c r="AC32" s="192"/>
      <c r="AD32" s="192"/>
      <c r="AE32" s="192"/>
      <c r="AF32" s="192"/>
      <c r="AG32" s="251">
        <f t="shared" si="9"/>
        <v>1433738424205.7283</v>
      </c>
      <c r="AH32" s="246">
        <f t="shared" si="51"/>
        <v>8608725199.2922001</v>
      </c>
      <c r="AI32" s="246">
        <f t="shared" si="10"/>
        <v>1691112105561.1543</v>
      </c>
      <c r="AJ32" s="246">
        <f t="shared" si="52"/>
        <v>13847555888.523577</v>
      </c>
      <c r="AK32" s="246">
        <f t="shared" si="11"/>
        <v>174546574.43947619</v>
      </c>
      <c r="AL32" s="246">
        <f t="shared" si="53"/>
        <v>79527107.403615773</v>
      </c>
      <c r="AM32" s="213" t="str">
        <f t="shared" si="54"/>
        <v>APTT03_z03</v>
      </c>
      <c r="AN32" s="256">
        <f t="shared" si="55"/>
        <v>1303284548.9639471</v>
      </c>
      <c r="AO32" s="252">
        <f t="shared" si="56"/>
        <v>1433738424205.7283</v>
      </c>
      <c r="AP32" s="252">
        <f t="shared" si="12"/>
        <v>-2.199E-3</v>
      </c>
      <c r="AQ32" s="252">
        <f t="shared" si="13"/>
        <v>-0.99998423165137618</v>
      </c>
      <c r="AR32" s="252">
        <f t="shared" si="57"/>
        <v>8608725199.2922001</v>
      </c>
      <c r="AS32" s="252">
        <f t="shared" si="14"/>
        <v>1.6318924942564423E-4</v>
      </c>
      <c r="AT32" s="252">
        <f t="shared" si="58"/>
        <v>-7.452123257462559E-2</v>
      </c>
      <c r="AU32" s="252">
        <f t="shared" si="59"/>
        <v>137290153.01859486</v>
      </c>
      <c r="AV32" s="252">
        <f t="shared" si="60"/>
        <v>9456562.6330664139</v>
      </c>
      <c r="AW32" s="252">
        <f t="shared" si="61"/>
        <v>996169.97067578149</v>
      </c>
      <c r="AX32" s="252">
        <f t="shared" si="62"/>
        <v>2673662207.5426502</v>
      </c>
      <c r="AY32" s="252">
        <f t="shared" si="63"/>
        <v>1691112105561.1543</v>
      </c>
      <c r="AZ32" s="252">
        <f t="shared" si="64"/>
        <v>-0.13029600894067567</v>
      </c>
      <c r="BA32" s="252">
        <f t="shared" si="65"/>
        <v>-1</v>
      </c>
      <c r="BB32" s="252">
        <f t="shared" si="66"/>
        <v>13847555888.523577</v>
      </c>
      <c r="BC32" s="252">
        <f t="shared" si="67"/>
        <v>5.34545603211162E-4</v>
      </c>
      <c r="BD32" s="252">
        <f t="shared" si="68"/>
        <v>-4.1025163014571245E-3</v>
      </c>
      <c r="BE32" s="252">
        <f t="shared" si="69"/>
        <v>26831629.130094022</v>
      </c>
      <c r="BF32" s="252">
        <f t="shared" si="70"/>
        <v>269331.52955150726</v>
      </c>
      <c r="BG32" s="252">
        <f t="shared" si="71"/>
        <v>124328.76421099737</v>
      </c>
      <c r="BH32" s="213"/>
      <c r="BI32" s="213"/>
      <c r="BJ32" s="213"/>
      <c r="BK32" s="213"/>
      <c r="BL32" s="213" t="str">
        <f t="shared" si="72"/>
        <v>APTT03_z03</v>
      </c>
      <c r="BM32" s="304">
        <f>(($AC$20-'ICPMS Data'!V33)/('ICPMS Data'!V33/$AC$12-1)*AG32)</f>
        <v>11235625088.582916</v>
      </c>
      <c r="BN32" s="304">
        <f t="shared" si="73"/>
        <v>1433738424205.7283</v>
      </c>
      <c r="BO32" s="304">
        <f>$AC$33-'ICPMS Data'!V33</f>
        <v>-9.1260837088118409E-3</v>
      </c>
      <c r="BP32" s="304">
        <f>'ICPMS Data'!V33/$AC$12-1</f>
        <v>-0.99993458225552745</v>
      </c>
      <c r="BQ32" s="304">
        <f t="shared" si="74"/>
        <v>8608725199.2922001</v>
      </c>
      <c r="BR32" s="304">
        <f>SQRT($AD$33^2+'ICPMS Data'!W33^2)</f>
        <v>7.1522845058162306E-4</v>
      </c>
      <c r="BS32" s="304">
        <f>BP32*SQRT(('ICPMS Data'!W33/'ICPMS Data'!V33)^2+($AE$12/$AC$12)^2)</f>
        <v>-7.8685256659739244E-2</v>
      </c>
      <c r="BT32" s="304">
        <f t="shared" si="75"/>
        <v>1249651354.7758901</v>
      </c>
      <c r="BU32" s="485">
        <f t="shared" si="76"/>
        <v>81525091.704878286</v>
      </c>
      <c r="BV32" s="304">
        <f t="shared" si="77"/>
        <v>9067403.058931997</v>
      </c>
      <c r="BW32" s="304">
        <f>AI32*(($AC$21-'ICPMS Data'!X33)/('ICPMS Data'!X33/$AC$13-1))</f>
        <v>-5423013116.4958334</v>
      </c>
      <c r="BX32" s="304">
        <f t="shared" si="78"/>
        <v>1691112105561.1543</v>
      </c>
      <c r="BY32" s="304">
        <f>$AC$34-'ICPMS Data'!X33</f>
        <v>-0.125508227398924</v>
      </c>
      <c r="BZ32" s="304">
        <f>'ICPMS Data'!X33/$AC$13-1</f>
        <v>-1</v>
      </c>
      <c r="CA32" s="304">
        <f t="shared" si="79"/>
        <v>13847555888.523577</v>
      </c>
      <c r="CB32" s="304">
        <f>SQRT($AD$34^2+'ICPMS Data'!Y33^2)</f>
        <v>3.8459736933161141E-3</v>
      </c>
      <c r="CC32" s="304">
        <f>BZ32*SQRT(('ICPMS Data'!Y33/'ICPMS Data'!X33)^2+($AE$13/$AC$13)^2)</f>
        <v>-3.0642955685575003E-2</v>
      </c>
      <c r="CD32" s="304">
        <f t="shared" si="80"/>
        <v>-239169440.33710903</v>
      </c>
      <c r="CE32" s="485">
        <v>0</v>
      </c>
      <c r="CF32" s="485">
        <v>0</v>
      </c>
      <c r="CG32" s="213" t="str">
        <f t="shared" si="81"/>
        <v>APTT03_z03</v>
      </c>
      <c r="CH32" s="262">
        <f t="shared" si="82"/>
        <v>9932340539.618969</v>
      </c>
      <c r="CI32" s="257">
        <f t="shared" si="83"/>
        <v>1257170272.7192872</v>
      </c>
      <c r="CJ32" s="257">
        <f t="shared" si="84"/>
        <v>72068529.07181187</v>
      </c>
      <c r="CK32" s="257">
        <f t="shared" si="85"/>
        <v>9121959.923372034</v>
      </c>
      <c r="CL32" s="262">
        <f t="shared" si="86"/>
        <v>-8096675324.0384836</v>
      </c>
      <c r="CM32" s="257">
        <f t="shared" si="87"/>
        <v>240669810.14024353</v>
      </c>
      <c r="CN32" s="262">
        <f t="shared" si="88"/>
        <v>-269331.52955150726</v>
      </c>
      <c r="CO32" s="257">
        <f t="shared" si="89"/>
        <v>124328.76421099737</v>
      </c>
      <c r="CP32" s="286"/>
      <c r="CQ32" s="218">
        <f t="shared" si="90"/>
        <v>1.6618619715433191E-14</v>
      </c>
      <c r="CR32" s="48">
        <f t="shared" si="91"/>
        <v>2.0883776852311396E-15</v>
      </c>
      <c r="CS32" s="219">
        <f t="shared" si="92"/>
        <v>1.6498904550862076E-14</v>
      </c>
      <c r="CT32" s="219">
        <f t="shared" si="93"/>
        <v>2.0883227121582843E-15</v>
      </c>
      <c r="CU32" s="323">
        <f t="shared" si="94"/>
        <v>0.9936911019301623</v>
      </c>
      <c r="CV32" s="219">
        <f t="shared" si="95"/>
        <v>1.1971516457111606E-16</v>
      </c>
      <c r="CW32" s="219">
        <f t="shared" si="96"/>
        <v>1.5152757347794077E-17</v>
      </c>
      <c r="CX32" s="323">
        <f t="shared" si="97"/>
        <v>6.3088980698376984E-3</v>
      </c>
      <c r="CY32" s="48">
        <f t="shared" si="98"/>
        <v>0</v>
      </c>
      <c r="CZ32" s="48">
        <f t="shared" si="99"/>
        <v>3.9978373777449093E-16</v>
      </c>
      <c r="DA32" s="323">
        <f t="shared" si="100"/>
        <v>0</v>
      </c>
      <c r="DB32" s="219">
        <f t="shared" si="101"/>
        <v>0</v>
      </c>
      <c r="DC32" s="219">
        <f t="shared" si="102"/>
        <v>0</v>
      </c>
      <c r="DD32" s="213"/>
      <c r="DE32" s="267">
        <f t="shared" si="103"/>
        <v>3.9557300508645627E-3</v>
      </c>
      <c r="DF32" s="263">
        <f t="shared" si="104"/>
        <v>4.9709654041556813E-4</v>
      </c>
      <c r="DG32" s="263">
        <f t="shared" si="105"/>
        <v>0</v>
      </c>
      <c r="DH32" s="263">
        <f t="shared" si="106"/>
        <v>9.2765818513192876E-5</v>
      </c>
      <c r="DI32" s="263">
        <f t="shared" si="107"/>
        <v>0</v>
      </c>
      <c r="DJ32" s="268">
        <f t="shared" si="108"/>
        <v>0</v>
      </c>
      <c r="DL32" s="49">
        <f>'He Data'!P34/(1000000000*22413.6)</f>
        <v>1.9764060673514392E-16</v>
      </c>
      <c r="DM32" s="45">
        <f>DL32*('He Data'!Q34/'He Data'!P34)</f>
        <v>1.2162624414799049E-17</v>
      </c>
      <c r="DN32" s="50">
        <f t="shared" si="109"/>
        <v>119019173.37590367</v>
      </c>
      <c r="DO32" s="51">
        <f>DN32*('He Data'!Q34/'He Data'!P34)</f>
        <v>7324332.4225919871</v>
      </c>
      <c r="DP32" s="50">
        <f t="shared" si="110"/>
        <v>2.5895025762512926E-16</v>
      </c>
      <c r="DQ32" s="50">
        <f t="shared" si="111"/>
        <v>1.5935564951136443E-17</v>
      </c>
      <c r="DR32" s="50">
        <f>('He Data'!P34/1000000000)*0.0000000008107131194</f>
        <v>3.5913273805885672E-21</v>
      </c>
      <c r="DS32" s="50">
        <f>('He Data'!P34/1000000000)/3785.41178*42</f>
        <v>4.9150049174040059E-14</v>
      </c>
      <c r="DW32" s="213" t="str">
        <f t="shared" si="112"/>
        <v>APTT03_z03</v>
      </c>
      <c r="DX32" s="324">
        <f t="shared" ca="1" si="113"/>
        <v>9.2706496145423767</v>
      </c>
      <c r="DY32" s="325" t="e">
        <f t="shared" ca="1" si="114"/>
        <v>#DIV/0!</v>
      </c>
      <c r="DZ32" s="326">
        <f t="shared" ca="1" si="115"/>
        <v>9270649.6145423763</v>
      </c>
      <c r="EA32" s="326">
        <f t="shared" ca="1" si="15"/>
        <v>1.9764060673511825E-16</v>
      </c>
      <c r="EB32" s="324">
        <f t="shared" ca="1" si="16"/>
        <v>1.2984493291584184E-13</v>
      </c>
      <c r="EC32" s="326">
        <f t="shared" ca="1" si="116"/>
        <v>9270649.6145435795</v>
      </c>
      <c r="ED32" s="324">
        <f t="shared" ca="1" si="117"/>
        <v>9.2706496145435793</v>
      </c>
      <c r="EE32" s="326"/>
      <c r="EF32" s="457" t="str">
        <f>'Picking Information'!B35</f>
        <v>3</v>
      </c>
      <c r="EG32" s="459" t="str">
        <f>'Picking Information'!C35</f>
        <v>z</v>
      </c>
      <c r="EH32" s="510">
        <f>IF($EG32="a",'Alpha Ejection Compiler'!G32,IF($EG32="z",'Alpha Ejection Compiler'!N32,IF($EG32="t",'Alpha Ejection Compiler'!U32,IF($EG32="m",'Alpha Ejection Compiler'!AB32,-1))))</f>
        <v>3.6593571514986006E-6</v>
      </c>
      <c r="EI32" s="511">
        <f>'Alpha Ejection Compiler'!E32</f>
        <v>47.106201725048841</v>
      </c>
      <c r="EJ32" s="30">
        <f>IF($EG32="a",'Alpha Ejection Compiler'!H32,IF($EG32="z",'Alpha Ejection Compiler'!O32,IF($EG32="t",'Alpha Ejection Compiler'!V32,IF($EG32="m",'Alpha Ejection Compiler'!AC32,-1))))</f>
        <v>0.76549933532499626</v>
      </c>
      <c r="EK32" s="30">
        <f>IF($EG32="a",'Alpha Ejection Compiler'!I32,IF($EG32="z",'Alpha Ejection Compiler'!P32,IF($EG32="t",'Alpha Ejection Compiler'!W32,IF($EG32="m",'Alpha Ejection Compiler'!AD32,-1))))</f>
        <v>0.73023890787321477</v>
      </c>
      <c r="EL32" s="30">
        <f>IF($EG32="a",'Alpha Ejection Compiler'!J32,IF($EG32="z",'Alpha Ejection Compiler'!Q32,IF($EG32="t",'Alpha Ejection Compiler'!X32,IF($EG32="m",'Alpha Ejection Compiler'!AE32,-1))))</f>
        <v>0.72493851494124639</v>
      </c>
      <c r="EM32" s="30">
        <f>IF($EG32="a",'Alpha Ejection Compiler'!K32,IF($EG32="z",'Alpha Ejection Compiler'!R32,IF($EG32="t",'Alpha Ejection Compiler'!Y32,IF($EG32="m",'Alpha Ejection Compiler'!AF32,-1))))</f>
        <v>0.92543926616072392</v>
      </c>
      <c r="EN32" s="30">
        <f t="shared" si="118"/>
        <v>0.7565033557068106</v>
      </c>
      <c r="EO32" s="30">
        <f t="shared" si="17"/>
        <v>0.76323772970042536</v>
      </c>
      <c r="EP32" s="213" t="str">
        <f t="shared" si="119"/>
        <v>APTT03_z03</v>
      </c>
      <c r="EQ32" s="474">
        <f t="shared" ca="1" si="120"/>
        <v>12.129098205179455</v>
      </c>
      <c r="ER32" s="475" t="e">
        <f t="shared" ca="1" si="121"/>
        <v>#DIV/0!</v>
      </c>
      <c r="ES32" s="473">
        <f t="shared" ca="1" si="122"/>
        <v>12129098.205179455</v>
      </c>
      <c r="ET32" s="476">
        <f t="shared" ca="1" si="18"/>
        <v>1.9764060673513307E-16</v>
      </c>
      <c r="EU32" s="478">
        <f t="shared" ca="1" si="19"/>
        <v>5.4881623902949478E-14</v>
      </c>
      <c r="EV32" s="477">
        <f t="shared" ca="1" si="123"/>
        <v>12129098.20518012</v>
      </c>
      <c r="EW32" s="474">
        <f t="shared" ca="1" si="124"/>
        <v>12.129098205180119</v>
      </c>
      <c r="EX32" s="474"/>
      <c r="EZ32" s="128">
        <f t="shared" si="20"/>
        <v>2.0475140547619836E-23</v>
      </c>
      <c r="FA32" s="63">
        <f t="shared" si="21"/>
        <v>8.2531035879504546E-25</v>
      </c>
      <c r="FB32" s="67">
        <f t="shared" si="22"/>
        <v>0</v>
      </c>
      <c r="FC32" s="63">
        <f t="shared" si="23"/>
        <v>0</v>
      </c>
      <c r="FD32" s="63">
        <f t="shared" si="125"/>
        <v>2.1300450906414882E-23</v>
      </c>
      <c r="FE32" s="67">
        <f t="shared" si="126"/>
        <v>1.8727364513713131E-10</v>
      </c>
      <c r="FF32" s="67">
        <f t="shared" si="24"/>
        <v>9270653.0240899045</v>
      </c>
      <c r="FG32" s="64">
        <f t="shared" si="127"/>
        <v>9.2706530240899045</v>
      </c>
      <c r="FH32" s="65">
        <f t="shared" si="25"/>
        <v>12143213.796858696</v>
      </c>
      <c r="FI32" s="65">
        <f t="shared" si="128"/>
        <v>12.143213796858696</v>
      </c>
      <c r="FJ32" s="65">
        <f t="shared" si="26"/>
        <v>1.6581399079184407</v>
      </c>
      <c r="FK32" s="63">
        <f t="shared" si="27"/>
        <v>2.1300450906414882E-23</v>
      </c>
      <c r="FL32" s="63">
        <f t="shared" si="28"/>
        <v>2.5964265582927828E-24</v>
      </c>
      <c r="FM32" s="63">
        <f t="shared" si="29"/>
        <v>1265895.5041773876</v>
      </c>
      <c r="FN32" s="65">
        <f t="shared" si="129"/>
        <v>1.2658955041773876</v>
      </c>
      <c r="FO32" s="66">
        <f t="shared" si="130"/>
        <v>13.654868765856545</v>
      </c>
      <c r="FQ32" s="73">
        <f>IF('Picking Information'!U35="Y",'Calculations Page'!FG32,-1)</f>
        <v>9.2706530240899045</v>
      </c>
      <c r="FR32" s="72">
        <f>IF('Picking Information'!U35="Y",'Calculations Page'!FN32,-1)</f>
        <v>1.2658955041773876</v>
      </c>
      <c r="FS32" s="72">
        <f>IF('Picking Information'!A35="Y",1,'Calculations Page'!X32)</f>
        <v>0.76323772970042536</v>
      </c>
      <c r="FT32" s="72">
        <f t="shared" si="131"/>
        <v>9.4058495000000306</v>
      </c>
      <c r="FU32" s="72">
        <f t="shared" si="132"/>
        <v>12.146481578850514</v>
      </c>
      <c r="FV32" s="72">
        <f t="shared" si="133"/>
        <v>1.6585861192609779</v>
      </c>
      <c r="FW32" s="74">
        <f t="shared" si="134"/>
        <v>3.3171722385219558</v>
      </c>
      <c r="FY32" s="79">
        <f t="shared" si="30"/>
        <v>5.4009652119964571E-2</v>
      </c>
      <c r="FZ32" s="80">
        <f t="shared" si="31"/>
        <v>3.3237052059316326E-3</v>
      </c>
      <c r="GA32" s="80">
        <f>(DE32/1000)/'Calculations Page'!EH32</f>
        <v>1.080990427306225</v>
      </c>
      <c r="GB32" s="80">
        <f t="shared" si="32"/>
        <v>0.13584258650785</v>
      </c>
      <c r="GC32" s="80">
        <f>(DG32/1000)/'Calculations Page'!EH32</f>
        <v>0</v>
      </c>
      <c r="GD32" s="80" t="e">
        <f t="shared" si="33"/>
        <v>#DIV/0!</v>
      </c>
      <c r="GE32" s="80">
        <f>(DI32/1000)/'Calculations Page'!EH32</f>
        <v>0</v>
      </c>
      <c r="GF32" s="80" t="e">
        <f t="shared" si="34"/>
        <v>#DIV/0!</v>
      </c>
      <c r="GG32" s="81">
        <f t="shared" si="135"/>
        <v>1.080990427306225</v>
      </c>
      <c r="GH32" s="516">
        <f t="shared" si="35"/>
        <v>1.5454559801345797E-19</v>
      </c>
      <c r="GI32" s="515"/>
      <c r="GJ32" s="243"/>
      <c r="GK32" s="85" t="str">
        <f t="shared" si="136"/>
        <v>0.054</v>
      </c>
      <c r="GL32" s="86" t="str">
        <f t="shared" si="137"/>
        <v>0.003</v>
      </c>
      <c r="GM32" s="86" t="str">
        <f t="shared" si="138"/>
        <v>1.08</v>
      </c>
      <c r="GN32" s="86" t="str">
        <f t="shared" si="139"/>
        <v>0.14</v>
      </c>
      <c r="GO32" s="86" t="str">
        <f t="shared" si="140"/>
        <v>0.00</v>
      </c>
      <c r="GP32" s="86" t="e">
        <f t="shared" si="141"/>
        <v>#DIV/0!</v>
      </c>
      <c r="GQ32" s="86" t="str">
        <f t="shared" si="142"/>
        <v>0.00</v>
      </c>
      <c r="GR32" s="86" t="e">
        <f t="shared" si="143"/>
        <v>#DIV/0!</v>
      </c>
      <c r="GS32" s="86" t="str">
        <f t="shared" si="144"/>
        <v>9.27</v>
      </c>
      <c r="GT32" s="86" t="str">
        <f t="shared" si="145"/>
        <v>0.763</v>
      </c>
      <c r="GU32" s="86" t="str">
        <f t="shared" si="146"/>
        <v>12.15</v>
      </c>
      <c r="GV32" s="87" t="str">
        <f t="shared" si="147"/>
        <v>1.66</v>
      </c>
      <c r="GW32" s="87" t="str">
        <f t="shared" si="148"/>
        <v>1.27</v>
      </c>
      <c r="GX32" s="129"/>
      <c r="GY32" s="93"/>
    </row>
    <row r="33" spans="1:207">
      <c r="A33" s="39" t="str">
        <f>'Picking Information'!B36</f>
        <v>3</v>
      </c>
      <c r="B33" s="40" t="str">
        <f>'Picking Information'!D36</f>
        <v>Michalak</v>
      </c>
      <c r="C33" s="40" t="str">
        <f>'Picking Information'!E36</f>
        <v>APTT03_z04</v>
      </c>
      <c r="D33" s="45">
        <f>'Picking Information'!F36</f>
        <v>0</v>
      </c>
      <c r="E33" s="45">
        <v>1</v>
      </c>
      <c r="F33" s="121">
        <f>'Picking Information'!H36</f>
        <v>188.19</v>
      </c>
      <c r="G33" s="121">
        <f>'Picking Information'!I36</f>
        <v>88.69</v>
      </c>
      <c r="H33" s="121">
        <f>'Picking Information'!J36</f>
        <v>189.4</v>
      </c>
      <c r="I33" s="121">
        <f>'Picking Information'!K36</f>
        <v>75.739999999999995</v>
      </c>
      <c r="J33" s="121">
        <f t="shared" si="37"/>
        <v>188.79500000000002</v>
      </c>
      <c r="K33" s="121">
        <f t="shared" si="38"/>
        <v>82.215000000000003</v>
      </c>
      <c r="L33" s="121">
        <f t="shared" si="39"/>
        <v>41.107500000000002</v>
      </c>
      <c r="M33" s="121">
        <f>IF('Picking Information'!P36="N",'Calculations Page'!F33*1.5,'Calculations Page'!F33)</f>
        <v>188.19</v>
      </c>
      <c r="N33" s="46" t="str">
        <f>'Picking Information'!R36</f>
        <v>zircon</v>
      </c>
      <c r="O33" s="222"/>
      <c r="P33" s="47">
        <f t="shared" si="40"/>
        <v>5.8971665972530501E-6</v>
      </c>
      <c r="Q33" s="306">
        <f t="shared" si="41"/>
        <v>4.1736043251512755E-6</v>
      </c>
      <c r="R33" s="47">
        <f t="shared" si="42"/>
        <v>0.36340472996264006</v>
      </c>
      <c r="S33" s="47">
        <f t="shared" si="43"/>
        <v>6.6821682415607112E-2</v>
      </c>
      <c r="T33" s="47">
        <f t="shared" si="44"/>
        <v>5.9280479472105324E-2</v>
      </c>
      <c r="U33" s="47">
        <f t="shared" si="45"/>
        <v>0.88571279457716034</v>
      </c>
      <c r="V33" s="47">
        <f t="shared" si="46"/>
        <v>0.7760181907610294</v>
      </c>
      <c r="W33" s="47">
        <f t="shared" si="47"/>
        <v>0.75110366761897762</v>
      </c>
      <c r="X33" s="239">
        <f t="shared" si="48"/>
        <v>0.77317077953668167</v>
      </c>
      <c r="Y33" s="306">
        <f t="shared" si="49"/>
        <v>2.6503597809964894E-2</v>
      </c>
      <c r="Z33" s="306">
        <f t="shared" si="50"/>
        <v>2.0868021625756379E-5</v>
      </c>
      <c r="AA33" s="192"/>
      <c r="AB33" s="499" t="s">
        <v>388</v>
      </c>
      <c r="AC33" s="500">
        <v>9.9999999999999995E-7</v>
      </c>
      <c r="AD33" s="501">
        <f>AC33*0.001</f>
        <v>1.0000000000000001E-9</v>
      </c>
      <c r="AE33" s="192"/>
      <c r="AF33" s="192"/>
      <c r="AG33" s="251">
        <f t="shared" si="9"/>
        <v>1433738424205.7283</v>
      </c>
      <c r="AH33" s="246">
        <f t="shared" si="51"/>
        <v>8608725199.2922001</v>
      </c>
      <c r="AI33" s="246">
        <f t="shared" si="10"/>
        <v>1691112105561.1543</v>
      </c>
      <c r="AJ33" s="246">
        <f t="shared" si="52"/>
        <v>13847555888.523577</v>
      </c>
      <c r="AK33" s="246">
        <f t="shared" si="11"/>
        <v>174546574.43947619</v>
      </c>
      <c r="AL33" s="246">
        <f t="shared" si="53"/>
        <v>79527107.403615773</v>
      </c>
      <c r="AM33" s="213" t="str">
        <f t="shared" si="54"/>
        <v>APTT03_z04</v>
      </c>
      <c r="AN33" s="256">
        <f t="shared" si="55"/>
        <v>1303284548.9639471</v>
      </c>
      <c r="AO33" s="252">
        <f t="shared" si="56"/>
        <v>1433738424205.7283</v>
      </c>
      <c r="AP33" s="252">
        <f t="shared" si="12"/>
        <v>-2.199E-3</v>
      </c>
      <c r="AQ33" s="252">
        <f t="shared" si="13"/>
        <v>-0.99998423165137618</v>
      </c>
      <c r="AR33" s="252">
        <f t="shared" si="57"/>
        <v>8608725199.2922001</v>
      </c>
      <c r="AS33" s="252">
        <f t="shared" si="14"/>
        <v>1.6318924942564423E-4</v>
      </c>
      <c r="AT33" s="252">
        <f t="shared" si="58"/>
        <v>-7.452123257462559E-2</v>
      </c>
      <c r="AU33" s="252">
        <f t="shared" si="59"/>
        <v>137290153.01859486</v>
      </c>
      <c r="AV33" s="252">
        <f t="shared" si="60"/>
        <v>9456562.6330664139</v>
      </c>
      <c r="AW33" s="252">
        <f t="shared" si="61"/>
        <v>996169.97067578149</v>
      </c>
      <c r="AX33" s="252">
        <f t="shared" si="62"/>
        <v>2673662207.5426502</v>
      </c>
      <c r="AY33" s="252">
        <f t="shared" si="63"/>
        <v>1691112105561.1543</v>
      </c>
      <c r="AZ33" s="252">
        <f t="shared" si="64"/>
        <v>-0.13029600894067567</v>
      </c>
      <c r="BA33" s="252">
        <f t="shared" si="65"/>
        <v>-1</v>
      </c>
      <c r="BB33" s="252">
        <f t="shared" si="66"/>
        <v>13847555888.523577</v>
      </c>
      <c r="BC33" s="252">
        <f t="shared" si="67"/>
        <v>5.34545603211162E-4</v>
      </c>
      <c r="BD33" s="252">
        <f t="shared" si="68"/>
        <v>-4.1025163014571245E-3</v>
      </c>
      <c r="BE33" s="252">
        <f t="shared" si="69"/>
        <v>26831629.130094022</v>
      </c>
      <c r="BF33" s="252">
        <f t="shared" si="70"/>
        <v>269331.52955150726</v>
      </c>
      <c r="BG33" s="252">
        <f t="shared" si="71"/>
        <v>124328.76421099737</v>
      </c>
      <c r="BH33" s="213"/>
      <c r="BI33" s="213"/>
      <c r="BJ33" s="213"/>
      <c r="BK33" s="213"/>
      <c r="BL33" s="213" t="str">
        <f t="shared" si="72"/>
        <v>APTT03_z04</v>
      </c>
      <c r="BM33" s="304">
        <f>(($AC$20-'ICPMS Data'!V34)/('ICPMS Data'!V34/$AC$12-1)*AG33)</f>
        <v>17172953978233.082</v>
      </c>
      <c r="BN33" s="304">
        <f t="shared" si="73"/>
        <v>1433738424205.7283</v>
      </c>
      <c r="BO33" s="304">
        <f>$AC$33-'ICPMS Data'!V34</f>
        <v>-11.0319464994525</v>
      </c>
      <c r="BP33" s="304">
        <f>'ICPMS Data'!V34/$AC$12-1</f>
        <v>-0.92092927537663061</v>
      </c>
      <c r="BQ33" s="304">
        <f t="shared" si="74"/>
        <v>8608725199.2922001</v>
      </c>
      <c r="BR33" s="304">
        <f>SQRT($AD$33^2+'ICPMS Data'!W34^2)</f>
        <v>0.20238371888548343</v>
      </c>
      <c r="BS33" s="304">
        <f>BP33*SQRT(('ICPMS Data'!W34/'ICPMS Data'!V34)^2+($AE$12/$AC$12)^2)</f>
        <v>-1.8138329972099715E-2</v>
      </c>
      <c r="BT33" s="304">
        <f t="shared" si="75"/>
        <v>473587746152.18646</v>
      </c>
      <c r="BU33" s="485">
        <f t="shared" si="76"/>
        <v>124606030984.5817</v>
      </c>
      <c r="BV33" s="304">
        <f t="shared" si="77"/>
        <v>3436327229.7681465</v>
      </c>
      <c r="BW33" s="304">
        <f>AI33*(($AC$21-'ICPMS Data'!X34)/('ICPMS Data'!X34/$AC$13-1))</f>
        <v>6288211730040.6787</v>
      </c>
      <c r="BX33" s="304">
        <f t="shared" si="78"/>
        <v>1691112105561.1543</v>
      </c>
      <c r="BY33" s="304">
        <f>$AC$34-'ICPMS Data'!X34</f>
        <v>-3.8471034560421398</v>
      </c>
      <c r="BZ33" s="304">
        <f>'ICPMS Data'!X34/$AC$13-1</f>
        <v>-1</v>
      </c>
      <c r="CA33" s="304">
        <f t="shared" si="79"/>
        <v>13847555888.523577</v>
      </c>
      <c r="CB33" s="304">
        <f>SQRT($AD$34^2+'ICPMS Data'!Y34^2)</f>
        <v>5.2469006934626625E-2</v>
      </c>
      <c r="CC33" s="304">
        <f>BZ33*SQRT(('ICPMS Data'!Y34/'ICPMS Data'!X34)^2+($AE$13/$AC$13)^2)</f>
        <v>-1.36385709133061E-2</v>
      </c>
      <c r="CD33" s="304">
        <f t="shared" si="80"/>
        <v>131763432674.0636</v>
      </c>
      <c r="CE33" s="485">
        <v>0</v>
      </c>
      <c r="CF33" s="485">
        <v>0</v>
      </c>
      <c r="CG33" s="213" t="str">
        <f t="shared" si="81"/>
        <v>APTT03_z04</v>
      </c>
      <c r="CH33" s="262">
        <f t="shared" si="82"/>
        <v>17171650693684.117</v>
      </c>
      <c r="CI33" s="257">
        <f t="shared" si="83"/>
        <v>473587766051.96838</v>
      </c>
      <c r="CJ33" s="257">
        <f t="shared" si="84"/>
        <v>124596574421.94862</v>
      </c>
      <c r="CK33" s="257">
        <f t="shared" si="85"/>
        <v>3436327374.1598945</v>
      </c>
      <c r="CL33" s="262">
        <f t="shared" si="86"/>
        <v>6285538067833.1357</v>
      </c>
      <c r="CM33" s="257">
        <f t="shared" si="87"/>
        <v>131763435405.9912</v>
      </c>
      <c r="CN33" s="262">
        <f t="shared" si="88"/>
        <v>-269331.52955150726</v>
      </c>
      <c r="CO33" s="257">
        <f t="shared" si="89"/>
        <v>124328.76421099737</v>
      </c>
      <c r="CP33" s="286"/>
      <c r="CQ33" s="218">
        <f t="shared" si="90"/>
        <v>2.8731307754329015E-11</v>
      </c>
      <c r="CR33" s="48">
        <f t="shared" si="91"/>
        <v>7.8671135015156081E-13</v>
      </c>
      <c r="CS33" s="219">
        <f t="shared" si="92"/>
        <v>2.8524336700471956E-11</v>
      </c>
      <c r="CT33" s="219">
        <f t="shared" si="93"/>
        <v>7.8669064128233951E-13</v>
      </c>
      <c r="CU33" s="323">
        <f t="shared" si="94"/>
        <v>0.78071317775866289</v>
      </c>
      <c r="CV33" s="219">
        <f t="shared" si="95"/>
        <v>2.0697105385705752E-13</v>
      </c>
      <c r="CW33" s="219">
        <f t="shared" si="96"/>
        <v>5.7081850069101236E-15</v>
      </c>
      <c r="CX33" s="323">
        <f t="shared" si="97"/>
        <v>4.956711246272838E-3</v>
      </c>
      <c r="CY33" s="48">
        <f t="shared" si="98"/>
        <v>1.0441093135935441E-11</v>
      </c>
      <c r="CZ33" s="48">
        <f t="shared" si="99"/>
        <v>2.1887613854815814E-13</v>
      </c>
      <c r="DA33" s="323">
        <f t="shared" si="100"/>
        <v>0.21433011099506433</v>
      </c>
      <c r="DB33" s="219">
        <f t="shared" si="101"/>
        <v>0</v>
      </c>
      <c r="DC33" s="219">
        <f t="shared" si="102"/>
        <v>0</v>
      </c>
      <c r="DD33" s="213"/>
      <c r="DE33" s="267">
        <f t="shared" si="103"/>
        <v>6.8389131847629354</v>
      </c>
      <c r="DF33" s="263">
        <f t="shared" si="104"/>
        <v>0.18726090267657602</v>
      </c>
      <c r="DG33" s="263">
        <f t="shared" si="105"/>
        <v>2.4227512512624596</v>
      </c>
      <c r="DH33" s="263">
        <f t="shared" si="106"/>
        <v>5.0788019188714617E-2</v>
      </c>
      <c r="DI33" s="263">
        <f t="shared" si="107"/>
        <v>0</v>
      </c>
      <c r="DJ33" s="268">
        <f t="shared" si="108"/>
        <v>0</v>
      </c>
      <c r="DL33" s="49">
        <f>'He Data'!P35/(1000000000*22413.6)</f>
        <v>3.5238935071272202E-12</v>
      </c>
      <c r="DM33" s="45">
        <f>DL33*('He Data'!Q35/'He Data'!P35)</f>
        <v>1.8913273043264937E-14</v>
      </c>
      <c r="DN33" s="50">
        <f t="shared" si="109"/>
        <v>2122088669992.0122</v>
      </c>
      <c r="DO33" s="51">
        <f>DN33*('He Data'!Q35/'He Data'!P35)</f>
        <v>11389573026.654146</v>
      </c>
      <c r="DP33" s="50">
        <f t="shared" si="110"/>
        <v>4.5577168723821845E-12</v>
      </c>
      <c r="DQ33" s="50">
        <f t="shared" si="111"/>
        <v>2.4461960466998781E-14</v>
      </c>
      <c r="DR33" s="50">
        <f>('He Data'!P35/1000000000)*0.0000000008107131194</f>
        <v>6.403266741324924E-17</v>
      </c>
      <c r="DS33" s="50">
        <f>('He Data'!P35/1000000000)/3785.41178*42</f>
        <v>8.7633579971491499E-10</v>
      </c>
      <c r="DW33" s="213" t="str">
        <f t="shared" si="112"/>
        <v>APTT03_z04</v>
      </c>
      <c r="DX33" s="324">
        <f t="shared" ca="1" si="113"/>
        <v>87.579290828000822</v>
      </c>
      <c r="DY33" s="325">
        <f t="shared" ca="1" si="114"/>
        <v>2.1418027820765015</v>
      </c>
      <c r="DZ33" s="326">
        <f t="shared" ca="1" si="115"/>
        <v>87579290.828000829</v>
      </c>
      <c r="EA33" s="326">
        <f t="shared" ca="1" si="15"/>
        <v>3.5238935071272166E-12</v>
      </c>
      <c r="EB33" s="324">
        <f t="shared" ca="1" si="16"/>
        <v>1.0315496322196856E-15</v>
      </c>
      <c r="EC33" s="326">
        <f t="shared" ca="1" si="116"/>
        <v>87579290.828000918</v>
      </c>
      <c r="ED33" s="324">
        <f t="shared" ca="1" si="117"/>
        <v>87.579290828000921</v>
      </c>
      <c r="EE33" s="326"/>
      <c r="EF33" s="457" t="str">
        <f>'Picking Information'!B36</f>
        <v>3</v>
      </c>
      <c r="EG33" s="459" t="str">
        <f>'Picking Information'!C36</f>
        <v>z</v>
      </c>
      <c r="EH33" s="510">
        <f>IF($EG33="a",'Alpha Ejection Compiler'!G33,IF($EG33="z",'Alpha Ejection Compiler'!N33,IF($EG33="t",'Alpha Ejection Compiler'!U33,IF($EG33="m",'Alpha Ejection Compiler'!AB33,-1))))</f>
        <v>4.1736043251512755E-6</v>
      </c>
      <c r="EI33" s="511">
        <f>'Alpha Ejection Compiler'!E33</f>
        <v>49.818165581307341</v>
      </c>
      <c r="EJ33" s="30">
        <f>IF($EG33="a",'Alpha Ejection Compiler'!H33,IF($EG33="z",'Alpha Ejection Compiler'!O33,IF($EG33="t",'Alpha Ejection Compiler'!V33,IF($EG33="m",'Alpha Ejection Compiler'!AC33,-1))))</f>
        <v>0.77776897250996546</v>
      </c>
      <c r="EK33" s="30">
        <f>IF($EG33="a",'Alpha Ejection Compiler'!I33,IF($EG33="z",'Alpha Ejection Compiler'!P33,IF($EG33="t",'Alpha Ejection Compiler'!W33,IF($EG33="m",'Alpha Ejection Compiler'!AD33,-1))))</f>
        <v>0.74425574280907303</v>
      </c>
      <c r="EL33" s="30">
        <f>IF($EG33="a",'Alpha Ejection Compiler'!J33,IF($EG33="z",'Alpha Ejection Compiler'!Q33,IF($EG33="t",'Alpha Ejection Compiler'!X33,IF($EG33="m",'Alpha Ejection Compiler'!AE33,-1))))</f>
        <v>0.73921545708336989</v>
      </c>
      <c r="EM33" s="30">
        <f>IF($EG33="a",'Alpha Ejection Compiler'!K33,IF($EG33="z",'Alpha Ejection Compiler'!R33,IF($EG33="t",'Alpha Ejection Compiler'!Y33,IF($EG33="m",'Alpha Ejection Compiler'!AF33,-1))))</f>
        <v>0.92945167691172559</v>
      </c>
      <c r="EN33" s="30">
        <f t="shared" si="118"/>
        <v>0.77336279897263349</v>
      </c>
      <c r="EO33" s="30">
        <f t="shared" si="17"/>
        <v>0.77317077953668167</v>
      </c>
      <c r="EP33" s="213" t="str">
        <f t="shared" si="119"/>
        <v>APTT03_z04</v>
      </c>
      <c r="EQ33" s="474">
        <f t="shared" ca="1" si="120"/>
        <v>112.96166317943083</v>
      </c>
      <c r="ER33" s="475">
        <f t="shared" ca="1" si="121"/>
        <v>2.7625435440080111</v>
      </c>
      <c r="ES33" s="473">
        <f t="shared" ca="1" si="122"/>
        <v>112961663.17943083</v>
      </c>
      <c r="ET33" s="476">
        <f t="shared" ca="1" si="18"/>
        <v>3.5238935071272251E-12</v>
      </c>
      <c r="EU33" s="478">
        <f t="shared" ca="1" si="19"/>
        <v>-1.3753995096262477E-15</v>
      </c>
      <c r="EV33" s="477">
        <f t="shared" ca="1" si="123"/>
        <v>112961663.17943068</v>
      </c>
      <c r="EW33" s="474">
        <f t="shared" ca="1" si="124"/>
        <v>112.96166317943067</v>
      </c>
      <c r="EX33" s="474"/>
      <c r="EZ33" s="128">
        <f t="shared" si="20"/>
        <v>3.5398701845285698E-20</v>
      </c>
      <c r="FA33" s="63">
        <f t="shared" si="21"/>
        <v>1.4268480967378616E-21</v>
      </c>
      <c r="FB33" s="67">
        <f t="shared" si="22"/>
        <v>3.0994384974024359E-21</v>
      </c>
      <c r="FC33" s="63">
        <f t="shared" si="23"/>
        <v>0</v>
      </c>
      <c r="FD33" s="63">
        <f t="shared" si="125"/>
        <v>3.9924988439425995E-20</v>
      </c>
      <c r="FE33" s="67">
        <f t="shared" si="126"/>
        <v>1.7657612355172336E-10</v>
      </c>
      <c r="FF33" s="67">
        <f t="shared" si="24"/>
        <v>87582126.47228688</v>
      </c>
      <c r="FG33" s="64">
        <f t="shared" si="127"/>
        <v>87.582126472286873</v>
      </c>
      <c r="FH33" s="65">
        <f t="shared" si="25"/>
        <v>113021676.42027177</v>
      </c>
      <c r="FI33" s="65">
        <f t="shared" si="128"/>
        <v>113.02167642027177</v>
      </c>
      <c r="FJ33" s="65">
        <f t="shared" si="26"/>
        <v>2.8376593486871178</v>
      </c>
      <c r="FK33" s="63">
        <f t="shared" si="27"/>
        <v>3.9924988439425995E-20</v>
      </c>
      <c r="FL33" s="63">
        <f t="shared" si="28"/>
        <v>9.7923377155561196E-22</v>
      </c>
      <c r="FM33" s="63">
        <f t="shared" si="29"/>
        <v>2198943.1393481423</v>
      </c>
      <c r="FN33" s="65">
        <f t="shared" si="129"/>
        <v>2.1989431393481422</v>
      </c>
      <c r="FO33" s="66">
        <f t="shared" si="130"/>
        <v>2.510721339980186</v>
      </c>
      <c r="FQ33" s="73">
        <f>IF('Picking Information'!U36="Y",'Calculations Page'!FG33,-1)</f>
        <v>87.582126472286873</v>
      </c>
      <c r="FR33" s="72">
        <f>IF('Picking Information'!U36="Y",'Calculations Page'!FN33,-1)</f>
        <v>2.1989431393481422</v>
      </c>
      <c r="FS33" s="72">
        <f>IF('Picking Information'!A36="Y",1,'Calculations Page'!X33)</f>
        <v>0.77317077953668167</v>
      </c>
      <c r="FT33" s="72">
        <f t="shared" si="131"/>
        <v>8.6441034950000102</v>
      </c>
      <c r="FU33" s="72">
        <f t="shared" si="132"/>
        <v>113.27656035419494</v>
      </c>
      <c r="FV33" s="72">
        <f t="shared" si="133"/>
        <v>2.8440587740083076</v>
      </c>
      <c r="FW33" s="74">
        <f t="shared" si="134"/>
        <v>5.6881175480166153</v>
      </c>
      <c r="FY33" s="79">
        <f t="shared" si="30"/>
        <v>844.32860247227529</v>
      </c>
      <c r="FZ33" s="80">
        <f t="shared" si="31"/>
        <v>4.5316401771218233</v>
      </c>
      <c r="GA33" s="80">
        <f>(DE33/1000)/'Calculations Page'!EH33</f>
        <v>1638.6108150094112</v>
      </c>
      <c r="GB33" s="80">
        <f t="shared" si="32"/>
        <v>44.867909865842059</v>
      </c>
      <c r="GC33" s="80">
        <f>(DG33/1000)/'Calculations Page'!EH33</f>
        <v>580.49375611921357</v>
      </c>
      <c r="GD33" s="80">
        <f t="shared" si="33"/>
        <v>12.168862985561947</v>
      </c>
      <c r="GE33" s="80">
        <f>(DI33/1000)/'Calculations Page'!EH33</f>
        <v>0</v>
      </c>
      <c r="GF33" s="80" t="e">
        <f t="shared" si="34"/>
        <v>#DIV/0!</v>
      </c>
      <c r="GG33" s="81">
        <f t="shared" si="135"/>
        <v>1775.0268476974263</v>
      </c>
      <c r="GH33" s="516">
        <f t="shared" si="35"/>
        <v>2.4159990606699468E-15</v>
      </c>
      <c r="GI33" s="515"/>
      <c r="GJ33" s="243"/>
      <c r="GK33" s="85" t="str">
        <f t="shared" si="136"/>
        <v>844.329</v>
      </c>
      <c r="GL33" s="86" t="str">
        <f t="shared" si="137"/>
        <v>4.532</v>
      </c>
      <c r="GM33" s="86" t="str">
        <f t="shared" si="138"/>
        <v>1638.61</v>
      </c>
      <c r="GN33" s="86" t="str">
        <f t="shared" si="139"/>
        <v>44.87</v>
      </c>
      <c r="GO33" s="86" t="str">
        <f t="shared" si="140"/>
        <v>580.49</v>
      </c>
      <c r="GP33" s="86" t="str">
        <f t="shared" si="141"/>
        <v>12.17</v>
      </c>
      <c r="GQ33" s="86" t="str">
        <f t="shared" si="142"/>
        <v>0.00</v>
      </c>
      <c r="GR33" s="86" t="e">
        <f t="shared" si="143"/>
        <v>#DIV/0!</v>
      </c>
      <c r="GS33" s="86" t="str">
        <f t="shared" si="144"/>
        <v>87.58</v>
      </c>
      <c r="GT33" s="86" t="str">
        <f t="shared" si="145"/>
        <v>0.773</v>
      </c>
      <c r="GU33" s="86" t="str">
        <f t="shared" si="146"/>
        <v>113.28</v>
      </c>
      <c r="GV33" s="87" t="str">
        <f t="shared" si="147"/>
        <v>2.84</v>
      </c>
      <c r="GW33" s="87" t="str">
        <f t="shared" si="148"/>
        <v>2.20</v>
      </c>
      <c r="GX33" s="129"/>
      <c r="GY33" s="93"/>
    </row>
    <row r="34" spans="1:207">
      <c r="A34" s="39" t="str">
        <f>'Picking Information'!B37</f>
        <v>3</v>
      </c>
      <c r="B34" s="40" t="str">
        <f>'Picking Information'!D37</f>
        <v>Baker</v>
      </c>
      <c r="C34" s="40" t="str">
        <f>'Picking Information'!E37</f>
        <v>BF03-175-Agt_1_1</v>
      </c>
      <c r="D34" s="45">
        <f>'Picking Information'!F37</f>
        <v>0</v>
      </c>
      <c r="E34" s="45">
        <v>1</v>
      </c>
      <c r="F34" s="121">
        <f>'Picking Information'!H37</f>
        <v>757</v>
      </c>
      <c r="G34" s="121">
        <f>'Picking Information'!I37</f>
        <v>361.5</v>
      </c>
      <c r="H34" s="121">
        <f>'Picking Information'!J37</f>
        <v>702</v>
      </c>
      <c r="I34" s="121">
        <f>'Picking Information'!K37</f>
        <v>362</v>
      </c>
      <c r="J34" s="121">
        <f t="shared" si="37"/>
        <v>729.5</v>
      </c>
      <c r="K34" s="121">
        <f t="shared" si="38"/>
        <v>361.75</v>
      </c>
      <c r="L34" s="121">
        <f t="shared" si="39"/>
        <v>180.875</v>
      </c>
      <c r="M34" s="121">
        <f>IF('Picking Information'!P37="N",'Calculations Page'!F34*1.5,'Calculations Page'!F34)</f>
        <v>757</v>
      </c>
      <c r="N34" s="46" t="str">
        <f>'Picking Information'!R37</f>
        <v>zircon</v>
      </c>
      <c r="O34" s="222"/>
      <c r="P34" s="47">
        <f t="shared" si="40"/>
        <v>4.4391019702500004E-4</v>
      </c>
      <c r="Q34" s="306">
        <f t="shared" si="41"/>
        <v>4.009511457E-4</v>
      </c>
      <c r="R34" s="47">
        <f t="shared" si="42"/>
        <v>13.602464221336586</v>
      </c>
      <c r="S34" s="47">
        <f t="shared" si="43"/>
        <v>1.5413258789880034E-2</v>
      </c>
      <c r="T34" s="47">
        <f t="shared" si="44"/>
        <v>1.3699367981310578E-2</v>
      </c>
      <c r="U34" s="47">
        <f t="shared" si="45"/>
        <v>0.22869668984003566</v>
      </c>
      <c r="V34" s="47">
        <f t="shared" si="46"/>
        <v>0.9451669219168557</v>
      </c>
      <c r="W34" s="47">
        <f t="shared" si="47"/>
        <v>0.93899095334312144</v>
      </c>
      <c r="X34" s="239">
        <f t="shared" si="48"/>
        <v>0.94040337691249054</v>
      </c>
      <c r="Y34" s="306">
        <f t="shared" si="49"/>
        <v>2.546156051027253</v>
      </c>
      <c r="Z34" s="306">
        <f t="shared" si="50"/>
        <v>2.0047557284999999E-3</v>
      </c>
      <c r="AA34" s="192"/>
      <c r="AB34" s="502" t="s">
        <v>389</v>
      </c>
      <c r="AC34" s="503">
        <v>9.9999999999999995E-7</v>
      </c>
      <c r="AD34" s="504">
        <f>AC34*0.001</f>
        <v>1.0000000000000001E-9</v>
      </c>
      <c r="AE34" s="192"/>
      <c r="AF34" s="192"/>
      <c r="AG34" s="251">
        <f t="shared" si="9"/>
        <v>1433738424205.7283</v>
      </c>
      <c r="AH34" s="246">
        <f t="shared" si="51"/>
        <v>8608725199.2922001</v>
      </c>
      <c r="AI34" s="246">
        <f t="shared" si="10"/>
        <v>1691112105561.1543</v>
      </c>
      <c r="AJ34" s="246">
        <f t="shared" si="52"/>
        <v>13847555888.523577</v>
      </c>
      <c r="AK34" s="246">
        <f t="shared" si="11"/>
        <v>174546574.43947619</v>
      </c>
      <c r="AL34" s="246">
        <f t="shared" si="53"/>
        <v>79527107.403615773</v>
      </c>
      <c r="AM34" s="213" t="str">
        <f t="shared" si="54"/>
        <v>BF03-175-Agt_1_1</v>
      </c>
      <c r="AN34" s="256">
        <f t="shared" si="55"/>
        <v>1303284548.9639471</v>
      </c>
      <c r="AO34" s="252">
        <f t="shared" si="56"/>
        <v>1433738424205.7283</v>
      </c>
      <c r="AP34" s="252">
        <f t="shared" si="12"/>
        <v>-2.199E-3</v>
      </c>
      <c r="AQ34" s="252">
        <f t="shared" si="13"/>
        <v>-0.99998423165137618</v>
      </c>
      <c r="AR34" s="252">
        <f t="shared" si="57"/>
        <v>8608725199.2922001</v>
      </c>
      <c r="AS34" s="252">
        <f t="shared" si="14"/>
        <v>1.6318924942564423E-4</v>
      </c>
      <c r="AT34" s="252">
        <f t="shared" si="58"/>
        <v>-7.452123257462559E-2</v>
      </c>
      <c r="AU34" s="252">
        <f t="shared" si="59"/>
        <v>137290153.01859486</v>
      </c>
      <c r="AV34" s="252">
        <f t="shared" si="60"/>
        <v>9456562.6330664139</v>
      </c>
      <c r="AW34" s="252">
        <f t="shared" si="61"/>
        <v>996169.97067578149</v>
      </c>
      <c r="AX34" s="252">
        <f t="shared" si="62"/>
        <v>2673662207.5426502</v>
      </c>
      <c r="AY34" s="252">
        <f t="shared" si="63"/>
        <v>1691112105561.1543</v>
      </c>
      <c r="AZ34" s="252">
        <f t="shared" si="64"/>
        <v>-0.13029600894067567</v>
      </c>
      <c r="BA34" s="252">
        <f t="shared" si="65"/>
        <v>-1</v>
      </c>
      <c r="BB34" s="252">
        <f t="shared" si="66"/>
        <v>13847555888.523577</v>
      </c>
      <c r="BC34" s="252">
        <f t="shared" si="67"/>
        <v>5.34545603211162E-4</v>
      </c>
      <c r="BD34" s="252">
        <f t="shared" si="68"/>
        <v>-4.1025163014571245E-3</v>
      </c>
      <c r="BE34" s="252">
        <f t="shared" si="69"/>
        <v>26831629.130094022</v>
      </c>
      <c r="BF34" s="252">
        <f t="shared" si="70"/>
        <v>269331.52955150726</v>
      </c>
      <c r="BG34" s="252">
        <f t="shared" si="71"/>
        <v>124328.76421099737</v>
      </c>
      <c r="BH34" s="213"/>
      <c r="BI34" s="213"/>
      <c r="BJ34" s="213"/>
      <c r="BK34" s="213"/>
      <c r="BL34" s="213" t="str">
        <f t="shared" si="72"/>
        <v>BF03-175-Agt_1_1</v>
      </c>
      <c r="BM34" s="304">
        <f>(($AC$20-'ICPMS Data'!V35)/('ICPMS Data'!V35/$AC$12-1)*AG34)</f>
        <v>43154108328.646645</v>
      </c>
      <c r="BN34" s="304">
        <f t="shared" si="73"/>
        <v>1433738424205.7283</v>
      </c>
      <c r="BO34" s="304">
        <f>$AC$33-'ICPMS Data'!V35</f>
        <v>-3.1382243371324496E-2</v>
      </c>
      <c r="BP34" s="304">
        <f>'ICPMS Data'!V35/$AC$12-1</f>
        <v>-0.99977506276253347</v>
      </c>
      <c r="BQ34" s="304">
        <f t="shared" si="74"/>
        <v>8608725199.2922001</v>
      </c>
      <c r="BR34" s="304">
        <f>SQRT($AD$33^2+'ICPMS Data'!W35^2)</f>
        <v>1.5645682050015814E-3</v>
      </c>
      <c r="BS34" s="304">
        <f>BP34*SQRT(('ICPMS Data'!W35/'ICPMS Data'!V35)^2+($AE$12/$AC$12)^2)</f>
        <v>-5.0354881945885478E-2</v>
      </c>
      <c r="BT34" s="304">
        <f t="shared" si="75"/>
        <v>3069209709.7166533</v>
      </c>
      <c r="BU34" s="485">
        <f t="shared" si="76"/>
        <v>313123890.41087985</v>
      </c>
      <c r="BV34" s="304">
        <f t="shared" si="77"/>
        <v>22270020.677390855</v>
      </c>
      <c r="BW34" s="304">
        <f>AI34*(($AC$21-'ICPMS Data'!X35)/('ICPMS Data'!X35/$AC$13-1))</f>
        <v>576078619265.42554</v>
      </c>
      <c r="BX34" s="304">
        <f t="shared" si="78"/>
        <v>1691112105561.1543</v>
      </c>
      <c r="BY34" s="304">
        <f>$AC$34-'ICPMS Data'!X35</f>
        <v>-0.46936575787823204</v>
      </c>
      <c r="BZ34" s="304">
        <f>'ICPMS Data'!X35/$AC$13-1</f>
        <v>-1</v>
      </c>
      <c r="CA34" s="304">
        <f t="shared" si="79"/>
        <v>13847555888.523577</v>
      </c>
      <c r="CB34" s="304">
        <f>SQRT($AD$34^2+'ICPMS Data'!Y35^2)</f>
        <v>6.3135323735764529E-3</v>
      </c>
      <c r="CC34" s="304">
        <f>BZ34*SQRT(('ICPMS Data'!Y35/'ICPMS Data'!X35)^2+($AE$13/$AC$13)^2)</f>
        <v>-1.3451170683916E-2</v>
      </c>
      <c r="CD34" s="304">
        <f t="shared" si="80"/>
        <v>11930797791.620062</v>
      </c>
      <c r="CE34" s="485">
        <v>0</v>
      </c>
      <c r="CF34" s="485">
        <v>0</v>
      </c>
      <c r="CG34" s="213" t="str">
        <f t="shared" si="81"/>
        <v>BF03-175-Agt_1_1</v>
      </c>
      <c r="CH34" s="262">
        <f t="shared" si="82"/>
        <v>41850823779.682701</v>
      </c>
      <c r="CI34" s="257">
        <f t="shared" si="83"/>
        <v>3072278768.0050864</v>
      </c>
      <c r="CJ34" s="257">
        <f t="shared" si="84"/>
        <v>303667327.77781349</v>
      </c>
      <c r="CK34" s="257">
        <f t="shared" si="85"/>
        <v>22292289.599363554</v>
      </c>
      <c r="CL34" s="262">
        <f t="shared" si="86"/>
        <v>573404957057.88293</v>
      </c>
      <c r="CM34" s="257">
        <f t="shared" si="87"/>
        <v>11930827962.922268</v>
      </c>
      <c r="CN34" s="262">
        <f t="shared" si="88"/>
        <v>-269331.52955150726</v>
      </c>
      <c r="CO34" s="257">
        <f t="shared" si="89"/>
        <v>124328.76421099737</v>
      </c>
      <c r="CP34" s="286"/>
      <c r="CQ34" s="218">
        <f t="shared" si="90"/>
        <v>7.0024071607077269E-14</v>
      </c>
      <c r="CR34" s="48">
        <f t="shared" si="91"/>
        <v>5.1035874464587208E-15</v>
      </c>
      <c r="CS34" s="219">
        <f t="shared" si="92"/>
        <v>6.9519640830037708E-14</v>
      </c>
      <c r="CT34" s="219">
        <f t="shared" si="93"/>
        <v>5.1034531029984824E-15</v>
      </c>
      <c r="CU34" s="323">
        <f t="shared" si="94"/>
        <v>8.8635028862372262E-2</v>
      </c>
      <c r="CV34" s="219">
        <f t="shared" si="95"/>
        <v>5.0443077703955732E-16</v>
      </c>
      <c r="CW34" s="219">
        <f t="shared" si="96"/>
        <v>3.7030381394291621E-17</v>
      </c>
      <c r="CX34" s="323">
        <f t="shared" si="97"/>
        <v>5.627396294720264E-4</v>
      </c>
      <c r="CY34" s="48">
        <f t="shared" si="98"/>
        <v>9.5249992866757968E-13</v>
      </c>
      <c r="CZ34" s="48">
        <f t="shared" si="99"/>
        <v>1.9818651101199779E-14</v>
      </c>
      <c r="DA34" s="323">
        <f t="shared" si="100"/>
        <v>0.91080223150815576</v>
      </c>
      <c r="DB34" s="219">
        <f t="shared" si="101"/>
        <v>0</v>
      </c>
      <c r="DC34" s="219">
        <f t="shared" si="102"/>
        <v>0</v>
      </c>
      <c r="DD34" s="213"/>
      <c r="DE34" s="267">
        <f t="shared" si="103"/>
        <v>1.6667829764632602E-2</v>
      </c>
      <c r="DF34" s="263">
        <f t="shared" si="104"/>
        <v>1.2148069198805694E-3</v>
      </c>
      <c r="DG34" s="263">
        <f t="shared" si="105"/>
        <v>0.22101808344802518</v>
      </c>
      <c r="DH34" s="263">
        <f t="shared" si="106"/>
        <v>4.5987198015223964E-3</v>
      </c>
      <c r="DI34" s="263">
        <f t="shared" si="107"/>
        <v>0</v>
      </c>
      <c r="DJ34" s="268">
        <f t="shared" si="108"/>
        <v>0</v>
      </c>
      <c r="DL34" s="49">
        <f>'He Data'!P36/(1000000000*22413.6)</f>
        <v>1.0541220484482073E-12</v>
      </c>
      <c r="DM34" s="45">
        <f>DL34*('He Data'!Q36/'He Data'!P36)</f>
        <v>1.1680459975937836E-15</v>
      </c>
      <c r="DN34" s="50">
        <f t="shared" si="109"/>
        <v>634792297575.5105</v>
      </c>
      <c r="DO34" s="51">
        <f>DN34*('He Data'!Q36/'He Data'!P36)</f>
        <v>703397299.75097656</v>
      </c>
      <c r="DP34" s="50">
        <f t="shared" si="110"/>
        <v>1.120925418099917E-12</v>
      </c>
      <c r="DQ34" s="50">
        <f t="shared" si="111"/>
        <v>1.2420691229636836E-15</v>
      </c>
      <c r="DR34" s="50">
        <f>('He Data'!P36/1000000000)*0.0000000008107131194</f>
        <v>1.9154451292225226E-17</v>
      </c>
      <c r="DS34" s="50">
        <f>('He Data'!P36/1000000000)/3785.41178*42</f>
        <v>2.6214324764798693E-10</v>
      </c>
      <c r="DW34" s="213" t="str">
        <f t="shared" si="112"/>
        <v>BF03-175-Agt_1_1</v>
      </c>
      <c r="DX34" s="324">
        <f t="shared" ca="1" si="113"/>
        <v>2500.6244150260459</v>
      </c>
      <c r="DY34" s="325">
        <f t="shared" ca="1" si="114"/>
        <v>54.838085760915703</v>
      </c>
      <c r="DZ34" s="326">
        <f t="shared" ca="1" si="115"/>
        <v>2500624415.0260458</v>
      </c>
      <c r="EA34" s="326">
        <f t="shared" ca="1" si="15"/>
        <v>1.0541220484482079E-12</v>
      </c>
      <c r="EB34" s="324">
        <f t="shared" ca="1" si="16"/>
        <v>-5.7473911688083275E-16</v>
      </c>
      <c r="EC34" s="326">
        <f t="shared" ca="1" si="116"/>
        <v>2500624415.0260444</v>
      </c>
      <c r="ED34" s="324">
        <f t="shared" ca="1" si="117"/>
        <v>2500.6244150260445</v>
      </c>
      <c r="EE34" s="326"/>
      <c r="EF34" s="457" t="str">
        <f>'Picking Information'!B37</f>
        <v>3</v>
      </c>
      <c r="EG34" s="459" t="str">
        <f>'Picking Information'!C37</f>
        <v>z</v>
      </c>
      <c r="EH34" s="188">
        <v>4.009511457E-4</v>
      </c>
      <c r="EI34" s="511">
        <f>'Alpha Ejection Compiler'!E34</f>
        <v>212.4797446456212</v>
      </c>
      <c r="EJ34" s="30">
        <f>IF($EG34="a",'Alpha Ejection Compiler'!H34,IF($EG34="z",'Alpha Ejection Compiler'!O34,IF($EG34="t",'Alpha Ejection Compiler'!V34,IF($EG34="m",'Alpha Ejection Compiler'!AC34,-1))))</f>
        <v>0.94577360668605437</v>
      </c>
      <c r="EK34" s="30">
        <f>IF($EG34="a",'Alpha Ejection Compiler'!I34,IF($EG34="z",'Alpha Ejection Compiler'!P34,IF($EG34="t",'Alpha Ejection Compiler'!W34,IF($EG34="m",'Alpha Ejection Compiler'!AD34,-1))))</f>
        <v>0.93717892807517822</v>
      </c>
      <c r="EL34" s="30">
        <f>IF($EG34="a",'Alpha Ejection Compiler'!J34,IF($EG34="z",'Alpha Ejection Compiler'!Q34,IF($EG34="t",'Alpha Ejection Compiler'!X34,IF($EG34="m",'Alpha Ejection Compiler'!AE34,-1))))</f>
        <v>0.93587552948409169</v>
      </c>
      <c r="EM34" s="30">
        <f>IF($EG34="a",'Alpha Ejection Compiler'!K34,IF($EG34="z",'Alpha Ejection Compiler'!R34,IF($EG34="t",'Alpha Ejection Compiler'!Y34,IF($EG34="m",'Alpha Ejection Compiler'!AF34,-1))))</f>
        <v>0.98326035405381207</v>
      </c>
      <c r="EN34" s="30">
        <f t="shared" si="118"/>
        <v>0.93813918697596166</v>
      </c>
      <c r="EO34" s="30">
        <f t="shared" si="17"/>
        <v>0.94040337691249054</v>
      </c>
      <c r="EP34" s="213" t="str">
        <f t="shared" si="119"/>
        <v>BF03-175-Agt_1_1</v>
      </c>
      <c r="EQ34" s="474">
        <f t="shared" ca="1" si="120"/>
        <v>2640.8439962947532</v>
      </c>
      <c r="ER34" s="475">
        <f t="shared" ca="1" si="121"/>
        <v>57.913067104282682</v>
      </c>
      <c r="ES34" s="473">
        <f t="shared" ca="1" si="122"/>
        <v>2640843996.2947531</v>
      </c>
      <c r="ET34" s="476">
        <f t="shared" ca="1" si="18"/>
        <v>1.0541220484482071E-12</v>
      </c>
      <c r="EU34" s="478">
        <f t="shared" ca="1" si="19"/>
        <v>1.9157970562694425E-16</v>
      </c>
      <c r="EV34" s="477">
        <f t="shared" ca="1" si="123"/>
        <v>2640843996.2947536</v>
      </c>
      <c r="EW34" s="474">
        <f t="shared" ca="1" si="124"/>
        <v>2640.8439962947537</v>
      </c>
      <c r="EX34" s="474"/>
      <c r="EZ34" s="128">
        <f t="shared" si="20"/>
        <v>8.6273874270076795E-23</v>
      </c>
      <c r="FA34" s="63">
        <f t="shared" si="21"/>
        <v>3.4775205553718557E-24</v>
      </c>
      <c r="FB34" s="67">
        <f t="shared" si="22"/>
        <v>2.8274960382497105E-22</v>
      </c>
      <c r="FC34" s="63">
        <f t="shared" si="23"/>
        <v>0</v>
      </c>
      <c r="FD34" s="63">
        <f t="shared" si="125"/>
        <v>3.7250099865041968E-22</v>
      </c>
      <c r="FE34" s="67">
        <f t="shared" si="126"/>
        <v>8.2676577045223386E-11</v>
      </c>
      <c r="FF34" s="67">
        <f t="shared" si="24"/>
        <v>2542804847.0305967</v>
      </c>
      <c r="FG34" s="64">
        <f t="shared" si="127"/>
        <v>2542.8048470305966</v>
      </c>
      <c r="FH34" s="65">
        <f t="shared" si="25"/>
        <v>2687273227.4054914</v>
      </c>
      <c r="FI34" s="65">
        <f t="shared" si="128"/>
        <v>2687.2732274054915</v>
      </c>
      <c r="FJ34" s="65">
        <f t="shared" si="26"/>
        <v>62.459162623590082</v>
      </c>
      <c r="FK34" s="63">
        <f t="shared" si="27"/>
        <v>3.7250099865041968E-22</v>
      </c>
      <c r="FL34" s="63">
        <f t="shared" si="28"/>
        <v>8.6480396105691404E-24</v>
      </c>
      <c r="FM34" s="63">
        <f t="shared" si="29"/>
        <v>59101344.753870107</v>
      </c>
      <c r="FN34" s="65">
        <f t="shared" si="129"/>
        <v>59.101344753870109</v>
      </c>
      <c r="FO34" s="66">
        <f t="shared" si="130"/>
        <v>2.3242579871155544</v>
      </c>
      <c r="FQ34" s="73">
        <f>IF('Picking Information'!U37="Y",'Calculations Page'!FG34,-1)</f>
        <v>2542.8048470305966</v>
      </c>
      <c r="FR34" s="72">
        <f>IF('Picking Information'!U37="Y",'Calculations Page'!FN34,-1)</f>
        <v>59.101344753870109</v>
      </c>
      <c r="FS34" s="72">
        <f>IF('Picking Information'!A37="Y",1,'Calculations Page'!X34)</f>
        <v>0.94040337691249054</v>
      </c>
      <c r="FT34" s="72">
        <f t="shared" si="131"/>
        <v>7</v>
      </c>
      <c r="FU34" s="72">
        <f t="shared" si="132"/>
        <v>2703.9512080221061</v>
      </c>
      <c r="FV34" s="72">
        <f t="shared" si="133"/>
        <v>62.846801920161326</v>
      </c>
      <c r="FW34" s="74">
        <f t="shared" si="134"/>
        <v>125.69360384032265</v>
      </c>
      <c r="FY34" s="79">
        <f t="shared" si="30"/>
        <v>2.6290535885808972</v>
      </c>
      <c r="FZ34" s="80">
        <f t="shared" si="31"/>
        <v>2.9131878287928371E-3</v>
      </c>
      <c r="GA34" s="80">
        <f>(DE34/1000)/'Calculations Page'!EH34</f>
        <v>4.1570724871064016E-2</v>
      </c>
      <c r="GB34" s="80">
        <f t="shared" si="32"/>
        <v>3.0298128161217754E-3</v>
      </c>
      <c r="GC34" s="80">
        <f>(DG34/1000)/'Calculations Page'!EH34</f>
        <v>0.55123444793295462</v>
      </c>
      <c r="GD34" s="80">
        <f t="shared" si="33"/>
        <v>1.1469526526713691E-2</v>
      </c>
      <c r="GE34" s="80">
        <f>(DI34/1000)/'Calculations Page'!EH34</f>
        <v>0</v>
      </c>
      <c r="GF34" s="80" t="e">
        <f t="shared" si="34"/>
        <v>#DIV/0!</v>
      </c>
      <c r="GG34" s="81">
        <f t="shared" si="135"/>
        <v>0.17111082013530832</v>
      </c>
      <c r="GH34" s="516">
        <f t="shared" si="35"/>
        <v>7.522889763373818E-18</v>
      </c>
      <c r="GI34" s="515"/>
      <c r="GJ34" s="243"/>
      <c r="GK34" s="85" t="str">
        <f t="shared" si="136"/>
        <v>2.629</v>
      </c>
      <c r="GL34" s="86" t="str">
        <f t="shared" si="137"/>
        <v>0.003</v>
      </c>
      <c r="GM34" s="86" t="str">
        <f t="shared" si="138"/>
        <v>0.04</v>
      </c>
      <c r="GN34" s="86" t="str">
        <f t="shared" si="139"/>
        <v>0.00</v>
      </c>
      <c r="GO34" s="86" t="str">
        <f t="shared" si="140"/>
        <v>0.55</v>
      </c>
      <c r="GP34" s="86" t="str">
        <f t="shared" si="141"/>
        <v>0.01</v>
      </c>
      <c r="GQ34" s="86" t="str">
        <f t="shared" si="142"/>
        <v>0.00</v>
      </c>
      <c r="GR34" s="86" t="e">
        <f t="shared" si="143"/>
        <v>#DIV/0!</v>
      </c>
      <c r="GS34" s="86" t="str">
        <f t="shared" si="144"/>
        <v>2542.80</v>
      </c>
      <c r="GT34" s="86" t="str">
        <f t="shared" si="145"/>
        <v>0.940</v>
      </c>
      <c r="GU34" s="86" t="str">
        <f t="shared" si="146"/>
        <v>2703.95</v>
      </c>
      <c r="GV34" s="87" t="str">
        <f t="shared" si="147"/>
        <v>62.85</v>
      </c>
      <c r="GW34" s="87" t="str">
        <f t="shared" si="148"/>
        <v>59.10</v>
      </c>
      <c r="GX34" s="129"/>
      <c r="GY34" s="93"/>
    </row>
    <row r="35" spans="1:207">
      <c r="A35" s="39" t="str">
        <f>'Picking Information'!B38</f>
        <v>3</v>
      </c>
      <c r="B35" s="40" t="str">
        <f>'Picking Information'!D38</f>
        <v>Baker</v>
      </c>
      <c r="C35" s="40" t="str">
        <f>'Picking Information'!E38</f>
        <v>BF03-175-Agt_1_3</v>
      </c>
      <c r="D35" s="45">
        <f>'Picking Information'!F38</f>
        <v>0</v>
      </c>
      <c r="E35" s="45">
        <v>1</v>
      </c>
      <c r="F35" s="121">
        <f>'Picking Information'!H38</f>
        <v>633.4</v>
      </c>
      <c r="G35" s="121">
        <f>'Picking Information'!I38</f>
        <v>440.8</v>
      </c>
      <c r="H35" s="121">
        <f>'Picking Information'!J38</f>
        <v>658.5</v>
      </c>
      <c r="I35" s="121">
        <f>'Picking Information'!K38</f>
        <v>418.2</v>
      </c>
      <c r="J35" s="121">
        <f t="shared" si="37"/>
        <v>645.95000000000005</v>
      </c>
      <c r="K35" s="121">
        <f t="shared" si="38"/>
        <v>429.5</v>
      </c>
      <c r="L35" s="121">
        <f t="shared" si="39"/>
        <v>214.75</v>
      </c>
      <c r="M35" s="121">
        <f>IF('Picking Information'!P38="N",'Calculations Page'!F35*1.5,'Calculations Page'!F35)</f>
        <v>633.4</v>
      </c>
      <c r="N35" s="46" t="str">
        <f>'Picking Information'!R38</f>
        <v>zircon</v>
      </c>
      <c r="O35" s="222"/>
      <c r="P35" s="47">
        <f t="shared" si="40"/>
        <v>5.5370375633879997E-4</v>
      </c>
      <c r="Q35" s="306">
        <f t="shared" si="41"/>
        <v>2.6186196929577044E-4</v>
      </c>
      <c r="R35" s="47">
        <f t="shared" si="42"/>
        <v>0.37936504749712818</v>
      </c>
      <c r="S35" s="47">
        <f t="shared" si="43"/>
        <v>1.3914256191891572E-2</v>
      </c>
      <c r="T35" s="47">
        <f t="shared" si="44"/>
        <v>1.2470717193055715E-2</v>
      </c>
      <c r="U35" s="47">
        <f t="shared" si="45"/>
        <v>0.88265581935205151</v>
      </c>
      <c r="V35" s="47">
        <f t="shared" si="46"/>
        <v>0.95000933345782435</v>
      </c>
      <c r="W35" s="47">
        <f t="shared" si="47"/>
        <v>0.9443770011365159</v>
      </c>
      <c r="X35" s="239">
        <f t="shared" si="48"/>
        <v>0.94934841203644349</v>
      </c>
      <c r="Y35" s="306">
        <f t="shared" si="49"/>
        <v>1.662899444999238</v>
      </c>
      <c r="Z35" s="306">
        <f t="shared" si="50"/>
        <v>1.3093098464788521E-3</v>
      </c>
      <c r="AA35" s="192"/>
      <c r="AB35" s="505" t="s">
        <v>390</v>
      </c>
      <c r="AC35" s="506">
        <v>9.9999999999999995E-7</v>
      </c>
      <c r="AD35" s="507">
        <f>AC35*0.001</f>
        <v>1.0000000000000001E-9</v>
      </c>
      <c r="AE35" s="192"/>
      <c r="AF35" s="192"/>
      <c r="AG35" s="251">
        <f t="shared" si="9"/>
        <v>1433738424205.7283</v>
      </c>
      <c r="AH35" s="246">
        <f t="shared" si="51"/>
        <v>8608725199.2922001</v>
      </c>
      <c r="AI35" s="246">
        <f t="shared" si="10"/>
        <v>1691112105561.1543</v>
      </c>
      <c r="AJ35" s="246">
        <f t="shared" si="52"/>
        <v>13847555888.523577</v>
      </c>
      <c r="AK35" s="246">
        <f t="shared" si="11"/>
        <v>174546574.43947619</v>
      </c>
      <c r="AL35" s="246">
        <f t="shared" si="53"/>
        <v>79527107.403615773</v>
      </c>
      <c r="AM35" s="213" t="str">
        <f t="shared" si="54"/>
        <v>BF03-175-Agt_1_3</v>
      </c>
      <c r="AN35" s="256">
        <f t="shared" si="55"/>
        <v>1303284548.9639471</v>
      </c>
      <c r="AO35" s="252">
        <f t="shared" si="56"/>
        <v>1433738424205.7283</v>
      </c>
      <c r="AP35" s="252">
        <f t="shared" si="12"/>
        <v>-2.199E-3</v>
      </c>
      <c r="AQ35" s="252">
        <f t="shared" si="13"/>
        <v>-0.99998423165137618</v>
      </c>
      <c r="AR35" s="252">
        <f t="shared" si="57"/>
        <v>8608725199.2922001</v>
      </c>
      <c r="AS35" s="252">
        <f t="shared" si="14"/>
        <v>1.6318924942564423E-4</v>
      </c>
      <c r="AT35" s="252">
        <f t="shared" si="58"/>
        <v>-7.452123257462559E-2</v>
      </c>
      <c r="AU35" s="252">
        <f t="shared" si="59"/>
        <v>137290153.01859486</v>
      </c>
      <c r="AV35" s="252">
        <f t="shared" si="60"/>
        <v>9456562.6330664139</v>
      </c>
      <c r="AW35" s="252">
        <f t="shared" si="61"/>
        <v>996169.97067578149</v>
      </c>
      <c r="AX35" s="252">
        <f t="shared" si="62"/>
        <v>2673662207.5426502</v>
      </c>
      <c r="AY35" s="252">
        <f t="shared" si="63"/>
        <v>1691112105561.1543</v>
      </c>
      <c r="AZ35" s="252">
        <f t="shared" si="64"/>
        <v>-0.13029600894067567</v>
      </c>
      <c r="BA35" s="252">
        <f t="shared" si="65"/>
        <v>-1</v>
      </c>
      <c r="BB35" s="252">
        <f t="shared" si="66"/>
        <v>13847555888.523577</v>
      </c>
      <c r="BC35" s="252">
        <f t="shared" si="67"/>
        <v>5.34545603211162E-4</v>
      </c>
      <c r="BD35" s="252">
        <f t="shared" si="68"/>
        <v>-4.1025163014571245E-3</v>
      </c>
      <c r="BE35" s="252">
        <f t="shared" si="69"/>
        <v>26831629.130094022</v>
      </c>
      <c r="BF35" s="252">
        <f t="shared" si="70"/>
        <v>269331.52955150726</v>
      </c>
      <c r="BG35" s="252">
        <f t="shared" si="71"/>
        <v>124328.76421099737</v>
      </c>
      <c r="BH35" s="213"/>
      <c r="BI35" s="213"/>
      <c r="BJ35" s="213"/>
      <c r="BK35" s="213"/>
      <c r="BL35" s="213" t="str">
        <f t="shared" si="72"/>
        <v>BF03-175-Agt_1_3</v>
      </c>
      <c r="BM35" s="304">
        <f>(($AC$20-'ICPMS Data'!V36)/('ICPMS Data'!V36/$AC$12-1)*AG35)</f>
        <v>80985086897.749664</v>
      </c>
      <c r="BN35" s="304">
        <f t="shared" si="73"/>
        <v>1433738424205.7283</v>
      </c>
      <c r="BO35" s="304">
        <f>$AC$33-'ICPMS Data'!V36</f>
        <v>-5.7751880918894397E-2</v>
      </c>
      <c r="BP35" s="304">
        <f>'ICPMS Data'!V36/$AC$12-1</f>
        <v>-0.99958606019983587</v>
      </c>
      <c r="BQ35" s="304">
        <f t="shared" si="74"/>
        <v>8608725199.2922001</v>
      </c>
      <c r="BR35" s="304">
        <f>SQRT($AD$33^2+'ICPMS Data'!W36^2)</f>
        <v>1.6778719723472013E-3</v>
      </c>
      <c r="BS35" s="304">
        <f>BP35*SQRT(('ICPMS Data'!W36/'ICPMS Data'!V36)^2+($AE$12/$AC$12)^2)</f>
        <v>-2.991128738322231E-2</v>
      </c>
      <c r="BT35" s="304">
        <f t="shared" si="75"/>
        <v>3412502840.9231577</v>
      </c>
      <c r="BU35" s="485">
        <f t="shared" si="76"/>
        <v>587623437.41564715</v>
      </c>
      <c r="BV35" s="304">
        <f t="shared" si="77"/>
        <v>24760937.184715766</v>
      </c>
      <c r="BW35" s="304">
        <f>AI35*(($AC$21-'ICPMS Data'!X36)/('ICPMS Data'!X36/$AC$13-1))</f>
        <v>33121489244.159683</v>
      </c>
      <c r="BX35" s="304">
        <f t="shared" si="78"/>
        <v>1691112105561.1543</v>
      </c>
      <c r="BY35" s="304">
        <f>$AC$34-'ICPMS Data'!X36</f>
        <v>-0.148300626692799</v>
      </c>
      <c r="BZ35" s="304">
        <f>'ICPMS Data'!X36/$AC$13-1</f>
        <v>-1</v>
      </c>
      <c r="CA35" s="304">
        <f t="shared" si="79"/>
        <v>13847555888.523577</v>
      </c>
      <c r="CB35" s="304">
        <f>SQRT($AD$34^2+'ICPMS Data'!Y36^2)</f>
        <v>3.8065477856756174E-3</v>
      </c>
      <c r="CC35" s="304">
        <f>BZ35*SQRT(('ICPMS Data'!Y36/'ICPMS Data'!X36)^2+($AE$13/$AC$13)^2)</f>
        <v>-2.5667606421880998E-2</v>
      </c>
      <c r="CD35" s="304">
        <f t="shared" si="80"/>
        <v>1232507241.686343</v>
      </c>
      <c r="CE35" s="485">
        <v>0</v>
      </c>
      <c r="CF35" s="485">
        <v>0</v>
      </c>
      <c r="CG35" s="213" t="str">
        <f t="shared" si="81"/>
        <v>BF03-175-Agt_1_3</v>
      </c>
      <c r="CH35" s="262">
        <f t="shared" si="82"/>
        <v>79681802348.785721</v>
      </c>
      <c r="CI35" s="257">
        <f t="shared" si="83"/>
        <v>3415263419.6243911</v>
      </c>
      <c r="CJ35" s="257">
        <f t="shared" si="84"/>
        <v>578166874.78258073</v>
      </c>
      <c r="CK35" s="257">
        <f t="shared" si="85"/>
        <v>24780967.795385152</v>
      </c>
      <c r="CL35" s="262">
        <f t="shared" si="86"/>
        <v>30447827036.617035</v>
      </c>
      <c r="CM35" s="257">
        <f t="shared" si="87"/>
        <v>1232799268.7907679</v>
      </c>
      <c r="CN35" s="262">
        <f t="shared" si="88"/>
        <v>-269331.52955150726</v>
      </c>
      <c r="CO35" s="257">
        <f t="shared" si="89"/>
        <v>124328.76421099737</v>
      </c>
      <c r="CP35" s="286"/>
      <c r="CQ35" s="218">
        <f t="shared" si="90"/>
        <v>1.3332220801257193E-13</v>
      </c>
      <c r="CR35" s="48">
        <f t="shared" si="91"/>
        <v>5.6733443905751285E-15</v>
      </c>
      <c r="CS35" s="219">
        <f t="shared" si="92"/>
        <v>1.3236179792157096E-13</v>
      </c>
      <c r="CT35" s="219">
        <f t="shared" si="93"/>
        <v>5.6731950492099519E-15</v>
      </c>
      <c r="CU35" s="323">
        <f t="shared" si="94"/>
        <v>0.77343275329473038</v>
      </c>
      <c r="CV35" s="219">
        <f t="shared" si="95"/>
        <v>9.6041009100096464E-16</v>
      </c>
      <c r="CW35" s="219">
        <f t="shared" si="96"/>
        <v>4.116439833120457E-17</v>
      </c>
      <c r="CX35" s="323">
        <f t="shared" si="97"/>
        <v>4.9104881737718513E-3</v>
      </c>
      <c r="CY35" s="48">
        <f t="shared" si="98"/>
        <v>5.0577785775111355E-14</v>
      </c>
      <c r="CZ35" s="48">
        <f t="shared" si="99"/>
        <v>2.0478393169281858E-15</v>
      </c>
      <c r="DA35" s="323">
        <f t="shared" si="100"/>
        <v>0.22165675853149783</v>
      </c>
      <c r="DB35" s="219">
        <f t="shared" si="101"/>
        <v>0</v>
      </c>
      <c r="DC35" s="219">
        <f t="shared" si="102"/>
        <v>0</v>
      </c>
      <c r="DD35" s="213"/>
      <c r="DE35" s="267">
        <f t="shared" si="103"/>
        <v>3.1734685173232496E-2</v>
      </c>
      <c r="DF35" s="263">
        <f t="shared" si="104"/>
        <v>1.3504261652885978E-3</v>
      </c>
      <c r="DG35" s="263">
        <f t="shared" si="105"/>
        <v>1.1736069411256839E-2</v>
      </c>
      <c r="DH35" s="263">
        <f t="shared" si="106"/>
        <v>4.7518063510001621E-4</v>
      </c>
      <c r="DI35" s="263">
        <f t="shared" si="107"/>
        <v>0</v>
      </c>
      <c r="DJ35" s="268">
        <f t="shared" si="108"/>
        <v>0</v>
      </c>
      <c r="DL35" s="49">
        <f>'He Data'!P37/(1000000000*22413.6)</f>
        <v>7.1983841995016312E-13</v>
      </c>
      <c r="DM35" s="45">
        <f>DL35*('He Data'!Q37/'He Data'!P37)</f>
        <v>9.5556201410201096E-17</v>
      </c>
      <c r="DN35" s="50">
        <f t="shared" si="109"/>
        <v>433486696493.98828</v>
      </c>
      <c r="DO35" s="51">
        <f>DN35*('He Data'!Q37/'He Data'!P37)</f>
        <v>57543944.489223108</v>
      </c>
      <c r="DP35" s="50">
        <f t="shared" si="110"/>
        <v>7.5824471903422752E-13</v>
      </c>
      <c r="DQ35" s="50">
        <f t="shared" si="111"/>
        <v>1.0065451229356762E-16</v>
      </c>
      <c r="DR35" s="50">
        <f>('He Data'!P37/1000000000)*0.0000000008107131194</f>
        <v>1.3080183621531777E-17</v>
      </c>
      <c r="DS35" s="50">
        <f>('He Data'!P37/1000000000)/3785.41178*42</f>
        <v>1.7901227041529126E-10</v>
      </c>
      <c r="DW35" s="213" t="str">
        <f t="shared" si="112"/>
        <v>BF03-175-Agt_1_3</v>
      </c>
      <c r="DX35" s="324">
        <f t="shared" ca="1" si="113"/>
        <v>2798.6993412516831</v>
      </c>
      <c r="DY35" s="325">
        <f t="shared" ca="1" si="114"/>
        <v>105.89554491756633</v>
      </c>
      <c r="DZ35" s="326">
        <f t="shared" ca="1" si="115"/>
        <v>2798699341.2516832</v>
      </c>
      <c r="EA35" s="326">
        <f t="shared" ca="1" si="15"/>
        <v>7.1983841995016332E-13</v>
      </c>
      <c r="EB35" s="324">
        <f t="shared" ca="1" si="16"/>
        <v>-2.8054683681729657E-16</v>
      </c>
      <c r="EC35" s="326">
        <f t="shared" ca="1" si="116"/>
        <v>2798699341.2516823</v>
      </c>
      <c r="ED35" s="324">
        <f t="shared" ca="1" si="117"/>
        <v>2798.6993412516822</v>
      </c>
      <c r="EE35" s="326"/>
      <c r="EF35" s="457" t="str">
        <f>'Picking Information'!B38</f>
        <v>3</v>
      </c>
      <c r="EG35" s="459" t="str">
        <f>'Picking Information'!C38</f>
        <v>z</v>
      </c>
      <c r="EH35" s="188">
        <v>2.6186196929577044E-4</v>
      </c>
      <c r="EI35" s="511">
        <f>'Alpha Ejection Compiler'!E35</f>
        <v>222.51669896877192</v>
      </c>
      <c r="EJ35" s="30">
        <f>IF($EG35="a",'Alpha Ejection Compiler'!H35,IF($EG35="z",'Alpha Ejection Compiler'!O35,IF($EG35="t",'Alpha Ejection Compiler'!V35,IF($EG35="m",'Alpha Ejection Compiler'!AC35,-1))))</f>
        <v>0.94820907031917423</v>
      </c>
      <c r="EK35" s="30">
        <f>IF($EG35="a",'Alpha Ejection Compiler'!I35,IF($EG35="z",'Alpha Ejection Compiler'!P35,IF($EG35="t",'Alpha Ejection Compiler'!W35,IF($EG35="m",'Alpha Ejection Compiler'!AD35,-1))))</f>
        <v>0.93999842003718126</v>
      </c>
      <c r="EL35" s="30">
        <f>IF($EG35="a",'Alpha Ejection Compiler'!J35,IF($EG35="z",'Alpha Ejection Compiler'!Q35,IF($EG35="t",'Alpha Ejection Compiler'!X35,IF($EG35="m",'Alpha Ejection Compiler'!AE35,-1))))</f>
        <v>0.93875321124351685</v>
      </c>
      <c r="EM35" s="30">
        <f>IF($EG35="a",'Alpha Ejection Compiler'!K35,IF($EG35="z",'Alpha Ejection Compiler'!R35,IF($EG35="t",'Alpha Ejection Compiler'!Y35,IF($EG35="m",'Alpha Ejection Compiler'!AF35,-1))))</f>
        <v>0.98401443734380856</v>
      </c>
      <c r="EN35" s="30">
        <f t="shared" si="118"/>
        <v>0.94709948028361879</v>
      </c>
      <c r="EO35" s="30">
        <f t="shared" si="17"/>
        <v>0.94934841203644349</v>
      </c>
      <c r="EP35" s="213" t="str">
        <f t="shared" si="119"/>
        <v>BF03-175-Agt_1_3</v>
      </c>
      <c r="EQ35" s="474">
        <f t="shared" ca="1" si="120"/>
        <v>2905.1271827433047</v>
      </c>
      <c r="ER35" s="475">
        <f t="shared" ca="1" si="121"/>
        <v>109.92249918987311</v>
      </c>
      <c r="ES35" s="473">
        <f t="shared" ca="1" si="122"/>
        <v>2905127182.7433047</v>
      </c>
      <c r="ET35" s="476">
        <f t="shared" ca="1" si="18"/>
        <v>7.1983841995016312E-13</v>
      </c>
      <c r="EU35" s="478">
        <f t="shared" ca="1" si="19"/>
        <v>0</v>
      </c>
      <c r="EV35" s="477">
        <f t="shared" ca="1" si="123"/>
        <v>2905127182.7433047</v>
      </c>
      <c r="EW35" s="474">
        <f t="shared" ca="1" si="124"/>
        <v>2905.1271827433047</v>
      </c>
      <c r="EX35" s="474"/>
      <c r="EZ35" s="128">
        <f t="shared" si="20"/>
        <v>1.6426099122066955E-22</v>
      </c>
      <c r="FA35" s="63">
        <f t="shared" si="21"/>
        <v>6.6210191468560989E-24</v>
      </c>
      <c r="FB35" s="67">
        <f t="shared" si="22"/>
        <v>1.5014015707341806E-23</v>
      </c>
      <c r="FC35" s="63">
        <f t="shared" si="23"/>
        <v>0</v>
      </c>
      <c r="FD35" s="63">
        <f t="shared" si="125"/>
        <v>1.8589602607486746E-22</v>
      </c>
      <c r="FE35" s="67">
        <f t="shared" si="126"/>
        <v>1.7614424626710875E-10</v>
      </c>
      <c r="FF35" s="67">
        <f t="shared" si="24"/>
        <v>2952292369.5718575</v>
      </c>
      <c r="FG35" s="64">
        <f t="shared" si="127"/>
        <v>2952.2923695718573</v>
      </c>
      <c r="FH35" s="65">
        <f t="shared" si="25"/>
        <v>3073807495.4142456</v>
      </c>
      <c r="FI35" s="65">
        <f t="shared" si="128"/>
        <v>3073.8074954142457</v>
      </c>
      <c r="FJ35" s="65">
        <f t="shared" si="26"/>
        <v>116.94226781151694</v>
      </c>
      <c r="FK35" s="63">
        <f t="shared" si="27"/>
        <v>1.8589602607486746E-22</v>
      </c>
      <c r="FL35" s="63">
        <f t="shared" si="28"/>
        <v>7.0723266063089526E-24</v>
      </c>
      <c r="FM35" s="63">
        <f t="shared" si="29"/>
        <v>112319254.03768408</v>
      </c>
      <c r="FN35" s="65">
        <f t="shared" si="129"/>
        <v>112.31925403768409</v>
      </c>
      <c r="FO35" s="66">
        <f t="shared" si="130"/>
        <v>3.8044759792531204</v>
      </c>
      <c r="FQ35" s="73">
        <f>IF('Picking Information'!U38="Y",'Calculations Page'!FG35,-1)</f>
        <v>2952.2923695718573</v>
      </c>
      <c r="FR35" s="72">
        <f>IF('Picking Information'!U38="Y",'Calculations Page'!FN35,-1)</f>
        <v>112.31925403768409</v>
      </c>
      <c r="FS35" s="72">
        <f>IF('Picking Information'!A38="Y",1,'Calculations Page'!X35)</f>
        <v>0.94934841203644349</v>
      </c>
      <c r="FT35" s="72">
        <f t="shared" si="131"/>
        <v>7</v>
      </c>
      <c r="FU35" s="72">
        <f t="shared" si="132"/>
        <v>3109.8091408178657</v>
      </c>
      <c r="FV35" s="72">
        <f t="shared" si="133"/>
        <v>118.31194176303356</v>
      </c>
      <c r="FW35" s="74">
        <f t="shared" si="134"/>
        <v>236.62388352606712</v>
      </c>
      <c r="FY35" s="79">
        <f t="shared" si="30"/>
        <v>2.7489231135244117</v>
      </c>
      <c r="FZ35" s="80">
        <f t="shared" si="31"/>
        <v>3.6491057356355302E-4</v>
      </c>
      <c r="GA35" s="80">
        <f>(DE35/1000)/'Calculations Page'!EH35</f>
        <v>0.12118859893468718</v>
      </c>
      <c r="GB35" s="80">
        <f t="shared" si="32"/>
        <v>5.1570152356232571E-3</v>
      </c>
      <c r="GC35" s="80">
        <f>(DG35/1000)/'Calculations Page'!EH35</f>
        <v>4.4817769616637491E-2</v>
      </c>
      <c r="GD35" s="80">
        <f t="shared" si="33"/>
        <v>1.8146225524001331E-3</v>
      </c>
      <c r="GE35" s="80">
        <f>(DI35/1000)/'Calculations Page'!EH35</f>
        <v>0</v>
      </c>
      <c r="GF35" s="80" t="e">
        <f t="shared" si="34"/>
        <v>#DIV/0!</v>
      </c>
      <c r="GG35" s="81">
        <f t="shared" si="135"/>
        <v>0.13172077479459698</v>
      </c>
      <c r="GH35" s="516">
        <f t="shared" si="35"/>
        <v>7.8658897029926976E-18</v>
      </c>
      <c r="GI35" s="515"/>
      <c r="GJ35" s="243"/>
      <c r="GK35" s="85" t="str">
        <f t="shared" si="136"/>
        <v>2.749</v>
      </c>
      <c r="GL35" s="86" t="str">
        <f t="shared" si="137"/>
        <v>0.000</v>
      </c>
      <c r="GM35" s="86" t="str">
        <f t="shared" si="138"/>
        <v>0.12</v>
      </c>
      <c r="GN35" s="86" t="str">
        <f t="shared" si="139"/>
        <v>0.01</v>
      </c>
      <c r="GO35" s="86" t="str">
        <f t="shared" si="140"/>
        <v>0.04</v>
      </c>
      <c r="GP35" s="86" t="str">
        <f t="shared" si="141"/>
        <v>0.00</v>
      </c>
      <c r="GQ35" s="86" t="str">
        <f t="shared" si="142"/>
        <v>0.00</v>
      </c>
      <c r="GR35" s="86" t="e">
        <f t="shared" si="143"/>
        <v>#DIV/0!</v>
      </c>
      <c r="GS35" s="86" t="str">
        <f t="shared" si="144"/>
        <v>2952.29</v>
      </c>
      <c r="GT35" s="86" t="str">
        <f t="shared" si="145"/>
        <v>0.949</v>
      </c>
      <c r="GU35" s="86" t="str">
        <f t="shared" si="146"/>
        <v>3109.81</v>
      </c>
      <c r="GV35" s="87" t="str">
        <f t="shared" si="147"/>
        <v>118.31</v>
      </c>
      <c r="GW35" s="87" t="str">
        <f t="shared" si="148"/>
        <v>112.32</v>
      </c>
      <c r="GX35" s="129"/>
      <c r="GY35" s="93"/>
    </row>
    <row r="36" spans="1:207">
      <c r="A36" s="39" t="str">
        <f>'Picking Information'!B39</f>
        <v>1</v>
      </c>
      <c r="B36" s="40" t="str">
        <f>'Picking Information'!D39</f>
        <v>Toro</v>
      </c>
      <c r="C36" s="40" t="str">
        <f>'Picking Information'!E39</f>
        <v>E8-2</v>
      </c>
      <c r="D36" s="45">
        <f>'Picking Information'!F39</f>
        <v>0</v>
      </c>
      <c r="E36" s="45">
        <v>1</v>
      </c>
      <c r="F36" s="121">
        <f>'Picking Information'!H39</f>
        <v>339.28077455048407</v>
      </c>
      <c r="G36" s="121">
        <f>'Picking Information'!I39</f>
        <v>291.35546334716457</v>
      </c>
      <c r="H36" s="121">
        <f>'Picking Information'!J39</f>
        <v>337.37897648686032</v>
      </c>
      <c r="I36" s="121">
        <f>'Picking Information'!K39</f>
        <v>248.75518672199169</v>
      </c>
      <c r="J36" s="121">
        <f t="shared" si="37"/>
        <v>338.32987551867222</v>
      </c>
      <c r="K36" s="121">
        <f t="shared" si="38"/>
        <v>270.05532503457812</v>
      </c>
      <c r="L36" s="121">
        <f t="shared" si="39"/>
        <v>135.02766251728906</v>
      </c>
      <c r="M36" s="121">
        <f>IF('Picking Information'!P39="N",'Calculations Page'!F36*1.5,'Calculations Page'!F36)</f>
        <v>339.28077455048407</v>
      </c>
      <c r="N36" s="46" t="str">
        <f>'Picking Information'!R39</f>
        <v>zircon</v>
      </c>
      <c r="O36" s="222"/>
      <c r="P36" s="47">
        <f t="shared" si="40"/>
        <v>1.1402198908013339E-4</v>
      </c>
      <c r="Q36" s="306">
        <f t="shared" si="41"/>
        <v>5.9701773873640418E-5</v>
      </c>
      <c r="R36" s="47">
        <f t="shared" si="42"/>
        <v>0.34486694684371855</v>
      </c>
      <c r="S36" s="47">
        <f t="shared" si="43"/>
        <v>2.3002428299925937E-2</v>
      </c>
      <c r="T36" s="47">
        <f t="shared" si="44"/>
        <v>2.0706602435649365E-2</v>
      </c>
      <c r="U36" s="47">
        <f t="shared" si="45"/>
        <v>0.88929013503526599</v>
      </c>
      <c r="V36" s="47">
        <f t="shared" si="46"/>
        <v>0.91783364393829303</v>
      </c>
      <c r="W36" s="47">
        <f t="shared" si="47"/>
        <v>0.90859587828546118</v>
      </c>
      <c r="X36" s="239">
        <f t="shared" si="48"/>
        <v>0.91681093215029208</v>
      </c>
      <c r="Y36" s="306">
        <f t="shared" si="49"/>
        <v>0.37912357761204002</v>
      </c>
      <c r="Z36" s="306">
        <f t="shared" si="50"/>
        <v>2.9850886936820211E-4</v>
      </c>
      <c r="AA36" s="192"/>
      <c r="AB36"/>
      <c r="AC36"/>
      <c r="AD36"/>
      <c r="AE36"/>
      <c r="AF36" s="192"/>
      <c r="AG36" s="251">
        <f t="shared" si="9"/>
        <v>1433738424205.7283</v>
      </c>
      <c r="AH36" s="246">
        <f t="shared" si="51"/>
        <v>8608725199.2922001</v>
      </c>
      <c r="AI36" s="246">
        <f t="shared" si="10"/>
        <v>1691112105561.1543</v>
      </c>
      <c r="AJ36" s="246">
        <f t="shared" si="52"/>
        <v>13847555888.523577</v>
      </c>
      <c r="AK36" s="246">
        <f t="shared" si="11"/>
        <v>174546574.43947619</v>
      </c>
      <c r="AL36" s="246">
        <f t="shared" si="53"/>
        <v>79527107.403615773</v>
      </c>
      <c r="AM36" s="213" t="str">
        <f t="shared" si="54"/>
        <v>E8-2</v>
      </c>
      <c r="AN36" s="256">
        <f t="shared" si="55"/>
        <v>1303284548.9639471</v>
      </c>
      <c r="AO36" s="252">
        <f t="shared" si="56"/>
        <v>1433738424205.7283</v>
      </c>
      <c r="AP36" s="252">
        <f t="shared" si="12"/>
        <v>-2.199E-3</v>
      </c>
      <c r="AQ36" s="252">
        <f t="shared" si="13"/>
        <v>-0.99998423165137618</v>
      </c>
      <c r="AR36" s="252">
        <f t="shared" si="57"/>
        <v>8608725199.2922001</v>
      </c>
      <c r="AS36" s="252">
        <f t="shared" si="14"/>
        <v>1.6318924942564423E-4</v>
      </c>
      <c r="AT36" s="252">
        <f t="shared" si="58"/>
        <v>-7.452123257462559E-2</v>
      </c>
      <c r="AU36" s="252">
        <f t="shared" si="59"/>
        <v>137290153.01859486</v>
      </c>
      <c r="AV36" s="252">
        <f t="shared" si="60"/>
        <v>9456562.6330664139</v>
      </c>
      <c r="AW36" s="252">
        <f t="shared" si="61"/>
        <v>996169.97067578149</v>
      </c>
      <c r="AX36" s="252">
        <f t="shared" si="62"/>
        <v>2673662207.5426502</v>
      </c>
      <c r="AY36" s="252">
        <f t="shared" si="63"/>
        <v>1691112105561.1543</v>
      </c>
      <c r="AZ36" s="252">
        <f t="shared" si="64"/>
        <v>-0.13029600894067567</v>
      </c>
      <c r="BA36" s="252">
        <f t="shared" si="65"/>
        <v>-1</v>
      </c>
      <c r="BB36" s="252">
        <f t="shared" si="66"/>
        <v>13847555888.523577</v>
      </c>
      <c r="BC36" s="252">
        <f t="shared" si="67"/>
        <v>5.34545603211162E-4</v>
      </c>
      <c r="BD36" s="252">
        <f t="shared" si="68"/>
        <v>-4.1025163014571245E-3</v>
      </c>
      <c r="BE36" s="252">
        <f t="shared" si="69"/>
        <v>26831629.130094022</v>
      </c>
      <c r="BF36" s="252">
        <f t="shared" si="70"/>
        <v>269331.52955150726</v>
      </c>
      <c r="BG36" s="252">
        <f t="shared" si="71"/>
        <v>124328.76421099737</v>
      </c>
      <c r="BH36" s="213"/>
      <c r="BI36" s="213"/>
      <c r="BJ36" s="213"/>
      <c r="BK36" s="213"/>
      <c r="BL36" s="213" t="str">
        <f t="shared" si="72"/>
        <v>E8-2</v>
      </c>
      <c r="BM36" s="304">
        <f>(($AC$20-'ICPMS Data'!V37)/('ICPMS Data'!V37/$AC$12-1)*AG36)</f>
        <v>2028063933627.5278</v>
      </c>
      <c r="BN36" s="304">
        <f t="shared" si="73"/>
        <v>1433738424205.7283</v>
      </c>
      <c r="BO36" s="304">
        <f>$AC$33-'ICPMS Data'!V37</f>
        <v>-1.4016082862260502</v>
      </c>
      <c r="BP36" s="304">
        <f>'ICPMS Data'!V37/$AC$12-1</f>
        <v>-0.98995406188198076</v>
      </c>
      <c r="BQ36" s="304">
        <f t="shared" si="74"/>
        <v>8608725199.2922001</v>
      </c>
      <c r="BR36" s="304">
        <f>SQRT($AD$33^2+'ICPMS Data'!W37^2)</f>
        <v>1.1206733723206691E-2</v>
      </c>
      <c r="BS36" s="304">
        <f>BP36*SQRT(('ICPMS Data'!W37/'ICPMS Data'!V37)^2+($AE$12/$AC$12)^2)</f>
        <v>-1.0630004458928848E-2</v>
      </c>
      <c r="BT36" s="304">
        <f t="shared" si="75"/>
        <v>29756937555.161156</v>
      </c>
      <c r="BU36" s="485">
        <f t="shared" si="76"/>
        <v>14715522889.807774</v>
      </c>
      <c r="BV36" s="304">
        <f t="shared" si="77"/>
        <v>215914739.40385982</v>
      </c>
      <c r="BW36" s="304">
        <f>AI36*(($AC$21-'ICPMS Data'!X37)/('ICPMS Data'!X37/$AC$13-1))</f>
        <v>706708055432.59424</v>
      </c>
      <c r="BX36" s="304">
        <f t="shared" si="78"/>
        <v>1691112105561.1543</v>
      </c>
      <c r="BY36" s="304">
        <f>$AC$34-'ICPMS Data'!X37</f>
        <v>-0.54661045131848296</v>
      </c>
      <c r="BZ36" s="304">
        <f>'ICPMS Data'!X37/$AC$13-1</f>
        <v>-1</v>
      </c>
      <c r="CA36" s="304">
        <f t="shared" si="79"/>
        <v>13847555888.523577</v>
      </c>
      <c r="CB36" s="304">
        <f>SQRT($AD$34^2+'ICPMS Data'!Y37^2)</f>
        <v>1.2222644918149648E-2</v>
      </c>
      <c r="CC36" s="304">
        <f>BZ36*SQRT(('ICPMS Data'!Y37/'ICPMS Data'!X37)^2+($AE$13/$AC$13)^2)</f>
        <v>-2.2360755320195599E-2</v>
      </c>
      <c r="CD36" s="304">
        <f t="shared" si="80"/>
        <v>23085232779.562622</v>
      </c>
      <c r="CE36" s="485">
        <v>0</v>
      </c>
      <c r="CF36" s="485">
        <v>0</v>
      </c>
      <c r="CG36" s="213" t="str">
        <f t="shared" si="81"/>
        <v>E8-2</v>
      </c>
      <c r="CH36" s="262">
        <f t="shared" si="82"/>
        <v>2026760649078.564</v>
      </c>
      <c r="CI36" s="257">
        <f t="shared" si="83"/>
        <v>29757254262.580681</v>
      </c>
      <c r="CJ36" s="257">
        <f t="shared" si="84"/>
        <v>14706066327.174707</v>
      </c>
      <c r="CK36" s="257">
        <f t="shared" si="85"/>
        <v>215917037.41587225</v>
      </c>
      <c r="CL36" s="262">
        <f t="shared" si="86"/>
        <v>704034393225.05164</v>
      </c>
      <c r="CM36" s="257">
        <f t="shared" si="87"/>
        <v>23085248372.56282</v>
      </c>
      <c r="CN36" s="262">
        <f t="shared" si="88"/>
        <v>-269331.52955150726</v>
      </c>
      <c r="CO36" s="257">
        <f t="shared" si="89"/>
        <v>124328.76421099737</v>
      </c>
      <c r="CP36" s="286"/>
      <c r="CQ36" s="218">
        <f t="shared" si="90"/>
        <v>3.3911407232653466E-12</v>
      </c>
      <c r="CR36" s="48">
        <f t="shared" si="91"/>
        <v>4.9431956135347546E-14</v>
      </c>
      <c r="CS36" s="219">
        <f t="shared" si="92"/>
        <v>3.3667120416587441E-12</v>
      </c>
      <c r="CT36" s="219">
        <f t="shared" si="93"/>
        <v>4.943065492123037E-14</v>
      </c>
      <c r="CU36" s="323">
        <f t="shared" si="94"/>
        <v>0.78934328773951212</v>
      </c>
      <c r="CV36" s="219">
        <f t="shared" si="95"/>
        <v>2.4428681606602504E-14</v>
      </c>
      <c r="CW36" s="219">
        <f t="shared" si="96"/>
        <v>3.5866617510942232E-16</v>
      </c>
      <c r="CX36" s="323">
        <f t="shared" si="97"/>
        <v>5.0115034086409107E-3</v>
      </c>
      <c r="CY36" s="48">
        <f t="shared" si="98"/>
        <v>1.1694923475499197E-12</v>
      </c>
      <c r="CZ36" s="48">
        <f t="shared" si="99"/>
        <v>3.8347588658742225E-14</v>
      </c>
      <c r="DA36" s="323">
        <f t="shared" si="100"/>
        <v>0.20564520885184692</v>
      </c>
      <c r="DB36" s="219">
        <f t="shared" si="101"/>
        <v>0</v>
      </c>
      <c r="DC36" s="219">
        <f t="shared" si="102"/>
        <v>0</v>
      </c>
      <c r="DD36" s="213"/>
      <c r="DE36" s="267">
        <f t="shared" si="103"/>
        <v>0.80719322635885049</v>
      </c>
      <c r="DF36" s="263">
        <f t="shared" si="104"/>
        <v>1.1766288518896776E-2</v>
      </c>
      <c r="DG36" s="263">
        <f t="shared" si="105"/>
        <v>0.27136900432548339</v>
      </c>
      <c r="DH36" s="263">
        <f t="shared" si="106"/>
        <v>8.8981744723745457E-3</v>
      </c>
      <c r="DI36" s="263">
        <f t="shared" si="107"/>
        <v>0</v>
      </c>
      <c r="DJ36" s="268">
        <f t="shared" si="108"/>
        <v>0</v>
      </c>
      <c r="DL36" s="49">
        <f>'He Data'!P38/(1000000000*22413.6)</f>
        <v>3.1514854283987675E-13</v>
      </c>
      <c r="DM36" s="45">
        <f>DL36*('He Data'!Q38/'He Data'!P38)</f>
        <v>1.2045655227074108E-15</v>
      </c>
      <c r="DN36" s="50">
        <f t="shared" si="109"/>
        <v>189782452498.1738</v>
      </c>
      <c r="DO36" s="51">
        <f>DN36*('He Data'!Q38/'He Data'!P38)</f>
        <v>725389357.77440286</v>
      </c>
      <c r="DP36" s="50">
        <f t="shared" si="110"/>
        <v>3.4374431170964127E-13</v>
      </c>
      <c r="DQ36" s="50">
        <f t="shared" si="111"/>
        <v>1.3138647025970971E-15</v>
      </c>
      <c r="DR36" s="50">
        <f>('He Data'!P38/1000000000)*0.0000000008107131194</f>
        <v>5.7265640373698802E-18</v>
      </c>
      <c r="DS36" s="50">
        <f>('He Data'!P38/1000000000)/3785.41178*42</f>
        <v>7.8372388314231483E-11</v>
      </c>
      <c r="DW36" s="213" t="str">
        <f t="shared" si="112"/>
        <v>E8-2</v>
      </c>
      <c r="DX36" s="324">
        <f t="shared" ca="1" si="113"/>
        <v>66.746123103541038</v>
      </c>
      <c r="DY36" s="325">
        <f t="shared" ca="1" si="114"/>
        <v>0.87624254099746712</v>
      </c>
      <c r="DZ36" s="326">
        <f t="shared" ca="1" si="115"/>
        <v>66746123.103541039</v>
      </c>
      <c r="EA36" s="326">
        <f t="shared" ca="1" si="15"/>
        <v>3.1514854283988013E-13</v>
      </c>
      <c r="EB36" s="324">
        <f t="shared" ca="1" si="16"/>
        <v>-1.0733464070961533E-14</v>
      </c>
      <c r="EC36" s="326">
        <f t="shared" ca="1" si="116"/>
        <v>66746123.103540324</v>
      </c>
      <c r="ED36" s="324">
        <f t="shared" ca="1" si="117"/>
        <v>66.746123103540327</v>
      </c>
      <c r="EE36" s="326"/>
      <c r="EF36" s="457" t="str">
        <f>'Picking Information'!B39</f>
        <v>1</v>
      </c>
      <c r="EG36" s="459" t="str">
        <f>'Picking Information'!C39</f>
        <v>z</v>
      </c>
      <c r="EH36" s="510">
        <f>IF($EG36="a",'Alpha Ejection Compiler'!G36,IF($EG36="z",'Alpha Ejection Compiler'!N36,IF($EG36="t",'Alpha Ejection Compiler'!U36,IF($EG36="m",'Alpha Ejection Compiler'!AB36,-1))))</f>
        <v>5.9701773873640418E-5</v>
      </c>
      <c r="EI36" s="511">
        <f>'Alpha Ejection Compiler'!E36</f>
        <v>143.43645144176716</v>
      </c>
      <c r="EJ36" s="30">
        <f>IF($EG36="a",'Alpha Ejection Compiler'!H36,IF($EG36="z",'Alpha Ejection Compiler'!O36,IF($EG36="t",'Alpha Ejection Compiler'!V36,IF($EG36="m",'Alpha Ejection Compiler'!AC36,-1))))</f>
        <v>0.91877190144284016</v>
      </c>
      <c r="EK36" s="30">
        <f>IF($EG36="a",'Alpha Ejection Compiler'!I36,IF($EG36="z",'Alpha Ejection Compiler'!P36,IF($EG36="t",'Alpha Ejection Compiler'!W36,IF($EG36="m",'Alpha Ejection Compiler'!AD36,-1))))</f>
        <v>0.90574485406222305</v>
      </c>
      <c r="EL36" s="30">
        <f>IF($EG36="a",'Alpha Ejection Compiler'!J36,IF($EG36="z",'Alpha Ejection Compiler'!Q36,IF($EG36="t",'Alpha Ejection Compiler'!X36,IF($EG36="m",'Alpha Ejection Compiler'!AE36,-1))))</f>
        <v>0.90376594961029744</v>
      </c>
      <c r="EM36" s="30">
        <f>IF($EG36="a",'Alpha Ejection Compiler'!K36,IF($EG36="z",'Alpha Ejection Compiler'!R36,IF($EG36="t",'Alpha Ejection Compiler'!Y36,IF($EG36="m",'Alpha Ejection Compiler'!AF36,-1))))</f>
        <v>0.97511321480889335</v>
      </c>
      <c r="EN36" s="30">
        <f t="shared" si="118"/>
        <v>0.91711059454179211</v>
      </c>
      <c r="EO36" s="30">
        <f t="shared" si="17"/>
        <v>0.91681093215029208</v>
      </c>
      <c r="EP36" s="213" t="str">
        <f t="shared" si="119"/>
        <v>E8-2</v>
      </c>
      <c r="EQ36" s="474">
        <f t="shared" ca="1" si="120"/>
        <v>72.733835068192008</v>
      </c>
      <c r="ER36" s="475">
        <f t="shared" ca="1" si="121"/>
        <v>0.95484917315387996</v>
      </c>
      <c r="ES36" s="473">
        <f t="shared" ca="1" si="122"/>
        <v>72733835.068192005</v>
      </c>
      <c r="ET36" s="476">
        <f t="shared" ca="1" si="18"/>
        <v>3.1514854283987483E-13</v>
      </c>
      <c r="EU36" s="478">
        <f t="shared" ca="1" si="19"/>
        <v>6.0876363387543022E-15</v>
      </c>
      <c r="EV36" s="477">
        <f t="shared" ca="1" si="123"/>
        <v>72733835.068192452</v>
      </c>
      <c r="EW36" s="474">
        <f t="shared" ca="1" si="124"/>
        <v>72.733835068192448</v>
      </c>
      <c r="EX36" s="474"/>
      <c r="EZ36" s="128">
        <f t="shared" si="20"/>
        <v>4.1780896436985012E-21</v>
      </c>
      <c r="FA36" s="63">
        <f t="shared" si="21"/>
        <v>1.6841010956183733E-22</v>
      </c>
      <c r="FB36" s="67">
        <f t="shared" si="22"/>
        <v>3.4716380337019369E-22</v>
      </c>
      <c r="FC36" s="63">
        <f t="shared" si="23"/>
        <v>0</v>
      </c>
      <c r="FD36" s="63">
        <f t="shared" si="125"/>
        <v>4.693663556630532E-21</v>
      </c>
      <c r="FE36" s="67">
        <f t="shared" si="126"/>
        <v>1.7708145705891116E-10</v>
      </c>
      <c r="FF36" s="67">
        <f t="shared" si="24"/>
        <v>66747376.302986354</v>
      </c>
      <c r="FG36" s="64">
        <f t="shared" si="127"/>
        <v>66.747376302986353</v>
      </c>
      <c r="FH36" s="65">
        <f t="shared" si="25"/>
        <v>72765001.949714303</v>
      </c>
      <c r="FI36" s="65">
        <f t="shared" si="128"/>
        <v>72.765001949714303</v>
      </c>
      <c r="FJ36" s="65">
        <f t="shared" si="26"/>
        <v>1.0071541271241056</v>
      </c>
      <c r="FK36" s="63">
        <f t="shared" si="27"/>
        <v>4.693663556630532E-21</v>
      </c>
      <c r="FL36" s="63">
        <f t="shared" si="28"/>
        <v>6.2439694966124302E-23</v>
      </c>
      <c r="FM36" s="63">
        <f t="shared" si="29"/>
        <v>923863.03465937544</v>
      </c>
      <c r="FN36" s="65">
        <f t="shared" si="129"/>
        <v>0.92386303465937547</v>
      </c>
      <c r="FO36" s="66">
        <f t="shared" si="130"/>
        <v>1.3841188760224583</v>
      </c>
      <c r="FQ36" s="73">
        <f>IF('Picking Information'!U39="Y",'Calculations Page'!FG36,-1)</f>
        <v>66.747376302986353</v>
      </c>
      <c r="FR36" s="72">
        <f>IF('Picking Information'!U39="Y",'Calculations Page'!FN36,-1)</f>
        <v>0.92386303465937547</v>
      </c>
      <c r="FS36" s="72">
        <f>IF('Picking Information'!A39="Y",1,'Calculations Page'!X36)</f>
        <v>0.91681093215029208</v>
      </c>
      <c r="FT36" s="72">
        <f t="shared" si="131"/>
        <v>7</v>
      </c>
      <c r="FU36" s="72">
        <f t="shared" si="132"/>
        <v>72.803861693093893</v>
      </c>
      <c r="FV36" s="72">
        <f t="shared" si="133"/>
        <v>1.0076919921673964</v>
      </c>
      <c r="FW36" s="74">
        <f t="shared" si="134"/>
        <v>2.0153839843347927</v>
      </c>
      <c r="FY36" s="79">
        <f t="shared" si="30"/>
        <v>5.2787132172469908</v>
      </c>
      <c r="FZ36" s="80">
        <f t="shared" si="31"/>
        <v>2.0176377426521522E-2</v>
      </c>
      <c r="GA36" s="80">
        <f>(DE36/1000)/'Calculations Page'!EH36</f>
        <v>13.520422828093608</v>
      </c>
      <c r="GB36" s="80">
        <f t="shared" si="32"/>
        <v>0.19708440395423224</v>
      </c>
      <c r="GC36" s="80">
        <f>(DG36/1000)/'Calculations Page'!EH36</f>
        <v>4.545409402739681</v>
      </c>
      <c r="GD36" s="80">
        <f t="shared" si="33"/>
        <v>0.14904372006110989</v>
      </c>
      <c r="GE36" s="80">
        <f>(DI36/1000)/'Calculations Page'!EH36</f>
        <v>0</v>
      </c>
      <c r="GF36" s="80" t="e">
        <f t="shared" si="34"/>
        <v>#DIV/0!</v>
      </c>
      <c r="GG36" s="81">
        <f t="shared" si="135"/>
        <v>14.588594037737433</v>
      </c>
      <c r="GH36" s="516">
        <f t="shared" si="35"/>
        <v>1.5104742557662599E-17</v>
      </c>
      <c r="GI36" s="515"/>
      <c r="GJ36" s="243"/>
      <c r="GK36" s="85" t="str">
        <f t="shared" si="136"/>
        <v>5.279</v>
      </c>
      <c r="GL36" s="86" t="str">
        <f t="shared" si="137"/>
        <v>0.020</v>
      </c>
      <c r="GM36" s="86" t="str">
        <f t="shared" si="138"/>
        <v>13.52</v>
      </c>
      <c r="GN36" s="86" t="str">
        <f t="shared" si="139"/>
        <v>0.20</v>
      </c>
      <c r="GO36" s="86" t="str">
        <f t="shared" si="140"/>
        <v>4.55</v>
      </c>
      <c r="GP36" s="86" t="str">
        <f t="shared" si="141"/>
        <v>0.15</v>
      </c>
      <c r="GQ36" s="86" t="str">
        <f t="shared" si="142"/>
        <v>0.00</v>
      </c>
      <c r="GR36" s="86" t="e">
        <f t="shared" si="143"/>
        <v>#DIV/0!</v>
      </c>
      <c r="GS36" s="86" t="str">
        <f t="shared" si="144"/>
        <v>66.75</v>
      </c>
      <c r="GT36" s="86" t="str">
        <f t="shared" si="145"/>
        <v>0.917</v>
      </c>
      <c r="GU36" s="86" t="str">
        <f t="shared" si="146"/>
        <v>72.80</v>
      </c>
      <c r="GV36" s="87" t="str">
        <f t="shared" si="147"/>
        <v>1.01</v>
      </c>
      <c r="GW36" s="87" t="str">
        <f t="shared" si="148"/>
        <v>0.92</v>
      </c>
      <c r="GX36" s="129"/>
      <c r="GY36" s="93"/>
    </row>
    <row r="37" spans="1:207">
      <c r="A37" s="39" t="str">
        <f>'Picking Information'!B40</f>
        <v>1</v>
      </c>
      <c r="B37" s="40" t="str">
        <f>'Picking Information'!D40</f>
        <v>Peak</v>
      </c>
      <c r="C37" s="40" t="str">
        <f>'Picking Information'!E40</f>
        <v>EGC1_z04</v>
      </c>
      <c r="D37" s="45">
        <f>'Picking Information'!F40</f>
        <v>0</v>
      </c>
      <c r="E37" s="45">
        <v>1</v>
      </c>
      <c r="F37" s="121">
        <f>'Picking Information'!H40</f>
        <v>113.8</v>
      </c>
      <c r="G37" s="121">
        <f>'Picking Information'!I40</f>
        <v>75.5</v>
      </c>
      <c r="H37" s="121">
        <f>'Picking Information'!J40</f>
        <v>113.1</v>
      </c>
      <c r="I37" s="121">
        <f>'Picking Information'!K40</f>
        <v>57.8</v>
      </c>
      <c r="J37" s="121">
        <f t="shared" si="37"/>
        <v>113.44999999999999</v>
      </c>
      <c r="K37" s="121">
        <f t="shared" si="38"/>
        <v>66.650000000000006</v>
      </c>
      <c r="L37" s="121">
        <f t="shared" si="39"/>
        <v>33.325000000000003</v>
      </c>
      <c r="M37" s="121">
        <f>IF('Picking Information'!P40="N",'Calculations Page'!F37*1.5,'Calculations Page'!F37)</f>
        <v>113.8</v>
      </c>
      <c r="N37" s="46" t="str">
        <f>'Picking Information'!R40</f>
        <v>zircon</v>
      </c>
      <c r="O37" s="222"/>
      <c r="P37" s="47">
        <f t="shared" si="40"/>
        <v>2.3021427157499998E-6</v>
      </c>
      <c r="Q37" s="306">
        <f t="shared" si="41"/>
        <v>1.2053991072192424E-6</v>
      </c>
      <c r="R37" s="47">
        <f t="shared" si="42"/>
        <v>1</v>
      </c>
      <c r="S37" s="47">
        <f t="shared" si="43"/>
        <v>8.6892021775215336E-2</v>
      </c>
      <c r="T37" s="47">
        <f t="shared" si="44"/>
        <v>7.7589696193819974E-2</v>
      </c>
      <c r="U37" s="47">
        <f t="shared" si="45"/>
        <v>0.77821011673151741</v>
      </c>
      <c r="V37" s="47">
        <f t="shared" si="46"/>
        <v>0.71382912839196311</v>
      </c>
      <c r="W37" s="47">
        <f t="shared" si="47"/>
        <v>0.68217137598295696</v>
      </c>
      <c r="X37" s="239">
        <f t="shared" si="48"/>
        <v>0.7068077591806271</v>
      </c>
      <c r="Y37" s="306">
        <f t="shared" si="49"/>
        <v>7.6546338965832825E-3</v>
      </c>
      <c r="Z37" s="306">
        <f t="shared" si="50"/>
        <v>6.0269955360962119E-6</v>
      </c>
      <c r="AA37" s="192"/>
      <c r="AB37"/>
      <c r="AC37"/>
      <c r="AD37"/>
      <c r="AE37"/>
      <c r="AF37" s="192"/>
      <c r="AG37" s="251">
        <f t="shared" si="9"/>
        <v>1433738424205.7283</v>
      </c>
      <c r="AH37" s="246">
        <f t="shared" si="51"/>
        <v>8608725199.2922001</v>
      </c>
      <c r="AI37" s="246">
        <f t="shared" si="10"/>
        <v>1691112105561.1543</v>
      </c>
      <c r="AJ37" s="246">
        <f t="shared" si="52"/>
        <v>13847555888.523577</v>
      </c>
      <c r="AK37" s="246">
        <f t="shared" si="11"/>
        <v>174546574.43947619</v>
      </c>
      <c r="AL37" s="246">
        <f t="shared" si="53"/>
        <v>79527107.403615773</v>
      </c>
      <c r="AM37" s="213" t="str">
        <f t="shared" si="54"/>
        <v>EGC1_z04</v>
      </c>
      <c r="AN37" s="256">
        <f t="shared" si="55"/>
        <v>1303284548.9639471</v>
      </c>
      <c r="AO37" s="252">
        <f t="shared" si="56"/>
        <v>1433738424205.7283</v>
      </c>
      <c r="AP37" s="252">
        <f t="shared" si="12"/>
        <v>-2.199E-3</v>
      </c>
      <c r="AQ37" s="252">
        <f t="shared" si="13"/>
        <v>-0.99998423165137618</v>
      </c>
      <c r="AR37" s="252">
        <f t="shared" si="57"/>
        <v>8608725199.2922001</v>
      </c>
      <c r="AS37" s="252">
        <f t="shared" si="14"/>
        <v>1.6318924942564423E-4</v>
      </c>
      <c r="AT37" s="252">
        <f t="shared" si="58"/>
        <v>-7.452123257462559E-2</v>
      </c>
      <c r="AU37" s="252">
        <f t="shared" si="59"/>
        <v>137290153.01859486</v>
      </c>
      <c r="AV37" s="252">
        <f t="shared" si="60"/>
        <v>9456562.6330664139</v>
      </c>
      <c r="AW37" s="252">
        <f t="shared" si="61"/>
        <v>996169.97067578149</v>
      </c>
      <c r="AX37" s="252">
        <f t="shared" si="62"/>
        <v>2673662207.5426502</v>
      </c>
      <c r="AY37" s="252">
        <f t="shared" si="63"/>
        <v>1691112105561.1543</v>
      </c>
      <c r="AZ37" s="252">
        <f t="shared" si="64"/>
        <v>-0.13029600894067567</v>
      </c>
      <c r="BA37" s="252">
        <f t="shared" si="65"/>
        <v>-1</v>
      </c>
      <c r="BB37" s="252">
        <f t="shared" si="66"/>
        <v>13847555888.523577</v>
      </c>
      <c r="BC37" s="252">
        <f t="shared" si="67"/>
        <v>5.34545603211162E-4</v>
      </c>
      <c r="BD37" s="252">
        <f t="shared" si="68"/>
        <v>-4.1025163014571245E-3</v>
      </c>
      <c r="BE37" s="252">
        <f t="shared" si="69"/>
        <v>26831629.130094022</v>
      </c>
      <c r="BF37" s="252">
        <f t="shared" si="70"/>
        <v>269331.52955150726</v>
      </c>
      <c r="BG37" s="252">
        <f t="shared" si="71"/>
        <v>124328.76421099737</v>
      </c>
      <c r="BH37" s="213"/>
      <c r="BI37" s="213"/>
      <c r="BJ37" s="213"/>
      <c r="BK37" s="213"/>
      <c r="BL37" s="213" t="str">
        <f t="shared" si="72"/>
        <v>EGC1_z04</v>
      </c>
      <c r="BM37" s="304">
        <f>(($AC$20-'ICPMS Data'!V38)/('ICPMS Data'!V38/$AC$12-1)*AG37)</f>
        <v>1000229172.1339055</v>
      </c>
      <c r="BN37" s="304">
        <f t="shared" si="73"/>
        <v>1433738424205.7283</v>
      </c>
      <c r="BO37" s="304">
        <f>$AC$33-'ICPMS Data'!V38</f>
        <v>-1.9876301450077898E-3</v>
      </c>
      <c r="BP37" s="304">
        <f>'ICPMS Data'!V38/$AC$12-1</f>
        <v>-0.99998574663026796</v>
      </c>
      <c r="BQ37" s="304">
        <f t="shared" si="74"/>
        <v>8608725199.2922001</v>
      </c>
      <c r="BR37" s="304">
        <f>SQRT($AD$33^2+'ICPMS Data'!W38^2)</f>
        <v>2.2771604010907113E-4</v>
      </c>
      <c r="BS37" s="304">
        <f>BP37*SQRT(('ICPMS Data'!W38/'ICPMS Data'!V38)^2+($AE$12/$AC$12)^2)</f>
        <v>-0.1147314553386287</v>
      </c>
      <c r="BT37" s="304">
        <f t="shared" si="75"/>
        <v>162287736.63833058</v>
      </c>
      <c r="BU37" s="485">
        <f t="shared" si="76"/>
        <v>7257609.1086353408</v>
      </c>
      <c r="BV37" s="304">
        <f t="shared" si="77"/>
        <v>1177551.093749224</v>
      </c>
      <c r="BW37" s="304">
        <f>AI37*(($AC$21-'ICPMS Data'!X38)/('ICPMS Data'!X38/$AC$13-1))</f>
        <v>2108680708.6549554</v>
      </c>
      <c r="BX37" s="304">
        <f t="shared" si="78"/>
        <v>1691112105561.1543</v>
      </c>
      <c r="BY37" s="304">
        <f>$AC$34-'ICPMS Data'!X38</f>
        <v>-0.129961920208752</v>
      </c>
      <c r="BZ37" s="304">
        <f>'ICPMS Data'!X38/$AC$13-1</f>
        <v>-1</v>
      </c>
      <c r="CA37" s="304">
        <f t="shared" si="79"/>
        <v>13847555888.523577</v>
      </c>
      <c r="CB37" s="304">
        <f>SQRT($AD$34^2+'ICPMS Data'!Y38^2)</f>
        <v>4.3044273914840886E-3</v>
      </c>
      <c r="CC37" s="304">
        <f>BZ37*SQRT(('ICPMS Data'!Y38/'ICPMS Data'!X38)^2+($AE$13/$AC$13)^2)</f>
        <v>-3.31204268461344E-2</v>
      </c>
      <c r="CD37" s="304">
        <f t="shared" si="80"/>
        <v>100267549.13814239</v>
      </c>
      <c r="CE37" s="485">
        <v>0</v>
      </c>
      <c r="CF37" s="485">
        <v>0</v>
      </c>
      <c r="CG37" s="213" t="str">
        <f t="shared" si="81"/>
        <v>EGC1_z04</v>
      </c>
      <c r="CH37" s="262">
        <f t="shared" si="82"/>
        <v>-303055376.83004153</v>
      </c>
      <c r="CI37" s="257">
        <f t="shared" si="83"/>
        <v>212569742.85881171</v>
      </c>
      <c r="CJ37" s="257">
        <f t="shared" si="84"/>
        <v>-2198953.5244310722</v>
      </c>
      <c r="CK37" s="257">
        <f t="shared" si="85"/>
        <v>1542394.6281241325</v>
      </c>
      <c r="CL37" s="262">
        <f t="shared" si="86"/>
        <v>-564981498.88769484</v>
      </c>
      <c r="CM37" s="257">
        <f t="shared" si="87"/>
        <v>103795557.38057728</v>
      </c>
      <c r="CN37" s="262">
        <f t="shared" si="88"/>
        <v>-269331.52955150726</v>
      </c>
      <c r="CO37" s="257">
        <f t="shared" si="89"/>
        <v>124328.76421099737</v>
      </c>
      <c r="CP37" s="286"/>
      <c r="CQ37" s="218">
        <f t="shared" si="90"/>
        <v>0</v>
      </c>
      <c r="CR37" s="48">
        <f t="shared" si="91"/>
        <v>3.5311518031797093E-16</v>
      </c>
      <c r="CS37" s="219">
        <f t="shared" si="92"/>
        <v>0</v>
      </c>
      <c r="CT37" s="219">
        <f t="shared" si="93"/>
        <v>3.5310588514752777E-16</v>
      </c>
      <c r="CU37" s="323" t="e">
        <f t="shared" si="94"/>
        <v>#DIV/0!</v>
      </c>
      <c r="CV37" s="219">
        <f t="shared" si="95"/>
        <v>0</v>
      </c>
      <c r="CW37" s="219">
        <f t="shared" si="96"/>
        <v>2.5621173224653364E-18</v>
      </c>
      <c r="CX37" s="323" t="e">
        <f t="shared" si="97"/>
        <v>#DIV/0!</v>
      </c>
      <c r="CY37" s="48">
        <f t="shared" si="98"/>
        <v>0</v>
      </c>
      <c r="CZ37" s="48">
        <f t="shared" si="99"/>
        <v>1.7241786940295229E-16</v>
      </c>
      <c r="DA37" s="323" t="e">
        <f t="shared" si="100"/>
        <v>#DIV/0!</v>
      </c>
      <c r="DB37" s="219">
        <f t="shared" si="101"/>
        <v>0</v>
      </c>
      <c r="DC37" s="219">
        <f t="shared" si="102"/>
        <v>0</v>
      </c>
      <c r="DD37" s="213"/>
      <c r="DE37" s="267">
        <f t="shared" si="103"/>
        <v>0</v>
      </c>
      <c r="DF37" s="263">
        <f t="shared" si="104"/>
        <v>8.4052006371086616E-5</v>
      </c>
      <c r="DG37" s="263">
        <f t="shared" si="105"/>
        <v>0</v>
      </c>
      <c r="DH37" s="263">
        <f t="shared" si="106"/>
        <v>4.0007842416261049E-5</v>
      </c>
      <c r="DI37" s="263">
        <f t="shared" si="107"/>
        <v>0</v>
      </c>
      <c r="DJ37" s="268">
        <f t="shared" si="108"/>
        <v>0</v>
      </c>
      <c r="DL37" s="49">
        <f>'He Data'!P39/(1000000000*22413.6)</f>
        <v>3.5763752728115706E-17</v>
      </c>
      <c r="DM37" s="45">
        <f>DL37*('He Data'!Q39/'He Data'!P39)</f>
        <v>2.6768488382833896E-17</v>
      </c>
      <c r="DN37" s="50">
        <f t="shared" si="109"/>
        <v>21536931.892871279</v>
      </c>
      <c r="DO37" s="51">
        <f>DN37*('He Data'!Q39/'He Data'!P39)</f>
        <v>16119983.704142572</v>
      </c>
      <c r="DP37" s="50">
        <f t="shared" si="110"/>
        <v>5.0598981496149874E-17</v>
      </c>
      <c r="DQ37" s="50">
        <f t="shared" si="111"/>
        <v>3.7872374822066886E-17</v>
      </c>
      <c r="DR37" s="50">
        <f>('He Data'!P39/1000000000)*0.0000000008107131194</f>
        <v>6.4986313555089009E-22</v>
      </c>
      <c r="DS37" s="50">
        <f>('He Data'!P39/1000000000)/3785.41178*42</f>
        <v>8.893871731484271E-15</v>
      </c>
      <c r="DW37" s="213" t="str">
        <f t="shared" si="112"/>
        <v>EGC1_z04</v>
      </c>
      <c r="DX37" s="324" t="e">
        <f t="shared" ca="1" si="113"/>
        <v>#NUM!</v>
      </c>
      <c r="DY37" s="325" t="e">
        <f t="shared" ca="1" si="114"/>
        <v>#NUM!</v>
      </c>
      <c r="DZ37" s="326" t="e">
        <f t="shared" ca="1" si="115"/>
        <v>#NUM!</v>
      </c>
      <c r="EA37" s="326" t="e">
        <f t="shared" ref="EA37:EA68" ca="1" si="149">8*CS37*(EXP($DV$5*DZ37)-1)+7*CV37*(EXP($DV$6*DZ37)-1)+6*CY37*(EXP($DV$7*DZ37)-1)+DB37*(EXP($DV$8*DZ37)-1)</f>
        <v>#NUM!</v>
      </c>
      <c r="EB37" s="324" t="e">
        <f t="shared" ref="EB37:EB68" ca="1" si="150">(DL37-EA37)/DL37</f>
        <v>#NUM!</v>
      </c>
      <c r="EC37" s="326" t="e">
        <f t="shared" ca="1" si="116"/>
        <v>#NUM!</v>
      </c>
      <c r="ED37" s="324" t="e">
        <f t="shared" ca="1" si="117"/>
        <v>#NUM!</v>
      </c>
      <c r="EE37" s="326"/>
      <c r="EF37" s="457" t="str">
        <f>'Picking Information'!B40</f>
        <v>1</v>
      </c>
      <c r="EG37" s="459" t="str">
        <f>'Picking Information'!C40</f>
        <v>z</v>
      </c>
      <c r="EH37" s="510">
        <f>IF($EG37="a",'Alpha Ejection Compiler'!G37,IF($EG37="z",'Alpha Ejection Compiler'!N37,IF($EG37="t",'Alpha Ejection Compiler'!U37,IF($EG37="m",'Alpha Ejection Compiler'!AB37,-1))))</f>
        <v>1.2053991072192424E-6</v>
      </c>
      <c r="EI37" s="511">
        <f>'Alpha Ejection Compiler'!E37</f>
        <v>37.317970270419671</v>
      </c>
      <c r="EJ37" s="30">
        <f>IF($EG37="a",'Alpha Ejection Compiler'!H37,IF($EG37="z",'Alpha Ejection Compiler'!O37,IF($EG37="t",'Alpha Ejection Compiler'!V37,IF($EG37="m",'Alpha Ejection Compiler'!AC37,-1))))</f>
        <v>0.69200649840066675</v>
      </c>
      <c r="EK37" s="30">
        <f>IF($EG37="a",'Alpha Ejection Compiler'!I37,IF($EG37="z",'Alpha Ejection Compiler'!P37,IF($EG37="t",'Alpha Ejection Compiler'!W37,IF($EG37="m",'Alpha Ejection Compiler'!AD37,-1))))</f>
        <v>0.64431391969048823</v>
      </c>
      <c r="EL37" s="30">
        <f>IF($EG37="a",'Alpha Ejection Compiler'!J37,IF($EG37="z",'Alpha Ejection Compiler'!Q37,IF($EG37="t",'Alpha Ejection Compiler'!X37,IF($EG37="m",'Alpha Ejection Compiler'!AE37,-1))))</f>
        <v>0.63713315124456504</v>
      </c>
      <c r="EM37" s="30">
        <f>IF($EG37="a",'Alpha Ejection Compiler'!K37,IF($EG37="z",'Alpha Ejection Compiler'!R37,IF($EG37="t",'Alpha Ejection Compiler'!Y37,IF($EG37="m",'Alpha Ejection Compiler'!AF37,-1))))</f>
        <v>0.90446538203909499</v>
      </c>
      <c r="EN37" s="30">
        <f t="shared" si="118"/>
        <v>0.67983614514036406</v>
      </c>
      <c r="EO37" s="30">
        <f t="shared" ref="EO37:EO68" si="151">X37</f>
        <v>0.7068077591806271</v>
      </c>
      <c r="EP37" s="213" t="str">
        <f t="shared" si="119"/>
        <v>EGC1_z04</v>
      </c>
      <c r="EQ37" s="474" t="e">
        <f t="shared" ca="1" si="120"/>
        <v>#NUM!</v>
      </c>
      <c r="ER37" s="475" t="e">
        <f t="shared" ca="1" si="121"/>
        <v>#NUM!</v>
      </c>
      <c r="ES37" s="473" t="e">
        <f t="shared" ca="1" si="122"/>
        <v>#NUM!</v>
      </c>
      <c r="ET37" s="476" t="e">
        <f t="shared" ref="ET37:ET68" ca="1" si="152">8*EJ37*CS37*(EXP($DV$5*ES37)-1)+7*CV37*EK37*(EXP($DV$6*ES37)-1)+6*EL37*CY37*(EXP($DV$7*ES37)-1)+DB37*EM37*(EXP($DV$8*ES37)-1)</f>
        <v>#NUM!</v>
      </c>
      <c r="EU37" s="478" t="e">
        <f t="shared" ref="EU37:EU68" ca="1" si="153">(DL37-ET37)/DL37</f>
        <v>#NUM!</v>
      </c>
      <c r="EV37" s="477" t="e">
        <f t="shared" ca="1" si="123"/>
        <v>#NUM!</v>
      </c>
      <c r="EW37" s="474" t="e">
        <f t="shared" ca="1" si="124"/>
        <v>#NUM!</v>
      </c>
      <c r="EX37" s="474"/>
      <c r="EZ37" s="128">
        <f t="shared" ref="EZ37:EZ68" si="154">8*$DV$5*CS37</f>
        <v>0</v>
      </c>
      <c r="FA37" s="63">
        <f t="shared" ref="FA37:FA68" si="155">7*$DV$6*CV37</f>
        <v>0</v>
      </c>
      <c r="FB37" s="67">
        <f t="shared" ref="FB37:FB68" si="156">6*$DV$7*CY37</f>
        <v>0</v>
      </c>
      <c r="FC37" s="63">
        <f t="shared" ref="FC37:FC68" si="157">$DV$8*DB37</f>
        <v>0</v>
      </c>
      <c r="FD37" s="63">
        <f t="shared" si="125"/>
        <v>0</v>
      </c>
      <c r="FE37" s="67" t="e">
        <f t="shared" si="126"/>
        <v>#DIV/0!</v>
      </c>
      <c r="FF37" s="67" t="e">
        <f t="shared" ref="FF37:FF68" si="158">(1/FE37)*LN((FE37/FD37)*DL37+1)</f>
        <v>#DIV/0!</v>
      </c>
      <c r="FG37" s="64" t="e">
        <f t="shared" si="127"/>
        <v>#DIV/0!</v>
      </c>
      <c r="FH37" s="65" t="e">
        <f t="shared" ref="FH37:FH68" si="159">(1/FE37)*LN((FE37/FD37)*(DL37/X37)+1)</f>
        <v>#DIV/0!</v>
      </c>
      <c r="FI37" s="65" t="e">
        <f t="shared" si="128"/>
        <v>#DIV/0!</v>
      </c>
      <c r="FJ37" s="65" t="e">
        <f t="shared" ref="FJ37:FJ68" si="160">FI37*SQRT((DM37/DL37)^2+(FL37/FK37)^2)</f>
        <v>#DIV/0!</v>
      </c>
      <c r="FK37" s="63">
        <f t="shared" ref="FK37:FK68" si="161">8*CS37*$DV$5+7*CV37*$DV$6+6*CY37*$DV$7+DB37*$DV$8</f>
        <v>0</v>
      </c>
      <c r="FL37" s="63">
        <f t="shared" ref="FL37:FL68" si="162">SQRT((8*$DV$5*CT37)^2+(7*$DV$6*CW37)^2+(6*$DV$7*CZ37)^2+($DV$8*DC37)^2)</f>
        <v>4.4153675586938797E-25</v>
      </c>
      <c r="FM37" s="63" t="e">
        <f t="shared" ref="FM37:FM68" si="163">FF37*SQRT((DM37/DL37)^2+(FL37/FK37)^2)</f>
        <v>#DIV/0!</v>
      </c>
      <c r="FN37" s="65" t="e">
        <f t="shared" si="129"/>
        <v>#DIV/0!</v>
      </c>
      <c r="FO37" s="66" t="e">
        <f t="shared" si="130"/>
        <v>#DIV/0!</v>
      </c>
      <c r="FQ37" s="73" t="e">
        <f>IF('Picking Information'!U40="Y",'Calculations Page'!FG37,-1)</f>
        <v>#DIV/0!</v>
      </c>
      <c r="FR37" s="72" t="e">
        <f>IF('Picking Information'!U40="Y",'Calculations Page'!FN37,-1)</f>
        <v>#DIV/0!</v>
      </c>
      <c r="FS37" s="72">
        <f>IF('Picking Information'!A40="Y",1,'Calculations Page'!X37)</f>
        <v>0.7068077591806271</v>
      </c>
      <c r="FT37" s="72">
        <f t="shared" si="131"/>
        <v>15.330469500000007</v>
      </c>
      <c r="FU37" s="72" t="e">
        <f t="shared" si="132"/>
        <v>#DIV/0!</v>
      </c>
      <c r="FV37" s="72" t="e">
        <f t="shared" si="133"/>
        <v>#DIV/0!</v>
      </c>
      <c r="FW37" s="74" t="e">
        <f t="shared" si="134"/>
        <v>#DIV/0!</v>
      </c>
      <c r="FY37" s="79">
        <f t="shared" si="30"/>
        <v>2.966963598522963E-2</v>
      </c>
      <c r="FZ37" s="80">
        <f t="shared" si="31"/>
        <v>2.220715796329617E-2</v>
      </c>
      <c r="GA37" s="80">
        <f>(DE37/1000)/'Calculations Page'!EH37</f>
        <v>0</v>
      </c>
      <c r="GB37" s="80" t="e">
        <f t="shared" si="32"/>
        <v>#DIV/0!</v>
      </c>
      <c r="GC37" s="80">
        <f>(DG37/1000)/'Calculations Page'!EH37</f>
        <v>0</v>
      </c>
      <c r="GD37" s="80" t="e">
        <f t="shared" si="33"/>
        <v>#DIV/0!</v>
      </c>
      <c r="GE37" s="80">
        <f>(DI37/1000)/'Calculations Page'!EH37</f>
        <v>0</v>
      </c>
      <c r="GF37" s="80" t="e">
        <f t="shared" si="34"/>
        <v>#DIV/0!</v>
      </c>
      <c r="GG37" s="81">
        <f t="shared" si="135"/>
        <v>0</v>
      </c>
      <c r="GH37" s="516">
        <f t="shared" si="35"/>
        <v>8.4898003527113497E-20</v>
      </c>
      <c r="GI37" s="515"/>
      <c r="GJ37" s="243"/>
      <c r="GK37" s="85" t="str">
        <f t="shared" si="136"/>
        <v>0.030</v>
      </c>
      <c r="GL37" s="86" t="str">
        <f t="shared" si="137"/>
        <v>0.022</v>
      </c>
      <c r="GM37" s="86" t="str">
        <f t="shared" si="138"/>
        <v>0.00</v>
      </c>
      <c r="GN37" s="86" t="e">
        <f t="shared" si="139"/>
        <v>#DIV/0!</v>
      </c>
      <c r="GO37" s="86" t="str">
        <f t="shared" si="140"/>
        <v>0.00</v>
      </c>
      <c r="GP37" s="86" t="e">
        <f t="shared" si="141"/>
        <v>#DIV/0!</v>
      </c>
      <c r="GQ37" s="86" t="str">
        <f t="shared" si="142"/>
        <v>0.00</v>
      </c>
      <c r="GR37" s="86" t="e">
        <f t="shared" si="143"/>
        <v>#DIV/0!</v>
      </c>
      <c r="GS37" s="86" t="e">
        <f t="shared" si="144"/>
        <v>#DIV/0!</v>
      </c>
      <c r="GT37" s="86" t="str">
        <f t="shared" si="145"/>
        <v>0.707</v>
      </c>
      <c r="GU37" s="86" t="e">
        <f t="shared" si="146"/>
        <v>#DIV/0!</v>
      </c>
      <c r="GV37" s="87" t="e">
        <f t="shared" si="147"/>
        <v>#DIV/0!</v>
      </c>
      <c r="GW37" s="87" t="e">
        <f t="shared" si="148"/>
        <v>#DIV/0!</v>
      </c>
      <c r="GX37" s="129"/>
      <c r="GY37" s="93"/>
    </row>
    <row r="38" spans="1:207">
      <c r="A38" s="39" t="str">
        <f>'Picking Information'!B41</f>
        <v>3</v>
      </c>
      <c r="B38" s="40" t="str">
        <f>'Picking Information'!D41</f>
        <v>TraIL</v>
      </c>
      <c r="C38" s="40" t="str">
        <f>'Picking Information'!E41</f>
        <v>FC3_jrm_z99</v>
      </c>
      <c r="D38" s="45">
        <f>'Picking Information'!F41</f>
        <v>0</v>
      </c>
      <c r="E38" s="45">
        <v>1</v>
      </c>
      <c r="F38" s="121">
        <f>'Picking Information'!H41</f>
        <v>217.9</v>
      </c>
      <c r="G38" s="121">
        <f>'Picking Information'!I41</f>
        <v>113.4</v>
      </c>
      <c r="H38" s="121">
        <f>'Picking Information'!J41</f>
        <v>213</v>
      </c>
      <c r="I38" s="121">
        <f>'Picking Information'!K41</f>
        <v>117.6</v>
      </c>
      <c r="J38" s="121">
        <f t="shared" si="37"/>
        <v>215.45</v>
      </c>
      <c r="K38" s="121">
        <f t="shared" si="38"/>
        <v>115.5</v>
      </c>
      <c r="L38" s="121">
        <f t="shared" si="39"/>
        <v>57.75</v>
      </c>
      <c r="M38" s="121">
        <f>IF('Picking Information'!P41="N",'Calculations Page'!F38*1.5,'Calculations Page'!F38)</f>
        <v>217.9</v>
      </c>
      <c r="N38" s="46" t="str">
        <f>'Picking Information'!R41</f>
        <v>zircon</v>
      </c>
      <c r="O38" s="222"/>
      <c r="P38" s="47">
        <f t="shared" si="40"/>
        <v>1.3360411285200002E-5</v>
      </c>
      <c r="Q38" s="306">
        <f t="shared" si="41"/>
        <v>8.5839634817999992E-6</v>
      </c>
      <c r="R38" s="47">
        <f t="shared" si="42"/>
        <v>0.57317209436006611</v>
      </c>
      <c r="S38" s="47">
        <f t="shared" si="43"/>
        <v>4.9178522257916475E-2</v>
      </c>
      <c r="T38" s="47">
        <f t="shared" si="44"/>
        <v>4.3810556889951099E-2</v>
      </c>
      <c r="U38" s="47">
        <f t="shared" si="45"/>
        <v>0.84715095623384351</v>
      </c>
      <c r="V38" s="47">
        <f t="shared" si="46"/>
        <v>0.83113430874133665</v>
      </c>
      <c r="W38" s="47">
        <f t="shared" si="47"/>
        <v>0.81226742705161425</v>
      </c>
      <c r="X38" s="239">
        <f t="shared" si="48"/>
        <v>0.82825052391621345</v>
      </c>
      <c r="Y38" s="306">
        <f t="shared" si="49"/>
        <v>5.4510657458839713E-2</v>
      </c>
      <c r="Z38" s="306">
        <f t="shared" si="50"/>
        <v>4.2919817408999998E-5</v>
      </c>
      <c r="AA38" s="192"/>
      <c r="AB38"/>
      <c r="AC38"/>
      <c r="AD38"/>
      <c r="AE38"/>
      <c r="AF38" s="192"/>
      <c r="AG38" s="251">
        <f t="shared" si="9"/>
        <v>1433738424205.7283</v>
      </c>
      <c r="AH38" s="246">
        <f t="shared" si="51"/>
        <v>8608725199.2922001</v>
      </c>
      <c r="AI38" s="246">
        <f t="shared" si="10"/>
        <v>1691112105561.1543</v>
      </c>
      <c r="AJ38" s="246">
        <f t="shared" si="52"/>
        <v>13847555888.523577</v>
      </c>
      <c r="AK38" s="246">
        <f t="shared" si="11"/>
        <v>174546574.43947619</v>
      </c>
      <c r="AL38" s="246">
        <f t="shared" si="53"/>
        <v>79527107.403615773</v>
      </c>
      <c r="AM38" s="213" t="str">
        <f t="shared" si="54"/>
        <v>FC3_jrm_z99</v>
      </c>
      <c r="AN38" s="256">
        <f t="shared" si="55"/>
        <v>1303284548.9639471</v>
      </c>
      <c r="AO38" s="252">
        <f t="shared" si="56"/>
        <v>1433738424205.7283</v>
      </c>
      <c r="AP38" s="252">
        <f t="shared" si="12"/>
        <v>-2.199E-3</v>
      </c>
      <c r="AQ38" s="252">
        <f t="shared" si="13"/>
        <v>-0.99998423165137618</v>
      </c>
      <c r="AR38" s="252">
        <f t="shared" si="57"/>
        <v>8608725199.2922001</v>
      </c>
      <c r="AS38" s="252">
        <f t="shared" si="14"/>
        <v>1.6318924942564423E-4</v>
      </c>
      <c r="AT38" s="252">
        <f t="shared" si="58"/>
        <v>-7.452123257462559E-2</v>
      </c>
      <c r="AU38" s="252">
        <f t="shared" si="59"/>
        <v>137290153.01859486</v>
      </c>
      <c r="AV38" s="252">
        <f t="shared" si="60"/>
        <v>9456562.6330664139</v>
      </c>
      <c r="AW38" s="252">
        <f t="shared" si="61"/>
        <v>996169.97067578149</v>
      </c>
      <c r="AX38" s="252">
        <f t="shared" si="62"/>
        <v>2673662207.5426502</v>
      </c>
      <c r="AY38" s="252">
        <f t="shared" si="63"/>
        <v>1691112105561.1543</v>
      </c>
      <c r="AZ38" s="252">
        <f t="shared" si="64"/>
        <v>-0.13029600894067567</v>
      </c>
      <c r="BA38" s="252">
        <f t="shared" si="65"/>
        <v>-1</v>
      </c>
      <c r="BB38" s="252">
        <f t="shared" si="66"/>
        <v>13847555888.523577</v>
      </c>
      <c r="BC38" s="252">
        <f t="shared" si="67"/>
        <v>5.34545603211162E-4</v>
      </c>
      <c r="BD38" s="252">
        <f t="shared" si="68"/>
        <v>-4.1025163014571245E-3</v>
      </c>
      <c r="BE38" s="252">
        <f t="shared" si="69"/>
        <v>26831629.130094022</v>
      </c>
      <c r="BF38" s="252">
        <f t="shared" si="70"/>
        <v>269331.52955150726</v>
      </c>
      <c r="BG38" s="252">
        <f t="shared" si="71"/>
        <v>124328.76421099737</v>
      </c>
      <c r="BH38" s="213"/>
      <c r="BI38" s="213"/>
      <c r="BJ38" s="213"/>
      <c r="BK38" s="213"/>
      <c r="BL38" s="213" t="str">
        <f t="shared" si="72"/>
        <v>FC3_jrm_z99</v>
      </c>
      <c r="BM38" s="304">
        <f>(($AC$20-'ICPMS Data'!V39)/('ICPMS Data'!V39/$AC$12-1)*AG38)</f>
        <v>14345112799707.805</v>
      </c>
      <c r="BN38" s="304">
        <f t="shared" si="73"/>
        <v>1433738424205.7283</v>
      </c>
      <c r="BO38" s="304">
        <f>$AC$33-'ICPMS Data'!V39</f>
        <v>-9.3370901640912205</v>
      </c>
      <c r="BP38" s="304">
        <f>'ICPMS Data'!V39/$AC$12-1</f>
        <v>-0.9330770415417774</v>
      </c>
      <c r="BQ38" s="304">
        <f t="shared" si="74"/>
        <v>8608725199.2922001</v>
      </c>
      <c r="BR38" s="304">
        <f>SQRT($AD$33^2+'ICPMS Data'!W39^2)</f>
        <v>4.2897324830404288E-2</v>
      </c>
      <c r="BS38" s="304">
        <f>BP38*SQRT(('ICPMS Data'!W39/'ICPMS Data'!V39)^2+($AE$12/$AC$12)^2)</f>
        <v>-7.9437463625061568E-3</v>
      </c>
      <c r="BT38" s="304">
        <f t="shared" si="75"/>
        <v>163332713100.33325</v>
      </c>
      <c r="BU38" s="485">
        <f t="shared" si="76"/>
        <v>104087367395.46216</v>
      </c>
      <c r="BV38" s="304">
        <f t="shared" si="77"/>
        <v>1185133386.7878885</v>
      </c>
      <c r="BW38" s="304">
        <f>AI38*(($AC$21-'ICPMS Data'!X39)/('ICPMS Data'!X39/$AC$13-1))</f>
        <v>8283799557241.6514</v>
      </c>
      <c r="BX38" s="304">
        <f t="shared" si="78"/>
        <v>1691112105561.1543</v>
      </c>
      <c r="BY38" s="304">
        <f>$AC$34-'ICPMS Data'!X39</f>
        <v>-5.0271481264330395</v>
      </c>
      <c r="BZ38" s="304">
        <f>'ICPMS Data'!X39/$AC$13-1</f>
        <v>-1</v>
      </c>
      <c r="CA38" s="304">
        <f t="shared" si="79"/>
        <v>13847555888.523577</v>
      </c>
      <c r="CB38" s="304">
        <f>SQRT($AD$34^2+'ICPMS Data'!Y39^2)</f>
        <v>9.1911039801271008E-2</v>
      </c>
      <c r="CC38" s="304">
        <f>BZ38*SQRT(('ICPMS Data'!Y39/'ICPMS Data'!X39)^2+($AE$13/$AC$13)^2)</f>
        <v>-1.8282934818463503E-2</v>
      </c>
      <c r="CD38" s="304">
        <f t="shared" si="80"/>
        <v>224670015733.14218</v>
      </c>
      <c r="CE38" s="485">
        <v>0</v>
      </c>
      <c r="CF38" s="485">
        <v>0</v>
      </c>
      <c r="CG38" s="213" t="str">
        <f t="shared" si="81"/>
        <v>FC3_jrm_z99</v>
      </c>
      <c r="CH38" s="262">
        <f t="shared" si="82"/>
        <v>14343809515158.84</v>
      </c>
      <c r="CI38" s="257">
        <f t="shared" si="83"/>
        <v>163332770800.29559</v>
      </c>
      <c r="CJ38" s="257">
        <f t="shared" si="84"/>
        <v>104077910832.82909</v>
      </c>
      <c r="CK38" s="257">
        <f t="shared" si="85"/>
        <v>1185133805.4557137</v>
      </c>
      <c r="CL38" s="262">
        <f t="shared" si="86"/>
        <v>8281125895034.1084</v>
      </c>
      <c r="CM38" s="257">
        <f t="shared" si="87"/>
        <v>224670017335.35046</v>
      </c>
      <c r="CN38" s="262">
        <f t="shared" si="88"/>
        <v>-269331.52955150726</v>
      </c>
      <c r="CO38" s="257">
        <f t="shared" si="89"/>
        <v>124328.76421099737</v>
      </c>
      <c r="CP38" s="286"/>
      <c r="CQ38" s="218">
        <f t="shared" si="90"/>
        <v>2.3999812999986161E-11</v>
      </c>
      <c r="CR38" s="48">
        <f t="shared" si="91"/>
        <v>2.7132403717159305E-13</v>
      </c>
      <c r="CS38" s="219">
        <f t="shared" si="92"/>
        <v>2.3826926104915016E-11</v>
      </c>
      <c r="CT38" s="219">
        <f t="shared" si="93"/>
        <v>2.7131689501710234E-13</v>
      </c>
      <c r="CU38" s="323">
        <f t="shared" si="94"/>
        <v>0.69475940051104956</v>
      </c>
      <c r="CV38" s="219">
        <f t="shared" si="95"/>
        <v>1.7288689507114467E-13</v>
      </c>
      <c r="CW38" s="219">
        <f t="shared" si="96"/>
        <v>1.96866080640484E-15</v>
      </c>
      <c r="CX38" s="323">
        <f t="shared" si="97"/>
        <v>4.4109947571954918E-3</v>
      </c>
      <c r="CY38" s="48">
        <f t="shared" si="98"/>
        <v>1.3756023081452008E-11</v>
      </c>
      <c r="CZ38" s="48">
        <f t="shared" si="99"/>
        <v>3.7320600886270843E-13</v>
      </c>
      <c r="DA38" s="323">
        <f t="shared" si="100"/>
        <v>0.30082960473175496</v>
      </c>
      <c r="DB38" s="219">
        <f t="shared" si="101"/>
        <v>0</v>
      </c>
      <c r="DC38" s="219">
        <f t="shared" si="102"/>
        <v>0</v>
      </c>
      <c r="DD38" s="213"/>
      <c r="DE38" s="267">
        <f t="shared" si="103"/>
        <v>5.7126754883867061</v>
      </c>
      <c r="DF38" s="263">
        <f t="shared" si="104"/>
        <v>6.4583260567954298E-2</v>
      </c>
      <c r="DG38" s="263">
        <f t="shared" si="105"/>
        <v>3.1919475958201238</v>
      </c>
      <c r="DH38" s="263">
        <f t="shared" si="106"/>
        <v>8.6598722296502867E-2</v>
      </c>
      <c r="DI38" s="263">
        <f t="shared" si="107"/>
        <v>0</v>
      </c>
      <c r="DJ38" s="268">
        <f t="shared" si="108"/>
        <v>0</v>
      </c>
      <c r="DL38" s="49">
        <f>'He Data'!P40/(1000000000*22413.6)</f>
        <v>8.3067921268353666E-13</v>
      </c>
      <c r="DM38" s="45">
        <f>DL38*('He Data'!Q40/'He Data'!P40)</f>
        <v>4.4168292327267906E-15</v>
      </c>
      <c r="DN38" s="50">
        <f t="shared" si="109"/>
        <v>500235021878.02582</v>
      </c>
      <c r="DO38" s="51">
        <f>DN38*('He Data'!Q40/'He Data'!P40)</f>
        <v>2659814563.9480734</v>
      </c>
      <c r="DP38" s="50">
        <f t="shared" si="110"/>
        <v>1.0029323117790975E-12</v>
      </c>
      <c r="DQ38" s="50">
        <f t="shared" si="111"/>
        <v>5.3327213266859348E-15</v>
      </c>
      <c r="DR38" s="50">
        <f>('He Data'!P40/1000000000)*0.0000000008107131194</f>
        <v>1.5094271618959099E-17</v>
      </c>
      <c r="DS38" s="50">
        <f>('He Data'!P40/1000000000)/3785.41178*42</f>
        <v>2.0657659792535335E-10</v>
      </c>
      <c r="DW38" s="213" t="str">
        <f t="shared" si="112"/>
        <v>FC3_jrm_z99</v>
      </c>
      <c r="DX38" s="324">
        <f t="shared" ca="1" si="113"/>
        <v>23.791012928042051</v>
      </c>
      <c r="DY38" s="325">
        <f t="shared" ca="1" si="114"/>
        <v>0.22774049040942931</v>
      </c>
      <c r="DZ38" s="326">
        <f t="shared" ca="1" si="115"/>
        <v>23791012.92804205</v>
      </c>
      <c r="EA38" s="326">
        <f t="shared" ca="1" si="149"/>
        <v>8.3067921268354241E-13</v>
      </c>
      <c r="EB38" s="324">
        <f t="shared" ca="1" si="150"/>
        <v>-6.9287025323518991E-15</v>
      </c>
      <c r="EC38" s="326">
        <f t="shared" ca="1" si="116"/>
        <v>23791012.928041887</v>
      </c>
      <c r="ED38" s="324">
        <f t="shared" ca="1" si="117"/>
        <v>23.791012928041887</v>
      </c>
      <c r="EE38" s="326"/>
      <c r="EF38" s="457" t="str">
        <f>'Picking Information'!B41</f>
        <v>3</v>
      </c>
      <c r="EG38" s="459" t="str">
        <f>'Picking Information'!C41</f>
        <v>z</v>
      </c>
      <c r="EH38" s="510">
        <f>IF($EG38="a",'Alpha Ejection Compiler'!G38,IF($EG38="z",'Alpha Ejection Compiler'!N38,IF($EG38="t",'Alpha Ejection Compiler'!U38,IF($EG38="m",'Alpha Ejection Compiler'!AB38,-1))))</f>
        <v>8.5839634817999992E-6</v>
      </c>
      <c r="EI38" s="511">
        <f>'Alpha Ejection Compiler'!E38</f>
        <v>66.010510006968744</v>
      </c>
      <c r="EJ38" s="30">
        <f>IF($EG38="a",'Alpha Ejection Compiler'!H38,IF($EG38="z",'Alpha Ejection Compiler'!O38,IF($EG38="t",'Alpha Ejection Compiler'!V38,IF($EG38="m",'Alpha Ejection Compiler'!AC38,-1))))</f>
        <v>0.83021773060473203</v>
      </c>
      <c r="EK38" s="30">
        <f>IF($EG38="a",'Alpha Ejection Compiler'!I38,IF($EG38="z",'Alpha Ejection Compiler'!P38,IF($EG38="t",'Alpha Ejection Compiler'!W38,IF($EG38="m",'Alpha Ejection Compiler'!AD38,-1))))</f>
        <v>0.80420812532643438</v>
      </c>
      <c r="EL38" s="30">
        <f>IF($EG38="a",'Alpha Ejection Compiler'!J38,IF($EG38="z",'Alpha Ejection Compiler'!Q38,IF($EG38="t",'Alpha Ejection Compiler'!X38,IF($EG38="m",'Alpha Ejection Compiler'!AE38,-1))))</f>
        <v>0.80028586826303316</v>
      </c>
      <c r="EM38" s="30">
        <f>IF($EG38="a",'Alpha Ejection Compiler'!K38,IF($EG38="z",'Alpha Ejection Compiler'!R38,IF($EG38="t",'Alpha Ejection Compiler'!Y38,IF($EG38="m",'Alpha Ejection Compiler'!AF38,-1))))</f>
        <v>0.94656370430642767</v>
      </c>
      <c r="EN38" s="30">
        <f t="shared" si="118"/>
        <v>0.82564267406766312</v>
      </c>
      <c r="EO38" s="30">
        <f t="shared" si="151"/>
        <v>0.82825052391621345</v>
      </c>
      <c r="EP38" s="213" t="str">
        <f t="shared" si="119"/>
        <v>FC3_jrm_z99</v>
      </c>
      <c r="EQ38" s="474">
        <f t="shared" ca="1" si="120"/>
        <v>28.796721319472553</v>
      </c>
      <c r="ER38" s="475">
        <f t="shared" ca="1" si="121"/>
        <v>0.27565784842016272</v>
      </c>
      <c r="ES38" s="473">
        <f t="shared" ca="1" si="122"/>
        <v>28796721.319472551</v>
      </c>
      <c r="ET38" s="476">
        <f t="shared" ca="1" si="152"/>
        <v>8.3067921268352E-13</v>
      </c>
      <c r="EU38" s="478">
        <f t="shared" ca="1" si="153"/>
        <v>2.0056770488387077E-14</v>
      </c>
      <c r="EV38" s="477">
        <f t="shared" ca="1" si="123"/>
        <v>28796721.319473129</v>
      </c>
      <c r="EW38" s="474">
        <f t="shared" ca="1" si="124"/>
        <v>28.796721319473129</v>
      </c>
      <c r="EX38" s="474"/>
      <c r="EZ38" s="128">
        <f t="shared" si="154"/>
        <v>2.9569215296199534E-20</v>
      </c>
      <c r="FA38" s="63">
        <f t="shared" si="155"/>
        <v>1.1918736102757178E-21</v>
      </c>
      <c r="FB38" s="67">
        <f t="shared" si="156"/>
        <v>4.0834754517290288E-21</v>
      </c>
      <c r="FC38" s="63">
        <f t="shared" si="157"/>
        <v>0</v>
      </c>
      <c r="FD38" s="63">
        <f t="shared" si="125"/>
        <v>3.4844564358204283E-20</v>
      </c>
      <c r="FE38" s="67">
        <f t="shared" si="126"/>
        <v>1.711248599517454E-10</v>
      </c>
      <c r="FF38" s="67">
        <f t="shared" si="158"/>
        <v>23791068.327773847</v>
      </c>
      <c r="FG38" s="64">
        <f t="shared" si="127"/>
        <v>23.791068327773846</v>
      </c>
      <c r="FH38" s="65">
        <f t="shared" si="159"/>
        <v>28712381.484875377</v>
      </c>
      <c r="FI38" s="65">
        <f t="shared" si="128"/>
        <v>28.712381484875376</v>
      </c>
      <c r="FJ38" s="65">
        <f t="shared" si="160"/>
        <v>0.32976351279971994</v>
      </c>
      <c r="FK38" s="63">
        <f t="shared" si="161"/>
        <v>3.4844564358204283E-20</v>
      </c>
      <c r="FL38" s="63">
        <f t="shared" si="162"/>
        <v>3.5472178006404781E-22</v>
      </c>
      <c r="FM38" s="63">
        <f t="shared" si="163"/>
        <v>273241.920707885</v>
      </c>
      <c r="FN38" s="65">
        <f t="shared" si="129"/>
        <v>0.273241920707885</v>
      </c>
      <c r="FO38" s="66">
        <f t="shared" si="130"/>
        <v>1.1485063089365375</v>
      </c>
      <c r="FQ38" s="73">
        <f>IF('Picking Information'!U41="Y",'Calculations Page'!FG38,-1)</f>
        <v>23.791068327773846</v>
      </c>
      <c r="FR38" s="72">
        <f>IF('Picking Information'!U41="Y",'Calculations Page'!FN38,-1)</f>
        <v>0.273241920707885</v>
      </c>
      <c r="FS38" s="72">
        <f>IF('Picking Information'!A41="Y",1,'Calculations Page'!X38)</f>
        <v>0.82825052391621345</v>
      </c>
      <c r="FT38" s="72">
        <f t="shared" si="131"/>
        <v>7</v>
      </c>
      <c r="FU38" s="72">
        <f t="shared" si="132"/>
        <v>28.724483282283529</v>
      </c>
      <c r="FV38" s="72">
        <f t="shared" si="133"/>
        <v>0.32990250270644728</v>
      </c>
      <c r="FW38" s="74">
        <f t="shared" si="134"/>
        <v>0.65980500541289455</v>
      </c>
      <c r="FY38" s="79">
        <f t="shared" si="30"/>
        <v>96.7710562195156</v>
      </c>
      <c r="FZ38" s="80">
        <f t="shared" si="31"/>
        <v>0.51454427108077716</v>
      </c>
      <c r="GA38" s="80">
        <f>(DE38/1000)/'Calculations Page'!EH38</f>
        <v>665.5055675037421</v>
      </c>
      <c r="GB38" s="80">
        <f t="shared" si="32"/>
        <v>7.5237110112229439</v>
      </c>
      <c r="GC38" s="80">
        <f>(DG38/1000)/'Calculations Page'!EH38</f>
        <v>371.85009029777393</v>
      </c>
      <c r="GD38" s="80">
        <f t="shared" si="33"/>
        <v>10.088430883951487</v>
      </c>
      <c r="GE38" s="80">
        <f>(DI38/1000)/'Calculations Page'!EH38</f>
        <v>0</v>
      </c>
      <c r="GF38" s="80" t="e">
        <f t="shared" si="34"/>
        <v>#DIV/0!</v>
      </c>
      <c r="GG38" s="81">
        <f t="shared" si="135"/>
        <v>752.89033872371897</v>
      </c>
      <c r="GH38" s="516">
        <f t="shared" si="35"/>
        <v>2.7690496359095624E-16</v>
      </c>
      <c r="GI38" s="515"/>
      <c r="GJ38" s="243"/>
      <c r="GK38" s="85" t="str">
        <f t="shared" si="136"/>
        <v>96.771</v>
      </c>
      <c r="GL38" s="86" t="str">
        <f t="shared" si="137"/>
        <v>0.515</v>
      </c>
      <c r="GM38" s="86" t="str">
        <f t="shared" si="138"/>
        <v>665.51</v>
      </c>
      <c r="GN38" s="86" t="str">
        <f t="shared" si="139"/>
        <v>7.52</v>
      </c>
      <c r="GO38" s="86" t="str">
        <f t="shared" si="140"/>
        <v>371.85</v>
      </c>
      <c r="GP38" s="86" t="str">
        <f t="shared" si="141"/>
        <v>10.09</v>
      </c>
      <c r="GQ38" s="86" t="str">
        <f t="shared" si="142"/>
        <v>0.00</v>
      </c>
      <c r="GR38" s="86" t="e">
        <f t="shared" si="143"/>
        <v>#DIV/0!</v>
      </c>
      <c r="GS38" s="86" t="str">
        <f t="shared" si="144"/>
        <v>23.79</v>
      </c>
      <c r="GT38" s="86" t="str">
        <f t="shared" si="145"/>
        <v>0.828</v>
      </c>
      <c r="GU38" s="86" t="str">
        <f t="shared" si="146"/>
        <v>28.72</v>
      </c>
      <c r="GV38" s="87" t="str">
        <f t="shared" si="147"/>
        <v>0.33</v>
      </c>
      <c r="GW38" s="87" t="str">
        <f t="shared" si="148"/>
        <v>0.27</v>
      </c>
      <c r="GX38" s="129"/>
      <c r="GY38" s="93"/>
    </row>
    <row r="39" spans="1:207">
      <c r="A39" s="39" t="str">
        <f>'Picking Information'!B42</f>
        <v>3</v>
      </c>
      <c r="B39" s="40" t="str">
        <f>'Picking Information'!D42</f>
        <v>TraIL</v>
      </c>
      <c r="C39" s="40" t="str">
        <f>'Picking Information'!E42</f>
        <v>FC3_jrm_z97</v>
      </c>
      <c r="D39" s="45">
        <f>'Picking Information'!F42</f>
        <v>0</v>
      </c>
      <c r="E39" s="45">
        <v>1</v>
      </c>
      <c r="F39" s="121">
        <f>'Picking Information'!H42</f>
        <v>208.9</v>
      </c>
      <c r="G39" s="121">
        <f>'Picking Information'!I42</f>
        <v>96.3</v>
      </c>
      <c r="H39" s="121">
        <f>'Picking Information'!J42</f>
        <v>205.1</v>
      </c>
      <c r="I39" s="121">
        <f>'Picking Information'!K42</f>
        <v>71.599999999999994</v>
      </c>
      <c r="J39" s="121">
        <f t="shared" si="37"/>
        <v>207</v>
      </c>
      <c r="K39" s="121">
        <f t="shared" si="38"/>
        <v>83.949999999999989</v>
      </c>
      <c r="L39" s="121">
        <f t="shared" si="39"/>
        <v>41.974999999999994</v>
      </c>
      <c r="M39" s="121">
        <f>IF('Picking Information'!P42="N",'Calculations Page'!F39*1.5,'Calculations Page'!F39)</f>
        <v>208.9</v>
      </c>
      <c r="N39" s="46" t="str">
        <f>'Picking Information'!R42</f>
        <v>zircon</v>
      </c>
      <c r="O39" s="222"/>
      <c r="P39" s="47">
        <f t="shared" si="40"/>
        <v>6.6368592539999997E-6</v>
      </c>
      <c r="Q39" s="306">
        <f t="shared" si="41"/>
        <v>4.7969166174749994E-6</v>
      </c>
      <c r="R39" s="47">
        <f t="shared" si="42"/>
        <v>0.64135996567101583</v>
      </c>
      <c r="S39" s="47">
        <f t="shared" si="43"/>
        <v>6.4606716425782862E-2</v>
      </c>
      <c r="T39" s="47">
        <f t="shared" si="44"/>
        <v>5.7221368004103289E-2</v>
      </c>
      <c r="U39" s="47">
        <f t="shared" si="45"/>
        <v>0.83532894002573688</v>
      </c>
      <c r="V39" s="47">
        <f t="shared" si="46"/>
        <v>0.78321851420810384</v>
      </c>
      <c r="W39" s="47">
        <f t="shared" si="47"/>
        <v>0.75909045584691115</v>
      </c>
      <c r="X39" s="239">
        <f t="shared" si="48"/>
        <v>0.77924532126264534</v>
      </c>
      <c r="Y39" s="306">
        <f t="shared" si="49"/>
        <v>3.0461811626785313E-2</v>
      </c>
      <c r="Z39" s="306">
        <f t="shared" si="50"/>
        <v>2.3984583087374997E-5</v>
      </c>
      <c r="AA39" s="192"/>
      <c r="AB39"/>
      <c r="AC39"/>
      <c r="AD39"/>
      <c r="AE39"/>
      <c r="AF39" s="192"/>
      <c r="AG39" s="251">
        <f t="shared" si="9"/>
        <v>1433738424205.7283</v>
      </c>
      <c r="AH39" s="246">
        <f t="shared" si="51"/>
        <v>8608725199.2922001</v>
      </c>
      <c r="AI39" s="246">
        <f t="shared" si="10"/>
        <v>1691112105561.1543</v>
      </c>
      <c r="AJ39" s="246">
        <f t="shared" si="52"/>
        <v>13847555888.523577</v>
      </c>
      <c r="AK39" s="246">
        <f t="shared" si="11"/>
        <v>174546574.43947619</v>
      </c>
      <c r="AL39" s="246">
        <f t="shared" si="53"/>
        <v>79527107.403615773</v>
      </c>
      <c r="AM39" s="213" t="str">
        <f t="shared" si="54"/>
        <v>FC3_jrm_z97</v>
      </c>
      <c r="AN39" s="256">
        <f t="shared" si="55"/>
        <v>1303284548.9639471</v>
      </c>
      <c r="AO39" s="252">
        <f t="shared" si="56"/>
        <v>1433738424205.7283</v>
      </c>
      <c r="AP39" s="252">
        <f t="shared" si="12"/>
        <v>-2.199E-3</v>
      </c>
      <c r="AQ39" s="252">
        <f t="shared" si="13"/>
        <v>-0.99998423165137618</v>
      </c>
      <c r="AR39" s="252">
        <f t="shared" si="57"/>
        <v>8608725199.2922001</v>
      </c>
      <c r="AS39" s="252">
        <f t="shared" si="14"/>
        <v>1.6318924942564423E-4</v>
      </c>
      <c r="AT39" s="252">
        <f t="shared" si="58"/>
        <v>-7.452123257462559E-2</v>
      </c>
      <c r="AU39" s="252">
        <f t="shared" si="59"/>
        <v>137290153.01859486</v>
      </c>
      <c r="AV39" s="252">
        <f t="shared" si="60"/>
        <v>9456562.6330664139</v>
      </c>
      <c r="AW39" s="252">
        <f t="shared" si="61"/>
        <v>996169.97067578149</v>
      </c>
      <c r="AX39" s="252">
        <f t="shared" si="62"/>
        <v>2673662207.5426502</v>
      </c>
      <c r="AY39" s="252">
        <f t="shared" si="63"/>
        <v>1691112105561.1543</v>
      </c>
      <c r="AZ39" s="252">
        <f t="shared" si="64"/>
        <v>-0.13029600894067567</v>
      </c>
      <c r="BA39" s="252">
        <f t="shared" si="65"/>
        <v>-1</v>
      </c>
      <c r="BB39" s="252">
        <f t="shared" si="66"/>
        <v>13847555888.523577</v>
      </c>
      <c r="BC39" s="252">
        <f t="shared" si="67"/>
        <v>5.34545603211162E-4</v>
      </c>
      <c r="BD39" s="252">
        <f t="shared" si="68"/>
        <v>-4.1025163014571245E-3</v>
      </c>
      <c r="BE39" s="252">
        <f t="shared" si="69"/>
        <v>26831629.130094022</v>
      </c>
      <c r="BF39" s="252">
        <f t="shared" si="70"/>
        <v>269331.52955150726</v>
      </c>
      <c r="BG39" s="252">
        <f t="shared" si="71"/>
        <v>124328.76421099737</v>
      </c>
      <c r="BH39" s="213"/>
      <c r="BI39" s="213"/>
      <c r="BJ39" s="213"/>
      <c r="BK39" s="213"/>
      <c r="BL39" s="213" t="str">
        <f t="shared" si="72"/>
        <v>FC3_jrm_z97</v>
      </c>
      <c r="BM39" s="304">
        <f>(($AC$20-'ICPMS Data'!V40)/('ICPMS Data'!V40/$AC$12-1)*AG39)</f>
        <v>5421164603501.9697</v>
      </c>
      <c r="BN39" s="304">
        <f t="shared" si="73"/>
        <v>1433738424205.7283</v>
      </c>
      <c r="BO39" s="304">
        <f>$AC$33-'ICPMS Data'!V40</f>
        <v>-3.68262615246549</v>
      </c>
      <c r="BP39" s="304">
        <f>'ICPMS Data'!V40/$AC$12-1</f>
        <v>-0.97360502327648013</v>
      </c>
      <c r="BQ39" s="304">
        <f t="shared" si="74"/>
        <v>8608725199.2922001</v>
      </c>
      <c r="BR39" s="304">
        <f>SQRT($AD$33^2+'ICPMS Data'!W40^2)</f>
        <v>5.1312635261341687E-2</v>
      </c>
      <c r="BS39" s="304">
        <f>BP39*SQRT(('ICPMS Data'!W40/'ICPMS Data'!V40)^2+($AE$12/$AC$12)^2)</f>
        <v>-1.5255498050303995E-2</v>
      </c>
      <c r="BT39" s="304">
        <f t="shared" si="75"/>
        <v>118241189055.20837</v>
      </c>
      <c r="BU39" s="485">
        <f t="shared" si="76"/>
        <v>39335678964.300522</v>
      </c>
      <c r="BV39" s="304">
        <f t="shared" si="77"/>
        <v>857951712.07830882</v>
      </c>
      <c r="BW39" s="304">
        <f>AI39*(($AC$21-'ICPMS Data'!X40)/('ICPMS Data'!X40/$AC$13-1))</f>
        <v>3503977996322.4126</v>
      </c>
      <c r="BX39" s="304">
        <f t="shared" si="78"/>
        <v>1691112105561.1543</v>
      </c>
      <c r="BY39" s="304">
        <f>$AC$34-'ICPMS Data'!X40</f>
        <v>-2.2007112833633298</v>
      </c>
      <c r="BZ39" s="304">
        <f>'ICPMS Data'!X40/$AC$13-1</f>
        <v>-1</v>
      </c>
      <c r="CA39" s="304">
        <f t="shared" si="79"/>
        <v>13847555888.523577</v>
      </c>
      <c r="CB39" s="304">
        <f>SQRT($AD$34^2+'ICPMS Data'!Y40^2)</f>
        <v>1.254508854311099E-2</v>
      </c>
      <c r="CC39" s="304">
        <f>BZ39*SQRT(('ICPMS Data'!Y40/'ICPMS Data'!X40)^2+($AE$13/$AC$13)^2)</f>
        <v>-5.7004673613846504E-3</v>
      </c>
      <c r="CD39" s="304">
        <f t="shared" si="80"/>
        <v>40263908919.566444</v>
      </c>
      <c r="CE39" s="485">
        <v>0</v>
      </c>
      <c r="CF39" s="485">
        <v>0</v>
      </c>
      <c r="CG39" s="213" t="str">
        <f t="shared" si="81"/>
        <v>FC3_jrm_z97</v>
      </c>
      <c r="CH39" s="262">
        <f t="shared" si="82"/>
        <v>5419861318953.0059</v>
      </c>
      <c r="CI39" s="257">
        <f t="shared" si="83"/>
        <v>118241268759.15889</v>
      </c>
      <c r="CJ39" s="257">
        <f t="shared" si="84"/>
        <v>39326222401.667458</v>
      </c>
      <c r="CK39" s="257">
        <f t="shared" si="85"/>
        <v>857952290.40588951</v>
      </c>
      <c r="CL39" s="262">
        <f t="shared" si="86"/>
        <v>3501304334114.8701</v>
      </c>
      <c r="CM39" s="257">
        <f t="shared" si="87"/>
        <v>40263917859.784386</v>
      </c>
      <c r="CN39" s="262">
        <f t="shared" si="88"/>
        <v>-269331.52955150726</v>
      </c>
      <c r="CO39" s="257">
        <f t="shared" si="89"/>
        <v>124328.76421099737</v>
      </c>
      <c r="CP39" s="286"/>
      <c r="CQ39" s="218">
        <f t="shared" si="90"/>
        <v>9.0684178427818509E-12</v>
      </c>
      <c r="CR39" s="48">
        <f t="shared" si="91"/>
        <v>1.9641923811634919E-13</v>
      </c>
      <c r="CS39" s="219">
        <f t="shared" si="92"/>
        <v>9.0030918919485156E-12</v>
      </c>
      <c r="CT39" s="219">
        <f t="shared" si="93"/>
        <v>1.9641406770624399E-13</v>
      </c>
      <c r="CU39" s="323">
        <f t="shared" si="94"/>
        <v>0.67075416100592533</v>
      </c>
      <c r="CV39" s="219">
        <f t="shared" si="95"/>
        <v>6.5325950833334644E-14</v>
      </c>
      <c r="CW39" s="219">
        <f t="shared" si="96"/>
        <v>1.4251699176177567E-15</v>
      </c>
      <c r="CX39" s="323">
        <f t="shared" si="97"/>
        <v>4.2585866206169337E-3</v>
      </c>
      <c r="CY39" s="48">
        <f t="shared" si="98"/>
        <v>5.8161201563369937E-12</v>
      </c>
      <c r="CZ39" s="48">
        <f t="shared" si="99"/>
        <v>6.6883584484691677E-14</v>
      </c>
      <c r="DA39" s="323">
        <f t="shared" si="100"/>
        <v>0.32498725237345771</v>
      </c>
      <c r="DB39" s="219">
        <f t="shared" si="101"/>
        <v>0</v>
      </c>
      <c r="DC39" s="219">
        <f t="shared" si="102"/>
        <v>0</v>
      </c>
      <c r="DD39" s="213"/>
      <c r="DE39" s="267">
        <f t="shared" si="103"/>
        <v>2.1585554991173641</v>
      </c>
      <c r="DF39" s="263">
        <f t="shared" si="104"/>
        <v>4.6753671248834595E-2</v>
      </c>
      <c r="DG39" s="263">
        <f t="shared" si="105"/>
        <v>1.349572521076436</v>
      </c>
      <c r="DH39" s="263">
        <f t="shared" si="106"/>
        <v>1.5519666943827858E-2</v>
      </c>
      <c r="DI39" s="263">
        <f t="shared" si="107"/>
        <v>0</v>
      </c>
      <c r="DJ39" s="268">
        <f t="shared" si="108"/>
        <v>0</v>
      </c>
      <c r="DL39" s="49">
        <f>'He Data'!P41/(1000000000*22413.6)</f>
        <v>3.1845623579627036E-13</v>
      </c>
      <c r="DM39" s="45">
        <f>DL39*('He Data'!Q41/'He Data'!P41)</f>
        <v>1.2441180306683237E-15</v>
      </c>
      <c r="DN39" s="50">
        <f t="shared" si="109"/>
        <v>191774345196.51401</v>
      </c>
      <c r="DO39" s="51">
        <f>DN39*('He Data'!Q41/'He Data'!P41)</f>
        <v>749207878.06846464</v>
      </c>
      <c r="DP39" s="50">
        <f t="shared" si="110"/>
        <v>4.0867263120715535E-13</v>
      </c>
      <c r="DQ39" s="50">
        <f t="shared" si="111"/>
        <v>1.5965678544626033E-15</v>
      </c>
      <c r="DR39" s="50">
        <f>('He Data'!P41/1000000000)*0.0000000008107131194</f>
        <v>5.7866681246680704E-18</v>
      </c>
      <c r="DS39" s="50">
        <f>('He Data'!P41/1000000000)/3785.41178*42</f>
        <v>7.9194958504360653E-11</v>
      </c>
      <c r="DW39" s="213" t="str">
        <f t="shared" si="112"/>
        <v>FC3_jrm_z97</v>
      </c>
      <c r="DX39" s="324">
        <f t="shared" ca="1" si="113"/>
        <v>23.806785098950691</v>
      </c>
      <c r="DY39" s="325">
        <f t="shared" ca="1" si="114"/>
        <v>0.4268362689348143</v>
      </c>
      <c r="DZ39" s="326">
        <f t="shared" ca="1" si="115"/>
        <v>23806785.098950692</v>
      </c>
      <c r="EA39" s="326">
        <f t="shared" ca="1" si="149"/>
        <v>3.1845623579626506E-13</v>
      </c>
      <c r="EB39" s="324">
        <f t="shared" ca="1" si="150"/>
        <v>1.6646385553827123E-14</v>
      </c>
      <c r="EC39" s="326">
        <f t="shared" ca="1" si="116"/>
        <v>23806785.098951086</v>
      </c>
      <c r="ED39" s="324">
        <f t="shared" ca="1" si="117"/>
        <v>23.806785098951085</v>
      </c>
      <c r="EE39" s="326"/>
      <c r="EF39" s="457" t="str">
        <f>'Picking Information'!B42</f>
        <v>3</v>
      </c>
      <c r="EG39" s="459" t="str">
        <f>'Picking Information'!C42</f>
        <v>z</v>
      </c>
      <c r="EH39" s="510">
        <f>IF($EG39="a",'Alpha Ejection Compiler'!G39,IF($EG39="z",'Alpha Ejection Compiler'!N39,IF($EG39="t",'Alpha Ejection Compiler'!U39,IF($EG39="m",'Alpha Ejection Compiler'!AB39,-1))))</f>
        <v>4.7969166174749994E-6</v>
      </c>
      <c r="EI39" s="511">
        <f>'Alpha Ejection Compiler'!E39</f>
        <v>50.882303735840807</v>
      </c>
      <c r="EJ39" s="30">
        <f>IF($EG39="a",'Alpha Ejection Compiler'!H39,IF($EG39="z",'Alpha Ejection Compiler'!O39,IF($EG39="t",'Alpha Ejection Compiler'!V39,IF($EG39="m",'Alpha Ejection Compiler'!AC39,-1))))</f>
        <v>0.78199213700452253</v>
      </c>
      <c r="EK39" s="30">
        <f>IF($EG39="a",'Alpha Ejection Compiler'!I39,IF($EG39="z",'Alpha Ejection Compiler'!P39,IF($EG39="t",'Alpha Ejection Compiler'!W39,IF($EG39="m",'Alpha Ejection Compiler'!AD39,-1))))</f>
        <v>0.74903232172023604</v>
      </c>
      <c r="EL39" s="30">
        <f>IF($EG39="a",'Alpha Ejection Compiler'!J39,IF($EG39="z",'Alpha Ejection Compiler'!Q39,IF($EG39="t",'Alpha Ejection Compiler'!X39,IF($EG39="m",'Alpha Ejection Compiler'!AE39,-1))))</f>
        <v>0.74407311004525656</v>
      </c>
      <c r="EM39" s="30">
        <f>IF($EG39="a",'Alpha Ejection Compiler'!K39,IF($EG39="z",'Alpha Ejection Compiler'!R39,IF($EG39="t",'Alpha Ejection Compiler'!Y39,IF($EG39="m",'Alpha Ejection Compiler'!AF39,-1))))</f>
        <v>0.93088732658459628</v>
      </c>
      <c r="EN39" s="30">
        <f t="shared" si="118"/>
        <v>0.77574797064194756</v>
      </c>
      <c r="EO39" s="30">
        <f t="shared" si="151"/>
        <v>0.77924532126264534</v>
      </c>
      <c r="EP39" s="213" t="str">
        <f t="shared" si="119"/>
        <v>FC3_jrm_z97</v>
      </c>
      <c r="EQ39" s="474">
        <f t="shared" ca="1" si="120"/>
        <v>30.662110692223632</v>
      </c>
      <c r="ER39" s="475">
        <f t="shared" ca="1" si="121"/>
        <v>0.54974667394766652</v>
      </c>
      <c r="ES39" s="473">
        <f t="shared" ca="1" si="122"/>
        <v>30662110.692223631</v>
      </c>
      <c r="ET39" s="476">
        <f t="shared" ca="1" si="152"/>
        <v>3.1845623579627838E-13</v>
      </c>
      <c r="EU39" s="478">
        <f t="shared" ca="1" si="153"/>
        <v>-2.5207383838652504E-14</v>
      </c>
      <c r="EV39" s="477">
        <f t="shared" ca="1" si="123"/>
        <v>30662110.69222286</v>
      </c>
      <c r="EW39" s="474">
        <f t="shared" ca="1" si="124"/>
        <v>30.662110692222861</v>
      </c>
      <c r="EX39" s="474"/>
      <c r="EZ39" s="128">
        <f t="shared" si="154"/>
        <v>1.1172837037908108E-20</v>
      </c>
      <c r="FA39" s="63">
        <f t="shared" si="155"/>
        <v>4.5035383874746728E-22</v>
      </c>
      <c r="FB39" s="67">
        <f t="shared" si="156"/>
        <v>1.7265152684086365E-21</v>
      </c>
      <c r="FC39" s="63">
        <f t="shared" si="157"/>
        <v>0</v>
      </c>
      <c r="FD39" s="63">
        <f t="shared" si="125"/>
        <v>1.3349706145064212E-20</v>
      </c>
      <c r="FE39" s="67">
        <f t="shared" si="126"/>
        <v>1.6945216935256927E-10</v>
      </c>
      <c r="FF39" s="67">
        <f t="shared" si="158"/>
        <v>23806840.29850284</v>
      </c>
      <c r="FG39" s="64">
        <f t="shared" si="127"/>
        <v>23.806840298502841</v>
      </c>
      <c r="FH39" s="65">
        <f t="shared" si="159"/>
        <v>30533728.685217328</v>
      </c>
      <c r="FI39" s="65">
        <f t="shared" si="128"/>
        <v>30.53372868521733</v>
      </c>
      <c r="FJ39" s="65">
        <f t="shared" si="160"/>
        <v>0.57237545396312506</v>
      </c>
      <c r="FK39" s="63">
        <f t="shared" si="161"/>
        <v>1.3349706145064212E-20</v>
      </c>
      <c r="FL39" s="63">
        <f t="shared" si="162"/>
        <v>2.4475441115701369E-22</v>
      </c>
      <c r="FM39" s="63">
        <f t="shared" si="163"/>
        <v>446275.36858543986</v>
      </c>
      <c r="FN39" s="65">
        <f t="shared" si="129"/>
        <v>0.44627536858543987</v>
      </c>
      <c r="FO39" s="66">
        <f t="shared" si="130"/>
        <v>1.874567825842496</v>
      </c>
      <c r="FQ39" s="73">
        <f>IF('Picking Information'!U42="Y",'Calculations Page'!FG39,-1)</f>
        <v>23.806840298502841</v>
      </c>
      <c r="FR39" s="72">
        <f>IF('Picking Information'!U42="Y",'Calculations Page'!FN39,-1)</f>
        <v>0.44627536858543987</v>
      </c>
      <c r="FS39" s="72">
        <f>IF('Picking Information'!A42="Y",1,'Calculations Page'!X39)</f>
        <v>0.77924532126264534</v>
      </c>
      <c r="FT39" s="72">
        <f t="shared" si="131"/>
        <v>8.204945500000008</v>
      </c>
      <c r="FU39" s="72">
        <f t="shared" si="132"/>
        <v>30.551149489005049</v>
      </c>
      <c r="FV39" s="72">
        <f t="shared" si="133"/>
        <v>0.57270201874593274</v>
      </c>
      <c r="FW39" s="74">
        <f t="shared" si="134"/>
        <v>1.1454040374918655</v>
      </c>
      <c r="FY39" s="79">
        <f t="shared" si="30"/>
        <v>66.38769467789902</v>
      </c>
      <c r="FZ39" s="80">
        <f t="shared" si="31"/>
        <v>0.25935786045061643</v>
      </c>
      <c r="GA39" s="80">
        <f>(DE39/1000)/'Calculations Page'!EH39</f>
        <v>449.98812179761933</v>
      </c>
      <c r="GB39" s="80">
        <f t="shared" si="32"/>
        <v>9.7466091193898627</v>
      </c>
      <c r="GC39" s="80">
        <f>(DG39/1000)/'Calculations Page'!EH39</f>
        <v>281.3416677204666</v>
      </c>
      <c r="GD39" s="80">
        <f t="shared" si="33"/>
        <v>3.2353422378221568</v>
      </c>
      <c r="GE39" s="80">
        <f>(DI39/1000)/'Calculations Page'!EH39</f>
        <v>0</v>
      </c>
      <c r="GF39" s="80" t="e">
        <f t="shared" si="34"/>
        <v>#DIV/0!</v>
      </c>
      <c r="GG39" s="81">
        <f t="shared" si="135"/>
        <v>516.10341371192897</v>
      </c>
      <c r="GH39" s="516">
        <f t="shared" si="35"/>
        <v>1.8996467431306045E-16</v>
      </c>
      <c r="GI39" s="515"/>
      <c r="GJ39" s="243"/>
      <c r="GK39" s="85" t="str">
        <f t="shared" si="136"/>
        <v>66.388</v>
      </c>
      <c r="GL39" s="86" t="str">
        <f t="shared" si="137"/>
        <v>0.259</v>
      </c>
      <c r="GM39" s="86" t="str">
        <f t="shared" si="138"/>
        <v>449.99</v>
      </c>
      <c r="GN39" s="86" t="str">
        <f t="shared" si="139"/>
        <v>9.75</v>
      </c>
      <c r="GO39" s="86" t="str">
        <f t="shared" si="140"/>
        <v>281.34</v>
      </c>
      <c r="GP39" s="86" t="str">
        <f t="shared" si="141"/>
        <v>3.24</v>
      </c>
      <c r="GQ39" s="86" t="str">
        <f t="shared" si="142"/>
        <v>0.00</v>
      </c>
      <c r="GR39" s="86" t="e">
        <f t="shared" si="143"/>
        <v>#DIV/0!</v>
      </c>
      <c r="GS39" s="86" t="str">
        <f t="shared" si="144"/>
        <v>23.81</v>
      </c>
      <c r="GT39" s="86" t="str">
        <f t="shared" si="145"/>
        <v>0.779</v>
      </c>
      <c r="GU39" s="86" t="str">
        <f t="shared" si="146"/>
        <v>30.55</v>
      </c>
      <c r="GV39" s="87" t="str">
        <f t="shared" si="147"/>
        <v>0.57</v>
      </c>
      <c r="GW39" s="87" t="str">
        <f t="shared" si="148"/>
        <v>0.45</v>
      </c>
      <c r="GX39" s="129"/>
      <c r="GY39" s="93"/>
    </row>
    <row r="40" spans="1:207">
      <c r="A40" s="39" t="str">
        <f>'Picking Information'!B43</f>
        <v>3</v>
      </c>
      <c r="B40" s="40" t="str">
        <f>'Picking Information'!D43</f>
        <v>TraIL</v>
      </c>
      <c r="C40" s="40" t="str">
        <f>'Picking Information'!E43</f>
        <v>FC3_jrm_z98</v>
      </c>
      <c r="D40" s="45">
        <f>'Picking Information'!F43</f>
        <v>0</v>
      </c>
      <c r="E40" s="45">
        <v>1</v>
      </c>
      <c r="F40" s="121">
        <f>'Picking Information'!H43</f>
        <v>276.5</v>
      </c>
      <c r="G40" s="121">
        <f>'Picking Information'!I43</f>
        <v>124.7</v>
      </c>
      <c r="H40" s="121">
        <f>'Picking Information'!J43</f>
        <v>281.39999999999998</v>
      </c>
      <c r="I40" s="121">
        <f>'Picking Information'!K43</f>
        <v>123.3</v>
      </c>
      <c r="J40" s="121">
        <f t="shared" si="37"/>
        <v>278.95</v>
      </c>
      <c r="K40" s="121">
        <f t="shared" si="38"/>
        <v>124</v>
      </c>
      <c r="L40" s="121">
        <f t="shared" si="39"/>
        <v>62</v>
      </c>
      <c r="M40" s="121">
        <f>IF('Picking Information'!P43="N",'Calculations Page'!F40*1.5,'Calculations Page'!F40)</f>
        <v>276.5</v>
      </c>
      <c r="N40" s="46" t="str">
        <f>'Picking Information'!R43</f>
        <v>zircon</v>
      </c>
      <c r="O40" s="222"/>
      <c r="P40" s="47">
        <f t="shared" si="40"/>
        <v>1.9943843092425001E-5</v>
      </c>
      <c r="Q40" s="306">
        <f t="shared" si="41"/>
        <v>1.4033307629124998E-5</v>
      </c>
      <c r="R40" s="47">
        <f t="shared" si="42"/>
        <v>0.6033990865420592</v>
      </c>
      <c r="S40" s="47">
        <f t="shared" si="43"/>
        <v>4.4491337572186901E-2</v>
      </c>
      <c r="T40" s="47">
        <f t="shared" si="44"/>
        <v>3.9491337572186896E-2</v>
      </c>
      <c r="U40" s="47">
        <f t="shared" si="45"/>
        <v>0.84186934392965862</v>
      </c>
      <c r="V40" s="47">
        <f t="shared" si="46"/>
        <v>0.84694331953794222</v>
      </c>
      <c r="W40" s="47">
        <f t="shared" si="47"/>
        <v>0.82982221330270733</v>
      </c>
      <c r="X40" s="239">
        <f t="shared" si="48"/>
        <v>0.84423594777631461</v>
      </c>
      <c r="Y40" s="306">
        <f t="shared" si="49"/>
        <v>8.9115573104156187E-2</v>
      </c>
      <c r="Z40" s="306">
        <f t="shared" si="50"/>
        <v>7.0166538145624991E-5</v>
      </c>
      <c r="AA40" s="192"/>
      <c r="AB40"/>
      <c r="AC40"/>
      <c r="AD40"/>
      <c r="AE40"/>
      <c r="AF40" s="192"/>
      <c r="AG40" s="251">
        <f t="shared" si="9"/>
        <v>1433738424205.7283</v>
      </c>
      <c r="AH40" s="246">
        <f t="shared" si="51"/>
        <v>8608725199.2922001</v>
      </c>
      <c r="AI40" s="246">
        <f t="shared" si="10"/>
        <v>1691112105561.1543</v>
      </c>
      <c r="AJ40" s="246">
        <f t="shared" si="52"/>
        <v>13847555888.523577</v>
      </c>
      <c r="AK40" s="246">
        <f t="shared" si="11"/>
        <v>174546574.43947619</v>
      </c>
      <c r="AL40" s="246">
        <f t="shared" si="53"/>
        <v>79527107.403615773</v>
      </c>
      <c r="AM40" s="213" t="str">
        <f t="shared" si="54"/>
        <v>FC3_jrm_z98</v>
      </c>
      <c r="AN40" s="256">
        <f t="shared" si="55"/>
        <v>1303284548.9639471</v>
      </c>
      <c r="AO40" s="252">
        <f t="shared" si="56"/>
        <v>1433738424205.7283</v>
      </c>
      <c r="AP40" s="252">
        <f t="shared" si="12"/>
        <v>-2.199E-3</v>
      </c>
      <c r="AQ40" s="252">
        <f t="shared" si="13"/>
        <v>-0.99998423165137618</v>
      </c>
      <c r="AR40" s="252">
        <f t="shared" si="57"/>
        <v>8608725199.2922001</v>
      </c>
      <c r="AS40" s="252">
        <f t="shared" si="14"/>
        <v>1.6318924942564423E-4</v>
      </c>
      <c r="AT40" s="252">
        <f t="shared" si="58"/>
        <v>-7.452123257462559E-2</v>
      </c>
      <c r="AU40" s="252">
        <f t="shared" si="59"/>
        <v>137290153.01859486</v>
      </c>
      <c r="AV40" s="252">
        <f t="shared" si="60"/>
        <v>9456562.6330664139</v>
      </c>
      <c r="AW40" s="252">
        <f t="shared" si="61"/>
        <v>996169.97067578149</v>
      </c>
      <c r="AX40" s="252">
        <f t="shared" si="62"/>
        <v>2673662207.5426502</v>
      </c>
      <c r="AY40" s="252">
        <f t="shared" si="63"/>
        <v>1691112105561.1543</v>
      </c>
      <c r="AZ40" s="252">
        <f t="shared" si="64"/>
        <v>-0.13029600894067567</v>
      </c>
      <c r="BA40" s="252">
        <f t="shared" si="65"/>
        <v>-1</v>
      </c>
      <c r="BB40" s="252">
        <f t="shared" si="66"/>
        <v>13847555888.523577</v>
      </c>
      <c r="BC40" s="252">
        <f t="shared" si="67"/>
        <v>5.34545603211162E-4</v>
      </c>
      <c r="BD40" s="252">
        <f t="shared" si="68"/>
        <v>-4.1025163014571245E-3</v>
      </c>
      <c r="BE40" s="252">
        <f t="shared" si="69"/>
        <v>26831629.130094022</v>
      </c>
      <c r="BF40" s="252">
        <f t="shared" si="70"/>
        <v>269331.52955150726</v>
      </c>
      <c r="BG40" s="252">
        <f t="shared" si="71"/>
        <v>124328.76421099737</v>
      </c>
      <c r="BH40" s="213"/>
      <c r="BI40" s="213"/>
      <c r="BJ40" s="213"/>
      <c r="BK40" s="213"/>
      <c r="BL40" s="213" t="str">
        <f t="shared" si="72"/>
        <v>FC3_jrm_z98</v>
      </c>
      <c r="BM40" s="304">
        <f>(($AC$20-'ICPMS Data'!V41)/('ICPMS Data'!V41/$AC$12-1)*AG40)</f>
        <v>8784344051331.3262</v>
      </c>
      <c r="BN40" s="304">
        <f t="shared" si="73"/>
        <v>1433738424205.7283</v>
      </c>
      <c r="BO40" s="304">
        <f>$AC$33-'ICPMS Data'!V41</f>
        <v>-5.8703787194947301</v>
      </c>
      <c r="BP40" s="304">
        <f>'ICPMS Data'!V41/$AC$12-1</f>
        <v>-0.95792445728573161</v>
      </c>
      <c r="BQ40" s="304">
        <f t="shared" si="74"/>
        <v>8608725199.2922001</v>
      </c>
      <c r="BR40" s="304">
        <f>SQRT($AD$33^2+'ICPMS Data'!W41^2)</f>
        <v>5.3638580589135343E-2</v>
      </c>
      <c r="BS40" s="304">
        <f>BP40*SQRT(('ICPMS Data'!W41/'ICPMS Data'!V41)^2+($AE$12/$AC$12)^2)</f>
        <v>-1.1124291645140149E-2</v>
      </c>
      <c r="BT40" s="304">
        <f t="shared" si="75"/>
        <v>140109619779.67392</v>
      </c>
      <c r="BU40" s="485">
        <f t="shared" si="76"/>
        <v>63738728259.961151</v>
      </c>
      <c r="BV40" s="304">
        <f t="shared" si="77"/>
        <v>1016627869.9420534</v>
      </c>
      <c r="BW40" s="304">
        <f>AI40*(($AC$21-'ICPMS Data'!X41)/('ICPMS Data'!X41/$AC$13-1))</f>
        <v>5340806622273.8457</v>
      </c>
      <c r="BX40" s="304">
        <f t="shared" si="78"/>
        <v>1691112105561.1543</v>
      </c>
      <c r="BY40" s="304">
        <f>$AC$34-'ICPMS Data'!X41</f>
        <v>-3.28687737484307</v>
      </c>
      <c r="BZ40" s="304">
        <f>'ICPMS Data'!X41/$AC$13-1</f>
        <v>-1</v>
      </c>
      <c r="CA40" s="304">
        <f t="shared" si="79"/>
        <v>13847555888.523577</v>
      </c>
      <c r="CB40" s="304">
        <f>SQRT($AD$34^2+'ICPMS Data'!Y41^2)</f>
        <v>2.4051942409676348E-2</v>
      </c>
      <c r="CC40" s="304">
        <f>BZ40*SQRT(('ICPMS Data'!Y41/'ICPMS Data'!X41)^2+($AE$13/$AC$13)^2)</f>
        <v>-7.3175638605199904E-3</v>
      </c>
      <c r="CD40" s="304">
        <f t="shared" si="80"/>
        <v>70479208885.601929</v>
      </c>
      <c r="CE40" s="485">
        <v>0</v>
      </c>
      <c r="CF40" s="485">
        <v>0</v>
      </c>
      <c r="CG40" s="213" t="str">
        <f t="shared" si="81"/>
        <v>FC3_jrm_z98</v>
      </c>
      <c r="CH40" s="262">
        <f t="shared" si="82"/>
        <v>8783040766782.3623</v>
      </c>
      <c r="CI40" s="257">
        <f t="shared" si="83"/>
        <v>140109687043.36938</v>
      </c>
      <c r="CJ40" s="257">
        <f t="shared" si="84"/>
        <v>63729271697.328079</v>
      </c>
      <c r="CK40" s="257">
        <f t="shared" si="85"/>
        <v>1016628358.0038121</v>
      </c>
      <c r="CL40" s="262">
        <f t="shared" si="86"/>
        <v>5338132960066.3027</v>
      </c>
      <c r="CM40" s="257">
        <f t="shared" si="87"/>
        <v>70479213993.039337</v>
      </c>
      <c r="CN40" s="262">
        <f t="shared" si="88"/>
        <v>-269331.52955150726</v>
      </c>
      <c r="CO40" s="257">
        <f t="shared" si="89"/>
        <v>124328.76421099737</v>
      </c>
      <c r="CP40" s="286"/>
      <c r="CQ40" s="218">
        <f t="shared" si="90"/>
        <v>1.4695631293155633E-11</v>
      </c>
      <c r="CR40" s="48">
        <f t="shared" si="91"/>
        <v>2.3274647059000746E-13</v>
      </c>
      <c r="CS40" s="219">
        <f t="shared" si="92"/>
        <v>1.4589768715585321E-11</v>
      </c>
      <c r="CT40" s="219">
        <f t="shared" si="93"/>
        <v>2.3274034392586279E-13</v>
      </c>
      <c r="CU40" s="323">
        <f t="shared" si="94"/>
        <v>0.68390941763256252</v>
      </c>
      <c r="CV40" s="219">
        <f t="shared" si="95"/>
        <v>1.0586257757031243E-13</v>
      </c>
      <c r="CW40" s="219">
        <f t="shared" si="96"/>
        <v>1.6887514252555018E-15</v>
      </c>
      <c r="CX40" s="323">
        <f t="shared" si="97"/>
        <v>4.3421087262076946E-3</v>
      </c>
      <c r="CY40" s="48">
        <f t="shared" si="98"/>
        <v>8.8673304984490083E-12</v>
      </c>
      <c r="CZ40" s="48">
        <f t="shared" si="99"/>
        <v>1.1707510630072981E-13</v>
      </c>
      <c r="DA40" s="323">
        <f t="shared" si="100"/>
        <v>0.31174847364122987</v>
      </c>
      <c r="DB40" s="219">
        <f t="shared" si="101"/>
        <v>0</v>
      </c>
      <c r="DC40" s="219">
        <f t="shared" si="102"/>
        <v>0</v>
      </c>
      <c r="DD40" s="213"/>
      <c r="DE40" s="267">
        <f t="shared" si="103"/>
        <v>3.4980011167098355</v>
      </c>
      <c r="DF40" s="263">
        <f t="shared" si="104"/>
        <v>5.5400642394539477E-2</v>
      </c>
      <c r="DG40" s="263">
        <f t="shared" si="105"/>
        <v>2.0575753688601077</v>
      </c>
      <c r="DH40" s="263">
        <f t="shared" si="106"/>
        <v>2.7166107666021344E-2</v>
      </c>
      <c r="DI40" s="263">
        <f t="shared" si="107"/>
        <v>0</v>
      </c>
      <c r="DJ40" s="268">
        <f t="shared" si="108"/>
        <v>0</v>
      </c>
      <c r="DL40" s="49">
        <f>'He Data'!P42/(1000000000*22413.6)</f>
        <v>5.1324254497990124E-13</v>
      </c>
      <c r="DM40" s="45">
        <f>DL40*('He Data'!Q42/'He Data'!P42)</f>
        <v>2.5780381469503398E-15</v>
      </c>
      <c r="DN40" s="50">
        <f t="shared" si="109"/>
        <v>309074660586.89655</v>
      </c>
      <c r="DO40" s="51">
        <f>DN40*('He Data'!Q42/'He Data'!P42)</f>
        <v>1552494572.0934947</v>
      </c>
      <c r="DP40" s="50">
        <f t="shared" si="110"/>
        <v>6.0793732644500931E-13</v>
      </c>
      <c r="DQ40" s="50">
        <f t="shared" si="111"/>
        <v>3.0536938799405473E-15</v>
      </c>
      <c r="DR40" s="50">
        <f>('He Data'!P42/1000000000)*0.0000000008107131194</f>
        <v>9.3261300656669257E-18</v>
      </c>
      <c r="DS40" s="50">
        <f>('He Data'!P42/1000000000)/3785.41178*42</f>
        <v>1.2763518965399946E-10</v>
      </c>
      <c r="DW40" s="213" t="str">
        <f t="shared" si="112"/>
        <v>FC3_jrm_z98</v>
      </c>
      <c r="DX40" s="324">
        <f t="shared" ca="1" si="113"/>
        <v>23.858735484922878</v>
      </c>
      <c r="DY40" s="325">
        <f t="shared" ca="1" si="114"/>
        <v>0.31596329736521139</v>
      </c>
      <c r="DZ40" s="326">
        <f t="shared" ca="1" si="115"/>
        <v>23858735.484922878</v>
      </c>
      <c r="EA40" s="326">
        <f t="shared" ca="1" si="149"/>
        <v>5.1324254497990538E-13</v>
      </c>
      <c r="EB40" s="324">
        <f t="shared" ca="1" si="150"/>
        <v>-8.0662487377424875E-15</v>
      </c>
      <c r="EC40" s="326">
        <f t="shared" ca="1" si="116"/>
        <v>23858735.484922685</v>
      </c>
      <c r="ED40" s="324">
        <f t="shared" ca="1" si="117"/>
        <v>23.858735484922686</v>
      </c>
      <c r="EE40" s="326"/>
      <c r="EF40" s="457" t="str">
        <f>'Picking Information'!B43</f>
        <v>3</v>
      </c>
      <c r="EG40" s="459" t="str">
        <f>'Picking Information'!C43</f>
        <v>z</v>
      </c>
      <c r="EH40" s="510">
        <f>IF($EG40="a",'Alpha Ejection Compiler'!G40,IF($EG40="z",'Alpha Ejection Compiler'!N40,IF($EG40="t",'Alpha Ejection Compiler'!U40,IF($EG40="m",'Alpha Ejection Compiler'!AB40,-1))))</f>
        <v>1.4033307629124998E-5</v>
      </c>
      <c r="EI40" s="511">
        <f>'Alpha Ejection Compiler'!E40</f>
        <v>75.232406347172159</v>
      </c>
      <c r="EJ40" s="30">
        <f>IF($EG40="a",'Alpha Ejection Compiler'!H40,IF($EG40="z",'Alpha Ejection Compiler'!O40,IF($EG40="t",'Alpha Ejection Compiler'!V40,IF($EG40="m",'Alpha Ejection Compiler'!AC40,-1))))</f>
        <v>0.85021463059927194</v>
      </c>
      <c r="EK40" s="30">
        <f>IF($EG40="a",'Alpha Ejection Compiler'!I40,IF($EG40="z",'Alpha Ejection Compiler'!P40,IF($EG40="t",'Alpha Ejection Compiler'!W40,IF($EG40="m",'Alpha Ejection Compiler'!AD40,-1))))</f>
        <v>0.82711019576704614</v>
      </c>
      <c r="EL40" s="30">
        <f>IF($EG40="a",'Alpha Ejection Compiler'!J40,IF($EG40="z",'Alpha Ejection Compiler'!Q40,IF($EG40="t",'Alpha Ejection Compiler'!X40,IF($EG40="m",'Alpha Ejection Compiler'!AE40,-1))))</f>
        <v>0.82362201198910023</v>
      </c>
      <c r="EM40" s="30">
        <f>IF($EG40="a",'Alpha Ejection Compiler'!K40,IF($EG40="z",'Alpha Ejection Compiler'!R40,IF($EG40="t",'Alpha Ejection Compiler'!Y40,IF($EG40="m",'Alpha Ejection Compiler'!AF40,-1))))</f>
        <v>0.95303751065563846</v>
      </c>
      <c r="EN40" s="30">
        <f t="shared" si="118"/>
        <v>0.84600952237181715</v>
      </c>
      <c r="EO40" s="30">
        <f t="shared" si="151"/>
        <v>0.84423594777631461</v>
      </c>
      <c r="EP40" s="213" t="str">
        <f t="shared" si="119"/>
        <v>FC3_jrm_z98</v>
      </c>
      <c r="EQ40" s="474">
        <f t="shared" ca="1" si="120"/>
        <v>28.185888392399349</v>
      </c>
      <c r="ER40" s="475">
        <f t="shared" ca="1" si="121"/>
        <v>0.37326815753744136</v>
      </c>
      <c r="ES40" s="473">
        <f t="shared" ca="1" si="122"/>
        <v>28185888.392399348</v>
      </c>
      <c r="ET40" s="476">
        <f t="shared" ca="1" si="152"/>
        <v>5.132425449799173E-13</v>
      </c>
      <c r="EU40" s="478">
        <f t="shared" ca="1" si="153"/>
        <v>-3.1281306080513547E-14</v>
      </c>
      <c r="EV40" s="477">
        <f t="shared" ca="1" si="123"/>
        <v>28185888.392398465</v>
      </c>
      <c r="EW40" s="474">
        <f t="shared" ca="1" si="124"/>
        <v>28.185888392398464</v>
      </c>
      <c r="EX40" s="474"/>
      <c r="EZ40" s="128">
        <f t="shared" si="154"/>
        <v>1.8105902976041384E-20</v>
      </c>
      <c r="FA40" s="63">
        <f t="shared" si="155"/>
        <v>7.2981131664085533E-22</v>
      </c>
      <c r="FB40" s="67">
        <f t="shared" si="156"/>
        <v>2.6322670584645882E-21</v>
      </c>
      <c r="FC40" s="63">
        <f t="shared" si="157"/>
        <v>0</v>
      </c>
      <c r="FD40" s="63">
        <f t="shared" si="125"/>
        <v>2.1467981351146828E-20</v>
      </c>
      <c r="FE40" s="67">
        <f t="shared" si="126"/>
        <v>1.703776534571243E-10</v>
      </c>
      <c r="FF40" s="67">
        <f t="shared" si="158"/>
        <v>23858791.221564949</v>
      </c>
      <c r="FG40" s="64">
        <f t="shared" si="127"/>
        <v>23.85879122156495</v>
      </c>
      <c r="FH40" s="65">
        <f t="shared" si="159"/>
        <v>28250231.158978418</v>
      </c>
      <c r="FI40" s="65">
        <f t="shared" si="128"/>
        <v>28.250231158978419</v>
      </c>
      <c r="FJ40" s="65">
        <f t="shared" si="160"/>
        <v>0.40856178491667383</v>
      </c>
      <c r="FK40" s="63">
        <f t="shared" si="161"/>
        <v>2.1467981351146828E-20</v>
      </c>
      <c r="FL40" s="63">
        <f t="shared" si="162"/>
        <v>2.9114699851293629E-22</v>
      </c>
      <c r="FM40" s="63">
        <f t="shared" si="163"/>
        <v>345051.70143851463</v>
      </c>
      <c r="FN40" s="65">
        <f t="shared" si="129"/>
        <v>0.34505170143851466</v>
      </c>
      <c r="FO40" s="66">
        <f t="shared" si="130"/>
        <v>1.4462245728804444</v>
      </c>
      <c r="FQ40" s="73">
        <f>IF('Picking Information'!U43="Y",'Calculations Page'!FG40,-1)</f>
        <v>23.85879122156495</v>
      </c>
      <c r="FR40" s="72">
        <f>IF('Picking Information'!U43="Y",'Calculations Page'!FN40,-1)</f>
        <v>0.34505170143851466</v>
      </c>
      <c r="FS40" s="72">
        <f>IF('Picking Information'!A43="Y",1,'Calculations Page'!X40)</f>
        <v>0.84423594777631461</v>
      </c>
      <c r="FT40" s="72">
        <f t="shared" si="131"/>
        <v>7</v>
      </c>
      <c r="FU40" s="72">
        <f t="shared" si="132"/>
        <v>28.260809415197372</v>
      </c>
      <c r="FV40" s="72">
        <f t="shared" si="133"/>
        <v>0.40871477025749464</v>
      </c>
      <c r="FW40" s="74">
        <f t="shared" si="134"/>
        <v>0.81742954051498928</v>
      </c>
      <c r="FY40" s="79">
        <f t="shared" si="30"/>
        <v>36.573169957074683</v>
      </c>
      <c r="FZ40" s="80">
        <f t="shared" si="31"/>
        <v>0.18370851798330351</v>
      </c>
      <c r="GA40" s="80">
        <f>(DE40/1000)/'Calculations Page'!EH40</f>
        <v>249.26419409847585</v>
      </c>
      <c r="GB40" s="80">
        <f t="shared" si="32"/>
        <v>3.9477964752628889</v>
      </c>
      <c r="GC40" s="80">
        <f>(DG40/1000)/'Calculations Page'!EH40</f>
        <v>146.62084116147901</v>
      </c>
      <c r="GD40" s="80">
        <f t="shared" si="33"/>
        <v>1.9358306953693711</v>
      </c>
      <c r="GE40" s="80">
        <f>(DI40/1000)/'Calculations Page'!EH40</f>
        <v>0</v>
      </c>
      <c r="GF40" s="80" t="e">
        <f t="shared" si="34"/>
        <v>#DIV/0!</v>
      </c>
      <c r="GG40" s="81">
        <f t="shared" si="135"/>
        <v>283.72009177142343</v>
      </c>
      <c r="GH40" s="516">
        <f t="shared" si="35"/>
        <v>1.0465207977472988E-16</v>
      </c>
      <c r="GI40" s="515"/>
      <c r="GJ40" s="243"/>
      <c r="GK40" s="85" t="str">
        <f t="shared" si="136"/>
        <v>36.573</v>
      </c>
      <c r="GL40" s="86" t="str">
        <f t="shared" si="137"/>
        <v>0.184</v>
      </c>
      <c r="GM40" s="86" t="str">
        <f t="shared" si="138"/>
        <v>249.26</v>
      </c>
      <c r="GN40" s="86" t="str">
        <f t="shared" si="139"/>
        <v>3.95</v>
      </c>
      <c r="GO40" s="86" t="str">
        <f t="shared" si="140"/>
        <v>146.62</v>
      </c>
      <c r="GP40" s="86" t="str">
        <f t="shared" si="141"/>
        <v>1.94</v>
      </c>
      <c r="GQ40" s="86" t="str">
        <f t="shared" si="142"/>
        <v>0.00</v>
      </c>
      <c r="GR40" s="86" t="e">
        <f t="shared" si="143"/>
        <v>#DIV/0!</v>
      </c>
      <c r="GS40" s="86" t="str">
        <f t="shared" si="144"/>
        <v>23.86</v>
      </c>
      <c r="GT40" s="86" t="str">
        <f t="shared" si="145"/>
        <v>0.844</v>
      </c>
      <c r="GU40" s="86" t="str">
        <f t="shared" si="146"/>
        <v>28.26</v>
      </c>
      <c r="GV40" s="87" t="str">
        <f t="shared" si="147"/>
        <v>0.41</v>
      </c>
      <c r="GW40" s="87" t="str">
        <f t="shared" si="148"/>
        <v>0.35</v>
      </c>
      <c r="GX40" s="129"/>
      <c r="GY40" s="93"/>
    </row>
    <row r="41" spans="1:207">
      <c r="A41" s="39" t="str">
        <f>'Picking Information'!B44</f>
        <v>3</v>
      </c>
      <c r="B41" s="40" t="str">
        <f>'Picking Information'!D44</f>
        <v>JCFG</v>
      </c>
      <c r="C41" s="40" t="str">
        <f>'Picking Information'!E44</f>
        <v>FCTB_21</v>
      </c>
      <c r="D41" s="45">
        <f>'Picking Information'!F44</f>
        <v>0</v>
      </c>
      <c r="E41" s="45">
        <v>1</v>
      </c>
      <c r="F41" s="121">
        <f>'Picking Information'!H44</f>
        <v>248</v>
      </c>
      <c r="G41" s="121">
        <f>'Picking Information'!I44</f>
        <v>108</v>
      </c>
      <c r="H41" s="121">
        <f>'Picking Information'!J44</f>
        <v>243</v>
      </c>
      <c r="I41" s="121">
        <f>'Picking Information'!K44</f>
        <v>115</v>
      </c>
      <c r="J41" s="121">
        <f t="shared" si="37"/>
        <v>245.5</v>
      </c>
      <c r="K41" s="121">
        <f t="shared" si="38"/>
        <v>111.5</v>
      </c>
      <c r="L41" s="121">
        <f t="shared" si="39"/>
        <v>55.75</v>
      </c>
      <c r="M41" s="121">
        <f>IF('Picking Information'!P44="N",'Calculations Page'!F41*1.5,'Calculations Page'!F41)</f>
        <v>248</v>
      </c>
      <c r="N41" s="46" t="str">
        <f>'Picking Information'!R44</f>
        <v>zircon</v>
      </c>
      <c r="O41" s="222"/>
      <c r="P41" s="47">
        <f t="shared" si="40"/>
        <v>1.4178361500000003E-5</v>
      </c>
      <c r="Q41" s="306">
        <f t="shared" si="41"/>
        <v>9.8812872000000024E-6</v>
      </c>
      <c r="R41" s="47">
        <f t="shared" si="42"/>
        <v>0.59398249306249662</v>
      </c>
      <c r="S41" s="47">
        <f t="shared" si="43"/>
        <v>4.9499493707507593E-2</v>
      </c>
      <c r="T41" s="47">
        <f t="shared" si="44"/>
        <v>4.3938955590915665E-2</v>
      </c>
      <c r="U41" s="47">
        <f t="shared" si="45"/>
        <v>0.84350764465912009</v>
      </c>
      <c r="V41" s="47">
        <f t="shared" si="46"/>
        <v>0.83066715929160195</v>
      </c>
      <c r="W41" s="47">
        <f t="shared" si="47"/>
        <v>0.81174876303812238</v>
      </c>
      <c r="X41" s="239">
        <f t="shared" si="48"/>
        <v>0.82770657490262289</v>
      </c>
      <c r="Y41" s="306">
        <f t="shared" si="49"/>
        <v>6.2749039293288011E-2</v>
      </c>
      <c r="Z41" s="306">
        <f t="shared" si="50"/>
        <v>4.9406436000000014E-5</v>
      </c>
      <c r="AA41" s="192"/>
      <c r="AB41"/>
      <c r="AC41"/>
      <c r="AD41"/>
      <c r="AE41"/>
      <c r="AF41" s="192"/>
      <c r="AG41" s="251">
        <f t="shared" si="9"/>
        <v>1433738424205.7283</v>
      </c>
      <c r="AH41" s="246">
        <f t="shared" si="51"/>
        <v>8608725199.2922001</v>
      </c>
      <c r="AI41" s="246">
        <f t="shared" si="10"/>
        <v>1691112105561.1543</v>
      </c>
      <c r="AJ41" s="246">
        <f t="shared" si="52"/>
        <v>13847555888.523577</v>
      </c>
      <c r="AK41" s="246">
        <f t="shared" si="11"/>
        <v>174546574.43947619</v>
      </c>
      <c r="AL41" s="246">
        <f t="shared" si="53"/>
        <v>79527107.403615773</v>
      </c>
      <c r="AM41" s="213" t="str">
        <f t="shared" si="54"/>
        <v>FCTB_21</v>
      </c>
      <c r="AN41" s="256">
        <f t="shared" si="55"/>
        <v>1303284548.9639471</v>
      </c>
      <c r="AO41" s="252">
        <f t="shared" si="56"/>
        <v>1433738424205.7283</v>
      </c>
      <c r="AP41" s="252">
        <f t="shared" si="12"/>
        <v>-2.199E-3</v>
      </c>
      <c r="AQ41" s="252">
        <f t="shared" si="13"/>
        <v>-0.99998423165137618</v>
      </c>
      <c r="AR41" s="252">
        <f t="shared" si="57"/>
        <v>8608725199.2922001</v>
      </c>
      <c r="AS41" s="252">
        <f t="shared" si="14"/>
        <v>1.6318924942564423E-4</v>
      </c>
      <c r="AT41" s="252">
        <f t="shared" si="58"/>
        <v>-7.452123257462559E-2</v>
      </c>
      <c r="AU41" s="252">
        <f t="shared" si="59"/>
        <v>137290153.01859486</v>
      </c>
      <c r="AV41" s="252">
        <f t="shared" si="60"/>
        <v>9456562.6330664139</v>
      </c>
      <c r="AW41" s="252">
        <f t="shared" si="61"/>
        <v>996169.97067578149</v>
      </c>
      <c r="AX41" s="252">
        <f t="shared" si="62"/>
        <v>2673662207.5426502</v>
      </c>
      <c r="AY41" s="252">
        <f t="shared" si="63"/>
        <v>1691112105561.1543</v>
      </c>
      <c r="AZ41" s="252">
        <f t="shared" si="64"/>
        <v>-0.13029600894067567</v>
      </c>
      <c r="BA41" s="252">
        <f t="shared" si="65"/>
        <v>-1</v>
      </c>
      <c r="BB41" s="252">
        <f t="shared" si="66"/>
        <v>13847555888.523577</v>
      </c>
      <c r="BC41" s="252">
        <f t="shared" si="67"/>
        <v>5.34545603211162E-4</v>
      </c>
      <c r="BD41" s="252">
        <f t="shared" si="68"/>
        <v>-4.1025163014571245E-3</v>
      </c>
      <c r="BE41" s="252">
        <f t="shared" si="69"/>
        <v>26831629.130094022</v>
      </c>
      <c r="BF41" s="252">
        <f t="shared" si="70"/>
        <v>269331.52955150726</v>
      </c>
      <c r="BG41" s="252">
        <f t="shared" si="71"/>
        <v>124328.76421099737</v>
      </c>
      <c r="BH41" s="213"/>
      <c r="BI41" s="213"/>
      <c r="BJ41" s="213"/>
      <c r="BK41" s="213"/>
      <c r="BL41" s="213" t="str">
        <f t="shared" si="72"/>
        <v>FCTB_21</v>
      </c>
      <c r="BM41" s="304">
        <f>(($AC$20-'ICPMS Data'!V42)/('ICPMS Data'!V42/$AC$12-1)*AG41)</f>
        <v>7226876143265.0869</v>
      </c>
      <c r="BN41" s="304">
        <f t="shared" si="73"/>
        <v>1433738424205.7283</v>
      </c>
      <c r="BO41" s="304">
        <f>$AC$33-'ICPMS Data'!V42</f>
        <v>-4.8660704856627</v>
      </c>
      <c r="BP41" s="304">
        <f>'ICPMS Data'!V42/$AC$12-1</f>
        <v>-0.96512276744794512</v>
      </c>
      <c r="BQ41" s="304">
        <f t="shared" si="74"/>
        <v>8608725199.2922001</v>
      </c>
      <c r="BR41" s="304">
        <f>SQRT($AD$33^2+'ICPMS Data'!W42^2)</f>
        <v>3.7675953683143006E-2</v>
      </c>
      <c r="BS41" s="304">
        <f>BP41*SQRT(('ICPMS Data'!W42/'ICPMS Data'!V42)^2+($AE$12/$AC$12)^2)</f>
        <v>-1.0182828873363787E-2</v>
      </c>
      <c r="BT41" s="304">
        <f t="shared" si="75"/>
        <v>104056960116.31674</v>
      </c>
      <c r="BU41" s="485">
        <f t="shared" si="76"/>
        <v>52437824836.125076</v>
      </c>
      <c r="BV41" s="304">
        <f t="shared" si="77"/>
        <v>755031709.32909143</v>
      </c>
      <c r="BW41" s="304">
        <f>AI41*(($AC$21-'ICPMS Data'!X42)/('ICPMS Data'!X42/$AC$13-1))</f>
        <v>4325678975526.7437</v>
      </c>
      <c r="BX41" s="304">
        <f t="shared" si="78"/>
        <v>1691112105561.1543</v>
      </c>
      <c r="BY41" s="304">
        <f>$AC$34-'ICPMS Data'!X42</f>
        <v>-2.68660513776967</v>
      </c>
      <c r="BZ41" s="304">
        <f>'ICPMS Data'!X42/$AC$13-1</f>
        <v>-1</v>
      </c>
      <c r="CA41" s="304">
        <f t="shared" si="79"/>
        <v>13847555888.523577</v>
      </c>
      <c r="CB41" s="304">
        <f>SQRT($AD$34^2+'ICPMS Data'!Y42^2)</f>
        <v>3.3673578489693705E-2</v>
      </c>
      <c r="CC41" s="304">
        <f>BZ41*SQRT(('ICPMS Data'!Y42/'ICPMS Data'!X42)^2+($AE$13/$AC$13)^2)</f>
        <v>-1.2533872388770897E-2</v>
      </c>
      <c r="CD41" s="304">
        <f t="shared" si="80"/>
        <v>84461188139.485092</v>
      </c>
      <c r="CE41" s="485">
        <v>0</v>
      </c>
      <c r="CF41" s="485">
        <v>0</v>
      </c>
      <c r="CG41" s="213" t="str">
        <f t="shared" si="81"/>
        <v>FCTB_21</v>
      </c>
      <c r="CH41" s="262">
        <f t="shared" si="82"/>
        <v>7225572858716.123</v>
      </c>
      <c r="CI41" s="257">
        <f t="shared" si="83"/>
        <v>104057050684.87599</v>
      </c>
      <c r="CJ41" s="257">
        <f t="shared" si="84"/>
        <v>52428368273.492012</v>
      </c>
      <c r="CK41" s="257">
        <f t="shared" si="85"/>
        <v>755032366.48968899</v>
      </c>
      <c r="CL41" s="262">
        <f t="shared" si="86"/>
        <v>4323005313319.2012</v>
      </c>
      <c r="CM41" s="257">
        <f t="shared" si="87"/>
        <v>84461192401.420776</v>
      </c>
      <c r="CN41" s="262">
        <f t="shared" si="88"/>
        <v>-269331.52955150726</v>
      </c>
      <c r="CO41" s="257">
        <f t="shared" si="89"/>
        <v>124328.76421099737</v>
      </c>
      <c r="CP41" s="286"/>
      <c r="CQ41" s="218">
        <f t="shared" si="90"/>
        <v>1.2089703034866471E-11</v>
      </c>
      <c r="CR41" s="48">
        <f t="shared" si="91"/>
        <v>1.7285679383049158E-13</v>
      </c>
      <c r="CS41" s="219">
        <f t="shared" si="92"/>
        <v>1.2002612722119806E-11</v>
      </c>
      <c r="CT41" s="219">
        <f t="shared" si="93"/>
        <v>1.7285224366258469E-13</v>
      </c>
      <c r="CU41" s="323">
        <f t="shared" si="94"/>
        <v>0.68725298551324121</v>
      </c>
      <c r="CV41" s="219">
        <f t="shared" si="95"/>
        <v>8.7090312746664475E-14</v>
      </c>
      <c r="CW41" s="219">
        <f t="shared" si="96"/>
        <v>1.254206588853304E-15</v>
      </c>
      <c r="CX41" s="323">
        <f t="shared" si="97"/>
        <v>4.3633368814239501E-3</v>
      </c>
      <c r="CY41" s="48">
        <f t="shared" si="98"/>
        <v>7.1810719490352179E-12</v>
      </c>
      <c r="CZ41" s="48">
        <f t="shared" si="99"/>
        <v>1.4030098405551624E-13</v>
      </c>
      <c r="DA41" s="323">
        <f t="shared" si="100"/>
        <v>0.30838367760533469</v>
      </c>
      <c r="DB41" s="219">
        <f t="shared" si="101"/>
        <v>0</v>
      </c>
      <c r="DC41" s="219">
        <f t="shared" si="102"/>
        <v>0</v>
      </c>
      <c r="DD41" s="213"/>
      <c r="DE41" s="267">
        <f t="shared" si="103"/>
        <v>2.877712013389266</v>
      </c>
      <c r="DF41" s="263">
        <f t="shared" si="104"/>
        <v>4.1145102635471914E-2</v>
      </c>
      <c r="DG41" s="263">
        <f t="shared" si="105"/>
        <v>1.666295935054132</v>
      </c>
      <c r="DH41" s="263">
        <f t="shared" si="106"/>
        <v>3.2555440340241985E-2</v>
      </c>
      <c r="DI41" s="263">
        <f t="shared" si="107"/>
        <v>0</v>
      </c>
      <c r="DJ41" s="268">
        <f t="shared" si="108"/>
        <v>0</v>
      </c>
      <c r="DL41" s="49">
        <f>'He Data'!P43/(1000000000*22413.6)</f>
        <v>4.0990245021728769E-13</v>
      </c>
      <c r="DM41" s="45">
        <f>DL41*('He Data'!Q43/'He Data'!P43)</f>
        <v>1.2322152998164553E-15</v>
      </c>
      <c r="DN41" s="50">
        <f t="shared" si="109"/>
        <v>246843255520.85065</v>
      </c>
      <c r="DO41" s="51">
        <f>DN41*('He Data'!Q43/'He Data'!P43)</f>
        <v>742040053.54946935</v>
      </c>
      <c r="DP41" s="50">
        <f t="shared" si="110"/>
        <v>4.9522676591702975E-13</v>
      </c>
      <c r="DQ41" s="50">
        <f t="shared" si="111"/>
        <v>1.4887102956279181E-15</v>
      </c>
      <c r="DR41" s="50">
        <f>('He Data'!P43/1000000000)*0.0000000008107131194</f>
        <v>7.4483372478633639E-18</v>
      </c>
      <c r="DS41" s="50">
        <f>('He Data'!P43/1000000000)/3785.41178*42</f>
        <v>1.019361654345537E-10</v>
      </c>
      <c r="DW41" s="213" t="str">
        <f t="shared" si="112"/>
        <v>FCTB_21</v>
      </c>
      <c r="DX41" s="324">
        <f t="shared" ca="1" si="113"/>
        <v>23.207732224913851</v>
      </c>
      <c r="DY41" s="325">
        <f t="shared" ca="1" si="114"/>
        <v>0.27844584284409829</v>
      </c>
      <c r="DZ41" s="326">
        <f t="shared" ca="1" si="115"/>
        <v>23207732.22491385</v>
      </c>
      <c r="EA41" s="326">
        <f t="shared" ca="1" si="149"/>
        <v>4.0990245021728456E-13</v>
      </c>
      <c r="EB41" s="324">
        <f t="shared" ca="1" si="150"/>
        <v>7.6364512343306754E-15</v>
      </c>
      <c r="EC41" s="326">
        <f t="shared" ca="1" si="116"/>
        <v>23207732.224914029</v>
      </c>
      <c r="ED41" s="324">
        <f t="shared" ca="1" si="117"/>
        <v>23.207732224914029</v>
      </c>
      <c r="EE41" s="326"/>
      <c r="EF41" s="457" t="str">
        <f>'Picking Information'!B44</f>
        <v>3</v>
      </c>
      <c r="EG41" s="459" t="str">
        <f>'Picking Information'!C44</f>
        <v>z</v>
      </c>
      <c r="EH41" s="510">
        <f>IF($EG41="a",'Alpha Ejection Compiler'!G41,IF($EG41="z",'Alpha Ejection Compiler'!N41,IF($EG41="t",'Alpha Ejection Compiler'!U41,IF($EG41="m",'Alpha Ejection Compiler'!AB41,-1))))</f>
        <v>9.8812872000000024E-6</v>
      </c>
      <c r="EI41" s="511">
        <f>'Alpha Ejection Compiler'!E41</f>
        <v>67.181137077127275</v>
      </c>
      <c r="EJ41" s="30">
        <f>IF($EG41="a",'Alpha Ejection Compiler'!H41,IF($EG41="z",'Alpha Ejection Compiler'!O41,IF($EG41="t",'Alpha Ejection Compiler'!V41,IF($EG41="m",'Alpha Ejection Compiler'!AC41,-1))))</f>
        <v>0.83297109673059855</v>
      </c>
      <c r="EK41" s="30">
        <f>IF($EG41="a",'Alpha Ejection Compiler'!I41,IF($EG41="z",'Alpha Ejection Compiler'!P41,IF($EG41="t",'Alpha Ejection Compiler'!W41,IF($EG41="m",'Alpha Ejection Compiler'!AD41,-1))))</f>
        <v>0.80734346452544914</v>
      </c>
      <c r="EL41" s="30">
        <f>IF($EG41="a",'Alpha Ejection Compiler'!J41,IF($EG41="z",'Alpha Ejection Compiler'!Q41,IF($EG41="t",'Alpha Ejection Compiler'!X41,IF($EG41="m",'Alpha Ejection Compiler'!AE41,-1))))</f>
        <v>0.80347779546989506</v>
      </c>
      <c r="EM41" s="30">
        <f>IF($EG41="a",'Alpha Ejection Compiler'!K41,IF($EG41="z",'Alpha Ejection Compiler'!R41,IF($EG41="t",'Alpha Ejection Compiler'!Y41,IF($EG41="m",'Alpha Ejection Compiler'!AF41,-1))))</f>
        <v>0.94747561186458462</v>
      </c>
      <c r="EN41" s="30">
        <f t="shared" si="118"/>
        <v>0.82835562054953282</v>
      </c>
      <c r="EO41" s="30">
        <f t="shared" si="151"/>
        <v>0.82770657490262289</v>
      </c>
      <c r="EP41" s="213" t="str">
        <f t="shared" si="119"/>
        <v>FCTB_21</v>
      </c>
      <c r="EQ41" s="474">
        <f t="shared" ca="1" si="120"/>
        <v>27.999331255317717</v>
      </c>
      <c r="ER41" s="475">
        <f t="shared" ca="1" si="121"/>
        <v>0.33593533891642385</v>
      </c>
      <c r="ES41" s="473">
        <f t="shared" ca="1" si="122"/>
        <v>27999331.255317718</v>
      </c>
      <c r="ET41" s="476">
        <f t="shared" ca="1" si="152"/>
        <v>4.0990245021729021E-13</v>
      </c>
      <c r="EU41" s="478">
        <f t="shared" ca="1" si="153"/>
        <v>-6.1584284147828026E-15</v>
      </c>
      <c r="EV41" s="477">
        <f t="shared" ca="1" si="123"/>
        <v>27999331.255317546</v>
      </c>
      <c r="EW41" s="474">
        <f t="shared" ca="1" si="124"/>
        <v>27.999331255317546</v>
      </c>
      <c r="EX41" s="474"/>
      <c r="EZ41" s="128">
        <f t="shared" si="154"/>
        <v>1.489524238815068E-20</v>
      </c>
      <c r="FA41" s="63">
        <f t="shared" si="155"/>
        <v>6.0039626155986746E-22</v>
      </c>
      <c r="FB41" s="67">
        <f t="shared" si="156"/>
        <v>2.1317012080711044E-21</v>
      </c>
      <c r="FC41" s="63">
        <f t="shared" si="157"/>
        <v>0</v>
      </c>
      <c r="FD41" s="63">
        <f t="shared" si="125"/>
        <v>1.7627339857781654E-20</v>
      </c>
      <c r="FE41" s="67">
        <f t="shared" si="126"/>
        <v>1.7060944392019556E-10</v>
      </c>
      <c r="FF41" s="67">
        <f t="shared" si="158"/>
        <v>23207783.557357337</v>
      </c>
      <c r="FG41" s="64">
        <f t="shared" si="127"/>
        <v>23.207783557357338</v>
      </c>
      <c r="FH41" s="65">
        <f t="shared" si="159"/>
        <v>28027127.315656729</v>
      </c>
      <c r="FI41" s="65">
        <f t="shared" si="128"/>
        <v>28.027127315656728</v>
      </c>
      <c r="FJ41" s="65">
        <f t="shared" si="160"/>
        <v>0.3577691356177779</v>
      </c>
      <c r="FK41" s="63">
        <f t="shared" si="161"/>
        <v>1.7627339857781654E-20</v>
      </c>
      <c r="FL41" s="63">
        <f t="shared" si="162"/>
        <v>2.1868637118791698E-22</v>
      </c>
      <c r="FM41" s="63">
        <f t="shared" si="163"/>
        <v>296249.72154323902</v>
      </c>
      <c r="FN41" s="65">
        <f t="shared" si="129"/>
        <v>0.29624972154323903</v>
      </c>
      <c r="FO41" s="66">
        <f t="shared" si="130"/>
        <v>1.2765101881059291</v>
      </c>
      <c r="FQ41" s="73">
        <f>IF('Picking Information'!U44="Y",'Calculations Page'!FG41,-1)</f>
        <v>23.207783557357338</v>
      </c>
      <c r="FR41" s="72">
        <f>IF('Picking Information'!U44="Y",'Calculations Page'!FN41,-1)</f>
        <v>0.29624972154323903</v>
      </c>
      <c r="FS41" s="72">
        <f>IF('Picking Information'!A44="Y",1,'Calculations Page'!X41)</f>
        <v>0.82770657490262289</v>
      </c>
      <c r="FT41" s="72">
        <f t="shared" si="131"/>
        <v>7</v>
      </c>
      <c r="FU41" s="72">
        <f t="shared" si="132"/>
        <v>28.038660391320029</v>
      </c>
      <c r="FV41" s="72">
        <f t="shared" si="133"/>
        <v>0.35791635650362191</v>
      </c>
      <c r="FW41" s="74">
        <f t="shared" si="134"/>
        <v>0.71583271300724383</v>
      </c>
      <c r="FY41" s="79">
        <f t="shared" si="30"/>
        <v>41.482697741776761</v>
      </c>
      <c r="FZ41" s="80">
        <f t="shared" si="31"/>
        <v>0.12470190116693046</v>
      </c>
      <c r="GA41" s="80">
        <f>(DE41/1000)/'Calculations Page'!EH41</f>
        <v>291.22845588267745</v>
      </c>
      <c r="GB41" s="80">
        <f t="shared" si="32"/>
        <v>4.1639415799463757</v>
      </c>
      <c r="GC41" s="80">
        <f>(DG41/1000)/'Calculations Page'!EH41</f>
        <v>168.63146484135504</v>
      </c>
      <c r="GD41" s="80">
        <f t="shared" si="33"/>
        <v>3.2946558157161934</v>
      </c>
      <c r="GE41" s="80">
        <f>(DI41/1000)/'Calculations Page'!EH41</f>
        <v>0</v>
      </c>
      <c r="GF41" s="80" t="e">
        <f t="shared" si="34"/>
        <v>#DIV/0!</v>
      </c>
      <c r="GG41" s="81">
        <f t="shared" si="135"/>
        <v>330.8568501203959</v>
      </c>
      <c r="GH41" s="516">
        <f t="shared" si="35"/>
        <v>1.18700418870956E-16</v>
      </c>
      <c r="GI41" s="515"/>
      <c r="GJ41" s="243"/>
      <c r="GK41" s="85" t="str">
        <f t="shared" si="136"/>
        <v>41.483</v>
      </c>
      <c r="GL41" s="86" t="str">
        <f t="shared" si="137"/>
        <v>0.125</v>
      </c>
      <c r="GM41" s="86" t="str">
        <f t="shared" si="138"/>
        <v>291.23</v>
      </c>
      <c r="GN41" s="86" t="str">
        <f t="shared" si="139"/>
        <v>4.16</v>
      </c>
      <c r="GO41" s="86" t="str">
        <f t="shared" si="140"/>
        <v>168.63</v>
      </c>
      <c r="GP41" s="86" t="str">
        <f t="shared" si="141"/>
        <v>3.29</v>
      </c>
      <c r="GQ41" s="86" t="str">
        <f t="shared" si="142"/>
        <v>0.00</v>
      </c>
      <c r="GR41" s="86" t="e">
        <f t="shared" si="143"/>
        <v>#DIV/0!</v>
      </c>
      <c r="GS41" s="86" t="str">
        <f t="shared" si="144"/>
        <v>23.21</v>
      </c>
      <c r="GT41" s="86" t="str">
        <f t="shared" si="145"/>
        <v>0.828</v>
      </c>
      <c r="GU41" s="86" t="str">
        <f t="shared" si="146"/>
        <v>28.04</v>
      </c>
      <c r="GV41" s="87" t="str">
        <f t="shared" si="147"/>
        <v>0.36</v>
      </c>
      <c r="GW41" s="87" t="str">
        <f t="shared" si="148"/>
        <v>0.30</v>
      </c>
      <c r="GX41" s="129"/>
      <c r="GY41" s="93"/>
    </row>
    <row r="42" spans="1:207">
      <c r="A42" s="39" t="str">
        <f>'Picking Information'!B45</f>
        <v>3</v>
      </c>
      <c r="B42" s="40" t="str">
        <f>'Picking Information'!D45</f>
        <v>JCFG</v>
      </c>
      <c r="C42" s="40" t="str">
        <f>'Picking Information'!E45</f>
        <v>FCTB_22</v>
      </c>
      <c r="D42" s="45">
        <f>'Picking Information'!F45</f>
        <v>0</v>
      </c>
      <c r="E42" s="45">
        <v>1</v>
      </c>
      <c r="F42" s="121">
        <f>'Picking Information'!H45</f>
        <v>247</v>
      </c>
      <c r="G42" s="121">
        <f>'Picking Information'!I45</f>
        <v>149</v>
      </c>
      <c r="H42" s="121">
        <f>'Picking Information'!J45</f>
        <v>239</v>
      </c>
      <c r="I42" s="121">
        <f>'Picking Information'!K45</f>
        <v>109</v>
      </c>
      <c r="J42" s="121">
        <f t="shared" si="37"/>
        <v>243</v>
      </c>
      <c r="K42" s="121">
        <f t="shared" si="38"/>
        <v>129</v>
      </c>
      <c r="L42" s="121">
        <f t="shared" si="39"/>
        <v>64.5</v>
      </c>
      <c r="M42" s="121">
        <f>IF('Picking Information'!P45="N",'Calculations Page'!F42*1.5,'Calculations Page'!F42)</f>
        <v>247</v>
      </c>
      <c r="N42" s="46" t="str">
        <f>'Picking Information'!R45</f>
        <v>zircon</v>
      </c>
      <c r="O42" s="222"/>
      <c r="P42" s="47">
        <f t="shared" si="40"/>
        <v>1.8351517949999999E-5</v>
      </c>
      <c r="Q42" s="306">
        <f t="shared" si="41"/>
        <v>1.1671982050000003E-5</v>
      </c>
      <c r="R42" s="47">
        <f t="shared" si="42"/>
        <v>0.6402941780643534</v>
      </c>
      <c r="S42" s="47">
        <f t="shared" si="43"/>
        <v>4.3911119480274929E-2</v>
      </c>
      <c r="T42" s="47">
        <f t="shared" si="44"/>
        <v>3.910491792988733E-2</v>
      </c>
      <c r="U42" s="47">
        <f t="shared" si="45"/>
        <v>0.83551118121641144</v>
      </c>
      <c r="V42" s="47">
        <f t="shared" si="46"/>
        <v>0.8483666214883705</v>
      </c>
      <c r="W42" s="47">
        <f t="shared" si="47"/>
        <v>0.83140291962684532</v>
      </c>
      <c r="X42" s="239">
        <f t="shared" si="48"/>
        <v>0.84557628220697123</v>
      </c>
      <c r="Y42" s="306">
        <f t="shared" si="49"/>
        <v>7.412047089229451E-2</v>
      </c>
      <c r="Z42" s="306">
        <f t="shared" si="50"/>
        <v>5.835991025000001E-5</v>
      </c>
      <c r="AA42" s="192"/>
      <c r="AB42"/>
      <c r="AC42"/>
      <c r="AD42"/>
      <c r="AE42"/>
      <c r="AF42" s="192"/>
      <c r="AG42" s="251">
        <f t="shared" si="9"/>
        <v>1433738424205.7283</v>
      </c>
      <c r="AH42" s="246">
        <f t="shared" si="51"/>
        <v>8608725199.2922001</v>
      </c>
      <c r="AI42" s="246">
        <f t="shared" si="10"/>
        <v>1691112105561.1543</v>
      </c>
      <c r="AJ42" s="246">
        <f t="shared" si="52"/>
        <v>13847555888.523577</v>
      </c>
      <c r="AK42" s="246">
        <f t="shared" si="11"/>
        <v>174546574.43947619</v>
      </c>
      <c r="AL42" s="246">
        <f t="shared" si="53"/>
        <v>79527107.403615773</v>
      </c>
      <c r="AM42" s="213" t="str">
        <f t="shared" si="54"/>
        <v>FCTB_22</v>
      </c>
      <c r="AN42" s="256">
        <f t="shared" si="55"/>
        <v>1303284548.9639471</v>
      </c>
      <c r="AO42" s="252">
        <f t="shared" si="56"/>
        <v>1433738424205.7283</v>
      </c>
      <c r="AP42" s="252">
        <f t="shared" si="12"/>
        <v>-2.199E-3</v>
      </c>
      <c r="AQ42" s="252">
        <f t="shared" si="13"/>
        <v>-0.99998423165137618</v>
      </c>
      <c r="AR42" s="252">
        <f t="shared" si="57"/>
        <v>8608725199.2922001</v>
      </c>
      <c r="AS42" s="252">
        <f t="shared" si="14"/>
        <v>1.6318924942564423E-4</v>
      </c>
      <c r="AT42" s="252">
        <f t="shared" si="58"/>
        <v>-7.452123257462559E-2</v>
      </c>
      <c r="AU42" s="252">
        <f t="shared" si="59"/>
        <v>137290153.01859486</v>
      </c>
      <c r="AV42" s="252">
        <f t="shared" si="60"/>
        <v>9456562.6330664139</v>
      </c>
      <c r="AW42" s="252">
        <f t="shared" si="61"/>
        <v>996169.97067578149</v>
      </c>
      <c r="AX42" s="252">
        <f t="shared" si="62"/>
        <v>2673662207.5426502</v>
      </c>
      <c r="AY42" s="252">
        <f t="shared" si="63"/>
        <v>1691112105561.1543</v>
      </c>
      <c r="AZ42" s="252">
        <f t="shared" si="64"/>
        <v>-0.13029600894067567</v>
      </c>
      <c r="BA42" s="252">
        <f t="shared" si="65"/>
        <v>-1</v>
      </c>
      <c r="BB42" s="252">
        <f t="shared" si="66"/>
        <v>13847555888.523577</v>
      </c>
      <c r="BC42" s="252">
        <f t="shared" si="67"/>
        <v>5.34545603211162E-4</v>
      </c>
      <c r="BD42" s="252">
        <f t="shared" si="68"/>
        <v>-4.1025163014571245E-3</v>
      </c>
      <c r="BE42" s="252">
        <f t="shared" si="69"/>
        <v>26831629.130094022</v>
      </c>
      <c r="BF42" s="252">
        <f t="shared" si="70"/>
        <v>269331.52955150726</v>
      </c>
      <c r="BG42" s="252">
        <f t="shared" si="71"/>
        <v>124328.76421099737</v>
      </c>
      <c r="BH42" s="213"/>
      <c r="BI42" s="213"/>
      <c r="BJ42" s="213"/>
      <c r="BK42" s="213"/>
      <c r="BL42" s="213" t="str">
        <f t="shared" si="72"/>
        <v>FCTB_22</v>
      </c>
      <c r="BM42" s="304">
        <f>(($AC$20-'ICPMS Data'!V43)/('ICPMS Data'!V43/$AC$12-1)*AG42)</f>
        <v>3668139501664.3354</v>
      </c>
      <c r="BN42" s="304">
        <f t="shared" si="73"/>
        <v>1433738424205.7283</v>
      </c>
      <c r="BO42" s="304">
        <f>$AC$33-'ICPMS Data'!V43</f>
        <v>-2.5136402018628998</v>
      </c>
      <c r="BP42" s="304">
        <f>'ICPMS Data'!V43/$AC$12-1</f>
        <v>-0.98198364964261109</v>
      </c>
      <c r="BQ42" s="304">
        <f t="shared" si="74"/>
        <v>8608725199.2922001</v>
      </c>
      <c r="BR42" s="304">
        <f>SQRT($AD$33^2+'ICPMS Data'!W43^2)</f>
        <v>2.3414000991293E-2</v>
      </c>
      <c r="BS42" s="304">
        <f>BP42*SQRT(('ICPMS Data'!W43/'ICPMS Data'!V43)^2+($AE$12/$AC$12)^2)</f>
        <v>-1.1541424489541577E-2</v>
      </c>
      <c r="BT42" s="304">
        <f t="shared" si="75"/>
        <v>59255485993.088425</v>
      </c>
      <c r="BU42" s="485">
        <f t="shared" si="76"/>
        <v>26615823054.059231</v>
      </c>
      <c r="BV42" s="304">
        <f t="shared" si="77"/>
        <v>429954621.26201528</v>
      </c>
      <c r="BW42" s="304">
        <f>AI42*(($AC$21-'ICPMS Data'!X43)/('ICPMS Data'!X43/$AC$13-1))</f>
        <v>2367563445505.939</v>
      </c>
      <c r="BX42" s="304">
        <f t="shared" si="78"/>
        <v>1691112105561.1543</v>
      </c>
      <c r="BY42" s="304">
        <f>$AC$34-'ICPMS Data'!X43</f>
        <v>-1.5287188429571501</v>
      </c>
      <c r="BZ42" s="304">
        <f>'ICPMS Data'!X43/$AC$13-1</f>
        <v>-1</v>
      </c>
      <c r="CA42" s="304">
        <f t="shared" si="79"/>
        <v>13847555888.523577</v>
      </c>
      <c r="CB42" s="304">
        <f>SQRT($AD$34^2+'ICPMS Data'!Y43^2)</f>
        <v>1.0015347023737135E-2</v>
      </c>
      <c r="CC42" s="304">
        <f>BZ42*SQRT(('ICPMS Data'!Y43/'ICPMS Data'!X43)^2+($AE$13/$AC$13)^2)</f>
        <v>-6.5514600794109104E-3</v>
      </c>
      <c r="CD42" s="304">
        <f t="shared" si="80"/>
        <v>29274970099.863888</v>
      </c>
      <c r="CE42" s="485">
        <v>0</v>
      </c>
      <c r="CF42" s="485">
        <v>0</v>
      </c>
      <c r="CG42" s="213" t="str">
        <f t="shared" si="81"/>
        <v>FCTB_22</v>
      </c>
      <c r="CH42" s="262">
        <f t="shared" si="82"/>
        <v>3666836217115.3716</v>
      </c>
      <c r="CI42" s="257">
        <f t="shared" si="83"/>
        <v>59255645037.947357</v>
      </c>
      <c r="CJ42" s="257">
        <f t="shared" si="84"/>
        <v>26606366491.426167</v>
      </c>
      <c r="CK42" s="257">
        <f t="shared" si="85"/>
        <v>429955775.28296262</v>
      </c>
      <c r="CL42" s="262">
        <f t="shared" si="86"/>
        <v>2364889783298.3965</v>
      </c>
      <c r="CM42" s="257">
        <f t="shared" si="87"/>
        <v>29274982395.96817</v>
      </c>
      <c r="CN42" s="262">
        <f t="shared" si="88"/>
        <v>-269331.52955150726</v>
      </c>
      <c r="CO42" s="257">
        <f t="shared" si="89"/>
        <v>124328.76421099737</v>
      </c>
      <c r="CP42" s="286"/>
      <c r="CQ42" s="218">
        <f t="shared" si="90"/>
        <v>6.1352866837322217E-12</v>
      </c>
      <c r="CR42" s="48">
        <f t="shared" si="91"/>
        <v>9.8433895158494755E-14</v>
      </c>
      <c r="CS42" s="219">
        <f t="shared" si="92"/>
        <v>6.0910900616534409E-12</v>
      </c>
      <c r="CT42" s="219">
        <f t="shared" si="93"/>
        <v>9.8431304049746435E-14</v>
      </c>
      <c r="CU42" s="323">
        <f t="shared" si="94"/>
        <v>0.6711165985048374</v>
      </c>
      <c r="CV42" s="219">
        <f t="shared" si="95"/>
        <v>4.4196622078781007E-14</v>
      </c>
      <c r="CW42" s="219">
        <f t="shared" si="96"/>
        <v>7.1421225130060238E-16</v>
      </c>
      <c r="CX42" s="323">
        <f t="shared" si="97"/>
        <v>4.2608877192509883E-3</v>
      </c>
      <c r="CY42" s="48">
        <f t="shared" si="98"/>
        <v>3.928388344349496E-12</v>
      </c>
      <c r="CZ42" s="48">
        <f t="shared" si="99"/>
        <v>4.86295388637345E-14</v>
      </c>
      <c r="DA42" s="323">
        <f t="shared" si="100"/>
        <v>0.32462251377591167</v>
      </c>
      <c r="DB42" s="219">
        <f t="shared" si="101"/>
        <v>0</v>
      </c>
      <c r="DC42" s="219">
        <f t="shared" si="102"/>
        <v>0</v>
      </c>
      <c r="DD42" s="213"/>
      <c r="DE42" s="267">
        <f t="shared" si="103"/>
        <v>1.4603822893287808</v>
      </c>
      <c r="DF42" s="263">
        <f t="shared" si="104"/>
        <v>2.3430220064576505E-2</v>
      </c>
      <c r="DG42" s="263">
        <f t="shared" si="105"/>
        <v>0.91154323142285709</v>
      </c>
      <c r="DH42" s="263">
        <f t="shared" si="106"/>
        <v>1.1283998197940954E-2</v>
      </c>
      <c r="DI42" s="263">
        <f t="shared" si="107"/>
        <v>0</v>
      </c>
      <c r="DJ42" s="268">
        <f t="shared" si="108"/>
        <v>0</v>
      </c>
      <c r="DL42" s="49">
        <f>'He Data'!P44/(1000000000*22413.6)</f>
        <v>2.0373373740353647E-13</v>
      </c>
      <c r="DM42" s="45">
        <f>DL42*('He Data'!Q44/'He Data'!P44)</f>
        <v>6.7970764878113189E-16</v>
      </c>
      <c r="DN42" s="50">
        <f t="shared" si="109"/>
        <v>122688456664.40967</v>
      </c>
      <c r="DO42" s="51">
        <f>DN42*('He Data'!Q44/'He Data'!P44)</f>
        <v>409319946.09599769</v>
      </c>
      <c r="DP42" s="50">
        <f t="shared" si="110"/>
        <v>2.4094069534659523E-13</v>
      </c>
      <c r="DQ42" s="50">
        <f t="shared" si="111"/>
        <v>8.0383953888474883E-16</v>
      </c>
      <c r="DR42" s="50">
        <f>('He Data'!P44/1000000000)*0.0000000008107131194</f>
        <v>3.7020456553620624E-18</v>
      </c>
      <c r="DS42" s="50">
        <f>('He Data'!P44/1000000000)/3785.41178*42</f>
        <v>5.0665313050843839E-11</v>
      </c>
      <c r="DW42" s="213" t="str">
        <f t="shared" si="112"/>
        <v>FCTB_22</v>
      </c>
      <c r="DX42" s="324">
        <f t="shared" ca="1" si="113"/>
        <v>22.519116481896138</v>
      </c>
      <c r="DY42" s="325">
        <f t="shared" ca="1" si="114"/>
        <v>0.29924276758748147</v>
      </c>
      <c r="DZ42" s="326">
        <f t="shared" ca="1" si="115"/>
        <v>22519116.481896136</v>
      </c>
      <c r="EA42" s="326">
        <f t="shared" ca="1" si="149"/>
        <v>2.0373373740353737E-13</v>
      </c>
      <c r="EB42" s="324">
        <f t="shared" ca="1" si="150"/>
        <v>-4.4605659052658743E-15</v>
      </c>
      <c r="EC42" s="326">
        <f t="shared" ca="1" si="116"/>
        <v>22519116.481896035</v>
      </c>
      <c r="ED42" s="324">
        <f t="shared" ca="1" si="117"/>
        <v>22.519116481896035</v>
      </c>
      <c r="EE42" s="326"/>
      <c r="EF42" s="457" t="str">
        <f>'Picking Information'!B45</f>
        <v>3</v>
      </c>
      <c r="EG42" s="459" t="str">
        <f>'Picking Information'!C45</f>
        <v>z</v>
      </c>
      <c r="EH42" s="510">
        <f>IF($EG42="a",'Alpha Ejection Compiler'!G42,IF($EG42="z",'Alpha Ejection Compiler'!N42,IF($EG42="t",'Alpha Ejection Compiler'!U42,IF($EG42="m",'Alpha Ejection Compiler'!AB42,-1))))</f>
        <v>1.1671982050000003E-5</v>
      </c>
      <c r="EI42" s="511">
        <f>'Alpha Ejection Compiler'!E42</f>
        <v>71.881215563442979</v>
      </c>
      <c r="EJ42" s="30">
        <f>IF($EG42="a",'Alpha Ejection Compiler'!H42,IF($EG42="z",'Alpha Ejection Compiler'!O42,IF($EG42="t",'Alpha Ejection Compiler'!V42,IF($EG42="m",'Alpha Ejection Compiler'!AC42,-1))))</f>
        <v>0.84346517060943371</v>
      </c>
      <c r="EK42" s="30">
        <f>IF($EG42="a",'Alpha Ejection Compiler'!I42,IF($EG42="z",'Alpha Ejection Compiler'!P42,IF($EG42="t",'Alpha Ejection Compiler'!W42,IF($EG42="m",'Alpha Ejection Compiler'!AD42,-1))))</f>
        <v>0.81936477022333187</v>
      </c>
      <c r="EL42" s="30">
        <f>IF($EG42="a",'Alpha Ejection Compiler'!J42,IF($EG42="z",'Alpha Ejection Compiler'!Q42,IF($EG42="t",'Alpha Ejection Compiler'!X42,IF($EG42="m",'Alpha Ejection Compiler'!AE42,-1))))</f>
        <v>0.81572736196412088</v>
      </c>
      <c r="EM42" s="30">
        <f>IF($EG42="a",'Alpha Ejection Compiler'!K42,IF($EG42="z",'Alpha Ejection Compiler'!R42,IF($EG42="t",'Alpha Ejection Compiler'!Y42,IF($EG42="m",'Alpha Ejection Compiler'!AF42,-1))))</f>
        <v>0.95086996166707372</v>
      </c>
      <c r="EN42" s="30">
        <f t="shared" si="118"/>
        <v>0.83890261122972098</v>
      </c>
      <c r="EO42" s="30">
        <f t="shared" si="151"/>
        <v>0.84557628220697123</v>
      </c>
      <c r="EP42" s="213" t="str">
        <f t="shared" si="119"/>
        <v>FCTB_22</v>
      </c>
      <c r="EQ42" s="474">
        <f t="shared" ca="1" si="120"/>
        <v>26.828464073623518</v>
      </c>
      <c r="ER42" s="475">
        <f t="shared" ca="1" si="121"/>
        <v>0.35650705239553132</v>
      </c>
      <c r="ES42" s="473">
        <f t="shared" ca="1" si="122"/>
        <v>26828464.073623519</v>
      </c>
      <c r="ET42" s="476">
        <f t="shared" ca="1" si="152"/>
        <v>2.0373373740353856E-13</v>
      </c>
      <c r="EU42" s="478">
        <f t="shared" ca="1" si="153"/>
        <v>-1.0284082503807432E-14</v>
      </c>
      <c r="EV42" s="477">
        <f t="shared" ca="1" si="123"/>
        <v>26828464.073623244</v>
      </c>
      <c r="EW42" s="474">
        <f t="shared" ca="1" si="124"/>
        <v>26.828464073623245</v>
      </c>
      <c r="EX42" s="474"/>
      <c r="EZ42" s="128">
        <f t="shared" si="154"/>
        <v>7.5590427665119206E-21</v>
      </c>
      <c r="FA42" s="63">
        <f t="shared" si="155"/>
        <v>3.0468930278001228E-22</v>
      </c>
      <c r="FB42" s="67">
        <f t="shared" si="156"/>
        <v>1.166142080020148E-21</v>
      </c>
      <c r="FC42" s="63">
        <f t="shared" si="157"/>
        <v>0</v>
      </c>
      <c r="FD42" s="63">
        <f t="shared" si="125"/>
        <v>9.0298741493120813E-21</v>
      </c>
      <c r="FE42" s="67">
        <f t="shared" si="126"/>
        <v>1.6947795983664297E-10</v>
      </c>
      <c r="FF42" s="67">
        <f t="shared" si="158"/>
        <v>22519163.195762571</v>
      </c>
      <c r="FG42" s="64">
        <f t="shared" si="127"/>
        <v>22.51916319576257</v>
      </c>
      <c r="FH42" s="65">
        <f t="shared" si="159"/>
        <v>26622469.740020152</v>
      </c>
      <c r="FI42" s="65">
        <f t="shared" si="128"/>
        <v>26.622469740020151</v>
      </c>
      <c r="FJ42" s="65">
        <f t="shared" si="160"/>
        <v>0.37364686272101427</v>
      </c>
      <c r="FK42" s="63">
        <f t="shared" si="161"/>
        <v>9.0298741493120813E-21</v>
      </c>
      <c r="FL42" s="63">
        <f t="shared" si="162"/>
        <v>1.231017796136748E-22</v>
      </c>
      <c r="FM42" s="63">
        <f t="shared" si="163"/>
        <v>316056.87831999187</v>
      </c>
      <c r="FN42" s="65">
        <f t="shared" si="129"/>
        <v>0.31605687831999185</v>
      </c>
      <c r="FO42" s="66">
        <f t="shared" si="130"/>
        <v>1.4035018778116244</v>
      </c>
      <c r="FQ42" s="73">
        <f>IF('Picking Information'!U45="Y",'Calculations Page'!FG42,-1)</f>
        <v>22.51916319576257</v>
      </c>
      <c r="FR42" s="72">
        <f>IF('Picking Information'!U45="Y",'Calculations Page'!FN42,-1)</f>
        <v>0.31605687831999185</v>
      </c>
      <c r="FS42" s="72">
        <f>IF('Picking Information'!A45="Y",1,'Calculations Page'!X42)</f>
        <v>0.84557628220697123</v>
      </c>
      <c r="FT42" s="72">
        <f t="shared" si="131"/>
        <v>7</v>
      </c>
      <c r="FU42" s="72">
        <f t="shared" si="132"/>
        <v>26.631734675654688</v>
      </c>
      <c r="FV42" s="72">
        <f t="shared" si="133"/>
        <v>0.37377689626662303</v>
      </c>
      <c r="FW42" s="74">
        <f t="shared" si="134"/>
        <v>0.74755379253324605</v>
      </c>
      <c r="FY42" s="79">
        <f t="shared" si="30"/>
        <v>17.45493923232485</v>
      </c>
      <c r="FZ42" s="80">
        <f t="shared" si="31"/>
        <v>5.8234123893390652E-2</v>
      </c>
      <c r="GA42" s="80">
        <f>(DE42/1000)/'Calculations Page'!EH42</f>
        <v>125.11862022001486</v>
      </c>
      <c r="GB42" s="80">
        <f t="shared" si="32"/>
        <v>2.0073900014759278</v>
      </c>
      <c r="GC42" s="80">
        <f>(DG42/1000)/'Calculations Page'!EH42</f>
        <v>78.096695789800066</v>
      </c>
      <c r="GD42" s="80">
        <f t="shared" si="33"/>
        <v>0.96675938581836263</v>
      </c>
      <c r="GE42" s="80">
        <f>(DI42/1000)/'Calculations Page'!EH42</f>
        <v>0</v>
      </c>
      <c r="GF42" s="80" t="e">
        <f t="shared" si="34"/>
        <v>#DIV/0!</v>
      </c>
      <c r="GG42" s="81">
        <f t="shared" si="135"/>
        <v>143.47134373061789</v>
      </c>
      <c r="GH42" s="516">
        <f t="shared" si="35"/>
        <v>4.9946332110349876E-17</v>
      </c>
      <c r="GI42" s="515"/>
      <c r="GJ42" s="243"/>
      <c r="GK42" s="85" t="str">
        <f t="shared" si="136"/>
        <v>17.455</v>
      </c>
      <c r="GL42" s="86" t="str">
        <f t="shared" si="137"/>
        <v>0.058</v>
      </c>
      <c r="GM42" s="86" t="str">
        <f t="shared" si="138"/>
        <v>125.12</v>
      </c>
      <c r="GN42" s="86" t="str">
        <f t="shared" si="139"/>
        <v>2.01</v>
      </c>
      <c r="GO42" s="86" t="str">
        <f t="shared" si="140"/>
        <v>78.10</v>
      </c>
      <c r="GP42" s="86" t="str">
        <f t="shared" si="141"/>
        <v>0.97</v>
      </c>
      <c r="GQ42" s="86" t="str">
        <f t="shared" si="142"/>
        <v>0.00</v>
      </c>
      <c r="GR42" s="86" t="e">
        <f t="shared" si="143"/>
        <v>#DIV/0!</v>
      </c>
      <c r="GS42" s="86" t="str">
        <f t="shared" si="144"/>
        <v>22.52</v>
      </c>
      <c r="GT42" s="86" t="str">
        <f t="shared" si="145"/>
        <v>0.846</v>
      </c>
      <c r="GU42" s="86" t="str">
        <f t="shared" si="146"/>
        <v>26.63</v>
      </c>
      <c r="GV42" s="87" t="str">
        <f t="shared" si="147"/>
        <v>0.37</v>
      </c>
      <c r="GW42" s="87" t="str">
        <f t="shared" si="148"/>
        <v>0.32</v>
      </c>
      <c r="GX42" s="129"/>
      <c r="GY42" s="93"/>
    </row>
    <row r="43" spans="1:207">
      <c r="A43" s="39" t="str">
        <f>'Picking Information'!B46</f>
        <v>3</v>
      </c>
      <c r="B43" s="40" t="str">
        <f>'Picking Information'!D46</f>
        <v>JCFG</v>
      </c>
      <c r="C43" s="40" t="str">
        <f>'Picking Information'!E46</f>
        <v>FCTB_23</v>
      </c>
      <c r="D43" s="45">
        <f>'Picking Information'!F46</f>
        <v>0</v>
      </c>
      <c r="E43" s="45">
        <v>1</v>
      </c>
      <c r="F43" s="121">
        <f>'Picking Information'!H46</f>
        <v>194</v>
      </c>
      <c r="G43" s="121">
        <f>'Picking Information'!I46</f>
        <v>83</v>
      </c>
      <c r="H43" s="121">
        <f>'Picking Information'!J46</f>
        <v>202</v>
      </c>
      <c r="I43" s="121">
        <f>'Picking Information'!K46</f>
        <v>83</v>
      </c>
      <c r="J43" s="121">
        <f t="shared" si="37"/>
        <v>198</v>
      </c>
      <c r="K43" s="121">
        <f t="shared" si="38"/>
        <v>83</v>
      </c>
      <c r="L43" s="121">
        <f t="shared" si="39"/>
        <v>41.5</v>
      </c>
      <c r="M43" s="121">
        <f>IF('Picking Information'!P46="N",'Calculations Page'!F43*1.5,'Calculations Page'!F43)</f>
        <v>194</v>
      </c>
      <c r="N43" s="46" t="str">
        <f>'Picking Information'!R46</f>
        <v>zircon</v>
      </c>
      <c r="O43" s="222"/>
      <c r="P43" s="47">
        <f t="shared" si="40"/>
        <v>6.3427023000000006E-6</v>
      </c>
      <c r="Q43" s="306">
        <f t="shared" si="41"/>
        <v>4.5701625999999997E-6</v>
      </c>
      <c r="R43" s="47">
        <f t="shared" si="42"/>
        <v>0.55479291847145262</v>
      </c>
      <c r="S43" s="47">
        <f t="shared" si="43"/>
        <v>6.5971928952925099E-2</v>
      </c>
      <c r="T43" s="47">
        <f t="shared" si="44"/>
        <v>5.8502049434852814E-2</v>
      </c>
      <c r="U43" s="47">
        <f t="shared" si="45"/>
        <v>0.85039490190153522</v>
      </c>
      <c r="V43" s="47">
        <f t="shared" si="46"/>
        <v>0.77873530855749262</v>
      </c>
      <c r="W43" s="47">
        <f t="shared" si="47"/>
        <v>0.7541174339754726</v>
      </c>
      <c r="X43" s="239">
        <f t="shared" si="48"/>
        <v>0.77505234901567377</v>
      </c>
      <c r="Y43" s="306">
        <f t="shared" si="49"/>
        <v>2.9021857857153999E-2</v>
      </c>
      <c r="Z43" s="306">
        <f t="shared" si="50"/>
        <v>2.2850812999999997E-5</v>
      </c>
      <c r="AA43" s="192"/>
      <c r="AB43"/>
      <c r="AC43"/>
      <c r="AD43"/>
      <c r="AE43"/>
      <c r="AF43" s="192"/>
      <c r="AG43" s="251">
        <f t="shared" si="9"/>
        <v>1433738424205.7283</v>
      </c>
      <c r="AH43" s="246">
        <f t="shared" si="51"/>
        <v>8608725199.2922001</v>
      </c>
      <c r="AI43" s="246">
        <f t="shared" si="10"/>
        <v>1691112105561.1543</v>
      </c>
      <c r="AJ43" s="246">
        <f t="shared" si="52"/>
        <v>13847555888.523577</v>
      </c>
      <c r="AK43" s="246">
        <f t="shared" si="11"/>
        <v>174546574.43947619</v>
      </c>
      <c r="AL43" s="246">
        <f t="shared" si="53"/>
        <v>79527107.403615773</v>
      </c>
      <c r="AM43" s="213" t="str">
        <f t="shared" si="54"/>
        <v>FCTB_23</v>
      </c>
      <c r="AN43" s="256">
        <f t="shared" si="55"/>
        <v>1303284548.9639471</v>
      </c>
      <c r="AO43" s="252">
        <f t="shared" si="56"/>
        <v>1433738424205.7283</v>
      </c>
      <c r="AP43" s="252">
        <f t="shared" si="12"/>
        <v>-2.199E-3</v>
      </c>
      <c r="AQ43" s="252">
        <f t="shared" si="13"/>
        <v>-0.99998423165137618</v>
      </c>
      <c r="AR43" s="252">
        <f t="shared" si="57"/>
        <v>8608725199.2922001</v>
      </c>
      <c r="AS43" s="252">
        <f t="shared" si="14"/>
        <v>1.6318924942564423E-4</v>
      </c>
      <c r="AT43" s="252">
        <f t="shared" si="58"/>
        <v>-7.452123257462559E-2</v>
      </c>
      <c r="AU43" s="252">
        <f t="shared" si="59"/>
        <v>137290153.01859486</v>
      </c>
      <c r="AV43" s="252">
        <f t="shared" si="60"/>
        <v>9456562.6330664139</v>
      </c>
      <c r="AW43" s="252">
        <f t="shared" si="61"/>
        <v>996169.97067578149</v>
      </c>
      <c r="AX43" s="252">
        <f t="shared" si="62"/>
        <v>2673662207.5426502</v>
      </c>
      <c r="AY43" s="252">
        <f t="shared" si="63"/>
        <v>1691112105561.1543</v>
      </c>
      <c r="AZ43" s="252">
        <f t="shared" si="64"/>
        <v>-0.13029600894067567</v>
      </c>
      <c r="BA43" s="252">
        <f t="shared" si="65"/>
        <v>-1</v>
      </c>
      <c r="BB43" s="252">
        <f t="shared" si="66"/>
        <v>13847555888.523577</v>
      </c>
      <c r="BC43" s="252">
        <f t="shared" si="67"/>
        <v>5.34545603211162E-4</v>
      </c>
      <c r="BD43" s="252">
        <f t="shared" si="68"/>
        <v>-4.1025163014571245E-3</v>
      </c>
      <c r="BE43" s="252">
        <f t="shared" si="69"/>
        <v>26831629.130094022</v>
      </c>
      <c r="BF43" s="252">
        <f t="shared" si="70"/>
        <v>269331.52955150726</v>
      </c>
      <c r="BG43" s="252">
        <f t="shared" si="71"/>
        <v>124328.76421099737</v>
      </c>
      <c r="BH43" s="213"/>
      <c r="BI43" s="213"/>
      <c r="BJ43" s="213"/>
      <c r="BK43" s="213"/>
      <c r="BL43" s="213" t="str">
        <f t="shared" si="72"/>
        <v>FCTB_23</v>
      </c>
      <c r="BM43" s="304">
        <f>(($AC$20-'ICPMS Data'!V44)/('ICPMS Data'!V44/$AC$12-1)*AG43)</f>
        <v>5042071340650.3584</v>
      </c>
      <c r="BN43" s="304">
        <f t="shared" si="73"/>
        <v>1433738424205.7283</v>
      </c>
      <c r="BO43" s="304">
        <f>$AC$33-'ICPMS Data'!V44</f>
        <v>-3.4315254998500198</v>
      </c>
      <c r="BP43" s="304">
        <f>'ICPMS Data'!V44/$AC$12-1</f>
        <v>-0.97540476992653369</v>
      </c>
      <c r="BQ43" s="304">
        <f t="shared" si="74"/>
        <v>8608725199.2922001</v>
      </c>
      <c r="BR43" s="304">
        <f>SQRT($AD$33^2+'ICPMS Data'!W44^2)</f>
        <v>4.3972018868450952E-2</v>
      </c>
      <c r="BS43" s="304">
        <f>BP43*SQRT(('ICPMS Data'!W44/'ICPMS Data'!V44)^2+($AE$12/$AC$12)^2)</f>
        <v>-1.4321318520999033E-2</v>
      </c>
      <c r="BT43" s="304">
        <f t="shared" si="75"/>
        <v>102817293739.54781</v>
      </c>
      <c r="BU43" s="485">
        <f t="shared" si="76"/>
        <v>36584998626.089172</v>
      </c>
      <c r="BV43" s="304">
        <f t="shared" si="77"/>
        <v>746036756.7338649</v>
      </c>
      <c r="BW43" s="304">
        <f>AI43*(($AC$21-'ICPMS Data'!X44)/('ICPMS Data'!X44/$AC$13-1))</f>
        <v>2819547935115.7666</v>
      </c>
      <c r="BX43" s="304">
        <f t="shared" si="78"/>
        <v>1691112105561.1543</v>
      </c>
      <c r="BY43" s="304">
        <f>$AC$34-'ICPMS Data'!X44</f>
        <v>-1.7959894089494901</v>
      </c>
      <c r="BZ43" s="304">
        <f>'ICPMS Data'!X44/$AC$13-1</f>
        <v>-1</v>
      </c>
      <c r="CA43" s="304">
        <f t="shared" si="79"/>
        <v>13847555888.523577</v>
      </c>
      <c r="CB43" s="304">
        <f>SQRT($AD$34^2+'ICPMS Data'!Y44^2)</f>
        <v>2.4232502329247542E-2</v>
      </c>
      <c r="CC43" s="304">
        <f>BZ43*SQRT(('ICPMS Data'!Y44/'ICPMS Data'!X44)^2+($AE$13/$AC$13)^2)</f>
        <v>-1.34925566464587E-2</v>
      </c>
      <c r="CD43" s="304">
        <f t="shared" si="80"/>
        <v>58545438864.159653</v>
      </c>
      <c r="CE43" s="485">
        <v>0</v>
      </c>
      <c r="CF43" s="485">
        <v>0</v>
      </c>
      <c r="CG43" s="213" t="str">
        <f t="shared" si="81"/>
        <v>FCTB_23</v>
      </c>
      <c r="CH43" s="262">
        <f t="shared" si="82"/>
        <v>5040768056101.3945</v>
      </c>
      <c r="CI43" s="257">
        <f t="shared" si="83"/>
        <v>102817385400.08968</v>
      </c>
      <c r="CJ43" s="257">
        <f t="shared" si="84"/>
        <v>36575542063.456108</v>
      </c>
      <c r="CK43" s="257">
        <f t="shared" si="85"/>
        <v>746037421.81782973</v>
      </c>
      <c r="CL43" s="262">
        <f t="shared" si="86"/>
        <v>2816874272908.2241</v>
      </c>
      <c r="CM43" s="257">
        <f t="shared" si="87"/>
        <v>58545445012.685463</v>
      </c>
      <c r="CN43" s="262">
        <f t="shared" si="88"/>
        <v>-269331.52955150726</v>
      </c>
      <c r="CO43" s="257">
        <f t="shared" si="89"/>
        <v>124328.76421099737</v>
      </c>
      <c r="CP43" s="286"/>
      <c r="CQ43" s="218">
        <f t="shared" si="90"/>
        <v>8.4341255783469291E-12</v>
      </c>
      <c r="CR43" s="48">
        <f t="shared" si="91"/>
        <v>1.7079749496375684E-13</v>
      </c>
      <c r="CS43" s="219">
        <f t="shared" si="92"/>
        <v>8.3733688639558056E-12</v>
      </c>
      <c r="CT43" s="219">
        <f t="shared" si="93"/>
        <v>1.7079299900347123E-13</v>
      </c>
      <c r="CU43" s="323">
        <f t="shared" si="94"/>
        <v>0.70152654859482144</v>
      </c>
      <c r="CV43" s="219">
        <f t="shared" si="95"/>
        <v>6.0756714391123102E-14</v>
      </c>
      <c r="CW43" s="219">
        <f t="shared" si="96"/>
        <v>1.2392648202953983E-15</v>
      </c>
      <c r="CX43" s="323">
        <f t="shared" si="97"/>
        <v>4.4539590620997884E-3</v>
      </c>
      <c r="CY43" s="48">
        <f t="shared" si="98"/>
        <v>4.6791931443658206E-12</v>
      </c>
      <c r="CZ43" s="48">
        <f t="shared" si="99"/>
        <v>9.7251569788514062E-14</v>
      </c>
      <c r="DA43" s="323">
        <f t="shared" si="100"/>
        <v>0.29401949234307878</v>
      </c>
      <c r="DB43" s="219">
        <f t="shared" si="101"/>
        <v>0</v>
      </c>
      <c r="DC43" s="219">
        <f t="shared" si="102"/>
        <v>0</v>
      </c>
      <c r="DD43" s="213"/>
      <c r="DE43" s="267">
        <f t="shared" si="103"/>
        <v>2.0075749114139194</v>
      </c>
      <c r="DF43" s="263">
        <f t="shared" si="104"/>
        <v>4.065492772622304E-2</v>
      </c>
      <c r="DG43" s="263">
        <f t="shared" si="105"/>
        <v>1.085759977218645</v>
      </c>
      <c r="DH43" s="263">
        <f t="shared" si="106"/>
        <v>2.2566254253726804E-2</v>
      </c>
      <c r="DI43" s="263">
        <f t="shared" si="107"/>
        <v>0</v>
      </c>
      <c r="DJ43" s="268">
        <f t="shared" si="108"/>
        <v>0</v>
      </c>
      <c r="DL43" s="49">
        <f>'He Data'!P45/(1000000000*22413.6)</f>
        <v>2.6957855834989045E-13</v>
      </c>
      <c r="DM43" s="45">
        <f>DL43*('He Data'!Q45/'He Data'!P45)</f>
        <v>8.0398753152016092E-16</v>
      </c>
      <c r="DN43" s="50">
        <f t="shared" si="109"/>
        <v>162340207838.30405</v>
      </c>
      <c r="DO43" s="51">
        <f>DN43*('He Data'!Q45/'He Data'!P45)</f>
        <v>484161291.48144096</v>
      </c>
      <c r="DP43" s="50">
        <f t="shared" si="110"/>
        <v>3.4781980687144374E-13</v>
      </c>
      <c r="DQ43" s="50">
        <f t="shared" si="111"/>
        <v>1.0373331976107616E-15</v>
      </c>
      <c r="DR43" s="50">
        <f>('He Data'!P45/1000000000)*0.0000000008107131194</f>
        <v>4.8985118686614587E-18</v>
      </c>
      <c r="DS43" s="50">
        <f>('He Data'!P45/1000000000)/3785.41178*42</f>
        <v>6.703986401397693E-11</v>
      </c>
      <c r="DW43" s="213" t="str">
        <f t="shared" si="112"/>
        <v>FCTB_23</v>
      </c>
      <c r="DX43" s="324">
        <f t="shared" ca="1" si="113"/>
        <v>22.056177881274934</v>
      </c>
      <c r="DY43" s="325">
        <f t="shared" ca="1" si="114"/>
        <v>0.37836787943165934</v>
      </c>
      <c r="DZ43" s="326">
        <f t="shared" ca="1" si="115"/>
        <v>22056177.881274935</v>
      </c>
      <c r="EA43" s="326">
        <f t="shared" ca="1" si="149"/>
        <v>2.6957855834989681E-13</v>
      </c>
      <c r="EB43" s="324">
        <f t="shared" ca="1" si="150"/>
        <v>-2.3597478889421563E-14</v>
      </c>
      <c r="EC43" s="326">
        <f t="shared" ca="1" si="116"/>
        <v>22056177.881274413</v>
      </c>
      <c r="ED43" s="324">
        <f t="shared" ca="1" si="117"/>
        <v>22.056177881274412</v>
      </c>
      <c r="EE43" s="326"/>
      <c r="EF43" s="457" t="str">
        <f>'Picking Information'!B46</f>
        <v>3</v>
      </c>
      <c r="EG43" s="459" t="str">
        <f>'Picking Information'!C46</f>
        <v>z</v>
      </c>
      <c r="EH43" s="510">
        <f>IF($EG43="a",'Alpha Ejection Compiler'!G43,IF($EG43="z",'Alpha Ejection Compiler'!N43,IF($EG43="t",'Alpha Ejection Compiler'!U43,IF($EG43="m",'Alpha Ejection Compiler'!AB43,-1))))</f>
        <v>4.5701625999999997E-6</v>
      </c>
      <c r="EI43" s="511">
        <f>'Alpha Ejection Compiler'!E43</f>
        <v>51.131366303504784</v>
      </c>
      <c r="EJ43" s="30">
        <f>IF($EG43="a",'Alpha Ejection Compiler'!H43,IF($EG43="z",'Alpha Ejection Compiler'!O43,IF($EG43="t",'Alpha Ejection Compiler'!V43,IF($EG43="m",'Alpha Ejection Compiler'!AC43,-1))))</f>
        <v>0.78320436126755344</v>
      </c>
      <c r="EK43" s="30">
        <f>IF($EG43="a",'Alpha Ejection Compiler'!I43,IF($EG43="z",'Alpha Ejection Compiler'!P43,IF($EG43="t",'Alpha Ejection Compiler'!W43,IF($EG43="m",'Alpha Ejection Compiler'!AD43,-1))))</f>
        <v>0.75045730746182604</v>
      </c>
      <c r="EL43" s="30">
        <f>IF($EG43="a",'Alpha Ejection Compiler'!J43,IF($EG43="z",'Alpha Ejection Compiler'!Q43,IF($EG43="t",'Alpha Ejection Compiler'!X43,IF($EG43="m",'Alpha Ejection Compiler'!AE43,-1))))</f>
        <v>0.74553086892897424</v>
      </c>
      <c r="EM43" s="30">
        <f>IF($EG43="a",'Alpha Ejection Compiler'!K43,IF($EG43="z",'Alpha Ejection Compiler'!R43,IF($EG43="t",'Alpha Ejection Compiler'!Y43,IF($EG43="m",'Alpha Ejection Compiler'!AF43,-1))))</f>
        <v>0.93123806031347789</v>
      </c>
      <c r="EN43" s="30">
        <f t="shared" si="118"/>
        <v>0.77756821475052862</v>
      </c>
      <c r="EO43" s="30">
        <f t="shared" si="151"/>
        <v>0.77505234901567377</v>
      </c>
      <c r="EP43" s="213" t="str">
        <f t="shared" si="119"/>
        <v>FCTB_23</v>
      </c>
      <c r="EQ43" s="474">
        <f t="shared" ca="1" si="120"/>
        <v>28.342348486877142</v>
      </c>
      <c r="ER43" s="475">
        <f t="shared" ca="1" si="121"/>
        <v>0.48620546827367733</v>
      </c>
      <c r="ES43" s="473">
        <f t="shared" ca="1" si="122"/>
        <v>28342348.486877143</v>
      </c>
      <c r="ET43" s="476">
        <f t="shared" ca="1" si="152"/>
        <v>2.6957855834989292E-13</v>
      </c>
      <c r="EU43" s="478">
        <f t="shared" ca="1" si="153"/>
        <v>-9.1767973458861638E-15</v>
      </c>
      <c r="EV43" s="477">
        <f t="shared" ca="1" si="123"/>
        <v>28342348.486876883</v>
      </c>
      <c r="EW43" s="474">
        <f t="shared" ca="1" si="124"/>
        <v>28.342348486876883</v>
      </c>
      <c r="EX43" s="474"/>
      <c r="EZ43" s="128">
        <f t="shared" si="154"/>
        <v>1.0391350760169155E-20</v>
      </c>
      <c r="FA43" s="63">
        <f t="shared" si="155"/>
        <v>4.1885375117668309E-22</v>
      </c>
      <c r="FB43" s="67">
        <f t="shared" si="156"/>
        <v>1.3890184849049939E-21</v>
      </c>
      <c r="FC43" s="63">
        <f t="shared" si="157"/>
        <v>0</v>
      </c>
      <c r="FD43" s="63">
        <f t="shared" si="125"/>
        <v>1.2199222996250832E-20</v>
      </c>
      <c r="FE43" s="67">
        <f t="shared" si="126"/>
        <v>1.7158372247983065E-10</v>
      </c>
      <c r="FF43" s="67">
        <f t="shared" si="158"/>
        <v>22056222.079074554</v>
      </c>
      <c r="FG43" s="64">
        <f t="shared" si="127"/>
        <v>22.056222079074555</v>
      </c>
      <c r="FH43" s="65">
        <f t="shared" si="159"/>
        <v>28442121.379763775</v>
      </c>
      <c r="FI43" s="65">
        <f t="shared" si="128"/>
        <v>28.442121379763776</v>
      </c>
      <c r="FJ43" s="65">
        <f t="shared" si="160"/>
        <v>0.50628163354498268</v>
      </c>
      <c r="FK43" s="63">
        <f t="shared" si="161"/>
        <v>1.2199222996250832E-20</v>
      </c>
      <c r="FL43" s="63">
        <f t="shared" si="162"/>
        <v>2.1408167194885613E-22</v>
      </c>
      <c r="FM43" s="63">
        <f t="shared" si="163"/>
        <v>392609.96023910237</v>
      </c>
      <c r="FN43" s="65">
        <f t="shared" si="129"/>
        <v>0.39260996023910238</v>
      </c>
      <c r="FO43" s="66">
        <f t="shared" si="130"/>
        <v>1.7800417443728227</v>
      </c>
      <c r="FQ43" s="73">
        <f>IF('Picking Information'!U46="Y",'Calculations Page'!FG43,-1)</f>
        <v>22.056222079074555</v>
      </c>
      <c r="FR43" s="72">
        <f>IF('Picking Information'!U46="Y",'Calculations Page'!FN43,-1)</f>
        <v>0.39260996023910238</v>
      </c>
      <c r="FS43" s="72">
        <f>IF('Picking Information'!A46="Y",1,'Calculations Page'!X43)</f>
        <v>0.77505234901567377</v>
      </c>
      <c r="FT43" s="72">
        <f t="shared" si="131"/>
        <v>8.43780000000001</v>
      </c>
      <c r="FU43" s="72">
        <f t="shared" si="132"/>
        <v>28.457719155468961</v>
      </c>
      <c r="FV43" s="72">
        <f t="shared" si="133"/>
        <v>0.50655928046372867</v>
      </c>
      <c r="FW43" s="74">
        <f t="shared" si="134"/>
        <v>1.0131185609274573</v>
      </c>
      <c r="FY43" s="79">
        <f t="shared" si="30"/>
        <v>58.986644884339661</v>
      </c>
      <c r="FZ43" s="80">
        <f t="shared" si="31"/>
        <v>0.17592099053984664</v>
      </c>
      <c r="GA43" s="80">
        <f>(DE43/1000)/'Calculations Page'!EH43</f>
        <v>439.27866186072231</v>
      </c>
      <c r="GB43" s="80">
        <f t="shared" si="32"/>
        <v>8.8957289454478143</v>
      </c>
      <c r="GC43" s="80">
        <f>(DG43/1000)/'Calculations Page'!EH43</f>
        <v>237.5757871762911</v>
      </c>
      <c r="GD43" s="80">
        <f t="shared" si="33"/>
        <v>4.9377355312755844</v>
      </c>
      <c r="GE43" s="80">
        <f>(DI43/1000)/'Calculations Page'!EH43</f>
        <v>0</v>
      </c>
      <c r="GF43" s="80" t="e">
        <f t="shared" si="34"/>
        <v>#DIV/0!</v>
      </c>
      <c r="GG43" s="81">
        <f t="shared" si="135"/>
        <v>495.10897184715071</v>
      </c>
      <c r="GH43" s="516">
        <f t="shared" si="35"/>
        <v>1.6878698437474281E-16</v>
      </c>
      <c r="GI43" s="515"/>
      <c r="GJ43" s="243"/>
      <c r="GK43" s="85" t="str">
        <f t="shared" si="136"/>
        <v>58.987</v>
      </c>
      <c r="GL43" s="86" t="str">
        <f t="shared" si="137"/>
        <v>0.176</v>
      </c>
      <c r="GM43" s="86" t="str">
        <f t="shared" si="138"/>
        <v>439.28</v>
      </c>
      <c r="GN43" s="86" t="str">
        <f t="shared" si="139"/>
        <v>8.90</v>
      </c>
      <c r="GO43" s="86" t="str">
        <f t="shared" si="140"/>
        <v>237.58</v>
      </c>
      <c r="GP43" s="86" t="str">
        <f t="shared" si="141"/>
        <v>4.94</v>
      </c>
      <c r="GQ43" s="86" t="str">
        <f t="shared" si="142"/>
        <v>0.00</v>
      </c>
      <c r="GR43" s="86" t="e">
        <f t="shared" si="143"/>
        <v>#DIV/0!</v>
      </c>
      <c r="GS43" s="86" t="str">
        <f t="shared" si="144"/>
        <v>22.06</v>
      </c>
      <c r="GT43" s="86" t="str">
        <f t="shared" si="145"/>
        <v>0.775</v>
      </c>
      <c r="GU43" s="86" t="str">
        <f t="shared" si="146"/>
        <v>28.46</v>
      </c>
      <c r="GV43" s="87" t="str">
        <f t="shared" si="147"/>
        <v>0.51</v>
      </c>
      <c r="GW43" s="87" t="str">
        <f t="shared" si="148"/>
        <v>0.39</v>
      </c>
      <c r="GX43" s="129"/>
      <c r="GY43" s="93"/>
    </row>
    <row r="44" spans="1:207">
      <c r="A44" s="39" t="str">
        <f>'Picking Information'!B47</f>
        <v>3</v>
      </c>
      <c r="B44" s="40" t="str">
        <f>'Picking Information'!D47</f>
        <v>JCFG</v>
      </c>
      <c r="C44" s="40" t="str">
        <f>'Picking Information'!E47</f>
        <v>FCTB_25</v>
      </c>
      <c r="D44" s="45">
        <f>'Picking Information'!F47</f>
        <v>0</v>
      </c>
      <c r="E44" s="45">
        <v>1</v>
      </c>
      <c r="F44" s="121">
        <f>'Picking Information'!H47</f>
        <v>215</v>
      </c>
      <c r="G44" s="121">
        <f>'Picking Information'!I47</f>
        <v>82</v>
      </c>
      <c r="H44" s="121">
        <f>'Picking Information'!J47</f>
        <v>217</v>
      </c>
      <c r="I44" s="121">
        <f>'Picking Information'!K47</f>
        <v>84</v>
      </c>
      <c r="J44" s="121">
        <f t="shared" si="37"/>
        <v>216</v>
      </c>
      <c r="K44" s="121">
        <f t="shared" si="38"/>
        <v>83</v>
      </c>
      <c r="L44" s="121">
        <f t="shared" si="39"/>
        <v>41.5</v>
      </c>
      <c r="M44" s="121">
        <f>IF('Picking Information'!P47="N",'Calculations Page'!F44*1.5,'Calculations Page'!F44)</f>
        <v>215</v>
      </c>
      <c r="N44" s="46" t="str">
        <f>'Picking Information'!R47</f>
        <v>zircon</v>
      </c>
      <c r="O44" s="222"/>
      <c r="P44" s="47">
        <f t="shared" si="40"/>
        <v>6.918307200000001E-6</v>
      </c>
      <c r="Q44" s="306">
        <f t="shared" si="41"/>
        <v>5.1457706E-6</v>
      </c>
      <c r="R44" s="47">
        <f t="shared" si="42"/>
        <v>0.78165442809840091</v>
      </c>
      <c r="S44" s="47">
        <f t="shared" si="43"/>
        <v>6.4964976183804993E-2</v>
      </c>
      <c r="T44" s="47">
        <f t="shared" si="44"/>
        <v>5.7495096665732701E-2</v>
      </c>
      <c r="U44" s="47">
        <f t="shared" si="45"/>
        <v>0.81201434672965156</v>
      </c>
      <c r="V44" s="47">
        <f t="shared" si="46"/>
        <v>0.78225893238222943</v>
      </c>
      <c r="W44" s="47">
        <f t="shared" si="47"/>
        <v>0.75802599763019574</v>
      </c>
      <c r="X44" s="239">
        <f t="shared" si="48"/>
        <v>0.77770348831221059</v>
      </c>
      <c r="Y44" s="306">
        <f t="shared" si="49"/>
        <v>3.2677135583474001E-2</v>
      </c>
      <c r="Z44" s="306">
        <f t="shared" si="50"/>
        <v>2.5728853000000002E-5</v>
      </c>
      <c r="AA44" s="192"/>
      <c r="AB44"/>
      <c r="AC44"/>
      <c r="AD44"/>
      <c r="AE44"/>
      <c r="AF44" s="192"/>
      <c r="AG44" s="251">
        <f t="shared" si="9"/>
        <v>1433738424205.7283</v>
      </c>
      <c r="AH44" s="246">
        <f t="shared" si="51"/>
        <v>8608725199.2922001</v>
      </c>
      <c r="AI44" s="246">
        <f t="shared" si="10"/>
        <v>1691112105561.1543</v>
      </c>
      <c r="AJ44" s="246">
        <f t="shared" si="52"/>
        <v>13847555888.523577</v>
      </c>
      <c r="AK44" s="246">
        <f t="shared" si="11"/>
        <v>174546574.43947619</v>
      </c>
      <c r="AL44" s="246">
        <f t="shared" si="53"/>
        <v>79527107.403615773</v>
      </c>
      <c r="AM44" s="213" t="str">
        <f t="shared" si="54"/>
        <v>FCTB_25</v>
      </c>
      <c r="AN44" s="256">
        <f t="shared" si="55"/>
        <v>1303284548.9639471</v>
      </c>
      <c r="AO44" s="252">
        <f t="shared" si="56"/>
        <v>1433738424205.7283</v>
      </c>
      <c r="AP44" s="252">
        <f t="shared" si="12"/>
        <v>-2.199E-3</v>
      </c>
      <c r="AQ44" s="252">
        <f t="shared" si="13"/>
        <v>-0.99998423165137618</v>
      </c>
      <c r="AR44" s="252">
        <f t="shared" si="57"/>
        <v>8608725199.2922001</v>
      </c>
      <c r="AS44" s="252">
        <f t="shared" si="14"/>
        <v>1.6318924942564423E-4</v>
      </c>
      <c r="AT44" s="252">
        <f t="shared" si="58"/>
        <v>-7.452123257462559E-2</v>
      </c>
      <c r="AU44" s="252">
        <f t="shared" si="59"/>
        <v>137290153.01859486</v>
      </c>
      <c r="AV44" s="252">
        <f t="shared" si="60"/>
        <v>9456562.6330664139</v>
      </c>
      <c r="AW44" s="252">
        <f t="shared" si="61"/>
        <v>996169.97067578149</v>
      </c>
      <c r="AX44" s="252">
        <f t="shared" si="62"/>
        <v>2673662207.5426502</v>
      </c>
      <c r="AY44" s="252">
        <f t="shared" si="63"/>
        <v>1691112105561.1543</v>
      </c>
      <c r="AZ44" s="252">
        <f t="shared" si="64"/>
        <v>-0.13029600894067567</v>
      </c>
      <c r="BA44" s="252">
        <f t="shared" si="65"/>
        <v>-1</v>
      </c>
      <c r="BB44" s="252">
        <f t="shared" si="66"/>
        <v>13847555888.523577</v>
      </c>
      <c r="BC44" s="252">
        <f t="shared" si="67"/>
        <v>5.34545603211162E-4</v>
      </c>
      <c r="BD44" s="252">
        <f t="shared" si="68"/>
        <v>-4.1025163014571245E-3</v>
      </c>
      <c r="BE44" s="252">
        <f t="shared" si="69"/>
        <v>26831629.130094022</v>
      </c>
      <c r="BF44" s="252">
        <f t="shared" si="70"/>
        <v>269331.52955150726</v>
      </c>
      <c r="BG44" s="252">
        <f t="shared" si="71"/>
        <v>124328.76421099737</v>
      </c>
      <c r="BH44" s="213"/>
      <c r="BI44" s="213"/>
      <c r="BJ44" s="213"/>
      <c r="BK44" s="213"/>
      <c r="BL44" s="213" t="str">
        <f t="shared" si="72"/>
        <v>FCTB_25</v>
      </c>
      <c r="BM44" s="304">
        <f>(($AC$20-'ICPMS Data'!V45)/('ICPMS Data'!V45/$AC$12-1)*AG44)</f>
        <v>6670309478599.6748</v>
      </c>
      <c r="BN44" s="304">
        <f t="shared" si="73"/>
        <v>1433738424205.7283</v>
      </c>
      <c r="BO44" s="304">
        <f>$AC$33-'ICPMS Data'!V45</f>
        <v>-4.5035068872144102</v>
      </c>
      <c r="BP44" s="304">
        <f>'ICPMS Data'!V45/$AC$12-1</f>
        <v>-0.96772141709278658</v>
      </c>
      <c r="BQ44" s="304">
        <f t="shared" si="74"/>
        <v>8608725199.2922001</v>
      </c>
      <c r="BR44" s="304">
        <f>SQRT($AD$33^2+'ICPMS Data'!W45^2)</f>
        <v>6.2624228611364186E-2</v>
      </c>
      <c r="BS44" s="304">
        <f>BP44*SQRT(('ICPMS Data'!W45/'ICPMS Data'!V45)^2+($AE$12/$AC$12)^2)</f>
        <v>-1.5139175660614899E-2</v>
      </c>
      <c r="BT44" s="304">
        <f t="shared" si="75"/>
        <v>145247327061.43472</v>
      </c>
      <c r="BU44" s="485">
        <f t="shared" si="76"/>
        <v>48399407033.911926</v>
      </c>
      <c r="BV44" s="304">
        <f t="shared" si="77"/>
        <v>1053906797.8162119</v>
      </c>
      <c r="BW44" s="304">
        <f>AI44*(($AC$21-'ICPMS Data'!X45)/('ICPMS Data'!X45/$AC$13-1))</f>
        <v>5253356103864.2822</v>
      </c>
      <c r="BX44" s="304">
        <f t="shared" si="78"/>
        <v>1691112105561.1543</v>
      </c>
      <c r="BY44" s="304">
        <f>$AC$34-'ICPMS Data'!X45</f>
        <v>-3.2351655349703701</v>
      </c>
      <c r="BZ44" s="304">
        <f>'ICPMS Data'!X45/$AC$13-1</f>
        <v>-1</v>
      </c>
      <c r="CA44" s="304">
        <f t="shared" si="79"/>
        <v>13847555888.523577</v>
      </c>
      <c r="CB44" s="304">
        <f>SQRT($AD$34^2+'ICPMS Data'!Y45^2)</f>
        <v>4.5146447373708751E-2</v>
      </c>
      <c r="CC44" s="304">
        <f>BZ44*SQRT(('ICPMS Data'!Y45/'ICPMS Data'!X45)^2+($AE$13/$AC$13)^2)</f>
        <v>-1.3954906767766199E-2</v>
      </c>
      <c r="CD44" s="304">
        <f t="shared" si="80"/>
        <v>112246086046.46291</v>
      </c>
      <c r="CE44" s="485">
        <v>0</v>
      </c>
      <c r="CF44" s="485">
        <v>0</v>
      </c>
      <c r="CG44" s="213" t="str">
        <f t="shared" si="81"/>
        <v>FCTB_25</v>
      </c>
      <c r="CH44" s="262">
        <f t="shared" si="82"/>
        <v>6669006194050.7109</v>
      </c>
      <c r="CI44" s="257">
        <f t="shared" si="83"/>
        <v>145247391945.87112</v>
      </c>
      <c r="CJ44" s="257">
        <f t="shared" si="84"/>
        <v>48389950471.278862</v>
      </c>
      <c r="CK44" s="257">
        <f t="shared" si="85"/>
        <v>1053907268.6141946</v>
      </c>
      <c r="CL44" s="262">
        <f t="shared" si="86"/>
        <v>5250682441656.7393</v>
      </c>
      <c r="CM44" s="257">
        <f t="shared" si="87"/>
        <v>112246089253.41798</v>
      </c>
      <c r="CN44" s="262">
        <f t="shared" si="88"/>
        <v>-269331.52955150726</v>
      </c>
      <c r="CO44" s="257">
        <f t="shared" si="89"/>
        <v>124328.76421099737</v>
      </c>
      <c r="CP44" s="286"/>
      <c r="CQ44" s="218">
        <f t="shared" si="90"/>
        <v>1.1158465356348821E-11</v>
      </c>
      <c r="CR44" s="48">
        <f t="shared" si="91"/>
        <v>2.4128108877540182E-13</v>
      </c>
      <c r="CS44" s="219">
        <f t="shared" si="92"/>
        <v>1.107808337882178E-11</v>
      </c>
      <c r="CT44" s="219">
        <f t="shared" si="93"/>
        <v>2.4127473745161316E-13</v>
      </c>
      <c r="CU44" s="323">
        <f t="shared" si="94"/>
        <v>0.62623544278973708</v>
      </c>
      <c r="CV44" s="219">
        <f t="shared" si="95"/>
        <v>8.0381977527041301E-14</v>
      </c>
      <c r="CW44" s="219">
        <f t="shared" si="96"/>
        <v>1.7506765259372004E-15</v>
      </c>
      <c r="CX44" s="323">
        <f t="shared" si="97"/>
        <v>3.9759393725131691E-3</v>
      </c>
      <c r="CY44" s="48">
        <f t="shared" si="98"/>
        <v>8.7220638565726567E-12</v>
      </c>
      <c r="CZ44" s="48">
        <f t="shared" si="99"/>
        <v>1.864552977631528E-13</v>
      </c>
      <c r="DA44" s="323">
        <f t="shared" si="100"/>
        <v>0.36978861783774974</v>
      </c>
      <c r="DB44" s="219">
        <f t="shared" si="101"/>
        <v>0</v>
      </c>
      <c r="DC44" s="219">
        <f t="shared" si="102"/>
        <v>0</v>
      </c>
      <c r="DD44" s="213"/>
      <c r="DE44" s="267">
        <f t="shared" si="103"/>
        <v>2.65604950877171</v>
      </c>
      <c r="DF44" s="263">
        <f t="shared" si="104"/>
        <v>5.7432137561208893E-2</v>
      </c>
      <c r="DG44" s="263">
        <f t="shared" si="105"/>
        <v>2.0238676972791194</v>
      </c>
      <c r="DH44" s="263">
        <f t="shared" si="106"/>
        <v>4.3265087292961975E-2</v>
      </c>
      <c r="DI44" s="263">
        <f t="shared" si="107"/>
        <v>0</v>
      </c>
      <c r="DJ44" s="268">
        <f t="shared" si="108"/>
        <v>0</v>
      </c>
      <c r="DL44" s="49">
        <f>'He Data'!P46/(1000000000*22413.6)</f>
        <v>3.9504665230850887E-13</v>
      </c>
      <c r="DM44" s="45">
        <f>DL44*('He Data'!Q46/'He Data'!P46)</f>
        <v>1.2167175045406071E-15</v>
      </c>
      <c r="DN44" s="50">
        <f t="shared" si="109"/>
        <v>237897094020.18405</v>
      </c>
      <c r="DO44" s="51">
        <f>DN44*('He Data'!Q46/'He Data'!P46)</f>
        <v>732707281.23435366</v>
      </c>
      <c r="DP44" s="50">
        <f t="shared" si="110"/>
        <v>5.0796564274881663E-13</v>
      </c>
      <c r="DQ44" s="50">
        <f t="shared" si="111"/>
        <v>1.5645005105752508E-15</v>
      </c>
      <c r="DR44" s="50">
        <f>('He Data'!P46/1000000000)*0.0000000008107131194</f>
        <v>7.1783925504066111E-18</v>
      </c>
      <c r="DS44" s="50">
        <f>('He Data'!P46/1000000000)/3785.41178*42</f>
        <v>9.8241766748991249E-11</v>
      </c>
      <c r="DW44" s="213" t="str">
        <f t="shared" si="112"/>
        <v>FCTB_25</v>
      </c>
      <c r="DX44" s="324">
        <f t="shared" ca="1" si="113"/>
        <v>23.342350810310762</v>
      </c>
      <c r="DY44" s="325">
        <f t="shared" ca="1" si="114"/>
        <v>0.40403822339072648</v>
      </c>
      <c r="DZ44" s="326">
        <f t="shared" ca="1" si="115"/>
        <v>23342350.810310762</v>
      </c>
      <c r="EA44" s="326">
        <f t="shared" ca="1" si="149"/>
        <v>3.9504665230851029E-13</v>
      </c>
      <c r="EB44" s="324">
        <f t="shared" ca="1" si="150"/>
        <v>-3.5784096230034173E-15</v>
      </c>
      <c r="EC44" s="326">
        <f t="shared" ca="1" si="116"/>
        <v>23342350.81031068</v>
      </c>
      <c r="ED44" s="324">
        <f t="shared" ca="1" si="117"/>
        <v>23.34235081031068</v>
      </c>
      <c r="EE44" s="326"/>
      <c r="EF44" s="457" t="str">
        <f>'Picking Information'!B47</f>
        <v>3</v>
      </c>
      <c r="EG44" s="459" t="str">
        <f>'Picking Information'!C47</f>
        <v>z</v>
      </c>
      <c r="EH44" s="510">
        <f>IF($EG44="a",'Alpha Ejection Compiler'!G44,IF($EG44="z",'Alpha Ejection Compiler'!N44,IF($EG44="t",'Alpha Ejection Compiler'!U44,IF($EG44="m",'Alpha Ejection Compiler'!AB44,-1))))</f>
        <v>5.1457706E-6</v>
      </c>
      <c r="EI44" s="511">
        <f>'Alpha Ejection Compiler'!E44</f>
        <v>52.167592501916232</v>
      </c>
      <c r="EJ44" s="30">
        <f>IF($EG44="a",'Alpha Ejection Compiler'!H44,IF($EG44="z",'Alpha Ejection Compiler'!O44,IF($EG44="t",'Alpha Ejection Compiler'!V44,IF($EG44="m",'Alpha Ejection Compiler'!AC44,-1))))</f>
        <v>0.78724279887227289</v>
      </c>
      <c r="EK44" s="30">
        <f>IF($EG44="a",'Alpha Ejection Compiler'!I44,IF($EG44="z",'Alpha Ejection Compiler'!P44,IF($EG44="t",'Alpha Ejection Compiler'!W44,IF($EG44="m",'Alpha Ejection Compiler'!AD44,-1))))</f>
        <v>0.75505316008752799</v>
      </c>
      <c r="EL44" s="30">
        <f>IF($EG44="a",'Alpha Ejection Compiler'!J44,IF($EG44="z",'Alpha Ejection Compiler'!Q44,IF($EG44="t",'Alpha Ejection Compiler'!X44,IF($EG44="m",'Alpha Ejection Compiler'!AE44,-1))))</f>
        <v>0.75020922099788356</v>
      </c>
      <c r="EM44" s="30">
        <f>IF($EG44="a",'Alpha Ejection Compiler'!K44,IF($EG44="z",'Alpha Ejection Compiler'!R44,IF($EG44="t",'Alpha Ejection Compiler'!Y44,IF($EG44="m",'Alpha Ejection Compiler'!AF44,-1))))</f>
        <v>0.93257880728947751</v>
      </c>
      <c r="EN44" s="30">
        <f t="shared" si="118"/>
        <v>0.78028101754261758</v>
      </c>
      <c r="EO44" s="30">
        <f t="shared" si="151"/>
        <v>0.77770348831221059</v>
      </c>
      <c r="EP44" s="213" t="str">
        <f t="shared" si="119"/>
        <v>FCTB_25</v>
      </c>
      <c r="EQ44" s="474">
        <f t="shared" ca="1" si="120"/>
        <v>29.890333284338485</v>
      </c>
      <c r="ER44" s="475">
        <f t="shared" ca="1" si="121"/>
        <v>0.51737878737673026</v>
      </c>
      <c r="ES44" s="473">
        <f t="shared" ca="1" si="122"/>
        <v>29890333.284338485</v>
      </c>
      <c r="ET44" s="476">
        <f t="shared" ca="1" si="152"/>
        <v>3.9504665230850887E-13</v>
      </c>
      <c r="EU44" s="478">
        <f t="shared" ca="1" si="153"/>
        <v>0</v>
      </c>
      <c r="EV44" s="477">
        <f t="shared" ca="1" si="123"/>
        <v>29890333.284338485</v>
      </c>
      <c r="EW44" s="474">
        <f t="shared" ca="1" si="124"/>
        <v>29.890333284338485</v>
      </c>
      <c r="EX44" s="474"/>
      <c r="EZ44" s="128">
        <f t="shared" si="154"/>
        <v>1.3747901473117829E-20</v>
      </c>
      <c r="FA44" s="63">
        <f t="shared" si="155"/>
        <v>5.5414933397254633E-22</v>
      </c>
      <c r="FB44" s="67">
        <f t="shared" si="156"/>
        <v>2.5891446558235931E-21</v>
      </c>
      <c r="FC44" s="63">
        <f t="shared" si="157"/>
        <v>0</v>
      </c>
      <c r="FD44" s="63">
        <f t="shared" si="125"/>
        <v>1.6891195462913967E-20</v>
      </c>
      <c r="FE44" s="67">
        <f t="shared" si="126"/>
        <v>1.6615136125735044E-10</v>
      </c>
      <c r="FF44" s="67">
        <f t="shared" si="158"/>
        <v>23342402.225982293</v>
      </c>
      <c r="FG44" s="64">
        <f t="shared" si="127"/>
        <v>23.342402225982294</v>
      </c>
      <c r="FH44" s="65">
        <f t="shared" si="159"/>
        <v>29997923.78895168</v>
      </c>
      <c r="FI44" s="65">
        <f t="shared" si="128"/>
        <v>29.997923788951681</v>
      </c>
      <c r="FJ44" s="65">
        <f t="shared" si="160"/>
        <v>0.54902198487238629</v>
      </c>
      <c r="FK44" s="63">
        <f t="shared" si="161"/>
        <v>1.6891195462913967E-20</v>
      </c>
      <c r="FL44" s="63">
        <f t="shared" si="162"/>
        <v>3.0473382861097798E-22</v>
      </c>
      <c r="FM44" s="63">
        <f t="shared" si="163"/>
        <v>427212.63284622342</v>
      </c>
      <c r="FN44" s="65">
        <f t="shared" si="129"/>
        <v>0.42721263284622341</v>
      </c>
      <c r="FO44" s="66">
        <f t="shared" si="130"/>
        <v>1.8301999456195452</v>
      </c>
      <c r="FQ44" s="73">
        <f>IF('Picking Information'!U47="Y",'Calculations Page'!FG44,-1)</f>
        <v>23.342402225982294</v>
      </c>
      <c r="FR44" s="72">
        <f>IF('Picking Information'!U47="Y",'Calculations Page'!FN44,-1)</f>
        <v>0.42721263284622341</v>
      </c>
      <c r="FS44" s="72">
        <f>IF('Picking Information'!A47="Y",1,'Calculations Page'!X44)</f>
        <v>0.77770348831221059</v>
      </c>
      <c r="FT44" s="72">
        <f t="shared" si="131"/>
        <v>8.43780000000001</v>
      </c>
      <c r="FU44" s="72">
        <f t="shared" si="132"/>
        <v>30.014526843180935</v>
      </c>
      <c r="FV44" s="72">
        <f t="shared" si="133"/>
        <v>0.54932585396186118</v>
      </c>
      <c r="FW44" s="74">
        <f t="shared" si="134"/>
        <v>1.0986517079237224</v>
      </c>
      <c r="FY44" s="79">
        <f t="shared" si="30"/>
        <v>76.771135562962883</v>
      </c>
      <c r="FZ44" s="80">
        <f t="shared" si="31"/>
        <v>0.23645000897253504</v>
      </c>
      <c r="GA44" s="80">
        <f>(DE44/1000)/'Calculations Page'!EH44</f>
        <v>516.16166270056999</v>
      </c>
      <c r="GB44" s="80">
        <f t="shared" si="32"/>
        <v>11.161037291714655</v>
      </c>
      <c r="GC44" s="80">
        <f>(DG44/1000)/'Calculations Page'!EH44</f>
        <v>393.30701941495784</v>
      </c>
      <c r="GD44" s="80">
        <f t="shared" si="33"/>
        <v>8.40789274457007</v>
      </c>
      <c r="GE44" s="80">
        <f>(DI44/1000)/'Calculations Page'!EH44</f>
        <v>0</v>
      </c>
      <c r="GF44" s="80" t="e">
        <f t="shared" si="34"/>
        <v>#DIV/0!</v>
      </c>
      <c r="GG44" s="81">
        <f t="shared" si="135"/>
        <v>608.58881226308506</v>
      </c>
      <c r="GH44" s="516">
        <f t="shared" si="35"/>
        <v>2.1967630951217712E-16</v>
      </c>
      <c r="GI44" s="515"/>
      <c r="GJ44" s="243"/>
      <c r="GK44" s="85" t="str">
        <f t="shared" si="136"/>
        <v>76.771</v>
      </c>
      <c r="GL44" s="86" t="str">
        <f t="shared" si="137"/>
        <v>0.236</v>
      </c>
      <c r="GM44" s="86" t="str">
        <f t="shared" si="138"/>
        <v>516.16</v>
      </c>
      <c r="GN44" s="86" t="str">
        <f t="shared" si="139"/>
        <v>11.16</v>
      </c>
      <c r="GO44" s="86" t="str">
        <f t="shared" si="140"/>
        <v>393.31</v>
      </c>
      <c r="GP44" s="86" t="str">
        <f t="shared" si="141"/>
        <v>8.41</v>
      </c>
      <c r="GQ44" s="86" t="str">
        <f t="shared" si="142"/>
        <v>0.00</v>
      </c>
      <c r="GR44" s="86" t="e">
        <f t="shared" si="143"/>
        <v>#DIV/0!</v>
      </c>
      <c r="GS44" s="86" t="str">
        <f t="shared" si="144"/>
        <v>23.34</v>
      </c>
      <c r="GT44" s="86" t="str">
        <f t="shared" si="145"/>
        <v>0.778</v>
      </c>
      <c r="GU44" s="86" t="str">
        <f t="shared" si="146"/>
        <v>30.01</v>
      </c>
      <c r="GV44" s="87" t="str">
        <f t="shared" si="147"/>
        <v>0.55</v>
      </c>
      <c r="GW44" s="87" t="str">
        <f t="shared" si="148"/>
        <v>0.43</v>
      </c>
      <c r="GX44" s="129"/>
      <c r="GY44" s="93"/>
    </row>
    <row r="45" spans="1:207">
      <c r="A45" s="39" t="str">
        <f>'Picking Information'!B48</f>
        <v>3</v>
      </c>
      <c r="B45" s="40" t="str">
        <f>'Picking Information'!D48</f>
        <v>Baker</v>
      </c>
      <c r="C45" s="40" t="str">
        <f>'Picking Information'!E48</f>
        <v>GMG_1_1</v>
      </c>
      <c r="D45" s="45">
        <f>'Picking Information'!F48</f>
        <v>0</v>
      </c>
      <c r="E45" s="45">
        <v>1</v>
      </c>
      <c r="F45" s="121">
        <f>'Picking Information'!H48</f>
        <v>1271.8</v>
      </c>
      <c r="G45" s="121">
        <f>'Picking Information'!I48</f>
        <v>1310.0999999999999</v>
      </c>
      <c r="H45" s="121">
        <f>'Picking Information'!J48</f>
        <v>1320.8</v>
      </c>
      <c r="I45" s="121">
        <f>'Picking Information'!K48</f>
        <v>978.4</v>
      </c>
      <c r="J45" s="121">
        <f t="shared" si="37"/>
        <v>1296.3</v>
      </c>
      <c r="K45" s="121">
        <f t="shared" si="38"/>
        <v>1144.25</v>
      </c>
      <c r="L45" s="121">
        <f t="shared" si="39"/>
        <v>572.125</v>
      </c>
      <c r="M45" s="121">
        <f>IF('Picking Information'!P48="N",'Calculations Page'!F45*1.5,'Calculations Page'!F45)</f>
        <v>1271.8</v>
      </c>
      <c r="N45" s="46" t="str">
        <f>'Picking Information'!R48</f>
        <v>zircon</v>
      </c>
      <c r="O45" s="222"/>
      <c r="P45" s="47">
        <f t="shared" si="40"/>
        <v>7.7264387221427991E-3</v>
      </c>
      <c r="Q45" s="306">
        <f t="shared" si="41"/>
        <v>6.9787188458063998E-3</v>
      </c>
      <c r="R45" s="47">
        <f t="shared" si="42"/>
        <v>1.8092947512897763</v>
      </c>
      <c r="S45" s="47">
        <f t="shared" si="43"/>
        <v>5.6101535044854453E-3</v>
      </c>
      <c r="T45" s="47">
        <f t="shared" si="44"/>
        <v>5.0683138715380991E-3</v>
      </c>
      <c r="U45" s="47">
        <f t="shared" si="45"/>
        <v>0.67418280987326429</v>
      </c>
      <c r="V45" s="47">
        <f t="shared" si="46"/>
        <v>0.97949834654590207</v>
      </c>
      <c r="W45" s="47">
        <f t="shared" si="47"/>
        <v>0.97718413299467977</v>
      </c>
      <c r="X45" s="239">
        <f t="shared" si="48"/>
        <v>0.97874433598928956</v>
      </c>
      <c r="Y45" s="306">
        <f t="shared" si="49"/>
        <v>44.316888499335924</v>
      </c>
      <c r="Z45" s="306">
        <f t="shared" si="50"/>
        <v>3.4893594229032002E-2</v>
      </c>
      <c r="AA45" s="192"/>
      <c r="AB45"/>
      <c r="AC45"/>
      <c r="AD45"/>
      <c r="AE45"/>
      <c r="AF45" s="192"/>
      <c r="AG45" s="251">
        <f t="shared" si="9"/>
        <v>1433738424205.7283</v>
      </c>
      <c r="AH45" s="246">
        <f t="shared" si="51"/>
        <v>8608725199.2922001</v>
      </c>
      <c r="AI45" s="246">
        <f t="shared" si="10"/>
        <v>1691112105561.1543</v>
      </c>
      <c r="AJ45" s="246">
        <f t="shared" si="52"/>
        <v>13847555888.523577</v>
      </c>
      <c r="AK45" s="246">
        <f t="shared" si="11"/>
        <v>174546574.43947619</v>
      </c>
      <c r="AL45" s="246">
        <f t="shared" si="53"/>
        <v>79527107.403615773</v>
      </c>
      <c r="AM45" s="213" t="str">
        <f t="shared" si="54"/>
        <v>GMG_1_1</v>
      </c>
      <c r="AN45" s="256">
        <f t="shared" si="55"/>
        <v>1303284548.9639471</v>
      </c>
      <c r="AO45" s="252">
        <f t="shared" si="56"/>
        <v>1433738424205.7283</v>
      </c>
      <c r="AP45" s="252">
        <f t="shared" si="12"/>
        <v>-2.199E-3</v>
      </c>
      <c r="AQ45" s="252">
        <f t="shared" si="13"/>
        <v>-0.99998423165137618</v>
      </c>
      <c r="AR45" s="252">
        <f t="shared" si="57"/>
        <v>8608725199.2922001</v>
      </c>
      <c r="AS45" s="252">
        <f t="shared" si="14"/>
        <v>1.6318924942564423E-4</v>
      </c>
      <c r="AT45" s="252">
        <f t="shared" si="58"/>
        <v>-7.452123257462559E-2</v>
      </c>
      <c r="AU45" s="252">
        <f t="shared" si="59"/>
        <v>137290153.01859486</v>
      </c>
      <c r="AV45" s="252">
        <f t="shared" si="60"/>
        <v>9456562.6330664139</v>
      </c>
      <c r="AW45" s="252">
        <f t="shared" si="61"/>
        <v>996169.97067578149</v>
      </c>
      <c r="AX45" s="252">
        <f t="shared" si="62"/>
        <v>2673662207.5426502</v>
      </c>
      <c r="AY45" s="252">
        <f t="shared" si="63"/>
        <v>1691112105561.1543</v>
      </c>
      <c r="AZ45" s="252">
        <f t="shared" si="64"/>
        <v>-0.13029600894067567</v>
      </c>
      <c r="BA45" s="252">
        <f t="shared" si="65"/>
        <v>-1</v>
      </c>
      <c r="BB45" s="252">
        <f t="shared" si="66"/>
        <v>13847555888.523577</v>
      </c>
      <c r="BC45" s="252">
        <f t="shared" si="67"/>
        <v>5.34545603211162E-4</v>
      </c>
      <c r="BD45" s="252">
        <f t="shared" si="68"/>
        <v>-4.1025163014571245E-3</v>
      </c>
      <c r="BE45" s="252">
        <f t="shared" si="69"/>
        <v>26831629.130094022</v>
      </c>
      <c r="BF45" s="252">
        <f t="shared" si="70"/>
        <v>269331.52955150726</v>
      </c>
      <c r="BG45" s="252">
        <f t="shared" si="71"/>
        <v>124328.76421099737</v>
      </c>
      <c r="BH45" s="213"/>
      <c r="BI45" s="213"/>
      <c r="BJ45" s="213"/>
      <c r="BK45" s="213"/>
      <c r="BL45" s="213" t="str">
        <f t="shared" si="72"/>
        <v>GMG_1_1</v>
      </c>
      <c r="BM45" s="304">
        <f>(($AC$20-'ICPMS Data'!V46)/('ICPMS Data'!V46/$AC$12-1)*AG45)</f>
        <v>38639038971.415367</v>
      </c>
      <c r="BN45" s="304">
        <f t="shared" si="73"/>
        <v>1433738424205.7283</v>
      </c>
      <c r="BO45" s="304">
        <f>$AC$33-'ICPMS Data'!V46</f>
        <v>-2.8234401406499E-2</v>
      </c>
      <c r="BP45" s="304">
        <f>'ICPMS Data'!V46/$AC$12-1</f>
        <v>-0.99979762470322175</v>
      </c>
      <c r="BQ45" s="304">
        <f t="shared" si="74"/>
        <v>8608725199.2922001</v>
      </c>
      <c r="BR45" s="304">
        <f>SQRT($AD$33^2+'ICPMS Data'!W46^2)</f>
        <v>1.4372249116046253E-3</v>
      </c>
      <c r="BS45" s="304">
        <f>BP45*SQRT(('ICPMS Data'!W46/'ICPMS Data'!V46)^2+($AE$12/$AC$12)^2)</f>
        <v>-5.1393264667886018E-2</v>
      </c>
      <c r="BT45" s="304">
        <f t="shared" si="75"/>
        <v>2804869087.6172967</v>
      </c>
      <c r="BU45" s="485">
        <f t="shared" si="76"/>
        <v>280362789.84904265</v>
      </c>
      <c r="BV45" s="304">
        <f t="shared" si="77"/>
        <v>20351979.332288206</v>
      </c>
      <c r="BW45" s="304">
        <f>AI45*(($AC$21-'ICPMS Data'!X46)/('ICPMS Data'!X46/$AC$13-1))</f>
        <v>70715195934.521637</v>
      </c>
      <c r="BX45" s="304">
        <f t="shared" si="78"/>
        <v>1691112105561.1543</v>
      </c>
      <c r="BY45" s="304">
        <f>$AC$34-'ICPMS Data'!X46</f>
        <v>-0.170530794974805</v>
      </c>
      <c r="BZ45" s="304">
        <f>'ICPMS Data'!X46/$AC$13-1</f>
        <v>-1</v>
      </c>
      <c r="CA45" s="304">
        <f t="shared" si="79"/>
        <v>13847555888.523577</v>
      </c>
      <c r="CB45" s="304">
        <f>SQRT($AD$34^2+'ICPMS Data'!Y46^2)</f>
        <v>2.5304963306054472E-3</v>
      </c>
      <c r="CC45" s="304">
        <f>BZ45*SQRT(('ICPMS Data'!Y46/'ICPMS Data'!X46)^2+($AE$13/$AC$13)^2)</f>
        <v>-1.4838853546220601E-2</v>
      </c>
      <c r="CD45" s="304">
        <f t="shared" si="80"/>
        <v>1592954783.2552829</v>
      </c>
      <c r="CE45" s="485">
        <v>0</v>
      </c>
      <c r="CF45" s="485">
        <v>0</v>
      </c>
      <c r="CG45" s="213" t="str">
        <f t="shared" si="81"/>
        <v>GMG_1_1</v>
      </c>
      <c r="CH45" s="262">
        <f t="shared" si="82"/>
        <v>37335754422.451424</v>
      </c>
      <c r="CI45" s="257">
        <f t="shared" si="83"/>
        <v>2808227053.6384616</v>
      </c>
      <c r="CJ45" s="257">
        <f t="shared" si="84"/>
        <v>270906227.2159763</v>
      </c>
      <c r="CK45" s="257">
        <f t="shared" si="85"/>
        <v>20376344.553240221</v>
      </c>
      <c r="CL45" s="262">
        <f t="shared" si="86"/>
        <v>68041533726.978989</v>
      </c>
      <c r="CM45" s="257">
        <f t="shared" si="87"/>
        <v>1593180742.3571439</v>
      </c>
      <c r="CN45" s="262">
        <f t="shared" si="88"/>
        <v>-269331.52955150726</v>
      </c>
      <c r="CO45" s="257">
        <f t="shared" si="89"/>
        <v>124328.76421099737</v>
      </c>
      <c r="CP45" s="286"/>
      <c r="CQ45" s="218">
        <f t="shared" si="90"/>
        <v>6.2469535962902667E-14</v>
      </c>
      <c r="CR45" s="48">
        <f t="shared" si="91"/>
        <v>4.6649517898602634E-15</v>
      </c>
      <c r="CS45" s="219">
        <f t="shared" si="92"/>
        <v>6.2019525618690078E-14</v>
      </c>
      <c r="CT45" s="219">
        <f t="shared" si="93"/>
        <v>4.6648289927549199E-15</v>
      </c>
      <c r="CU45" s="323">
        <f t="shared" si="94"/>
        <v>0.42137800183555185</v>
      </c>
      <c r="CV45" s="219">
        <f t="shared" si="95"/>
        <v>4.500103442125852E-16</v>
      </c>
      <c r="CW45" s="219">
        <f t="shared" si="96"/>
        <v>3.3847748427309337E-17</v>
      </c>
      <c r="CX45" s="323">
        <f t="shared" si="97"/>
        <v>2.6753091149639943E-3</v>
      </c>
      <c r="CY45" s="48">
        <f t="shared" si="98"/>
        <v>1.1302580353318769E-13</v>
      </c>
      <c r="CZ45" s="48">
        <f t="shared" si="99"/>
        <v>2.6464796384670165E-15</v>
      </c>
      <c r="DA45" s="323">
        <f t="shared" si="100"/>
        <v>0.57594668904948421</v>
      </c>
      <c r="DB45" s="219">
        <f t="shared" si="101"/>
        <v>0</v>
      </c>
      <c r="DC45" s="219">
        <f t="shared" si="102"/>
        <v>0</v>
      </c>
      <c r="DD45" s="213"/>
      <c r="DE45" s="267">
        <f t="shared" si="103"/>
        <v>1.4869623645249722E-2</v>
      </c>
      <c r="DF45" s="263">
        <f t="shared" si="104"/>
        <v>1.1103984745404385E-3</v>
      </c>
      <c r="DG45" s="263">
        <f t="shared" si="105"/>
        <v>2.6226507451840873E-2</v>
      </c>
      <c r="DH45" s="263">
        <f t="shared" si="106"/>
        <v>6.1408913530988651E-4</v>
      </c>
      <c r="DI45" s="263">
        <f t="shared" si="107"/>
        <v>0</v>
      </c>
      <c r="DJ45" s="268">
        <f t="shared" si="108"/>
        <v>0</v>
      </c>
      <c r="DL45" s="49">
        <f>'He Data'!P47/(1000000000*22413.6)</f>
        <v>1.8741199753019697E-14</v>
      </c>
      <c r="DM45" s="45">
        <f>DL45*('He Data'!Q47/'He Data'!P47)</f>
        <v>8.8384684153439134E-17</v>
      </c>
      <c r="DN45" s="50">
        <f t="shared" si="109"/>
        <v>11285950491.268463</v>
      </c>
      <c r="DO45" s="51">
        <f>DN45*('He Data'!Q47/'He Data'!P47)</f>
        <v>53225256.797201052</v>
      </c>
      <c r="DP45" s="50">
        <f t="shared" si="110"/>
        <v>1.9148207620610724E-14</v>
      </c>
      <c r="DQ45" s="50">
        <f t="shared" si="111"/>
        <v>9.0304159016258489E-17</v>
      </c>
      <c r="DR45" s="50">
        <f>('He Data'!P47/1000000000)*0.0000000008107131194</f>
        <v>3.4054633270932584E-19</v>
      </c>
      <c r="DS45" s="50">
        <f>('He Data'!P47/1000000000)/3785.41178*42</f>
        <v>4.6606358109182665E-12</v>
      </c>
      <c r="DW45" s="213" t="str">
        <f t="shared" si="112"/>
        <v>GMG_1_1</v>
      </c>
      <c r="DX45" s="324">
        <f t="shared" ca="1" si="113"/>
        <v>162.96715193508689</v>
      </c>
      <c r="DY45" s="325">
        <f t="shared" ca="1" si="114"/>
        <v>7.9835131174348932</v>
      </c>
      <c r="DZ45" s="326">
        <f t="shared" ca="1" si="115"/>
        <v>162967151.93508688</v>
      </c>
      <c r="EA45" s="326">
        <f t="shared" ca="1" si="149"/>
        <v>1.8741199753019729E-14</v>
      </c>
      <c r="EB45" s="324">
        <f t="shared" ca="1" si="150"/>
        <v>-1.6836935001323075E-15</v>
      </c>
      <c r="EC45" s="326">
        <f t="shared" ca="1" si="116"/>
        <v>162967151.93508661</v>
      </c>
      <c r="ED45" s="324">
        <f t="shared" ca="1" si="117"/>
        <v>162.9671519350866</v>
      </c>
      <c r="EE45" s="326"/>
      <c r="EF45" s="457" t="str">
        <f>'Picking Information'!B48</f>
        <v>3</v>
      </c>
      <c r="EG45" s="459" t="str">
        <f>'Picking Information'!C48</f>
        <v>z</v>
      </c>
      <c r="EH45" s="188">
        <v>6.9787188458063998E-3</v>
      </c>
      <c r="EI45" s="511">
        <f>'Alpha Ejection Compiler'!E45</f>
        <v>458.0266946616739</v>
      </c>
      <c r="EJ45" s="30">
        <f>IF($EG45="a",'Alpha Ejection Compiler'!H45,IF($EG45="z",'Alpha Ejection Compiler'!O45,IF($EG45="t",'Alpha Ejection Compiler'!V45,IF($EG45="m",'Alpha Ejection Compiler'!AC45,-1))))</f>
        <v>0.97468641403070755</v>
      </c>
      <c r="EK45" s="30">
        <f>IF($EG45="a",'Alpha Ejection Compiler'!I45,IF($EG45="z",'Alpha Ejection Compiler'!P45,IF($EG45="t",'Alpha Ejection Compiler'!W45,IF($EG45="m",'Alpha Ejection Compiler'!AD45,-1))))</f>
        <v>0.97064449397930186</v>
      </c>
      <c r="EL45" s="30">
        <f>IF($EG45="a",'Alpha Ejection Compiler'!J45,IF($EG45="z",'Alpha Ejection Compiler'!Q45,IF($EG45="t",'Alpha Ejection Compiler'!X45,IF($EG45="m",'Alpha Ejection Compiler'!AE45,-1))))</f>
        <v>0.97003079607098208</v>
      </c>
      <c r="EM45" s="30">
        <f>IF($EG45="a",'Alpha Ejection Compiler'!K45,IF($EG45="z",'Alpha Ejection Compiler'!R45,IF($EG45="t",'Alpha Ejection Compiler'!Y45,IF($EG45="m",'Alpha Ejection Compiler'!AF45,-1))))</f>
        <v>0.99221964718317712</v>
      </c>
      <c r="EN45" s="30">
        <f t="shared" si="118"/>
        <v>0.97316953366876624</v>
      </c>
      <c r="EO45" s="30">
        <f t="shared" si="151"/>
        <v>0.97874433598928956</v>
      </c>
      <c r="EP45" s="213" t="str">
        <f t="shared" si="119"/>
        <v>GMG_1_1</v>
      </c>
      <c r="EQ45" s="474">
        <f t="shared" ca="1" si="120"/>
        <v>167.39863555313389</v>
      </c>
      <c r="ER45" s="475">
        <f t="shared" ca="1" si="121"/>
        <v>8.200604765501911</v>
      </c>
      <c r="ES45" s="473">
        <f t="shared" ca="1" si="122"/>
        <v>167398635.55313388</v>
      </c>
      <c r="ET45" s="476">
        <f t="shared" ca="1" si="152"/>
        <v>1.8741199753019682E-14</v>
      </c>
      <c r="EU45" s="478">
        <f t="shared" ca="1" si="153"/>
        <v>8.4184675006615373E-16</v>
      </c>
      <c r="EV45" s="477">
        <f t="shared" ca="1" si="123"/>
        <v>167398635.55313402</v>
      </c>
      <c r="EW45" s="474">
        <f t="shared" ca="1" si="124"/>
        <v>167.39863555313403</v>
      </c>
      <c r="EX45" s="474"/>
      <c r="EZ45" s="128">
        <f t="shared" si="154"/>
        <v>7.6966231292794388E-23</v>
      </c>
      <c r="FA45" s="63">
        <f t="shared" si="155"/>
        <v>3.1023488124843513E-24</v>
      </c>
      <c r="FB45" s="67">
        <f t="shared" si="156"/>
        <v>3.355170977882677E-23</v>
      </c>
      <c r="FC45" s="63">
        <f t="shared" si="157"/>
        <v>0</v>
      </c>
      <c r="FD45" s="63">
        <f t="shared" si="125"/>
        <v>1.1362028988410551E-22</v>
      </c>
      <c r="FE45" s="67">
        <f t="shared" si="126"/>
        <v>1.4658214404808734E-10</v>
      </c>
      <c r="FF45" s="67">
        <f t="shared" si="158"/>
        <v>162983417.99028173</v>
      </c>
      <c r="FG45" s="64">
        <f t="shared" si="127"/>
        <v>162.98341799028174</v>
      </c>
      <c r="FH45" s="65">
        <f t="shared" si="159"/>
        <v>166480131.9882029</v>
      </c>
      <c r="FI45" s="65">
        <f t="shared" si="128"/>
        <v>166.48013198820291</v>
      </c>
      <c r="FJ45" s="65">
        <f t="shared" si="160"/>
        <v>8.6027844364545381</v>
      </c>
      <c r="FK45" s="63">
        <f t="shared" si="161"/>
        <v>1.1362028988410551E-22</v>
      </c>
      <c r="FL45" s="63">
        <f t="shared" si="162"/>
        <v>5.8467735500505684E-24</v>
      </c>
      <c r="FM45" s="63">
        <f t="shared" si="163"/>
        <v>8422093.3449663315</v>
      </c>
      <c r="FN45" s="65">
        <f t="shared" si="129"/>
        <v>8.4220933449663313</v>
      </c>
      <c r="FO45" s="66">
        <f t="shared" si="130"/>
        <v>5.1674541182272407</v>
      </c>
      <c r="FQ45" s="73">
        <f>IF('Picking Information'!U48="Y",'Calculations Page'!FG45,-1)</f>
        <v>162.98341799028174</v>
      </c>
      <c r="FR45" s="72">
        <f>IF('Picking Information'!U48="Y",'Calculations Page'!FN45,-1)</f>
        <v>8.4220933449663313</v>
      </c>
      <c r="FS45" s="72">
        <f>IF('Picking Information'!A48="Y",1,'Calculations Page'!X45)</f>
        <v>0.97874433598928956</v>
      </c>
      <c r="FT45" s="72">
        <f t="shared" si="131"/>
        <v>7</v>
      </c>
      <c r="FU45" s="72">
        <f t="shared" si="132"/>
        <v>166.52297438384898</v>
      </c>
      <c r="FV45" s="72">
        <f t="shared" si="133"/>
        <v>8.6049982975926973</v>
      </c>
      <c r="FW45" s="74">
        <f t="shared" si="134"/>
        <v>17.209996595185395</v>
      </c>
      <c r="FY45" s="79">
        <f t="shared" si="30"/>
        <v>2.6854785480119347E-3</v>
      </c>
      <c r="FZ45" s="80">
        <f t="shared" si="31"/>
        <v>1.2664886794594196E-5</v>
      </c>
      <c r="GA45" s="80">
        <f>(DE45/1000)/'Calculations Page'!EH45</f>
        <v>2.1307096580033547E-3</v>
      </c>
      <c r="GB45" s="80">
        <f t="shared" si="32"/>
        <v>1.5911208046555576E-4</v>
      </c>
      <c r="GC45" s="80">
        <f>(DG45/1000)/'Calculations Page'!EH45</f>
        <v>3.7580690713168237E-3</v>
      </c>
      <c r="GD45" s="80">
        <f t="shared" si="33"/>
        <v>8.7994537232131148E-5</v>
      </c>
      <c r="GE45" s="80">
        <f>(DI45/1000)/'Calculations Page'!EH45</f>
        <v>0</v>
      </c>
      <c r="GF45" s="80" t="e">
        <f t="shared" si="34"/>
        <v>#DIV/0!</v>
      </c>
      <c r="GG45" s="81">
        <f t="shared" si="135"/>
        <v>3.0138558897628083E-3</v>
      </c>
      <c r="GH45" s="516">
        <f t="shared" si="35"/>
        <v>7.6843466281354301E-21</v>
      </c>
      <c r="GI45" s="515"/>
      <c r="GJ45" s="243"/>
      <c r="GK45" s="85" t="str">
        <f t="shared" si="136"/>
        <v>0.003</v>
      </c>
      <c r="GL45" s="86" t="str">
        <f t="shared" si="137"/>
        <v>0.000</v>
      </c>
      <c r="GM45" s="86" t="str">
        <f t="shared" si="138"/>
        <v>0.00</v>
      </c>
      <c r="GN45" s="86" t="str">
        <f t="shared" si="139"/>
        <v>0.00</v>
      </c>
      <c r="GO45" s="86" t="str">
        <f t="shared" si="140"/>
        <v>0.00</v>
      </c>
      <c r="GP45" s="86" t="str">
        <f t="shared" si="141"/>
        <v>0.00</v>
      </c>
      <c r="GQ45" s="86" t="str">
        <f t="shared" si="142"/>
        <v>0.00</v>
      </c>
      <c r="GR45" s="86" t="e">
        <f t="shared" si="143"/>
        <v>#DIV/0!</v>
      </c>
      <c r="GS45" s="86" t="str">
        <f t="shared" si="144"/>
        <v>162.98</v>
      </c>
      <c r="GT45" s="86" t="str">
        <f t="shared" si="145"/>
        <v>0.979</v>
      </c>
      <c r="GU45" s="86" t="str">
        <f t="shared" si="146"/>
        <v>166.52</v>
      </c>
      <c r="GV45" s="87" t="str">
        <f t="shared" si="147"/>
        <v>8.60</v>
      </c>
      <c r="GW45" s="87" t="str">
        <f t="shared" si="148"/>
        <v>8.42</v>
      </c>
      <c r="GX45" s="129"/>
      <c r="GY45" s="93"/>
    </row>
    <row r="46" spans="1:207">
      <c r="A46" s="39" t="str">
        <f>'Picking Information'!B49</f>
        <v>3</v>
      </c>
      <c r="B46" s="40" t="str">
        <f>'Picking Information'!D49</f>
        <v>Baker</v>
      </c>
      <c r="C46" s="40" t="str">
        <f>'Picking Information'!E49</f>
        <v>GMG_1_2</v>
      </c>
      <c r="D46" s="45">
        <f>'Picking Information'!F49</f>
        <v>0</v>
      </c>
      <c r="E46" s="45">
        <v>1</v>
      </c>
      <c r="F46" s="121">
        <f>'Picking Information'!H49</f>
        <v>2639.1</v>
      </c>
      <c r="G46" s="121">
        <f>'Picking Information'!I49</f>
        <v>1208.7</v>
      </c>
      <c r="H46" s="121">
        <f>'Picking Information'!J49</f>
        <v>2187.4</v>
      </c>
      <c r="I46" s="121">
        <f>'Picking Information'!K49</f>
        <v>1460.3</v>
      </c>
      <c r="J46" s="121">
        <f t="shared" si="37"/>
        <v>2413.25</v>
      </c>
      <c r="K46" s="121">
        <f t="shared" si="38"/>
        <v>1334.5</v>
      </c>
      <c r="L46" s="121">
        <f t="shared" si="39"/>
        <v>667.25</v>
      </c>
      <c r="M46" s="121">
        <f>IF('Picking Information'!P49="N",'Calculations Page'!F46*1.5,'Calculations Page'!F46)</f>
        <v>2639.1</v>
      </c>
      <c r="N46" s="46" t="str">
        <f>'Picking Information'!R49</f>
        <v>zircon</v>
      </c>
      <c r="O46" s="222"/>
      <c r="P46" s="47">
        <f t="shared" si="40"/>
        <v>1.9806871090883627E-2</v>
      </c>
      <c r="Q46" s="306">
        <f t="shared" si="41"/>
        <v>1.4176814046540668E-2</v>
      </c>
      <c r="R46" s="47">
        <f t="shared" si="42"/>
        <v>0.26067120221010209</v>
      </c>
      <c r="S46" s="47">
        <f t="shared" si="43"/>
        <v>4.2198048856846712E-3</v>
      </c>
      <c r="T46" s="47">
        <f t="shared" si="44"/>
        <v>3.7552114049802876E-3</v>
      </c>
      <c r="U46" s="47">
        <f t="shared" si="45"/>
        <v>0.90590833407573113</v>
      </c>
      <c r="V46" s="47">
        <f t="shared" si="46"/>
        <v>0.98478566951619495</v>
      </c>
      <c r="W46" s="47">
        <f t="shared" si="47"/>
        <v>0.98306772035041046</v>
      </c>
      <c r="X46" s="239">
        <f t="shared" si="48"/>
        <v>0.98462402481721301</v>
      </c>
      <c r="Y46" s="306">
        <f t="shared" si="49"/>
        <v>90.026880471606745</v>
      </c>
      <c r="Z46" s="306">
        <f t="shared" si="50"/>
        <v>7.0884070232703336E-2</v>
      </c>
      <c r="AA46" s="192"/>
      <c r="AB46"/>
      <c r="AC46"/>
      <c r="AD46"/>
      <c r="AE46"/>
      <c r="AF46" s="192"/>
      <c r="AG46" s="251">
        <f t="shared" si="9"/>
        <v>1433738424205.7283</v>
      </c>
      <c r="AH46" s="246">
        <f t="shared" si="51"/>
        <v>8608725199.2922001</v>
      </c>
      <c r="AI46" s="246">
        <f t="shared" si="10"/>
        <v>1691112105561.1543</v>
      </c>
      <c r="AJ46" s="246">
        <f t="shared" si="52"/>
        <v>13847555888.523577</v>
      </c>
      <c r="AK46" s="246">
        <f t="shared" si="11"/>
        <v>174546574.43947619</v>
      </c>
      <c r="AL46" s="246">
        <f t="shared" si="53"/>
        <v>79527107.403615773</v>
      </c>
      <c r="AM46" s="213" t="str">
        <f t="shared" si="54"/>
        <v>GMG_1_2</v>
      </c>
      <c r="AN46" s="256">
        <f t="shared" si="55"/>
        <v>1303284548.9639471</v>
      </c>
      <c r="AO46" s="252">
        <f t="shared" si="56"/>
        <v>1433738424205.7283</v>
      </c>
      <c r="AP46" s="252">
        <f t="shared" si="12"/>
        <v>-2.199E-3</v>
      </c>
      <c r="AQ46" s="252">
        <f t="shared" si="13"/>
        <v>-0.99998423165137618</v>
      </c>
      <c r="AR46" s="252">
        <f t="shared" si="57"/>
        <v>8608725199.2922001</v>
      </c>
      <c r="AS46" s="252">
        <f t="shared" si="14"/>
        <v>1.6318924942564423E-4</v>
      </c>
      <c r="AT46" s="252">
        <f t="shared" si="58"/>
        <v>-7.452123257462559E-2</v>
      </c>
      <c r="AU46" s="252">
        <f t="shared" si="59"/>
        <v>137290153.01859486</v>
      </c>
      <c r="AV46" s="252">
        <f t="shared" si="60"/>
        <v>9456562.6330664139</v>
      </c>
      <c r="AW46" s="252">
        <f t="shared" si="61"/>
        <v>996169.97067578149</v>
      </c>
      <c r="AX46" s="252">
        <f t="shared" si="62"/>
        <v>2673662207.5426502</v>
      </c>
      <c r="AY46" s="252">
        <f t="shared" si="63"/>
        <v>1691112105561.1543</v>
      </c>
      <c r="AZ46" s="252">
        <f t="shared" si="64"/>
        <v>-0.13029600894067567</v>
      </c>
      <c r="BA46" s="252">
        <f t="shared" si="65"/>
        <v>-1</v>
      </c>
      <c r="BB46" s="252">
        <f t="shared" si="66"/>
        <v>13847555888.523577</v>
      </c>
      <c r="BC46" s="252">
        <f t="shared" si="67"/>
        <v>5.34545603211162E-4</v>
      </c>
      <c r="BD46" s="252">
        <f t="shared" si="68"/>
        <v>-4.1025163014571245E-3</v>
      </c>
      <c r="BE46" s="252">
        <f t="shared" si="69"/>
        <v>26831629.130094022</v>
      </c>
      <c r="BF46" s="252">
        <f t="shared" si="70"/>
        <v>269331.52955150726</v>
      </c>
      <c r="BG46" s="252">
        <f t="shared" si="71"/>
        <v>124328.76421099737</v>
      </c>
      <c r="BH46" s="213"/>
      <c r="BI46" s="213"/>
      <c r="BJ46" s="213"/>
      <c r="BK46" s="213"/>
      <c r="BL46" s="213" t="str">
        <f t="shared" si="72"/>
        <v>GMG_1_2</v>
      </c>
      <c r="BM46" s="304">
        <f>(($AC$20-'ICPMS Data'!V47)/('ICPMS Data'!V47/$AC$12-1)*AG46)</f>
        <v>1221278312106.7759</v>
      </c>
      <c r="BN46" s="304">
        <f t="shared" si="73"/>
        <v>1433738424205.7283</v>
      </c>
      <c r="BO46" s="304">
        <f>$AC$33-'ICPMS Data'!V47</f>
        <v>-0.84792702853147595</v>
      </c>
      <c r="BP46" s="304">
        <f>'ICPMS Data'!V47/$AC$12-1</f>
        <v>-0.99392253419917231</v>
      </c>
      <c r="BQ46" s="304">
        <f t="shared" si="74"/>
        <v>8608725199.2922001</v>
      </c>
      <c r="BR46" s="304">
        <f>SQRT($AD$33^2+'ICPMS Data'!W47^2)</f>
        <v>2.4277202638747684E-2</v>
      </c>
      <c r="BS46" s="304">
        <f>BP46*SQRT(('ICPMS Data'!W47/'ICPMS Data'!V47)^2+($AE$12/$AC$12)^2)</f>
        <v>-2.9335334681584582E-2</v>
      </c>
      <c r="BT46" s="304">
        <f t="shared" si="75"/>
        <v>50751699624.818817</v>
      </c>
      <c r="BU46" s="485">
        <f t="shared" si="76"/>
        <v>8861529786.4341068</v>
      </c>
      <c r="BV46" s="304">
        <f t="shared" si="77"/>
        <v>368251604.4697994</v>
      </c>
      <c r="BW46" s="304">
        <f>AI46*(($AC$21-'ICPMS Data'!X47)/('ICPMS Data'!X47/$AC$13-1))</f>
        <v>322993499876.64001</v>
      </c>
      <c r="BX46" s="304">
        <f t="shared" si="78"/>
        <v>1691112105561.1543</v>
      </c>
      <c r="BY46" s="304">
        <f>$AC$34-'ICPMS Data'!X47</f>
        <v>-0.31970973060687302</v>
      </c>
      <c r="BZ46" s="304">
        <f>'ICPMS Data'!X47/$AC$13-1</f>
        <v>-1</v>
      </c>
      <c r="CA46" s="304">
        <f t="shared" si="79"/>
        <v>13847555888.523577</v>
      </c>
      <c r="CB46" s="304">
        <f>SQRT($AD$34^2+'ICPMS Data'!Y47^2)</f>
        <v>5.3288990314211424E-3</v>
      </c>
      <c r="CC46" s="304">
        <f>BZ46*SQRT(('ICPMS Data'!Y47/'ICPMS Data'!X47)^2+($AE$13/$AC$13)^2)</f>
        <v>-1.66678766812292E-2</v>
      </c>
      <c r="CD46" s="304">
        <f t="shared" si="80"/>
        <v>8059890879.3296509</v>
      </c>
      <c r="CE46" s="485">
        <v>0</v>
      </c>
      <c r="CF46" s="485">
        <v>0</v>
      </c>
      <c r="CG46" s="213" t="str">
        <f t="shared" si="81"/>
        <v>GMG_1_2</v>
      </c>
      <c r="CH46" s="262">
        <f t="shared" si="82"/>
        <v>1219975027557.812</v>
      </c>
      <c r="CI46" s="257">
        <f t="shared" si="83"/>
        <v>50751885318.616005</v>
      </c>
      <c r="CJ46" s="257">
        <f t="shared" si="84"/>
        <v>8852073223.8010406</v>
      </c>
      <c r="CK46" s="257">
        <f t="shared" si="85"/>
        <v>368252951.85401034</v>
      </c>
      <c r="CL46" s="262">
        <f t="shared" si="86"/>
        <v>320319837669.09735</v>
      </c>
      <c r="CM46" s="257">
        <f t="shared" si="87"/>
        <v>8059935540.8727102</v>
      </c>
      <c r="CN46" s="262">
        <f t="shared" si="88"/>
        <v>-269331.52955150726</v>
      </c>
      <c r="CO46" s="257">
        <f t="shared" si="89"/>
        <v>124328.76421099737</v>
      </c>
      <c r="CP46" s="286"/>
      <c r="CQ46" s="218">
        <f t="shared" si="90"/>
        <v>2.0412410311986925E-12</v>
      </c>
      <c r="CR46" s="48">
        <f t="shared" si="91"/>
        <v>8.430767659940827E-14</v>
      </c>
      <c r="CS46" s="219">
        <f t="shared" si="92"/>
        <v>2.0265365906275945E-12</v>
      </c>
      <c r="CT46" s="219">
        <f t="shared" si="93"/>
        <v>8.4305457339893696E-14</v>
      </c>
      <c r="CU46" s="323">
        <f t="shared" si="94"/>
        <v>0.83106803799502649</v>
      </c>
      <c r="CV46" s="219">
        <f t="shared" si="95"/>
        <v>1.4704440571098076E-14</v>
      </c>
      <c r="CW46" s="219">
        <f t="shared" si="96"/>
        <v>6.1171586686712684E-16</v>
      </c>
      <c r="CX46" s="323">
        <f t="shared" si="97"/>
        <v>5.2764118855711754E-3</v>
      </c>
      <c r="CY46" s="48">
        <f t="shared" si="98"/>
        <v>5.3209275360315177E-13</v>
      </c>
      <c r="CZ46" s="48">
        <f t="shared" si="99"/>
        <v>1.3388597243974602E-14</v>
      </c>
      <c r="DA46" s="323">
        <f t="shared" si="100"/>
        <v>0.16365555011940222</v>
      </c>
      <c r="DB46" s="219">
        <f t="shared" si="101"/>
        <v>0</v>
      </c>
      <c r="DC46" s="219">
        <f t="shared" si="102"/>
        <v>0</v>
      </c>
      <c r="DD46" s="213"/>
      <c r="DE46" s="267">
        <f t="shared" si="103"/>
        <v>0.48587660265622479</v>
      </c>
      <c r="DF46" s="263">
        <f t="shared" si="104"/>
        <v>2.0067756260957151E-2</v>
      </c>
      <c r="DG46" s="263">
        <f t="shared" si="105"/>
        <v>0.12346680254607534</v>
      </c>
      <c r="DH46" s="263">
        <f t="shared" si="106"/>
        <v>3.1066901044918666E-3</v>
      </c>
      <c r="DI46" s="263">
        <f t="shared" si="107"/>
        <v>0</v>
      </c>
      <c r="DJ46" s="268">
        <f t="shared" si="108"/>
        <v>0</v>
      </c>
      <c r="DL46" s="49">
        <f>'He Data'!P48/(1000000000*22413.6)</f>
        <v>1.6081245234335756E-12</v>
      </c>
      <c r="DM46" s="45">
        <f>DL46*('He Data'!Q48/'He Data'!P48)</f>
        <v>4.1289618760636592E-16</v>
      </c>
      <c r="DN46" s="50">
        <f t="shared" si="109"/>
        <v>968412588011.69922</v>
      </c>
      <c r="DO46" s="51">
        <f>DN46*('He Data'!Q48/'He Data'!P48)</f>
        <v>248646084.17655355</v>
      </c>
      <c r="DP46" s="50">
        <f t="shared" si="110"/>
        <v>1.6332371371215628E-12</v>
      </c>
      <c r="DQ46" s="50">
        <f t="shared" si="111"/>
        <v>4.1934401070806345E-16</v>
      </c>
      <c r="DR46" s="50">
        <f>('He Data'!P48/1000000000)*0.0000000008107131194</f>
        <v>2.9221230028616346E-17</v>
      </c>
      <c r="DS46" s="50">
        <f>('He Data'!P48/1000000000)/3785.41178*42</f>
        <v>3.9991477819464415E-10</v>
      </c>
      <c r="DW46" s="213" t="str">
        <f t="shared" si="112"/>
        <v>GMG_1_2</v>
      </c>
      <c r="DX46" s="324">
        <f t="shared" ca="1" si="113"/>
        <v>550.69255722697858</v>
      </c>
      <c r="DY46" s="325">
        <f t="shared" ca="1" si="114"/>
        <v>20.954873443968324</v>
      </c>
      <c r="DZ46" s="326">
        <f t="shared" ca="1" si="115"/>
        <v>550692557.22697854</v>
      </c>
      <c r="EA46" s="326">
        <f t="shared" ca="1" si="149"/>
        <v>1.6081245234335764E-12</v>
      </c>
      <c r="EB46" s="324">
        <f t="shared" ca="1" si="150"/>
        <v>-5.0232028376854887E-16</v>
      </c>
      <c r="EC46" s="326">
        <f t="shared" ca="1" si="116"/>
        <v>550692557.2269783</v>
      </c>
      <c r="ED46" s="324">
        <f t="shared" ca="1" si="117"/>
        <v>550.69255722697835</v>
      </c>
      <c r="EE46" s="326"/>
      <c r="EF46" s="457" t="str">
        <f>'Picking Information'!B49</f>
        <v>3</v>
      </c>
      <c r="EG46" s="459" t="str">
        <f>'Picking Information'!C49</f>
        <v>z</v>
      </c>
      <c r="EH46" s="188">
        <v>1.4176814046540668E-2</v>
      </c>
      <c r="EI46" s="511">
        <f>'Alpha Ejection Compiler'!E46</f>
        <v>746.87175249836832</v>
      </c>
      <c r="EJ46" s="30">
        <f>IF($EG46="a",'Alpha Ejection Compiler'!H46,IF($EG46="z",'Alpha Ejection Compiler'!O46,IF($EG46="t",'Alpha Ejection Compiler'!V46,IF($EG46="m",'Alpha Ejection Compiler'!AC46,-1))))</f>
        <v>0.98443863305657686</v>
      </c>
      <c r="EK46" s="30">
        <f>IF($EG46="a",'Alpha Ejection Compiler'!I46,IF($EG46="z",'Alpha Ejection Compiler'!P46,IF($EG46="t",'Alpha Ejection Compiler'!W46,IF($EG46="m",'Alpha Ejection Compiler'!AD46,-1))))</f>
        <v>0.98194683891752865</v>
      </c>
      <c r="EL46" s="30">
        <f>IF($EG46="a",'Alpha Ejection Compiler'!J46,IF($EG46="z",'Alpha Ejection Compiler'!Q46,IF($EG46="t",'Alpha Ejection Compiler'!X46,IF($EG46="m",'Alpha Ejection Compiler'!AE46,-1))))</f>
        <v>0.98156832954338447</v>
      </c>
      <c r="EM46" s="30">
        <f>IF($EG46="a",'Alpha Ejection Compiler'!K46,IF($EG46="z",'Alpha Ejection Compiler'!R46,IF($EG46="t",'Alpha Ejection Compiler'!Y46,IF($EG46="m",'Alpha Ejection Compiler'!AF46,-1))))</f>
        <v>0.99522510071524362</v>
      </c>
      <c r="EN46" s="30">
        <f t="shared" si="118"/>
        <v>0.98416856141731235</v>
      </c>
      <c r="EO46" s="30">
        <f t="shared" si="151"/>
        <v>0.98462402481721301</v>
      </c>
      <c r="EP46" s="213" t="str">
        <f t="shared" si="119"/>
        <v>GMG_1_2</v>
      </c>
      <c r="EQ46" s="474">
        <f t="shared" ca="1" si="120"/>
        <v>559.09701036365573</v>
      </c>
      <c r="ER46" s="475">
        <f t="shared" ca="1" si="121"/>
        <v>21.274678477709219</v>
      </c>
      <c r="ES46" s="473">
        <f t="shared" ca="1" si="122"/>
        <v>559097010.36365569</v>
      </c>
      <c r="ET46" s="476">
        <f t="shared" ca="1" si="152"/>
        <v>1.608124523433576E-12</v>
      </c>
      <c r="EU46" s="478">
        <f t="shared" ca="1" si="153"/>
        <v>-2.5116014188427444E-16</v>
      </c>
      <c r="EV46" s="477">
        <f t="shared" ca="1" si="123"/>
        <v>559097010.36365557</v>
      </c>
      <c r="EW46" s="474">
        <f t="shared" ca="1" si="124"/>
        <v>559.09701036365561</v>
      </c>
      <c r="EX46" s="474"/>
      <c r="EZ46" s="128">
        <f t="shared" si="154"/>
        <v>2.5149319089688448E-21</v>
      </c>
      <c r="FA46" s="63">
        <f t="shared" si="155"/>
        <v>1.0137167807512157E-22</v>
      </c>
      <c r="FB46" s="67">
        <f t="shared" si="156"/>
        <v>1.5795173390709561E-22</v>
      </c>
      <c r="FC46" s="63">
        <f t="shared" si="157"/>
        <v>0</v>
      </c>
      <c r="FD46" s="63">
        <f t="shared" si="125"/>
        <v>2.7742553209510619E-21</v>
      </c>
      <c r="FE46" s="67">
        <f t="shared" si="126"/>
        <v>1.7942810375343601E-10</v>
      </c>
      <c r="FF46" s="67">
        <f t="shared" si="158"/>
        <v>551455065.86491883</v>
      </c>
      <c r="FG46" s="64">
        <f t="shared" si="127"/>
        <v>551.45506586491888</v>
      </c>
      <c r="FH46" s="65">
        <f t="shared" si="159"/>
        <v>559648279.66006005</v>
      </c>
      <c r="FI46" s="65">
        <f t="shared" si="128"/>
        <v>559.6482796600601</v>
      </c>
      <c r="FJ46" s="65">
        <f t="shared" si="160"/>
        <v>21.138365147605381</v>
      </c>
      <c r="FK46" s="63">
        <f t="shared" si="161"/>
        <v>2.7742553209510619E-21</v>
      </c>
      <c r="FL46" s="63">
        <f t="shared" si="162"/>
        <v>1.0478343125444413E-22</v>
      </c>
      <c r="FM46" s="63">
        <f t="shared" si="163"/>
        <v>20828900.880084906</v>
      </c>
      <c r="FN46" s="65">
        <f t="shared" si="129"/>
        <v>20.828900880084905</v>
      </c>
      <c r="FO46" s="66">
        <f t="shared" si="130"/>
        <v>3.7770803406105675</v>
      </c>
      <c r="FQ46" s="73">
        <f>IF('Picking Information'!U49="Y",'Calculations Page'!FG46,-1)</f>
        <v>551.45506586491888</v>
      </c>
      <c r="FR46" s="72">
        <f>IF('Picking Information'!U49="Y",'Calculations Page'!FN46,-1)</f>
        <v>20.828900880084905</v>
      </c>
      <c r="FS46" s="72">
        <f>IF('Picking Information'!A49="Y",1,'Calculations Page'!X46)</f>
        <v>0.98462402481721301</v>
      </c>
      <c r="FT46" s="72">
        <f t="shared" si="131"/>
        <v>7</v>
      </c>
      <c r="FU46" s="72">
        <f t="shared" si="132"/>
        <v>560.06663656951878</v>
      </c>
      <c r="FV46" s="72">
        <f t="shared" si="133"/>
        <v>21.154166824186127</v>
      </c>
      <c r="FW46" s="74">
        <f t="shared" si="134"/>
        <v>42.308333648372255</v>
      </c>
      <c r="FY46" s="79">
        <f t="shared" si="30"/>
        <v>0.11343342151165335</v>
      </c>
      <c r="FZ46" s="80">
        <f t="shared" si="31"/>
        <v>2.9124751601515018E-5</v>
      </c>
      <c r="GA46" s="80">
        <f>(DE46/1000)/'Calculations Page'!EH46</f>
        <v>3.4272622964592325E-2</v>
      </c>
      <c r="GB46" s="80">
        <f t="shared" si="32"/>
        <v>1.4155335744037603E-3</v>
      </c>
      <c r="GC46" s="80">
        <f>(DG46/1000)/'Calculations Page'!EH46</f>
        <v>8.7090655305733441E-3</v>
      </c>
      <c r="GD46" s="80">
        <f t="shared" si="33"/>
        <v>2.1913880610220323E-4</v>
      </c>
      <c r="GE46" s="80">
        <f>(DI46/1000)/'Calculations Page'!EH46</f>
        <v>0</v>
      </c>
      <c r="GF46" s="80" t="e">
        <f t="shared" si="34"/>
        <v>#DIV/0!</v>
      </c>
      <c r="GG46" s="81">
        <f t="shared" si="135"/>
        <v>3.6319253364277063E-2</v>
      </c>
      <c r="GH46" s="516">
        <f t="shared" si="35"/>
        <v>3.2458338971139097E-19</v>
      </c>
      <c r="GI46" s="515"/>
      <c r="GJ46" s="243"/>
      <c r="GK46" s="85" t="str">
        <f t="shared" si="136"/>
        <v>0.113</v>
      </c>
      <c r="GL46" s="86" t="str">
        <f t="shared" si="137"/>
        <v>0.000</v>
      </c>
      <c r="GM46" s="86" t="str">
        <f t="shared" si="138"/>
        <v>0.03</v>
      </c>
      <c r="GN46" s="86" t="str">
        <f t="shared" si="139"/>
        <v>0.00</v>
      </c>
      <c r="GO46" s="86" t="str">
        <f t="shared" si="140"/>
        <v>0.01</v>
      </c>
      <c r="GP46" s="86" t="str">
        <f t="shared" si="141"/>
        <v>0.00</v>
      </c>
      <c r="GQ46" s="86" t="str">
        <f t="shared" si="142"/>
        <v>0.00</v>
      </c>
      <c r="GR46" s="86" t="e">
        <f t="shared" si="143"/>
        <v>#DIV/0!</v>
      </c>
      <c r="GS46" s="86" t="str">
        <f t="shared" si="144"/>
        <v>551.46</v>
      </c>
      <c r="GT46" s="86" t="str">
        <f t="shared" si="145"/>
        <v>0.985</v>
      </c>
      <c r="GU46" s="86" t="str">
        <f t="shared" si="146"/>
        <v>560.07</v>
      </c>
      <c r="GV46" s="87" t="str">
        <f t="shared" si="147"/>
        <v>21.15</v>
      </c>
      <c r="GW46" s="87" t="str">
        <f t="shared" si="148"/>
        <v>20.83</v>
      </c>
      <c r="GX46" s="129"/>
      <c r="GY46" s="93"/>
    </row>
    <row r="47" spans="1:207">
      <c r="A47" s="39" t="str">
        <f>'Picking Information'!B50</f>
        <v>3</v>
      </c>
      <c r="B47" s="40" t="str">
        <f>'Picking Information'!D50</f>
        <v>Baker</v>
      </c>
      <c r="C47" s="40" t="str">
        <f>'Picking Information'!E50</f>
        <v>GMG_1_3</v>
      </c>
      <c r="D47" s="45">
        <f>'Picking Information'!F50</f>
        <v>0</v>
      </c>
      <c r="E47" s="45">
        <v>1</v>
      </c>
      <c r="F47" s="121">
        <f>'Picking Information'!H50</f>
        <v>2075</v>
      </c>
      <c r="G47" s="121">
        <f>'Picking Information'!I50</f>
        <v>1348.4</v>
      </c>
      <c r="H47" s="121">
        <f>'Picking Information'!J50</f>
        <v>2204.5</v>
      </c>
      <c r="I47" s="121">
        <f>'Picking Information'!K50</f>
        <v>1214.0999999999999</v>
      </c>
      <c r="J47" s="121">
        <f t="shared" si="37"/>
        <v>2139.75</v>
      </c>
      <c r="K47" s="121">
        <f t="shared" si="38"/>
        <v>1281.25</v>
      </c>
      <c r="L47" s="121">
        <f t="shared" si="39"/>
        <v>640.625</v>
      </c>
      <c r="M47" s="121">
        <f>IF('Picking Information'!P50="N",'Calculations Page'!F47*1.5,'Calculations Page'!F47)</f>
        <v>2075</v>
      </c>
      <c r="N47" s="46" t="str">
        <f>'Picking Information'!R50</f>
        <v>zircon</v>
      </c>
      <c r="O47" s="222"/>
      <c r="P47" s="47">
        <f t="shared" si="40"/>
        <v>1.6288803750478503E-2</v>
      </c>
      <c r="Q47" s="306">
        <f t="shared" si="41"/>
        <v>1.4712467903658002E-2</v>
      </c>
      <c r="R47" s="47">
        <f t="shared" si="42"/>
        <v>0.23434652854145527</v>
      </c>
      <c r="S47" s="47">
        <f t="shared" si="43"/>
        <v>4.5697090802233322E-3</v>
      </c>
      <c r="T47" s="47">
        <f t="shared" si="44"/>
        <v>4.085806641198942E-3</v>
      </c>
      <c r="U47" s="47">
        <f t="shared" si="45"/>
        <v>0.91123238846338594</v>
      </c>
      <c r="V47" s="47">
        <f t="shared" si="46"/>
        <v>0.98345290054459389</v>
      </c>
      <c r="W47" s="47">
        <f t="shared" si="47"/>
        <v>0.98158461434630151</v>
      </c>
      <c r="X47" s="239">
        <f t="shared" si="48"/>
        <v>0.98328705724110466</v>
      </c>
      <c r="Y47" s="306">
        <f t="shared" si="49"/>
        <v>93.428437803920374</v>
      </c>
      <c r="Z47" s="306">
        <f t="shared" si="50"/>
        <v>7.3562339518290012E-2</v>
      </c>
      <c r="AA47" s="192"/>
      <c r="AB47" s="192"/>
      <c r="AC47" s="192"/>
      <c r="AD47" s="192"/>
      <c r="AE47" s="192"/>
      <c r="AF47" s="192"/>
      <c r="AG47" s="251">
        <f t="shared" si="9"/>
        <v>1433738424205.7283</v>
      </c>
      <c r="AH47" s="246">
        <f t="shared" si="51"/>
        <v>8608725199.2922001</v>
      </c>
      <c r="AI47" s="246">
        <f t="shared" si="10"/>
        <v>1691112105561.1543</v>
      </c>
      <c r="AJ47" s="246">
        <f t="shared" si="52"/>
        <v>13847555888.523577</v>
      </c>
      <c r="AK47" s="246">
        <f t="shared" si="11"/>
        <v>174546574.43947619</v>
      </c>
      <c r="AL47" s="246">
        <f t="shared" si="53"/>
        <v>79527107.403615773</v>
      </c>
      <c r="AM47" s="213" t="str">
        <f t="shared" si="54"/>
        <v>GMG_1_3</v>
      </c>
      <c r="AN47" s="256">
        <f t="shared" si="55"/>
        <v>1303284548.9639471</v>
      </c>
      <c r="AO47" s="252">
        <f t="shared" si="56"/>
        <v>1433738424205.7283</v>
      </c>
      <c r="AP47" s="252">
        <f t="shared" si="12"/>
        <v>-2.199E-3</v>
      </c>
      <c r="AQ47" s="252">
        <f t="shared" si="13"/>
        <v>-0.99998423165137618</v>
      </c>
      <c r="AR47" s="252">
        <f t="shared" si="57"/>
        <v>8608725199.2922001</v>
      </c>
      <c r="AS47" s="252">
        <f t="shared" si="14"/>
        <v>1.6318924942564423E-4</v>
      </c>
      <c r="AT47" s="252">
        <f t="shared" si="58"/>
        <v>-7.452123257462559E-2</v>
      </c>
      <c r="AU47" s="252">
        <f t="shared" si="59"/>
        <v>137290153.01859486</v>
      </c>
      <c r="AV47" s="252">
        <f t="shared" si="60"/>
        <v>9456562.6330664139</v>
      </c>
      <c r="AW47" s="252">
        <f t="shared" si="61"/>
        <v>996169.97067578149</v>
      </c>
      <c r="AX47" s="252">
        <f t="shared" si="62"/>
        <v>2673662207.5426502</v>
      </c>
      <c r="AY47" s="252">
        <f t="shared" si="63"/>
        <v>1691112105561.1543</v>
      </c>
      <c r="AZ47" s="252">
        <f t="shared" si="64"/>
        <v>-0.13029600894067567</v>
      </c>
      <c r="BA47" s="252">
        <f t="shared" si="65"/>
        <v>-1</v>
      </c>
      <c r="BB47" s="252">
        <f t="shared" si="66"/>
        <v>13847555888.523577</v>
      </c>
      <c r="BC47" s="252">
        <f t="shared" si="67"/>
        <v>5.34545603211162E-4</v>
      </c>
      <c r="BD47" s="252">
        <f t="shared" si="68"/>
        <v>-4.1025163014571245E-3</v>
      </c>
      <c r="BE47" s="252">
        <f t="shared" si="69"/>
        <v>26831629.130094022</v>
      </c>
      <c r="BF47" s="252">
        <f t="shared" si="70"/>
        <v>269331.52955150726</v>
      </c>
      <c r="BG47" s="252">
        <f t="shared" si="71"/>
        <v>124328.76421099737</v>
      </c>
      <c r="BH47" s="213"/>
      <c r="BI47" s="213"/>
      <c r="BJ47" s="213"/>
      <c r="BK47" s="213"/>
      <c r="BL47" s="213" t="str">
        <f t="shared" si="72"/>
        <v>GMG_1_3</v>
      </c>
      <c r="BM47" s="304">
        <f>(($AC$20-'ICPMS Data'!V48)/('ICPMS Data'!V48/$AC$12-1)*AG47)</f>
        <v>1235088080040.4211</v>
      </c>
      <c r="BN47" s="304">
        <f t="shared" si="73"/>
        <v>1433738424205.7283</v>
      </c>
      <c r="BO47" s="304">
        <f>$AC$33-'ICPMS Data'!V48</f>
        <v>-0.85744174277128693</v>
      </c>
      <c r="BP47" s="304">
        <f>'ICPMS Data'!V48/$AC$12-1</f>
        <v>-0.99385433813954072</v>
      </c>
      <c r="BQ47" s="304">
        <f t="shared" si="74"/>
        <v>8608725199.2922001</v>
      </c>
      <c r="BR47" s="304">
        <f>SQRT($AD$33^2+'ICPMS Data'!W48^2)</f>
        <v>6.2338185567808726E-3</v>
      </c>
      <c r="BS47" s="304">
        <f>BP47*SQRT(('ICPMS Data'!W48/'ICPMS Data'!V48)^2+($AE$12/$AC$12)^2)</f>
        <v>-1.0146494860586438E-2</v>
      </c>
      <c r="BT47" s="304">
        <f t="shared" si="75"/>
        <v>17164516916.651484</v>
      </c>
      <c r="BU47" s="485">
        <f t="shared" si="76"/>
        <v>8961732720.2573032</v>
      </c>
      <c r="BV47" s="304">
        <f t="shared" si="77"/>
        <v>124544812.11925498</v>
      </c>
      <c r="BW47" s="304">
        <f>AI47*(($AC$21-'ICPMS Data'!X48)/('ICPMS Data'!X48/$AC$13-1))</f>
        <v>293904780838.27869</v>
      </c>
      <c r="BX47" s="304">
        <f t="shared" si="78"/>
        <v>1691112105561.1543</v>
      </c>
      <c r="BY47" s="304">
        <f>$AC$34-'ICPMS Data'!X48</f>
        <v>-0.30250878991068603</v>
      </c>
      <c r="BZ47" s="304">
        <f>'ICPMS Data'!X48/$AC$13-1</f>
        <v>-1</v>
      </c>
      <c r="CA47" s="304">
        <f t="shared" si="79"/>
        <v>13847555888.523577</v>
      </c>
      <c r="CB47" s="304">
        <f>SQRT($AD$34^2+'ICPMS Data'!Y48^2)</f>
        <v>7.121317067744431E-3</v>
      </c>
      <c r="CC47" s="304">
        <f>BZ47*SQRT(('ICPMS Data'!Y48/'ICPMS Data'!X48)^2+($AE$13/$AC$13)^2)</f>
        <v>-2.35407821672379E-2</v>
      </c>
      <c r="CD47" s="304">
        <f t="shared" si="80"/>
        <v>10076224094.329922</v>
      </c>
      <c r="CE47" s="485">
        <v>0</v>
      </c>
      <c r="CF47" s="485">
        <v>0</v>
      </c>
      <c r="CG47" s="213" t="str">
        <f t="shared" si="81"/>
        <v>GMG_1_3</v>
      </c>
      <c r="CH47" s="262">
        <f t="shared" si="82"/>
        <v>1233784795491.4573</v>
      </c>
      <c r="CI47" s="257">
        <f t="shared" si="83"/>
        <v>17165065964.572662</v>
      </c>
      <c r="CJ47" s="257">
        <f t="shared" si="84"/>
        <v>8952276157.6242371</v>
      </c>
      <c r="CK47" s="257">
        <f t="shared" si="85"/>
        <v>124548795.9814586</v>
      </c>
      <c r="CL47" s="262">
        <f t="shared" si="86"/>
        <v>291231118630.73602</v>
      </c>
      <c r="CM47" s="257">
        <f t="shared" si="87"/>
        <v>10076259818.775845</v>
      </c>
      <c r="CN47" s="262">
        <f t="shared" si="88"/>
        <v>-269331.52955150726</v>
      </c>
      <c r="CO47" s="257">
        <f t="shared" si="89"/>
        <v>124328.76421099737</v>
      </c>
      <c r="CP47" s="286"/>
      <c r="CQ47" s="218">
        <f t="shared" si="90"/>
        <v>2.0643472950981421E-12</v>
      </c>
      <c r="CR47" s="48">
        <f t="shared" si="91"/>
        <v>2.8514149199850168E-14</v>
      </c>
      <c r="CS47" s="219">
        <f t="shared" si="92"/>
        <v>2.0494764044708593E-12</v>
      </c>
      <c r="CT47" s="219">
        <f t="shared" si="93"/>
        <v>2.8513398612246949E-14</v>
      </c>
      <c r="CU47" s="323">
        <f t="shared" si="94"/>
        <v>0.84503413100869551</v>
      </c>
      <c r="CV47" s="219">
        <f t="shared" si="95"/>
        <v>1.4870890627282787E-14</v>
      </c>
      <c r="CW47" s="219">
        <f t="shared" si="96"/>
        <v>2.0689168767684152E-16</v>
      </c>
      <c r="CX47" s="323">
        <f t="shared" si="97"/>
        <v>5.3650819532470983E-3</v>
      </c>
      <c r="CY47" s="48">
        <f t="shared" si="98"/>
        <v>4.8377262231019269E-13</v>
      </c>
      <c r="CZ47" s="48">
        <f t="shared" si="99"/>
        <v>1.6737973120890108E-14</v>
      </c>
      <c r="DA47" s="323">
        <f t="shared" si="100"/>
        <v>0.1496007870380574</v>
      </c>
      <c r="DB47" s="219">
        <f t="shared" si="101"/>
        <v>0</v>
      </c>
      <c r="DC47" s="219">
        <f t="shared" si="102"/>
        <v>0</v>
      </c>
      <c r="DD47" s="213"/>
      <c r="DE47" s="267">
        <f t="shared" si="103"/>
        <v>0.49137658665221073</v>
      </c>
      <c r="DF47" s="263">
        <f t="shared" si="104"/>
        <v>6.7872229340403354E-3</v>
      </c>
      <c r="DG47" s="263">
        <f t="shared" si="105"/>
        <v>0.11225459928085711</v>
      </c>
      <c r="DH47" s="263">
        <f t="shared" si="106"/>
        <v>3.8838792829713406E-3</v>
      </c>
      <c r="DI47" s="263">
        <f t="shared" si="107"/>
        <v>0</v>
      </c>
      <c r="DJ47" s="268">
        <f t="shared" si="108"/>
        <v>0</v>
      </c>
      <c r="DL47" s="49">
        <f>'He Data'!P49/(1000000000*22413.6)</f>
        <v>2.153035112878635E-13</v>
      </c>
      <c r="DM47" s="45">
        <f>DL47*('He Data'!Q49/'He Data'!P49)</f>
        <v>5.4709082355639383E-17</v>
      </c>
      <c r="DN47" s="50">
        <f t="shared" si="109"/>
        <v>129655774497.55141</v>
      </c>
      <c r="DO47" s="51">
        <f>DN47*('He Data'!Q49/'He Data'!P49)</f>
        <v>32945809.394566037</v>
      </c>
      <c r="DP47" s="50">
        <f t="shared" si="110"/>
        <v>2.1896302783844178E-13</v>
      </c>
      <c r="DQ47" s="50">
        <f t="shared" si="111"/>
        <v>5.5638973332102516E-17</v>
      </c>
      <c r="DR47" s="50">
        <f>('He Data'!P49/1000000000)*0.0000000008107131194</f>
        <v>3.9122800116736894E-18</v>
      </c>
      <c r="DS47" s="50">
        <f>('He Data'!P49/1000000000)/3785.41178*42</f>
        <v>5.3542530262129009E-11</v>
      </c>
      <c r="DW47" s="213" t="str">
        <f t="shared" si="112"/>
        <v>GMG_1_3</v>
      </c>
      <c r="DX47" s="324">
        <f t="shared" ca="1" si="113"/>
        <v>76.649120928538053</v>
      </c>
      <c r="DY47" s="325">
        <f t="shared" ca="1" si="114"/>
        <v>0.98625335805865466</v>
      </c>
      <c r="DZ47" s="326">
        <f t="shared" ca="1" si="115"/>
        <v>76649120.928538054</v>
      </c>
      <c r="EA47" s="326">
        <f t="shared" ca="1" si="149"/>
        <v>2.1530351128786467E-13</v>
      </c>
      <c r="EB47" s="324">
        <f t="shared" ca="1" si="150"/>
        <v>-5.3933316996989708E-15</v>
      </c>
      <c r="EC47" s="326">
        <f t="shared" ca="1" si="116"/>
        <v>76649120.928537637</v>
      </c>
      <c r="ED47" s="324">
        <f t="shared" ca="1" si="117"/>
        <v>76.649120928537641</v>
      </c>
      <c r="EE47" s="326"/>
      <c r="EF47" s="457" t="str">
        <f>'Picking Information'!B50</f>
        <v>3</v>
      </c>
      <c r="EG47" s="459" t="str">
        <f>'Picking Information'!C50</f>
        <v>z</v>
      </c>
      <c r="EH47" s="188">
        <v>1.4712467903658002E-2</v>
      </c>
      <c r="EI47" s="511">
        <f>'Alpha Ejection Compiler'!E47</f>
        <v>697.84608004688141</v>
      </c>
      <c r="EJ47" s="30">
        <f>IF($EG47="a",'Alpha Ejection Compiler'!H47,IF($EG47="z",'Alpha Ejection Compiler'!O47,IF($EG47="t",'Alpha Ejection Compiler'!V47,IF($EG47="m",'Alpha Ejection Compiler'!AC47,-1))))</f>
        <v>0.9833501414348691</v>
      </c>
      <c r="EK47" s="30">
        <f>IF($EG47="a",'Alpha Ejection Compiler'!I47,IF($EG47="z",'Alpha Ejection Compiler'!P47,IF($EG47="t",'Alpha Ejection Compiler'!W47,IF($EG47="m",'Alpha Ejection Compiler'!AD47,-1))))</f>
        <v>0.98068493784211819</v>
      </c>
      <c r="EL47" s="30">
        <f>IF($EG47="a",'Alpha Ejection Compiler'!J47,IF($EG47="z",'Alpha Ejection Compiler'!Q47,IF($EG47="t",'Alpha Ejection Compiler'!X47,IF($EG47="m",'Alpha Ejection Compiler'!AE47,-1))))</f>
        <v>0.98028010877327643</v>
      </c>
      <c r="EM47" s="30">
        <f>IF($EG47="a",'Alpha Ejection Compiler'!K47,IF($EG47="z",'Alpha Ejection Compiler'!R47,IF($EG47="t",'Alpha Ejection Compiler'!Y47,IF($EG47="m",'Alpha Ejection Compiler'!AF47,-1))))</f>
        <v>0.99489009448408394</v>
      </c>
      <c r="EN47" s="30">
        <f t="shared" si="118"/>
        <v>0.98307762196816006</v>
      </c>
      <c r="EO47" s="30">
        <f t="shared" si="151"/>
        <v>0.98328705724110466</v>
      </c>
      <c r="EP47" s="213" t="str">
        <f t="shared" si="119"/>
        <v>GMG_1_3</v>
      </c>
      <c r="EQ47" s="474">
        <f t="shared" ca="1" si="120"/>
        <v>77.958125221326227</v>
      </c>
      <c r="ER47" s="475">
        <f t="shared" ca="1" si="121"/>
        <v>1.0030964720283395</v>
      </c>
      <c r="ES47" s="473">
        <f t="shared" ca="1" si="122"/>
        <v>77958125.221326232</v>
      </c>
      <c r="ET47" s="476">
        <f t="shared" ca="1" si="152"/>
        <v>2.1530351128786315E-13</v>
      </c>
      <c r="EU47" s="478">
        <f t="shared" ca="1" si="153"/>
        <v>1.6414487781692519E-15</v>
      </c>
      <c r="EV47" s="477">
        <f t="shared" ca="1" si="123"/>
        <v>77958125.221326366</v>
      </c>
      <c r="EW47" s="474">
        <f t="shared" ca="1" si="124"/>
        <v>77.95812522132637</v>
      </c>
      <c r="EX47" s="474"/>
      <c r="EZ47" s="128">
        <f t="shared" si="154"/>
        <v>2.5434002179483365E-21</v>
      </c>
      <c r="FA47" s="63">
        <f t="shared" si="155"/>
        <v>1.0251917643995616E-22</v>
      </c>
      <c r="FB47" s="67">
        <f t="shared" si="156"/>
        <v>1.4360790293278071E-22</v>
      </c>
      <c r="FC47" s="63">
        <f t="shared" si="157"/>
        <v>0</v>
      </c>
      <c r="FD47" s="63">
        <f t="shared" si="125"/>
        <v>2.7895272973210734E-21</v>
      </c>
      <c r="FE47" s="67">
        <f t="shared" si="126"/>
        <v>1.8017962082909668E-10</v>
      </c>
      <c r="FF47" s="67">
        <f t="shared" si="158"/>
        <v>76651036.986361176</v>
      </c>
      <c r="FG47" s="64">
        <f t="shared" si="127"/>
        <v>76.651036986361177</v>
      </c>
      <c r="FH47" s="65">
        <f t="shared" si="159"/>
        <v>77944769.401188493</v>
      </c>
      <c r="FI47" s="65">
        <f t="shared" si="128"/>
        <v>77.944769401188495</v>
      </c>
      <c r="FJ47" s="65">
        <f t="shared" si="160"/>
        <v>0.99941977556531558</v>
      </c>
      <c r="FK47" s="63">
        <f t="shared" si="161"/>
        <v>2.7895272973210734E-21</v>
      </c>
      <c r="FL47" s="63">
        <f t="shared" si="162"/>
        <v>3.5760722170014274E-23</v>
      </c>
      <c r="FM47" s="63">
        <f t="shared" si="163"/>
        <v>982831.34032326355</v>
      </c>
      <c r="FN47" s="65">
        <f t="shared" si="129"/>
        <v>0.98283134032326358</v>
      </c>
      <c r="FO47" s="66">
        <f t="shared" si="130"/>
        <v>1.2822153214941405</v>
      </c>
      <c r="FQ47" s="73">
        <f>IF('Picking Information'!U50="Y",'Calculations Page'!FG47,-1)</f>
        <v>76.651036986361177</v>
      </c>
      <c r="FR47" s="72">
        <f>IF('Picking Information'!U50="Y",'Calculations Page'!FN47,-1)</f>
        <v>0.98283134032326358</v>
      </c>
      <c r="FS47" s="72">
        <f>IF('Picking Information'!A50="Y",1,'Calculations Page'!X47)</f>
        <v>0.98328705724110466</v>
      </c>
      <c r="FT47" s="72">
        <f t="shared" si="131"/>
        <v>7</v>
      </c>
      <c r="FU47" s="72">
        <f t="shared" si="132"/>
        <v>77.953875647898556</v>
      </c>
      <c r="FV47" s="72">
        <f t="shared" si="133"/>
        <v>0.99953653725584501</v>
      </c>
      <c r="FW47" s="74">
        <f t="shared" si="134"/>
        <v>1.99907307451169</v>
      </c>
      <c r="FY47" s="79">
        <f t="shared" si="30"/>
        <v>1.4634085368800157E-2</v>
      </c>
      <c r="FZ47" s="80">
        <f t="shared" si="31"/>
        <v>3.7185523675492204E-6</v>
      </c>
      <c r="GA47" s="80">
        <f>(DE47/1000)/'Calculations Page'!EH47</f>
        <v>3.3398651393491796E-2</v>
      </c>
      <c r="GB47" s="80">
        <f t="shared" si="32"/>
        <v>4.6132457032261784E-4</v>
      </c>
      <c r="GC47" s="80">
        <f>(DG47/1000)/'Calculations Page'!EH47</f>
        <v>7.6298959505595211E-3</v>
      </c>
      <c r="GD47" s="80">
        <f t="shared" si="33"/>
        <v>2.6398557389584388E-4</v>
      </c>
      <c r="GE47" s="80">
        <f>(DI47/1000)/'Calculations Page'!EH47</f>
        <v>0</v>
      </c>
      <c r="GF47" s="80" t="e">
        <f t="shared" si="34"/>
        <v>#DIV/0!</v>
      </c>
      <c r="GG47" s="81">
        <f t="shared" si="135"/>
        <v>3.5191676941873286E-2</v>
      </c>
      <c r="GH47" s="516">
        <f t="shared" si="35"/>
        <v>4.1874616590341034E-20</v>
      </c>
      <c r="GI47" s="515"/>
      <c r="GJ47" s="243"/>
      <c r="GK47" s="85" t="str">
        <f t="shared" si="136"/>
        <v>0.015</v>
      </c>
      <c r="GL47" s="86" t="str">
        <f t="shared" si="137"/>
        <v>0.000</v>
      </c>
      <c r="GM47" s="86" t="str">
        <f t="shared" si="138"/>
        <v>0.03</v>
      </c>
      <c r="GN47" s="86" t="str">
        <f t="shared" si="139"/>
        <v>0.00</v>
      </c>
      <c r="GO47" s="86" t="str">
        <f t="shared" si="140"/>
        <v>0.01</v>
      </c>
      <c r="GP47" s="86" t="str">
        <f t="shared" si="141"/>
        <v>0.00</v>
      </c>
      <c r="GQ47" s="86" t="str">
        <f t="shared" si="142"/>
        <v>0.00</v>
      </c>
      <c r="GR47" s="86" t="e">
        <f t="shared" si="143"/>
        <v>#DIV/0!</v>
      </c>
      <c r="GS47" s="86" t="str">
        <f t="shared" si="144"/>
        <v>76.65</v>
      </c>
      <c r="GT47" s="86" t="str">
        <f t="shared" si="145"/>
        <v>0.983</v>
      </c>
      <c r="GU47" s="86" t="str">
        <f t="shared" si="146"/>
        <v>77.95</v>
      </c>
      <c r="GV47" s="87" t="str">
        <f t="shared" si="147"/>
        <v>1.00</v>
      </c>
      <c r="GW47" s="87" t="str">
        <f t="shared" si="148"/>
        <v>0.98</v>
      </c>
      <c r="GX47" s="129"/>
      <c r="GY47" s="93"/>
    </row>
    <row r="48" spans="1:207">
      <c r="A48" s="39" t="str">
        <f>'Picking Information'!B51</f>
        <v>3</v>
      </c>
      <c r="B48" s="40" t="str">
        <f>'Picking Information'!D51</f>
        <v>Baker</v>
      </c>
      <c r="C48" s="40" t="str">
        <f>'Picking Information'!E51</f>
        <v>GMK_1_2</v>
      </c>
      <c r="D48" s="45">
        <f>'Picking Information'!F51</f>
        <v>0</v>
      </c>
      <c r="E48" s="45">
        <v>1</v>
      </c>
      <c r="F48" s="121">
        <f>'Picking Information'!H51</f>
        <v>589.9</v>
      </c>
      <c r="G48" s="121">
        <f>'Picking Information'!I51</f>
        <v>531.1</v>
      </c>
      <c r="H48" s="121">
        <f>'Picking Information'!J51</f>
        <v>559.70000000000005</v>
      </c>
      <c r="I48" s="121">
        <f>'Picking Information'!K51</f>
        <v>482</v>
      </c>
      <c r="J48" s="121">
        <f t="shared" si="37"/>
        <v>574.79999999999995</v>
      </c>
      <c r="K48" s="121">
        <f t="shared" si="38"/>
        <v>506.55</v>
      </c>
      <c r="L48" s="121">
        <f t="shared" si="39"/>
        <v>253.27500000000001</v>
      </c>
      <c r="M48" s="121">
        <f>IF('Picking Information'!P51="N",'Calculations Page'!F48*1.5,'Calculations Page'!F48)</f>
        <v>589.9</v>
      </c>
      <c r="N48" s="46" t="str">
        <f>'Picking Information'!R51</f>
        <v>zircon</v>
      </c>
      <c r="O48" s="222"/>
      <c r="P48" s="47">
        <f t="shared" si="40"/>
        <v>6.8421572636400015E-4</v>
      </c>
      <c r="Q48" s="306">
        <f t="shared" si="41"/>
        <v>6.1800130123199992E-4</v>
      </c>
      <c r="R48" s="47">
        <f t="shared" si="42"/>
        <v>2.6847731256992931</v>
      </c>
      <c r="S48" s="47">
        <f t="shared" si="43"/>
        <v>1.2510926326054269E-2</v>
      </c>
      <c r="T48" s="47">
        <f t="shared" si="44"/>
        <v>1.1286960281241321E-2</v>
      </c>
      <c r="U48" s="47">
        <f t="shared" si="45"/>
        <v>0.58900813661492246</v>
      </c>
      <c r="V48" s="47">
        <f t="shared" si="46"/>
        <v>0.95468885737950826</v>
      </c>
      <c r="W48" s="47">
        <f t="shared" si="47"/>
        <v>0.94958221061663861</v>
      </c>
      <c r="X48" s="239">
        <f t="shared" si="48"/>
        <v>0.9525900671107872</v>
      </c>
      <c r="Y48" s="306">
        <f t="shared" si="49"/>
        <v>3.924487483200557</v>
      </c>
      <c r="Z48" s="306">
        <f t="shared" si="50"/>
        <v>3.0900065061599995E-3</v>
      </c>
      <c r="AA48" s="192"/>
      <c r="AB48" s="192"/>
      <c r="AC48" s="192"/>
      <c r="AD48" s="192"/>
      <c r="AE48" s="192"/>
      <c r="AF48" s="192"/>
      <c r="AG48" s="251">
        <f t="shared" si="9"/>
        <v>1433738424205.7283</v>
      </c>
      <c r="AH48" s="246">
        <f t="shared" si="51"/>
        <v>8608725199.2922001</v>
      </c>
      <c r="AI48" s="246">
        <f t="shared" si="10"/>
        <v>1691112105561.1543</v>
      </c>
      <c r="AJ48" s="246">
        <f t="shared" si="52"/>
        <v>13847555888.523577</v>
      </c>
      <c r="AK48" s="246">
        <f t="shared" si="11"/>
        <v>174546574.43947619</v>
      </c>
      <c r="AL48" s="246">
        <f t="shared" si="53"/>
        <v>79527107.403615773</v>
      </c>
      <c r="AM48" s="213" t="str">
        <f t="shared" si="54"/>
        <v>GMK_1_2</v>
      </c>
      <c r="AN48" s="256">
        <f t="shared" si="55"/>
        <v>1303284548.9639471</v>
      </c>
      <c r="AO48" s="252">
        <f t="shared" si="56"/>
        <v>1433738424205.7283</v>
      </c>
      <c r="AP48" s="252">
        <f t="shared" si="12"/>
        <v>-2.199E-3</v>
      </c>
      <c r="AQ48" s="252">
        <f t="shared" si="13"/>
        <v>-0.99998423165137618</v>
      </c>
      <c r="AR48" s="252">
        <f t="shared" si="57"/>
        <v>8608725199.2922001</v>
      </c>
      <c r="AS48" s="252">
        <f t="shared" si="14"/>
        <v>1.6318924942564423E-4</v>
      </c>
      <c r="AT48" s="252">
        <f t="shared" si="58"/>
        <v>-7.452123257462559E-2</v>
      </c>
      <c r="AU48" s="252">
        <f t="shared" si="59"/>
        <v>137290153.01859486</v>
      </c>
      <c r="AV48" s="252">
        <f t="shared" si="60"/>
        <v>9456562.6330664139</v>
      </c>
      <c r="AW48" s="252">
        <f t="shared" si="61"/>
        <v>996169.97067578149</v>
      </c>
      <c r="AX48" s="252">
        <f t="shared" si="62"/>
        <v>2673662207.5426502</v>
      </c>
      <c r="AY48" s="252">
        <f t="shared" si="63"/>
        <v>1691112105561.1543</v>
      </c>
      <c r="AZ48" s="252">
        <f t="shared" si="64"/>
        <v>-0.13029600894067567</v>
      </c>
      <c r="BA48" s="252">
        <f t="shared" si="65"/>
        <v>-1</v>
      </c>
      <c r="BB48" s="252">
        <f t="shared" si="66"/>
        <v>13847555888.523577</v>
      </c>
      <c r="BC48" s="252">
        <f t="shared" si="67"/>
        <v>5.34545603211162E-4</v>
      </c>
      <c r="BD48" s="252">
        <f t="shared" si="68"/>
        <v>-4.1025163014571245E-3</v>
      </c>
      <c r="BE48" s="252">
        <f t="shared" si="69"/>
        <v>26831629.130094022</v>
      </c>
      <c r="BF48" s="252">
        <f t="shared" si="70"/>
        <v>269331.52955150726</v>
      </c>
      <c r="BG48" s="252">
        <f t="shared" si="71"/>
        <v>124328.76421099737</v>
      </c>
      <c r="BH48" s="213"/>
      <c r="BI48" s="213"/>
      <c r="BJ48" s="213"/>
      <c r="BK48" s="213"/>
      <c r="BL48" s="213" t="str">
        <f t="shared" si="72"/>
        <v>GMK_1_2</v>
      </c>
      <c r="BM48" s="304">
        <f>(($AC$20-'ICPMS Data'!V49)/('ICPMS Data'!V49/$AC$12-1)*AG48)</f>
        <v>23332071153.196964</v>
      </c>
      <c r="BN48" s="304">
        <f t="shared" si="73"/>
        <v>1433738424205.7283</v>
      </c>
      <c r="BO48" s="304">
        <f>$AC$33-'ICPMS Data'!V49</f>
        <v>-1.7561544367161799E-2</v>
      </c>
      <c r="BP48" s="304">
        <f>'ICPMS Data'!V49/$AC$12-1</f>
        <v>-0.99987412167168033</v>
      </c>
      <c r="BQ48" s="304">
        <f t="shared" si="74"/>
        <v>8608725199.2922001</v>
      </c>
      <c r="BR48" s="304">
        <f>SQRT($AD$33^2+'ICPMS Data'!W49^2)</f>
        <v>1.9214949414733281E-3</v>
      </c>
      <c r="BS48" s="304">
        <f>BP48*SQRT(('ICPMS Data'!W49/'ICPMS Data'!V49)^2+($AE$12/$AC$12)^2)</f>
        <v>-0.10962940662947331</v>
      </c>
      <c r="BT48" s="304">
        <f t="shared" si="75"/>
        <v>3616795418.4617686</v>
      </c>
      <c r="BU48" s="485">
        <f t="shared" si="76"/>
        <v>169296254.14094648</v>
      </c>
      <c r="BV48" s="304">
        <f t="shared" si="77"/>
        <v>26243273.146191124</v>
      </c>
      <c r="BW48" s="304">
        <f>AI48*(($AC$21-'ICPMS Data'!X49)/('ICPMS Data'!X49/$AC$13-1))</f>
        <v>62245089782.532463</v>
      </c>
      <c r="BX48" s="304">
        <f t="shared" si="78"/>
        <v>1691112105561.1543</v>
      </c>
      <c r="BY48" s="304">
        <f>$AC$34-'ICPMS Data'!X49</f>
        <v>-0.165522193756627</v>
      </c>
      <c r="BZ48" s="304">
        <f>'ICPMS Data'!X49/$AC$13-1</f>
        <v>-1</v>
      </c>
      <c r="CA48" s="304">
        <f t="shared" si="79"/>
        <v>13847555888.523577</v>
      </c>
      <c r="CB48" s="304">
        <f>SQRT($AD$34^2+'ICPMS Data'!Y49^2)</f>
        <v>5.5826237855472281E-3</v>
      </c>
      <c r="CC48" s="304">
        <f>BZ48*SQRT(('ICPMS Data'!Y49/'ICPMS Data'!X49)^2+($AE$13/$AC$13)^2)</f>
        <v>-3.37271391328723E-2</v>
      </c>
      <c r="CD48" s="304">
        <f t="shared" si="80"/>
        <v>3012369101.3508739</v>
      </c>
      <c r="CE48" s="485">
        <v>0</v>
      </c>
      <c r="CF48" s="485">
        <v>0</v>
      </c>
      <c r="CG48" s="213" t="str">
        <f t="shared" si="81"/>
        <v>GMK_1_2</v>
      </c>
      <c r="CH48" s="262">
        <f t="shared" si="82"/>
        <v>22028786604.233017</v>
      </c>
      <c r="CI48" s="257">
        <f t="shared" si="83"/>
        <v>3619400183.0582247</v>
      </c>
      <c r="CJ48" s="257">
        <f t="shared" si="84"/>
        <v>159839691.50788006</v>
      </c>
      <c r="CK48" s="257">
        <f t="shared" si="85"/>
        <v>26262173.178091571</v>
      </c>
      <c r="CL48" s="262">
        <f t="shared" si="86"/>
        <v>59571427574.989815</v>
      </c>
      <c r="CM48" s="257">
        <f t="shared" si="87"/>
        <v>3012488595.6788692</v>
      </c>
      <c r="CN48" s="262">
        <f t="shared" si="88"/>
        <v>-269331.52955150726</v>
      </c>
      <c r="CO48" s="257">
        <f t="shared" si="89"/>
        <v>124328.76421099737</v>
      </c>
      <c r="CP48" s="286"/>
      <c r="CQ48" s="218">
        <f t="shared" si="90"/>
        <v>3.6858183215516439E-14</v>
      </c>
      <c r="CR48" s="48">
        <f t="shared" si="91"/>
        <v>6.012450930668857E-15</v>
      </c>
      <c r="CS48" s="219">
        <f t="shared" si="92"/>
        <v>3.6592668777795709E-14</v>
      </c>
      <c r="CT48" s="219">
        <f t="shared" si="93"/>
        <v>6.0122926628874163E-15</v>
      </c>
      <c r="CU48" s="323">
        <f t="shared" si="94"/>
        <v>0.32953932246888307</v>
      </c>
      <c r="CV48" s="219">
        <f t="shared" si="95"/>
        <v>2.6551443772073101E-16</v>
      </c>
      <c r="CW48" s="219">
        <f t="shared" si="96"/>
        <v>4.362487238885643E-17</v>
      </c>
      <c r="CX48" s="323">
        <f t="shared" si="97"/>
        <v>2.0922296591176239E-3</v>
      </c>
      <c r="CY48" s="48">
        <f t="shared" si="98"/>
        <v>9.8955859759119293E-14</v>
      </c>
      <c r="CZ48" s="48">
        <f t="shared" si="99"/>
        <v>5.0041338798652314E-15</v>
      </c>
      <c r="DA48" s="323">
        <f t="shared" si="100"/>
        <v>0.66836844787199923</v>
      </c>
      <c r="DB48" s="219">
        <f t="shared" si="101"/>
        <v>0</v>
      </c>
      <c r="DC48" s="219">
        <f t="shared" si="102"/>
        <v>0</v>
      </c>
      <c r="DD48" s="213"/>
      <c r="DE48" s="267">
        <f t="shared" si="103"/>
        <v>8.7733533507893778E-3</v>
      </c>
      <c r="DF48" s="263">
        <f t="shared" si="104"/>
        <v>1.4311436950271081E-3</v>
      </c>
      <c r="DG48" s="263">
        <f t="shared" si="105"/>
        <v>2.2961717698506041E-2</v>
      </c>
      <c r="DH48" s="263">
        <f t="shared" si="106"/>
        <v>1.1611592254839283E-3</v>
      </c>
      <c r="DI48" s="263">
        <f t="shared" si="107"/>
        <v>0</v>
      </c>
      <c r="DJ48" s="268">
        <f t="shared" si="108"/>
        <v>0</v>
      </c>
      <c r="DL48" s="49">
        <f>'He Data'!P50/(1000000000*22413.6)</f>
        <v>2.8929777344756069E-14</v>
      </c>
      <c r="DM48" s="45">
        <f>DL48*('He Data'!Q50/'He Data'!P50)</f>
        <v>7.6121823188162389E-17</v>
      </c>
      <c r="DN48" s="50">
        <f t="shared" si="109"/>
        <v>17421511917.012104</v>
      </c>
      <c r="DO48" s="51">
        <f>DN48*('He Data'!Q50/'He Data'!P50)</f>
        <v>45840561.923911393</v>
      </c>
      <c r="DP48" s="50">
        <f t="shared" si="110"/>
        <v>3.0369597945210894E-14</v>
      </c>
      <c r="DQ48" s="50">
        <f t="shared" si="111"/>
        <v>7.9910368390718634E-17</v>
      </c>
      <c r="DR48" s="50">
        <f>('He Data'!P50/1000000000)*0.0000000008107131194</f>
        <v>5.2568297177808015E-19</v>
      </c>
      <c r="DS48" s="50">
        <f>('He Data'!P50/1000000000)/3785.41178*42</f>
        <v>7.1943716555892997E-12</v>
      </c>
      <c r="DW48" s="213" t="str">
        <f t="shared" si="112"/>
        <v>GMK_1_2</v>
      </c>
      <c r="DX48" s="324">
        <f t="shared" ca="1" si="113"/>
        <v>368.13970211137269</v>
      </c>
      <c r="DY48" s="325">
        <f t="shared" ca="1" si="114"/>
        <v>34.839613351252432</v>
      </c>
      <c r="DZ48" s="326">
        <f t="shared" ca="1" si="115"/>
        <v>368139702.11137271</v>
      </c>
      <c r="EA48" s="326">
        <f t="shared" ca="1" si="149"/>
        <v>2.8929777344756032E-14</v>
      </c>
      <c r="EB48" s="324">
        <f t="shared" ca="1" si="150"/>
        <v>1.3088701997034966E-15</v>
      </c>
      <c r="EC48" s="326">
        <f t="shared" ca="1" si="116"/>
        <v>368139702.11137319</v>
      </c>
      <c r="ED48" s="324">
        <f t="shared" ca="1" si="117"/>
        <v>368.1397021113732</v>
      </c>
      <c r="EE48" s="326"/>
      <c r="EF48" s="457" t="str">
        <f>'Picking Information'!B51</f>
        <v>3</v>
      </c>
      <c r="EG48" s="459" t="str">
        <f>'Picking Information'!C51</f>
        <v>z</v>
      </c>
      <c r="EH48" s="188">
        <v>6.1800130123199992E-4</v>
      </c>
      <c r="EI48" s="511">
        <f>'Alpha Ejection Compiler'!E48</f>
        <v>210.41133051491786</v>
      </c>
      <c r="EJ48" s="30">
        <f>IF($EG48="a",'Alpha Ejection Compiler'!H48,IF($EG48="z",'Alpha Ejection Compiler'!O48,IF($EG48="t",'Alpha Ejection Compiler'!V48,IF($EG48="m",'Alpha Ejection Compiler'!AC48,-1))))</f>
        <v>0.94528911932472437</v>
      </c>
      <c r="EK48" s="30">
        <f>IF($EG48="a",'Alpha Ejection Compiler'!I48,IF($EG48="z",'Alpha Ejection Compiler'!P48,IF($EG48="t",'Alpha Ejection Compiler'!W48,IF($EG48="m",'Alpha Ejection Compiler'!AD48,-1))))</f>
        <v>0.93662682710660616</v>
      </c>
      <c r="EL48" s="30">
        <f>IF($EG48="a",'Alpha Ejection Compiler'!J48,IF($EG48="z",'Alpha Ejection Compiler'!Q48,IF($EG48="t",'Alpha Ejection Compiler'!X48,IF($EG48="m",'Alpha Ejection Compiler'!AE48,-1))))</f>
        <v>0.93531340052186551</v>
      </c>
      <c r="EM48" s="30">
        <f>IF($EG48="a",'Alpha Ejection Compiler'!K48,IF($EG48="z",'Alpha Ejection Compiler'!R48,IF($EG48="t",'Alpha Ejection Compiler'!Y48,IF($EG48="m",'Alpha Ejection Compiler'!AF48,-1))))</f>
        <v>0.98310034944823332</v>
      </c>
      <c r="EN48" s="30">
        <f t="shared" si="118"/>
        <v>0.94118918006533181</v>
      </c>
      <c r="EO48" s="30">
        <f t="shared" si="151"/>
        <v>0.9525900671107872</v>
      </c>
      <c r="EP48" s="213" t="str">
        <f t="shared" si="119"/>
        <v>GMK_1_2</v>
      </c>
      <c r="EQ48" s="474">
        <f t="shared" ca="1" si="120"/>
        <v>390.48629468437633</v>
      </c>
      <c r="ER48" s="475">
        <f t="shared" ca="1" si="121"/>
        <v>36.954426397756947</v>
      </c>
      <c r="ES48" s="473">
        <f t="shared" ca="1" si="122"/>
        <v>390486294.68437636</v>
      </c>
      <c r="ET48" s="476">
        <f t="shared" ca="1" si="152"/>
        <v>2.8929777344756133E-14</v>
      </c>
      <c r="EU48" s="478">
        <f t="shared" ca="1" si="153"/>
        <v>-2.1814503328391608E-15</v>
      </c>
      <c r="EV48" s="477">
        <f t="shared" ca="1" si="123"/>
        <v>390486294.68437552</v>
      </c>
      <c r="EW48" s="474">
        <f t="shared" ca="1" si="124"/>
        <v>390.48629468437554</v>
      </c>
      <c r="EX48" s="474"/>
      <c r="EZ48" s="128">
        <f t="shared" si="154"/>
        <v>4.5411501953244475E-23</v>
      </c>
      <c r="FA48" s="63">
        <f t="shared" si="155"/>
        <v>1.8304432579248333E-24</v>
      </c>
      <c r="FB48" s="67">
        <f t="shared" si="156"/>
        <v>2.9375046969494562E-23</v>
      </c>
      <c r="FC48" s="63">
        <f t="shared" si="157"/>
        <v>0</v>
      </c>
      <c r="FD48" s="63">
        <f t="shared" si="125"/>
        <v>7.6616992180663869E-23</v>
      </c>
      <c r="FE48" s="67">
        <f t="shared" si="126"/>
        <v>1.3444147882484537E-10</v>
      </c>
      <c r="FF48" s="67">
        <f t="shared" si="158"/>
        <v>368318126.8372438</v>
      </c>
      <c r="FG48" s="64">
        <f t="shared" si="127"/>
        <v>368.31812683724377</v>
      </c>
      <c r="FH48" s="65">
        <f t="shared" si="159"/>
        <v>386181218.67017299</v>
      </c>
      <c r="FI48" s="65">
        <f t="shared" si="128"/>
        <v>386.181218670173</v>
      </c>
      <c r="FJ48" s="65">
        <f t="shared" si="160"/>
        <v>38.389303409609361</v>
      </c>
      <c r="FK48" s="63">
        <f t="shared" si="161"/>
        <v>7.6616992180663869E-23</v>
      </c>
      <c r="FL48" s="63">
        <f t="shared" si="162"/>
        <v>7.6136338624959432E-24</v>
      </c>
      <c r="FM48" s="63">
        <f t="shared" si="163"/>
        <v>36613578.389709532</v>
      </c>
      <c r="FN48" s="65">
        <f t="shared" si="129"/>
        <v>36.613578389709531</v>
      </c>
      <c r="FO48" s="66">
        <f t="shared" si="130"/>
        <v>9.9407484242253208</v>
      </c>
      <c r="FQ48" s="73">
        <f>IF('Picking Information'!U51="Y",'Calculations Page'!FG48,-1)</f>
        <v>368.31812683724377</v>
      </c>
      <c r="FR48" s="72">
        <f>IF('Picking Information'!U51="Y",'Calculations Page'!FN48,-1)</f>
        <v>36.613578389709531</v>
      </c>
      <c r="FS48" s="72">
        <f>IF('Picking Information'!A51="Y",1,'Calculations Page'!X48)</f>
        <v>0.9525900671107872</v>
      </c>
      <c r="FT48" s="72">
        <f t="shared" si="131"/>
        <v>7</v>
      </c>
      <c r="FU48" s="72">
        <f t="shared" si="132"/>
        <v>386.6491364479113</v>
      </c>
      <c r="FV48" s="72">
        <f t="shared" si="133"/>
        <v>38.435817938726558</v>
      </c>
      <c r="FW48" s="74">
        <f t="shared" si="134"/>
        <v>76.871635877453116</v>
      </c>
      <c r="FY48" s="79">
        <f t="shared" si="30"/>
        <v>4.681183888623517E-2</v>
      </c>
      <c r="FZ48" s="80">
        <f t="shared" si="31"/>
        <v>1.2317421182837603E-4</v>
      </c>
      <c r="GA48" s="80">
        <f>(DE48/1000)/'Calculations Page'!EH48</f>
        <v>1.4196334754149375E-2</v>
      </c>
      <c r="GB48" s="80">
        <f t="shared" si="32"/>
        <v>2.3157616208478687E-3</v>
      </c>
      <c r="GC48" s="80">
        <f>(DG48/1000)/'Calculations Page'!EH48</f>
        <v>3.7154804775865885E-2</v>
      </c>
      <c r="GD48" s="80">
        <f t="shared" si="33"/>
        <v>1.8788944670005232E-3</v>
      </c>
      <c r="GE48" s="80">
        <f>(DI48/1000)/'Calculations Page'!EH48</f>
        <v>0</v>
      </c>
      <c r="GF48" s="80" t="e">
        <f t="shared" si="34"/>
        <v>#DIV/0!</v>
      </c>
      <c r="GG48" s="81">
        <f t="shared" si="135"/>
        <v>2.2927713876477858E-2</v>
      </c>
      <c r="GH48" s="516">
        <f t="shared" si="35"/>
        <v>1.3394945812118306E-19</v>
      </c>
      <c r="GI48" s="515"/>
      <c r="GJ48" s="243"/>
      <c r="GK48" s="85" t="str">
        <f t="shared" si="136"/>
        <v>0.047</v>
      </c>
      <c r="GL48" s="86" t="str">
        <f t="shared" si="137"/>
        <v>0.000</v>
      </c>
      <c r="GM48" s="86" t="str">
        <f t="shared" si="138"/>
        <v>0.01</v>
      </c>
      <c r="GN48" s="86" t="str">
        <f t="shared" si="139"/>
        <v>0.00</v>
      </c>
      <c r="GO48" s="86" t="str">
        <f t="shared" si="140"/>
        <v>0.04</v>
      </c>
      <c r="GP48" s="86" t="str">
        <f t="shared" si="141"/>
        <v>0.00</v>
      </c>
      <c r="GQ48" s="86" t="str">
        <f t="shared" si="142"/>
        <v>0.00</v>
      </c>
      <c r="GR48" s="86" t="e">
        <f t="shared" si="143"/>
        <v>#DIV/0!</v>
      </c>
      <c r="GS48" s="86" t="str">
        <f t="shared" si="144"/>
        <v>368.32</v>
      </c>
      <c r="GT48" s="86" t="str">
        <f t="shared" si="145"/>
        <v>0.953</v>
      </c>
      <c r="GU48" s="86" t="str">
        <f t="shared" si="146"/>
        <v>386.65</v>
      </c>
      <c r="GV48" s="87" t="str">
        <f t="shared" si="147"/>
        <v>38.44</v>
      </c>
      <c r="GW48" s="87" t="str">
        <f t="shared" si="148"/>
        <v>36.61</v>
      </c>
      <c r="GX48" s="129"/>
      <c r="GY48" s="93"/>
    </row>
    <row r="49" spans="1:211">
      <c r="A49" s="39" t="str">
        <f>'Picking Information'!B52</f>
        <v>1</v>
      </c>
      <c r="B49" s="40" t="str">
        <f>'Picking Information'!D52</f>
        <v>Baker</v>
      </c>
      <c r="C49" s="40" t="str">
        <f>'Picking Information'!E52</f>
        <v>SC2_1_3</v>
      </c>
      <c r="D49" s="45">
        <f>'Picking Information'!F52</f>
        <v>0</v>
      </c>
      <c r="E49" s="45">
        <v>1</v>
      </c>
      <c r="F49" s="121">
        <f>'Picking Information'!H52</f>
        <v>715.8</v>
      </c>
      <c r="G49" s="121">
        <f>'Picking Information'!I52</f>
        <v>420.2</v>
      </c>
      <c r="H49" s="121">
        <f>'Picking Information'!J52</f>
        <v>779.1</v>
      </c>
      <c r="I49" s="121">
        <f>'Picking Information'!K52</f>
        <v>468.9</v>
      </c>
      <c r="J49" s="121">
        <f t="shared" si="37"/>
        <v>747.45</v>
      </c>
      <c r="K49" s="121">
        <f t="shared" si="38"/>
        <v>444.54999999999995</v>
      </c>
      <c r="L49" s="121">
        <f t="shared" si="39"/>
        <v>222.27499999999998</v>
      </c>
      <c r="M49" s="121">
        <f>IF('Picking Information'!P52="N",'Calculations Page'!F49*1.5,'Calculations Page'!F49)</f>
        <v>715.8</v>
      </c>
      <c r="N49" s="46" t="str">
        <f>'Picking Information'!R52</f>
        <v>zircon</v>
      </c>
      <c r="O49" s="222"/>
      <c r="P49" s="47">
        <f t="shared" si="40"/>
        <v>6.8481202841865017E-4</v>
      </c>
      <c r="Q49" s="306">
        <f t="shared" si="41"/>
        <v>6.1853989663619995E-4</v>
      </c>
      <c r="R49" s="47">
        <f t="shared" si="42"/>
        <v>0.23311424235672981</v>
      </c>
      <c r="S49" s="47">
        <f t="shared" si="43"/>
        <v>1.3186608331401426E-2</v>
      </c>
      <c r="T49" s="47">
        <f t="shared" si="44"/>
        <v>1.1791939565233393E-2</v>
      </c>
      <c r="U49" s="47">
        <f t="shared" si="45"/>
        <v>0.9114831468429615</v>
      </c>
      <c r="V49" s="47">
        <f t="shared" si="46"/>
        <v>0.95269093117595383</v>
      </c>
      <c r="W49" s="47">
        <f t="shared" si="47"/>
        <v>0.94735980236788231</v>
      </c>
      <c r="X49" s="239">
        <f t="shared" si="48"/>
        <v>0.95221903643008843</v>
      </c>
      <c r="Y49" s="306">
        <f t="shared" si="49"/>
        <v>3.9279077202098942</v>
      </c>
      <c r="Z49" s="306">
        <f t="shared" si="50"/>
        <v>3.0926994831809995E-3</v>
      </c>
      <c r="AA49" s="192"/>
      <c r="AB49" s="192"/>
      <c r="AC49" s="192"/>
      <c r="AD49" s="192"/>
      <c r="AE49" s="192"/>
      <c r="AF49" s="192"/>
      <c r="AG49" s="251">
        <f t="shared" si="9"/>
        <v>1433738424205.7283</v>
      </c>
      <c r="AH49" s="246">
        <f t="shared" si="51"/>
        <v>8608725199.2922001</v>
      </c>
      <c r="AI49" s="246">
        <f t="shared" si="10"/>
        <v>1691112105561.1543</v>
      </c>
      <c r="AJ49" s="246">
        <f t="shared" si="52"/>
        <v>13847555888.523577</v>
      </c>
      <c r="AK49" s="246">
        <f t="shared" si="11"/>
        <v>174546574.43947619</v>
      </c>
      <c r="AL49" s="246">
        <f t="shared" si="53"/>
        <v>79527107.403615773</v>
      </c>
      <c r="AM49" s="213" t="str">
        <f t="shared" si="54"/>
        <v>SC2_1_3</v>
      </c>
      <c r="AN49" s="256">
        <f t="shared" si="55"/>
        <v>1303284548.9639471</v>
      </c>
      <c r="AO49" s="252">
        <f t="shared" si="56"/>
        <v>1433738424205.7283</v>
      </c>
      <c r="AP49" s="252">
        <f t="shared" si="12"/>
        <v>-2.199E-3</v>
      </c>
      <c r="AQ49" s="252">
        <f t="shared" si="13"/>
        <v>-0.99998423165137618</v>
      </c>
      <c r="AR49" s="252">
        <f t="shared" si="57"/>
        <v>8608725199.2922001</v>
      </c>
      <c r="AS49" s="252">
        <f t="shared" si="14"/>
        <v>1.6318924942564423E-4</v>
      </c>
      <c r="AT49" s="252">
        <f t="shared" si="58"/>
        <v>-7.452123257462559E-2</v>
      </c>
      <c r="AU49" s="252">
        <f t="shared" si="59"/>
        <v>137290153.01859486</v>
      </c>
      <c r="AV49" s="252">
        <f t="shared" si="60"/>
        <v>9456562.6330664139</v>
      </c>
      <c r="AW49" s="252">
        <f t="shared" si="61"/>
        <v>996169.97067578149</v>
      </c>
      <c r="AX49" s="252">
        <f t="shared" si="62"/>
        <v>2673662207.5426502</v>
      </c>
      <c r="AY49" s="252">
        <f t="shared" si="63"/>
        <v>1691112105561.1543</v>
      </c>
      <c r="AZ49" s="252">
        <f t="shared" si="64"/>
        <v>-0.13029600894067567</v>
      </c>
      <c r="BA49" s="252">
        <f t="shared" si="65"/>
        <v>-1</v>
      </c>
      <c r="BB49" s="252">
        <f t="shared" si="66"/>
        <v>13847555888.523577</v>
      </c>
      <c r="BC49" s="252">
        <f t="shared" si="67"/>
        <v>5.34545603211162E-4</v>
      </c>
      <c r="BD49" s="252">
        <f t="shared" si="68"/>
        <v>-4.1025163014571245E-3</v>
      </c>
      <c r="BE49" s="252">
        <f t="shared" si="69"/>
        <v>26831629.130094022</v>
      </c>
      <c r="BF49" s="252">
        <f t="shared" si="70"/>
        <v>269331.52955150726</v>
      </c>
      <c r="BG49" s="252">
        <f t="shared" si="71"/>
        <v>124328.76421099737</v>
      </c>
      <c r="BH49" s="213"/>
      <c r="BI49" s="213"/>
      <c r="BJ49" s="213"/>
      <c r="BK49" s="213"/>
      <c r="BL49" s="213" t="str">
        <f t="shared" si="72"/>
        <v>SC2_1_3</v>
      </c>
      <c r="BM49" s="304">
        <f>(($AC$20-'ICPMS Data'!V50)/('ICPMS Data'!V50/$AC$12-1)*AG49)</f>
        <v>71251590125.048965</v>
      </c>
      <c r="BN49" s="304">
        <f t="shared" si="73"/>
        <v>1433738424205.7283</v>
      </c>
      <c r="BO49" s="304">
        <f>$AC$33-'ICPMS Data'!V50</f>
        <v>-5.0968214407459397E-2</v>
      </c>
      <c r="BP49" s="304">
        <f>'ICPMS Data'!V50/$AC$12-1</f>
        <v>-0.99963468166279057</v>
      </c>
      <c r="BQ49" s="304">
        <f t="shared" si="74"/>
        <v>8608725199.2922001</v>
      </c>
      <c r="BR49" s="304">
        <f>SQRT($AD$33^2+'ICPMS Data'!W50^2)</f>
        <v>3.3659705274120292E-3</v>
      </c>
      <c r="BS49" s="304">
        <f>BP49*SQRT(('ICPMS Data'!W50/'ICPMS Data'!V50)^2+($AE$12/$AC$12)^2)</f>
        <v>-6.640283108710486E-2</v>
      </c>
      <c r="BT49" s="304">
        <f t="shared" si="75"/>
        <v>6687777071.842557</v>
      </c>
      <c r="BU49" s="485">
        <f t="shared" si="76"/>
        <v>516997708.0283342</v>
      </c>
      <c r="BV49" s="304">
        <f t="shared" si="77"/>
        <v>48526150.951563343</v>
      </c>
      <c r="BW49" s="304">
        <f>AI49*(($AC$21-'ICPMS Data'!X50)/('ICPMS Data'!X50/$AC$13-1))</f>
        <v>19097923535.622414</v>
      </c>
      <c r="BX49" s="304">
        <f t="shared" si="78"/>
        <v>1691112105561.1543</v>
      </c>
      <c r="BY49" s="304">
        <f>$AC$34-'ICPMS Data'!X50</f>
        <v>-0.140008115709984</v>
      </c>
      <c r="BZ49" s="304">
        <f>'ICPMS Data'!X50/$AC$13-1</f>
        <v>-1</v>
      </c>
      <c r="CA49" s="304">
        <f t="shared" si="79"/>
        <v>13847555888.523577</v>
      </c>
      <c r="CB49" s="304">
        <f>SQRT($AD$34^2+'ICPMS Data'!Y50^2)</f>
        <v>2.8060662979550767E-3</v>
      </c>
      <c r="CC49" s="304">
        <f>BZ49*SQRT(('ICPMS Data'!Y50/'ICPMS Data'!X50)^2+($AE$13/$AC$13)^2)</f>
        <v>-2.00420257190068E-2</v>
      </c>
      <c r="CD49" s="304">
        <f t="shared" si="80"/>
        <v>563444332.93999362</v>
      </c>
      <c r="CE49" s="485">
        <v>0</v>
      </c>
      <c r="CF49" s="485">
        <v>0</v>
      </c>
      <c r="CG49" s="213" t="str">
        <f t="shared" si="81"/>
        <v>SC2_1_3</v>
      </c>
      <c r="CH49" s="262">
        <f t="shared" si="82"/>
        <v>69948305576.085022</v>
      </c>
      <c r="CI49" s="257">
        <f t="shared" si="83"/>
        <v>6689186105.1086683</v>
      </c>
      <c r="CJ49" s="257">
        <f t="shared" si="84"/>
        <v>507541145.39526778</v>
      </c>
      <c r="CK49" s="257">
        <f t="shared" si="85"/>
        <v>48536374.82120382</v>
      </c>
      <c r="CL49" s="262">
        <f t="shared" si="86"/>
        <v>16424261328.079763</v>
      </c>
      <c r="CM49" s="257">
        <f t="shared" si="87"/>
        <v>564082842.00458467</v>
      </c>
      <c r="CN49" s="262">
        <f t="shared" si="88"/>
        <v>-269331.52955150726</v>
      </c>
      <c r="CO49" s="257">
        <f t="shared" si="89"/>
        <v>124328.76421099737</v>
      </c>
      <c r="CP49" s="286"/>
      <c r="CQ49" s="218">
        <f t="shared" si="90"/>
        <v>1.1703629023501709E-13</v>
      </c>
      <c r="CR49" s="48">
        <f t="shared" si="91"/>
        <v>1.1111897327997347E-14</v>
      </c>
      <c r="CS49" s="219">
        <f t="shared" si="92"/>
        <v>1.1619319863137047E-13</v>
      </c>
      <c r="CT49" s="219">
        <f t="shared" si="93"/>
        <v>1.1111604825761907E-14</v>
      </c>
      <c r="CU49" s="323">
        <f t="shared" si="94"/>
        <v>0.84569940869965876</v>
      </c>
      <c r="CV49" s="219">
        <f t="shared" si="95"/>
        <v>8.4309160364662428E-16</v>
      </c>
      <c r="CW49" s="219">
        <f t="shared" si="96"/>
        <v>8.0625207344192394E-17</v>
      </c>
      <c r="CX49" s="323">
        <f t="shared" si="97"/>
        <v>5.369305770016989E-3</v>
      </c>
      <c r="CY49" s="48">
        <f t="shared" si="98"/>
        <v>2.7282826126378345E-14</v>
      </c>
      <c r="CZ49" s="48">
        <f t="shared" si="99"/>
        <v>9.3701468771525703E-16</v>
      </c>
      <c r="DA49" s="323">
        <f t="shared" si="100"/>
        <v>0.14893128553032434</v>
      </c>
      <c r="DB49" s="219">
        <f t="shared" si="101"/>
        <v>0</v>
      </c>
      <c r="DC49" s="219">
        <f t="shared" si="102"/>
        <v>0</v>
      </c>
      <c r="DD49" s="213"/>
      <c r="DE49" s="267">
        <f t="shared" si="103"/>
        <v>2.7858148164641116E-2</v>
      </c>
      <c r="DF49" s="263">
        <f t="shared" si="104"/>
        <v>2.6449649209832086E-3</v>
      </c>
      <c r="DG49" s="263">
        <f t="shared" si="105"/>
        <v>6.3307069743648312E-3</v>
      </c>
      <c r="DH49" s="263">
        <f t="shared" si="106"/>
        <v>2.1742488813744824E-4</v>
      </c>
      <c r="DI49" s="263">
        <f t="shared" si="107"/>
        <v>0</v>
      </c>
      <c r="DJ49" s="268">
        <f t="shared" si="108"/>
        <v>0</v>
      </c>
      <c r="DL49" s="49">
        <f>'He Data'!P51/(1000000000*22413.6)</f>
        <v>1.2432351646956779E-15</v>
      </c>
      <c r="DM49" s="45">
        <f>DL49*('He Data'!Q51/'He Data'!P51)</f>
        <v>2.608544536043537E-17</v>
      </c>
      <c r="DN49" s="50">
        <f t="shared" si="109"/>
        <v>748676216.17973733</v>
      </c>
      <c r="DO49" s="51">
        <f>DN49*('He Data'!Q51/'He Data'!P51)</f>
        <v>15708655.196054181</v>
      </c>
      <c r="DP49" s="50">
        <f t="shared" si="110"/>
        <v>1.3056188934812959E-15</v>
      </c>
      <c r="DQ49" s="50">
        <f t="shared" si="111"/>
        <v>2.7394374994046397E-17</v>
      </c>
      <c r="DR49" s="50">
        <f>('He Data'!P51/1000000000)*0.0000000008107131194</f>
        <v>2.2590825646803659E-20</v>
      </c>
      <c r="DS49" s="50">
        <f>('He Data'!P51/1000000000)/3785.41178*42</f>
        <v>3.0917264669994982E-13</v>
      </c>
      <c r="DW49" s="213" t="str">
        <f t="shared" si="112"/>
        <v>SC2_1_3</v>
      </c>
      <c r="DX49" s="324">
        <f t="shared" ca="1" si="113"/>
        <v>7.8576887546804137</v>
      </c>
      <c r="DY49" s="325">
        <f t="shared" ca="1" si="114"/>
        <v>0.69326540660347213</v>
      </c>
      <c r="DZ49" s="326">
        <f t="shared" ca="1" si="115"/>
        <v>7857688.7546804138</v>
      </c>
      <c r="EA49" s="326">
        <f t="shared" ca="1" si="149"/>
        <v>1.2432351646957953E-15</v>
      </c>
      <c r="EB49" s="324">
        <f t="shared" ca="1" si="150"/>
        <v>-9.4385248248949759E-14</v>
      </c>
      <c r="EC49" s="326">
        <f t="shared" ca="1" si="116"/>
        <v>7857688.7546796724</v>
      </c>
      <c r="ED49" s="324">
        <f t="shared" ca="1" si="117"/>
        <v>7.8576887546796721</v>
      </c>
      <c r="EE49" s="326"/>
      <c r="EF49" s="457" t="str">
        <f>'Picking Information'!B52</f>
        <v>1</v>
      </c>
      <c r="EG49" s="459" t="str">
        <f>'Picking Information'!C52</f>
        <v>z</v>
      </c>
      <c r="EH49" s="188">
        <v>6.1853989663619995E-4</v>
      </c>
      <c r="EI49" s="511">
        <f>'Alpha Ejection Compiler'!E49</f>
        <v>252.35083639655642</v>
      </c>
      <c r="EJ49" s="30">
        <f>IF($EG49="a",'Alpha Ejection Compiler'!H49,IF($EG49="z",'Alpha Ejection Compiler'!O49,IF($EG49="t",'Alpha Ejection Compiler'!V49,IF($EG49="m",'Alpha Ejection Compiler'!AC49,-1))))</f>
        <v>0.95380030910752844</v>
      </c>
      <c r="EK49" s="30">
        <f>IF($EG49="a",'Alpha Ejection Compiler'!I49,IF($EG49="z",'Alpha Ejection Compiler'!P49,IF($EG49="t",'Alpha Ejection Compiler'!W49,IF($EG49="m",'Alpha Ejection Compiler'!AD49,-1))))</f>
        <v>0.94637904887389801</v>
      </c>
      <c r="EL49" s="30">
        <f>IF($EG49="a",'Alpha Ejection Compiler'!J49,IF($EG49="z",'Alpha Ejection Compiler'!Q49,IF($EG49="t",'Alpha Ejection Compiler'!X49,IF($EG49="m",'Alpha Ejection Compiler'!AE49,-1))))</f>
        <v>0.94525125552548073</v>
      </c>
      <c r="EM49" s="30">
        <f>IF($EG49="a",'Alpha Ejection Compiler'!K49,IF($EG49="z",'Alpha Ejection Compiler'!R49,IF($EG49="t",'Alpha Ejection Compiler'!Y49,IF($EG49="m",'Alpha Ejection Compiler'!AF49,-1))))</f>
        <v>0.98585348003427709</v>
      </c>
      <c r="EN49" s="30">
        <f t="shared" si="118"/>
        <v>0.95304357378697468</v>
      </c>
      <c r="EO49" s="30">
        <f t="shared" si="151"/>
        <v>0.95221903643008843</v>
      </c>
      <c r="EP49" s="213" t="str">
        <f t="shared" si="119"/>
        <v>SC2_1_3</v>
      </c>
      <c r="EQ49" s="474">
        <f t="shared" ca="1" si="120"/>
        <v>8.2441573129570802</v>
      </c>
      <c r="ER49" s="475">
        <f t="shared" ca="1" si="121"/>
        <v>0.72736261897187271</v>
      </c>
      <c r="ES49" s="473">
        <f t="shared" ca="1" si="122"/>
        <v>8244157.3129570801</v>
      </c>
      <c r="ET49" s="476">
        <f t="shared" ca="1" si="152"/>
        <v>1.2432351646957101E-15</v>
      </c>
      <c r="EU49" s="478">
        <f t="shared" ca="1" si="153"/>
        <v>-2.5856799100132458E-14</v>
      </c>
      <c r="EV49" s="477">
        <f t="shared" ca="1" si="123"/>
        <v>8244157.3129568668</v>
      </c>
      <c r="EW49" s="474">
        <f t="shared" ca="1" si="124"/>
        <v>8.244157312956867</v>
      </c>
      <c r="EX49" s="474"/>
      <c r="EZ49" s="128">
        <f t="shared" si="154"/>
        <v>1.4419575950153073E-22</v>
      </c>
      <c r="FA49" s="63">
        <f t="shared" si="155"/>
        <v>5.8122313609596451E-24</v>
      </c>
      <c r="FB49" s="67">
        <f t="shared" si="156"/>
        <v>8.0989069356154121E-24</v>
      </c>
      <c r="FC49" s="63">
        <f t="shared" si="157"/>
        <v>0</v>
      </c>
      <c r="FD49" s="63">
        <f t="shared" si="125"/>
        <v>1.5810689779810579E-22</v>
      </c>
      <c r="FE49" s="67">
        <f t="shared" si="126"/>
        <v>1.8021501317127859E-10</v>
      </c>
      <c r="FF49" s="67">
        <f t="shared" si="158"/>
        <v>7857690.7987269918</v>
      </c>
      <c r="FG49" s="64">
        <f t="shared" si="127"/>
        <v>7.8576907987269919</v>
      </c>
      <c r="FH49" s="65">
        <f t="shared" si="159"/>
        <v>8251685.2456896119</v>
      </c>
      <c r="FI49" s="65">
        <f t="shared" si="128"/>
        <v>8.251685245689611</v>
      </c>
      <c r="FJ49" s="65">
        <f t="shared" si="160"/>
        <v>0.74092508710723715</v>
      </c>
      <c r="FK49" s="63">
        <f t="shared" si="161"/>
        <v>1.5810689779810579E-22</v>
      </c>
      <c r="FL49" s="63">
        <f t="shared" si="162"/>
        <v>1.380350193825584E-23</v>
      </c>
      <c r="FM49" s="63">
        <f t="shared" si="163"/>
        <v>705548.026392514</v>
      </c>
      <c r="FN49" s="65">
        <f t="shared" si="129"/>
        <v>0.70554802639251402</v>
      </c>
      <c r="FO49" s="66">
        <f t="shared" si="130"/>
        <v>8.979075971108692</v>
      </c>
      <c r="FQ49" s="73">
        <f>IF('Picking Information'!U52="Y",'Calculations Page'!FG49,-1)</f>
        <v>7.8576907987269919</v>
      </c>
      <c r="FR49" s="72">
        <f>IF('Picking Information'!U52="Y",'Calculations Page'!FN49,-1)</f>
        <v>0.70554802639251402</v>
      </c>
      <c r="FS49" s="72">
        <f>IF('Picking Information'!A52="Y",1,'Calculations Page'!X49)</f>
        <v>0.95221903643008843</v>
      </c>
      <c r="FT49" s="72">
        <f t="shared" si="131"/>
        <v>7</v>
      </c>
      <c r="FU49" s="72">
        <f t="shared" si="132"/>
        <v>8.2519782719171673</v>
      </c>
      <c r="FV49" s="72">
        <f t="shared" si="133"/>
        <v>0.74095139815482469</v>
      </c>
      <c r="FW49" s="74">
        <f t="shared" si="134"/>
        <v>1.4819027963096494</v>
      </c>
      <c r="FY49" s="79">
        <f t="shared" si="30"/>
        <v>2.0099514541531641E-3</v>
      </c>
      <c r="FZ49" s="80">
        <f t="shared" si="31"/>
        <v>4.2172615707241548E-5</v>
      </c>
      <c r="GA49" s="80">
        <f>(DE49/1000)/'Calculations Page'!EH49</f>
        <v>4.5038563100200713E-2</v>
      </c>
      <c r="GB49" s="80">
        <f t="shared" si="32"/>
        <v>4.2761427926756189E-3</v>
      </c>
      <c r="GC49" s="80">
        <f>(DG49/1000)/'Calculations Page'!EH49</f>
        <v>1.0234920995061205E-2</v>
      </c>
      <c r="GD49" s="80">
        <f t="shared" si="33"/>
        <v>3.5151311874928045E-4</v>
      </c>
      <c r="GE49" s="80">
        <f>(DI49/1000)/'Calculations Page'!EH49</f>
        <v>0</v>
      </c>
      <c r="GF49" s="80" t="e">
        <f t="shared" si="34"/>
        <v>#DIV/0!</v>
      </c>
      <c r="GG49" s="81">
        <f t="shared" si="135"/>
        <v>4.7443769534040094E-2</v>
      </c>
      <c r="GH49" s="516">
        <f t="shared" si="35"/>
        <v>5.7513636408944151E-21</v>
      </c>
      <c r="GI49" s="515"/>
      <c r="GJ49" s="243"/>
      <c r="GK49" s="85" t="str">
        <f t="shared" si="136"/>
        <v>0.002</v>
      </c>
      <c r="GL49" s="86" t="str">
        <f t="shared" si="137"/>
        <v>0.000</v>
      </c>
      <c r="GM49" s="86" t="str">
        <f t="shared" si="138"/>
        <v>0.05</v>
      </c>
      <c r="GN49" s="86" t="str">
        <f t="shared" si="139"/>
        <v>0.00</v>
      </c>
      <c r="GO49" s="86" t="str">
        <f t="shared" si="140"/>
        <v>0.01</v>
      </c>
      <c r="GP49" s="86" t="str">
        <f t="shared" si="141"/>
        <v>0.00</v>
      </c>
      <c r="GQ49" s="86" t="str">
        <f t="shared" si="142"/>
        <v>0.00</v>
      </c>
      <c r="GR49" s="86" t="e">
        <f t="shared" si="143"/>
        <v>#DIV/0!</v>
      </c>
      <c r="GS49" s="86" t="str">
        <f t="shared" si="144"/>
        <v>7.86</v>
      </c>
      <c r="GT49" s="86" t="str">
        <f t="shared" si="145"/>
        <v>0.952</v>
      </c>
      <c r="GU49" s="86" t="str">
        <f t="shared" si="146"/>
        <v>8.25</v>
      </c>
      <c r="GV49" s="87" t="str">
        <f t="shared" si="147"/>
        <v>0.74</v>
      </c>
      <c r="GW49" s="87" t="str">
        <f t="shared" si="148"/>
        <v>0.71</v>
      </c>
      <c r="GX49" s="129"/>
      <c r="GY49" s="93"/>
    </row>
    <row r="50" spans="1:211">
      <c r="A50" s="39" t="str">
        <f>'Picking Information'!B53</f>
        <v>3</v>
      </c>
      <c r="B50" s="40" t="str">
        <f>'Picking Information'!D53</f>
        <v>Peak</v>
      </c>
      <c r="C50" s="40" t="str">
        <f>'Picking Information'!E53</f>
        <v>UG85-1_bp_z01</v>
      </c>
      <c r="D50" s="45">
        <f>'Picking Information'!F53</f>
        <v>0</v>
      </c>
      <c r="E50" s="45">
        <v>1</v>
      </c>
      <c r="F50" s="121">
        <f>'Picking Information'!H53</f>
        <v>128.69999999999999</v>
      </c>
      <c r="G50" s="121">
        <f>'Picking Information'!I53</f>
        <v>64.5</v>
      </c>
      <c r="H50" s="121">
        <f>'Picking Information'!J53</f>
        <v>129.19999999999999</v>
      </c>
      <c r="I50" s="121">
        <f>'Picking Information'!K53</f>
        <v>47.5</v>
      </c>
      <c r="J50" s="121">
        <f t="shared" si="37"/>
        <v>128.94999999999999</v>
      </c>
      <c r="K50" s="121">
        <f t="shared" si="38"/>
        <v>56</v>
      </c>
      <c r="L50" s="121">
        <f t="shared" si="39"/>
        <v>28</v>
      </c>
      <c r="M50" s="121">
        <f>IF('Picking Information'!P53="N",'Calculations Page'!F50*1.5,'Calculations Page'!F50)</f>
        <v>128.69999999999999</v>
      </c>
      <c r="N50" s="46" t="str">
        <f>'Picking Information'!R53</f>
        <v>zircon</v>
      </c>
      <c r="O50" s="222"/>
      <c r="P50" s="47">
        <f t="shared" si="40"/>
        <v>1.8370781156249999E-6</v>
      </c>
      <c r="Q50" s="306">
        <f t="shared" si="41"/>
        <v>1.2907647281249998E-6</v>
      </c>
      <c r="R50" s="47">
        <f t="shared" si="42"/>
        <v>0.27645229729607745</v>
      </c>
      <c r="S50" s="47">
        <f t="shared" si="43"/>
        <v>9.804001554001554E-2</v>
      </c>
      <c r="T50" s="47">
        <f t="shared" si="44"/>
        <v>8.6968586968586975E-2</v>
      </c>
      <c r="U50" s="47">
        <f t="shared" si="45"/>
        <v>0.90274639687815661</v>
      </c>
      <c r="V50" s="47">
        <f t="shared" si="46"/>
        <v>0.68325044382486944</v>
      </c>
      <c r="W50" s="47">
        <f t="shared" si="47"/>
        <v>0.64831246234925888</v>
      </c>
      <c r="X50" s="239">
        <f t="shared" si="48"/>
        <v>0.67985259924056207</v>
      </c>
      <c r="Y50" s="306">
        <f t="shared" si="49"/>
        <v>8.1967303453649044E-3</v>
      </c>
      <c r="Z50" s="306">
        <f t="shared" si="50"/>
        <v>6.4538236406249987E-6</v>
      </c>
      <c r="AA50" s="192"/>
      <c r="AB50" s="192"/>
      <c r="AC50" s="192"/>
      <c r="AD50" s="192"/>
      <c r="AE50" s="192"/>
      <c r="AF50" s="192"/>
      <c r="AG50" s="251">
        <f t="shared" si="9"/>
        <v>1433738424205.7283</v>
      </c>
      <c r="AH50" s="246">
        <f t="shared" si="51"/>
        <v>8608725199.2922001</v>
      </c>
      <c r="AI50" s="246">
        <f t="shared" si="10"/>
        <v>1691112105561.1543</v>
      </c>
      <c r="AJ50" s="246">
        <f t="shared" si="52"/>
        <v>13847555888.523577</v>
      </c>
      <c r="AK50" s="246">
        <f t="shared" si="11"/>
        <v>174546574.43947619</v>
      </c>
      <c r="AL50" s="246">
        <f t="shared" si="53"/>
        <v>79527107.403615773</v>
      </c>
      <c r="AM50" s="213" t="str">
        <f t="shared" si="54"/>
        <v>UG85-1_bp_z01</v>
      </c>
      <c r="AN50" s="256">
        <f t="shared" si="55"/>
        <v>1303284548.9639471</v>
      </c>
      <c r="AO50" s="252">
        <f t="shared" si="56"/>
        <v>1433738424205.7283</v>
      </c>
      <c r="AP50" s="252">
        <f t="shared" si="12"/>
        <v>-2.199E-3</v>
      </c>
      <c r="AQ50" s="252">
        <f t="shared" si="13"/>
        <v>-0.99998423165137618</v>
      </c>
      <c r="AR50" s="252">
        <f t="shared" si="57"/>
        <v>8608725199.2922001</v>
      </c>
      <c r="AS50" s="252">
        <f t="shared" si="14"/>
        <v>1.6318924942564423E-4</v>
      </c>
      <c r="AT50" s="252">
        <f t="shared" si="58"/>
        <v>-7.452123257462559E-2</v>
      </c>
      <c r="AU50" s="252">
        <f t="shared" si="59"/>
        <v>137290153.01859486</v>
      </c>
      <c r="AV50" s="252">
        <f t="shared" si="60"/>
        <v>9456562.6330664139</v>
      </c>
      <c r="AW50" s="252">
        <f t="shared" si="61"/>
        <v>996169.97067578149</v>
      </c>
      <c r="AX50" s="252">
        <f t="shared" si="62"/>
        <v>2673662207.5426502</v>
      </c>
      <c r="AY50" s="252">
        <f t="shared" si="63"/>
        <v>1691112105561.1543</v>
      </c>
      <c r="AZ50" s="252">
        <f t="shared" si="64"/>
        <v>-0.13029600894067567</v>
      </c>
      <c r="BA50" s="252">
        <f t="shared" si="65"/>
        <v>-1</v>
      </c>
      <c r="BB50" s="252">
        <f t="shared" si="66"/>
        <v>13847555888.523577</v>
      </c>
      <c r="BC50" s="252">
        <f t="shared" si="67"/>
        <v>5.34545603211162E-4</v>
      </c>
      <c r="BD50" s="252">
        <f t="shared" si="68"/>
        <v>-4.1025163014571245E-3</v>
      </c>
      <c r="BE50" s="252">
        <f t="shared" si="69"/>
        <v>26831629.130094022</v>
      </c>
      <c r="BF50" s="252">
        <f t="shared" si="70"/>
        <v>269331.52955150726</v>
      </c>
      <c r="BG50" s="252">
        <f t="shared" si="71"/>
        <v>124328.76421099737</v>
      </c>
      <c r="BH50" s="213"/>
      <c r="BI50" s="213"/>
      <c r="BJ50" s="213"/>
      <c r="BK50" s="213"/>
      <c r="BL50" s="213" t="str">
        <f t="shared" si="72"/>
        <v>UG85-1_bp_z01</v>
      </c>
      <c r="BM50" s="304">
        <f>(($AC$20-'ICPMS Data'!V51)/('ICPMS Data'!V51/$AC$12-1)*AG50)</f>
        <v>1430664618147.668</v>
      </c>
      <c r="BN50" s="304">
        <f t="shared" si="73"/>
        <v>1433738424205.7283</v>
      </c>
      <c r="BO50" s="304">
        <f>$AC$33-'ICPMS Data'!V51</f>
        <v>-0.99205087365995293</v>
      </c>
      <c r="BP50" s="304">
        <f>'ICPMS Data'!V51/$AC$12-1</f>
        <v>-0.99288953645599232</v>
      </c>
      <c r="BQ50" s="304">
        <f t="shared" si="74"/>
        <v>8608725199.2922001</v>
      </c>
      <c r="BR50" s="304">
        <f>SQRT($AD$33^2+'ICPMS Data'!W51^2)</f>
        <v>1.0481933750304344E-2</v>
      </c>
      <c r="BS50" s="304">
        <f>BP50*SQRT(('ICPMS Data'!W51/'ICPMS Data'!V51)^2+($AE$12/$AC$12)^2)</f>
        <v>-1.2676776662270088E-2</v>
      </c>
      <c r="BT50" s="304">
        <f t="shared" si="75"/>
        <v>25217956058.429363</v>
      </c>
      <c r="BU50" s="485">
        <f t="shared" si="76"/>
        <v>10380825568.123669</v>
      </c>
      <c r="BV50" s="304">
        <f t="shared" si="77"/>
        <v>182980133.6431334</v>
      </c>
      <c r="BW50" s="304">
        <f>AI50*(($AC$21-'ICPMS Data'!X51)/('ICPMS Data'!X51/$AC$13-1))</f>
        <v>400691075334.76263</v>
      </c>
      <c r="BX50" s="304">
        <f t="shared" si="78"/>
        <v>1691112105561.1543</v>
      </c>
      <c r="BY50" s="304">
        <f>$AC$34-'ICPMS Data'!X51</f>
        <v>-0.36565439341344702</v>
      </c>
      <c r="BZ50" s="304">
        <f>'ICPMS Data'!X51/$AC$13-1</f>
        <v>-1</v>
      </c>
      <c r="CA50" s="304">
        <f t="shared" si="79"/>
        <v>13847555888.523577</v>
      </c>
      <c r="CB50" s="304">
        <f>SQRT($AD$34^2+'ICPMS Data'!Y51^2)</f>
        <v>5.4998924491554153E-3</v>
      </c>
      <c r="CC50" s="304">
        <f>BZ50*SQRT(('ICPMS Data'!Y51/'ICPMS Data'!X51)^2+($AE$13/$AC$13)^2)</f>
        <v>-1.50411905532502E-2</v>
      </c>
      <c r="CD50" s="304">
        <f t="shared" si="80"/>
        <v>9133001147.4836426</v>
      </c>
      <c r="CE50" s="485">
        <v>0</v>
      </c>
      <c r="CF50" s="485">
        <v>0</v>
      </c>
      <c r="CG50" s="213" t="str">
        <f t="shared" si="81"/>
        <v>UG85-1_bp_z01</v>
      </c>
      <c r="CH50" s="262">
        <f t="shared" si="82"/>
        <v>1429361333598.7041</v>
      </c>
      <c r="CI50" s="257">
        <f t="shared" si="83"/>
        <v>25218329769.256927</v>
      </c>
      <c r="CJ50" s="257">
        <f t="shared" si="84"/>
        <v>10371369005.490602</v>
      </c>
      <c r="CK50" s="257">
        <f t="shared" si="85"/>
        <v>182982845.26881048</v>
      </c>
      <c r="CL50" s="262">
        <f t="shared" si="86"/>
        <v>398017413127.21997</v>
      </c>
      <c r="CM50" s="257">
        <f t="shared" si="87"/>
        <v>9133040561.4044724</v>
      </c>
      <c r="CN50" s="262">
        <f t="shared" si="88"/>
        <v>-269331.52955150726</v>
      </c>
      <c r="CO50" s="257">
        <f t="shared" si="89"/>
        <v>124328.76421099737</v>
      </c>
      <c r="CP50" s="286"/>
      <c r="CQ50" s="218">
        <f t="shared" si="90"/>
        <v>2.3915825624654398E-12</v>
      </c>
      <c r="CR50" s="48">
        <f t="shared" si="91"/>
        <v>4.1892015975687927E-14</v>
      </c>
      <c r="CS50" s="219">
        <f t="shared" si="92"/>
        <v>2.374354374748678E-12</v>
      </c>
      <c r="CT50" s="219">
        <f t="shared" si="93"/>
        <v>4.1890913237968316E-14</v>
      </c>
      <c r="CU50" s="323">
        <f t="shared" si="94"/>
        <v>0.82291480792941729</v>
      </c>
      <c r="CV50" s="219">
        <f t="shared" si="95"/>
        <v>1.7228187716761799E-14</v>
      </c>
      <c r="CW50" s="219">
        <f t="shared" si="96"/>
        <v>3.0395821473224334E-16</v>
      </c>
      <c r="CX50" s="323">
        <f t="shared" si="97"/>
        <v>5.2246474113558468E-3</v>
      </c>
      <c r="CY50" s="48">
        <f t="shared" si="98"/>
        <v>6.6115849356681062E-13</v>
      </c>
      <c r="CZ50" s="48">
        <f t="shared" si="99"/>
        <v>1.5171163723263242E-14</v>
      </c>
      <c r="DA50" s="323">
        <f t="shared" si="100"/>
        <v>0.17186054465922695</v>
      </c>
      <c r="DB50" s="219">
        <f t="shared" si="101"/>
        <v>0</v>
      </c>
      <c r="DC50" s="219">
        <f t="shared" si="102"/>
        <v>0</v>
      </c>
      <c r="DD50" s="213"/>
      <c r="DE50" s="267">
        <f t="shared" si="103"/>
        <v>0.56926839734364865</v>
      </c>
      <c r="DF50" s="263">
        <f t="shared" si="104"/>
        <v>9.9715565626929976E-3</v>
      </c>
      <c r="DG50" s="263">
        <f t="shared" si="105"/>
        <v>0.15341521684724274</v>
      </c>
      <c r="DH50" s="263">
        <f t="shared" si="106"/>
        <v>3.5203168303460028E-3</v>
      </c>
      <c r="DI50" s="263">
        <f t="shared" si="107"/>
        <v>0</v>
      </c>
      <c r="DJ50" s="268">
        <f t="shared" si="108"/>
        <v>0</v>
      </c>
      <c r="DL50" s="49">
        <f>'He Data'!P52/(1000000000*22413.6)</f>
        <v>1.1220331397371752E-12</v>
      </c>
      <c r="DM50" s="45">
        <f>DL50*('He Data'!Q52/'He Data'!P52)</f>
        <v>7.2961058525549328E-15</v>
      </c>
      <c r="DN50" s="50">
        <f t="shared" si="109"/>
        <v>675688356749.72693</v>
      </c>
      <c r="DO50" s="51">
        <f>DN50*('He Data'!Q52/'He Data'!P52)</f>
        <v>4393714944.4085808</v>
      </c>
      <c r="DP50" s="50">
        <f t="shared" si="110"/>
        <v>1.6504064866274786E-12</v>
      </c>
      <c r="DQ50" s="50">
        <f t="shared" si="111"/>
        <v>1.073189373800312E-14</v>
      </c>
      <c r="DR50" s="50">
        <f>('He Data'!P52/1000000000)*0.0000000008107131194</f>
        <v>2.0388463703037929E-17</v>
      </c>
      <c r="DS50" s="50">
        <f>('He Data'!P52/1000000000)/3785.41178*42</f>
        <v>2.7903164690689275E-10</v>
      </c>
      <c r="DW50" s="213" t="str">
        <f t="shared" si="112"/>
        <v>UG85-1_bp_z01</v>
      </c>
      <c r="DX50" s="324">
        <f t="shared" ca="1" si="113"/>
        <v>333.67325577592459</v>
      </c>
      <c r="DY50" s="325">
        <f t="shared" ca="1" si="114"/>
        <v>5.3622285179428575</v>
      </c>
      <c r="DZ50" s="326">
        <f t="shared" ca="1" si="115"/>
        <v>333673255.77592456</v>
      </c>
      <c r="EA50" s="326">
        <f t="shared" ca="1" si="149"/>
        <v>1.1220331397371736E-12</v>
      </c>
      <c r="EB50" s="324">
        <f t="shared" ca="1" si="150"/>
        <v>1.4398747030511657E-15</v>
      </c>
      <c r="EC50" s="326">
        <f t="shared" ca="1" si="116"/>
        <v>333673255.77592504</v>
      </c>
      <c r="ED50" s="324">
        <f t="shared" ca="1" si="117"/>
        <v>333.67325577592504</v>
      </c>
      <c r="EE50" s="326"/>
      <c r="EF50" s="457" t="str">
        <f>'Picking Information'!B53</f>
        <v>3</v>
      </c>
      <c r="EG50" s="459" t="str">
        <f>'Picking Information'!C53</f>
        <v>z</v>
      </c>
      <c r="EH50" s="510">
        <f>IF($EG50="a",'Alpha Ejection Compiler'!G50,IF($EG50="z",'Alpha Ejection Compiler'!N50,IF($EG50="t",'Alpha Ejection Compiler'!U50,IF($EG50="m",'Alpha Ejection Compiler'!AB50,-1))))</f>
        <v>1.2907647281249998E-6</v>
      </c>
      <c r="EI50" s="511">
        <f>'Alpha Ejection Compiler'!E50</f>
        <v>33.301540826159126</v>
      </c>
      <c r="EJ50" s="30">
        <f>IF($EG50="a",'Alpha Ejection Compiler'!H50,IF($EG50="z",'Alpha Ejection Compiler'!O50,IF($EG50="t",'Alpha Ejection Compiler'!V50,IF($EG50="m",'Alpha Ejection Compiler'!AC50,-1))))</f>
        <v>0.67600988845786425</v>
      </c>
      <c r="EK50" s="30">
        <f>IF($EG50="a",'Alpha Ejection Compiler'!I50,IF($EG50="z",'Alpha Ejection Compiler'!P50,IF($EG50="t",'Alpha Ejection Compiler'!W50,IF($EG50="m",'Alpha Ejection Compiler'!AD50,-1))))</f>
        <v>0.62881439911771919</v>
      </c>
      <c r="EL50" s="30">
        <f>IF($EG50="a",'Alpha Ejection Compiler'!J50,IF($EG50="z",'Alpha Ejection Compiler'!Q50,IF($EG50="t",'Alpha Ejection Compiler'!X50,IF($EG50="m",'Alpha Ejection Compiler'!AE50,-1))))</f>
        <v>0.62175935172518604</v>
      </c>
      <c r="EM50" s="30">
        <f>IF($EG50="a",'Alpha Ejection Compiler'!K50,IF($EG50="z",'Alpha Ejection Compiler'!R50,IF($EG50="t",'Alpha Ejection Compiler'!Y50,IF($EG50="m",'Alpha Ejection Compiler'!AF50,-1))))</f>
        <v>0.89525454146578487</v>
      </c>
      <c r="EN50" s="30">
        <f t="shared" si="118"/>
        <v>0.67073382828931738</v>
      </c>
      <c r="EO50" s="30">
        <f t="shared" si="151"/>
        <v>0.67985259924056207</v>
      </c>
      <c r="EP50" s="213" t="str">
        <f t="shared" si="119"/>
        <v>UG85-1_bp_z01</v>
      </c>
      <c r="EQ50" s="474">
        <f t="shared" ca="1" si="120"/>
        <v>490.15970903155642</v>
      </c>
      <c r="ER50" s="475">
        <f t="shared" ca="1" si="121"/>
        <v>7.8770123904704841</v>
      </c>
      <c r="ES50" s="473">
        <f t="shared" ca="1" si="122"/>
        <v>490159709.03155643</v>
      </c>
      <c r="ET50" s="476">
        <f t="shared" ca="1" si="152"/>
        <v>1.1220331397371744E-12</v>
      </c>
      <c r="EU50" s="478">
        <f t="shared" ca="1" si="153"/>
        <v>7.1993735152558284E-16</v>
      </c>
      <c r="EV50" s="477">
        <f t="shared" ca="1" si="123"/>
        <v>490159709.03155679</v>
      </c>
      <c r="EW50" s="474">
        <f t="shared" ca="1" si="124"/>
        <v>490.15970903155676</v>
      </c>
      <c r="EX50" s="474"/>
      <c r="EZ50" s="128">
        <f t="shared" si="154"/>
        <v>2.9465737790631095E-21</v>
      </c>
      <c r="FA50" s="63">
        <f t="shared" si="155"/>
        <v>1.1877026470997E-22</v>
      </c>
      <c r="FB50" s="67">
        <f t="shared" si="156"/>
        <v>1.9626489881530774E-22</v>
      </c>
      <c r="FC50" s="63">
        <f t="shared" si="157"/>
        <v>0</v>
      </c>
      <c r="FD50" s="63">
        <f t="shared" si="125"/>
        <v>3.2616089425883875E-21</v>
      </c>
      <c r="FE50" s="67">
        <f t="shared" si="126"/>
        <v>1.7898171387842467E-10</v>
      </c>
      <c r="FF50" s="67">
        <f t="shared" si="158"/>
        <v>333837015.16249996</v>
      </c>
      <c r="FG50" s="64">
        <f t="shared" si="127"/>
        <v>333.83701516249994</v>
      </c>
      <c r="FH50" s="65">
        <f t="shared" si="159"/>
        <v>484391982.20311898</v>
      </c>
      <c r="FI50" s="65">
        <f t="shared" si="128"/>
        <v>484.39198220311897</v>
      </c>
      <c r="FJ50" s="65">
        <f t="shared" si="160"/>
        <v>8.3710579790168094</v>
      </c>
      <c r="FK50" s="63">
        <f t="shared" si="161"/>
        <v>3.2616089425883875E-21</v>
      </c>
      <c r="FL50" s="63">
        <f t="shared" si="162"/>
        <v>5.2223386172248876E-23</v>
      </c>
      <c r="FM50" s="63">
        <f t="shared" si="163"/>
        <v>5769230.5243305219</v>
      </c>
      <c r="FN50" s="65">
        <f t="shared" si="129"/>
        <v>5.7692305243305215</v>
      </c>
      <c r="FO50" s="66">
        <f t="shared" si="130"/>
        <v>1.7281578322051154</v>
      </c>
      <c r="FQ50" s="73">
        <f>IF('Picking Information'!U53="Y",'Calculations Page'!FG50,-1)</f>
        <v>333.83701516249994</v>
      </c>
      <c r="FR50" s="72">
        <f>IF('Picking Information'!U53="Y",'Calculations Page'!FN50,-1)</f>
        <v>5.7692305243305215</v>
      </c>
      <c r="FS50" s="72">
        <f>IF('Picking Information'!A53="Y",1,'Calculations Page'!X50)</f>
        <v>0.67985259924056207</v>
      </c>
      <c r="FT50" s="72">
        <f t="shared" si="131"/>
        <v>22.753200000000007</v>
      </c>
      <c r="FU50" s="72">
        <f t="shared" si="132"/>
        <v>491.04322839306167</v>
      </c>
      <c r="FV50" s="72">
        <f t="shared" si="133"/>
        <v>8.4860020109875478</v>
      </c>
      <c r="FW50" s="74">
        <f t="shared" si="134"/>
        <v>16.972004021975096</v>
      </c>
      <c r="FY50" s="79">
        <f t="shared" si="30"/>
        <v>869.27781282578985</v>
      </c>
      <c r="FZ50" s="80">
        <f t="shared" si="31"/>
        <v>5.6525451103342865</v>
      </c>
      <c r="GA50" s="80">
        <f>(DE50/1000)/'Calculations Page'!EH50</f>
        <v>441.03188206156165</v>
      </c>
      <c r="GB50" s="80">
        <f t="shared" si="32"/>
        <v>7.7253091484595737</v>
      </c>
      <c r="GC50" s="80">
        <f>(DG50/1000)/'Calculations Page'!EH50</f>
        <v>118.85606532655871</v>
      </c>
      <c r="GD50" s="80">
        <f t="shared" si="33"/>
        <v>2.7273109914149205</v>
      </c>
      <c r="GE50" s="80">
        <f>(DI50/1000)/'Calculations Page'!EH50</f>
        <v>0</v>
      </c>
      <c r="GF50" s="80" t="e">
        <f t="shared" si="34"/>
        <v>#DIV/0!</v>
      </c>
      <c r="GG50" s="81">
        <f t="shared" si="135"/>
        <v>468.96305741330292</v>
      </c>
      <c r="GH50" s="516">
        <f t="shared" si="35"/>
        <v>2.4873898303324347E-15</v>
      </c>
      <c r="GI50" s="515"/>
      <c r="GJ50" s="243"/>
      <c r="GK50" s="85" t="str">
        <f t="shared" si="136"/>
        <v>869.278</v>
      </c>
      <c r="GL50" s="86" t="str">
        <f t="shared" si="137"/>
        <v>5.653</v>
      </c>
      <c r="GM50" s="86" t="str">
        <f t="shared" si="138"/>
        <v>441.03</v>
      </c>
      <c r="GN50" s="86" t="str">
        <f t="shared" si="139"/>
        <v>7.73</v>
      </c>
      <c r="GO50" s="86" t="str">
        <f t="shared" si="140"/>
        <v>118.86</v>
      </c>
      <c r="GP50" s="86" t="str">
        <f t="shared" si="141"/>
        <v>2.73</v>
      </c>
      <c r="GQ50" s="86" t="str">
        <f t="shared" si="142"/>
        <v>0.00</v>
      </c>
      <c r="GR50" s="86" t="e">
        <f t="shared" si="143"/>
        <v>#DIV/0!</v>
      </c>
      <c r="GS50" s="86" t="str">
        <f t="shared" si="144"/>
        <v>333.84</v>
      </c>
      <c r="GT50" s="86" t="str">
        <f t="shared" si="145"/>
        <v>0.680</v>
      </c>
      <c r="GU50" s="86" t="str">
        <f t="shared" si="146"/>
        <v>491.04</v>
      </c>
      <c r="GV50" s="87" t="str">
        <f t="shared" si="147"/>
        <v>8.49</v>
      </c>
      <c r="GW50" s="87" t="str">
        <f t="shared" si="148"/>
        <v>5.77</v>
      </c>
      <c r="GX50" s="129"/>
      <c r="GY50" s="93"/>
    </row>
    <row r="51" spans="1:211">
      <c r="A51" s="39" t="str">
        <f>'Picking Information'!B54</f>
        <v>3</v>
      </c>
      <c r="B51" s="40" t="str">
        <f>'Picking Information'!D54</f>
        <v>Peak</v>
      </c>
      <c r="C51" s="40" t="str">
        <f>'Picking Information'!E54</f>
        <v>UG85-1_bp_z02</v>
      </c>
      <c r="D51" s="45">
        <f>'Picking Information'!F54</f>
        <v>0</v>
      </c>
      <c r="E51" s="45">
        <v>1</v>
      </c>
      <c r="F51" s="121">
        <f>'Picking Information'!H54</f>
        <v>116.2</v>
      </c>
      <c r="G51" s="121">
        <f>'Picking Information'!I54</f>
        <v>79.900000000000006</v>
      </c>
      <c r="H51" s="121">
        <f>'Picking Information'!J54</f>
        <v>115.5</v>
      </c>
      <c r="I51" s="121">
        <f>'Picking Information'!K54</f>
        <v>78.400000000000006</v>
      </c>
      <c r="J51" s="121">
        <f t="shared" si="37"/>
        <v>115.85</v>
      </c>
      <c r="K51" s="121">
        <f t="shared" si="38"/>
        <v>79.150000000000006</v>
      </c>
      <c r="L51" s="121">
        <f t="shared" si="39"/>
        <v>39.575000000000003</v>
      </c>
      <c r="M51" s="121">
        <f>IF('Picking Information'!P54="N",'Calculations Page'!F51*1.5,'Calculations Page'!F51)</f>
        <v>116.2</v>
      </c>
      <c r="N51" s="46" t="str">
        <f>'Picking Information'!R54</f>
        <v>zircon</v>
      </c>
      <c r="O51" s="222"/>
      <c r="P51" s="47">
        <f t="shared" si="40"/>
        <v>3.3745186524000002E-6</v>
      </c>
      <c r="Q51" s="306">
        <f t="shared" si="41"/>
        <v>1.8373737083750002E-6</v>
      </c>
      <c r="R51" s="47">
        <f t="shared" si="42"/>
        <v>0.26249757909580784</v>
      </c>
      <c r="S51" s="47">
        <f t="shared" si="43"/>
        <v>7.5581887155154306E-2</v>
      </c>
      <c r="T51" s="47">
        <f t="shared" si="44"/>
        <v>6.7748659107144213E-2</v>
      </c>
      <c r="U51" s="47">
        <f t="shared" si="45"/>
        <v>0.90554126399548796</v>
      </c>
      <c r="V51" s="47">
        <f t="shared" si="46"/>
        <v>0.74684517102313785</v>
      </c>
      <c r="W51" s="47">
        <f t="shared" si="47"/>
        <v>0.71875600797709838</v>
      </c>
      <c r="X51" s="239">
        <f t="shared" si="48"/>
        <v>0.74419190418638426</v>
      </c>
      <c r="Y51" s="306">
        <f t="shared" si="49"/>
        <v>1.166785588655668E-2</v>
      </c>
      <c r="Z51" s="306">
        <f t="shared" si="50"/>
        <v>9.1868685418750005E-6</v>
      </c>
      <c r="AA51" s="192"/>
      <c r="AB51" s="192"/>
      <c r="AC51" s="192"/>
      <c r="AD51" s="192"/>
      <c r="AE51" s="192"/>
      <c r="AF51" s="192"/>
      <c r="AG51" s="251">
        <f t="shared" si="9"/>
        <v>1433738424205.7283</v>
      </c>
      <c r="AH51" s="246">
        <f t="shared" si="51"/>
        <v>8608725199.2922001</v>
      </c>
      <c r="AI51" s="246">
        <f t="shared" si="10"/>
        <v>1691112105561.1543</v>
      </c>
      <c r="AJ51" s="246">
        <f t="shared" si="52"/>
        <v>13847555888.523577</v>
      </c>
      <c r="AK51" s="246">
        <f t="shared" si="11"/>
        <v>174546574.43947619</v>
      </c>
      <c r="AL51" s="246">
        <f t="shared" si="53"/>
        <v>79527107.403615773</v>
      </c>
      <c r="AM51" s="213" t="str">
        <f t="shared" si="54"/>
        <v>UG85-1_bp_z02</v>
      </c>
      <c r="AN51" s="256">
        <f t="shared" si="55"/>
        <v>1303284548.9639471</v>
      </c>
      <c r="AO51" s="252">
        <f t="shared" si="56"/>
        <v>1433738424205.7283</v>
      </c>
      <c r="AP51" s="252">
        <f t="shared" si="12"/>
        <v>-2.199E-3</v>
      </c>
      <c r="AQ51" s="252">
        <f t="shared" si="13"/>
        <v>-0.99998423165137618</v>
      </c>
      <c r="AR51" s="252">
        <f t="shared" si="57"/>
        <v>8608725199.2922001</v>
      </c>
      <c r="AS51" s="252">
        <f t="shared" si="14"/>
        <v>1.6318924942564423E-4</v>
      </c>
      <c r="AT51" s="252">
        <f t="shared" si="58"/>
        <v>-7.452123257462559E-2</v>
      </c>
      <c r="AU51" s="252">
        <f t="shared" si="59"/>
        <v>137290153.01859486</v>
      </c>
      <c r="AV51" s="252">
        <f t="shared" si="60"/>
        <v>9456562.6330664139</v>
      </c>
      <c r="AW51" s="252">
        <f t="shared" si="61"/>
        <v>996169.97067578149</v>
      </c>
      <c r="AX51" s="252">
        <f t="shared" si="62"/>
        <v>2673662207.5426502</v>
      </c>
      <c r="AY51" s="252">
        <f t="shared" si="63"/>
        <v>1691112105561.1543</v>
      </c>
      <c r="AZ51" s="252">
        <f t="shared" si="64"/>
        <v>-0.13029600894067567</v>
      </c>
      <c r="BA51" s="252">
        <f t="shared" si="65"/>
        <v>-1</v>
      </c>
      <c r="BB51" s="252">
        <f t="shared" si="66"/>
        <v>13847555888.523577</v>
      </c>
      <c r="BC51" s="252">
        <f t="shared" si="67"/>
        <v>5.34545603211162E-4</v>
      </c>
      <c r="BD51" s="252">
        <f t="shared" si="68"/>
        <v>-4.1025163014571245E-3</v>
      </c>
      <c r="BE51" s="252">
        <f t="shared" si="69"/>
        <v>26831629.130094022</v>
      </c>
      <c r="BF51" s="252">
        <f t="shared" si="70"/>
        <v>269331.52955150726</v>
      </c>
      <c r="BG51" s="252">
        <f t="shared" si="71"/>
        <v>124328.76421099737</v>
      </c>
      <c r="BH51" s="213"/>
      <c r="BI51" s="213"/>
      <c r="BJ51" s="213"/>
      <c r="BK51" s="213"/>
      <c r="BL51" s="213" t="str">
        <f t="shared" si="72"/>
        <v>UG85-1_bp_z02</v>
      </c>
      <c r="BM51" s="304">
        <f>(($AC$20-'ICPMS Data'!V52)/('ICPMS Data'!V52/$AC$12-1)*AG51)</f>
        <v>2058819735099.9255</v>
      </c>
      <c r="BN51" s="304">
        <f t="shared" si="73"/>
        <v>1433738424205.7283</v>
      </c>
      <c r="BO51" s="304">
        <f>$AC$33-'ICPMS Data'!V52</f>
        <v>-1.4226279191993301</v>
      </c>
      <c r="BP51" s="304">
        <f>'ICPMS Data'!V52/$AC$12-1</f>
        <v>-0.98980340510894971</v>
      </c>
      <c r="BQ51" s="304">
        <f t="shared" si="74"/>
        <v>8608725199.2922001</v>
      </c>
      <c r="BR51" s="304">
        <f>SQRT($AD$33^2+'ICPMS Data'!W52^2)</f>
        <v>1.1469065828495502E-2</v>
      </c>
      <c r="BS51" s="304">
        <f>BP51*SQRT(('ICPMS Data'!W52/'ICPMS Data'!V52)^2+($AE$12/$AC$12)^2)</f>
        <v>-1.0677313734040596E-2</v>
      </c>
      <c r="BT51" s="304">
        <f t="shared" si="75"/>
        <v>30357136991.164635</v>
      </c>
      <c r="BU51" s="485">
        <f t="shared" si="76"/>
        <v>14938685332.104118</v>
      </c>
      <c r="BV51" s="304">
        <f t="shared" si="77"/>
        <v>220269754.24955109</v>
      </c>
      <c r="BW51" s="304">
        <f>AI51*(($AC$21-'ICPMS Data'!X52)/('ICPMS Data'!X52/$AC$13-1))</f>
        <v>546685635836.72308</v>
      </c>
      <c r="BX51" s="304">
        <f t="shared" si="78"/>
        <v>1691112105561.1543</v>
      </c>
      <c r="BY51" s="304">
        <f>$AC$34-'ICPMS Data'!X52</f>
        <v>-0.45198489747752602</v>
      </c>
      <c r="BZ51" s="304">
        <f>'ICPMS Data'!X52/$AC$13-1</f>
        <v>-1</v>
      </c>
      <c r="CA51" s="304">
        <f t="shared" si="79"/>
        <v>13847555888.523577</v>
      </c>
      <c r="CB51" s="304">
        <f>SQRT($AD$34^2+'ICPMS Data'!Y52^2)</f>
        <v>9.2532278362638283E-3</v>
      </c>
      <c r="CC51" s="304">
        <f>BZ51*SQRT(('ICPMS Data'!Y52/'ICPMS Data'!X52)^2+($AE$13/$AC$13)^2)</f>
        <v>-2.0472381744441201E-2</v>
      </c>
      <c r="CD51" s="304">
        <f t="shared" si="80"/>
        <v>16448689693.978958</v>
      </c>
      <c r="CE51" s="485">
        <v>0</v>
      </c>
      <c r="CF51" s="485">
        <v>0</v>
      </c>
      <c r="CG51" s="213" t="str">
        <f t="shared" si="81"/>
        <v>UG85-1_bp_z02</v>
      </c>
      <c r="CH51" s="262">
        <f t="shared" si="82"/>
        <v>2057516450550.9617</v>
      </c>
      <c r="CI51" s="257">
        <f t="shared" si="83"/>
        <v>30357447436.937977</v>
      </c>
      <c r="CJ51" s="257">
        <f t="shared" si="84"/>
        <v>14929228769.471052</v>
      </c>
      <c r="CK51" s="257">
        <f t="shared" si="85"/>
        <v>220272006.82739538</v>
      </c>
      <c r="CL51" s="262">
        <f t="shared" si="86"/>
        <v>544011973629.18042</v>
      </c>
      <c r="CM51" s="257">
        <f t="shared" si="87"/>
        <v>16448711578.270542</v>
      </c>
      <c r="CN51" s="262">
        <f t="shared" si="88"/>
        <v>-269331.52955150726</v>
      </c>
      <c r="CO51" s="257">
        <f t="shared" si="89"/>
        <v>124328.76421099737</v>
      </c>
      <c r="CP51" s="286"/>
      <c r="CQ51" s="218">
        <f t="shared" si="90"/>
        <v>3.4426007962133436E-12</v>
      </c>
      <c r="CR51" s="48">
        <f t="shared" si="91"/>
        <v>5.042898100887134E-14</v>
      </c>
      <c r="CS51" s="219">
        <f t="shared" si="92"/>
        <v>3.4178014128753516E-12</v>
      </c>
      <c r="CT51" s="219">
        <f t="shared" si="93"/>
        <v>5.042765354973086E-14</v>
      </c>
      <c r="CU51" s="323">
        <f t="shared" si="94"/>
        <v>0.83011619137867343</v>
      </c>
      <c r="CV51" s="219">
        <f t="shared" si="95"/>
        <v>2.4799383337991781E-14</v>
      </c>
      <c r="CW51" s="219">
        <f t="shared" si="96"/>
        <v>3.6590034356710198E-16</v>
      </c>
      <c r="CX51" s="323">
        <f t="shared" si="97"/>
        <v>5.2703686561721922E-3</v>
      </c>
      <c r="CY51" s="48">
        <f t="shared" si="98"/>
        <v>9.0367437479930301E-13</v>
      </c>
      <c r="CZ51" s="48">
        <f t="shared" si="99"/>
        <v>2.7323441159917844E-14</v>
      </c>
      <c r="DA51" s="323">
        <f t="shared" si="100"/>
        <v>0.16461343996515423</v>
      </c>
      <c r="DB51" s="219">
        <f t="shared" si="101"/>
        <v>0</v>
      </c>
      <c r="DC51" s="219">
        <f t="shared" si="102"/>
        <v>0</v>
      </c>
      <c r="DD51" s="213"/>
      <c r="DE51" s="267">
        <f t="shared" si="103"/>
        <v>0.81944226752266214</v>
      </c>
      <c r="DF51" s="263">
        <f t="shared" si="104"/>
        <v>1.2003610349541645E-2</v>
      </c>
      <c r="DG51" s="263">
        <f t="shared" si="105"/>
        <v>0.20968860192843028</v>
      </c>
      <c r="DH51" s="263">
        <f t="shared" si="106"/>
        <v>6.3401312867473365E-3</v>
      </c>
      <c r="DI51" s="263">
        <f t="shared" si="107"/>
        <v>0</v>
      </c>
      <c r="DJ51" s="268">
        <f t="shared" si="108"/>
        <v>0</v>
      </c>
      <c r="DL51" s="49">
        <f>'He Data'!P53/(1000000000*22413.6)</f>
        <v>8.5263074023159766E-14</v>
      </c>
      <c r="DM51" s="45">
        <f>DL51*('He Data'!Q53/'He Data'!P53)</f>
        <v>6.4438919807249386E-16</v>
      </c>
      <c r="DN51" s="50">
        <f t="shared" si="109"/>
        <v>51345423176.746811</v>
      </c>
      <c r="DO51" s="51">
        <f>DN51*('He Data'!Q53/'He Data'!P53)</f>
        <v>388051175.07925582</v>
      </c>
      <c r="DP51" s="50">
        <f t="shared" si="110"/>
        <v>1.1457135389879955E-13</v>
      </c>
      <c r="DQ51" s="50">
        <f t="shared" si="111"/>
        <v>8.6589116926365449E-16</v>
      </c>
      <c r="DR51" s="50">
        <f>('He Data'!P53/1000000000)*0.0000000008107131194</f>
        <v>1.5493152816661257E-18</v>
      </c>
      <c r="DS51" s="50">
        <f>('He Data'!P53/1000000000)/3785.41178*42</f>
        <v>2.120355907722957E-11</v>
      </c>
      <c r="DW51" s="213" t="str">
        <f t="shared" si="112"/>
        <v>UG85-1_bp_z02</v>
      </c>
      <c r="DX51" s="324">
        <f t="shared" ca="1" si="113"/>
        <v>18.186109709560569</v>
      </c>
      <c r="DY51" s="325">
        <f t="shared" ca="1" si="114"/>
        <v>0.2457822308816249</v>
      </c>
      <c r="DZ51" s="326">
        <f t="shared" ca="1" si="115"/>
        <v>18186109.709560569</v>
      </c>
      <c r="EA51" s="326">
        <f t="shared" ca="1" si="149"/>
        <v>8.5263074023155387E-14</v>
      </c>
      <c r="EB51" s="324">
        <f t="shared" ca="1" si="150"/>
        <v>5.1367556189651304E-14</v>
      </c>
      <c r="EC51" s="326">
        <f t="shared" ca="1" si="116"/>
        <v>18186109.709561504</v>
      </c>
      <c r="ED51" s="324">
        <f t="shared" ca="1" si="117"/>
        <v>18.186109709561503</v>
      </c>
      <c r="EE51" s="326"/>
      <c r="EF51" s="457" t="str">
        <f>'Picking Information'!B54</f>
        <v>3</v>
      </c>
      <c r="EG51" s="459" t="str">
        <f>'Picking Information'!C54</f>
        <v>z</v>
      </c>
      <c r="EH51" s="510">
        <f>IF($EG51="a",'Alpha Ejection Compiler'!G51,IF($EG51="z",'Alpha Ejection Compiler'!N51,IF($EG51="t",'Alpha Ejection Compiler'!U51,IF($EG51="m",'Alpha Ejection Compiler'!AB51,-1))))</f>
        <v>1.8373737083750002E-6</v>
      </c>
      <c r="EI51" s="511">
        <f>'Alpha Ejection Compiler'!E51</f>
        <v>40.406476959305309</v>
      </c>
      <c r="EJ51" s="30">
        <f>IF($EG51="a",'Alpha Ejection Compiler'!H51,IF($EG51="z",'Alpha Ejection Compiler'!O51,IF($EG51="t",'Alpha Ejection Compiler'!V51,IF($EG51="m",'Alpha Ejection Compiler'!AC51,-1))))</f>
        <v>0.73026969825870303</v>
      </c>
      <c r="EK51" s="30">
        <f>IF($EG51="a",'Alpha Ejection Compiler'!I51,IF($EG51="z",'Alpha Ejection Compiler'!P51,IF($EG51="t",'Alpha Ejection Compiler'!W51,IF($EG51="m",'Alpha Ejection Compiler'!AD51,-1))))</f>
        <v>0.69043164635570076</v>
      </c>
      <c r="EL51" s="30">
        <f>IF($EG51="a",'Alpha Ejection Compiler'!J51,IF($EG51="z",'Alpha Ejection Compiler'!Q51,IF($EG51="t",'Alpha Ejection Compiler'!X51,IF($EG51="m",'Alpha Ejection Compiler'!AE51,-1))))</f>
        <v>0.68446180024602854</v>
      </c>
      <c r="EM51" s="30">
        <f>IF($EG51="a",'Alpha Ejection Compiler'!K51,IF($EG51="z",'Alpha Ejection Compiler'!R51,IF($EG51="t",'Alpha Ejection Compiler'!Y51,IF($EG51="m",'Alpha Ejection Compiler'!AF51,-1))))</f>
        <v>0.91341873521390993</v>
      </c>
      <c r="EN51" s="30">
        <f t="shared" si="118"/>
        <v>0.72594274211340215</v>
      </c>
      <c r="EO51" s="30">
        <f t="shared" si="151"/>
        <v>0.74419190418638426</v>
      </c>
      <c r="EP51" s="213" t="str">
        <f t="shared" si="119"/>
        <v>UG85-1_bp_z02</v>
      </c>
      <c r="EQ51" s="474">
        <f t="shared" ca="1" si="120"/>
        <v>25.028165597160424</v>
      </c>
      <c r="ER51" s="475">
        <f t="shared" ca="1" si="121"/>
        <v>0.338251471787336</v>
      </c>
      <c r="ES51" s="473">
        <f t="shared" ca="1" si="122"/>
        <v>25028165.597160425</v>
      </c>
      <c r="ET51" s="476">
        <f t="shared" ca="1" si="152"/>
        <v>8.5263074023158757E-14</v>
      </c>
      <c r="EU51" s="478">
        <f t="shared" ca="1" si="153"/>
        <v>1.1842664251216438E-14</v>
      </c>
      <c r="EV51" s="477">
        <f t="shared" ca="1" si="123"/>
        <v>25028165.597160723</v>
      </c>
      <c r="EW51" s="474">
        <f t="shared" ca="1" si="124"/>
        <v>25.028165597160722</v>
      </c>
      <c r="EX51" s="474"/>
      <c r="EZ51" s="128">
        <f t="shared" si="154"/>
        <v>4.2414915533783111E-21</v>
      </c>
      <c r="FA51" s="63">
        <f t="shared" si="155"/>
        <v>1.7096570876294842E-22</v>
      </c>
      <c r="FB51" s="67">
        <f t="shared" si="156"/>
        <v>2.6825573815917313E-22</v>
      </c>
      <c r="FC51" s="63">
        <f t="shared" si="157"/>
        <v>0</v>
      </c>
      <c r="FD51" s="63">
        <f t="shared" si="125"/>
        <v>4.6807130003004331E-21</v>
      </c>
      <c r="FE51" s="67">
        <f t="shared" si="126"/>
        <v>1.7937628478493226E-10</v>
      </c>
      <c r="FF51" s="67">
        <f t="shared" si="158"/>
        <v>18186135.034957711</v>
      </c>
      <c r="FG51" s="64">
        <f t="shared" si="127"/>
        <v>18.186135034957712</v>
      </c>
      <c r="FH51" s="65">
        <f t="shared" si="159"/>
        <v>24423750.443381853</v>
      </c>
      <c r="FI51" s="65">
        <f t="shared" si="128"/>
        <v>24.423750443381852</v>
      </c>
      <c r="FJ51" s="65">
        <f t="shared" si="160"/>
        <v>0.37771306151330913</v>
      </c>
      <c r="FK51" s="63">
        <f t="shared" si="161"/>
        <v>4.6807130003004331E-21</v>
      </c>
      <c r="FL51" s="63">
        <f t="shared" si="162"/>
        <v>6.315454853688485E-23</v>
      </c>
      <c r="FM51" s="63">
        <f t="shared" si="163"/>
        <v>281248.40028447274</v>
      </c>
      <c r="FN51" s="65">
        <f t="shared" si="129"/>
        <v>0.28124840028447273</v>
      </c>
      <c r="FO51" s="66">
        <f t="shared" si="130"/>
        <v>1.5464990210611109</v>
      </c>
      <c r="FQ51" s="73">
        <f>IF('Picking Information'!U54="Y",'Calculations Page'!FG51,-1)</f>
        <v>18.186135034957712</v>
      </c>
      <c r="FR51" s="72">
        <f>IF('Picking Information'!U54="Y",'Calculations Page'!FN51,-1)</f>
        <v>0.28124840028447273</v>
      </c>
      <c r="FS51" s="72">
        <f>IF('Picking Information'!A54="Y",1,'Calculations Page'!X51)</f>
        <v>0.74419190418638426</v>
      </c>
      <c r="FT51" s="72">
        <f t="shared" si="131"/>
        <v>9.5699694999999991</v>
      </c>
      <c r="FU51" s="72">
        <f t="shared" si="132"/>
        <v>24.437426600119206</v>
      </c>
      <c r="FV51" s="72">
        <f t="shared" si="133"/>
        <v>0.37792456314337108</v>
      </c>
      <c r="FW51" s="74">
        <f t="shared" si="134"/>
        <v>0.75584912628674217</v>
      </c>
      <c r="FY51" s="79">
        <f t="shared" si="30"/>
        <v>46.404862350276936</v>
      </c>
      <c r="FZ51" s="80">
        <f t="shared" si="31"/>
        <v>0.35071210344160247</v>
      </c>
      <c r="GA51" s="80">
        <f>(DE51/1000)/'Calculations Page'!EH51</f>
        <v>445.98562817543996</v>
      </c>
      <c r="GB51" s="80">
        <f t="shared" si="32"/>
        <v>6.533026076746145</v>
      </c>
      <c r="GC51" s="80">
        <f>(DG51/1000)/'Calculations Page'!EH51</f>
        <v>114.124089711658</v>
      </c>
      <c r="GD51" s="80">
        <f t="shared" si="33"/>
        <v>3.4506487481823389</v>
      </c>
      <c r="GE51" s="80">
        <f>(DI51/1000)/'Calculations Page'!EH51</f>
        <v>0</v>
      </c>
      <c r="GF51" s="80" t="e">
        <f t="shared" si="34"/>
        <v>#DIV/0!</v>
      </c>
      <c r="GG51" s="81">
        <f t="shared" si="135"/>
        <v>472.8047892576796</v>
      </c>
      <c r="GH51" s="516">
        <f t="shared" si="35"/>
        <v>1.3278491753152314E-16</v>
      </c>
      <c r="GI51" s="515"/>
      <c r="GJ51" s="243"/>
      <c r="GK51" s="85" t="str">
        <f t="shared" si="136"/>
        <v>46.405</v>
      </c>
      <c r="GL51" s="86" t="str">
        <f t="shared" si="137"/>
        <v>0.351</v>
      </c>
      <c r="GM51" s="86" t="str">
        <f t="shared" si="138"/>
        <v>445.99</v>
      </c>
      <c r="GN51" s="86" t="str">
        <f t="shared" si="139"/>
        <v>6.53</v>
      </c>
      <c r="GO51" s="86" t="str">
        <f t="shared" si="140"/>
        <v>114.12</v>
      </c>
      <c r="GP51" s="86" t="str">
        <f t="shared" si="141"/>
        <v>3.45</v>
      </c>
      <c r="GQ51" s="86" t="str">
        <f t="shared" si="142"/>
        <v>0.00</v>
      </c>
      <c r="GR51" s="86" t="e">
        <f t="shared" si="143"/>
        <v>#DIV/0!</v>
      </c>
      <c r="GS51" s="86" t="str">
        <f t="shared" si="144"/>
        <v>18.19</v>
      </c>
      <c r="GT51" s="86" t="str">
        <f t="shared" si="145"/>
        <v>0.744</v>
      </c>
      <c r="GU51" s="86" t="str">
        <f t="shared" si="146"/>
        <v>24.44</v>
      </c>
      <c r="GV51" s="87" t="str">
        <f t="shared" si="147"/>
        <v>0.38</v>
      </c>
      <c r="GW51" s="87" t="str">
        <f t="shared" si="148"/>
        <v>0.28</v>
      </c>
      <c r="GX51" s="129"/>
      <c r="GY51" s="93"/>
    </row>
    <row r="52" spans="1:211">
      <c r="A52" s="39" t="str">
        <f>'Picking Information'!B55</f>
        <v>3</v>
      </c>
      <c r="B52" s="40" t="str">
        <f>'Picking Information'!D55</f>
        <v>Peak</v>
      </c>
      <c r="C52" s="40" t="str">
        <f>'Picking Information'!E55</f>
        <v>UG85-1_bp_z03</v>
      </c>
      <c r="D52" s="45">
        <f>'Picking Information'!F55</f>
        <v>0</v>
      </c>
      <c r="E52" s="45">
        <v>1</v>
      </c>
      <c r="F52" s="121">
        <f>'Picking Information'!H55</f>
        <v>138.9</v>
      </c>
      <c r="G52" s="121">
        <f>'Picking Information'!I55</f>
        <v>94.9</v>
      </c>
      <c r="H52" s="121">
        <f>'Picking Information'!J55</f>
        <v>140.6</v>
      </c>
      <c r="I52" s="121">
        <f>'Picking Information'!K55</f>
        <v>63.7</v>
      </c>
      <c r="J52" s="121">
        <f t="shared" si="37"/>
        <v>139.75</v>
      </c>
      <c r="K52" s="121">
        <f t="shared" si="38"/>
        <v>79.300000000000011</v>
      </c>
      <c r="L52" s="121">
        <f t="shared" si="39"/>
        <v>39.650000000000006</v>
      </c>
      <c r="M52" s="121">
        <f>IF('Picking Information'!P55="N",'Calculations Page'!F52*1.5,'Calculations Page'!F52)</f>
        <v>138.9</v>
      </c>
      <c r="N52" s="46" t="str">
        <f>'Picking Information'!R55</f>
        <v>zircon</v>
      </c>
      <c r="O52" s="222"/>
      <c r="P52" s="47">
        <f t="shared" si="40"/>
        <v>3.9283521663750008E-6</v>
      </c>
      <c r="Q52" s="306">
        <f t="shared" si="41"/>
        <v>3.1495179732250003E-6</v>
      </c>
      <c r="R52" s="47">
        <f t="shared" si="42"/>
        <v>0.35932762873568092</v>
      </c>
      <c r="S52" s="47">
        <f t="shared" si="43"/>
        <v>7.2658621106024002E-2</v>
      </c>
      <c r="T52" s="47">
        <f t="shared" si="44"/>
        <v>6.484021000892437E-2</v>
      </c>
      <c r="U52" s="47">
        <f t="shared" si="45"/>
        <v>0.88649710469675558</v>
      </c>
      <c r="V52" s="47">
        <f t="shared" si="46"/>
        <v>0.75678526920696476</v>
      </c>
      <c r="W52" s="47">
        <f t="shared" si="47"/>
        <v>0.72977562200164048</v>
      </c>
      <c r="X52" s="239">
        <f t="shared" si="48"/>
        <v>0.75371959604804128</v>
      </c>
      <c r="Y52" s="306">
        <f t="shared" si="49"/>
        <v>2.0000352490190988E-2</v>
      </c>
      <c r="Z52" s="306">
        <f t="shared" si="50"/>
        <v>1.5747589866125E-5</v>
      </c>
      <c r="AA52" s="192"/>
      <c r="AB52" s="192"/>
      <c r="AC52" s="192"/>
      <c r="AD52" s="192"/>
      <c r="AE52" s="192"/>
      <c r="AF52" s="192"/>
      <c r="AG52" s="251">
        <f t="shared" si="9"/>
        <v>1433738424205.7283</v>
      </c>
      <c r="AH52" s="246">
        <f t="shared" si="51"/>
        <v>8608725199.2922001</v>
      </c>
      <c r="AI52" s="246">
        <f t="shared" si="10"/>
        <v>1691112105561.1543</v>
      </c>
      <c r="AJ52" s="246">
        <f t="shared" si="52"/>
        <v>13847555888.523577</v>
      </c>
      <c r="AK52" s="246">
        <f t="shared" si="11"/>
        <v>174546574.43947619</v>
      </c>
      <c r="AL52" s="246">
        <f t="shared" si="53"/>
        <v>79527107.403615773</v>
      </c>
      <c r="AM52" s="213" t="str">
        <f t="shared" si="54"/>
        <v>UG85-1_bp_z03</v>
      </c>
      <c r="AN52" s="256">
        <f t="shared" si="55"/>
        <v>1303284548.9639471</v>
      </c>
      <c r="AO52" s="252">
        <f t="shared" si="56"/>
        <v>1433738424205.7283</v>
      </c>
      <c r="AP52" s="252">
        <f t="shared" si="12"/>
        <v>-2.199E-3</v>
      </c>
      <c r="AQ52" s="252">
        <f t="shared" si="13"/>
        <v>-0.99998423165137618</v>
      </c>
      <c r="AR52" s="252">
        <f t="shared" si="57"/>
        <v>8608725199.2922001</v>
      </c>
      <c r="AS52" s="252">
        <f t="shared" si="14"/>
        <v>1.6318924942564423E-4</v>
      </c>
      <c r="AT52" s="252">
        <f t="shared" si="58"/>
        <v>-7.452123257462559E-2</v>
      </c>
      <c r="AU52" s="252">
        <f t="shared" si="59"/>
        <v>137290153.01859486</v>
      </c>
      <c r="AV52" s="252">
        <f t="shared" si="60"/>
        <v>9456562.6330664139</v>
      </c>
      <c r="AW52" s="252">
        <f t="shared" si="61"/>
        <v>996169.97067578149</v>
      </c>
      <c r="AX52" s="252">
        <f t="shared" si="62"/>
        <v>2673662207.5426502</v>
      </c>
      <c r="AY52" s="252">
        <f t="shared" si="63"/>
        <v>1691112105561.1543</v>
      </c>
      <c r="AZ52" s="252">
        <f t="shared" si="64"/>
        <v>-0.13029600894067567</v>
      </c>
      <c r="BA52" s="252">
        <f t="shared" si="65"/>
        <v>-1</v>
      </c>
      <c r="BB52" s="252">
        <f t="shared" si="66"/>
        <v>13847555888.523577</v>
      </c>
      <c r="BC52" s="252">
        <f t="shared" si="67"/>
        <v>5.34545603211162E-4</v>
      </c>
      <c r="BD52" s="252">
        <f t="shared" si="68"/>
        <v>-4.1025163014571245E-3</v>
      </c>
      <c r="BE52" s="252">
        <f t="shared" si="69"/>
        <v>26831629.130094022</v>
      </c>
      <c r="BF52" s="252">
        <f t="shared" si="70"/>
        <v>269331.52955150726</v>
      </c>
      <c r="BG52" s="252">
        <f t="shared" si="71"/>
        <v>124328.76421099737</v>
      </c>
      <c r="BH52" s="213"/>
      <c r="BI52" s="213"/>
      <c r="BJ52" s="213"/>
      <c r="BK52" s="213"/>
      <c r="BL52" s="213" t="str">
        <f t="shared" si="72"/>
        <v>UG85-1_bp_z03</v>
      </c>
      <c r="BM52" s="304">
        <f>(($AC$20-'ICPMS Data'!V53)/('ICPMS Data'!V53/$AC$12-1)*AG52)</f>
        <v>4462894123832.8623</v>
      </c>
      <c r="BN52" s="304">
        <f t="shared" si="73"/>
        <v>1433738424205.7283</v>
      </c>
      <c r="BO52" s="304">
        <f>$AC$33-'ICPMS Data'!V53</f>
        <v>-3.0460972176794199</v>
      </c>
      <c r="BP52" s="304">
        <f>'ICPMS Data'!V53/$AC$12-1</f>
        <v>-0.97816730061869683</v>
      </c>
      <c r="BQ52" s="304">
        <f t="shared" si="74"/>
        <v>8608725199.2922001</v>
      </c>
      <c r="BR52" s="304">
        <f>SQRT($AD$33^2+'ICPMS Data'!W53^2)</f>
        <v>1.7313816169222025E-2</v>
      </c>
      <c r="BS52" s="304">
        <f>BP52*SQRT(('ICPMS Data'!W53/'ICPMS Data'!V53)^2+($AE$12/$AC$12)^2)</f>
        <v>-8.9479137271577525E-3</v>
      </c>
      <c r="BT52" s="304">
        <f t="shared" si="75"/>
        <v>55029306704.428741</v>
      </c>
      <c r="BU52" s="485">
        <f t="shared" si="76"/>
        <v>32382519872.824028</v>
      </c>
      <c r="BV52" s="304">
        <f t="shared" si="77"/>
        <v>399289691.50930023</v>
      </c>
      <c r="BW52" s="304">
        <f>AI52*(($AC$21-'ICPMS Data'!X53)/('ICPMS Data'!X53/$AC$13-1))</f>
        <v>1617479054950.4236</v>
      </c>
      <c r="BX52" s="304">
        <f t="shared" si="78"/>
        <v>1691112105561.1543</v>
      </c>
      <c r="BY52" s="304">
        <f>$AC$34-'ICPMS Data'!X53</f>
        <v>-1.0851738005623301</v>
      </c>
      <c r="BZ52" s="304">
        <f>'ICPMS Data'!X53/$AC$13-1</f>
        <v>-1</v>
      </c>
      <c r="CA52" s="304">
        <f t="shared" si="79"/>
        <v>13847555888.523577</v>
      </c>
      <c r="CB52" s="304">
        <f>SQRT($AD$34^2+'ICPMS Data'!Y53^2)</f>
        <v>6.4179843248325461E-3</v>
      </c>
      <c r="CC52" s="304">
        <f>BZ52*SQRT(('ICPMS Data'!Y53/'ICPMS Data'!X53)^2+($AE$13/$AC$13)^2)</f>
        <v>-5.9142401035360507E-3</v>
      </c>
      <c r="CD52" s="304">
        <f t="shared" si="80"/>
        <v>18932587111.517426</v>
      </c>
      <c r="CE52" s="485">
        <v>0</v>
      </c>
      <c r="CF52" s="485">
        <v>0</v>
      </c>
      <c r="CG52" s="213" t="str">
        <f t="shared" si="81"/>
        <v>UG85-1_bp_z03</v>
      </c>
      <c r="CH52" s="262">
        <f t="shared" si="82"/>
        <v>4461590839283.8984</v>
      </c>
      <c r="CI52" s="257">
        <f t="shared" si="83"/>
        <v>55029477963.689621</v>
      </c>
      <c r="CJ52" s="257">
        <f t="shared" si="84"/>
        <v>32373063310.190964</v>
      </c>
      <c r="CK52" s="257">
        <f t="shared" si="85"/>
        <v>399290934.15729165</v>
      </c>
      <c r="CL52" s="262">
        <f t="shared" si="86"/>
        <v>1614805392742.8809</v>
      </c>
      <c r="CM52" s="257">
        <f t="shared" si="87"/>
        <v>18932606124.66011</v>
      </c>
      <c r="CN52" s="262">
        <f t="shared" si="88"/>
        <v>-269331.52955150726</v>
      </c>
      <c r="CO52" s="257">
        <f t="shared" si="89"/>
        <v>124328.76421099737</v>
      </c>
      <c r="CP52" s="286"/>
      <c r="CQ52" s="218">
        <f t="shared" si="90"/>
        <v>7.4650563166014781E-12</v>
      </c>
      <c r="CR52" s="48">
        <f t="shared" si="91"/>
        <v>9.1413499271430105E-14</v>
      </c>
      <c r="CS52" s="219">
        <f t="shared" si="92"/>
        <v>7.4112804639267417E-12</v>
      </c>
      <c r="CT52" s="219">
        <f t="shared" si="93"/>
        <v>9.1411092962939565E-14</v>
      </c>
      <c r="CU52" s="323">
        <f t="shared" si="94"/>
        <v>0.78259501120294361</v>
      </c>
      <c r="CV52" s="219">
        <f t="shared" si="95"/>
        <v>5.3775852674735819E-14</v>
      </c>
      <c r="CW52" s="219">
        <f t="shared" si="96"/>
        <v>6.6327397700546783E-16</v>
      </c>
      <c r="CX52" s="323">
        <f t="shared" si="97"/>
        <v>4.9686589183022224E-3</v>
      </c>
      <c r="CY52" s="48">
        <f t="shared" si="98"/>
        <v>2.6824009846227259E-12</v>
      </c>
      <c r="CZ52" s="48">
        <f t="shared" si="99"/>
        <v>3.1449511834983571E-14</v>
      </c>
      <c r="DA52" s="323">
        <f t="shared" si="100"/>
        <v>0.21243632987875408</v>
      </c>
      <c r="DB52" s="219">
        <f t="shared" si="101"/>
        <v>0</v>
      </c>
      <c r="DC52" s="219">
        <f t="shared" si="102"/>
        <v>0</v>
      </c>
      <c r="DD52" s="213"/>
      <c r="DE52" s="267">
        <f t="shared" si="103"/>
        <v>1.7769073550406498</v>
      </c>
      <c r="DF52" s="263">
        <f t="shared" si="104"/>
        <v>2.1759155231578509E-2</v>
      </c>
      <c r="DG52" s="263">
        <f t="shared" si="105"/>
        <v>0.62242432447185736</v>
      </c>
      <c r="DH52" s="263">
        <f t="shared" si="106"/>
        <v>7.2975447261895881E-3</v>
      </c>
      <c r="DI52" s="263">
        <f t="shared" si="107"/>
        <v>0</v>
      </c>
      <c r="DJ52" s="268">
        <f t="shared" si="108"/>
        <v>0</v>
      </c>
      <c r="DL52" s="49">
        <f>'He Data'!P54/(1000000000*22413.6)</f>
        <v>2.5092323760397531E-13</v>
      </c>
      <c r="DM52" s="45">
        <f>DL52*('He Data'!Q54/'He Data'!P54)</f>
        <v>1.5847374247253585E-15</v>
      </c>
      <c r="DN52" s="50">
        <f t="shared" si="109"/>
        <v>151105973685.11392</v>
      </c>
      <c r="DO52" s="51">
        <f>DN52*('He Data'!Q54/'He Data'!P54)</f>
        <v>954328877.16961086</v>
      </c>
      <c r="DP52" s="50">
        <f t="shared" si="110"/>
        <v>3.3291324641104558E-13</v>
      </c>
      <c r="DQ52" s="50">
        <f t="shared" si="111"/>
        <v>2.1025556891907439E-15</v>
      </c>
      <c r="DR52" s="50">
        <f>('He Data'!P54/1000000000)*0.0000000008107131194</f>
        <v>4.5595260433535581E-18</v>
      </c>
      <c r="DS52" s="50">
        <f>('He Data'!P54/1000000000)/3785.41178*42</f>
        <v>6.2400584934815034E-11</v>
      </c>
      <c r="DW52" s="213" t="str">
        <f t="shared" si="112"/>
        <v>UG85-1_bp_z03</v>
      </c>
      <c r="DX52" s="324">
        <f t="shared" ca="1" si="113"/>
        <v>24.158420006517172</v>
      </c>
      <c r="DY52" s="325">
        <f t="shared" ca="1" si="114"/>
        <v>0.26459390035984964</v>
      </c>
      <c r="DZ52" s="326">
        <f t="shared" ca="1" si="115"/>
        <v>24158420.006517172</v>
      </c>
      <c r="EA52" s="326">
        <f t="shared" ca="1" si="149"/>
        <v>2.5092323760397889E-13</v>
      </c>
      <c r="EB52" s="324">
        <f t="shared" ca="1" si="150"/>
        <v>-1.4285579875155765E-14</v>
      </c>
      <c r="EC52" s="326">
        <f t="shared" ca="1" si="116"/>
        <v>24158420.006516825</v>
      </c>
      <c r="ED52" s="324">
        <f t="shared" ca="1" si="117"/>
        <v>24.158420006516824</v>
      </c>
      <c r="EE52" s="326"/>
      <c r="EF52" s="457" t="str">
        <f>'Picking Information'!B55</f>
        <v>3</v>
      </c>
      <c r="EG52" s="459" t="str">
        <f>'Picking Information'!C55</f>
        <v>z</v>
      </c>
      <c r="EH52" s="510">
        <f>IF($EG52="a",'Alpha Ejection Compiler'!G52,IF($EG52="z",'Alpha Ejection Compiler'!N52,IF($EG52="t",'Alpha Ejection Compiler'!U52,IF($EG52="m",'Alpha Ejection Compiler'!AB52,-1))))</f>
        <v>3.1495179732250003E-6</v>
      </c>
      <c r="EI52" s="511">
        <f>'Alpha Ejection Compiler'!E52</f>
        <v>43.84302981462146</v>
      </c>
      <c r="EJ52" s="30">
        <f>IF($EG52="a",'Alpha Ejection Compiler'!H52,IF($EG52="z",'Alpha Ejection Compiler'!O52,IF($EG52="t",'Alpha Ejection Compiler'!V52,IF($EG52="m",'Alpha Ejection Compiler'!AC52,-1))))</f>
        <v>0.75136512096921959</v>
      </c>
      <c r="EK52" s="30">
        <f>IF($EG52="a",'Alpha Ejection Compiler'!I52,IF($EG52="z",'Alpha Ejection Compiler'!P52,IF($EG52="t",'Alpha Ejection Compiler'!W52,IF($EG52="m",'Alpha Ejection Compiler'!AD52,-1))))</f>
        <v>0.71463341496829635</v>
      </c>
      <c r="EL52" s="30">
        <f>IF($EG52="a",'Alpha Ejection Compiler'!J52,IF($EG52="z",'Alpha Ejection Compiler'!Q52,IF($EG52="t",'Alpha Ejection Compiler'!X52,IF($EG52="m",'Alpha Ejection Compiler'!AE52,-1))))</f>
        <v>0.70912881655714166</v>
      </c>
      <c r="EM52" s="30">
        <f>IF($EG52="a",'Alpha Ejection Compiler'!K52,IF($EG52="z",'Alpha Ejection Compiler'!R52,IF($EG52="t",'Alpha Ejection Compiler'!Y52,IF($EG52="m",'Alpha Ejection Compiler'!AF52,-1))))</f>
        <v>0.92020085124256701</v>
      </c>
      <c r="EN52" s="30">
        <f t="shared" si="118"/>
        <v>0.7465711781315395</v>
      </c>
      <c r="EO52" s="30">
        <f t="shared" si="151"/>
        <v>0.75371959604804128</v>
      </c>
      <c r="EP52" s="213" t="str">
        <f t="shared" si="119"/>
        <v>UG85-1_bp_z03</v>
      </c>
      <c r="EQ52" s="474">
        <f t="shared" ca="1" si="120"/>
        <v>32.326020703961362</v>
      </c>
      <c r="ER52" s="475">
        <f t="shared" ca="1" si="121"/>
        <v>0.35404914306759255</v>
      </c>
      <c r="ES52" s="473">
        <f t="shared" ca="1" si="122"/>
        <v>32326020.703961361</v>
      </c>
      <c r="ET52" s="476">
        <f t="shared" ca="1" si="152"/>
        <v>2.5092323760397127E-13</v>
      </c>
      <c r="EU52" s="478">
        <f t="shared" ca="1" si="153"/>
        <v>1.6096428028344522E-14</v>
      </c>
      <c r="EV52" s="477">
        <f t="shared" ca="1" si="123"/>
        <v>32326020.703961883</v>
      </c>
      <c r="EW52" s="474">
        <f t="shared" ca="1" si="124"/>
        <v>32.326020703961881</v>
      </c>
      <c r="EX52" s="474"/>
      <c r="EZ52" s="128">
        <f t="shared" si="154"/>
        <v>9.1973990557330863E-21</v>
      </c>
      <c r="FA52" s="63">
        <f t="shared" si="155"/>
        <v>3.7072803954699495E-22</v>
      </c>
      <c r="FB52" s="67">
        <f t="shared" si="156"/>
        <v>7.9627073228525618E-22</v>
      </c>
      <c r="FC52" s="63">
        <f t="shared" si="157"/>
        <v>0</v>
      </c>
      <c r="FD52" s="63">
        <f t="shared" si="125"/>
        <v>1.0364397827565338E-20</v>
      </c>
      <c r="FE52" s="67">
        <f t="shared" si="126"/>
        <v>1.7668692028376518E-10</v>
      </c>
      <c r="FF52" s="67">
        <f t="shared" si="158"/>
        <v>24158479.000299599</v>
      </c>
      <c r="FG52" s="64">
        <f t="shared" si="127"/>
        <v>24.1584790002996</v>
      </c>
      <c r="FH52" s="65">
        <f t="shared" si="159"/>
        <v>32030043.058899902</v>
      </c>
      <c r="FI52" s="65">
        <f t="shared" si="128"/>
        <v>32.030043058899899</v>
      </c>
      <c r="FJ52" s="65">
        <f t="shared" si="160"/>
        <v>0.40602693630702291</v>
      </c>
      <c r="FK52" s="63">
        <f t="shared" si="161"/>
        <v>1.0364397827565338E-20</v>
      </c>
      <c r="FL52" s="63">
        <f t="shared" si="162"/>
        <v>1.1391647652037158E-22</v>
      </c>
      <c r="FM52" s="63">
        <f t="shared" si="163"/>
        <v>306243.52256696887</v>
      </c>
      <c r="FN52" s="65">
        <f t="shared" si="129"/>
        <v>0.30624352256696885</v>
      </c>
      <c r="FO52" s="66">
        <f t="shared" si="130"/>
        <v>1.2676440539289375</v>
      </c>
      <c r="FQ52" s="73">
        <f>IF('Picking Information'!U55="Y",'Calculations Page'!FG52,-1)</f>
        <v>24.1584790002996</v>
      </c>
      <c r="FR52" s="72">
        <f>IF('Picking Information'!U55="Y",'Calculations Page'!FN52,-1)</f>
        <v>0.30624352256696885</v>
      </c>
      <c r="FS52" s="72">
        <f>IF('Picking Information'!A55="Y",1,'Calculations Page'!X52)</f>
        <v>0.75371959604804128</v>
      </c>
      <c r="FT52" s="72">
        <f t="shared" si="131"/>
        <v>9.5201980000000077</v>
      </c>
      <c r="FU52" s="72">
        <f t="shared" si="132"/>
        <v>32.052342976047242</v>
      </c>
      <c r="FV52" s="72">
        <f t="shared" si="133"/>
        <v>0.40630961988077224</v>
      </c>
      <c r="FW52" s="74">
        <f t="shared" si="134"/>
        <v>0.81261923976154449</v>
      </c>
      <c r="FY52" s="79">
        <f t="shared" si="30"/>
        <v>79.670362175148455</v>
      </c>
      <c r="FZ52" s="80">
        <f t="shared" si="31"/>
        <v>0.50316824294945706</v>
      </c>
      <c r="GA52" s="80">
        <f>(DE52/1000)/'Calculations Page'!EH52</f>
        <v>564.18390691739933</v>
      </c>
      <c r="GB52" s="80">
        <f t="shared" si="32"/>
        <v>6.9087255308779412</v>
      </c>
      <c r="GC52" s="80">
        <f>(DG52/1000)/'Calculations Page'!EH52</f>
        <v>197.62526512414718</v>
      </c>
      <c r="GD52" s="80">
        <f t="shared" si="33"/>
        <v>2.3170354283506907</v>
      </c>
      <c r="GE52" s="80">
        <f>(DI52/1000)/'Calculations Page'!EH52</f>
        <v>0</v>
      </c>
      <c r="GF52" s="80" t="e">
        <f t="shared" si="34"/>
        <v>#DIV/0!</v>
      </c>
      <c r="GG52" s="81">
        <f t="shared" si="135"/>
        <v>610.62584422157397</v>
      </c>
      <c r="GH52" s="516">
        <f t="shared" si="35"/>
        <v>2.2797228426797684E-16</v>
      </c>
      <c r="GI52" s="515"/>
      <c r="GJ52" s="243"/>
      <c r="GK52" s="85" t="str">
        <f t="shared" si="136"/>
        <v>79.670</v>
      </c>
      <c r="GL52" s="86" t="str">
        <f t="shared" si="137"/>
        <v>0.503</v>
      </c>
      <c r="GM52" s="86" t="str">
        <f t="shared" si="138"/>
        <v>564.18</v>
      </c>
      <c r="GN52" s="86" t="str">
        <f t="shared" si="139"/>
        <v>6.91</v>
      </c>
      <c r="GO52" s="86" t="str">
        <f t="shared" si="140"/>
        <v>197.63</v>
      </c>
      <c r="GP52" s="86" t="str">
        <f t="shared" si="141"/>
        <v>2.32</v>
      </c>
      <c r="GQ52" s="86" t="str">
        <f t="shared" si="142"/>
        <v>0.00</v>
      </c>
      <c r="GR52" s="86" t="e">
        <f t="shared" si="143"/>
        <v>#DIV/0!</v>
      </c>
      <c r="GS52" s="86" t="str">
        <f t="shared" si="144"/>
        <v>24.16</v>
      </c>
      <c r="GT52" s="86" t="str">
        <f t="shared" si="145"/>
        <v>0.754</v>
      </c>
      <c r="GU52" s="86" t="str">
        <f t="shared" si="146"/>
        <v>32.05</v>
      </c>
      <c r="GV52" s="87" t="str">
        <f t="shared" si="147"/>
        <v>0.41</v>
      </c>
      <c r="GW52" s="87" t="str">
        <f t="shared" si="148"/>
        <v>0.31</v>
      </c>
      <c r="GX52" s="129"/>
      <c r="GY52" s="93"/>
    </row>
    <row r="53" spans="1:211">
      <c r="A53" s="39" t="str">
        <f>'Picking Information'!B56</f>
        <v>3</v>
      </c>
      <c r="B53" s="40" t="str">
        <f>'Picking Information'!D56</f>
        <v>Peak</v>
      </c>
      <c r="C53" s="40" t="str">
        <f>'Picking Information'!E56</f>
        <v>UG85-1_bp_z04</v>
      </c>
      <c r="D53" s="45">
        <f>'Picking Information'!F56</f>
        <v>0</v>
      </c>
      <c r="E53" s="45">
        <v>1</v>
      </c>
      <c r="F53" s="121">
        <f>'Picking Information'!H56</f>
        <v>107.6</v>
      </c>
      <c r="G53" s="121">
        <f>'Picking Information'!I56</f>
        <v>48.6</v>
      </c>
      <c r="H53" s="121">
        <f>'Picking Information'!J56</f>
        <v>106.8</v>
      </c>
      <c r="I53" s="121">
        <f>'Picking Information'!K56</f>
        <v>52.4</v>
      </c>
      <c r="J53" s="121">
        <f t="shared" si="37"/>
        <v>107.19999999999999</v>
      </c>
      <c r="K53" s="121">
        <f t="shared" si="38"/>
        <v>50.5</v>
      </c>
      <c r="L53" s="121">
        <f t="shared" si="39"/>
        <v>25.25</v>
      </c>
      <c r="M53" s="121">
        <f>IF('Picking Information'!P56="N",'Calculations Page'!F53*1.5,'Calculations Page'!F53)</f>
        <v>107.6</v>
      </c>
      <c r="N53" s="46" t="str">
        <f>'Picking Information'!R56</f>
        <v>zircon</v>
      </c>
      <c r="O53" s="222"/>
      <c r="P53" s="47">
        <f t="shared" si="40"/>
        <v>1.2694491072E-6</v>
      </c>
      <c r="Q53" s="306">
        <f t="shared" si="41"/>
        <v>8.702287325999999E-7</v>
      </c>
      <c r="R53" s="47">
        <f t="shared" si="42"/>
        <v>0.2771303277270793</v>
      </c>
      <c r="S53" s="47">
        <f t="shared" si="43"/>
        <v>0.11007250910964703</v>
      </c>
      <c r="T53" s="47">
        <f t="shared" si="44"/>
        <v>9.7795281386874752E-2</v>
      </c>
      <c r="U53" s="47">
        <f t="shared" si="45"/>
        <v>0.90261103958056232</v>
      </c>
      <c r="V53" s="47">
        <f t="shared" si="46"/>
        <v>0.64902767669818673</v>
      </c>
      <c r="W53" s="47">
        <f t="shared" si="47"/>
        <v>0.61044967169145481</v>
      </c>
      <c r="X53" s="239">
        <f t="shared" si="48"/>
        <v>0.64527060489552523</v>
      </c>
      <c r="Y53" s="306">
        <f t="shared" si="49"/>
        <v>5.5262048183424535E-3</v>
      </c>
      <c r="Z53" s="306">
        <f t="shared" si="50"/>
        <v>4.3511436629999994E-6</v>
      </c>
      <c r="AA53" s="192"/>
      <c r="AB53" s="192"/>
      <c r="AC53" s="192"/>
      <c r="AD53" s="192"/>
      <c r="AE53" s="192"/>
      <c r="AF53" s="192"/>
      <c r="AG53" s="251">
        <f t="shared" si="9"/>
        <v>1433738424205.7283</v>
      </c>
      <c r="AH53" s="246">
        <f t="shared" si="51"/>
        <v>8608725199.2922001</v>
      </c>
      <c r="AI53" s="246">
        <f t="shared" si="10"/>
        <v>1691112105561.1543</v>
      </c>
      <c r="AJ53" s="246">
        <f t="shared" si="52"/>
        <v>13847555888.523577</v>
      </c>
      <c r="AK53" s="246">
        <f t="shared" si="11"/>
        <v>174546574.43947619</v>
      </c>
      <c r="AL53" s="246">
        <f t="shared" si="53"/>
        <v>79527107.403615773</v>
      </c>
      <c r="AM53" s="213" t="str">
        <f t="shared" si="54"/>
        <v>UG85-1_bp_z04</v>
      </c>
      <c r="AN53" s="256">
        <f t="shared" si="55"/>
        <v>1303284548.9639471</v>
      </c>
      <c r="AO53" s="252">
        <f t="shared" si="56"/>
        <v>1433738424205.7283</v>
      </c>
      <c r="AP53" s="252">
        <f t="shared" si="12"/>
        <v>-2.199E-3</v>
      </c>
      <c r="AQ53" s="252">
        <f t="shared" si="13"/>
        <v>-0.99998423165137618</v>
      </c>
      <c r="AR53" s="252">
        <f t="shared" si="57"/>
        <v>8608725199.2922001</v>
      </c>
      <c r="AS53" s="252">
        <f t="shared" si="14"/>
        <v>1.6318924942564423E-4</v>
      </c>
      <c r="AT53" s="252">
        <f t="shared" si="58"/>
        <v>-7.452123257462559E-2</v>
      </c>
      <c r="AU53" s="252">
        <f t="shared" si="59"/>
        <v>137290153.01859486</v>
      </c>
      <c r="AV53" s="252">
        <f t="shared" si="60"/>
        <v>9456562.6330664139</v>
      </c>
      <c r="AW53" s="252">
        <f t="shared" si="61"/>
        <v>996169.97067578149</v>
      </c>
      <c r="AX53" s="252">
        <f t="shared" si="62"/>
        <v>2673662207.5426502</v>
      </c>
      <c r="AY53" s="252">
        <f t="shared" si="63"/>
        <v>1691112105561.1543</v>
      </c>
      <c r="AZ53" s="252">
        <f t="shared" si="64"/>
        <v>-0.13029600894067567</v>
      </c>
      <c r="BA53" s="252">
        <f t="shared" si="65"/>
        <v>-1</v>
      </c>
      <c r="BB53" s="252">
        <f t="shared" si="66"/>
        <v>13847555888.523577</v>
      </c>
      <c r="BC53" s="252">
        <f t="shared" si="67"/>
        <v>5.34545603211162E-4</v>
      </c>
      <c r="BD53" s="252">
        <f t="shared" si="68"/>
        <v>-4.1025163014571245E-3</v>
      </c>
      <c r="BE53" s="252">
        <f t="shared" si="69"/>
        <v>26831629.130094022</v>
      </c>
      <c r="BF53" s="252">
        <f t="shared" si="70"/>
        <v>269331.52955150726</v>
      </c>
      <c r="BG53" s="252">
        <f t="shared" si="71"/>
        <v>124328.76421099737</v>
      </c>
      <c r="BH53" s="213"/>
      <c r="BI53" s="213"/>
      <c r="BJ53" s="213"/>
      <c r="BK53" s="213"/>
      <c r="BL53" s="213" t="str">
        <f t="shared" si="72"/>
        <v>UG85-1_bp_z04</v>
      </c>
      <c r="BM53" s="304">
        <f>(($AC$20-'ICPMS Data'!V54)/('ICPMS Data'!V54/$AC$12-1)*AG53)</f>
        <v>723256294047.53223</v>
      </c>
      <c r="BN53" s="304">
        <f t="shared" si="73"/>
        <v>1433738424205.7283</v>
      </c>
      <c r="BO53" s="304">
        <f>$AC$33-'ICPMS Data'!V54</f>
        <v>-0.50392283769702395</v>
      </c>
      <c r="BP53" s="304">
        <f>'ICPMS Data'!V54/$AC$12-1</f>
        <v>-0.99638816056696511</v>
      </c>
      <c r="BQ53" s="304">
        <f t="shared" si="74"/>
        <v>8608725199.2922001</v>
      </c>
      <c r="BR53" s="304">
        <f>SQRT($AD$33^2+'ICPMS Data'!W54^2)</f>
        <v>6.9116280369272325E-3</v>
      </c>
      <c r="BS53" s="304">
        <f>BP53*SQRT(('ICPMS Data'!W54/'ICPMS Data'!V54)^2+($AE$12/$AC$12)^2)</f>
        <v>-1.5419579575688852E-2</v>
      </c>
      <c r="BT53" s="304">
        <f t="shared" si="75"/>
        <v>15573741978.784054</v>
      </c>
      <c r="BU53" s="485">
        <f t="shared" si="76"/>
        <v>5247908793.1005545</v>
      </c>
      <c r="BV53" s="304">
        <f t="shared" si="77"/>
        <v>113002234.6775026</v>
      </c>
      <c r="BW53" s="304">
        <f>AI53*(($AC$21-'ICPMS Data'!X54)/('ICPMS Data'!X54/$AC$13-1))</f>
        <v>204200470316.84418</v>
      </c>
      <c r="BX53" s="304">
        <f t="shared" si="78"/>
        <v>1691112105561.1543</v>
      </c>
      <c r="BY53" s="304">
        <f>$AC$34-'ICPMS Data'!X54</f>
        <v>-0.249464222240426</v>
      </c>
      <c r="BZ53" s="304">
        <f>'ICPMS Data'!X54/$AC$13-1</f>
        <v>-1</v>
      </c>
      <c r="CA53" s="304">
        <f t="shared" si="79"/>
        <v>13847555888.523577</v>
      </c>
      <c r="CB53" s="304">
        <f>SQRT($AD$34^2+'ICPMS Data'!Y54^2)</f>
        <v>5.300500513255855E-3</v>
      </c>
      <c r="CC53" s="304">
        <f>BZ53*SQRT(('ICPMS Data'!Y54/'ICPMS Data'!X54)^2+($AE$13/$AC$13)^2)</f>
        <v>-2.12474527136585E-2</v>
      </c>
      <c r="CD53" s="304">
        <f t="shared" si="80"/>
        <v>6359664655.2613983</v>
      </c>
      <c r="CE53" s="485">
        <v>0</v>
      </c>
      <c r="CF53" s="485">
        <v>0</v>
      </c>
      <c r="CG53" s="213" t="str">
        <f t="shared" si="81"/>
        <v>UG85-1_bp_z04</v>
      </c>
      <c r="CH53" s="262">
        <f t="shared" si="82"/>
        <v>721953009498.56824</v>
      </c>
      <c r="CI53" s="257">
        <f t="shared" si="83"/>
        <v>15574347106.953041</v>
      </c>
      <c r="CJ53" s="257">
        <f t="shared" si="84"/>
        <v>5238452230.4674873</v>
      </c>
      <c r="CK53" s="257">
        <f t="shared" si="85"/>
        <v>113006625.45496988</v>
      </c>
      <c r="CL53" s="262">
        <f t="shared" si="86"/>
        <v>201526808109.30151</v>
      </c>
      <c r="CM53" s="257">
        <f t="shared" si="87"/>
        <v>6359721256.761404</v>
      </c>
      <c r="CN53" s="262">
        <f t="shared" si="88"/>
        <v>-269331.52955150726</v>
      </c>
      <c r="CO53" s="257">
        <f t="shared" si="89"/>
        <v>124328.76421099737</v>
      </c>
      <c r="CP53" s="286"/>
      <c r="CQ53" s="218">
        <f t="shared" si="90"/>
        <v>1.207959238752551E-12</v>
      </c>
      <c r="CR53" s="48">
        <f t="shared" si="91"/>
        <v>2.5871689512552932E-14</v>
      </c>
      <c r="CS53" s="219">
        <f t="shared" si="92"/>
        <v>1.199257490861409E-12</v>
      </c>
      <c r="CT53" s="219">
        <f t="shared" si="93"/>
        <v>2.58710084833107E-14</v>
      </c>
      <c r="CU53" s="323">
        <f t="shared" si="94"/>
        <v>0.82256808942214843</v>
      </c>
      <c r="CV53" s="219">
        <f t="shared" si="95"/>
        <v>8.701747891142005E-15</v>
      </c>
      <c r="CW53" s="219">
        <f t="shared" si="96"/>
        <v>1.8771864693516592E-16</v>
      </c>
      <c r="CX53" s="323">
        <f t="shared" si="97"/>
        <v>5.2224461118604223E-3</v>
      </c>
      <c r="CY53" s="48">
        <f t="shared" si="98"/>
        <v>3.3476213971644772E-13</v>
      </c>
      <c r="CZ53" s="48">
        <f t="shared" si="99"/>
        <v>1.0564321024520605E-14</v>
      </c>
      <c r="DA53" s="323">
        <f t="shared" si="100"/>
        <v>0.17220946446599117</v>
      </c>
      <c r="DB53" s="219">
        <f t="shared" si="101"/>
        <v>0</v>
      </c>
      <c r="DC53" s="219">
        <f t="shared" si="102"/>
        <v>0</v>
      </c>
      <c r="DD53" s="213"/>
      <c r="DE53" s="267">
        <f t="shared" si="103"/>
        <v>0.2875305376002697</v>
      </c>
      <c r="DF53" s="263">
        <f t="shared" si="104"/>
        <v>6.1582382546729745E-3</v>
      </c>
      <c r="DG53" s="263">
        <f t="shared" si="105"/>
        <v>7.7678206899804522E-2</v>
      </c>
      <c r="DH53" s="263">
        <f t="shared" si="106"/>
        <v>2.4513450505297611E-3</v>
      </c>
      <c r="DI53" s="263">
        <f t="shared" si="107"/>
        <v>0</v>
      </c>
      <c r="DJ53" s="268">
        <f t="shared" si="108"/>
        <v>0</v>
      </c>
      <c r="DL53" s="49">
        <f>'He Data'!P55/(1000000000*22413.6)</f>
        <v>4.5334744350202759E-13</v>
      </c>
      <c r="DM53" s="45">
        <f>DL53*('He Data'!Q55/'He Data'!P55)</f>
        <v>1.4645265569042769E-15</v>
      </c>
      <c r="DN53" s="50">
        <f t="shared" si="109"/>
        <v>273005830476.92102</v>
      </c>
      <c r="DO53" s="51">
        <f>DN53*('He Data'!Q55/'He Data'!P55)</f>
        <v>881937892.56775558</v>
      </c>
      <c r="DP53" s="50">
        <f t="shared" si="110"/>
        <v>7.0256949574733595E-13</v>
      </c>
      <c r="DQ53" s="50">
        <f t="shared" si="111"/>
        <v>2.2696316022971419E-15</v>
      </c>
      <c r="DR53" s="50">
        <f>('He Data'!P55/1000000000)*0.0000000008107131194</f>
        <v>8.2377762022886577E-18</v>
      </c>
      <c r="DS53" s="50">
        <f>('He Data'!P55/1000000000)/3785.41178*42</f>
        <v>1.1274023850225242E-10</v>
      </c>
      <c r="DW53" s="213" t="str">
        <f t="shared" si="112"/>
        <v>UG85-1_bp_z04</v>
      </c>
      <c r="DX53" s="324">
        <f t="shared" ca="1" si="113"/>
        <v>268.50485511748832</v>
      </c>
      <c r="DY53" s="325">
        <f t="shared" ca="1" si="114"/>
        <v>5.2761552589790162</v>
      </c>
      <c r="DZ53" s="326">
        <f t="shared" ca="1" si="115"/>
        <v>268504855.11748832</v>
      </c>
      <c r="EA53" s="326">
        <f t="shared" ca="1" si="149"/>
        <v>4.5334744350202552E-13</v>
      </c>
      <c r="EB53" s="324">
        <f t="shared" ca="1" si="150"/>
        <v>4.565970416221564E-15</v>
      </c>
      <c r="EC53" s="326">
        <f t="shared" ca="1" si="116"/>
        <v>268504855.11748958</v>
      </c>
      <c r="ED53" s="324">
        <f t="shared" ca="1" si="117"/>
        <v>268.50485511748957</v>
      </c>
      <c r="EE53" s="326"/>
      <c r="EF53" s="457" t="str">
        <f>'Picking Information'!B56</f>
        <v>3</v>
      </c>
      <c r="EG53" s="459" t="str">
        <f>'Picking Information'!C56</f>
        <v>z</v>
      </c>
      <c r="EH53" s="510">
        <f>IF($EG53="a",'Alpha Ejection Compiler'!G53,IF($EG53="z",'Alpha Ejection Compiler'!N53,IF($EG53="t",'Alpha Ejection Compiler'!U53,IF($EG53="m",'Alpha Ejection Compiler'!AB53,-1))))</f>
        <v>8.702287325999999E-7</v>
      </c>
      <c r="EI53" s="511">
        <f>'Alpha Ejection Compiler'!E53</f>
        <v>30.093604540749489</v>
      </c>
      <c r="EJ53" s="30">
        <f>IF($EG53="a",'Alpha Ejection Compiler'!H53,IF($EG53="z",'Alpha Ejection Compiler'!O53,IF($EG53="t",'Alpha Ejection Compiler'!V53,IF($EG53="m",'Alpha Ejection Compiler'!AC53,-1))))</f>
        <v>0.64526837115627744</v>
      </c>
      <c r="EK53" s="30">
        <f>IF($EG53="a",'Alpha Ejection Compiler'!I53,IF($EG53="z",'Alpha Ejection Compiler'!P53,IF($EG53="t",'Alpha Ejection Compiler'!W53,IF($EG53="m",'Alpha Ejection Compiler'!AD53,-1))))</f>
        <v>0.59436038802542912</v>
      </c>
      <c r="EL53" s="30">
        <f>IF($EG53="a",'Alpha Ejection Compiler'!J53,IF($EG53="z",'Alpha Ejection Compiler'!Q53,IF($EG53="t",'Alpha Ejection Compiler'!X53,IF($EG53="m",'Alpha Ejection Compiler'!AE53,-1))))</f>
        <v>0.58677086921733801</v>
      </c>
      <c r="EM53" s="30">
        <f>IF($EG53="a",'Alpha Ejection Compiler'!K53,IF($EG53="z",'Alpha Ejection Compiler'!R53,IF($EG53="t",'Alpha Ejection Compiler'!Y53,IF($EG53="m",'Alpha Ejection Compiler'!AF53,-1))))</f>
        <v>0.88444445951882955</v>
      </c>
      <c r="EN53" s="30">
        <f t="shared" si="118"/>
        <v>0.63957136025531014</v>
      </c>
      <c r="EO53" s="30">
        <f t="shared" si="151"/>
        <v>0.64527060489552523</v>
      </c>
      <c r="EP53" s="213" t="str">
        <f t="shared" si="119"/>
        <v>UG85-1_bp_z04</v>
      </c>
      <c r="EQ53" s="474">
        <f t="shared" ca="1" si="120"/>
        <v>414.09544276710233</v>
      </c>
      <c r="ER53" s="475">
        <f t="shared" ca="1" si="121"/>
        <v>8.1370292061157894</v>
      </c>
      <c r="ES53" s="473">
        <f t="shared" ca="1" si="122"/>
        <v>414095442.7671023</v>
      </c>
      <c r="ET53" s="476">
        <f t="shared" ca="1" si="152"/>
        <v>4.5334744350202668E-13</v>
      </c>
      <c r="EU53" s="478">
        <f t="shared" ca="1" si="153"/>
        <v>2.0045723778533696E-15</v>
      </c>
      <c r="EV53" s="477">
        <f t="shared" ca="1" si="123"/>
        <v>414095442.76710314</v>
      </c>
      <c r="EW53" s="474">
        <f t="shared" ca="1" si="124"/>
        <v>414.09544276710312</v>
      </c>
      <c r="EX53" s="474"/>
      <c r="EZ53" s="128">
        <f t="shared" si="154"/>
        <v>1.4882785461590085E-21</v>
      </c>
      <c r="FA53" s="63">
        <f t="shared" si="155"/>
        <v>5.9989414874138416E-23</v>
      </c>
      <c r="FB53" s="67">
        <f t="shared" si="156"/>
        <v>9.9374141174827505E-23</v>
      </c>
      <c r="FC53" s="63">
        <f t="shared" si="157"/>
        <v>0</v>
      </c>
      <c r="FD53" s="63">
        <f t="shared" si="125"/>
        <v>1.6476421022079743E-21</v>
      </c>
      <c r="FE53" s="67">
        <f t="shared" si="126"/>
        <v>1.7896260356007604E-10</v>
      </c>
      <c r="FF53" s="67">
        <f t="shared" si="158"/>
        <v>268589337.40117127</v>
      </c>
      <c r="FG53" s="64">
        <f t="shared" si="127"/>
        <v>268.58933740117129</v>
      </c>
      <c r="FH53" s="65">
        <f t="shared" si="159"/>
        <v>410922201.31070918</v>
      </c>
      <c r="FI53" s="65">
        <f t="shared" si="128"/>
        <v>410.92220131070917</v>
      </c>
      <c r="FJ53" s="65">
        <f t="shared" si="160"/>
        <v>8.160494776351312</v>
      </c>
      <c r="FK53" s="63">
        <f t="shared" si="161"/>
        <v>1.6476421022079743E-21</v>
      </c>
      <c r="FL53" s="63">
        <f t="shared" si="162"/>
        <v>3.2284664543126618E-23</v>
      </c>
      <c r="FM53" s="63">
        <f t="shared" si="163"/>
        <v>5333909.625361477</v>
      </c>
      <c r="FN53" s="65">
        <f t="shared" si="129"/>
        <v>5.3339096253614766</v>
      </c>
      <c r="FO53" s="66">
        <f t="shared" si="130"/>
        <v>1.9858977563932949</v>
      </c>
      <c r="FQ53" s="73">
        <f>IF('Picking Information'!U56="Y",'Calculations Page'!FG53,-1)</f>
        <v>268.58933740117129</v>
      </c>
      <c r="FR53" s="72">
        <f>IF('Picking Information'!U56="Y",'Calculations Page'!FN53,-1)</f>
        <v>5.3339096253614766</v>
      </c>
      <c r="FS53" s="72">
        <f>IF('Picking Information'!A56="Y",1,'Calculations Page'!X53)</f>
        <v>0.64527060489552523</v>
      </c>
      <c r="FT53" s="72">
        <f t="shared" si="131"/>
        <v>27.492550000000008</v>
      </c>
      <c r="FU53" s="72">
        <f t="shared" si="132"/>
        <v>416.24294577103535</v>
      </c>
      <c r="FV53" s="72">
        <f t="shared" si="133"/>
        <v>8.2661593212123492</v>
      </c>
      <c r="FW53" s="74">
        <f t="shared" si="134"/>
        <v>16.532318642424698</v>
      </c>
      <c r="FY53" s="79">
        <f t="shared" si="30"/>
        <v>520.95205147680235</v>
      </c>
      <c r="FZ53" s="80">
        <f t="shared" si="31"/>
        <v>1.6829213999044614</v>
      </c>
      <c r="GA53" s="80">
        <f>(DE53/1000)/'Calculations Page'!EH53</f>
        <v>330.40800289506518</v>
      </c>
      <c r="GB53" s="80">
        <f t="shared" si="32"/>
        <v>7.0765742660253022</v>
      </c>
      <c r="GC53" s="80">
        <f>(DG53/1000)/'Calculations Page'!EH53</f>
        <v>89.261827367758571</v>
      </c>
      <c r="GD53" s="80">
        <f t="shared" si="33"/>
        <v>2.8168973957063308</v>
      </c>
      <c r="GE53" s="80">
        <f>(DI53/1000)/'Calculations Page'!EH53</f>
        <v>0</v>
      </c>
      <c r="GF53" s="80" t="e">
        <f t="shared" si="34"/>
        <v>#DIV/0!</v>
      </c>
      <c r="GG53" s="81">
        <f t="shared" si="135"/>
        <v>351.38453232648845</v>
      </c>
      <c r="GH53" s="516">
        <f t="shared" si="35"/>
        <v>1.4906751510450749E-15</v>
      </c>
      <c r="GI53" s="515"/>
      <c r="GJ53" s="243"/>
      <c r="GK53" s="85" t="str">
        <f t="shared" si="136"/>
        <v>520.952</v>
      </c>
      <c r="GL53" s="86" t="str">
        <f t="shared" si="137"/>
        <v>1.683</v>
      </c>
      <c r="GM53" s="86" t="str">
        <f t="shared" si="138"/>
        <v>330.41</v>
      </c>
      <c r="GN53" s="86" t="str">
        <f t="shared" si="139"/>
        <v>7.08</v>
      </c>
      <c r="GO53" s="86" t="str">
        <f t="shared" si="140"/>
        <v>89.26</v>
      </c>
      <c r="GP53" s="86" t="str">
        <f t="shared" si="141"/>
        <v>2.82</v>
      </c>
      <c r="GQ53" s="86" t="str">
        <f t="shared" si="142"/>
        <v>0.00</v>
      </c>
      <c r="GR53" s="86" t="e">
        <f t="shared" si="143"/>
        <v>#DIV/0!</v>
      </c>
      <c r="GS53" s="86" t="str">
        <f t="shared" si="144"/>
        <v>268.59</v>
      </c>
      <c r="GT53" s="86" t="str">
        <f t="shared" si="145"/>
        <v>0.645</v>
      </c>
      <c r="GU53" s="86" t="str">
        <f t="shared" si="146"/>
        <v>416.24</v>
      </c>
      <c r="GV53" s="87" t="str">
        <f t="shared" si="147"/>
        <v>8.27</v>
      </c>
      <c r="GW53" s="87" t="str">
        <f t="shared" si="148"/>
        <v>5.33</v>
      </c>
      <c r="GX53" s="129"/>
      <c r="GY53" s="93"/>
      <c r="HA53" s="131"/>
      <c r="HB53" s="132"/>
      <c r="HC53" s="130"/>
    </row>
    <row r="54" spans="1:211">
      <c r="A54" s="39" t="str">
        <f>'Picking Information'!B57</f>
        <v>3</v>
      </c>
      <c r="B54" s="40" t="str">
        <f>'Picking Information'!D57</f>
        <v>Peak</v>
      </c>
      <c r="C54" s="40" t="str">
        <f>'Picking Information'!E57</f>
        <v>UG85-1_bp_z05</v>
      </c>
      <c r="D54" s="45">
        <f>'Picking Information'!F57</f>
        <v>0</v>
      </c>
      <c r="E54" s="45">
        <v>1</v>
      </c>
      <c r="F54" s="121">
        <f>'Picking Information'!H57</f>
        <v>137.4</v>
      </c>
      <c r="G54" s="121">
        <f>'Picking Information'!I57</f>
        <v>77.8</v>
      </c>
      <c r="H54" s="121">
        <f>'Picking Information'!J57</f>
        <v>122.5</v>
      </c>
      <c r="I54" s="121">
        <f>'Picking Information'!K57</f>
        <v>82.5</v>
      </c>
      <c r="J54" s="121">
        <f t="shared" si="37"/>
        <v>129.94999999999999</v>
      </c>
      <c r="K54" s="121">
        <f t="shared" si="38"/>
        <v>80.150000000000006</v>
      </c>
      <c r="L54" s="121">
        <f t="shared" si="39"/>
        <v>40.075000000000003</v>
      </c>
      <c r="M54" s="121">
        <f>IF('Picking Information'!P57="N",'Calculations Page'!F54*1.5,'Calculations Page'!F54)</f>
        <v>137.4</v>
      </c>
      <c r="N54" s="46" t="str">
        <f>'Picking Information'!R57</f>
        <v>zircon</v>
      </c>
      <c r="O54" s="222"/>
      <c r="P54" s="47">
        <f t="shared" si="40"/>
        <v>3.8784909487500002E-6</v>
      </c>
      <c r="Q54" s="306">
        <f t="shared" si="41"/>
        <v>2.2823864297000001E-6</v>
      </c>
      <c r="R54" s="47">
        <f t="shared" si="42"/>
        <v>0.20508826054739432</v>
      </c>
      <c r="S54" s="47">
        <f t="shared" si="43"/>
        <v>7.2197962154294026E-2</v>
      </c>
      <c r="T54" s="47">
        <f t="shared" si="44"/>
        <v>6.4462466209191105E-2</v>
      </c>
      <c r="U54" s="47">
        <f t="shared" si="45"/>
        <v>0.91722366126965105</v>
      </c>
      <c r="V54" s="47">
        <f t="shared" si="46"/>
        <v>0.75808237751346597</v>
      </c>
      <c r="W54" s="47">
        <f t="shared" si="47"/>
        <v>0.73121376745558475</v>
      </c>
      <c r="X54" s="239">
        <f t="shared" si="48"/>
        <v>0.75585829234610113</v>
      </c>
      <c r="Y54" s="306">
        <f t="shared" si="49"/>
        <v>1.4493815720659614E-2</v>
      </c>
      <c r="Z54" s="306">
        <f t="shared" si="50"/>
        <v>1.1411932148499999E-5</v>
      </c>
      <c r="AA54" s="192"/>
      <c r="AB54" s="192"/>
      <c r="AC54" s="192"/>
      <c r="AD54" s="192"/>
      <c r="AE54" s="192"/>
      <c r="AF54" s="192"/>
      <c r="AG54" s="251">
        <f t="shared" si="9"/>
        <v>1433738424205.7283</v>
      </c>
      <c r="AH54" s="246">
        <f t="shared" si="51"/>
        <v>8608725199.2922001</v>
      </c>
      <c r="AI54" s="246">
        <f t="shared" si="10"/>
        <v>1691112105561.1543</v>
      </c>
      <c r="AJ54" s="246">
        <f t="shared" si="52"/>
        <v>13847555888.523577</v>
      </c>
      <c r="AK54" s="246">
        <f t="shared" si="11"/>
        <v>174546574.43947619</v>
      </c>
      <c r="AL54" s="246">
        <f t="shared" si="53"/>
        <v>79527107.403615773</v>
      </c>
      <c r="AM54" s="213" t="str">
        <f t="shared" si="54"/>
        <v>UG85-1_bp_z05</v>
      </c>
      <c r="AN54" s="256">
        <f t="shared" si="55"/>
        <v>1303284548.9639471</v>
      </c>
      <c r="AO54" s="252">
        <f t="shared" si="56"/>
        <v>1433738424205.7283</v>
      </c>
      <c r="AP54" s="252">
        <f t="shared" si="12"/>
        <v>-2.199E-3</v>
      </c>
      <c r="AQ54" s="252">
        <f t="shared" si="13"/>
        <v>-0.99998423165137618</v>
      </c>
      <c r="AR54" s="252">
        <f t="shared" si="57"/>
        <v>8608725199.2922001</v>
      </c>
      <c r="AS54" s="252">
        <f t="shared" si="14"/>
        <v>1.6318924942564423E-4</v>
      </c>
      <c r="AT54" s="252">
        <f t="shared" si="58"/>
        <v>-7.452123257462559E-2</v>
      </c>
      <c r="AU54" s="252">
        <f t="shared" si="59"/>
        <v>137290153.01859486</v>
      </c>
      <c r="AV54" s="252">
        <f t="shared" si="60"/>
        <v>9456562.6330664139</v>
      </c>
      <c r="AW54" s="252">
        <f t="shared" si="61"/>
        <v>996169.97067578149</v>
      </c>
      <c r="AX54" s="252">
        <f t="shared" si="62"/>
        <v>2673662207.5426502</v>
      </c>
      <c r="AY54" s="252">
        <f t="shared" si="63"/>
        <v>1691112105561.1543</v>
      </c>
      <c r="AZ54" s="252">
        <f t="shared" si="64"/>
        <v>-0.13029600894067567</v>
      </c>
      <c r="BA54" s="252">
        <f t="shared" si="65"/>
        <v>-1</v>
      </c>
      <c r="BB54" s="252">
        <f t="shared" si="66"/>
        <v>13847555888.523577</v>
      </c>
      <c r="BC54" s="252">
        <f t="shared" si="67"/>
        <v>5.34545603211162E-4</v>
      </c>
      <c r="BD54" s="252">
        <f t="shared" si="68"/>
        <v>-4.1025163014571245E-3</v>
      </c>
      <c r="BE54" s="252">
        <f t="shared" si="69"/>
        <v>26831629.130094022</v>
      </c>
      <c r="BF54" s="252">
        <f t="shared" si="70"/>
        <v>269331.52955150726</v>
      </c>
      <c r="BG54" s="252">
        <f t="shared" si="71"/>
        <v>124328.76421099737</v>
      </c>
      <c r="BH54" s="213"/>
      <c r="BI54" s="213"/>
      <c r="BJ54" s="213"/>
      <c r="BK54" s="213"/>
      <c r="BL54" s="213" t="str">
        <f t="shared" si="72"/>
        <v>UG85-1_bp_z05</v>
      </c>
      <c r="BM54" s="304">
        <f>(($AC$20-'ICPMS Data'!V55)/('ICPMS Data'!V55/$AC$12-1)*AG54)</f>
        <v>2357442190463.6948</v>
      </c>
      <c r="BN54" s="304">
        <f t="shared" si="73"/>
        <v>1433738424205.7283</v>
      </c>
      <c r="BO54" s="304">
        <f>$AC$33-'ICPMS Data'!V55</f>
        <v>-1.62638522308467</v>
      </c>
      <c r="BP54" s="304">
        <f>'ICPMS Data'!V55/$AC$12-1</f>
        <v>-0.98834298865334957</v>
      </c>
      <c r="BQ54" s="304">
        <f t="shared" si="74"/>
        <v>8608725199.2922001</v>
      </c>
      <c r="BR54" s="304">
        <f>SQRT($AD$33^2+'ICPMS Data'!W55^2)</f>
        <v>9.8760367839004562E-3</v>
      </c>
      <c r="BS54" s="304">
        <f>BP54*SQRT(('ICPMS Data'!W55/'ICPMS Data'!V55)^2+($AE$12/$AC$12)^2)</f>
        <v>-9.2844227444298082E-3</v>
      </c>
      <c r="BT54" s="304">
        <f t="shared" si="75"/>
        <v>29928602849.032753</v>
      </c>
      <c r="BU54" s="485">
        <f t="shared" si="76"/>
        <v>17105473816.654535</v>
      </c>
      <c r="BV54" s="304">
        <f t="shared" si="77"/>
        <v>217160333.54883072</v>
      </c>
      <c r="BW54" s="304">
        <f>AI54*(($AC$21-'ICPMS Data'!X55)/('ICPMS Data'!X55/$AC$13-1))</f>
        <v>489396284470.55109</v>
      </c>
      <c r="BX54" s="304">
        <f t="shared" si="78"/>
        <v>1691112105561.1543</v>
      </c>
      <c r="BY54" s="304">
        <f>$AC$34-'ICPMS Data'!X55</f>
        <v>-0.41810816560518105</v>
      </c>
      <c r="BZ54" s="304">
        <f>'ICPMS Data'!X55/$AC$13-1</f>
        <v>-1</v>
      </c>
      <c r="CA54" s="304">
        <f t="shared" si="79"/>
        <v>13847555888.523577</v>
      </c>
      <c r="CB54" s="304">
        <f>SQRT($AD$34^2+'ICPMS Data'!Y55^2)</f>
        <v>6.8991925197757209E-3</v>
      </c>
      <c r="CC54" s="304">
        <f>BZ54*SQRT(('ICPMS Data'!Y55/'ICPMS Data'!X55)^2+($AE$13/$AC$13)^2)</f>
        <v>-1.6500935849587499E-2</v>
      </c>
      <c r="CD54" s="304">
        <f t="shared" si="80"/>
        <v>12103171670.034073</v>
      </c>
      <c r="CE54" s="485">
        <v>0</v>
      </c>
      <c r="CF54" s="485">
        <v>0</v>
      </c>
      <c r="CG54" s="213" t="str">
        <f t="shared" si="81"/>
        <v>UG85-1_bp_z05</v>
      </c>
      <c r="CH54" s="262">
        <f t="shared" si="82"/>
        <v>2356138905914.731</v>
      </c>
      <c r="CI54" s="257">
        <f t="shared" si="83"/>
        <v>29928917739.892422</v>
      </c>
      <c r="CJ54" s="257">
        <f t="shared" si="84"/>
        <v>17096017254.021469</v>
      </c>
      <c r="CK54" s="257">
        <f t="shared" si="85"/>
        <v>217162618.37998247</v>
      </c>
      <c r="CL54" s="262">
        <f t="shared" si="86"/>
        <v>486722622263.00842</v>
      </c>
      <c r="CM54" s="257">
        <f t="shared" si="87"/>
        <v>12103201411.636393</v>
      </c>
      <c r="CN54" s="262">
        <f t="shared" si="88"/>
        <v>-269331.52955150726</v>
      </c>
      <c r="CO54" s="257">
        <f t="shared" si="89"/>
        <v>124328.76421099737</v>
      </c>
      <c r="CP54" s="286"/>
      <c r="CQ54" s="218">
        <f t="shared" si="90"/>
        <v>3.942250702938127E-12</v>
      </c>
      <c r="CR54" s="48">
        <f t="shared" si="91"/>
        <v>4.9717118919710535E-14</v>
      </c>
      <c r="CS54" s="219">
        <f t="shared" si="92"/>
        <v>3.913852003180616E-12</v>
      </c>
      <c r="CT54" s="219">
        <f t="shared" si="93"/>
        <v>4.9715810199156845E-14</v>
      </c>
      <c r="CU54" s="323">
        <f t="shared" si="94"/>
        <v>0.86111785311069444</v>
      </c>
      <c r="CV54" s="219">
        <f t="shared" si="95"/>
        <v>2.8398699757510748E-14</v>
      </c>
      <c r="CW54" s="219">
        <f t="shared" si="96"/>
        <v>3.6073524647837621E-16</v>
      </c>
      <c r="CX54" s="323">
        <f t="shared" si="97"/>
        <v>5.4671967484062872E-3</v>
      </c>
      <c r="CY54" s="48">
        <f t="shared" si="98"/>
        <v>8.0850933930732297E-13</v>
      </c>
      <c r="CZ54" s="48">
        <f t="shared" si="99"/>
        <v>2.0104985733615272E-14</v>
      </c>
      <c r="DA54" s="323">
        <f t="shared" si="100"/>
        <v>0.13341495014089938</v>
      </c>
      <c r="DB54" s="219">
        <f t="shared" si="101"/>
        <v>0</v>
      </c>
      <c r="DC54" s="219">
        <f t="shared" si="102"/>
        <v>0</v>
      </c>
      <c r="DD54" s="213"/>
      <c r="DE54" s="267">
        <f t="shared" si="103"/>
        <v>0.93837393482036235</v>
      </c>
      <c r="DF54" s="263">
        <f t="shared" si="104"/>
        <v>1.1834165816458698E-2</v>
      </c>
      <c r="DG54" s="263">
        <f t="shared" si="105"/>
        <v>0.18760650709287122</v>
      </c>
      <c r="DH54" s="263">
        <f t="shared" si="106"/>
        <v>4.665160889628088E-3</v>
      </c>
      <c r="DI54" s="263">
        <f t="shared" si="107"/>
        <v>0</v>
      </c>
      <c r="DJ54" s="268">
        <f t="shared" si="108"/>
        <v>0</v>
      </c>
      <c r="DL54" s="49">
        <f>'He Data'!P56/(1000000000*22413.6)</f>
        <v>1.3251315428726277E-12</v>
      </c>
      <c r="DM54" s="45">
        <f>DL54*('He Data'!Q56/'He Data'!P56)</f>
        <v>4.2552111503423173E-15</v>
      </c>
      <c r="DN54" s="50">
        <f t="shared" si="109"/>
        <v>797994215117.89636</v>
      </c>
      <c r="DO54" s="51">
        <f>DN54*('He Data'!Q56/'He Data'!P56)</f>
        <v>2562488154.7361431</v>
      </c>
      <c r="DP54" s="50">
        <f t="shared" si="110"/>
        <v>1.753148118226718E-12</v>
      </c>
      <c r="DQ54" s="50">
        <f t="shared" si="111"/>
        <v>5.6296414201326141E-15</v>
      </c>
      <c r="DR54" s="50">
        <f>('He Data'!P56/1000000000)*0.0000000008107131194</f>
        <v>2.4078964699685935E-17</v>
      </c>
      <c r="DS54" s="50">
        <f>('He Data'!P56/1000000000)/3785.41178*42</f>
        <v>3.2953896251462948E-10</v>
      </c>
      <c r="DW54" s="213" t="str">
        <f t="shared" si="112"/>
        <v>UG85-1_bp_z05</v>
      </c>
      <c r="DX54" s="324">
        <f t="shared" ca="1" si="113"/>
        <v>244.78963818699788</v>
      </c>
      <c r="DY54" s="325">
        <f t="shared" ca="1" si="114"/>
        <v>2.8992659765316953</v>
      </c>
      <c r="DZ54" s="326">
        <f t="shared" ca="1" si="115"/>
        <v>244789638.18699789</v>
      </c>
      <c r="EA54" s="326">
        <f t="shared" ca="1" si="149"/>
        <v>1.3251315428726266E-12</v>
      </c>
      <c r="EB54" s="324">
        <f t="shared" ca="1" si="150"/>
        <v>7.6199375383818183E-16</v>
      </c>
      <c r="EC54" s="326">
        <f t="shared" ca="1" si="116"/>
        <v>244789638.18699807</v>
      </c>
      <c r="ED54" s="324">
        <f t="shared" ca="1" si="117"/>
        <v>244.78963818699808</v>
      </c>
      <c r="EE54" s="326"/>
      <c r="EF54" s="457" t="str">
        <f>'Picking Information'!B57</f>
        <v>3</v>
      </c>
      <c r="EG54" s="459" t="str">
        <f>'Picking Information'!C57</f>
        <v>z</v>
      </c>
      <c r="EH54" s="510">
        <f>IF($EG54="a",'Alpha Ejection Compiler'!G54,IF($EG54="z",'Alpha Ejection Compiler'!N54,IF($EG54="t",'Alpha Ejection Compiler'!U54,IF($EG54="m",'Alpha Ejection Compiler'!AB54,-1))))</f>
        <v>2.2823864297000001E-6</v>
      </c>
      <c r="EI54" s="511">
        <f>'Alpha Ejection Compiler'!E54</f>
        <v>43.156546121157675</v>
      </c>
      <c r="EJ54" s="30">
        <f>IF($EG54="a",'Alpha Ejection Compiler'!H54,IF($EG54="z",'Alpha Ejection Compiler'!O54,IF($EG54="t",'Alpha Ejection Compiler'!V54,IF($EG54="m",'Alpha Ejection Compiler'!AC54,-1))))</f>
        <v>0.74612005970330308</v>
      </c>
      <c r="EK54" s="30">
        <f>IF($EG54="a",'Alpha Ejection Compiler'!I54,IF($EG54="z",'Alpha Ejection Compiler'!P54,IF($EG54="t",'Alpha Ejection Compiler'!W54,IF($EG54="m",'Alpha Ejection Compiler'!AD54,-1))))</f>
        <v>0.70835591040260659</v>
      </c>
      <c r="EL54" s="30">
        <f>IF($EG54="a",'Alpha Ejection Compiler'!J54,IF($EG54="z",'Alpha Ejection Compiler'!Q54,IF($EG54="t",'Alpha Ejection Compiler'!X54,IF($EG54="m",'Alpha Ejection Compiler'!AE54,-1))))</f>
        <v>0.70268979235488693</v>
      </c>
      <c r="EM54" s="30">
        <f>IF($EG54="a",'Alpha Ejection Compiler'!K54,IF($EG54="z",'Alpha Ejection Compiler'!R54,IF($EG54="t",'Alpha Ejection Compiler'!Y54,IF($EG54="m",'Alpha Ejection Compiler'!AF54,-1))))</f>
        <v>0.91881061675930009</v>
      </c>
      <c r="EN54" s="30">
        <f t="shared" si="118"/>
        <v>0.74252506118212092</v>
      </c>
      <c r="EO54" s="30">
        <f t="shared" si="151"/>
        <v>0.75585829234610113</v>
      </c>
      <c r="EP54" s="213" t="str">
        <f t="shared" si="119"/>
        <v>UG85-1_bp_z05</v>
      </c>
      <c r="EQ54" s="474">
        <f t="shared" ca="1" si="120"/>
        <v>327.10117724636325</v>
      </c>
      <c r="ER54" s="475">
        <f t="shared" ca="1" si="121"/>
        <v>3.8741562800521221</v>
      </c>
      <c r="ES54" s="473">
        <f t="shared" ca="1" si="122"/>
        <v>327101177.24636322</v>
      </c>
      <c r="ET54" s="476">
        <f t="shared" ca="1" si="152"/>
        <v>1.325131542872625E-12</v>
      </c>
      <c r="EU54" s="478">
        <f t="shared" ca="1" si="153"/>
        <v>1.9811837599792728E-15</v>
      </c>
      <c r="EV54" s="477">
        <f t="shared" ca="1" si="123"/>
        <v>327101177.24636388</v>
      </c>
      <c r="EW54" s="474">
        <f t="shared" ca="1" si="124"/>
        <v>327.10117724636387</v>
      </c>
      <c r="EX54" s="474"/>
      <c r="EZ54" s="128">
        <f t="shared" si="154"/>
        <v>4.857090335947144E-21</v>
      </c>
      <c r="FA54" s="63">
        <f t="shared" si="155"/>
        <v>1.9577921619329121E-22</v>
      </c>
      <c r="FB54" s="67">
        <f t="shared" si="156"/>
        <v>2.4000599737337883E-22</v>
      </c>
      <c r="FC54" s="63">
        <f t="shared" si="157"/>
        <v>0</v>
      </c>
      <c r="FD54" s="63">
        <f t="shared" si="125"/>
        <v>5.2928755495138138E-21</v>
      </c>
      <c r="FE54" s="67">
        <f t="shared" si="126"/>
        <v>1.81025151108989E-10</v>
      </c>
      <c r="FF54" s="67">
        <f t="shared" si="158"/>
        <v>244853758.0223442</v>
      </c>
      <c r="FG54" s="64">
        <f t="shared" si="127"/>
        <v>244.85375802234421</v>
      </c>
      <c r="FH54" s="65">
        <f t="shared" si="159"/>
        <v>321677518.87582344</v>
      </c>
      <c r="FI54" s="65">
        <f t="shared" si="128"/>
        <v>321.67751887582347</v>
      </c>
      <c r="FJ54" s="65">
        <f t="shared" si="160"/>
        <v>3.9091667556328744</v>
      </c>
      <c r="FK54" s="63">
        <f t="shared" si="161"/>
        <v>5.2928755495138138E-21</v>
      </c>
      <c r="FL54" s="63">
        <f t="shared" si="162"/>
        <v>6.203517527059895E-23</v>
      </c>
      <c r="FM54" s="63">
        <f t="shared" si="163"/>
        <v>2975570.6093412768</v>
      </c>
      <c r="FN54" s="65">
        <f t="shared" si="129"/>
        <v>2.9755706093412768</v>
      </c>
      <c r="FO54" s="66">
        <f t="shared" si="130"/>
        <v>1.2152440025322135</v>
      </c>
      <c r="FQ54" s="73">
        <f>IF('Picking Information'!U57="Y",'Calculations Page'!FG54,-1)</f>
        <v>244.85375802234421</v>
      </c>
      <c r="FR54" s="72">
        <f>IF('Picking Information'!U57="Y",'Calculations Page'!FN54,-1)</f>
        <v>2.9755706093412768</v>
      </c>
      <c r="FS54" s="72">
        <f>IF('Picking Information'!A57="Y",1,'Calculations Page'!X54)</f>
        <v>0.75585829234610113</v>
      </c>
      <c r="FT54" s="72">
        <f t="shared" si="131"/>
        <v>9.246829500000004</v>
      </c>
      <c r="FU54" s="72">
        <f t="shared" si="132"/>
        <v>323.94135316336218</v>
      </c>
      <c r="FV54" s="72">
        <f t="shared" si="133"/>
        <v>3.9366778660394561</v>
      </c>
      <c r="FW54" s="74">
        <f t="shared" si="134"/>
        <v>7.8733557320789123</v>
      </c>
      <c r="FY54" s="79">
        <f t="shared" si="30"/>
        <v>580.59035298716037</v>
      </c>
      <c r="FZ54" s="80">
        <f t="shared" si="31"/>
        <v>1.8643692825064808</v>
      </c>
      <c r="GA54" s="80">
        <f>(DE54/1000)/'Calculations Page'!EH54</f>
        <v>411.13718632812913</v>
      </c>
      <c r="GB54" s="80">
        <f t="shared" si="32"/>
        <v>5.1849965730887195</v>
      </c>
      <c r="GC54" s="80">
        <f>(DG54/1000)/'Calculations Page'!EH54</f>
        <v>82.197521266164586</v>
      </c>
      <c r="GD54" s="80">
        <f t="shared" si="33"/>
        <v>2.0439838008681477</v>
      </c>
      <c r="GE54" s="80">
        <f>(DI54/1000)/'Calculations Page'!EH54</f>
        <v>0</v>
      </c>
      <c r="GF54" s="80" t="e">
        <f t="shared" si="34"/>
        <v>#DIV/0!</v>
      </c>
      <c r="GG54" s="81">
        <f t="shared" si="135"/>
        <v>430.45360382567782</v>
      </c>
      <c r="GH54" s="516">
        <f t="shared" si="35"/>
        <v>1.6613268143987483E-15</v>
      </c>
      <c r="GI54" s="515"/>
      <c r="GJ54" s="243"/>
      <c r="GK54" s="85" t="str">
        <f t="shared" si="136"/>
        <v>580.590</v>
      </c>
      <c r="GL54" s="86" t="str">
        <f t="shared" si="137"/>
        <v>1.864</v>
      </c>
      <c r="GM54" s="86" t="str">
        <f t="shared" si="138"/>
        <v>411.14</v>
      </c>
      <c r="GN54" s="86" t="str">
        <f t="shared" si="139"/>
        <v>5.18</v>
      </c>
      <c r="GO54" s="86" t="str">
        <f t="shared" si="140"/>
        <v>82.20</v>
      </c>
      <c r="GP54" s="86" t="str">
        <f t="shared" si="141"/>
        <v>2.04</v>
      </c>
      <c r="GQ54" s="86" t="str">
        <f t="shared" si="142"/>
        <v>0.00</v>
      </c>
      <c r="GR54" s="86" t="e">
        <f t="shared" si="143"/>
        <v>#DIV/0!</v>
      </c>
      <c r="GS54" s="86" t="str">
        <f t="shared" si="144"/>
        <v>244.85</v>
      </c>
      <c r="GT54" s="86" t="str">
        <f t="shared" si="145"/>
        <v>0.756</v>
      </c>
      <c r="GU54" s="86" t="str">
        <f t="shared" si="146"/>
        <v>323.94</v>
      </c>
      <c r="GV54" s="87" t="str">
        <f t="shared" si="147"/>
        <v>3.94</v>
      </c>
      <c r="GW54" s="87" t="str">
        <f t="shared" si="148"/>
        <v>2.98</v>
      </c>
      <c r="GX54" s="129"/>
      <c r="GY54" s="93"/>
      <c r="HA54" s="131"/>
      <c r="HB54" s="132"/>
      <c r="HC54" s="130"/>
    </row>
    <row r="55" spans="1:211">
      <c r="A55" s="39" t="str">
        <f>'Picking Information'!B58</f>
        <v>3</v>
      </c>
      <c r="B55" s="40" t="str">
        <f>'Picking Information'!D58</f>
        <v>Peak</v>
      </c>
      <c r="C55" s="40" t="str">
        <f>'Picking Information'!E58</f>
        <v>UG85-1_bp_z06</v>
      </c>
      <c r="D55" s="45">
        <f>'Picking Information'!F58</f>
        <v>0</v>
      </c>
      <c r="E55" s="45">
        <v>1</v>
      </c>
      <c r="F55" s="121">
        <f>'Picking Information'!H58</f>
        <v>208.5</v>
      </c>
      <c r="G55" s="121">
        <f>'Picking Information'!I58</f>
        <v>106.3</v>
      </c>
      <c r="H55" s="121">
        <f>'Picking Information'!J58</f>
        <v>204.8</v>
      </c>
      <c r="I55" s="121">
        <f>'Picking Information'!K58</f>
        <v>93.3</v>
      </c>
      <c r="J55" s="121">
        <f t="shared" si="37"/>
        <v>206.65</v>
      </c>
      <c r="K55" s="121">
        <f t="shared" si="38"/>
        <v>99.8</v>
      </c>
      <c r="L55" s="121">
        <f t="shared" si="39"/>
        <v>49.9</v>
      </c>
      <c r="M55" s="121">
        <f>IF('Picking Information'!P58="N",'Calculations Page'!F55*1.5,'Calculations Page'!F55)</f>
        <v>208.5</v>
      </c>
      <c r="N55" s="46" t="str">
        <f>'Picking Information'!R58</f>
        <v>zircon</v>
      </c>
      <c r="O55" s="222"/>
      <c r="P55" s="47">
        <f t="shared" si="40"/>
        <v>9.5302275612749996E-6</v>
      </c>
      <c r="Q55" s="306">
        <f t="shared" si="41"/>
        <v>6.4479390485749997E-6</v>
      </c>
      <c r="R55" s="47">
        <f t="shared" si="42"/>
        <v>0.2923605301503806</v>
      </c>
      <c r="S55" s="47">
        <f t="shared" si="43"/>
        <v>5.5884911309429408E-2</v>
      </c>
      <c r="T55" s="47">
        <f t="shared" si="44"/>
        <v>4.9672486459730006E-2</v>
      </c>
      <c r="U55" s="47">
        <f t="shared" si="45"/>
        <v>0.89958124771954462</v>
      </c>
      <c r="V55" s="47">
        <f t="shared" si="46"/>
        <v>0.8099723711914717</v>
      </c>
      <c r="W55" s="47">
        <f t="shared" si="47"/>
        <v>0.78877615588042771</v>
      </c>
      <c r="X55" s="239">
        <f t="shared" si="48"/>
        <v>0.80784387369686883</v>
      </c>
      <c r="Y55" s="306">
        <f t="shared" si="49"/>
        <v>4.0946282860775333E-2</v>
      </c>
      <c r="Z55" s="306">
        <f t="shared" si="50"/>
        <v>3.2239695242874997E-5</v>
      </c>
      <c r="AA55" s="192"/>
      <c r="AB55" s="192"/>
      <c r="AC55" s="192"/>
      <c r="AD55" s="192"/>
      <c r="AE55" s="192"/>
      <c r="AF55" s="192"/>
      <c r="AG55" s="251">
        <f t="shared" si="9"/>
        <v>1433738424205.7283</v>
      </c>
      <c r="AH55" s="246">
        <f t="shared" si="51"/>
        <v>8608725199.2922001</v>
      </c>
      <c r="AI55" s="246">
        <f t="shared" si="10"/>
        <v>1691112105561.1543</v>
      </c>
      <c r="AJ55" s="246">
        <f t="shared" si="52"/>
        <v>13847555888.523577</v>
      </c>
      <c r="AK55" s="246">
        <f t="shared" si="11"/>
        <v>174546574.43947619</v>
      </c>
      <c r="AL55" s="246">
        <f t="shared" si="53"/>
        <v>79527107.403615773</v>
      </c>
      <c r="AM55" s="213" t="str">
        <f t="shared" si="54"/>
        <v>UG85-1_bp_z06</v>
      </c>
      <c r="AN55" s="256">
        <f t="shared" si="55"/>
        <v>1303284548.9639471</v>
      </c>
      <c r="AO55" s="252">
        <f t="shared" si="56"/>
        <v>1433738424205.7283</v>
      </c>
      <c r="AP55" s="252">
        <f t="shared" si="12"/>
        <v>-2.199E-3</v>
      </c>
      <c r="AQ55" s="252">
        <f t="shared" si="13"/>
        <v>-0.99998423165137618</v>
      </c>
      <c r="AR55" s="252">
        <f t="shared" si="57"/>
        <v>8608725199.2922001</v>
      </c>
      <c r="AS55" s="252">
        <f t="shared" si="14"/>
        <v>1.6318924942564423E-4</v>
      </c>
      <c r="AT55" s="252">
        <f t="shared" si="58"/>
        <v>-7.452123257462559E-2</v>
      </c>
      <c r="AU55" s="252">
        <f t="shared" si="59"/>
        <v>137290153.01859486</v>
      </c>
      <c r="AV55" s="252">
        <f t="shared" si="60"/>
        <v>9456562.6330664139</v>
      </c>
      <c r="AW55" s="252">
        <f t="shared" si="61"/>
        <v>996169.97067578149</v>
      </c>
      <c r="AX55" s="252">
        <f t="shared" si="62"/>
        <v>2673662207.5426502</v>
      </c>
      <c r="AY55" s="252">
        <f t="shared" si="63"/>
        <v>1691112105561.1543</v>
      </c>
      <c r="AZ55" s="252">
        <f t="shared" si="64"/>
        <v>-0.13029600894067567</v>
      </c>
      <c r="BA55" s="252">
        <f t="shared" si="65"/>
        <v>-1</v>
      </c>
      <c r="BB55" s="252">
        <f t="shared" si="66"/>
        <v>13847555888.523577</v>
      </c>
      <c r="BC55" s="252">
        <f t="shared" si="67"/>
        <v>5.34545603211162E-4</v>
      </c>
      <c r="BD55" s="252">
        <f t="shared" si="68"/>
        <v>-4.1025163014571245E-3</v>
      </c>
      <c r="BE55" s="252">
        <f t="shared" si="69"/>
        <v>26831629.130094022</v>
      </c>
      <c r="BF55" s="252">
        <f t="shared" si="70"/>
        <v>269331.52955150726</v>
      </c>
      <c r="BG55" s="252">
        <f t="shared" si="71"/>
        <v>124328.76421099737</v>
      </c>
      <c r="BH55" s="213"/>
      <c r="BI55" s="213"/>
      <c r="BJ55" s="213"/>
      <c r="BK55" s="213"/>
      <c r="BL55" s="213" t="str">
        <f t="shared" si="72"/>
        <v>UG85-1_bp_z06</v>
      </c>
      <c r="BM55" s="304">
        <f>(($AC$20-'ICPMS Data'!V56)/('ICPMS Data'!V56/$AC$12-1)*AG55)</f>
        <v>9468644438876.9805</v>
      </c>
      <c r="BN55" s="304">
        <f t="shared" si="73"/>
        <v>1433738424205.7283</v>
      </c>
      <c r="BO55" s="304">
        <f>$AC$33-'ICPMS Data'!V56</f>
        <v>-6.3069172172499295</v>
      </c>
      <c r="BP55" s="304">
        <f>'ICPMS Data'!V56/$AC$12-1</f>
        <v>-0.95479559764012378</v>
      </c>
      <c r="BQ55" s="304">
        <f t="shared" si="74"/>
        <v>8608725199.2922001</v>
      </c>
      <c r="BR55" s="304">
        <f>SQRT($AD$33^2+'ICPMS Data'!W56^2)</f>
        <v>0.10819921207161667</v>
      </c>
      <c r="BS55" s="304">
        <f>BP55*SQRT(('ICPMS Data'!W56/'ICPMS Data'!V56)^2+($AE$12/$AC$12)^2)</f>
        <v>-1.7752215931113303E-2</v>
      </c>
      <c r="BT55" s="304">
        <f t="shared" si="75"/>
        <v>246195091553.14926</v>
      </c>
      <c r="BU55" s="485">
        <f t="shared" si="76"/>
        <v>68703975089.443901</v>
      </c>
      <c r="BV55" s="304">
        <f t="shared" si="77"/>
        <v>1786378350.8188281</v>
      </c>
      <c r="BW55" s="304">
        <f>AI55*(($AC$21-'ICPMS Data'!X56)/('ICPMS Data'!X56/$AC$13-1))</f>
        <v>2790634107056.3208</v>
      </c>
      <c r="BX55" s="304">
        <f t="shared" si="78"/>
        <v>1691112105561.1543</v>
      </c>
      <c r="BY55" s="304">
        <f>$AC$34-'ICPMS Data'!X56</f>
        <v>-1.77889188598554</v>
      </c>
      <c r="BZ55" s="304">
        <f>'ICPMS Data'!X56/$AC$13-1</f>
        <v>-1</v>
      </c>
      <c r="CA55" s="304">
        <f t="shared" si="79"/>
        <v>13847555888.523577</v>
      </c>
      <c r="CB55" s="304">
        <f>SQRT($AD$34^2+'ICPMS Data'!Y56^2)</f>
        <v>1.2892845310272873E-2</v>
      </c>
      <c r="CC55" s="304">
        <f>BZ55*SQRT(('ICPMS Data'!Y56/'ICPMS Data'!X56)^2+($AE$13/$AC$13)^2)</f>
        <v>-7.2476793919662892E-3</v>
      </c>
      <c r="CD55" s="304">
        <f t="shared" si="80"/>
        <v>36610331411.451637</v>
      </c>
      <c r="CE55" s="485">
        <v>0</v>
      </c>
      <c r="CF55" s="485">
        <v>0</v>
      </c>
      <c r="CG55" s="213" t="str">
        <f t="shared" si="81"/>
        <v>UG85-1_bp_z06</v>
      </c>
      <c r="CH55" s="262">
        <f t="shared" si="82"/>
        <v>9467341154328.0156</v>
      </c>
      <c r="CI55" s="257">
        <f t="shared" si="83"/>
        <v>246195129832.9227</v>
      </c>
      <c r="CJ55" s="257">
        <f t="shared" si="84"/>
        <v>68694518526.810829</v>
      </c>
      <c r="CK55" s="257">
        <f t="shared" si="85"/>
        <v>1786378628.5748065</v>
      </c>
      <c r="CL55" s="262">
        <f t="shared" si="86"/>
        <v>2787960444848.7783</v>
      </c>
      <c r="CM55" s="257">
        <f t="shared" si="87"/>
        <v>36610341243.870483</v>
      </c>
      <c r="CN55" s="262">
        <f t="shared" si="88"/>
        <v>-269331.52955150726</v>
      </c>
      <c r="CO55" s="257">
        <f t="shared" si="89"/>
        <v>124328.76421099737</v>
      </c>
      <c r="CP55" s="286"/>
      <c r="CQ55" s="218">
        <f t="shared" si="90"/>
        <v>1.5840590818695725E-11</v>
      </c>
      <c r="CR55" s="48">
        <f t="shared" si="91"/>
        <v>4.0897277521806545E-13</v>
      </c>
      <c r="CS55" s="219">
        <f t="shared" si="92"/>
        <v>1.5726480322804013E-11</v>
      </c>
      <c r="CT55" s="219">
        <f t="shared" si="93"/>
        <v>4.0896200968924039E-13</v>
      </c>
      <c r="CU55" s="323">
        <f t="shared" si="94"/>
        <v>0.81485622081110975</v>
      </c>
      <c r="CV55" s="219">
        <f t="shared" si="95"/>
        <v>1.1411049589171234E-13</v>
      </c>
      <c r="CW55" s="219">
        <f t="shared" si="96"/>
        <v>2.9674063597588146E-15</v>
      </c>
      <c r="CX55" s="323">
        <f t="shared" si="97"/>
        <v>5.1734838207615911E-3</v>
      </c>
      <c r="CY55" s="48">
        <f t="shared" si="98"/>
        <v>4.6311635296491337E-12</v>
      </c>
      <c r="CZ55" s="48">
        <f t="shared" si="99"/>
        <v>6.0814520338655288E-14</v>
      </c>
      <c r="DA55" s="323">
        <f t="shared" si="100"/>
        <v>0.17997029536812856</v>
      </c>
      <c r="DB55" s="219">
        <f t="shared" si="101"/>
        <v>0</v>
      </c>
      <c r="DC55" s="219">
        <f t="shared" si="102"/>
        <v>0</v>
      </c>
      <c r="DD55" s="213"/>
      <c r="DE55" s="267">
        <f t="shared" si="103"/>
        <v>3.7705358325741436</v>
      </c>
      <c r="DF55" s="263">
        <f t="shared" si="104"/>
        <v>9.7347789685156116E-2</v>
      </c>
      <c r="DG55" s="263">
        <f t="shared" si="105"/>
        <v>1.074615185419785</v>
      </c>
      <c r="DH55" s="263">
        <f t="shared" si="106"/>
        <v>1.4111401299381572E-2</v>
      </c>
      <c r="DI55" s="263">
        <f t="shared" si="107"/>
        <v>0</v>
      </c>
      <c r="DJ55" s="268">
        <f t="shared" si="108"/>
        <v>0</v>
      </c>
      <c r="DL55" s="49">
        <f>'He Data'!P57/(1000000000*22413.6)</f>
        <v>2.9124749032013821E-13</v>
      </c>
      <c r="DM55" s="45">
        <f>DL55*('He Data'!Q57/'He Data'!P57)</f>
        <v>1.6079593423721514E-15</v>
      </c>
      <c r="DN55" s="50">
        <f t="shared" si="109"/>
        <v>175389238670.78723</v>
      </c>
      <c r="DO55" s="51">
        <f>DN55*('He Data'!Q57/'He Data'!P57)</f>
        <v>968313115.97650957</v>
      </c>
      <c r="DP55" s="50">
        <f t="shared" si="110"/>
        <v>3.6052447731927027E-13</v>
      </c>
      <c r="DQ55" s="50">
        <f t="shared" si="111"/>
        <v>1.9904332937672483E-15</v>
      </c>
      <c r="DR55" s="50">
        <f>('He Data'!P57/1000000000)*0.0000000008107131194</f>
        <v>5.2922580222398467E-18</v>
      </c>
      <c r="DS55" s="50">
        <f>('He Data'!P57/1000000000)/3785.41178*42</f>
        <v>7.2428579872929144E-11</v>
      </c>
      <c r="DW55" s="213" t="str">
        <f t="shared" si="112"/>
        <v>UG85-1_bp_z06</v>
      </c>
      <c r="DX55" s="324">
        <f t="shared" ca="1" si="113"/>
        <v>13.419069793435233</v>
      </c>
      <c r="DY55" s="325">
        <f t="shared" ca="1" si="114"/>
        <v>0.31604687086261868</v>
      </c>
      <c r="DZ55" s="326">
        <f t="shared" ca="1" si="115"/>
        <v>13419069.793435233</v>
      </c>
      <c r="EA55" s="326">
        <f t="shared" ca="1" si="149"/>
        <v>2.9124749032014735E-13</v>
      </c>
      <c r="EB55" s="324">
        <f t="shared" ca="1" si="150"/>
        <v>-3.1375943243444135E-14</v>
      </c>
      <c r="EC55" s="326">
        <f t="shared" ca="1" si="116"/>
        <v>13419069.793434812</v>
      </c>
      <c r="ED55" s="324">
        <f t="shared" ca="1" si="117"/>
        <v>13.419069793434812</v>
      </c>
      <c r="EE55" s="326"/>
      <c r="EF55" s="457" t="str">
        <f>'Picking Information'!B58</f>
        <v>3</v>
      </c>
      <c r="EG55" s="459" t="str">
        <f>'Picking Information'!C58</f>
        <v>z</v>
      </c>
      <c r="EH55" s="510">
        <f>IF($EG55="a",'Alpha Ejection Compiler'!G55,IF($EG55="z",'Alpha Ejection Compiler'!N55,IF($EG55="t",'Alpha Ejection Compiler'!U55,IF($EG55="m",'Alpha Ejection Compiler'!AB55,-1))))</f>
        <v>6.4479390485749997E-6</v>
      </c>
      <c r="EI55" s="511">
        <f>'Alpha Ejection Compiler'!E55</f>
        <v>58.834398942567972</v>
      </c>
      <c r="EJ55" s="30">
        <f>IF($EG55="a",'Alpha Ejection Compiler'!H55,IF($EG55="z",'Alpha Ejection Compiler'!O55,IF($EG55="t",'Alpha Ejection Compiler'!V55,IF($EG55="m",'Alpha Ejection Compiler'!AC55,-1))))</f>
        <v>0.81035655069301238</v>
      </c>
      <c r="EK55" s="30">
        <f>IF($EG55="a",'Alpha Ejection Compiler'!I55,IF($EG55="z",'Alpha Ejection Compiler'!P55,IF($EG55="t",'Alpha Ejection Compiler'!W55,IF($EG55="m",'Alpha Ejection Compiler'!AD55,-1))))</f>
        <v>0.78146889529716679</v>
      </c>
      <c r="EL55" s="30">
        <f>IF($EG55="a",'Alpha Ejection Compiler'!J55,IF($EG55="z",'Alpha Ejection Compiler'!Q55,IF($EG55="t",'Alpha Ejection Compiler'!X55,IF($EG55="m",'Alpha Ejection Compiler'!AE55,-1))))</f>
        <v>0.77711681578639757</v>
      </c>
      <c r="EM55" s="30">
        <f>IF($EG55="a",'Alpha Ejection Compiler'!K55,IF($EG55="z",'Alpha Ejection Compiler'!R55,IF($EG55="t",'Alpha Ejection Compiler'!Y55,IF($EG55="m",'Alpha Ejection Compiler'!AF55,-1))))</f>
        <v>0.94012541035093589</v>
      </c>
      <c r="EN55" s="30">
        <f t="shared" si="118"/>
        <v>0.80701865798755701</v>
      </c>
      <c r="EO55" s="30">
        <f t="shared" si="151"/>
        <v>0.80784387369686883</v>
      </c>
      <c r="EP55" s="213" t="str">
        <f t="shared" si="119"/>
        <v>UG85-1_bp_z06</v>
      </c>
      <c r="EQ55" s="474">
        <f t="shared" ca="1" si="120"/>
        <v>16.619554701425347</v>
      </c>
      <c r="ER55" s="475">
        <f t="shared" ca="1" si="121"/>
        <v>0.39142491539057483</v>
      </c>
      <c r="ES55" s="473">
        <f t="shared" ca="1" si="122"/>
        <v>16619554.701425347</v>
      </c>
      <c r="ET55" s="476">
        <f t="shared" ca="1" si="152"/>
        <v>2.9124749032013534E-13</v>
      </c>
      <c r="EU55" s="478">
        <f t="shared" ca="1" si="153"/>
        <v>9.8808219053940084E-15</v>
      </c>
      <c r="EV55" s="477">
        <f t="shared" ca="1" si="123"/>
        <v>16619554.701425511</v>
      </c>
      <c r="EW55" s="474">
        <f t="shared" ca="1" si="124"/>
        <v>16.619554701425511</v>
      </c>
      <c r="EX55" s="474"/>
      <c r="EZ55" s="128">
        <f t="shared" si="154"/>
        <v>1.9516562080599779E-20</v>
      </c>
      <c r="FA55" s="63">
        <f t="shared" si="155"/>
        <v>7.866720531526702E-22</v>
      </c>
      <c r="FB55" s="67">
        <f t="shared" si="156"/>
        <v>1.3747608937763454E-21</v>
      </c>
      <c r="FC55" s="63">
        <f t="shared" si="157"/>
        <v>0</v>
      </c>
      <c r="FD55" s="63">
        <f t="shared" si="125"/>
        <v>2.1677995027528795E-20</v>
      </c>
      <c r="FE55" s="67">
        <f t="shared" si="126"/>
        <v>1.7853482089119332E-10</v>
      </c>
      <c r="FF55" s="67">
        <f t="shared" si="158"/>
        <v>13419079.938704198</v>
      </c>
      <c r="FG55" s="64">
        <f t="shared" si="127"/>
        <v>13.419079938704199</v>
      </c>
      <c r="FH55" s="65">
        <f t="shared" si="159"/>
        <v>16606254.426388187</v>
      </c>
      <c r="FI55" s="65">
        <f t="shared" si="128"/>
        <v>16.606254426388187</v>
      </c>
      <c r="FJ55" s="65">
        <f t="shared" si="160"/>
        <v>0.39999337005973801</v>
      </c>
      <c r="FK55" s="63">
        <f t="shared" si="161"/>
        <v>2.1677995027528795E-20</v>
      </c>
      <c r="FL55" s="63">
        <f t="shared" si="162"/>
        <v>5.0825469066428006E-22</v>
      </c>
      <c r="FM55" s="63">
        <f t="shared" si="163"/>
        <v>323224.18228483928</v>
      </c>
      <c r="FN55" s="65">
        <f t="shared" si="129"/>
        <v>0.32322418228483929</v>
      </c>
      <c r="FO55" s="66">
        <f t="shared" si="130"/>
        <v>2.4086910858364794</v>
      </c>
      <c r="FQ55" s="73">
        <f>IF('Picking Information'!U58="Y",'Calculations Page'!FG55,-1)</f>
        <v>13.419079938704199</v>
      </c>
      <c r="FR55" s="72">
        <f>IF('Picking Information'!U58="Y",'Calculations Page'!FN55,-1)</f>
        <v>0.32322418228483929</v>
      </c>
      <c r="FS55" s="72">
        <f>IF('Picking Information'!A58="Y",1,'Calculations Page'!X55)</f>
        <v>0.80784387369686883</v>
      </c>
      <c r="FT55" s="72">
        <f t="shared" si="131"/>
        <v>7</v>
      </c>
      <c r="FU55" s="72">
        <f t="shared" si="132"/>
        <v>16.610981868681602</v>
      </c>
      <c r="FV55" s="72">
        <f t="shared" si="133"/>
        <v>0.40010723954084754</v>
      </c>
      <c r="FW55" s="74">
        <f t="shared" si="134"/>
        <v>0.80021447908169507</v>
      </c>
      <c r="FY55" s="79">
        <f t="shared" si="30"/>
        <v>45.16908241936688</v>
      </c>
      <c r="FZ55" s="80">
        <f t="shared" si="31"/>
        <v>0.2493757044318699</v>
      </c>
      <c r="GA55" s="80">
        <f>(DE55/1000)/'Calculations Page'!EH55</f>
        <v>584.76604759584927</v>
      </c>
      <c r="GB55" s="80">
        <f t="shared" si="32"/>
        <v>15.09750463703128</v>
      </c>
      <c r="GC55" s="80">
        <f>(DG55/1000)/'Calculations Page'!EH55</f>
        <v>166.66025800248156</v>
      </c>
      <c r="GD55" s="80">
        <f t="shared" si="33"/>
        <v>2.1885134448502894</v>
      </c>
      <c r="GE55" s="80">
        <f>(DI55/1000)/'Calculations Page'!EH55</f>
        <v>0</v>
      </c>
      <c r="GF55" s="80" t="e">
        <f t="shared" si="34"/>
        <v>#DIV/0!</v>
      </c>
      <c r="GG55" s="81">
        <f t="shared" si="135"/>
        <v>623.93120822643243</v>
      </c>
      <c r="GH55" s="516">
        <f t="shared" si="35"/>
        <v>1.2924880239396743E-16</v>
      </c>
      <c r="GI55" s="515"/>
      <c r="GJ55" s="243"/>
      <c r="GK55" s="85" t="str">
        <f t="shared" si="136"/>
        <v>45.169</v>
      </c>
      <c r="GL55" s="86" t="str">
        <f t="shared" si="137"/>
        <v>0.249</v>
      </c>
      <c r="GM55" s="86" t="str">
        <f t="shared" si="138"/>
        <v>584.77</v>
      </c>
      <c r="GN55" s="86" t="str">
        <f t="shared" si="139"/>
        <v>15.10</v>
      </c>
      <c r="GO55" s="86" t="str">
        <f t="shared" si="140"/>
        <v>166.66</v>
      </c>
      <c r="GP55" s="86" t="str">
        <f t="shared" si="141"/>
        <v>2.19</v>
      </c>
      <c r="GQ55" s="86" t="str">
        <f t="shared" si="142"/>
        <v>0.00</v>
      </c>
      <c r="GR55" s="86" t="e">
        <f t="shared" si="143"/>
        <v>#DIV/0!</v>
      </c>
      <c r="GS55" s="86" t="str">
        <f t="shared" si="144"/>
        <v>13.42</v>
      </c>
      <c r="GT55" s="86" t="str">
        <f t="shared" si="145"/>
        <v>0.808</v>
      </c>
      <c r="GU55" s="86" t="str">
        <f t="shared" si="146"/>
        <v>16.61</v>
      </c>
      <c r="GV55" s="87" t="str">
        <f t="shared" si="147"/>
        <v>0.40</v>
      </c>
      <c r="GW55" s="87" t="str">
        <f t="shared" si="148"/>
        <v>0.32</v>
      </c>
      <c r="GX55" s="129"/>
      <c r="GY55" s="93"/>
      <c r="HA55" s="13"/>
    </row>
    <row r="56" spans="1:211">
      <c r="A56" s="39" t="str">
        <f>'Picking Information'!B59</f>
        <v>3</v>
      </c>
      <c r="B56" s="40" t="str">
        <f>'Picking Information'!D59</f>
        <v>Peak</v>
      </c>
      <c r="C56" s="40" t="str">
        <f>'Picking Information'!E59</f>
        <v>UG96-1_bp_z01</v>
      </c>
      <c r="D56" s="45">
        <f>'Picking Information'!F59</f>
        <v>0</v>
      </c>
      <c r="E56" s="45">
        <v>1</v>
      </c>
      <c r="F56" s="121">
        <f>'Picking Information'!H59</f>
        <v>162.30000000000001</v>
      </c>
      <c r="G56" s="121">
        <f>'Picking Information'!I59</f>
        <v>55.5</v>
      </c>
      <c r="H56" s="121">
        <f>'Picking Information'!J59</f>
        <v>162.4</v>
      </c>
      <c r="I56" s="121">
        <f>'Picking Information'!K59</f>
        <v>32.5</v>
      </c>
      <c r="J56" s="121">
        <f t="shared" si="37"/>
        <v>162.35000000000002</v>
      </c>
      <c r="K56" s="121">
        <f t="shared" si="38"/>
        <v>44</v>
      </c>
      <c r="L56" s="121">
        <f t="shared" si="39"/>
        <v>22</v>
      </c>
      <c r="M56" s="121">
        <f>IF('Picking Information'!P59="N",'Calculations Page'!F56*1.5,'Calculations Page'!F56)</f>
        <v>162.30000000000001</v>
      </c>
      <c r="N56" s="46" t="str">
        <f>'Picking Information'!R59</f>
        <v>zircon</v>
      </c>
      <c r="O56" s="222"/>
      <c r="P56" s="47">
        <f t="shared" si="40"/>
        <v>1.3617004781250005E-6</v>
      </c>
      <c r="Q56" s="306">
        <f t="shared" si="41"/>
        <v>1.0929153656250003E-6</v>
      </c>
      <c r="R56" s="47">
        <f t="shared" si="42"/>
        <v>0.37565407933904021</v>
      </c>
      <c r="S56" s="47">
        <f t="shared" si="43"/>
        <v>0.11732285890326555</v>
      </c>
      <c r="T56" s="47">
        <f t="shared" si="44"/>
        <v>0.10323194981235646</v>
      </c>
      <c r="U56" s="47">
        <f t="shared" si="45"/>
        <v>0.88336471898414259</v>
      </c>
      <c r="V56" s="47">
        <f t="shared" si="46"/>
        <v>0.6322775947370487</v>
      </c>
      <c r="W56" s="47">
        <f t="shared" si="47"/>
        <v>0.59193097758294555</v>
      </c>
      <c r="X56" s="239">
        <f t="shared" si="48"/>
        <v>0.62757175570724066</v>
      </c>
      <c r="Y56" s="306">
        <f t="shared" si="49"/>
        <v>6.9403295171747833E-3</v>
      </c>
      <c r="Z56" s="306">
        <f t="shared" si="50"/>
        <v>5.4645768281250013E-6</v>
      </c>
      <c r="AA56" s="192"/>
      <c r="AB56" s="192"/>
      <c r="AC56" s="192"/>
      <c r="AD56" s="192"/>
      <c r="AE56" s="192"/>
      <c r="AF56" s="192"/>
      <c r="AG56" s="251">
        <f t="shared" si="9"/>
        <v>1433738424205.7283</v>
      </c>
      <c r="AH56" s="246">
        <f t="shared" si="51"/>
        <v>8608725199.2922001</v>
      </c>
      <c r="AI56" s="246">
        <f t="shared" si="10"/>
        <v>1691112105561.1543</v>
      </c>
      <c r="AJ56" s="246">
        <f t="shared" si="52"/>
        <v>13847555888.523577</v>
      </c>
      <c r="AK56" s="246">
        <f t="shared" si="11"/>
        <v>174546574.43947619</v>
      </c>
      <c r="AL56" s="246">
        <f t="shared" si="53"/>
        <v>79527107.403615773</v>
      </c>
      <c r="AM56" s="213" t="str">
        <f t="shared" si="54"/>
        <v>UG96-1_bp_z01</v>
      </c>
      <c r="AN56" s="256">
        <f t="shared" si="55"/>
        <v>1303284548.9639471</v>
      </c>
      <c r="AO56" s="252">
        <f t="shared" si="56"/>
        <v>1433738424205.7283</v>
      </c>
      <c r="AP56" s="252">
        <f t="shared" si="12"/>
        <v>-2.199E-3</v>
      </c>
      <c r="AQ56" s="252">
        <f t="shared" si="13"/>
        <v>-0.99998423165137618</v>
      </c>
      <c r="AR56" s="252">
        <f t="shared" si="57"/>
        <v>8608725199.2922001</v>
      </c>
      <c r="AS56" s="252">
        <f t="shared" si="14"/>
        <v>1.6318924942564423E-4</v>
      </c>
      <c r="AT56" s="252">
        <f t="shared" si="58"/>
        <v>-7.452123257462559E-2</v>
      </c>
      <c r="AU56" s="252">
        <f t="shared" si="59"/>
        <v>137290153.01859486</v>
      </c>
      <c r="AV56" s="252">
        <f t="shared" si="60"/>
        <v>9456562.6330664139</v>
      </c>
      <c r="AW56" s="252">
        <f t="shared" si="61"/>
        <v>996169.97067578149</v>
      </c>
      <c r="AX56" s="252">
        <f t="shared" si="62"/>
        <v>2673662207.5426502</v>
      </c>
      <c r="AY56" s="252">
        <f t="shared" si="63"/>
        <v>1691112105561.1543</v>
      </c>
      <c r="AZ56" s="252">
        <f t="shared" si="64"/>
        <v>-0.13029600894067567</v>
      </c>
      <c r="BA56" s="252">
        <f t="shared" si="65"/>
        <v>-1</v>
      </c>
      <c r="BB56" s="252">
        <f t="shared" si="66"/>
        <v>13847555888.523577</v>
      </c>
      <c r="BC56" s="252">
        <f t="shared" si="67"/>
        <v>5.34545603211162E-4</v>
      </c>
      <c r="BD56" s="252">
        <f t="shared" si="68"/>
        <v>-4.1025163014571245E-3</v>
      </c>
      <c r="BE56" s="252">
        <f t="shared" si="69"/>
        <v>26831629.130094022</v>
      </c>
      <c r="BF56" s="252">
        <f t="shared" si="70"/>
        <v>269331.52955150726</v>
      </c>
      <c r="BG56" s="252">
        <f t="shared" si="71"/>
        <v>124328.76421099737</v>
      </c>
      <c r="BH56" s="213"/>
      <c r="BI56" s="213"/>
      <c r="BJ56" s="213"/>
      <c r="BK56" s="213"/>
      <c r="BL56" s="213" t="str">
        <f t="shared" si="72"/>
        <v>UG96-1_bp_z01</v>
      </c>
      <c r="BM56" s="304">
        <f>(($AC$20-'ICPMS Data'!V57)/('ICPMS Data'!V57/$AC$12-1)*AG56)</f>
        <v>1285605970291.457</v>
      </c>
      <c r="BN56" s="304">
        <f t="shared" si="73"/>
        <v>1433738424205.7283</v>
      </c>
      <c r="BO56" s="304">
        <f>$AC$33-'ICPMS Data'!V57</f>
        <v>-0.892236657978975</v>
      </c>
      <c r="BP56" s="304">
        <f>'ICPMS Data'!V57/$AC$12-1</f>
        <v>-0.99360494797893506</v>
      </c>
      <c r="BQ56" s="304">
        <f t="shared" si="74"/>
        <v>8608725199.2922001</v>
      </c>
      <c r="BR56" s="304">
        <f>SQRT($AD$33^2+'ICPMS Data'!W57^2)</f>
        <v>1.3717338447380772E-2</v>
      </c>
      <c r="BS56" s="304">
        <f>BP56*SQRT(('ICPMS Data'!W57/'ICPMS Data'!V57)^2+($AE$12/$AC$12)^2)</f>
        <v>-1.6854263584112232E-2</v>
      </c>
      <c r="BT56" s="304">
        <f t="shared" si="75"/>
        <v>30427073470.181675</v>
      </c>
      <c r="BU56" s="485">
        <f t="shared" si="76"/>
        <v>9328287816.4786663</v>
      </c>
      <c r="BV56" s="304">
        <f t="shared" si="77"/>
        <v>220777209.58206964</v>
      </c>
      <c r="BW56" s="304">
        <f>AI56*(($AC$21-'ICPMS Data'!X57)/('ICPMS Data'!X57/$AC$13-1))</f>
        <v>488627862187.97491</v>
      </c>
      <c r="BX56" s="304">
        <f t="shared" si="78"/>
        <v>1691112105561.1543</v>
      </c>
      <c r="BY56" s="304">
        <f>$AC$34-'ICPMS Data'!X57</f>
        <v>-0.41765377687480104</v>
      </c>
      <c r="BZ56" s="304">
        <f>'ICPMS Data'!X57/$AC$13-1</f>
        <v>-1</v>
      </c>
      <c r="CA56" s="304">
        <f t="shared" si="79"/>
        <v>13847555888.523577</v>
      </c>
      <c r="CB56" s="304">
        <f>SQRT($AD$34^2+'ICPMS Data'!Y57^2)</f>
        <v>9.6959525256743988E-3</v>
      </c>
      <c r="CC56" s="304">
        <f>BZ56*SQRT(('ICPMS Data'!Y57/'ICPMS Data'!X57)^2+($AE$13/$AC$13)^2)</f>
        <v>-2.3215231963169596E-2</v>
      </c>
      <c r="CD56" s="304">
        <f t="shared" si="80"/>
        <v>16533732849.992971</v>
      </c>
      <c r="CE56" s="485">
        <v>0</v>
      </c>
      <c r="CF56" s="485">
        <v>0</v>
      </c>
      <c r="CG56" s="213" t="str">
        <f t="shared" si="81"/>
        <v>UG96-1_bp_z01</v>
      </c>
      <c r="CH56" s="262">
        <f t="shared" si="82"/>
        <v>1284302685742.4932</v>
      </c>
      <c r="CI56" s="257">
        <f t="shared" si="83"/>
        <v>30427383202.404202</v>
      </c>
      <c r="CJ56" s="257">
        <f t="shared" si="84"/>
        <v>9318831253.845602</v>
      </c>
      <c r="CK56" s="257">
        <f t="shared" si="85"/>
        <v>220779456.98242757</v>
      </c>
      <c r="CL56" s="262">
        <f t="shared" si="86"/>
        <v>485954199980.43225</v>
      </c>
      <c r="CM56" s="257">
        <f t="shared" si="87"/>
        <v>16533754621.720333</v>
      </c>
      <c r="CN56" s="262">
        <f t="shared" si="88"/>
        <v>-269331.52955150726</v>
      </c>
      <c r="CO56" s="257">
        <f t="shared" si="89"/>
        <v>124328.76421099737</v>
      </c>
      <c r="CP56" s="286"/>
      <c r="CQ56" s="218">
        <f t="shared" si="90"/>
        <v>2.1488729518211609E-12</v>
      </c>
      <c r="CR56" s="48">
        <f t="shared" si="91"/>
        <v>5.0545156434880505E-14</v>
      </c>
      <c r="CS56" s="219">
        <f t="shared" si="92"/>
        <v>2.1333931656852046E-12</v>
      </c>
      <c r="CT56" s="219">
        <f t="shared" si="93"/>
        <v>5.0543825917614955E-14</v>
      </c>
      <c r="CU56" s="323">
        <f t="shared" si="94"/>
        <v>0.77511339886483399</v>
      </c>
      <c r="CV56" s="219">
        <f t="shared" si="95"/>
        <v>1.5479786135956149E-14</v>
      </c>
      <c r="CW56" s="219">
        <f t="shared" si="96"/>
        <v>3.6674328402396604E-16</v>
      </c>
      <c r="CX56" s="323">
        <f t="shared" si="97"/>
        <v>4.9211585134505626E-3</v>
      </c>
      <c r="CY56" s="48">
        <f t="shared" si="98"/>
        <v>8.0723289033294399E-13</v>
      </c>
      <c r="CZ56" s="48">
        <f t="shared" si="99"/>
        <v>2.7464708673954042E-14</v>
      </c>
      <c r="DA56" s="323">
        <f t="shared" si="100"/>
        <v>0.21996544262171555</v>
      </c>
      <c r="DB56" s="219">
        <f t="shared" si="101"/>
        <v>0</v>
      </c>
      <c r="DC56" s="219">
        <f t="shared" si="102"/>
        <v>0</v>
      </c>
      <c r="DD56" s="213"/>
      <c r="DE56" s="267">
        <f t="shared" si="103"/>
        <v>0.51149622872199096</v>
      </c>
      <c r="DF56" s="263">
        <f t="shared" si="104"/>
        <v>1.2031263586194607E-2</v>
      </c>
      <c r="DG56" s="263">
        <f t="shared" si="105"/>
        <v>0.18731031987285632</v>
      </c>
      <c r="DH56" s="263">
        <f t="shared" si="106"/>
        <v>6.3729110007042962E-3</v>
      </c>
      <c r="DI56" s="263">
        <f t="shared" si="107"/>
        <v>0</v>
      </c>
      <c r="DJ56" s="268">
        <f t="shared" si="108"/>
        <v>0</v>
      </c>
      <c r="DL56" s="49">
        <f>'He Data'!P58/(1000000000*22413.6)</f>
        <v>3.6861609765549294E-13</v>
      </c>
      <c r="DM56" s="45">
        <f>DL56*('He Data'!Q58/'He Data'!P58)</f>
        <v>1.5905190439868234E-15</v>
      </c>
      <c r="DN56" s="50">
        <f t="shared" si="109"/>
        <v>221980614008.13785</v>
      </c>
      <c r="DO56" s="51">
        <f>DN56*('He Data'!Q58/'He Data'!P58)</f>
        <v>957810568.28886509</v>
      </c>
      <c r="DP56" s="50">
        <f t="shared" si="110"/>
        <v>5.8736884555947202E-13</v>
      </c>
      <c r="DQ56" s="50">
        <f t="shared" si="111"/>
        <v>2.5344018903374506E-15</v>
      </c>
      <c r="DR56" s="50">
        <f>('He Data'!P58/1000000000)*0.0000000008107131194</f>
        <v>6.698122953092931E-18</v>
      </c>
      <c r="DS56" s="50">
        <f>('He Data'!P58/1000000000)/3785.41178*42</f>
        <v>9.1668911694798114E-11</v>
      </c>
      <c r="DW56" s="213" t="str">
        <f t="shared" si="112"/>
        <v>UG96-1_bp_z01</v>
      </c>
      <c r="DX56" s="324">
        <f t="shared" ca="1" si="113"/>
        <v>121.79849265506255</v>
      </c>
      <c r="DY56" s="325">
        <f t="shared" ca="1" si="114"/>
        <v>2.5522113220641862</v>
      </c>
      <c r="DZ56" s="326">
        <f t="shared" ca="1" si="115"/>
        <v>121798492.65506254</v>
      </c>
      <c r="EA56" s="326">
        <f t="shared" ca="1" si="149"/>
        <v>3.6861609765549294E-13</v>
      </c>
      <c r="EB56" s="324">
        <f t="shared" ca="1" si="150"/>
        <v>0</v>
      </c>
      <c r="EC56" s="326">
        <f t="shared" ca="1" si="116"/>
        <v>121798492.65506254</v>
      </c>
      <c r="ED56" s="324">
        <f t="shared" ca="1" si="117"/>
        <v>121.79849265506255</v>
      </c>
      <c r="EE56" s="326"/>
      <c r="EF56" s="457" t="str">
        <f>'Picking Information'!B59</f>
        <v>3</v>
      </c>
      <c r="EG56" s="459" t="str">
        <f>'Picking Information'!C59</f>
        <v>z</v>
      </c>
      <c r="EH56" s="510">
        <f>IF($EG56="a",'Alpha Ejection Compiler'!G56,IF($EG56="z",'Alpha Ejection Compiler'!N56,IF($EG56="t",'Alpha Ejection Compiler'!U56,IF($EG56="m",'Alpha Ejection Compiler'!AB56,-1))))</f>
        <v>1.0929153656250003E-6</v>
      </c>
      <c r="EI56" s="511">
        <f>'Alpha Ejection Compiler'!E56</f>
        <v>27.191256765575655</v>
      </c>
      <c r="EJ56" s="30">
        <f>IF($EG56="a",'Alpha Ejection Compiler'!H56,IF($EG56="z",'Alpha Ejection Compiler'!O56,IF($EG56="t",'Alpha Ejection Compiler'!V56,IF($EG56="m",'Alpha Ejection Compiler'!AC56,-1))))</f>
        <v>0.60803907786383637</v>
      </c>
      <c r="EK56" s="30">
        <f>IF($EG56="a",'Alpha Ejection Compiler'!I56,IF($EG56="z",'Alpha Ejection Compiler'!P56,IF($EG56="t",'Alpha Ejection Compiler'!W56,IF($EG56="m",'Alpha Ejection Compiler'!AD56,-1))))</f>
        <v>0.5519175618253197</v>
      </c>
      <c r="EL56" s="30">
        <f>IF($EG56="a",'Alpha Ejection Compiler'!J56,IF($EG56="z",'Alpha Ejection Compiler'!Q56,IF($EG56="t",'Alpha Ejection Compiler'!X56,IF($EG56="m",'Alpha Ejection Compiler'!AE56,-1))))</f>
        <v>0.54355430623403078</v>
      </c>
      <c r="EM56" s="30">
        <f>IF($EG56="a",'Alpha Ejection Compiler'!K56,IF($EG56="z",'Alpha Ejection Compiler'!R56,IF($EG56="t",'Alpha Ejection Compiler'!Y56,IF($EG56="m",'Alpha Ejection Compiler'!AF56,-1))))</f>
        <v>0.87216968226311875</v>
      </c>
      <c r="EN56" s="30">
        <f t="shared" si="118"/>
        <v>0.60051787840355064</v>
      </c>
      <c r="EO56" s="30">
        <f t="shared" si="151"/>
        <v>0.62757175570724066</v>
      </c>
      <c r="EP56" s="213" t="str">
        <f t="shared" si="119"/>
        <v>UG96-1_bp_z01</v>
      </c>
      <c r="EQ56" s="474">
        <f t="shared" ca="1" si="120"/>
        <v>201.29214412511621</v>
      </c>
      <c r="ER56" s="475">
        <f t="shared" ca="1" si="121"/>
        <v>4.2179511263216281</v>
      </c>
      <c r="ES56" s="473">
        <f t="shared" ca="1" si="122"/>
        <v>201292144.1251162</v>
      </c>
      <c r="ET56" s="476">
        <f t="shared" ca="1" si="152"/>
        <v>3.6861609765549102E-13</v>
      </c>
      <c r="EU56" s="478">
        <f t="shared" ca="1" si="153"/>
        <v>5.204628158400537E-15</v>
      </c>
      <c r="EV56" s="477">
        <f t="shared" ca="1" si="123"/>
        <v>201292144.12511724</v>
      </c>
      <c r="EW56" s="474">
        <f t="shared" ca="1" si="124"/>
        <v>201.29214412511723</v>
      </c>
      <c r="EX56" s="474"/>
      <c r="EZ56" s="128">
        <f t="shared" si="154"/>
        <v>2.6475409186153389E-21</v>
      </c>
      <c r="FA56" s="63">
        <f t="shared" si="155"/>
        <v>1.0671687163197489E-22</v>
      </c>
      <c r="FB56" s="67">
        <f t="shared" si="156"/>
        <v>2.3962708349533442E-22</v>
      </c>
      <c r="FC56" s="63">
        <f t="shared" si="157"/>
        <v>0</v>
      </c>
      <c r="FD56" s="63">
        <f t="shared" si="125"/>
        <v>2.9938848737426481E-21</v>
      </c>
      <c r="FE56" s="67">
        <f t="shared" si="126"/>
        <v>1.7624440091554548E-10</v>
      </c>
      <c r="FF56" s="67">
        <f t="shared" si="158"/>
        <v>121806151.05600907</v>
      </c>
      <c r="FG56" s="64">
        <f t="shared" si="127"/>
        <v>121.80615105600907</v>
      </c>
      <c r="FH56" s="65">
        <f t="shared" si="159"/>
        <v>192873884.90046877</v>
      </c>
      <c r="FI56" s="65">
        <f t="shared" si="128"/>
        <v>192.87388490046877</v>
      </c>
      <c r="FJ56" s="65">
        <f t="shared" si="160"/>
        <v>4.162195261600198</v>
      </c>
      <c r="FK56" s="63">
        <f t="shared" si="161"/>
        <v>2.9938848737426481E-21</v>
      </c>
      <c r="FL56" s="63">
        <f t="shared" si="162"/>
        <v>6.3303030568691768E-23</v>
      </c>
      <c r="FM56" s="63">
        <f t="shared" si="163"/>
        <v>2628562.1043030424</v>
      </c>
      <c r="FN56" s="65">
        <f t="shared" si="129"/>
        <v>2.6285621043030423</v>
      </c>
      <c r="FO56" s="66">
        <f t="shared" si="130"/>
        <v>2.1579879846087358</v>
      </c>
      <c r="FQ56" s="73">
        <f>IF('Picking Information'!U59="Y",'Calculations Page'!FG56,-1)</f>
        <v>121.80615105600907</v>
      </c>
      <c r="FR56" s="72">
        <f>IF('Picking Information'!U59="Y",'Calculations Page'!FN56,-1)</f>
        <v>2.6285621043030423</v>
      </c>
      <c r="FS56" s="72">
        <f>IF('Picking Information'!A59="Y",1,'Calculations Page'!X56)</f>
        <v>0.62757175570724066</v>
      </c>
      <c r="FT56" s="72">
        <f t="shared" si="131"/>
        <v>33.889200000000002</v>
      </c>
      <c r="FU56" s="72">
        <f t="shared" si="132"/>
        <v>194.09119347434603</v>
      </c>
      <c r="FV56" s="72">
        <f t="shared" si="133"/>
        <v>4.1884646343600815</v>
      </c>
      <c r="FW56" s="74">
        <f t="shared" si="134"/>
        <v>8.3769292687201631</v>
      </c>
      <c r="FY56" s="79">
        <f t="shared" si="30"/>
        <v>337.27780690931564</v>
      </c>
      <c r="FZ56" s="80">
        <f t="shared" si="31"/>
        <v>1.4552993708504236</v>
      </c>
      <c r="GA56" s="80">
        <f>(DE56/1000)/'Calculations Page'!EH56</f>
        <v>468.01083122249275</v>
      </c>
      <c r="GB56" s="80">
        <f t="shared" si="32"/>
        <v>11.008412878626102</v>
      </c>
      <c r="GC56" s="80">
        <f>(DG56/1000)/'Calculations Page'!EH56</f>
        <v>171.3859332243353</v>
      </c>
      <c r="GD56" s="80">
        <f t="shared" si="33"/>
        <v>5.8311111739744357</v>
      </c>
      <c r="GE56" s="80">
        <f>(DI56/1000)/'Calculations Page'!EH56</f>
        <v>0</v>
      </c>
      <c r="GF56" s="80" t="e">
        <f t="shared" si="34"/>
        <v>#DIV/0!</v>
      </c>
      <c r="GG56" s="81">
        <f t="shared" si="135"/>
        <v>508.28652553021152</v>
      </c>
      <c r="GH56" s="516">
        <f t="shared" si="35"/>
        <v>9.6510157572742339E-16</v>
      </c>
      <c r="GI56" s="515"/>
      <c r="GJ56" s="243"/>
      <c r="GK56" s="85" t="str">
        <f t="shared" si="136"/>
        <v>337.278</v>
      </c>
      <c r="GL56" s="86" t="str">
        <f t="shared" si="137"/>
        <v>1.455</v>
      </c>
      <c r="GM56" s="86" t="str">
        <f t="shared" si="138"/>
        <v>468.01</v>
      </c>
      <c r="GN56" s="86" t="str">
        <f t="shared" si="139"/>
        <v>11.01</v>
      </c>
      <c r="GO56" s="86" t="str">
        <f t="shared" si="140"/>
        <v>171.39</v>
      </c>
      <c r="GP56" s="86" t="str">
        <f t="shared" si="141"/>
        <v>5.83</v>
      </c>
      <c r="GQ56" s="86" t="str">
        <f t="shared" si="142"/>
        <v>0.00</v>
      </c>
      <c r="GR56" s="86" t="e">
        <f t="shared" si="143"/>
        <v>#DIV/0!</v>
      </c>
      <c r="GS56" s="86" t="str">
        <f t="shared" si="144"/>
        <v>121.81</v>
      </c>
      <c r="GT56" s="86" t="str">
        <f t="shared" si="145"/>
        <v>0.628</v>
      </c>
      <c r="GU56" s="86" t="str">
        <f t="shared" si="146"/>
        <v>194.09</v>
      </c>
      <c r="GV56" s="87" t="str">
        <f t="shared" si="147"/>
        <v>4.19</v>
      </c>
      <c r="GW56" s="87" t="str">
        <f t="shared" si="148"/>
        <v>2.63</v>
      </c>
      <c r="GX56" s="129"/>
      <c r="GY56" s="93"/>
    </row>
    <row r="57" spans="1:211">
      <c r="A57" s="39" t="str">
        <f>'Picking Information'!B60</f>
        <v>3</v>
      </c>
      <c r="B57" s="40" t="str">
        <f>'Picking Information'!D60</f>
        <v>Peak</v>
      </c>
      <c r="C57" s="40" t="str">
        <f>'Picking Information'!E60</f>
        <v>UG96-1_bp_z02</v>
      </c>
      <c r="D57" s="45">
        <f>'Picking Information'!F60</f>
        <v>0</v>
      </c>
      <c r="E57" s="45">
        <v>1</v>
      </c>
      <c r="F57" s="121">
        <f>'Picking Information'!H60</f>
        <v>114.7</v>
      </c>
      <c r="G57" s="121">
        <f>'Picking Information'!I60</f>
        <v>57</v>
      </c>
      <c r="H57" s="121">
        <f>'Picking Information'!J60</f>
        <v>115.3</v>
      </c>
      <c r="I57" s="121">
        <f>'Picking Information'!K60</f>
        <v>41.5</v>
      </c>
      <c r="J57" s="121">
        <f t="shared" si="37"/>
        <v>115</v>
      </c>
      <c r="K57" s="121">
        <f t="shared" si="38"/>
        <v>49.25</v>
      </c>
      <c r="L57" s="121">
        <f t="shared" si="39"/>
        <v>24.625</v>
      </c>
      <c r="M57" s="121">
        <f>IF('Picking Information'!P60="N",'Calculations Page'!F57*1.5,'Calculations Page'!F57)</f>
        <v>114.7</v>
      </c>
      <c r="N57" s="46" t="str">
        <f>'Picking Information'!R60</f>
        <v>zircon</v>
      </c>
      <c r="O57" s="222"/>
      <c r="P57" s="47">
        <f t="shared" si="40"/>
        <v>1.2649511250000002E-6</v>
      </c>
      <c r="Q57" s="306">
        <f t="shared" si="41"/>
        <v>1.079068246875E-6</v>
      </c>
      <c r="R57" s="47">
        <f t="shared" si="42"/>
        <v>0.24574012080199392</v>
      </c>
      <c r="S57" s="47">
        <f t="shared" si="43"/>
        <v>0.11124389822932478</v>
      </c>
      <c r="T57" s="47">
        <f t="shared" si="44"/>
        <v>9.865506574201513E-2</v>
      </c>
      <c r="U57" s="47">
        <f t="shared" si="45"/>
        <v>0.90892042074213464</v>
      </c>
      <c r="V57" s="47">
        <f t="shared" si="46"/>
        <v>0.64635936665308014</v>
      </c>
      <c r="W57" s="47">
        <f t="shared" si="47"/>
        <v>0.60749902714944914</v>
      </c>
      <c r="X57" s="239">
        <f t="shared" si="48"/>
        <v>0.64281998328127166</v>
      </c>
      <c r="Y57" s="306">
        <f t="shared" si="49"/>
        <v>6.8523962974478443E-3</v>
      </c>
      <c r="Z57" s="306">
        <f t="shared" si="50"/>
        <v>5.3953412343750002E-6</v>
      </c>
      <c r="AA57" s="192"/>
      <c r="AB57" s="192"/>
      <c r="AC57" s="192"/>
      <c r="AD57" s="192"/>
      <c r="AE57" s="192"/>
      <c r="AF57" s="192"/>
      <c r="AG57" s="251">
        <f t="shared" si="9"/>
        <v>1433738424205.7283</v>
      </c>
      <c r="AH57" s="246">
        <f t="shared" si="51"/>
        <v>8608725199.2922001</v>
      </c>
      <c r="AI57" s="246">
        <f t="shared" si="10"/>
        <v>1691112105561.1543</v>
      </c>
      <c r="AJ57" s="246">
        <f t="shared" si="52"/>
        <v>13847555888.523577</v>
      </c>
      <c r="AK57" s="246">
        <f t="shared" si="11"/>
        <v>174546574.43947619</v>
      </c>
      <c r="AL57" s="246">
        <f t="shared" si="53"/>
        <v>79527107.403615773</v>
      </c>
      <c r="AM57" s="213" t="str">
        <f t="shared" si="54"/>
        <v>UG96-1_bp_z02</v>
      </c>
      <c r="AN57" s="256">
        <f t="shared" si="55"/>
        <v>1303284548.9639471</v>
      </c>
      <c r="AO57" s="252">
        <f t="shared" si="56"/>
        <v>1433738424205.7283</v>
      </c>
      <c r="AP57" s="252">
        <f t="shared" si="12"/>
        <v>-2.199E-3</v>
      </c>
      <c r="AQ57" s="252">
        <f t="shared" si="13"/>
        <v>-0.99998423165137618</v>
      </c>
      <c r="AR57" s="252">
        <f t="shared" si="57"/>
        <v>8608725199.2922001</v>
      </c>
      <c r="AS57" s="252">
        <f t="shared" si="14"/>
        <v>1.6318924942564423E-4</v>
      </c>
      <c r="AT57" s="252">
        <f t="shared" si="58"/>
        <v>-7.452123257462559E-2</v>
      </c>
      <c r="AU57" s="252">
        <f t="shared" si="59"/>
        <v>137290153.01859486</v>
      </c>
      <c r="AV57" s="252">
        <f t="shared" si="60"/>
        <v>9456562.6330664139</v>
      </c>
      <c r="AW57" s="252">
        <f t="shared" si="61"/>
        <v>996169.97067578149</v>
      </c>
      <c r="AX57" s="252">
        <f t="shared" si="62"/>
        <v>2673662207.5426502</v>
      </c>
      <c r="AY57" s="252">
        <f t="shared" si="63"/>
        <v>1691112105561.1543</v>
      </c>
      <c r="AZ57" s="252">
        <f t="shared" si="64"/>
        <v>-0.13029600894067567</v>
      </c>
      <c r="BA57" s="252">
        <f t="shared" si="65"/>
        <v>-1</v>
      </c>
      <c r="BB57" s="252">
        <f t="shared" si="66"/>
        <v>13847555888.523577</v>
      </c>
      <c r="BC57" s="252">
        <f t="shared" si="67"/>
        <v>5.34545603211162E-4</v>
      </c>
      <c r="BD57" s="252">
        <f t="shared" si="68"/>
        <v>-4.1025163014571245E-3</v>
      </c>
      <c r="BE57" s="252">
        <f t="shared" si="69"/>
        <v>26831629.130094022</v>
      </c>
      <c r="BF57" s="252">
        <f t="shared" si="70"/>
        <v>269331.52955150726</v>
      </c>
      <c r="BG57" s="252">
        <f t="shared" si="71"/>
        <v>124328.76421099737</v>
      </c>
      <c r="BH57" s="213"/>
      <c r="BI57" s="213"/>
      <c r="BJ57" s="213"/>
      <c r="BK57" s="213"/>
      <c r="BL57" s="213" t="str">
        <f t="shared" si="72"/>
        <v>UG96-1_bp_z02</v>
      </c>
      <c r="BM57" s="304">
        <f>(($AC$20-'ICPMS Data'!V58)/('ICPMS Data'!V58/$AC$12-1)*AG57)</f>
        <v>1356171209106.7769</v>
      </c>
      <c r="BN57" s="304">
        <f t="shared" si="73"/>
        <v>1433738424205.7283</v>
      </c>
      <c r="BO57" s="304">
        <f>$AC$33-'ICPMS Data'!V58</f>
        <v>-0.94081024794280499</v>
      </c>
      <c r="BP57" s="304">
        <f>'ICPMS Data'!V58/$AC$12-1</f>
        <v>-0.99325680011508888</v>
      </c>
      <c r="BQ57" s="304">
        <f t="shared" si="74"/>
        <v>8608725199.2922001</v>
      </c>
      <c r="BR57" s="304">
        <f>SQRT($AD$33^2+'ICPMS Data'!W58^2)</f>
        <v>7.7252577148053357E-3</v>
      </c>
      <c r="BS57" s="304">
        <f>BP57*SQRT(('ICPMS Data'!W58/'ICPMS Data'!V58)^2+($AE$12/$AC$12)^2)</f>
        <v>-1.082590995052999E-2</v>
      </c>
      <c r="BT57" s="304">
        <f t="shared" si="75"/>
        <v>20219003497.272205</v>
      </c>
      <c r="BU57" s="485">
        <f t="shared" si="76"/>
        <v>9840305396.2963963</v>
      </c>
      <c r="BV57" s="304">
        <f t="shared" si="77"/>
        <v>146708002.56332412</v>
      </c>
      <c r="BW57" s="304">
        <f>AI57*(($AC$21-'ICPMS Data'!X58)/('ICPMS Data'!X58/$AC$13-1))</f>
        <v>338034903639.09698</v>
      </c>
      <c r="BX57" s="304">
        <f t="shared" si="78"/>
        <v>1691112105561.1543</v>
      </c>
      <c r="BY57" s="304">
        <f>$AC$34-'ICPMS Data'!X58</f>
        <v>-0.32860411656330601</v>
      </c>
      <c r="BZ57" s="304">
        <f>'ICPMS Data'!X58/$AC$13-1</f>
        <v>-1</v>
      </c>
      <c r="CA57" s="304">
        <f t="shared" si="79"/>
        <v>13847555888.523577</v>
      </c>
      <c r="CB57" s="304">
        <f>SQRT($AD$34^2+'ICPMS Data'!Y58^2)</f>
        <v>2.7866636417088683E-3</v>
      </c>
      <c r="CC57" s="304">
        <f>BZ57*SQRT(('ICPMS Data'!Y58/'ICPMS Data'!X58)^2+($AE$13/$AC$13)^2)</f>
        <v>-8.4802807419824093E-3</v>
      </c>
      <c r="CD57" s="304">
        <f t="shared" si="80"/>
        <v>4908857785.190362</v>
      </c>
      <c r="CE57" s="485">
        <v>0</v>
      </c>
      <c r="CF57" s="485">
        <v>0</v>
      </c>
      <c r="CG57" s="213" t="str">
        <f t="shared" si="81"/>
        <v>UG96-1_bp_z02</v>
      </c>
      <c r="CH57" s="262">
        <f t="shared" si="82"/>
        <v>1354867924557.813</v>
      </c>
      <c r="CI57" s="257">
        <f t="shared" si="83"/>
        <v>20219469602.559349</v>
      </c>
      <c r="CJ57" s="257">
        <f t="shared" si="84"/>
        <v>9830848833.6633301</v>
      </c>
      <c r="CK57" s="257">
        <f t="shared" si="85"/>
        <v>146711384.59823352</v>
      </c>
      <c r="CL57" s="262">
        <f t="shared" si="86"/>
        <v>335361241431.55432</v>
      </c>
      <c r="CM57" s="257">
        <f t="shared" si="87"/>
        <v>4908931114.9725657</v>
      </c>
      <c r="CN57" s="262">
        <f t="shared" si="88"/>
        <v>-269331.52955150726</v>
      </c>
      <c r="CO57" s="257">
        <f t="shared" si="89"/>
        <v>124328.76421099737</v>
      </c>
      <c r="CP57" s="286"/>
      <c r="CQ57" s="218">
        <f t="shared" si="90"/>
        <v>2.2669414840389972E-12</v>
      </c>
      <c r="CR57" s="48">
        <f t="shared" si="91"/>
        <v>3.3588042957664559E-14</v>
      </c>
      <c r="CS57" s="219">
        <f t="shared" si="92"/>
        <v>2.2506111703618155E-12</v>
      </c>
      <c r="CT57" s="219">
        <f t="shared" si="93"/>
        <v>3.3587158808238124E-14</v>
      </c>
      <c r="CU57" s="323">
        <f t="shared" si="94"/>
        <v>0.83893226140128185</v>
      </c>
      <c r="CV57" s="219">
        <f t="shared" si="95"/>
        <v>1.633031367718161E-14</v>
      </c>
      <c r="CW57" s="219">
        <f t="shared" si="96"/>
        <v>2.4370661893394273E-16</v>
      </c>
      <c r="CX57" s="323">
        <f t="shared" si="97"/>
        <v>5.3263414700991272E-3</v>
      </c>
      <c r="CY57" s="48">
        <f t="shared" si="98"/>
        <v>5.5707847413879453E-13</v>
      </c>
      <c r="CZ57" s="48">
        <f t="shared" si="99"/>
        <v>8.1543706228780161E-15</v>
      </c>
      <c r="DA57" s="323">
        <f t="shared" si="100"/>
        <v>0.15574139712861915</v>
      </c>
      <c r="DB57" s="219">
        <f t="shared" si="101"/>
        <v>0</v>
      </c>
      <c r="DC57" s="219">
        <f t="shared" si="102"/>
        <v>0</v>
      </c>
      <c r="DD57" s="213"/>
      <c r="DE57" s="267">
        <f t="shared" si="103"/>
        <v>0.53960008144580252</v>
      </c>
      <c r="DF57" s="263">
        <f t="shared" si="104"/>
        <v>7.9949618652128945E-3</v>
      </c>
      <c r="DG57" s="263">
        <f t="shared" si="105"/>
        <v>0.12926448913916588</v>
      </c>
      <c r="DH57" s="263">
        <f t="shared" si="106"/>
        <v>1.8921401593326149E-3</v>
      </c>
      <c r="DI57" s="263">
        <f t="shared" si="107"/>
        <v>0</v>
      </c>
      <c r="DJ57" s="268">
        <f t="shared" si="108"/>
        <v>0</v>
      </c>
      <c r="DL57" s="49">
        <f>'He Data'!P59/(1000000000*22413.6)</f>
        <v>3.2921335829794818E-13</v>
      </c>
      <c r="DM57" s="45">
        <f>DL57*('He Data'!Q59/'He Data'!P59)</f>
        <v>9.6870283826504916E-16</v>
      </c>
      <c r="DN57" s="50">
        <f t="shared" si="109"/>
        <v>198252284367.02441</v>
      </c>
      <c r="DO57" s="51">
        <f>DN57*('He Data'!Q59/'He Data'!P59)</f>
        <v>583352849.20321274</v>
      </c>
      <c r="DP57" s="50">
        <f t="shared" si="110"/>
        <v>5.1213927205168713E-13</v>
      </c>
      <c r="DQ57" s="50">
        <f t="shared" si="111"/>
        <v>1.5069581896323601E-15</v>
      </c>
      <c r="DR57" s="50">
        <f>('He Data'!P59/1000000000)*0.0000000008107131194</f>
        <v>5.9821357930525922E-18</v>
      </c>
      <c r="DS57" s="50">
        <f>('He Data'!P59/1000000000)/3785.41178*42</f>
        <v>8.1870082349923216E-11</v>
      </c>
      <c r="DW57" s="213" t="str">
        <f t="shared" si="112"/>
        <v>UG96-1_bp_z02</v>
      </c>
      <c r="DX57" s="324">
        <f t="shared" ca="1" si="113"/>
        <v>106.17670298951663</v>
      </c>
      <c r="DY57" s="325">
        <f t="shared" ca="1" si="114"/>
        <v>1.4566155714336546</v>
      </c>
      <c r="DZ57" s="326">
        <f t="shared" ca="1" si="115"/>
        <v>106176702.98951663</v>
      </c>
      <c r="EA57" s="326">
        <f t="shared" ca="1" si="149"/>
        <v>3.2921335829794439E-13</v>
      </c>
      <c r="EB57" s="324">
        <f t="shared" ca="1" si="150"/>
        <v>1.1501757901433419E-14</v>
      </c>
      <c r="EC57" s="326">
        <f t="shared" ca="1" si="116"/>
        <v>106176702.98951785</v>
      </c>
      <c r="ED57" s="324">
        <f t="shared" ca="1" si="117"/>
        <v>106.17670298951785</v>
      </c>
      <c r="EE57" s="326"/>
      <c r="EF57" s="457" t="str">
        <f>'Picking Information'!B60</f>
        <v>3</v>
      </c>
      <c r="EG57" s="459" t="str">
        <f>'Picking Information'!C60</f>
        <v>z</v>
      </c>
      <c r="EH57" s="510">
        <f>IF($EG57="a",'Alpha Ejection Compiler'!G57,IF($EG57="z",'Alpha Ejection Compiler'!N57,IF($EG57="t",'Alpha Ejection Compiler'!U57,IF($EG57="m",'Alpha Ejection Compiler'!AB57,-1))))</f>
        <v>1.079068246875E-6</v>
      </c>
      <c r="EI57" s="511">
        <f>'Alpha Ejection Compiler'!E57</f>
        <v>29.605869772331904</v>
      </c>
      <c r="EJ57" s="30">
        <f>IF($EG57="a",'Alpha Ejection Compiler'!H57,IF($EG57="z",'Alpha Ejection Compiler'!O57,IF($EG57="t",'Alpha Ejection Compiler'!V57,IF($EG57="m",'Alpha Ejection Compiler'!AC57,-1))))</f>
        <v>0.64332972806954847</v>
      </c>
      <c r="EK57" s="30">
        <f>IF($EG57="a",'Alpha Ejection Compiler'!I57,IF($EG57="z",'Alpha Ejection Compiler'!P57,IF($EG57="t",'Alpha Ejection Compiler'!W57,IF($EG57="m",'Alpha Ejection Compiler'!AD57,-1))))</f>
        <v>0.59293973869897498</v>
      </c>
      <c r="EL57" s="30">
        <f>IF($EG57="a",'Alpha Ejection Compiler'!J57,IF($EG57="z",'Alpha Ejection Compiler'!Q57,IF($EG57="t",'Alpha Ejection Compiler'!X57,IF($EG57="m",'Alpha Ejection Compiler'!AE57,-1))))</f>
        <v>0.5854490766890883</v>
      </c>
      <c r="EM57" s="30">
        <f>IF($EG57="a",'Alpha Ejection Compiler'!K57,IF($EG57="z",'Alpha Ejection Compiler'!R57,IF($EG57="t",'Alpha Ejection Compiler'!Y57,IF($EG57="m",'Alpha Ejection Compiler'!AF57,-1))))</f>
        <v>0.88290670539836003</v>
      </c>
      <c r="EN57" s="30">
        <f t="shared" si="118"/>
        <v>0.63805798269464487</v>
      </c>
      <c r="EO57" s="30">
        <f t="shared" si="151"/>
        <v>0.64281998328127166</v>
      </c>
      <c r="EP57" s="213" t="str">
        <f t="shared" si="119"/>
        <v>UG96-1_bp_z02</v>
      </c>
      <c r="EQ57" s="474">
        <f t="shared" ca="1" si="120"/>
        <v>165.45095439015509</v>
      </c>
      <c r="ER57" s="475">
        <f t="shared" ca="1" si="121"/>
        <v>2.2697864002902244</v>
      </c>
      <c r="ES57" s="473">
        <f t="shared" ca="1" si="122"/>
        <v>165450954.39015508</v>
      </c>
      <c r="ET57" s="476">
        <f t="shared" ca="1" si="152"/>
        <v>3.2921335829794747E-13</v>
      </c>
      <c r="EU57" s="478">
        <f t="shared" ca="1" si="153"/>
        <v>2.1469948082675716E-15</v>
      </c>
      <c r="EV57" s="477">
        <f t="shared" ca="1" si="123"/>
        <v>165450954.39015543</v>
      </c>
      <c r="EW57" s="474">
        <f t="shared" ca="1" si="124"/>
        <v>165.45095439015543</v>
      </c>
      <c r="EX57" s="474"/>
      <c r="EZ57" s="128">
        <f t="shared" si="154"/>
        <v>2.7930084624190129E-21</v>
      </c>
      <c r="FA57" s="63">
        <f t="shared" si="155"/>
        <v>1.1258036597480614E-22</v>
      </c>
      <c r="FB57" s="67">
        <f t="shared" si="156"/>
        <v>1.6536874504810117E-22</v>
      </c>
      <c r="FC57" s="63">
        <f t="shared" si="157"/>
        <v>0</v>
      </c>
      <c r="FD57" s="63">
        <f t="shared" si="125"/>
        <v>3.0709575734419201E-21</v>
      </c>
      <c r="FE57" s="67">
        <f t="shared" si="126"/>
        <v>1.7985329221114942E-10</v>
      </c>
      <c r="FF57" s="67">
        <f t="shared" si="158"/>
        <v>106181813.83745593</v>
      </c>
      <c r="FG57" s="64">
        <f t="shared" si="127"/>
        <v>106.18181383745593</v>
      </c>
      <c r="FH57" s="65">
        <f t="shared" si="159"/>
        <v>164316485.36611494</v>
      </c>
      <c r="FI57" s="65">
        <f t="shared" si="128"/>
        <v>164.31648536611493</v>
      </c>
      <c r="FJ57" s="65">
        <f t="shared" si="160"/>
        <v>2.2874908938469898</v>
      </c>
      <c r="FK57" s="63">
        <f t="shared" si="161"/>
        <v>3.0709575734419201E-21</v>
      </c>
      <c r="FL57" s="63">
        <f t="shared" si="162"/>
        <v>4.178568278440808E-23</v>
      </c>
      <c r="FM57" s="63">
        <f t="shared" si="163"/>
        <v>1478183.5900649389</v>
      </c>
      <c r="FN57" s="65">
        <f t="shared" si="129"/>
        <v>1.4781835900649389</v>
      </c>
      <c r="FO57" s="66">
        <f t="shared" si="130"/>
        <v>1.3921250133546932</v>
      </c>
      <c r="FQ57" s="73">
        <f>IF('Picking Information'!U60="Y",'Calculations Page'!FG57,-1)</f>
        <v>106.18181383745593</v>
      </c>
      <c r="FR57" s="72">
        <f>IF('Picking Information'!U60="Y",'Calculations Page'!FN57,-1)</f>
        <v>1.4781835900649389</v>
      </c>
      <c r="FS57" s="72">
        <f>IF('Picking Information'!A60="Y",1,'Calculations Page'!X57)</f>
        <v>0.64281998328127166</v>
      </c>
      <c r="FT57" s="72">
        <f t="shared" si="131"/>
        <v>28.655737500000001</v>
      </c>
      <c r="FU57" s="72">
        <f t="shared" si="132"/>
        <v>165.18125851572216</v>
      </c>
      <c r="FV57" s="72">
        <f t="shared" si="133"/>
        <v>2.2995296171714474</v>
      </c>
      <c r="FW57" s="74">
        <f t="shared" si="134"/>
        <v>4.5990592343428949</v>
      </c>
      <c r="FY57" s="79">
        <f t="shared" si="30"/>
        <v>305.09039558096134</v>
      </c>
      <c r="FZ57" s="80">
        <f t="shared" si="31"/>
        <v>0.89772156772329204</v>
      </c>
      <c r="GA57" s="80">
        <f>(DE57/1000)/'Calculations Page'!EH57</f>
        <v>500.06112496451772</v>
      </c>
      <c r="GB57" s="80">
        <f t="shared" si="32"/>
        <v>7.4091345828833708</v>
      </c>
      <c r="GC57" s="80">
        <f>(DG57/1000)/'Calculations Page'!EH57</f>
        <v>119.79269106798206</v>
      </c>
      <c r="GD57" s="80">
        <f t="shared" si="33"/>
        <v>1.753494428931891</v>
      </c>
      <c r="GE57" s="80">
        <f>(DI57/1000)/'Calculations Page'!EH57</f>
        <v>0</v>
      </c>
      <c r="GF57" s="80" t="e">
        <f t="shared" si="34"/>
        <v>#DIV/0!</v>
      </c>
      <c r="GG57" s="81">
        <f t="shared" si="135"/>
        <v>528.2124073654935</v>
      </c>
      <c r="GH57" s="516">
        <f t="shared" si="35"/>
        <v>8.7299909891093448E-16</v>
      </c>
      <c r="GI57" s="515"/>
      <c r="GJ57" s="243"/>
      <c r="GK57" s="85" t="str">
        <f t="shared" si="136"/>
        <v>305.090</v>
      </c>
      <c r="GL57" s="86" t="str">
        <f t="shared" si="137"/>
        <v>0.898</v>
      </c>
      <c r="GM57" s="86" t="str">
        <f t="shared" si="138"/>
        <v>500.06</v>
      </c>
      <c r="GN57" s="86" t="str">
        <f t="shared" si="139"/>
        <v>7.41</v>
      </c>
      <c r="GO57" s="86" t="str">
        <f t="shared" si="140"/>
        <v>119.79</v>
      </c>
      <c r="GP57" s="86" t="str">
        <f t="shared" si="141"/>
        <v>1.75</v>
      </c>
      <c r="GQ57" s="86" t="str">
        <f t="shared" si="142"/>
        <v>0.00</v>
      </c>
      <c r="GR57" s="86" t="e">
        <f t="shared" si="143"/>
        <v>#DIV/0!</v>
      </c>
      <c r="GS57" s="86" t="str">
        <f t="shared" si="144"/>
        <v>106.18</v>
      </c>
      <c r="GT57" s="86" t="str">
        <f t="shared" si="145"/>
        <v>0.643</v>
      </c>
      <c r="GU57" s="86" t="str">
        <f t="shared" si="146"/>
        <v>165.18</v>
      </c>
      <c r="GV57" s="87" t="str">
        <f t="shared" si="147"/>
        <v>2.30</v>
      </c>
      <c r="GW57" s="87" t="str">
        <f t="shared" si="148"/>
        <v>1.48</v>
      </c>
      <c r="GX57" s="129"/>
      <c r="GY57" s="93"/>
    </row>
    <row r="58" spans="1:211">
      <c r="A58" s="39" t="str">
        <f>'Picking Information'!B61</f>
        <v>3</v>
      </c>
      <c r="B58" s="40" t="str">
        <f>'Picking Information'!D61</f>
        <v>Peak</v>
      </c>
      <c r="C58" s="40" t="str">
        <f>'Picking Information'!E61</f>
        <v>UG96-1_bp_z03</v>
      </c>
      <c r="D58" s="45">
        <f>'Picking Information'!F61</f>
        <v>0</v>
      </c>
      <c r="E58" s="45">
        <v>1</v>
      </c>
      <c r="F58" s="121">
        <f>'Picking Information'!H61</f>
        <v>108.6</v>
      </c>
      <c r="G58" s="121">
        <f>'Picking Information'!I61</f>
        <v>34.6</v>
      </c>
      <c r="H58" s="121">
        <f>'Picking Information'!J61</f>
        <v>107.2</v>
      </c>
      <c r="I58" s="121">
        <f>'Picking Information'!K61</f>
        <v>52.9</v>
      </c>
      <c r="J58" s="121">
        <f t="shared" si="37"/>
        <v>107.9</v>
      </c>
      <c r="K58" s="121">
        <f t="shared" si="38"/>
        <v>43.75</v>
      </c>
      <c r="L58" s="121">
        <f t="shared" si="39"/>
        <v>21.875</v>
      </c>
      <c r="M58" s="121">
        <f>IF('Picking Information'!P61="N",'Calculations Page'!F58*1.5,'Calculations Page'!F58)</f>
        <v>108.6</v>
      </c>
      <c r="N58" s="46" t="str">
        <f>'Picking Information'!R61</f>
        <v>zircon</v>
      </c>
      <c r="O58" s="222"/>
      <c r="P58" s="47">
        <f t="shared" si="40"/>
        <v>9.1834563990000006E-7</v>
      </c>
      <c r="Q58" s="306">
        <f t="shared" si="41"/>
        <v>6.6112570205000011E-7</v>
      </c>
      <c r="R58" s="47">
        <f t="shared" si="42"/>
        <v>0.25742270326491784</v>
      </c>
      <c r="S58" s="47">
        <f t="shared" si="43"/>
        <v>0.12401620626151012</v>
      </c>
      <c r="T58" s="47">
        <f t="shared" si="44"/>
        <v>0.10984477769008155</v>
      </c>
      <c r="U58" s="47">
        <f t="shared" si="45"/>
        <v>0.90656196194640326</v>
      </c>
      <c r="V58" s="47">
        <f t="shared" si="46"/>
        <v>0.61229586071542252</v>
      </c>
      <c r="W58" s="47">
        <f t="shared" si="47"/>
        <v>0.56985139935245988</v>
      </c>
      <c r="X58" s="239">
        <f t="shared" si="48"/>
        <v>0.60832993351942566</v>
      </c>
      <c r="Y58" s="306">
        <f t="shared" si="49"/>
        <v>4.1983399344710948E-3</v>
      </c>
      <c r="Z58" s="306">
        <f t="shared" si="50"/>
        <v>3.3056285102500005E-6</v>
      </c>
      <c r="AA58" s="192"/>
      <c r="AB58" s="192"/>
      <c r="AC58" s="192"/>
      <c r="AD58" s="192"/>
      <c r="AE58" s="192"/>
      <c r="AF58" s="192"/>
      <c r="AG58" s="251">
        <f t="shared" si="9"/>
        <v>1433738424205.7283</v>
      </c>
      <c r="AH58" s="246">
        <f t="shared" si="51"/>
        <v>8608725199.2922001</v>
      </c>
      <c r="AI58" s="246">
        <f t="shared" si="10"/>
        <v>1691112105561.1543</v>
      </c>
      <c r="AJ58" s="246">
        <f t="shared" si="52"/>
        <v>13847555888.523577</v>
      </c>
      <c r="AK58" s="246">
        <f t="shared" si="11"/>
        <v>174546574.43947619</v>
      </c>
      <c r="AL58" s="246">
        <f t="shared" si="53"/>
        <v>79527107.403615773</v>
      </c>
      <c r="AM58" s="213" t="str">
        <f t="shared" si="54"/>
        <v>UG96-1_bp_z03</v>
      </c>
      <c r="AN58" s="256">
        <f t="shared" si="55"/>
        <v>1303284548.9639471</v>
      </c>
      <c r="AO58" s="252">
        <f t="shared" si="56"/>
        <v>1433738424205.7283</v>
      </c>
      <c r="AP58" s="252">
        <f t="shared" si="12"/>
        <v>-2.199E-3</v>
      </c>
      <c r="AQ58" s="252">
        <f t="shared" si="13"/>
        <v>-0.99998423165137618</v>
      </c>
      <c r="AR58" s="252">
        <f t="shared" si="57"/>
        <v>8608725199.2922001</v>
      </c>
      <c r="AS58" s="252">
        <f t="shared" si="14"/>
        <v>1.6318924942564423E-4</v>
      </c>
      <c r="AT58" s="252">
        <f t="shared" si="58"/>
        <v>-7.452123257462559E-2</v>
      </c>
      <c r="AU58" s="252">
        <f t="shared" si="59"/>
        <v>137290153.01859486</v>
      </c>
      <c r="AV58" s="252">
        <f t="shared" si="60"/>
        <v>9456562.6330664139</v>
      </c>
      <c r="AW58" s="252">
        <f t="shared" si="61"/>
        <v>996169.97067578149</v>
      </c>
      <c r="AX58" s="252">
        <f t="shared" si="62"/>
        <v>2673662207.5426502</v>
      </c>
      <c r="AY58" s="252">
        <f t="shared" si="63"/>
        <v>1691112105561.1543</v>
      </c>
      <c r="AZ58" s="252">
        <f t="shared" si="64"/>
        <v>-0.13029600894067567</v>
      </c>
      <c r="BA58" s="252">
        <f t="shared" si="65"/>
        <v>-1</v>
      </c>
      <c r="BB58" s="252">
        <f t="shared" si="66"/>
        <v>13847555888.523577</v>
      </c>
      <c r="BC58" s="252">
        <f t="shared" si="67"/>
        <v>5.34545603211162E-4</v>
      </c>
      <c r="BD58" s="252">
        <f t="shared" si="68"/>
        <v>-4.1025163014571245E-3</v>
      </c>
      <c r="BE58" s="252">
        <f t="shared" si="69"/>
        <v>26831629.130094022</v>
      </c>
      <c r="BF58" s="252">
        <f t="shared" si="70"/>
        <v>269331.52955150726</v>
      </c>
      <c r="BG58" s="252">
        <f t="shared" si="71"/>
        <v>124328.76421099737</v>
      </c>
      <c r="BH58" s="213"/>
      <c r="BI58" s="213"/>
      <c r="BJ58" s="213"/>
      <c r="BK58" s="213"/>
      <c r="BL58" s="213" t="str">
        <f t="shared" si="72"/>
        <v>UG96-1_bp_z03</v>
      </c>
      <c r="BM58" s="304">
        <f>(($AC$20-'ICPMS Data'!V59)/('ICPMS Data'!V59/$AC$12-1)*AG58)</f>
        <v>953333687483.11597</v>
      </c>
      <c r="BN58" s="304">
        <f t="shared" si="73"/>
        <v>1433738424205.7283</v>
      </c>
      <c r="BO58" s="304">
        <f>$AC$33-'ICPMS Data'!V59</f>
        <v>-0.66305857672658097</v>
      </c>
      <c r="BP58" s="304">
        <f>'ICPMS Data'!V59/$AC$12-1</f>
        <v>-0.99524756610717757</v>
      </c>
      <c r="BQ58" s="304">
        <f t="shared" si="74"/>
        <v>8608725199.2922001</v>
      </c>
      <c r="BR58" s="304">
        <f>SQRT($AD$33^2+'ICPMS Data'!W59^2)</f>
        <v>1.7308820003464306E-3</v>
      </c>
      <c r="BS58" s="304">
        <f>BP58*SQRT(('ICPMS Data'!W59/'ICPMS Data'!V59)^2+($AE$12/$AC$12)^2)</f>
        <v>-7.591756286527182E-3</v>
      </c>
      <c r="BT58" s="304">
        <f t="shared" si="75"/>
        <v>9583429898.8666515</v>
      </c>
      <c r="BU58" s="485">
        <f t="shared" si="76"/>
        <v>6917337992.7376385</v>
      </c>
      <c r="BV58" s="304">
        <f t="shared" si="77"/>
        <v>69536852.217175201</v>
      </c>
      <c r="BW58" s="304">
        <f>AI58*(($AC$21-'ICPMS Data'!X59)/('ICPMS Data'!X59/$AC$13-1))</f>
        <v>249526147632.8121</v>
      </c>
      <c r="BX58" s="304">
        <f t="shared" si="78"/>
        <v>1691112105561.1543</v>
      </c>
      <c r="BY58" s="304">
        <f>$AC$34-'ICPMS Data'!X59</f>
        <v>-0.27626651238246702</v>
      </c>
      <c r="BZ58" s="304">
        <f>'ICPMS Data'!X59/$AC$13-1</f>
        <v>-1</v>
      </c>
      <c r="CA58" s="304">
        <f t="shared" si="79"/>
        <v>13847555888.523577</v>
      </c>
      <c r="CB58" s="304">
        <f>SQRT($AD$34^2+'ICPMS Data'!Y59^2)</f>
        <v>5.5775057963471852E-3</v>
      </c>
      <c r="CC58" s="304">
        <f>BZ58*SQRT(('ICPMS Data'!Y59/'ICPMS Data'!X59)^2+($AE$13/$AC$13)^2)</f>
        <v>-2.0188786398545301E-2</v>
      </c>
      <c r="CD58" s="304">
        <f t="shared" si="80"/>
        <v>7411504404.4927635</v>
      </c>
      <c r="CE58" s="485">
        <v>0</v>
      </c>
      <c r="CF58" s="485">
        <v>0</v>
      </c>
      <c r="CG58" s="213" t="str">
        <f t="shared" si="81"/>
        <v>UG96-1_bp_z03</v>
      </c>
      <c r="CH58" s="262">
        <f t="shared" si="82"/>
        <v>952030402934.15198</v>
      </c>
      <c r="CI58" s="257">
        <f t="shared" si="83"/>
        <v>9584413243.0006981</v>
      </c>
      <c r="CJ58" s="257">
        <f t="shared" si="84"/>
        <v>6907881430.1045723</v>
      </c>
      <c r="CK58" s="257">
        <f t="shared" si="85"/>
        <v>69543987.30935508</v>
      </c>
      <c r="CL58" s="262">
        <f t="shared" si="86"/>
        <v>246852485425.26944</v>
      </c>
      <c r="CM58" s="257">
        <f t="shared" si="87"/>
        <v>7411552973.1721821</v>
      </c>
      <c r="CN58" s="262">
        <f t="shared" si="88"/>
        <v>-269331.52955150726</v>
      </c>
      <c r="CO58" s="257">
        <f t="shared" si="89"/>
        <v>124328.76421099737</v>
      </c>
      <c r="CP58" s="286"/>
      <c r="CQ58" s="218">
        <f t="shared" si="90"/>
        <v>1.5929207381466055E-12</v>
      </c>
      <c r="CR58" s="48">
        <f t="shared" si="91"/>
        <v>1.5921371334546194E-14</v>
      </c>
      <c r="CS58" s="219">
        <f t="shared" si="92"/>
        <v>1.5814458520500863E-12</v>
      </c>
      <c r="CT58" s="219">
        <f t="shared" si="93"/>
        <v>1.5920952230898169E-14</v>
      </c>
      <c r="CU58" s="323">
        <f t="shared" si="94"/>
        <v>0.83276645228393509</v>
      </c>
      <c r="CV58" s="219">
        <f t="shared" si="95"/>
        <v>1.1474886096519224E-14</v>
      </c>
      <c r="CW58" s="219">
        <f t="shared" si="96"/>
        <v>1.1552157360357986E-16</v>
      </c>
      <c r="CX58" s="323">
        <f t="shared" si="97"/>
        <v>5.2871950380098632E-3</v>
      </c>
      <c r="CY58" s="48">
        <f t="shared" si="98"/>
        <v>4.1005396250044759E-13</v>
      </c>
      <c r="CZ58" s="48">
        <f t="shared" si="99"/>
        <v>1.2311549789322561E-14</v>
      </c>
      <c r="DA58" s="323">
        <f t="shared" si="100"/>
        <v>0.1619463526780551</v>
      </c>
      <c r="DB58" s="219">
        <f t="shared" si="101"/>
        <v>0</v>
      </c>
      <c r="DC58" s="219">
        <f t="shared" si="102"/>
        <v>0</v>
      </c>
      <c r="DD58" s="213"/>
      <c r="DE58" s="267">
        <f t="shared" si="103"/>
        <v>0.37916292330103651</v>
      </c>
      <c r="DF58" s="263">
        <f t="shared" si="104"/>
        <v>3.7897640187620303E-3</v>
      </c>
      <c r="DG58" s="263">
        <f t="shared" si="105"/>
        <v>9.5148921458603861E-2</v>
      </c>
      <c r="DH58" s="263">
        <f t="shared" si="106"/>
        <v>2.8567720131144072E-3</v>
      </c>
      <c r="DI58" s="263">
        <f t="shared" si="107"/>
        <v>0</v>
      </c>
      <c r="DJ58" s="268">
        <f t="shared" si="108"/>
        <v>0</v>
      </c>
      <c r="DL58" s="49">
        <f>'He Data'!P60/(1000000000*22413.6)</f>
        <v>1.8358142831933517E-13</v>
      </c>
      <c r="DM58" s="45">
        <f>DL58*('He Data'!Q60/'He Data'!P60)</f>
        <v>6.3215205402340563E-16</v>
      </c>
      <c r="DN58" s="50">
        <f t="shared" si="109"/>
        <v>110552736133.90364</v>
      </c>
      <c r="DO58" s="51">
        <f>DN58*('He Data'!Q60/'He Data'!P60)</f>
        <v>380681966.93289489</v>
      </c>
      <c r="DP58" s="50">
        <f t="shared" si="110"/>
        <v>3.0177937695297201E-13</v>
      </c>
      <c r="DQ58" s="50">
        <f t="shared" si="111"/>
        <v>1.0391598689976666E-15</v>
      </c>
      <c r="DR58" s="50">
        <f>('He Data'!P60/1000000000)*0.0000000008107131194</f>
        <v>3.3358580555984029E-18</v>
      </c>
      <c r="DS58" s="50">
        <f>('He Data'!P60/1000000000)/3785.41178*42</f>
        <v>4.565375698035328E-11</v>
      </c>
      <c r="DW58" s="213" t="str">
        <f t="shared" si="112"/>
        <v>UG96-1_bp_z03</v>
      </c>
      <c r="DX58" s="324">
        <f t="shared" ca="1" si="113"/>
        <v>84.215193791866028</v>
      </c>
      <c r="DY58" s="325">
        <f t="shared" ca="1" si="114"/>
        <v>0.77966037563132229</v>
      </c>
      <c r="DZ58" s="326">
        <f t="shared" ca="1" si="115"/>
        <v>84215193.791866034</v>
      </c>
      <c r="EA58" s="326">
        <f t="shared" ca="1" si="149"/>
        <v>1.8358142831933365E-13</v>
      </c>
      <c r="EB58" s="324">
        <f t="shared" ca="1" si="150"/>
        <v>8.2503603544782996E-15</v>
      </c>
      <c r="EC58" s="326">
        <f t="shared" ca="1" si="116"/>
        <v>84215193.791866735</v>
      </c>
      <c r="ED58" s="324">
        <f t="shared" ca="1" si="117"/>
        <v>84.215193791866739</v>
      </c>
      <c r="EE58" s="326"/>
      <c r="EF58" s="457" t="str">
        <f>'Picking Information'!B61</f>
        <v>3</v>
      </c>
      <c r="EG58" s="459" t="str">
        <f>'Picking Information'!C61</f>
        <v>z</v>
      </c>
      <c r="EH58" s="510">
        <f>IF($EG58="a",'Alpha Ejection Compiler'!G58,IF($EG58="z",'Alpha Ejection Compiler'!N58,IF($EG58="t",'Alpha Ejection Compiler'!U58,IF($EG58="m",'Alpha Ejection Compiler'!AB58,-1))))</f>
        <v>6.6112570205000011E-7</v>
      </c>
      <c r="EI58" s="511">
        <f>'Alpha Ejection Compiler'!E58</f>
        <v>26.002965580498273</v>
      </c>
      <c r="EJ58" s="30">
        <f>IF($EG58="a",'Alpha Ejection Compiler'!H58,IF($EG58="z",'Alpha Ejection Compiler'!O58,IF($EG58="t",'Alpha Ejection Compiler'!V58,IF($EG58="m",'Alpha Ejection Compiler'!AC58,-1))))</f>
        <v>0.59387010157914688</v>
      </c>
      <c r="EK58" s="30">
        <f>IF($EG58="a",'Alpha Ejection Compiler'!I58,IF($EG58="z",'Alpha Ejection Compiler'!P58,IF($EG58="t",'Alpha Ejection Compiler'!W58,IF($EG58="m",'Alpha Ejection Compiler'!AD58,-1))))</f>
        <v>0.5364842016732364</v>
      </c>
      <c r="EL58" s="30">
        <f>IF($EG58="a",'Alpha Ejection Compiler'!J58,IF($EG58="z",'Alpha Ejection Compiler'!Q58,IF($EG58="t",'Alpha Ejection Compiler'!X58,IF($EG58="m",'Alpha Ejection Compiler'!AE58,-1))))</f>
        <v>0.52795334187639908</v>
      </c>
      <c r="EM58" s="30">
        <f>IF($EG58="a",'Alpha Ejection Compiler'!K58,IF($EG58="z",'Alpha Ejection Compiler'!R58,IF($EG58="t",'Alpha Ejection Compiler'!Y58,IF($EG58="m",'Alpha Ejection Compiler'!AF58,-1))))</f>
        <v>0.86667878189011927</v>
      </c>
      <c r="EN58" s="30">
        <f t="shared" si="118"/>
        <v>0.58771096887767171</v>
      </c>
      <c r="EO58" s="30">
        <f t="shared" si="151"/>
        <v>0.60832993351942566</v>
      </c>
      <c r="EP58" s="213" t="str">
        <f t="shared" si="119"/>
        <v>UG96-1_bp_z03</v>
      </c>
      <c r="EQ58" s="474">
        <f t="shared" ca="1" si="120"/>
        <v>142.4721501398441</v>
      </c>
      <c r="ER58" s="475">
        <f t="shared" ca="1" si="121"/>
        <v>1.3190005875847277</v>
      </c>
      <c r="ES58" s="473">
        <f t="shared" ca="1" si="122"/>
        <v>142472150.13984409</v>
      </c>
      <c r="ET58" s="476">
        <f t="shared" ca="1" si="152"/>
        <v>1.8358142831933651E-13</v>
      </c>
      <c r="EU58" s="478">
        <f t="shared" ca="1" si="153"/>
        <v>-7.2878183131224989E-15</v>
      </c>
      <c r="EV58" s="477">
        <f t="shared" ca="1" si="123"/>
        <v>142472150.13984305</v>
      </c>
      <c r="EW58" s="474">
        <f t="shared" ca="1" si="124"/>
        <v>142.47215013984305</v>
      </c>
      <c r="EX58" s="474"/>
      <c r="EZ58" s="128">
        <f t="shared" si="154"/>
        <v>1.9625743023941568E-21</v>
      </c>
      <c r="FA58" s="63">
        <f t="shared" si="155"/>
        <v>7.9107291005098692E-23</v>
      </c>
      <c r="FB58" s="67">
        <f t="shared" si="156"/>
        <v>1.2172451876825787E-22</v>
      </c>
      <c r="FC58" s="63">
        <f t="shared" si="157"/>
        <v>0</v>
      </c>
      <c r="FD58" s="63">
        <f t="shared" si="125"/>
        <v>2.1634061121675136E-21</v>
      </c>
      <c r="FE58" s="67">
        <f t="shared" si="126"/>
        <v>1.7952037418541436E-10</v>
      </c>
      <c r="FF58" s="67">
        <f t="shared" si="158"/>
        <v>84217733.697202072</v>
      </c>
      <c r="FG58" s="64">
        <f t="shared" si="127"/>
        <v>84.217733697202078</v>
      </c>
      <c r="FH58" s="65">
        <f t="shared" si="159"/>
        <v>137774756.18624875</v>
      </c>
      <c r="FI58" s="65">
        <f t="shared" si="128"/>
        <v>137.77475618624874</v>
      </c>
      <c r="FJ58" s="65">
        <f t="shared" si="160"/>
        <v>1.3656681959795616</v>
      </c>
      <c r="FK58" s="63">
        <f t="shared" si="161"/>
        <v>2.1634061121675136E-21</v>
      </c>
      <c r="FL58" s="63">
        <f t="shared" si="162"/>
        <v>2.0108844946705934E-23</v>
      </c>
      <c r="FM58" s="63">
        <f t="shared" si="163"/>
        <v>834793.56909378839</v>
      </c>
      <c r="FN58" s="65">
        <f t="shared" si="129"/>
        <v>0.83479356909378843</v>
      </c>
      <c r="FO58" s="66">
        <f t="shared" si="130"/>
        <v>0.99123252603212986</v>
      </c>
      <c r="FQ58" s="73">
        <f>IF('Picking Information'!U61="Y",'Calculations Page'!FG58,-1)</f>
        <v>84.217733697202078</v>
      </c>
      <c r="FR58" s="72">
        <f>IF('Picking Information'!U61="Y",'Calculations Page'!FN58,-1)</f>
        <v>0.83479356909378843</v>
      </c>
      <c r="FS58" s="72">
        <f>IF('Picking Information'!A61="Y",1,'Calculations Page'!X58)</f>
        <v>0.60832993351942566</v>
      </c>
      <c r="FT58" s="72">
        <f t="shared" si="131"/>
        <v>34.152437500000005</v>
      </c>
      <c r="FU58" s="72">
        <f t="shared" si="132"/>
        <v>138.44088389662116</v>
      </c>
      <c r="FV58" s="72">
        <f t="shared" si="133"/>
        <v>1.3722710705096861</v>
      </c>
      <c r="FW58" s="74">
        <f t="shared" si="134"/>
        <v>2.7445421410193722</v>
      </c>
      <c r="FY58" s="79">
        <f t="shared" si="30"/>
        <v>277.68006560642101</v>
      </c>
      <c r="FZ58" s="80">
        <f t="shared" si="31"/>
        <v>0.95617528113526096</v>
      </c>
      <c r="GA58" s="80">
        <f>(DE58/1000)/'Calculations Page'!EH58</f>
        <v>573.51109195322272</v>
      </c>
      <c r="GB58" s="80">
        <f t="shared" si="32"/>
        <v>5.7322896493221123</v>
      </c>
      <c r="GC58" s="80">
        <f>(DG58/1000)/'Calculations Page'!EH58</f>
        <v>143.91956198884529</v>
      </c>
      <c r="GD58" s="80">
        <f t="shared" si="33"/>
        <v>4.3210723834457019</v>
      </c>
      <c r="GE58" s="80">
        <f>(DI58/1000)/'Calculations Page'!EH58</f>
        <v>0</v>
      </c>
      <c r="GF58" s="80" t="e">
        <f t="shared" si="34"/>
        <v>#DIV/0!</v>
      </c>
      <c r="GG58" s="81">
        <f t="shared" si="135"/>
        <v>607.33218902060139</v>
      </c>
      <c r="GH58" s="516">
        <f t="shared" si="35"/>
        <v>7.9456597313829778E-16</v>
      </c>
      <c r="GI58" s="515"/>
      <c r="GJ58" s="243"/>
      <c r="GK58" s="85" t="str">
        <f t="shared" si="136"/>
        <v>277.680</v>
      </c>
      <c r="GL58" s="86" t="str">
        <f t="shared" si="137"/>
        <v>0.956</v>
      </c>
      <c r="GM58" s="86" t="str">
        <f t="shared" si="138"/>
        <v>573.51</v>
      </c>
      <c r="GN58" s="86" t="str">
        <f t="shared" si="139"/>
        <v>5.73</v>
      </c>
      <c r="GO58" s="86" t="str">
        <f t="shared" si="140"/>
        <v>143.92</v>
      </c>
      <c r="GP58" s="86" t="str">
        <f t="shared" si="141"/>
        <v>4.32</v>
      </c>
      <c r="GQ58" s="86" t="str">
        <f t="shared" si="142"/>
        <v>0.00</v>
      </c>
      <c r="GR58" s="86" t="e">
        <f t="shared" si="143"/>
        <v>#DIV/0!</v>
      </c>
      <c r="GS58" s="86" t="str">
        <f t="shared" si="144"/>
        <v>84.22</v>
      </c>
      <c r="GT58" s="86" t="str">
        <f t="shared" si="145"/>
        <v>0.608</v>
      </c>
      <c r="GU58" s="86" t="str">
        <f t="shared" si="146"/>
        <v>138.44</v>
      </c>
      <c r="GV58" s="87" t="str">
        <f t="shared" si="147"/>
        <v>1.37</v>
      </c>
      <c r="GW58" s="87" t="str">
        <f t="shared" si="148"/>
        <v>0.83</v>
      </c>
      <c r="GX58" s="129"/>
      <c r="GY58" s="93"/>
    </row>
    <row r="59" spans="1:211">
      <c r="A59" s="39" t="str">
        <f>'Picking Information'!B62</f>
        <v>1</v>
      </c>
      <c r="B59" s="40" t="str">
        <f>'Picking Information'!D62</f>
        <v>Peak</v>
      </c>
      <c r="C59" s="40" t="str">
        <f>'Picking Information'!E62</f>
        <v>UG96-1_bp_z04</v>
      </c>
      <c r="D59" s="45">
        <f>'Picking Information'!F62</f>
        <v>0</v>
      </c>
      <c r="E59" s="45">
        <v>1</v>
      </c>
      <c r="F59" s="121">
        <f>'Picking Information'!H62</f>
        <v>156.4</v>
      </c>
      <c r="G59" s="121">
        <f>'Picking Information'!I62</f>
        <v>54.1</v>
      </c>
      <c r="H59" s="121">
        <f>'Picking Information'!J62</f>
        <v>155.69999999999999</v>
      </c>
      <c r="I59" s="121">
        <f>'Picking Information'!K62</f>
        <v>49.2</v>
      </c>
      <c r="J59" s="121">
        <f t="shared" si="37"/>
        <v>156.05000000000001</v>
      </c>
      <c r="K59" s="121">
        <f t="shared" si="38"/>
        <v>51.650000000000006</v>
      </c>
      <c r="L59" s="121">
        <f t="shared" si="39"/>
        <v>25.825000000000003</v>
      </c>
      <c r="M59" s="121">
        <f>IF('Picking Information'!P62="N",'Calculations Page'!F59*1.5,'Calculations Page'!F59)</f>
        <v>156.4</v>
      </c>
      <c r="N59" s="46" t="str">
        <f>'Picking Information'!R62</f>
        <v>zircon</v>
      </c>
      <c r="O59" s="222"/>
      <c r="P59" s="47">
        <f t="shared" si="40"/>
        <v>1.9314305379000004E-6</v>
      </c>
      <c r="Q59" s="306">
        <f t="shared" si="41"/>
        <v>1.011294664797604E-6</v>
      </c>
      <c r="R59" s="47">
        <f t="shared" si="42"/>
        <v>0.39786038448480648</v>
      </c>
      <c r="S59" s="47">
        <f t="shared" si="43"/>
        <v>0.10223593288487583</v>
      </c>
      <c r="T59" s="47">
        <f t="shared" si="44"/>
        <v>9.0232060668031674E-2</v>
      </c>
      <c r="U59" s="47">
        <f t="shared" si="45"/>
        <v>0.87913958705766249</v>
      </c>
      <c r="V59" s="47">
        <f t="shared" si="46"/>
        <v>0.67281329096131592</v>
      </c>
      <c r="W59" s="47">
        <f t="shared" si="47"/>
        <v>0.63676156565152886</v>
      </c>
      <c r="X59" s="239">
        <f t="shared" si="48"/>
        <v>0.66845606455309126</v>
      </c>
      <c r="Y59" s="306">
        <f t="shared" si="49"/>
        <v>6.4220143969175763E-3</v>
      </c>
      <c r="Z59" s="306">
        <f t="shared" si="50"/>
        <v>5.0564733239880196E-6</v>
      </c>
      <c r="AA59" s="192"/>
      <c r="AB59" s="192"/>
      <c r="AC59" s="192"/>
      <c r="AD59" s="192"/>
      <c r="AE59" s="192"/>
      <c r="AF59" s="192"/>
      <c r="AG59" s="251">
        <f t="shared" si="9"/>
        <v>1433738424205.7283</v>
      </c>
      <c r="AH59" s="246">
        <f t="shared" si="51"/>
        <v>8608725199.2922001</v>
      </c>
      <c r="AI59" s="246">
        <f t="shared" si="10"/>
        <v>1691112105561.1543</v>
      </c>
      <c r="AJ59" s="246">
        <f t="shared" si="52"/>
        <v>13847555888.523577</v>
      </c>
      <c r="AK59" s="246">
        <f t="shared" si="11"/>
        <v>174546574.43947619</v>
      </c>
      <c r="AL59" s="246">
        <f t="shared" si="53"/>
        <v>79527107.403615773</v>
      </c>
      <c r="AM59" s="213" t="str">
        <f t="shared" si="54"/>
        <v>UG96-1_bp_z04</v>
      </c>
      <c r="AN59" s="256">
        <f t="shared" si="55"/>
        <v>1303284548.9639471</v>
      </c>
      <c r="AO59" s="252">
        <f t="shared" si="56"/>
        <v>1433738424205.7283</v>
      </c>
      <c r="AP59" s="252">
        <f t="shared" si="12"/>
        <v>-2.199E-3</v>
      </c>
      <c r="AQ59" s="252">
        <f t="shared" si="13"/>
        <v>-0.99998423165137618</v>
      </c>
      <c r="AR59" s="252">
        <f t="shared" si="57"/>
        <v>8608725199.2922001</v>
      </c>
      <c r="AS59" s="252">
        <f t="shared" si="14"/>
        <v>1.6318924942564423E-4</v>
      </c>
      <c r="AT59" s="252">
        <f t="shared" si="58"/>
        <v>-7.452123257462559E-2</v>
      </c>
      <c r="AU59" s="252">
        <f t="shared" si="59"/>
        <v>137290153.01859486</v>
      </c>
      <c r="AV59" s="252">
        <f t="shared" si="60"/>
        <v>9456562.6330664139</v>
      </c>
      <c r="AW59" s="252">
        <f t="shared" si="61"/>
        <v>996169.97067578149</v>
      </c>
      <c r="AX59" s="252">
        <f t="shared" si="62"/>
        <v>2673662207.5426502</v>
      </c>
      <c r="AY59" s="252">
        <f t="shared" si="63"/>
        <v>1691112105561.1543</v>
      </c>
      <c r="AZ59" s="252">
        <f t="shared" si="64"/>
        <v>-0.13029600894067567</v>
      </c>
      <c r="BA59" s="252">
        <f t="shared" si="65"/>
        <v>-1</v>
      </c>
      <c r="BB59" s="252">
        <f t="shared" si="66"/>
        <v>13847555888.523577</v>
      </c>
      <c r="BC59" s="252">
        <f t="shared" si="67"/>
        <v>5.34545603211162E-4</v>
      </c>
      <c r="BD59" s="252">
        <f t="shared" si="68"/>
        <v>-4.1025163014571245E-3</v>
      </c>
      <c r="BE59" s="252">
        <f t="shared" si="69"/>
        <v>26831629.130094022</v>
      </c>
      <c r="BF59" s="252">
        <f t="shared" si="70"/>
        <v>269331.52955150726</v>
      </c>
      <c r="BG59" s="252">
        <f t="shared" si="71"/>
        <v>124328.76421099737</v>
      </c>
      <c r="BH59" s="213"/>
      <c r="BI59" s="213"/>
      <c r="BJ59" s="213"/>
      <c r="BK59" s="213"/>
      <c r="BL59" s="213" t="str">
        <f t="shared" si="72"/>
        <v>UG96-1_bp_z04</v>
      </c>
      <c r="BM59" s="304">
        <f>(($AC$20-'ICPMS Data'!V60)/('ICPMS Data'!V60/$AC$12-1)*AG59)</f>
        <v>1021685953927.3398</v>
      </c>
      <c r="BN59" s="304">
        <f t="shared" si="73"/>
        <v>1433738424205.7283</v>
      </c>
      <c r="BO59" s="304">
        <f>$AC$33-'ICPMS Data'!V60</f>
        <v>-0.71026505391384398</v>
      </c>
      <c r="BP59" s="304">
        <f>'ICPMS Data'!V60/$AC$12-1</f>
        <v>-0.99490921693009005</v>
      </c>
      <c r="BQ59" s="304">
        <f t="shared" si="74"/>
        <v>8608725199.2922001</v>
      </c>
      <c r="BR59" s="304">
        <f>SQRT($AD$33^2+'ICPMS Data'!W60^2)</f>
        <v>6.9824353492184939E-3</v>
      </c>
      <c r="BS59" s="304">
        <f>BP59*SQRT(('ICPMS Data'!W60/'ICPMS Data'!V60)^2+($AE$12/$AC$12)^2)</f>
        <v>-1.2104221278213975E-2</v>
      </c>
      <c r="BT59" s="304">
        <f t="shared" si="75"/>
        <v>17117787488.529547</v>
      </c>
      <c r="BU59" s="485">
        <f t="shared" si="76"/>
        <v>7413298363.9824972</v>
      </c>
      <c r="BV59" s="304">
        <f t="shared" si="77"/>
        <v>124205745.90060475</v>
      </c>
      <c r="BW59" s="304">
        <f>AI59*(($AC$21-'ICPMS Data'!X60)/('ICPMS Data'!X60/$AC$13-1))</f>
        <v>411589198713.80603</v>
      </c>
      <c r="BX59" s="304">
        <f t="shared" si="78"/>
        <v>1691112105561.1543</v>
      </c>
      <c r="BY59" s="304">
        <f>$AC$34-'ICPMS Data'!X60</f>
        <v>-0.37209874641831603</v>
      </c>
      <c r="BZ59" s="304">
        <f>'ICPMS Data'!X60/$AC$13-1</f>
        <v>-1</v>
      </c>
      <c r="CA59" s="304">
        <f t="shared" si="79"/>
        <v>13847555888.523577</v>
      </c>
      <c r="CB59" s="304">
        <f>SQRT($AD$34^2+'ICPMS Data'!Y60^2)</f>
        <v>3.2251376984093966E-3</v>
      </c>
      <c r="CC59" s="304">
        <f>BZ59*SQRT(('ICPMS Data'!Y60/'ICPMS Data'!X60)^2+($AE$13/$AC$13)^2)</f>
        <v>-8.6674009575473596E-3</v>
      </c>
      <c r="CD59" s="304">
        <f t="shared" si="80"/>
        <v>6067256124.0202045</v>
      </c>
      <c r="CE59" s="485">
        <v>0</v>
      </c>
      <c r="CF59" s="485">
        <v>0</v>
      </c>
      <c r="CG59" s="213" t="str">
        <f t="shared" si="81"/>
        <v>UG96-1_bp_z04</v>
      </c>
      <c r="CH59" s="262">
        <f t="shared" si="82"/>
        <v>1020382669378.3759</v>
      </c>
      <c r="CI59" s="257">
        <f t="shared" si="83"/>
        <v>17118338035.235037</v>
      </c>
      <c r="CJ59" s="257">
        <f t="shared" si="84"/>
        <v>7403841801.3494301</v>
      </c>
      <c r="CK59" s="257">
        <f t="shared" si="85"/>
        <v>124209740.63790677</v>
      </c>
      <c r="CL59" s="262">
        <f t="shared" si="86"/>
        <v>408915536506.26337</v>
      </c>
      <c r="CM59" s="257">
        <f t="shared" si="87"/>
        <v>6067315453.3765965</v>
      </c>
      <c r="CN59" s="262">
        <f t="shared" si="88"/>
        <v>-269331.52955150726</v>
      </c>
      <c r="CO59" s="257">
        <f t="shared" si="89"/>
        <v>124328.76421099737</v>
      </c>
      <c r="CP59" s="286"/>
      <c r="CQ59" s="218">
        <f t="shared" si="90"/>
        <v>1.7072865634214704E-12</v>
      </c>
      <c r="CR59" s="48">
        <f t="shared" si="91"/>
        <v>2.8436526011469587E-14</v>
      </c>
      <c r="CS59" s="219">
        <f t="shared" si="92"/>
        <v>1.6949878228876675E-12</v>
      </c>
      <c r="CT59" s="219">
        <f t="shared" si="93"/>
        <v>2.8435777467167833E-14</v>
      </c>
      <c r="CU59" s="323">
        <f t="shared" si="94"/>
        <v>0.76516399235693222</v>
      </c>
      <c r="CV59" s="219">
        <f t="shared" si="95"/>
        <v>1.229874053380304E-14</v>
      </c>
      <c r="CW59" s="219">
        <f t="shared" si="96"/>
        <v>2.0632847282044316E-16</v>
      </c>
      <c r="CX59" s="323">
        <f t="shared" si="97"/>
        <v>4.8579901994827649E-3</v>
      </c>
      <c r="CY59" s="48">
        <f t="shared" si="98"/>
        <v>6.792616885486102E-13</v>
      </c>
      <c r="CZ59" s="48">
        <f t="shared" si="99"/>
        <v>1.0078597098632221E-14</v>
      </c>
      <c r="DA59" s="323">
        <f t="shared" si="100"/>
        <v>0.22997801744358509</v>
      </c>
      <c r="DB59" s="219">
        <f t="shared" si="101"/>
        <v>0</v>
      </c>
      <c r="DC59" s="219">
        <f t="shared" si="102"/>
        <v>0</v>
      </c>
      <c r="DD59" s="213"/>
      <c r="DE59" s="267">
        <f t="shared" si="103"/>
        <v>0.40638542069121258</v>
      </c>
      <c r="DF59" s="263">
        <f t="shared" si="104"/>
        <v>6.7687462865101055E-3</v>
      </c>
      <c r="DG59" s="263">
        <f t="shared" si="105"/>
        <v>0.15761588221081951</v>
      </c>
      <c r="DH59" s="263">
        <f t="shared" si="106"/>
        <v>2.3386376707666204E-3</v>
      </c>
      <c r="DI59" s="263">
        <f t="shared" si="107"/>
        <v>0</v>
      </c>
      <c r="DJ59" s="268">
        <f t="shared" si="108"/>
        <v>0</v>
      </c>
      <c r="DL59" s="49">
        <f>'He Data'!P61/(1000000000*22413.6)</f>
        <v>3.8117667640777209E-13</v>
      </c>
      <c r="DM59" s="45">
        <f>DL59*('He Data'!Q61/'He Data'!P61)</f>
        <v>1.6195924783017879E-15</v>
      </c>
      <c r="DN59" s="50">
        <f t="shared" si="109"/>
        <v>229544594532.76038</v>
      </c>
      <c r="DO59" s="51">
        <f>DN59*('He Data'!Q61/'He Data'!P61)</f>
        <v>975318590.43333673</v>
      </c>
      <c r="DP59" s="50">
        <f t="shared" si="110"/>
        <v>5.7023445013190939E-13</v>
      </c>
      <c r="DQ59" s="50">
        <f t="shared" si="111"/>
        <v>2.4228854582755511E-15</v>
      </c>
      <c r="DR59" s="50">
        <f>('He Data'!P61/1000000000)*0.0000000008107131194</f>
        <v>6.9263612242370266E-18</v>
      </c>
      <c r="DS59" s="50">
        <f>('He Data'!P61/1000000000)/3785.41178*42</f>
        <v>9.4792526186410322E-11</v>
      </c>
      <c r="DW59" s="213" t="str">
        <f t="shared" si="112"/>
        <v>UG96-1_bp_z04</v>
      </c>
      <c r="DX59" s="324">
        <f t="shared" ca="1" si="113"/>
        <v>157.2846633925667</v>
      </c>
      <c r="DY59" s="325">
        <f t="shared" ca="1" si="114"/>
        <v>2.3167691972422872</v>
      </c>
      <c r="DZ59" s="326">
        <f t="shared" ca="1" si="115"/>
        <v>157284663.39256671</v>
      </c>
      <c r="EA59" s="326">
        <f t="shared" ca="1" si="149"/>
        <v>3.8117667640777118E-13</v>
      </c>
      <c r="EB59" s="324">
        <f t="shared" ca="1" si="150"/>
        <v>2.384111670679534E-15</v>
      </c>
      <c r="EC59" s="326">
        <f t="shared" ca="1" si="116"/>
        <v>157284663.3925671</v>
      </c>
      <c r="ED59" s="324">
        <f t="shared" ca="1" si="117"/>
        <v>157.2846633925671</v>
      </c>
      <c r="EE59" s="326"/>
      <c r="EF59" s="457" t="str">
        <f>'Picking Information'!B62</f>
        <v>1</v>
      </c>
      <c r="EG59" s="459" t="str">
        <f>'Picking Information'!C62</f>
        <v>z</v>
      </c>
      <c r="EH59" s="510">
        <f>IF($EG59="a",'Alpha Ejection Compiler'!G59,IF($EG59="z",'Alpha Ejection Compiler'!N59,IF($EG59="t",'Alpha Ejection Compiler'!U59,IF($EG59="m",'Alpha Ejection Compiler'!AB59,-1))))</f>
        <v>1.011294664797604E-6</v>
      </c>
      <c r="EI59" s="511">
        <f>'Alpha Ejection Compiler'!E59</f>
        <v>31.512475920818538</v>
      </c>
      <c r="EJ59" s="30">
        <f>IF($EG59="a",'Alpha Ejection Compiler'!H59,IF($EG59="z",'Alpha Ejection Compiler'!O59,IF($EG59="t",'Alpha Ejection Compiler'!V59,IF($EG59="m",'Alpha Ejection Compiler'!AC59,-1))))</f>
        <v>0.63782444622980483</v>
      </c>
      <c r="EK59" s="30">
        <f>IF($EG59="a",'Alpha Ejection Compiler'!I59,IF($EG59="z",'Alpha Ejection Compiler'!P59,IF($EG59="t",'Alpha Ejection Compiler'!W59,IF($EG59="m",'Alpha Ejection Compiler'!AD59,-1))))</f>
        <v>0.58278891056081927</v>
      </c>
      <c r="EL59" s="30">
        <f>IF($EG59="a",'Alpha Ejection Compiler'!J59,IF($EG59="z",'Alpha Ejection Compiler'!Q59,IF($EG59="t",'Alpha Ejection Compiler'!X59,IF($EG59="m",'Alpha Ejection Compiler'!AE59,-1))))</f>
        <v>0.57454338796126114</v>
      </c>
      <c r="EM59" s="30">
        <f>IF($EG59="a",'Alpha Ejection Compiler'!K59,IF($EG59="z",'Alpha Ejection Compiler'!R59,IF($EG59="t",'Alpha Ejection Compiler'!Y59,IF($EG59="m",'Alpha Ejection Compiler'!AF59,-1))))</f>
        <v>0.88693859203264935</v>
      </c>
      <c r="EN59" s="30">
        <f t="shared" si="118"/>
        <v>0.63017627139604049</v>
      </c>
      <c r="EO59" s="30">
        <f t="shared" si="151"/>
        <v>0.66845606455309126</v>
      </c>
      <c r="EP59" s="213" t="str">
        <f t="shared" si="119"/>
        <v>UG96-1_bp_z04</v>
      </c>
      <c r="EQ59" s="474">
        <f t="shared" ca="1" si="120"/>
        <v>247.47651998655198</v>
      </c>
      <c r="ER59" s="475">
        <f t="shared" ca="1" si="121"/>
        <v>3.6452758087070762</v>
      </c>
      <c r="ES59" s="473">
        <f t="shared" ca="1" si="122"/>
        <v>247476519.98655197</v>
      </c>
      <c r="ET59" s="476">
        <f t="shared" ca="1" si="152"/>
        <v>3.8117667640777335E-13</v>
      </c>
      <c r="EU59" s="478">
        <f t="shared" ca="1" si="153"/>
        <v>-3.3112662092771306E-15</v>
      </c>
      <c r="EV59" s="477">
        <f t="shared" ca="1" si="123"/>
        <v>247476519.98655117</v>
      </c>
      <c r="EW59" s="474">
        <f t="shared" ca="1" si="124"/>
        <v>247.47651998655115</v>
      </c>
      <c r="EX59" s="474"/>
      <c r="EZ59" s="128">
        <f t="shared" si="154"/>
        <v>2.1034798882035954E-21</v>
      </c>
      <c r="FA59" s="63">
        <f t="shared" si="155"/>
        <v>8.478690230301146E-23</v>
      </c>
      <c r="FB59" s="67">
        <f t="shared" si="156"/>
        <v>2.0163883224565494E-22</v>
      </c>
      <c r="FC59" s="63">
        <f t="shared" si="157"/>
        <v>0</v>
      </c>
      <c r="FD59" s="63">
        <f t="shared" si="125"/>
        <v>2.389905622752262E-21</v>
      </c>
      <c r="FE59" s="67">
        <f t="shared" si="126"/>
        <v>1.7564742959708574E-10</v>
      </c>
      <c r="FF59" s="67">
        <f t="shared" si="158"/>
        <v>157301213.36978322</v>
      </c>
      <c r="FG59" s="64">
        <f t="shared" si="127"/>
        <v>157.30121336978323</v>
      </c>
      <c r="FH59" s="65">
        <f t="shared" si="159"/>
        <v>233736835.68319845</v>
      </c>
      <c r="FI59" s="65">
        <f t="shared" si="128"/>
        <v>233.73683568319845</v>
      </c>
      <c r="FJ59" s="65">
        <f t="shared" si="160"/>
        <v>3.6059374136715969</v>
      </c>
      <c r="FK59" s="63">
        <f t="shared" si="161"/>
        <v>2.389905622752262E-21</v>
      </c>
      <c r="FL59" s="63">
        <f t="shared" si="162"/>
        <v>3.5443951859233903E-23</v>
      </c>
      <c r="FM59" s="63">
        <f t="shared" si="163"/>
        <v>2426739.152380906</v>
      </c>
      <c r="FN59" s="65">
        <f t="shared" si="129"/>
        <v>2.4267391523809061</v>
      </c>
      <c r="FO59" s="66">
        <f t="shared" si="130"/>
        <v>1.5427339054760723</v>
      </c>
      <c r="FQ59" s="73">
        <f>IF('Picking Information'!U62="Y",'Calculations Page'!FG59,-1)</f>
        <v>157.30121336978323</v>
      </c>
      <c r="FR59" s="72">
        <f>IF('Picking Information'!U62="Y",'Calculations Page'!FN59,-1)</f>
        <v>2.4267391523809061</v>
      </c>
      <c r="FS59" s="72">
        <f>IF('Picking Information'!A62="Y",1,'Calculations Page'!X59)</f>
        <v>0.66845606455309126</v>
      </c>
      <c r="FT59" s="72">
        <f t="shared" si="131"/>
        <v>26.4505695</v>
      </c>
      <c r="FU59" s="72">
        <f t="shared" si="132"/>
        <v>235.32019785765559</v>
      </c>
      <c r="FV59" s="72">
        <f t="shared" si="133"/>
        <v>3.6303644787834304</v>
      </c>
      <c r="FW59" s="74">
        <f t="shared" si="134"/>
        <v>7.2607289575668608</v>
      </c>
      <c r="FY59" s="79">
        <f t="shared" si="30"/>
        <v>376.91949703310172</v>
      </c>
      <c r="FZ59" s="80">
        <f t="shared" si="31"/>
        <v>1.6015040271431926</v>
      </c>
      <c r="GA59" s="80">
        <f>(DE59/1000)/'Calculations Page'!EH59</f>
        <v>401.8466969491476</v>
      </c>
      <c r="GB59" s="80">
        <f t="shared" si="32"/>
        <v>6.6931494075119753</v>
      </c>
      <c r="GC59" s="80">
        <f>(DG59/1000)/'Calculations Page'!EH59</f>
        <v>155.85554606121062</v>
      </c>
      <c r="GD59" s="80">
        <f t="shared" si="33"/>
        <v>2.3125185489183466</v>
      </c>
      <c r="GE59" s="80">
        <f>(DI59/1000)/'Calculations Page'!EH59</f>
        <v>0</v>
      </c>
      <c r="GF59" s="80" t="e">
        <f t="shared" si="34"/>
        <v>#DIV/0!</v>
      </c>
      <c r="GG59" s="81">
        <f t="shared" si="135"/>
        <v>438.47275027353209</v>
      </c>
      <c r="GH59" s="516">
        <f t="shared" si="35"/>
        <v>1.0785340542932331E-15</v>
      </c>
      <c r="GI59" s="515"/>
      <c r="GJ59" s="243"/>
      <c r="GK59" s="85" t="str">
        <f t="shared" si="136"/>
        <v>376.919</v>
      </c>
      <c r="GL59" s="86" t="str">
        <f t="shared" si="137"/>
        <v>1.602</v>
      </c>
      <c r="GM59" s="86" t="str">
        <f t="shared" si="138"/>
        <v>401.85</v>
      </c>
      <c r="GN59" s="86" t="str">
        <f t="shared" si="139"/>
        <v>6.69</v>
      </c>
      <c r="GO59" s="86" t="str">
        <f t="shared" si="140"/>
        <v>155.86</v>
      </c>
      <c r="GP59" s="86" t="str">
        <f t="shared" si="141"/>
        <v>2.31</v>
      </c>
      <c r="GQ59" s="86" t="str">
        <f t="shared" si="142"/>
        <v>0.00</v>
      </c>
      <c r="GR59" s="86" t="e">
        <f t="shared" si="143"/>
        <v>#DIV/0!</v>
      </c>
      <c r="GS59" s="86" t="str">
        <f t="shared" si="144"/>
        <v>157.30</v>
      </c>
      <c r="GT59" s="86" t="str">
        <f t="shared" si="145"/>
        <v>0.668</v>
      </c>
      <c r="GU59" s="86" t="str">
        <f t="shared" si="146"/>
        <v>235.32</v>
      </c>
      <c r="GV59" s="87" t="str">
        <f t="shared" si="147"/>
        <v>3.63</v>
      </c>
      <c r="GW59" s="87" t="str">
        <f t="shared" si="148"/>
        <v>2.43</v>
      </c>
      <c r="GX59" s="129"/>
      <c r="GY59" s="93"/>
    </row>
    <row r="60" spans="1:211">
      <c r="A60" s="39" t="str">
        <f>'Picking Information'!B63</f>
        <v>3</v>
      </c>
      <c r="B60" s="40" t="str">
        <f>'Picking Information'!D63</f>
        <v>Peak</v>
      </c>
      <c r="C60" s="40" t="str">
        <f>'Picking Information'!E63</f>
        <v>UG96-1_bp_z05</v>
      </c>
      <c r="D60" s="45">
        <f>'Picking Information'!F63</f>
        <v>0</v>
      </c>
      <c r="E60" s="45">
        <v>1</v>
      </c>
      <c r="F60" s="121">
        <f>'Picking Information'!H63</f>
        <v>251.3</v>
      </c>
      <c r="G60" s="121">
        <f>'Picking Information'!I63</f>
        <v>89.7</v>
      </c>
      <c r="H60" s="121">
        <f>'Picking Information'!J63</f>
        <v>250.3</v>
      </c>
      <c r="I60" s="121">
        <f>'Picking Information'!K63</f>
        <v>77.5</v>
      </c>
      <c r="J60" s="121">
        <f t="shared" si="37"/>
        <v>250.8</v>
      </c>
      <c r="K60" s="121">
        <f t="shared" si="38"/>
        <v>83.6</v>
      </c>
      <c r="L60" s="121">
        <f t="shared" si="39"/>
        <v>41.8</v>
      </c>
      <c r="M60" s="121">
        <f>IF('Picking Information'!P63="N",'Calculations Page'!F60*1.5,'Calculations Page'!F60)</f>
        <v>251.3</v>
      </c>
      <c r="N60" s="46" t="str">
        <f>'Picking Information'!R63</f>
        <v>zircon</v>
      </c>
      <c r="O60" s="222"/>
      <c r="P60" s="47">
        <f t="shared" si="40"/>
        <v>8.1072698850000011E-6</v>
      </c>
      <c r="Q60" s="306">
        <f t="shared" si="41"/>
        <v>6.2953073703000012E-6</v>
      </c>
      <c r="R60" s="47">
        <f t="shared" si="42"/>
        <v>0.32049199792066518</v>
      </c>
      <c r="S60" s="47">
        <f t="shared" si="43"/>
        <v>6.322177309569188E-2</v>
      </c>
      <c r="T60" s="47">
        <f t="shared" si="44"/>
        <v>5.5805505153108149E-2</v>
      </c>
      <c r="U60" s="47">
        <f t="shared" si="45"/>
        <v>0.89403811972505753</v>
      </c>
      <c r="V60" s="47">
        <f t="shared" si="46"/>
        <v>0.78819372570138624</v>
      </c>
      <c r="W60" s="47">
        <f t="shared" si="47"/>
        <v>0.76460974378257018</v>
      </c>
      <c r="X60" s="239">
        <f t="shared" si="48"/>
        <v>0.78569472263289819</v>
      </c>
      <c r="Y60" s="306">
        <f t="shared" si="49"/>
        <v>3.9977027440542393E-2</v>
      </c>
      <c r="Z60" s="306">
        <f t="shared" si="50"/>
        <v>3.1476536851500004E-5</v>
      </c>
      <c r="AA60" s="192"/>
      <c r="AB60" s="192"/>
      <c r="AC60" s="192"/>
      <c r="AD60" s="192"/>
      <c r="AE60" s="192"/>
      <c r="AF60" s="192"/>
      <c r="AG60" s="251">
        <f t="shared" si="9"/>
        <v>1433738424205.7283</v>
      </c>
      <c r="AH60" s="246">
        <f t="shared" si="51"/>
        <v>8608725199.2922001</v>
      </c>
      <c r="AI60" s="246">
        <f t="shared" si="10"/>
        <v>1691112105561.1543</v>
      </c>
      <c r="AJ60" s="246">
        <f t="shared" si="52"/>
        <v>13847555888.523577</v>
      </c>
      <c r="AK60" s="246">
        <f t="shared" si="11"/>
        <v>174546574.43947619</v>
      </c>
      <c r="AL60" s="246">
        <f t="shared" si="53"/>
        <v>79527107.403615773</v>
      </c>
      <c r="AM60" s="213" t="str">
        <f t="shared" si="54"/>
        <v>UG96-1_bp_z05</v>
      </c>
      <c r="AN60" s="256">
        <f t="shared" si="55"/>
        <v>1303284548.9639471</v>
      </c>
      <c r="AO60" s="252">
        <f t="shared" si="56"/>
        <v>1433738424205.7283</v>
      </c>
      <c r="AP60" s="252">
        <f t="shared" si="12"/>
        <v>-2.199E-3</v>
      </c>
      <c r="AQ60" s="252">
        <f t="shared" si="13"/>
        <v>-0.99998423165137618</v>
      </c>
      <c r="AR60" s="252">
        <f t="shared" si="57"/>
        <v>8608725199.2922001</v>
      </c>
      <c r="AS60" s="252">
        <f t="shared" si="14"/>
        <v>1.6318924942564423E-4</v>
      </c>
      <c r="AT60" s="252">
        <f t="shared" si="58"/>
        <v>-7.452123257462559E-2</v>
      </c>
      <c r="AU60" s="252">
        <f t="shared" si="59"/>
        <v>137290153.01859486</v>
      </c>
      <c r="AV60" s="252">
        <f t="shared" si="60"/>
        <v>9456562.6330664139</v>
      </c>
      <c r="AW60" s="252">
        <f t="shared" si="61"/>
        <v>996169.97067578149</v>
      </c>
      <c r="AX60" s="252">
        <f t="shared" si="62"/>
        <v>2673662207.5426502</v>
      </c>
      <c r="AY60" s="252">
        <f t="shared" si="63"/>
        <v>1691112105561.1543</v>
      </c>
      <c r="AZ60" s="252">
        <f t="shared" si="64"/>
        <v>-0.13029600894067567</v>
      </c>
      <c r="BA60" s="252">
        <f t="shared" si="65"/>
        <v>-1</v>
      </c>
      <c r="BB60" s="252">
        <f t="shared" si="66"/>
        <v>13847555888.523577</v>
      </c>
      <c r="BC60" s="252">
        <f t="shared" si="67"/>
        <v>5.34545603211162E-4</v>
      </c>
      <c r="BD60" s="252">
        <f t="shared" si="68"/>
        <v>-4.1025163014571245E-3</v>
      </c>
      <c r="BE60" s="252">
        <f t="shared" si="69"/>
        <v>26831629.130094022</v>
      </c>
      <c r="BF60" s="252">
        <f t="shared" si="70"/>
        <v>269331.52955150726</v>
      </c>
      <c r="BG60" s="252">
        <f t="shared" si="71"/>
        <v>124328.76421099737</v>
      </c>
      <c r="BH60" s="213"/>
      <c r="BI60" s="213"/>
      <c r="BJ60" s="213"/>
      <c r="BK60" s="213"/>
      <c r="BL60" s="213" t="str">
        <f t="shared" si="72"/>
        <v>UG96-1_bp_z05</v>
      </c>
      <c r="BM60" s="304">
        <f>(($AC$20-'ICPMS Data'!V61)/('ICPMS Data'!V61/$AC$12-1)*AG60)</f>
        <v>5475632278559.6191</v>
      </c>
      <c r="BN60" s="304">
        <f t="shared" si="73"/>
        <v>1433738424205.7283</v>
      </c>
      <c r="BO60" s="304">
        <f>$AC$33-'ICPMS Data'!V61</f>
        <v>-3.7186278869965199</v>
      </c>
      <c r="BP60" s="304">
        <f>'ICPMS Data'!V61/$AC$12-1</f>
        <v>-0.97334698332141256</v>
      </c>
      <c r="BQ60" s="304">
        <f t="shared" si="74"/>
        <v>8608725199.2922001</v>
      </c>
      <c r="BR60" s="304">
        <f>SQRT($AD$33^2+'ICPMS Data'!W61^2)</f>
        <v>1.959629122266077E-2</v>
      </c>
      <c r="BS60" s="304">
        <f>BP60*SQRT(('ICPMS Data'!W61/'ICPMS Data'!V61)^2+($AE$12/$AC$12)^2)</f>
        <v>-8.6590945058141328E-3</v>
      </c>
      <c r="BT60" s="304">
        <f t="shared" si="75"/>
        <v>65471158396.348175</v>
      </c>
      <c r="BU60" s="485">
        <f t="shared" si="76"/>
        <v>39730893486.769646</v>
      </c>
      <c r="BV60" s="304">
        <f t="shared" si="77"/>
        <v>475055206.11493546</v>
      </c>
      <c r="BW60" s="304">
        <f>AI60*(($AC$21-'ICPMS Data'!X61)/('ICPMS Data'!X61/$AC$13-1))</f>
        <v>1769882701453.1392</v>
      </c>
      <c r="BX60" s="304">
        <f t="shared" si="78"/>
        <v>1691112105561.1543</v>
      </c>
      <c r="BY60" s="304">
        <f>$AC$34-'ICPMS Data'!X61</f>
        <v>-1.1752941692839201</v>
      </c>
      <c r="BZ60" s="304">
        <f>'ICPMS Data'!X61/$AC$13-1</f>
        <v>-1</v>
      </c>
      <c r="CA60" s="304">
        <f t="shared" si="79"/>
        <v>13847555888.523577</v>
      </c>
      <c r="CB60" s="304">
        <f>SQRT($AD$34^2+'ICPMS Data'!Y61^2)</f>
        <v>1.3340833360066074E-2</v>
      </c>
      <c r="CC60" s="304">
        <f>BZ60*SQRT(('ICPMS Data'!Y61/'ICPMS Data'!X61)^2+($AE$13/$AC$13)^2)</f>
        <v>-1.13510492587103E-2</v>
      </c>
      <c r="CD60" s="304">
        <f t="shared" si="80"/>
        <v>31894409413.472164</v>
      </c>
      <c r="CE60" s="485">
        <v>0</v>
      </c>
      <c r="CF60" s="485">
        <v>0</v>
      </c>
      <c r="CG60" s="213" t="str">
        <f t="shared" si="81"/>
        <v>UG96-1_bp_z05</v>
      </c>
      <c r="CH60" s="262">
        <f t="shared" si="82"/>
        <v>5474328994010.6553</v>
      </c>
      <c r="CI60" s="257">
        <f t="shared" si="83"/>
        <v>65471302341.910294</v>
      </c>
      <c r="CJ60" s="257">
        <f t="shared" si="84"/>
        <v>39721436924.136574</v>
      </c>
      <c r="CK60" s="257">
        <f t="shared" si="85"/>
        <v>475056250.57619679</v>
      </c>
      <c r="CL60" s="262">
        <f t="shared" si="86"/>
        <v>1767209039245.5964</v>
      </c>
      <c r="CM60" s="257">
        <f t="shared" si="87"/>
        <v>31894420699.716488</v>
      </c>
      <c r="CN60" s="262">
        <f t="shared" si="88"/>
        <v>-269331.52955150726</v>
      </c>
      <c r="CO60" s="257">
        <f t="shared" si="89"/>
        <v>124328.76421099737</v>
      </c>
      <c r="CP60" s="286"/>
      <c r="CQ60" s="218">
        <f t="shared" si="90"/>
        <v>9.159552210855137E-12</v>
      </c>
      <c r="CR60" s="48">
        <f t="shared" si="91"/>
        <v>1.0875917908726818E-13</v>
      </c>
      <c r="CS60" s="219">
        <f t="shared" si="92"/>
        <v>9.0935697574927832E-12</v>
      </c>
      <c r="CT60" s="219">
        <f t="shared" si="93"/>
        <v>1.0875631618257525E-13</v>
      </c>
      <c r="CU60" s="323">
        <f t="shared" si="94"/>
        <v>0.8009854967095682</v>
      </c>
      <c r="CV60" s="219">
        <f t="shared" si="95"/>
        <v>6.5982453362353115E-14</v>
      </c>
      <c r="CW60" s="219">
        <f t="shared" si="96"/>
        <v>7.891299843458419E-16</v>
      </c>
      <c r="CX60" s="323">
        <f t="shared" si="97"/>
        <v>5.0854192458232739E-3</v>
      </c>
      <c r="CY60" s="48">
        <f t="shared" si="98"/>
        <v>2.9355631881156089E-12</v>
      </c>
      <c r="CZ60" s="48">
        <f t="shared" si="99"/>
        <v>5.2980765281921078E-14</v>
      </c>
      <c r="DA60" s="323">
        <f t="shared" si="100"/>
        <v>0.19392908404460854</v>
      </c>
      <c r="DB60" s="219">
        <f t="shared" si="101"/>
        <v>0</v>
      </c>
      <c r="DC60" s="219">
        <f t="shared" si="102"/>
        <v>0</v>
      </c>
      <c r="DD60" s="213"/>
      <c r="DE60" s="267">
        <f t="shared" si="103"/>
        <v>2.1802482127498481</v>
      </c>
      <c r="DF60" s="263">
        <f t="shared" si="104"/>
        <v>2.5887947398142448E-2</v>
      </c>
      <c r="DG60" s="263">
        <f t="shared" si="105"/>
        <v>0.68116808217034586</v>
      </c>
      <c r="DH60" s="263">
        <f t="shared" si="106"/>
        <v>1.2293656776016968E-2</v>
      </c>
      <c r="DI60" s="263">
        <f t="shared" si="107"/>
        <v>0</v>
      </c>
      <c r="DJ60" s="268">
        <f t="shared" si="108"/>
        <v>0</v>
      </c>
      <c r="DL60" s="49">
        <f>'He Data'!P62/(1000000000*22413.6)</f>
        <v>2.56277589192632E-12</v>
      </c>
      <c r="DM60" s="45">
        <f>DL60*('He Data'!Q62/'He Data'!P62)</f>
        <v>9.0203241228618965E-15</v>
      </c>
      <c r="DN60" s="50">
        <f t="shared" si="109"/>
        <v>1543303642118.03</v>
      </c>
      <c r="DO60" s="51">
        <f>DN60*('He Data'!Q62/'He Data'!P62)</f>
        <v>5432039186.7874346</v>
      </c>
      <c r="DP60" s="50">
        <f t="shared" si="110"/>
        <v>3.2617959852630082E-12</v>
      </c>
      <c r="DQ60" s="50">
        <f t="shared" si="111"/>
        <v>1.148069837179813E-14</v>
      </c>
      <c r="DR60" s="50">
        <f>('He Data'!P62/1000000000)*0.0000000008107131194</f>
        <v>4.656819963784644E-17</v>
      </c>
      <c r="DS60" s="50">
        <f>('He Data'!P62/1000000000)/3785.41178*42</f>
        <v>6.3732126302881379E-10</v>
      </c>
      <c r="DW60" s="213" t="str">
        <f t="shared" si="112"/>
        <v>UG96-1_bp_z05</v>
      </c>
      <c r="DX60" s="324">
        <f t="shared" ca="1" si="113"/>
        <v>199.59242333424683</v>
      </c>
      <c r="DY60" s="325">
        <f t="shared" ca="1" si="114"/>
        <v>2.146124606061508</v>
      </c>
      <c r="DZ60" s="326">
        <f t="shared" ca="1" si="115"/>
        <v>199592423.33424684</v>
      </c>
      <c r="EA60" s="326">
        <f t="shared" ca="1" si="149"/>
        <v>2.562775891926326E-12</v>
      </c>
      <c r="EB60" s="324">
        <f t="shared" ca="1" si="150"/>
        <v>-2.3640193320000028E-15</v>
      </c>
      <c r="EC60" s="326">
        <f t="shared" ca="1" si="116"/>
        <v>199592423.33424637</v>
      </c>
      <c r="ED60" s="324">
        <f t="shared" ca="1" si="117"/>
        <v>199.59242333424638</v>
      </c>
      <c r="EE60" s="326"/>
      <c r="EF60" s="457" t="str">
        <f>'Picking Information'!B63</f>
        <v>3</v>
      </c>
      <c r="EG60" s="459" t="str">
        <f>'Picking Information'!C63</f>
        <v>z</v>
      </c>
      <c r="EH60" s="510">
        <f>IF($EG60="a",'Alpha Ejection Compiler'!G60,IF($EG60="z",'Alpha Ejection Compiler'!N60,IF($EG60="t",'Alpha Ejection Compiler'!U60,IF($EG60="m",'Alpha Ejection Compiler'!AB60,-1))))</f>
        <v>6.2953073703000012E-6</v>
      </c>
      <c r="EI60" s="511">
        <f>'Alpha Ejection Compiler'!E60</f>
        <v>53.741736191335633</v>
      </c>
      <c r="EJ60" s="30">
        <f>IF($EG60="a",'Alpha Ejection Compiler'!H60,IF($EG60="z",'Alpha Ejection Compiler'!O60,IF($EG60="t",'Alpha Ejection Compiler'!V60,IF($EG60="m",'Alpha Ejection Compiler'!AC60,-1))))</f>
        <v>0.79307039381312627</v>
      </c>
      <c r="EK60" s="30">
        <f>IF($EG60="a",'Alpha Ejection Compiler'!I60,IF($EG60="z",'Alpha Ejection Compiler'!P60,IF($EG60="t",'Alpha Ejection Compiler'!W60,IF($EG60="m",'Alpha Ejection Compiler'!AD60,-1))))</f>
        <v>0.76168318410604396</v>
      </c>
      <c r="EL60" s="30">
        <f>IF($EG60="a",'Alpha Ejection Compiler'!J60,IF($EG60="z",'Alpha Ejection Compiler'!Q60,IF($EG60="t",'Alpha Ejection Compiler'!X60,IF($EG60="m",'Alpha Ejection Compiler'!AE60,-1))))</f>
        <v>0.7569579526624638</v>
      </c>
      <c r="EM60" s="30">
        <f>IF($EG60="a",'Alpha Ejection Compiler'!K60,IF($EG60="z",'Alpha Ejection Compiler'!R60,IF($EG60="t",'Alpha Ejection Compiler'!Y60,IF($EG60="m",'Alpha Ejection Compiler'!AF60,-1))))</f>
        <v>0.93451575471731929</v>
      </c>
      <c r="EN60" s="30">
        <f t="shared" si="118"/>
        <v>0.7892438516474839</v>
      </c>
      <c r="EO60" s="30">
        <f t="shared" si="151"/>
        <v>0.78569472263289819</v>
      </c>
      <c r="EP60" s="213" t="str">
        <f t="shared" si="119"/>
        <v>UG96-1_bp_z05</v>
      </c>
      <c r="EQ60" s="474">
        <f t="shared" ca="1" si="120"/>
        <v>251.65169580834961</v>
      </c>
      <c r="ER60" s="475">
        <f t="shared" ca="1" si="121"/>
        <v>2.7058937784775945</v>
      </c>
      <c r="ES60" s="473">
        <f t="shared" ca="1" si="122"/>
        <v>251651695.80834961</v>
      </c>
      <c r="ET60" s="476">
        <f t="shared" ca="1" si="152"/>
        <v>2.5627758919263167E-12</v>
      </c>
      <c r="EU60" s="478">
        <f t="shared" ca="1" si="153"/>
        <v>1.2608103104000016E-15</v>
      </c>
      <c r="EV60" s="477">
        <f t="shared" ca="1" si="123"/>
        <v>251651695.80834994</v>
      </c>
      <c r="EW60" s="474">
        <f t="shared" ca="1" si="124"/>
        <v>251.65169580834993</v>
      </c>
      <c r="EX60" s="474"/>
      <c r="EZ60" s="128">
        <f t="shared" si="154"/>
        <v>1.1285120069048543E-20</v>
      </c>
      <c r="FA60" s="63">
        <f t="shared" si="155"/>
        <v>4.5487973435739418E-22</v>
      </c>
      <c r="FB60" s="67">
        <f t="shared" si="156"/>
        <v>8.7142193239211859E-22</v>
      </c>
      <c r="FC60" s="63">
        <f t="shared" si="157"/>
        <v>0</v>
      </c>
      <c r="FD60" s="63">
        <f t="shared" si="125"/>
        <v>1.2611421735798055E-20</v>
      </c>
      <c r="FE60" s="67">
        <f t="shared" si="126"/>
        <v>1.7775205715585238E-10</v>
      </c>
      <c r="FF60" s="67">
        <f t="shared" si="158"/>
        <v>199626656.65752953</v>
      </c>
      <c r="FG60" s="64">
        <f t="shared" si="127"/>
        <v>199.62665665752954</v>
      </c>
      <c r="FH60" s="65">
        <f t="shared" si="159"/>
        <v>252869150.56161627</v>
      </c>
      <c r="FI60" s="65">
        <f t="shared" si="128"/>
        <v>252.86915056161627</v>
      </c>
      <c r="FJ60" s="65">
        <f t="shared" si="160"/>
        <v>2.8682681228592495</v>
      </c>
      <c r="FK60" s="63">
        <f t="shared" si="161"/>
        <v>1.2611421735798055E-20</v>
      </c>
      <c r="FL60" s="63">
        <f t="shared" si="162"/>
        <v>1.3598869523280504E-22</v>
      </c>
      <c r="FM60" s="63">
        <f t="shared" si="163"/>
        <v>2264344.1261698697</v>
      </c>
      <c r="FN60" s="65">
        <f t="shared" si="129"/>
        <v>2.2643441261698696</v>
      </c>
      <c r="FO60" s="66">
        <f t="shared" si="130"/>
        <v>1.1342894601768923</v>
      </c>
      <c r="FQ60" s="73">
        <f>IF('Picking Information'!U63="Y",'Calculations Page'!FG60,-1)</f>
        <v>199.62665665752954</v>
      </c>
      <c r="FR60" s="72">
        <f>IF('Picking Information'!U63="Y",'Calculations Page'!FN60,-1)</f>
        <v>2.2643441261698696</v>
      </c>
      <c r="FS60" s="72">
        <f>IF('Picking Information'!A63="Y",1,'Calculations Page'!X60)</f>
        <v>0.78569472263289819</v>
      </c>
      <c r="FT60" s="72">
        <f t="shared" si="131"/>
        <v>8.2885920000000226</v>
      </c>
      <c r="FU60" s="72">
        <f t="shared" si="132"/>
        <v>254.07661640970639</v>
      </c>
      <c r="FV60" s="72">
        <f t="shared" si="133"/>
        <v>2.8819642807093713</v>
      </c>
      <c r="FW60" s="74">
        <f t="shared" si="134"/>
        <v>5.7639285614187425</v>
      </c>
      <c r="FY60" s="79">
        <f t="shared" si="30"/>
        <v>407.09305220218209</v>
      </c>
      <c r="FZ60" s="80">
        <f t="shared" si="31"/>
        <v>1.4328647661300826</v>
      </c>
      <c r="GA60" s="80">
        <f>(DE60/1000)/'Calculations Page'!EH60</f>
        <v>346.32911222664399</v>
      </c>
      <c r="GB60" s="80">
        <f t="shared" si="32"/>
        <v>4.112261066119915</v>
      </c>
      <c r="GC60" s="80">
        <f>(DG60/1000)/'Calculations Page'!EH60</f>
        <v>108.20251373014133</v>
      </c>
      <c r="GD60" s="80">
        <f t="shared" si="33"/>
        <v>1.9528286790278067</v>
      </c>
      <c r="GE60" s="80">
        <f>(DI60/1000)/'Calculations Page'!EH60</f>
        <v>0</v>
      </c>
      <c r="GF60" s="80" t="e">
        <f t="shared" si="34"/>
        <v>#DIV/0!</v>
      </c>
      <c r="GG60" s="81">
        <f t="shared" si="135"/>
        <v>371.7567029532272</v>
      </c>
      <c r="GH60" s="516">
        <f t="shared" si="35"/>
        <v>1.1648739943735701E-15</v>
      </c>
      <c r="GI60" s="515"/>
      <c r="GJ60" s="243"/>
      <c r="GK60" s="85" t="str">
        <f t="shared" si="136"/>
        <v>407.093</v>
      </c>
      <c r="GL60" s="86" t="str">
        <f t="shared" si="137"/>
        <v>1.433</v>
      </c>
      <c r="GM60" s="86" t="str">
        <f t="shared" si="138"/>
        <v>346.33</v>
      </c>
      <c r="GN60" s="86" t="str">
        <f t="shared" si="139"/>
        <v>4.11</v>
      </c>
      <c r="GO60" s="86" t="str">
        <f t="shared" si="140"/>
        <v>108.20</v>
      </c>
      <c r="GP60" s="86" t="str">
        <f t="shared" si="141"/>
        <v>1.95</v>
      </c>
      <c r="GQ60" s="86" t="str">
        <f t="shared" si="142"/>
        <v>0.00</v>
      </c>
      <c r="GR60" s="86" t="e">
        <f t="shared" si="143"/>
        <v>#DIV/0!</v>
      </c>
      <c r="GS60" s="86" t="str">
        <f t="shared" si="144"/>
        <v>199.63</v>
      </c>
      <c r="GT60" s="86" t="str">
        <f t="shared" si="145"/>
        <v>0.786</v>
      </c>
      <c r="GU60" s="86" t="str">
        <f t="shared" si="146"/>
        <v>254.08</v>
      </c>
      <c r="GV60" s="87" t="str">
        <f t="shared" si="147"/>
        <v>2.88</v>
      </c>
      <c r="GW60" s="87" t="str">
        <f t="shared" si="148"/>
        <v>2.26</v>
      </c>
      <c r="GX60" s="129"/>
      <c r="GY60" s="93"/>
    </row>
    <row r="61" spans="1:211">
      <c r="A61" s="39" t="str">
        <f>'Picking Information'!B64</f>
        <v>3</v>
      </c>
      <c r="B61" s="40" t="str">
        <f>'Picking Information'!D64</f>
        <v>Peak</v>
      </c>
      <c r="C61" s="40" t="str">
        <f>'Picking Information'!E64</f>
        <v>UG96-1_bp_z06</v>
      </c>
      <c r="D61" s="45">
        <f>'Picking Information'!F64</f>
        <v>0</v>
      </c>
      <c r="E61" s="45">
        <v>1</v>
      </c>
      <c r="F61" s="121">
        <f>'Picking Information'!H64</f>
        <v>141.69999999999999</v>
      </c>
      <c r="G61" s="121">
        <f>'Picking Information'!I64</f>
        <v>48.2</v>
      </c>
      <c r="H61" s="121">
        <f>'Picking Information'!J64</f>
        <v>140.4</v>
      </c>
      <c r="I61" s="121">
        <f>'Picking Information'!K64</f>
        <v>49.4</v>
      </c>
      <c r="J61" s="121">
        <f t="shared" si="37"/>
        <v>141.05000000000001</v>
      </c>
      <c r="K61" s="121">
        <f t="shared" si="38"/>
        <v>48.8</v>
      </c>
      <c r="L61" s="121">
        <f t="shared" si="39"/>
        <v>24.4</v>
      </c>
      <c r="M61" s="121">
        <f>IF('Picking Information'!P64="N",'Calculations Page'!F61*1.5,'Calculations Page'!F61)</f>
        <v>141.69999999999999</v>
      </c>
      <c r="N61" s="46" t="str">
        <f>'Picking Information'!R64</f>
        <v>zircon</v>
      </c>
      <c r="O61" s="222"/>
      <c r="P61" s="47">
        <f t="shared" si="40"/>
        <v>1.5617087031000004E-6</v>
      </c>
      <c r="Q61" s="306">
        <f t="shared" si="41"/>
        <v>1.2014451295000003E-6</v>
      </c>
      <c r="R61" s="47">
        <f t="shared" si="42"/>
        <v>0.45014281590347976</v>
      </c>
      <c r="S61" s="47">
        <f t="shared" si="43"/>
        <v>0.10878645718847255</v>
      </c>
      <c r="T61" s="47">
        <f t="shared" si="44"/>
        <v>9.6081539155685652E-2</v>
      </c>
      <c r="U61" s="47">
        <f t="shared" si="45"/>
        <v>0.86934977747567233</v>
      </c>
      <c r="V61" s="47">
        <f t="shared" si="46"/>
        <v>0.65436791349566503</v>
      </c>
      <c r="W61" s="47">
        <f t="shared" si="47"/>
        <v>0.61635561913562187</v>
      </c>
      <c r="X61" s="239">
        <f t="shared" si="48"/>
        <v>0.64940159877886516</v>
      </c>
      <c r="Y61" s="306">
        <f t="shared" si="49"/>
        <v>7.6295249914125575E-3</v>
      </c>
      <c r="Z61" s="306">
        <f t="shared" si="50"/>
        <v>6.0072256475000021E-6</v>
      </c>
      <c r="AA61" s="192"/>
      <c r="AB61" s="192"/>
      <c r="AC61" s="192"/>
      <c r="AD61" s="192"/>
      <c r="AE61" s="192"/>
      <c r="AF61" s="192"/>
      <c r="AG61" s="251">
        <f t="shared" si="9"/>
        <v>1433738424205.7283</v>
      </c>
      <c r="AH61" s="246">
        <f t="shared" si="51"/>
        <v>8608725199.2922001</v>
      </c>
      <c r="AI61" s="246">
        <f t="shared" si="10"/>
        <v>1691112105561.1543</v>
      </c>
      <c r="AJ61" s="246">
        <f t="shared" si="52"/>
        <v>13847555888.523577</v>
      </c>
      <c r="AK61" s="246">
        <f t="shared" si="11"/>
        <v>174546574.43947619</v>
      </c>
      <c r="AL61" s="246">
        <f t="shared" si="53"/>
        <v>79527107.403615773</v>
      </c>
      <c r="AM61" s="213" t="str">
        <f t="shared" si="54"/>
        <v>UG96-1_bp_z06</v>
      </c>
      <c r="AN61" s="256">
        <f t="shared" si="55"/>
        <v>1303284548.9639471</v>
      </c>
      <c r="AO61" s="252">
        <f t="shared" si="56"/>
        <v>1433738424205.7283</v>
      </c>
      <c r="AP61" s="252">
        <f t="shared" si="12"/>
        <v>-2.199E-3</v>
      </c>
      <c r="AQ61" s="252">
        <f t="shared" si="13"/>
        <v>-0.99998423165137618</v>
      </c>
      <c r="AR61" s="252">
        <f t="shared" si="57"/>
        <v>8608725199.2922001</v>
      </c>
      <c r="AS61" s="252">
        <f t="shared" si="14"/>
        <v>1.6318924942564423E-4</v>
      </c>
      <c r="AT61" s="252">
        <f t="shared" si="58"/>
        <v>-7.452123257462559E-2</v>
      </c>
      <c r="AU61" s="252">
        <f t="shared" si="59"/>
        <v>137290153.01859486</v>
      </c>
      <c r="AV61" s="252">
        <f t="shared" si="60"/>
        <v>9456562.6330664139</v>
      </c>
      <c r="AW61" s="252">
        <f t="shared" si="61"/>
        <v>996169.97067578149</v>
      </c>
      <c r="AX61" s="252">
        <f t="shared" si="62"/>
        <v>2673662207.5426502</v>
      </c>
      <c r="AY61" s="252">
        <f t="shared" si="63"/>
        <v>1691112105561.1543</v>
      </c>
      <c r="AZ61" s="252">
        <f t="shared" si="64"/>
        <v>-0.13029600894067567</v>
      </c>
      <c r="BA61" s="252">
        <f t="shared" si="65"/>
        <v>-1</v>
      </c>
      <c r="BB61" s="252">
        <f t="shared" si="66"/>
        <v>13847555888.523577</v>
      </c>
      <c r="BC61" s="252">
        <f t="shared" si="67"/>
        <v>5.34545603211162E-4</v>
      </c>
      <c r="BD61" s="252">
        <f t="shared" si="68"/>
        <v>-4.1025163014571245E-3</v>
      </c>
      <c r="BE61" s="252">
        <f t="shared" si="69"/>
        <v>26831629.130094022</v>
      </c>
      <c r="BF61" s="252">
        <f t="shared" si="70"/>
        <v>269331.52955150726</v>
      </c>
      <c r="BG61" s="252">
        <f t="shared" si="71"/>
        <v>124328.76421099737</v>
      </c>
      <c r="BH61" s="213"/>
      <c r="BI61" s="213"/>
      <c r="BJ61" s="213"/>
      <c r="BK61" s="213"/>
      <c r="BL61" s="213" t="str">
        <f t="shared" si="72"/>
        <v>UG96-1_bp_z06</v>
      </c>
      <c r="BM61" s="304">
        <f>(($AC$20-'ICPMS Data'!V62)/('ICPMS Data'!V62/$AC$12-1)*AG61)</f>
        <v>578338708556.0437</v>
      </c>
      <c r="BN61" s="304">
        <f t="shared" si="73"/>
        <v>1433738424205.7283</v>
      </c>
      <c r="BO61" s="304">
        <f>$AC$33-'ICPMS Data'!V62</f>
        <v>-0.40350152145159601</v>
      </c>
      <c r="BP61" s="304">
        <f>'ICPMS Data'!V62/$AC$12-1</f>
        <v>-0.99710792344143062</v>
      </c>
      <c r="BQ61" s="304">
        <f t="shared" si="74"/>
        <v>8608725199.2922001</v>
      </c>
      <c r="BR61" s="304">
        <f>SQRT($AD$33^2+'ICPMS Data'!W62^2)</f>
        <v>9.9550374715718978E-3</v>
      </c>
      <c r="BS61" s="304">
        <f>BP61*SQRT(('ICPMS Data'!W62/'ICPMS Data'!V62)^2+($AE$12/$AC$12)^2)</f>
        <v>-2.5617292694673936E-2</v>
      </c>
      <c r="BT61" s="304">
        <f t="shared" si="75"/>
        <v>20890757626.23954</v>
      </c>
      <c r="BU61" s="485">
        <f t="shared" si="76"/>
        <v>4196394582.3915863</v>
      </c>
      <c r="BV61" s="304">
        <f t="shared" si="77"/>
        <v>151582214.41494972</v>
      </c>
      <c r="BW61" s="304">
        <f>AI61*(($AC$21-'ICPMS Data'!X62)/('ICPMS Data'!X62/$AC$13-1))</f>
        <v>264306732916.3754</v>
      </c>
      <c r="BX61" s="304">
        <f t="shared" si="78"/>
        <v>1691112105561.1543</v>
      </c>
      <c r="BY61" s="304">
        <f>$AC$34-'ICPMS Data'!X62</f>
        <v>-0.28500666936848701</v>
      </c>
      <c r="BZ61" s="304">
        <f>'ICPMS Data'!X62/$AC$13-1</f>
        <v>-1</v>
      </c>
      <c r="CA61" s="304">
        <f t="shared" si="79"/>
        <v>13847555888.523577</v>
      </c>
      <c r="CB61" s="304">
        <f>SQRT($AD$34^2+'ICPMS Data'!Y62^2)</f>
        <v>4.7192876106310708E-3</v>
      </c>
      <c r="CC61" s="304">
        <f>BZ61*SQRT(('ICPMS Data'!Y62/'ICPMS Data'!X62)^2+($AE$13/$AC$13)^2)</f>
        <v>-1.6558458307763601E-2</v>
      </c>
      <c r="CD61" s="304">
        <f t="shared" si="80"/>
        <v>6556817850.2261086</v>
      </c>
      <c r="CE61" s="485">
        <v>0</v>
      </c>
      <c r="CF61" s="485">
        <v>0</v>
      </c>
      <c r="CG61" s="213" t="str">
        <f t="shared" si="81"/>
        <v>UG96-1_bp_z06</v>
      </c>
      <c r="CH61" s="262">
        <f t="shared" si="82"/>
        <v>577035424007.07971</v>
      </c>
      <c r="CI61" s="257">
        <f t="shared" si="83"/>
        <v>20891208743.976528</v>
      </c>
      <c r="CJ61" s="257">
        <f t="shared" si="84"/>
        <v>4186938019.7585196</v>
      </c>
      <c r="CK61" s="257">
        <f t="shared" si="85"/>
        <v>151585487.70100081</v>
      </c>
      <c r="CL61" s="262">
        <f t="shared" si="86"/>
        <v>261633070708.83273</v>
      </c>
      <c r="CM61" s="257">
        <f t="shared" si="87"/>
        <v>6556872749.8225479</v>
      </c>
      <c r="CN61" s="262">
        <f t="shared" si="88"/>
        <v>-269331.52955150726</v>
      </c>
      <c r="CO61" s="257">
        <f t="shared" si="89"/>
        <v>124328.76421099737</v>
      </c>
      <c r="CP61" s="286"/>
      <c r="CQ61" s="218">
        <f t="shared" si="90"/>
        <v>9.6548565120737236E-13</v>
      </c>
      <c r="CR61" s="48">
        <f t="shared" si="91"/>
        <v>3.4703918081085651E-14</v>
      </c>
      <c r="CS61" s="219">
        <f t="shared" si="92"/>
        <v>9.5853060466292303E-13</v>
      </c>
      <c r="CT61" s="219">
        <f t="shared" si="93"/>
        <v>3.4703004558100544E-14</v>
      </c>
      <c r="CU61" s="323">
        <f t="shared" si="94"/>
        <v>0.74271817343812685</v>
      </c>
      <c r="CV61" s="219">
        <f t="shared" si="95"/>
        <v>6.9550465444493679E-15</v>
      </c>
      <c r="CW61" s="219">
        <f t="shared" si="96"/>
        <v>2.5180313571594821E-16</v>
      </c>
      <c r="CX61" s="323">
        <f t="shared" si="97"/>
        <v>4.7154827508624486E-3</v>
      </c>
      <c r="CY61" s="48">
        <f t="shared" si="98"/>
        <v>4.3460642974889157E-13</v>
      </c>
      <c r="CZ61" s="48">
        <f t="shared" si="99"/>
        <v>1.0891815199040778E-14</v>
      </c>
      <c r="DA61" s="323">
        <f t="shared" si="100"/>
        <v>0.25256634381101062</v>
      </c>
      <c r="DB61" s="219">
        <f t="shared" si="101"/>
        <v>0</v>
      </c>
      <c r="DC61" s="219">
        <f t="shared" si="102"/>
        <v>0</v>
      </c>
      <c r="DD61" s="213"/>
      <c r="DE61" s="267">
        <f t="shared" si="103"/>
        <v>0.22981454955689085</v>
      </c>
      <c r="DF61" s="263">
        <f t="shared" si="104"/>
        <v>8.2605736208408182E-3</v>
      </c>
      <c r="DG61" s="263">
        <f t="shared" si="105"/>
        <v>0.1008460759589328</v>
      </c>
      <c r="DH61" s="263">
        <f t="shared" si="106"/>
        <v>2.5273367987854222E-3</v>
      </c>
      <c r="DI61" s="263">
        <f t="shared" si="107"/>
        <v>0</v>
      </c>
      <c r="DJ61" s="268">
        <f t="shared" si="108"/>
        <v>0</v>
      </c>
      <c r="DL61" s="49">
        <f>'He Data'!P63/(1000000000*22413.6)</f>
        <v>3.454214109929977E-13</v>
      </c>
      <c r="DM61" s="45">
        <f>DL61*('He Data'!Q63/'He Data'!P63)</f>
        <v>1.3660805744965466E-15</v>
      </c>
      <c r="DN61" s="50">
        <f t="shared" si="109"/>
        <v>208012773699.98322</v>
      </c>
      <c r="DO61" s="51">
        <f>DN61*('He Data'!Q63/'He Data'!P63)</f>
        <v>822653721.96182036</v>
      </c>
      <c r="DP61" s="50">
        <f t="shared" si="110"/>
        <v>5.3190723835994272E-13</v>
      </c>
      <c r="DQ61" s="50">
        <f t="shared" si="111"/>
        <v>2.1035990318861624E-15</v>
      </c>
      <c r="DR61" s="50">
        <f>('He Data'!P63/1000000000)*0.0000000008107131194</f>
        <v>6.2766523116532373E-18</v>
      </c>
      <c r="DS61" s="50">
        <f>('He Data'!P63/1000000000)/3785.41178*42</f>
        <v>8.590076511363619E-11</v>
      </c>
      <c r="DW61" s="213" t="str">
        <f t="shared" si="112"/>
        <v>UG96-1_bp_z06</v>
      </c>
      <c r="DX61" s="324">
        <f t="shared" ca="1" si="113"/>
        <v>247.30459702789543</v>
      </c>
      <c r="DY61" s="325">
        <f t="shared" ca="1" si="114"/>
        <v>7.7436432813827478</v>
      </c>
      <c r="DZ61" s="326">
        <f t="shared" ca="1" si="115"/>
        <v>247304597.02789542</v>
      </c>
      <c r="EA61" s="326">
        <f t="shared" ca="1" si="149"/>
        <v>3.454214109929973E-13</v>
      </c>
      <c r="EB61" s="324">
        <f t="shared" ca="1" si="150"/>
        <v>1.1692870523343028E-15</v>
      </c>
      <c r="EC61" s="326">
        <f t="shared" ca="1" si="116"/>
        <v>247304597.02789572</v>
      </c>
      <c r="ED61" s="324">
        <f t="shared" ca="1" si="117"/>
        <v>247.30459702789571</v>
      </c>
      <c r="EE61" s="326"/>
      <c r="EF61" s="457" t="str">
        <f>'Picking Information'!B64</f>
        <v>3</v>
      </c>
      <c r="EG61" s="459" t="str">
        <f>'Picking Information'!C64</f>
        <v>z</v>
      </c>
      <c r="EH61" s="510">
        <f>IF($EG61="a",'Alpha Ejection Compiler'!G61,IF($EG61="z",'Alpha Ejection Compiler'!N61,IF($EG61="t",'Alpha Ejection Compiler'!U61,IF($EG61="m",'Alpha Ejection Compiler'!AB61,-1))))</f>
        <v>1.2014451295000003E-6</v>
      </c>
      <c r="EI61" s="511">
        <f>'Alpha Ejection Compiler'!E61</f>
        <v>31.32845647659493</v>
      </c>
      <c r="EJ61" s="30">
        <f>IF($EG61="a",'Alpha Ejection Compiler'!H61,IF($EG61="z",'Alpha Ejection Compiler'!O61,IF($EG61="t",'Alpha Ejection Compiler'!V61,IF($EG61="m",'Alpha Ejection Compiler'!AC61,-1))))</f>
        <v>0.65755624737614016</v>
      </c>
      <c r="EK61" s="30">
        <f>IF($EG61="a",'Alpha Ejection Compiler'!I61,IF($EG61="z",'Alpha Ejection Compiler'!P61,IF($EG61="t",'Alpha Ejection Compiler'!W61,IF($EG61="m",'Alpha Ejection Compiler'!AD61,-1))))</f>
        <v>0.6080662727269307</v>
      </c>
      <c r="EL61" s="30">
        <f>IF($EG61="a",'Alpha Ejection Compiler'!J61,IF($EG61="z",'Alpha Ejection Compiler'!Q61,IF($EG61="t",'Alpha Ejection Compiler'!X61,IF($EG61="m",'Alpha Ejection Compiler'!AE61,-1))))</f>
        <v>0.60067876953361787</v>
      </c>
      <c r="EM61" s="30">
        <f>IF($EG61="a",'Alpha Ejection Compiler'!K61,IF($EG61="z",'Alpha Ejection Compiler'!R61,IF($EG61="t",'Alpha Ejection Compiler'!Y61,IF($EG61="m",'Alpha Ejection Compiler'!AF61,-1))))</f>
        <v>0.88884046776216252</v>
      </c>
      <c r="EN61" s="30">
        <f t="shared" si="118"/>
        <v>0.65012519223939202</v>
      </c>
      <c r="EO61" s="30">
        <f t="shared" si="151"/>
        <v>0.64940159877886516</v>
      </c>
      <c r="EP61" s="213" t="str">
        <f t="shared" si="119"/>
        <v>UG96-1_bp_z06</v>
      </c>
      <c r="EQ61" s="474">
        <f t="shared" ca="1" si="120"/>
        <v>375.88857844020458</v>
      </c>
      <c r="ER61" s="475">
        <f t="shared" ca="1" si="121"/>
        <v>11.769886609340611</v>
      </c>
      <c r="ES61" s="473">
        <f t="shared" ca="1" si="122"/>
        <v>375888578.44020456</v>
      </c>
      <c r="ET61" s="476">
        <f t="shared" ca="1" si="152"/>
        <v>3.4542141099299791E-13</v>
      </c>
      <c r="EU61" s="478">
        <f t="shared" ca="1" si="153"/>
        <v>-5.8464352616715139E-16</v>
      </c>
      <c r="EV61" s="477">
        <f t="shared" ca="1" si="123"/>
        <v>375888578.44020432</v>
      </c>
      <c r="EW61" s="474">
        <f t="shared" ca="1" si="124"/>
        <v>375.8885784402043</v>
      </c>
      <c r="EX61" s="474"/>
      <c r="EZ61" s="128">
        <f t="shared" si="154"/>
        <v>1.1895364803866875E-21</v>
      </c>
      <c r="FA61" s="63">
        <f t="shared" si="155"/>
        <v>4.7947743125106715E-23</v>
      </c>
      <c r="FB61" s="67">
        <f t="shared" si="156"/>
        <v>1.2901291867095846E-22</v>
      </c>
      <c r="FC61" s="63">
        <f t="shared" si="157"/>
        <v>0</v>
      </c>
      <c r="FD61" s="63">
        <f t="shared" si="125"/>
        <v>1.3664971421827526E-21</v>
      </c>
      <c r="FE61" s="67">
        <f t="shared" si="126"/>
        <v>1.7426388108475436E-10</v>
      </c>
      <c r="FF61" s="67">
        <f t="shared" si="158"/>
        <v>247369533.05580375</v>
      </c>
      <c r="FG61" s="64">
        <f t="shared" si="127"/>
        <v>247.36953305580374</v>
      </c>
      <c r="FH61" s="65">
        <f t="shared" si="159"/>
        <v>376615133.93670458</v>
      </c>
      <c r="FI61" s="65">
        <f t="shared" si="128"/>
        <v>376.61513393670458</v>
      </c>
      <c r="FJ61" s="65">
        <f t="shared" si="160"/>
        <v>12.005144644423849</v>
      </c>
      <c r="FK61" s="63">
        <f t="shared" si="161"/>
        <v>1.3664971421827526E-21</v>
      </c>
      <c r="FL61" s="63">
        <f t="shared" si="162"/>
        <v>4.3222499928884359E-23</v>
      </c>
      <c r="FM61" s="63">
        <f t="shared" si="163"/>
        <v>7885256.744508869</v>
      </c>
      <c r="FN61" s="65">
        <f t="shared" si="129"/>
        <v>7.8852567445088688</v>
      </c>
      <c r="FO61" s="66">
        <f t="shared" si="130"/>
        <v>3.1876426523108021</v>
      </c>
      <c r="FQ61" s="73">
        <f>IF('Picking Information'!U64="Y",'Calculations Page'!FG61,-1)</f>
        <v>247.36953305580374</v>
      </c>
      <c r="FR61" s="72">
        <f>IF('Picking Information'!U64="Y",'Calculations Page'!FN61,-1)</f>
        <v>7.8852567445088688</v>
      </c>
      <c r="FS61" s="72">
        <f>IF('Picking Information'!A64="Y",1,'Calculations Page'!X61)</f>
        <v>0.64940159877886516</v>
      </c>
      <c r="FT61" s="72">
        <f t="shared" si="131"/>
        <v>29.082288000000005</v>
      </c>
      <c r="FU61" s="72">
        <f t="shared" si="132"/>
        <v>380.91919317870088</v>
      </c>
      <c r="FV61" s="72">
        <f t="shared" si="133"/>
        <v>12.142342672602449</v>
      </c>
      <c r="FW61" s="74">
        <f t="shared" si="134"/>
        <v>24.284685345204899</v>
      </c>
      <c r="FY61" s="79">
        <f t="shared" si="30"/>
        <v>287.50494093454779</v>
      </c>
      <c r="FZ61" s="80">
        <f t="shared" si="31"/>
        <v>1.1370311809953917</v>
      </c>
      <c r="GA61" s="80">
        <f>(DE61/1000)/'Calculations Page'!EH61</f>
        <v>191.2817688582513</v>
      </c>
      <c r="GB61" s="80">
        <f t="shared" si="32"/>
        <v>6.8755313230813817</v>
      </c>
      <c r="GC61" s="80">
        <f>(DG61/1000)/'Calculations Page'!EH61</f>
        <v>83.937313059732844</v>
      </c>
      <c r="GD61" s="80">
        <f t="shared" si="33"/>
        <v>2.1035807102045614</v>
      </c>
      <c r="GE61" s="80">
        <f>(DI61/1000)/'Calculations Page'!EH61</f>
        <v>0</v>
      </c>
      <c r="GF61" s="80" t="e">
        <f t="shared" si="34"/>
        <v>#DIV/0!</v>
      </c>
      <c r="GG61" s="81">
        <f t="shared" si="135"/>
        <v>211.00703742728851</v>
      </c>
      <c r="GH61" s="516">
        <f t="shared" si="35"/>
        <v>8.2267930424475297E-16</v>
      </c>
      <c r="GI61" s="515"/>
      <c r="GJ61" s="243"/>
      <c r="GK61" s="85" t="str">
        <f t="shared" si="136"/>
        <v>287.505</v>
      </c>
      <c r="GL61" s="86" t="str">
        <f t="shared" si="137"/>
        <v>1.137</v>
      </c>
      <c r="GM61" s="86" t="str">
        <f t="shared" si="138"/>
        <v>191.28</v>
      </c>
      <c r="GN61" s="86" t="str">
        <f t="shared" si="139"/>
        <v>6.88</v>
      </c>
      <c r="GO61" s="86" t="str">
        <f t="shared" si="140"/>
        <v>83.94</v>
      </c>
      <c r="GP61" s="86" t="str">
        <f t="shared" si="141"/>
        <v>2.10</v>
      </c>
      <c r="GQ61" s="86" t="str">
        <f t="shared" si="142"/>
        <v>0.00</v>
      </c>
      <c r="GR61" s="86" t="e">
        <f t="shared" si="143"/>
        <v>#DIV/0!</v>
      </c>
      <c r="GS61" s="86" t="str">
        <f t="shared" si="144"/>
        <v>247.37</v>
      </c>
      <c r="GT61" s="86" t="str">
        <f t="shared" si="145"/>
        <v>0.649</v>
      </c>
      <c r="GU61" s="86" t="str">
        <f t="shared" si="146"/>
        <v>380.92</v>
      </c>
      <c r="GV61" s="87" t="str">
        <f t="shared" si="147"/>
        <v>12.14</v>
      </c>
      <c r="GW61" s="87" t="str">
        <f t="shared" si="148"/>
        <v>7.89</v>
      </c>
      <c r="GX61" s="129"/>
      <c r="GY61" s="93"/>
    </row>
    <row r="62" spans="1:211">
      <c r="A62" s="39" t="str">
        <f>'Picking Information'!B65</f>
        <v>3</v>
      </c>
      <c r="B62" s="40" t="str">
        <f>'Picking Information'!D65</f>
        <v>TraIL</v>
      </c>
      <c r="C62" s="40" t="str">
        <f>'Picking Information'!E65</f>
        <v>sample name</v>
      </c>
      <c r="D62" s="45">
        <f>'Picking Information'!F65</f>
        <v>0</v>
      </c>
      <c r="E62" s="45">
        <v>1</v>
      </c>
      <c r="F62" s="121">
        <f>'Picking Information'!H65</f>
        <v>100</v>
      </c>
      <c r="G62" s="121">
        <f>'Picking Information'!I65</f>
        <v>100</v>
      </c>
      <c r="H62" s="121">
        <f>'Picking Information'!J65</f>
        <v>100</v>
      </c>
      <c r="I62" s="121">
        <f>'Picking Information'!K65</f>
        <v>100</v>
      </c>
      <c r="J62" s="121">
        <f t="shared" si="37"/>
        <v>100</v>
      </c>
      <c r="K62" s="121">
        <f t="shared" si="38"/>
        <v>100</v>
      </c>
      <c r="L62" s="121">
        <f t="shared" si="39"/>
        <v>50</v>
      </c>
      <c r="M62" s="121">
        <f>IF('Picking Information'!P65="N",'Calculations Page'!F62*1.5,'Calculations Page'!F62)</f>
        <v>100</v>
      </c>
      <c r="N62" s="46" t="str">
        <f>'Picking Information'!R65</f>
        <v>apatite</v>
      </c>
      <c r="O62" s="222"/>
      <c r="P62" s="47">
        <f t="shared" si="40"/>
        <v>2.0784609690826529E-6</v>
      </c>
      <c r="Q62" s="306">
        <f t="shared" si="41"/>
        <v>1.5499999999999998E-6</v>
      </c>
      <c r="R62" s="47">
        <f t="shared" si="42"/>
        <v>1.013358894683579</v>
      </c>
      <c r="S62" s="47">
        <f t="shared" si="43"/>
        <v>6.6199999999999995E-2</v>
      </c>
      <c r="T62" s="47">
        <f t="shared" si="44"/>
        <v>0.06</v>
      </c>
      <c r="U62" s="47">
        <f t="shared" si="45"/>
        <v>0.77623303054496762</v>
      </c>
      <c r="V62" s="47">
        <f t="shared" si="46"/>
        <v>0.69010694319999999</v>
      </c>
      <c r="W62" s="47">
        <f t="shared" si="47"/>
        <v>0.64881813560000001</v>
      </c>
      <c r="X62" s="239">
        <f t="shared" si="48"/>
        <v>0.68086787185093611</v>
      </c>
      <c r="Y62" s="306">
        <f t="shared" si="49"/>
        <v>9.8429494999999981E-3</v>
      </c>
      <c r="Z62" s="306">
        <f t="shared" si="50"/>
        <v>7.7499999999999986E-6</v>
      </c>
      <c r="AA62" s="192"/>
      <c r="AB62" s="192"/>
      <c r="AC62" s="192"/>
      <c r="AD62" s="192"/>
      <c r="AE62" s="192"/>
      <c r="AF62" s="192"/>
      <c r="AG62" s="251">
        <f t="shared" si="9"/>
        <v>1433738424205.7283</v>
      </c>
      <c r="AH62" s="246">
        <f t="shared" si="51"/>
        <v>8608725199.2922001</v>
      </c>
      <c r="AI62" s="246">
        <f t="shared" si="10"/>
        <v>1691112105561.1543</v>
      </c>
      <c r="AJ62" s="246">
        <f t="shared" si="52"/>
        <v>13847555888.523577</v>
      </c>
      <c r="AK62" s="246">
        <f t="shared" si="11"/>
        <v>174546574.43947619</v>
      </c>
      <c r="AL62" s="246">
        <f t="shared" si="53"/>
        <v>79527107.403615773</v>
      </c>
      <c r="AM62" s="213" t="str">
        <f t="shared" si="54"/>
        <v>sample name</v>
      </c>
      <c r="AN62" s="256">
        <f t="shared" si="55"/>
        <v>1303284548.9639471</v>
      </c>
      <c r="AO62" s="252">
        <f t="shared" si="56"/>
        <v>1433738424205.7283</v>
      </c>
      <c r="AP62" s="252">
        <f t="shared" si="12"/>
        <v>-2.199E-3</v>
      </c>
      <c r="AQ62" s="252">
        <f t="shared" si="13"/>
        <v>-0.99998423165137618</v>
      </c>
      <c r="AR62" s="252">
        <f t="shared" si="57"/>
        <v>8608725199.2922001</v>
      </c>
      <c r="AS62" s="252">
        <f t="shared" si="14"/>
        <v>1.6318924942564423E-4</v>
      </c>
      <c r="AT62" s="252">
        <f t="shared" si="58"/>
        <v>-7.452123257462559E-2</v>
      </c>
      <c r="AU62" s="252">
        <f t="shared" si="59"/>
        <v>137290153.01859486</v>
      </c>
      <c r="AV62" s="252">
        <f t="shared" si="60"/>
        <v>9456562.6330664139</v>
      </c>
      <c r="AW62" s="252">
        <f t="shared" si="61"/>
        <v>996169.97067578149</v>
      </c>
      <c r="AX62" s="252">
        <f t="shared" si="62"/>
        <v>2673662207.5426502</v>
      </c>
      <c r="AY62" s="252">
        <f t="shared" si="63"/>
        <v>1691112105561.1543</v>
      </c>
      <c r="AZ62" s="252">
        <f t="shared" si="64"/>
        <v>-0.13029600894067567</v>
      </c>
      <c r="BA62" s="252">
        <f t="shared" si="65"/>
        <v>-1</v>
      </c>
      <c r="BB62" s="252">
        <f t="shared" si="66"/>
        <v>13847555888.523577</v>
      </c>
      <c r="BC62" s="252">
        <f t="shared" si="67"/>
        <v>5.34545603211162E-4</v>
      </c>
      <c r="BD62" s="252">
        <f t="shared" si="68"/>
        <v>-4.1025163014571245E-3</v>
      </c>
      <c r="BE62" s="252">
        <f t="shared" si="69"/>
        <v>26831629.130094022</v>
      </c>
      <c r="BF62" s="252">
        <f t="shared" si="70"/>
        <v>269331.52955150726</v>
      </c>
      <c r="BG62" s="252">
        <f t="shared" si="71"/>
        <v>124328.76421099737</v>
      </c>
      <c r="BH62" s="213"/>
      <c r="BI62" s="213"/>
      <c r="BJ62" s="213"/>
      <c r="BK62" s="213"/>
      <c r="BL62" s="213" t="str">
        <f t="shared" si="72"/>
        <v>sample name</v>
      </c>
      <c r="BM62" s="304">
        <f>(($AC$20-'ICPMS Data'!V63)/('ICPMS Data'!V63/$AC$12-1)*AG62)</f>
        <v>1442224508600.5576</v>
      </c>
      <c r="BN62" s="304">
        <f t="shared" si="73"/>
        <v>1433738424205.7283</v>
      </c>
      <c r="BO62" s="304">
        <f>$AC$33-'ICPMS Data'!V63</f>
        <v>-0.99999899999999997</v>
      </c>
      <c r="BP62" s="304">
        <f>'ICPMS Data'!V63/$AC$12-1</f>
        <v>-0.9928325688073395</v>
      </c>
      <c r="BQ62" s="304">
        <f t="shared" si="74"/>
        <v>8608725199.2922001</v>
      </c>
      <c r="BR62" s="304">
        <f>SQRT($AD$33^2+'ICPMS Data'!W63^2)</f>
        <v>1</v>
      </c>
      <c r="BS62" s="304">
        <f>BP62*SQRT(('ICPMS Data'!W63/'ICPMS Data'!V63)^2+($AE$12/$AC$12)^2)</f>
        <v>-0.99285807041188889</v>
      </c>
      <c r="BT62" s="304">
        <f t="shared" si="75"/>
        <v>2039659057534.6572</v>
      </c>
      <c r="BU62" s="485">
        <f t="shared" si="76"/>
        <v>10464703511.882029</v>
      </c>
      <c r="BV62" s="304">
        <f t="shared" si="77"/>
        <v>14799656485.616226</v>
      </c>
      <c r="BW62" s="304">
        <f>AI62*(($AC$21-'ICPMS Data'!X63)/('ICPMS Data'!X63/$AC$13-1))</f>
        <v>1473438918630.7102</v>
      </c>
      <c r="BX62" s="304">
        <f t="shared" si="78"/>
        <v>1691112105561.1543</v>
      </c>
      <c r="BY62" s="304">
        <f>$AC$34-'ICPMS Data'!X63</f>
        <v>-0.99999899999999997</v>
      </c>
      <c r="BZ62" s="304">
        <f>'ICPMS Data'!X63/$AC$13-1</f>
        <v>-1</v>
      </c>
      <c r="CA62" s="304">
        <f t="shared" si="79"/>
        <v>13847555888.523577</v>
      </c>
      <c r="CB62" s="304">
        <f>SQRT($AD$34^2+'ICPMS Data'!Y63^2)</f>
        <v>1</v>
      </c>
      <c r="CC62" s="304">
        <f>BZ62*SQRT(('ICPMS Data'!Y63/'ICPMS Data'!X63)^2+($AE$13/$AC$13)^2)</f>
        <v>-1</v>
      </c>
      <c r="CD62" s="304">
        <f t="shared" si="80"/>
        <v>2083793272822.5024</v>
      </c>
      <c r="CE62" s="485">
        <v>0</v>
      </c>
      <c r="CF62" s="485">
        <v>0</v>
      </c>
      <c r="CG62" s="213" t="str">
        <f t="shared" si="81"/>
        <v>sample name</v>
      </c>
      <c r="CH62" s="262">
        <f t="shared" si="82"/>
        <v>1440921224051.5938</v>
      </c>
      <c r="CI62" s="257">
        <f t="shared" si="83"/>
        <v>2039659062155.1809</v>
      </c>
      <c r="CJ62" s="257">
        <f t="shared" si="84"/>
        <v>10455246949.248962</v>
      </c>
      <c r="CK62" s="257">
        <f t="shared" si="85"/>
        <v>14799656519.142496</v>
      </c>
      <c r="CL62" s="262">
        <f t="shared" si="86"/>
        <v>1470765256423.1675</v>
      </c>
      <c r="CM62" s="257">
        <f t="shared" si="87"/>
        <v>2083793272995.249</v>
      </c>
      <c r="CN62" s="262">
        <f t="shared" si="88"/>
        <v>-269331.52955150726</v>
      </c>
      <c r="CO62" s="257">
        <f t="shared" si="89"/>
        <v>124328.76421099737</v>
      </c>
      <c r="CP62" s="286"/>
      <c r="CQ62" s="218">
        <f t="shared" si="90"/>
        <v>2.4109243704332935E-12</v>
      </c>
      <c r="CR62" s="48">
        <f t="shared" si="91"/>
        <v>3.3882271664527924E-12</v>
      </c>
      <c r="CS62" s="219">
        <f t="shared" si="92"/>
        <v>2.3935568505840428E-12</v>
      </c>
      <c r="CT62" s="219">
        <f t="shared" si="93"/>
        <v>3.3881379770019618E-12</v>
      </c>
      <c r="CU62" s="323">
        <f t="shared" si="94"/>
        <v>0.56437141893797726</v>
      </c>
      <c r="CV62" s="219">
        <f t="shared" si="95"/>
        <v>1.7367519849250768E-14</v>
      </c>
      <c r="CW62" s="219">
        <f t="shared" si="96"/>
        <v>2.4584147041764943E-14</v>
      </c>
      <c r="CX62" s="323">
        <f t="shared" si="97"/>
        <v>3.5831675947316753E-3</v>
      </c>
      <c r="CY62" s="48">
        <f t="shared" si="98"/>
        <v>2.443131655187986E-12</v>
      </c>
      <c r="CZ62" s="48">
        <f t="shared" si="99"/>
        <v>3.4614506195934368E-12</v>
      </c>
      <c r="DA62" s="323">
        <f t="shared" si="100"/>
        <v>0.43204541346729097</v>
      </c>
      <c r="DB62" s="219">
        <f t="shared" si="101"/>
        <v>0</v>
      </c>
      <c r="DC62" s="219">
        <f t="shared" si="102"/>
        <v>0</v>
      </c>
      <c r="DD62" s="213"/>
      <c r="DE62" s="267">
        <f t="shared" si="103"/>
        <v>0.57387232789423681</v>
      </c>
      <c r="DF62" s="263">
        <f t="shared" si="104"/>
        <v>0.80649971243075813</v>
      </c>
      <c r="DG62" s="263">
        <f t="shared" si="105"/>
        <v>0.56690426926982029</v>
      </c>
      <c r="DH62" s="263">
        <f t="shared" si="106"/>
        <v>0.8031950017704611</v>
      </c>
      <c r="DI62" s="263">
        <f t="shared" si="107"/>
        <v>0</v>
      </c>
      <c r="DJ62" s="268">
        <f t="shared" si="108"/>
        <v>0</v>
      </c>
      <c r="DL62" s="49">
        <f>'He Data'!P64/(1000000000*22413.6)</f>
        <v>4.4615768997394438E-14</v>
      </c>
      <c r="DM62" s="45">
        <f>DL62*('He Data'!Q64/'He Data'!P64)</f>
        <v>4.4615768997394438E-16</v>
      </c>
      <c r="DN62" s="50">
        <f t="shared" si="109"/>
        <v>26867616090.23093</v>
      </c>
      <c r="DO62" s="51">
        <f>DN62*('He Data'!Q64/'He Data'!P64)</f>
        <v>268676160.9023093</v>
      </c>
      <c r="DP62" s="50">
        <f t="shared" si="110"/>
        <v>6.5527793044642685E-14</v>
      </c>
      <c r="DQ62" s="50">
        <f t="shared" si="111"/>
        <v>6.5527793044642689E-16</v>
      </c>
      <c r="DR62" s="50">
        <f>('He Data'!P64/1000000000)*0.0000000008107131194</f>
        <v>8.1071311940000007E-19</v>
      </c>
      <c r="DS62" s="50">
        <f>('He Data'!P64/1000000000)/3785.41178*42</f>
        <v>1.1095226210766429E-11</v>
      </c>
      <c r="DW62" s="213" t="str">
        <f t="shared" si="112"/>
        <v>sample name</v>
      </c>
      <c r="DX62" s="324">
        <f t="shared" ref="DX6:DX69" si="164">FG62</f>
        <v>11.682668485640901</v>
      </c>
      <c r="DY62" s="325">
        <f t="shared" si="114"/>
        <v>12.479820849095493</v>
      </c>
      <c r="DZ62" s="326">
        <f t="shared" si="115"/>
        <v>11682668.485640902</v>
      </c>
      <c r="EA62" s="326">
        <f t="shared" si="149"/>
        <v>4.4615793103292131E-14</v>
      </c>
      <c r="EB62" s="324">
        <f t="shared" si="150"/>
        <v>-5.40299948539397E-7</v>
      </c>
      <c r="EC62" s="326">
        <f t="shared" si="116"/>
        <v>11682662.173495721</v>
      </c>
      <c r="ED62" s="324">
        <f t="shared" si="117"/>
        <v>11.682662173495721</v>
      </c>
      <c r="EE62" s="326"/>
      <c r="EF62" s="457" t="str">
        <f>'Picking Information'!B65</f>
        <v>3</v>
      </c>
      <c r="EG62" s="459" t="str">
        <f>'Picking Information'!C65</f>
        <v>z</v>
      </c>
      <c r="EH62" s="510">
        <f>IF($EG62="a",'Alpha Ejection Compiler'!G62,IF($EG62="z",'Alpha Ejection Compiler'!N62,IF($EG62="t",'Alpha Ejection Compiler'!U62,IF($EG62="m",'Alpha Ejection Compiler'!AB62,-1))))</f>
        <v>1.5499999999999998E-6</v>
      </c>
      <c r="EI62" s="511">
        <f>'Alpha Ejection Compiler'!E62</f>
        <v>35.355339059327363</v>
      </c>
      <c r="EJ62" s="30">
        <f>IF($EG62="a",'Alpha Ejection Compiler'!H62,IF($EG62="z",'Alpha Ejection Compiler'!O62,IF($EG62="t",'Alpha Ejection Compiler'!V62,IF($EG62="m",'Alpha Ejection Compiler'!AC62,-1))))</f>
        <v>0.69541513795147547</v>
      </c>
      <c r="EK62" s="30">
        <f>IF($EG62="a",'Alpha Ejection Compiler'!I62,IF($EG62="z",'Alpha Ejection Compiler'!P62,IF($EG62="t",'Alpha Ejection Compiler'!W62,IF($EG62="m",'Alpha Ejection Compiler'!AD62,-1))))</f>
        <v>0.65116432936248425</v>
      </c>
      <c r="EL62" s="30">
        <f>IF($EG62="a",'Alpha Ejection Compiler'!J62,IF($EG62="z",'Alpha Ejection Compiler'!Q62,IF($EG62="t",'Alpha Ejection Compiler'!X62,IF($EG62="m",'Alpha Ejection Compiler'!AE62,-1))))</f>
        <v>0.64455262597695773</v>
      </c>
      <c r="EM62" s="30">
        <f>IF($EG62="a",'Alpha Ejection Compiler'!K62,IF($EG62="z",'Alpha Ejection Compiler'!R62,IF($EG62="t",'Alpha Ejection Compiler'!Y62,IF($EG62="m",'Alpha Ejection Compiler'!AF62,-1))))</f>
        <v>0.90139400372656098</v>
      </c>
      <c r="EN62" s="30">
        <f t="shared" si="118"/>
        <v>0.68403378778806734</v>
      </c>
      <c r="EO62" s="30">
        <f t="shared" si="151"/>
        <v>0.68086787185093611</v>
      </c>
      <c r="EP62" s="213" t="str">
        <f t="shared" si="119"/>
        <v>sample name</v>
      </c>
      <c r="EQ62" s="474">
        <f t="shared" ref="EQ6:EQ69" si="165">ED62</f>
        <v>11.682662173495721</v>
      </c>
      <c r="ER62" s="475">
        <f t="shared" si="121"/>
        <v>12.479814106248931</v>
      </c>
      <c r="ES62" s="473">
        <f t="shared" si="122"/>
        <v>11682662.173495721</v>
      </c>
      <c r="ET62" s="476">
        <f t="shared" si="152"/>
        <v>3.0533155519140909E-14</v>
      </c>
      <c r="EU62" s="478">
        <f t="shared" si="153"/>
        <v>0.31564206545618334</v>
      </c>
      <c r="EV62" s="477">
        <f t="shared" si="123"/>
        <v>15370201.791964734</v>
      </c>
      <c r="EW62" s="474">
        <f t="shared" si="124"/>
        <v>15.370201791964734</v>
      </c>
      <c r="EX62" s="474"/>
      <c r="EZ62" s="128">
        <f t="shared" si="154"/>
        <v>2.9704040515747972E-21</v>
      </c>
      <c r="FA62" s="63">
        <f t="shared" si="155"/>
        <v>1.1973081346474233E-22</v>
      </c>
      <c r="FB62" s="67">
        <f t="shared" si="156"/>
        <v>7.2524363184255366E-22</v>
      </c>
      <c r="FC62" s="63">
        <f t="shared" si="157"/>
        <v>0</v>
      </c>
      <c r="FD62" s="63">
        <f t="shared" si="125"/>
        <v>3.8153784968820935E-21</v>
      </c>
      <c r="FE62" s="67">
        <f t="shared" si="126"/>
        <v>1.610802832088443E-10</v>
      </c>
      <c r="FF62" s="67">
        <f t="shared" si="158"/>
        <v>11682668.485640902</v>
      </c>
      <c r="FG62" s="64">
        <f t="shared" si="127"/>
        <v>11.682668485640901</v>
      </c>
      <c r="FH62" s="65">
        <f t="shared" si="159"/>
        <v>17150937.628700923</v>
      </c>
      <c r="FI62" s="65">
        <f t="shared" si="128"/>
        <v>17.150937628700923</v>
      </c>
      <c r="FJ62" s="65">
        <f t="shared" si="160"/>
        <v>19.472796493930787</v>
      </c>
      <c r="FK62" s="63">
        <f t="shared" si="161"/>
        <v>3.8153784968820935E-21</v>
      </c>
      <c r="FL62" s="63">
        <f t="shared" si="162"/>
        <v>4.3317286102918066E-21</v>
      </c>
      <c r="FM62" s="63">
        <f t="shared" si="163"/>
        <v>13264244.25602527</v>
      </c>
      <c r="FN62" s="65">
        <f t="shared" si="129"/>
        <v>13.26424425602527</v>
      </c>
      <c r="FO62" s="66">
        <f t="shared" si="130"/>
        <v>113.53779551588126</v>
      </c>
      <c r="FQ62" s="73">
        <f>IF('Picking Information'!U65="Y",'Calculations Page'!FG62,-1)</f>
        <v>11.682668485640901</v>
      </c>
      <c r="FR62" s="72">
        <f>IF('Picking Information'!U65="Y",'Calculations Page'!FN62,-1)</f>
        <v>13.26424425602527</v>
      </c>
      <c r="FS62" s="72">
        <f>IF('Picking Information'!A65="Y",1,'Calculations Page'!X62)</f>
        <v>0.68086787185093611</v>
      </c>
      <c r="FT62" s="72">
        <f t="shared" si="131"/>
        <v>7</v>
      </c>
      <c r="FU62" s="72">
        <f t="shared" si="132"/>
        <v>17.158495750257128</v>
      </c>
      <c r="FV62" s="72">
        <f t="shared" si="133"/>
        <v>19.481377818528117</v>
      </c>
      <c r="FW62" s="74">
        <f t="shared" si="134"/>
        <v>38.962755637056233</v>
      </c>
      <c r="FY62" s="79">
        <f t="shared" si="30"/>
        <v>28.784367095093192</v>
      </c>
      <c r="FZ62" s="80">
        <f t="shared" si="31"/>
        <v>0.28784367095093194</v>
      </c>
      <c r="GA62" s="80">
        <f>(DE62/1000)/'Calculations Page'!EH62</f>
        <v>370.24021154466897</v>
      </c>
      <c r="GB62" s="80">
        <f t="shared" si="32"/>
        <v>520.32239511661817</v>
      </c>
      <c r="GC62" s="80">
        <f>(DG62/1000)/'Calculations Page'!EH62</f>
        <v>365.74468985149701</v>
      </c>
      <c r="GD62" s="80">
        <f t="shared" si="33"/>
        <v>518.19032372287825</v>
      </c>
      <c r="GE62" s="80">
        <f>(DI62/1000)/'Calculations Page'!EH62</f>
        <v>0</v>
      </c>
      <c r="GF62" s="80" t="e">
        <f t="shared" si="34"/>
        <v>#DIV/0!</v>
      </c>
      <c r="GG62" s="81">
        <f t="shared" si="135"/>
        <v>456.19021365977073</v>
      </c>
      <c r="GH62" s="516">
        <f t="shared" si="35"/>
        <v>8.2364856123664983E-17</v>
      </c>
      <c r="GI62" s="515"/>
      <c r="GJ62" s="243"/>
      <c r="GK62" s="85" t="str">
        <f t="shared" si="136"/>
        <v>28.784</v>
      </c>
      <c r="GL62" s="86" t="str">
        <f t="shared" si="137"/>
        <v>0.288</v>
      </c>
      <c r="GM62" s="86" t="str">
        <f t="shared" si="138"/>
        <v>370.24</v>
      </c>
      <c r="GN62" s="86" t="str">
        <f t="shared" si="139"/>
        <v>520.32</v>
      </c>
      <c r="GO62" s="86" t="str">
        <f t="shared" si="140"/>
        <v>365.74</v>
      </c>
      <c r="GP62" s="86" t="str">
        <f t="shared" si="141"/>
        <v>518.19</v>
      </c>
      <c r="GQ62" s="86" t="str">
        <f t="shared" si="142"/>
        <v>0.00</v>
      </c>
      <c r="GR62" s="86" t="e">
        <f t="shared" si="143"/>
        <v>#DIV/0!</v>
      </c>
      <c r="GS62" s="86" t="str">
        <f t="shared" si="144"/>
        <v>11.68</v>
      </c>
      <c r="GT62" s="86" t="str">
        <f t="shared" si="145"/>
        <v>0.681</v>
      </c>
      <c r="GU62" s="86" t="str">
        <f t="shared" si="146"/>
        <v>17.16</v>
      </c>
      <c r="GV62" s="87" t="str">
        <f t="shared" si="147"/>
        <v>19.48</v>
      </c>
      <c r="GW62" s="87" t="str">
        <f t="shared" si="148"/>
        <v>13.26</v>
      </c>
      <c r="GX62" s="129"/>
      <c r="GY62" s="93"/>
    </row>
    <row r="63" spans="1:211">
      <c r="A63" s="39" t="str">
        <f>'Picking Information'!B66</f>
        <v>3</v>
      </c>
      <c r="B63" s="40" t="str">
        <f>'Picking Information'!D66</f>
        <v>TraIL</v>
      </c>
      <c r="C63" s="40" t="str">
        <f>'Picking Information'!E66</f>
        <v>sample name</v>
      </c>
      <c r="D63" s="45">
        <f>'Picking Information'!F66</f>
        <v>0</v>
      </c>
      <c r="E63" s="45">
        <v>1</v>
      </c>
      <c r="F63" s="121">
        <f>'Picking Information'!H66</f>
        <v>100</v>
      </c>
      <c r="G63" s="121">
        <f>'Picking Information'!I66</f>
        <v>100</v>
      </c>
      <c r="H63" s="121">
        <f>'Picking Information'!J66</f>
        <v>100</v>
      </c>
      <c r="I63" s="121">
        <f>'Picking Information'!K66</f>
        <v>100</v>
      </c>
      <c r="J63" s="121">
        <f t="shared" si="37"/>
        <v>100</v>
      </c>
      <c r="K63" s="121">
        <f t="shared" si="38"/>
        <v>100</v>
      </c>
      <c r="L63" s="121">
        <f t="shared" si="39"/>
        <v>50</v>
      </c>
      <c r="M63" s="121">
        <f>IF('Picking Information'!P66="N",'Calculations Page'!F63*1.5,'Calculations Page'!F63)</f>
        <v>100</v>
      </c>
      <c r="N63" s="46" t="str">
        <f>'Picking Information'!R66</f>
        <v>apatite</v>
      </c>
      <c r="O63" s="222"/>
      <c r="P63" s="47">
        <f t="shared" si="40"/>
        <v>2.0784609690826529E-6</v>
      </c>
      <c r="Q63" s="306">
        <f t="shared" si="41"/>
        <v>1.5499999999999998E-6</v>
      </c>
      <c r="R63" s="47">
        <f t="shared" si="42"/>
        <v>1.013358894683579</v>
      </c>
      <c r="S63" s="47">
        <f t="shared" si="43"/>
        <v>6.6199999999999995E-2</v>
      </c>
      <c r="T63" s="47">
        <f t="shared" si="44"/>
        <v>0.06</v>
      </c>
      <c r="U63" s="47">
        <f t="shared" si="45"/>
        <v>0.77623303054496762</v>
      </c>
      <c r="V63" s="47">
        <f t="shared" si="46"/>
        <v>0.69010694319999999</v>
      </c>
      <c r="W63" s="47">
        <f t="shared" si="47"/>
        <v>0.64881813560000001</v>
      </c>
      <c r="X63" s="239">
        <f t="shared" si="48"/>
        <v>0.68086787185093611</v>
      </c>
      <c r="Y63" s="306">
        <f t="shared" si="49"/>
        <v>9.8429494999999981E-3</v>
      </c>
      <c r="Z63" s="306">
        <f t="shared" si="50"/>
        <v>7.7499999999999986E-6</v>
      </c>
      <c r="AA63" s="192"/>
      <c r="AB63" s="192"/>
      <c r="AC63" s="192"/>
      <c r="AD63" s="192"/>
      <c r="AE63" s="192"/>
      <c r="AF63" s="192"/>
      <c r="AG63" s="251">
        <f t="shared" si="9"/>
        <v>1433738424205.7283</v>
      </c>
      <c r="AH63" s="246">
        <f t="shared" si="51"/>
        <v>8608725199.2922001</v>
      </c>
      <c r="AI63" s="246">
        <f t="shared" si="10"/>
        <v>1691112105561.1543</v>
      </c>
      <c r="AJ63" s="246">
        <f t="shared" si="52"/>
        <v>13847555888.523577</v>
      </c>
      <c r="AK63" s="246">
        <f t="shared" si="11"/>
        <v>174546574.43947619</v>
      </c>
      <c r="AL63" s="246">
        <f t="shared" si="53"/>
        <v>79527107.403615773</v>
      </c>
      <c r="AM63" s="213" t="str">
        <f t="shared" si="54"/>
        <v>sample name</v>
      </c>
      <c r="AN63" s="256">
        <f t="shared" si="55"/>
        <v>1303284548.9639471</v>
      </c>
      <c r="AO63" s="252">
        <f t="shared" si="56"/>
        <v>1433738424205.7283</v>
      </c>
      <c r="AP63" s="252">
        <f t="shared" si="12"/>
        <v>-2.199E-3</v>
      </c>
      <c r="AQ63" s="252">
        <f t="shared" si="13"/>
        <v>-0.99998423165137618</v>
      </c>
      <c r="AR63" s="252">
        <f t="shared" si="57"/>
        <v>8608725199.2922001</v>
      </c>
      <c r="AS63" s="252">
        <f t="shared" si="14"/>
        <v>1.6318924942564423E-4</v>
      </c>
      <c r="AT63" s="252">
        <f t="shared" si="58"/>
        <v>-7.452123257462559E-2</v>
      </c>
      <c r="AU63" s="252">
        <f t="shared" si="59"/>
        <v>137290153.01859486</v>
      </c>
      <c r="AV63" s="252">
        <f t="shared" si="60"/>
        <v>9456562.6330664139</v>
      </c>
      <c r="AW63" s="252">
        <f t="shared" si="61"/>
        <v>996169.97067578149</v>
      </c>
      <c r="AX63" s="252">
        <f t="shared" si="62"/>
        <v>2673662207.5426502</v>
      </c>
      <c r="AY63" s="252">
        <f t="shared" si="63"/>
        <v>1691112105561.1543</v>
      </c>
      <c r="AZ63" s="252">
        <f t="shared" si="64"/>
        <v>-0.13029600894067567</v>
      </c>
      <c r="BA63" s="252">
        <f t="shared" si="65"/>
        <v>-1</v>
      </c>
      <c r="BB63" s="252">
        <f t="shared" si="66"/>
        <v>13847555888.523577</v>
      </c>
      <c r="BC63" s="252">
        <f t="shared" si="67"/>
        <v>5.34545603211162E-4</v>
      </c>
      <c r="BD63" s="252">
        <f t="shared" si="68"/>
        <v>-4.1025163014571245E-3</v>
      </c>
      <c r="BE63" s="252">
        <f t="shared" si="69"/>
        <v>26831629.130094022</v>
      </c>
      <c r="BF63" s="252">
        <f t="shared" si="70"/>
        <v>269331.52955150726</v>
      </c>
      <c r="BG63" s="252">
        <f t="shared" si="71"/>
        <v>124328.76421099737</v>
      </c>
      <c r="BH63" s="213"/>
      <c r="BI63" s="213"/>
      <c r="BJ63" s="213"/>
      <c r="BK63" s="213"/>
      <c r="BL63" s="213" t="str">
        <f t="shared" si="72"/>
        <v>sample name</v>
      </c>
      <c r="BM63" s="304">
        <f>(($AC$20-'ICPMS Data'!V64)/('ICPMS Data'!V64/$AC$12-1)*AG63)</f>
        <v>1442224508600.5576</v>
      </c>
      <c r="BN63" s="304">
        <f t="shared" si="73"/>
        <v>1433738424205.7283</v>
      </c>
      <c r="BO63" s="304">
        <f>$AC$33-'ICPMS Data'!V64</f>
        <v>-0.99999899999999997</v>
      </c>
      <c r="BP63" s="304">
        <f>'ICPMS Data'!V64/$AC$12-1</f>
        <v>-0.9928325688073395</v>
      </c>
      <c r="BQ63" s="304">
        <f t="shared" si="74"/>
        <v>8608725199.2922001</v>
      </c>
      <c r="BR63" s="304">
        <f>SQRT($AD$33^2+'ICPMS Data'!W64^2)</f>
        <v>1</v>
      </c>
      <c r="BS63" s="304">
        <f>BP63*SQRT(('ICPMS Data'!W64/'ICPMS Data'!V64)^2+($AE$12/$AC$12)^2)</f>
        <v>-0.99285807041188889</v>
      </c>
      <c r="BT63" s="304">
        <f t="shared" si="75"/>
        <v>2039659057534.6572</v>
      </c>
      <c r="BU63" s="485">
        <f t="shared" si="76"/>
        <v>10464703511.882029</v>
      </c>
      <c r="BV63" s="304">
        <f t="shared" si="77"/>
        <v>14799656485.616226</v>
      </c>
      <c r="BW63" s="304">
        <f>AI63*(($AC$21-'ICPMS Data'!X64)/('ICPMS Data'!X64/$AC$13-1))</f>
        <v>1473438918630.7102</v>
      </c>
      <c r="BX63" s="304">
        <f t="shared" si="78"/>
        <v>1691112105561.1543</v>
      </c>
      <c r="BY63" s="304">
        <f>$AC$34-'ICPMS Data'!X64</f>
        <v>-0.99999899999999997</v>
      </c>
      <c r="BZ63" s="304">
        <f>'ICPMS Data'!X64/$AC$13-1</f>
        <v>-1</v>
      </c>
      <c r="CA63" s="304">
        <f t="shared" si="79"/>
        <v>13847555888.523577</v>
      </c>
      <c r="CB63" s="304">
        <f>SQRT($AD$34^2+'ICPMS Data'!Y64^2)</f>
        <v>1</v>
      </c>
      <c r="CC63" s="304">
        <f>BZ63*SQRT(('ICPMS Data'!Y64/'ICPMS Data'!X64)^2+($AE$13/$AC$13)^2)</f>
        <v>-1</v>
      </c>
      <c r="CD63" s="304">
        <f t="shared" si="80"/>
        <v>2083793272822.5024</v>
      </c>
      <c r="CE63" s="485">
        <v>0</v>
      </c>
      <c r="CF63" s="485">
        <v>0</v>
      </c>
      <c r="CG63" s="213" t="str">
        <f t="shared" si="81"/>
        <v>sample name</v>
      </c>
      <c r="CH63" s="262">
        <f t="shared" si="82"/>
        <v>1440921224051.5938</v>
      </c>
      <c r="CI63" s="257">
        <f t="shared" si="83"/>
        <v>2039659062155.1809</v>
      </c>
      <c r="CJ63" s="257">
        <f t="shared" si="84"/>
        <v>10455246949.248962</v>
      </c>
      <c r="CK63" s="257">
        <f t="shared" si="85"/>
        <v>14799656519.142496</v>
      </c>
      <c r="CL63" s="262">
        <f t="shared" si="86"/>
        <v>1470765256423.1675</v>
      </c>
      <c r="CM63" s="257">
        <f t="shared" si="87"/>
        <v>2083793272995.249</v>
      </c>
      <c r="CN63" s="262">
        <f t="shared" si="88"/>
        <v>-269331.52955150726</v>
      </c>
      <c r="CO63" s="257">
        <f t="shared" si="89"/>
        <v>124328.76421099737</v>
      </c>
      <c r="CP63" s="286"/>
      <c r="CQ63" s="218">
        <f t="shared" si="90"/>
        <v>2.4109243704332935E-12</v>
      </c>
      <c r="CR63" s="48">
        <f t="shared" si="91"/>
        <v>3.3882271664527924E-12</v>
      </c>
      <c r="CS63" s="219">
        <f t="shared" si="92"/>
        <v>2.3935568505840428E-12</v>
      </c>
      <c r="CT63" s="219">
        <f t="shared" si="93"/>
        <v>3.3881379770019618E-12</v>
      </c>
      <c r="CU63" s="323">
        <f t="shared" si="94"/>
        <v>0.56437141893797726</v>
      </c>
      <c r="CV63" s="219">
        <f t="shared" si="95"/>
        <v>1.7367519849250768E-14</v>
      </c>
      <c r="CW63" s="219">
        <f t="shared" si="96"/>
        <v>2.4584147041764943E-14</v>
      </c>
      <c r="CX63" s="323">
        <f t="shared" si="97"/>
        <v>3.5831675947316753E-3</v>
      </c>
      <c r="CY63" s="48">
        <f t="shared" si="98"/>
        <v>2.443131655187986E-12</v>
      </c>
      <c r="CZ63" s="48">
        <f t="shared" si="99"/>
        <v>3.4614506195934368E-12</v>
      </c>
      <c r="DA63" s="323">
        <f t="shared" si="100"/>
        <v>0.43204541346729097</v>
      </c>
      <c r="DB63" s="219">
        <f t="shared" si="101"/>
        <v>0</v>
      </c>
      <c r="DC63" s="219">
        <f t="shared" si="102"/>
        <v>0</v>
      </c>
      <c r="DD63" s="213"/>
      <c r="DE63" s="267">
        <f t="shared" si="103"/>
        <v>0.57387232789423681</v>
      </c>
      <c r="DF63" s="263">
        <f t="shared" si="104"/>
        <v>0.80649971243075813</v>
      </c>
      <c r="DG63" s="263">
        <f t="shared" si="105"/>
        <v>0.56690426926982029</v>
      </c>
      <c r="DH63" s="263">
        <f t="shared" si="106"/>
        <v>0.8031950017704611</v>
      </c>
      <c r="DI63" s="263">
        <f t="shared" si="107"/>
        <v>0</v>
      </c>
      <c r="DJ63" s="268">
        <f t="shared" si="108"/>
        <v>0</v>
      </c>
      <c r="DL63" s="49">
        <f>'He Data'!P65/(1000000000*22413.6)</f>
        <v>4.4615768997394438E-14</v>
      </c>
      <c r="DM63" s="45">
        <f>DL63*('He Data'!Q65/'He Data'!P65)</f>
        <v>4.4615768997394438E-16</v>
      </c>
      <c r="DN63" s="50">
        <f t="shared" si="109"/>
        <v>26867616090.23093</v>
      </c>
      <c r="DO63" s="51">
        <f>DN63*('He Data'!Q65/'He Data'!P65)</f>
        <v>268676160.9023093</v>
      </c>
      <c r="DP63" s="50">
        <f t="shared" si="110"/>
        <v>6.5527793044642685E-14</v>
      </c>
      <c r="DQ63" s="50">
        <f t="shared" si="111"/>
        <v>6.5527793044642689E-16</v>
      </c>
      <c r="DR63" s="50">
        <f>('He Data'!P65/1000000000)*0.0000000008107131194</f>
        <v>8.1071311940000007E-19</v>
      </c>
      <c r="DS63" s="50">
        <f>('He Data'!P65/1000000000)/3785.41178*42</f>
        <v>1.1095226210766429E-11</v>
      </c>
      <c r="DW63" s="213" t="str">
        <f t="shared" si="112"/>
        <v>sample name</v>
      </c>
      <c r="DX63" s="324">
        <f t="shared" si="164"/>
        <v>11.682668485640901</v>
      </c>
      <c r="DY63" s="325">
        <f t="shared" si="114"/>
        <v>12.479820849095493</v>
      </c>
      <c r="DZ63" s="326">
        <f t="shared" si="115"/>
        <v>11682668.485640902</v>
      </c>
      <c r="EA63" s="326">
        <f t="shared" si="149"/>
        <v>4.4615793103292131E-14</v>
      </c>
      <c r="EB63" s="324">
        <f t="shared" si="150"/>
        <v>-5.40299948539397E-7</v>
      </c>
      <c r="EC63" s="326">
        <f t="shared" si="116"/>
        <v>11682662.173495721</v>
      </c>
      <c r="ED63" s="324">
        <f t="shared" si="117"/>
        <v>11.682662173495721</v>
      </c>
      <c r="EE63" s="326"/>
      <c r="EF63" s="457" t="str">
        <f>'Picking Information'!B66</f>
        <v>3</v>
      </c>
      <c r="EG63" s="459" t="str">
        <f>'Picking Information'!C66</f>
        <v>z</v>
      </c>
      <c r="EH63" s="510">
        <f>IF($EG63="a",'Alpha Ejection Compiler'!G63,IF($EG63="z",'Alpha Ejection Compiler'!N63,IF($EG63="t",'Alpha Ejection Compiler'!U63,IF($EG63="m",'Alpha Ejection Compiler'!AB63,-1))))</f>
        <v>1.5499999999999998E-6</v>
      </c>
      <c r="EI63" s="511">
        <f>'Alpha Ejection Compiler'!E63</f>
        <v>35.355339059327363</v>
      </c>
      <c r="EJ63" s="30">
        <f>IF($EG63="a",'Alpha Ejection Compiler'!H63,IF($EG63="z",'Alpha Ejection Compiler'!O63,IF($EG63="t",'Alpha Ejection Compiler'!V63,IF($EG63="m",'Alpha Ejection Compiler'!AC63,-1))))</f>
        <v>0.69541513795147547</v>
      </c>
      <c r="EK63" s="30">
        <f>IF($EG63="a",'Alpha Ejection Compiler'!I63,IF($EG63="z",'Alpha Ejection Compiler'!P63,IF($EG63="t",'Alpha Ejection Compiler'!W63,IF($EG63="m",'Alpha Ejection Compiler'!AD63,-1))))</f>
        <v>0.65116432936248425</v>
      </c>
      <c r="EL63" s="30">
        <f>IF($EG63="a",'Alpha Ejection Compiler'!J63,IF($EG63="z",'Alpha Ejection Compiler'!Q63,IF($EG63="t",'Alpha Ejection Compiler'!X63,IF($EG63="m",'Alpha Ejection Compiler'!AE63,-1))))</f>
        <v>0.64455262597695773</v>
      </c>
      <c r="EM63" s="30">
        <f>IF($EG63="a",'Alpha Ejection Compiler'!K63,IF($EG63="z",'Alpha Ejection Compiler'!R63,IF($EG63="t",'Alpha Ejection Compiler'!Y63,IF($EG63="m",'Alpha Ejection Compiler'!AF63,-1))))</f>
        <v>0.90139400372656098</v>
      </c>
      <c r="EN63" s="30">
        <f t="shared" si="118"/>
        <v>0.68403378778806734</v>
      </c>
      <c r="EO63" s="30">
        <f t="shared" si="151"/>
        <v>0.68086787185093611</v>
      </c>
      <c r="EP63" s="213" t="str">
        <f t="shared" si="119"/>
        <v>sample name</v>
      </c>
      <c r="EQ63" s="474">
        <f t="shared" si="165"/>
        <v>11.682662173495721</v>
      </c>
      <c r="ER63" s="475">
        <f t="shared" si="121"/>
        <v>12.479814106248931</v>
      </c>
      <c r="ES63" s="473">
        <f t="shared" si="122"/>
        <v>11682662.173495721</v>
      </c>
      <c r="ET63" s="476">
        <f t="shared" si="152"/>
        <v>3.0533155519140909E-14</v>
      </c>
      <c r="EU63" s="478">
        <f t="shared" si="153"/>
        <v>0.31564206545618334</v>
      </c>
      <c r="EV63" s="477">
        <f t="shared" si="123"/>
        <v>15370201.791964734</v>
      </c>
      <c r="EW63" s="474">
        <f t="shared" si="124"/>
        <v>15.370201791964734</v>
      </c>
      <c r="EX63" s="474"/>
      <c r="EZ63" s="128">
        <f t="shared" si="154"/>
        <v>2.9704040515747972E-21</v>
      </c>
      <c r="FA63" s="63">
        <f t="shared" si="155"/>
        <v>1.1973081346474233E-22</v>
      </c>
      <c r="FB63" s="67">
        <f t="shared" si="156"/>
        <v>7.2524363184255366E-22</v>
      </c>
      <c r="FC63" s="63">
        <f t="shared" si="157"/>
        <v>0</v>
      </c>
      <c r="FD63" s="63">
        <f t="shared" si="125"/>
        <v>3.8153784968820935E-21</v>
      </c>
      <c r="FE63" s="67">
        <f t="shared" si="126"/>
        <v>1.610802832088443E-10</v>
      </c>
      <c r="FF63" s="67">
        <f t="shared" si="158"/>
        <v>11682668.485640902</v>
      </c>
      <c r="FG63" s="64">
        <f t="shared" si="127"/>
        <v>11.682668485640901</v>
      </c>
      <c r="FH63" s="65">
        <f t="shared" si="159"/>
        <v>17150937.628700923</v>
      </c>
      <c r="FI63" s="65">
        <f t="shared" si="128"/>
        <v>17.150937628700923</v>
      </c>
      <c r="FJ63" s="65">
        <f t="shared" si="160"/>
        <v>19.472796493930787</v>
      </c>
      <c r="FK63" s="63">
        <f t="shared" si="161"/>
        <v>3.8153784968820935E-21</v>
      </c>
      <c r="FL63" s="63">
        <f t="shared" si="162"/>
        <v>4.3317286102918066E-21</v>
      </c>
      <c r="FM63" s="63">
        <f t="shared" si="163"/>
        <v>13264244.25602527</v>
      </c>
      <c r="FN63" s="65">
        <f t="shared" si="129"/>
        <v>13.26424425602527</v>
      </c>
      <c r="FO63" s="66">
        <f t="shared" si="130"/>
        <v>113.53779551588126</v>
      </c>
      <c r="FQ63" s="73">
        <f>IF('Picking Information'!U66="Y",'Calculations Page'!FG63,-1)</f>
        <v>11.682668485640901</v>
      </c>
      <c r="FR63" s="72">
        <f>IF('Picking Information'!U66="Y",'Calculations Page'!FN63,-1)</f>
        <v>13.26424425602527</v>
      </c>
      <c r="FS63" s="72">
        <f>IF('Picking Information'!A66="Y",1,'Calculations Page'!X63)</f>
        <v>0.68086787185093611</v>
      </c>
      <c r="FT63" s="72">
        <f t="shared" si="131"/>
        <v>7</v>
      </c>
      <c r="FU63" s="72">
        <f t="shared" si="132"/>
        <v>17.158495750257128</v>
      </c>
      <c r="FV63" s="72">
        <f t="shared" si="133"/>
        <v>19.481377818528117</v>
      </c>
      <c r="FW63" s="74">
        <f t="shared" si="134"/>
        <v>38.962755637056233</v>
      </c>
      <c r="FY63" s="79">
        <f t="shared" si="30"/>
        <v>28.784367095093192</v>
      </c>
      <c r="FZ63" s="80">
        <f t="shared" si="31"/>
        <v>0.28784367095093194</v>
      </c>
      <c r="GA63" s="80">
        <f>(DE63/1000)/'Calculations Page'!EH63</f>
        <v>370.24021154466897</v>
      </c>
      <c r="GB63" s="80">
        <f t="shared" si="32"/>
        <v>520.32239511661817</v>
      </c>
      <c r="GC63" s="80">
        <f>(DG63/1000)/'Calculations Page'!EH63</f>
        <v>365.74468985149701</v>
      </c>
      <c r="GD63" s="80">
        <f t="shared" si="33"/>
        <v>518.19032372287825</v>
      </c>
      <c r="GE63" s="80">
        <f>(DI63/1000)/'Calculations Page'!EH63</f>
        <v>0</v>
      </c>
      <c r="GF63" s="80" t="e">
        <f t="shared" si="34"/>
        <v>#DIV/0!</v>
      </c>
      <c r="GG63" s="81">
        <f t="shared" si="135"/>
        <v>456.19021365977073</v>
      </c>
      <c r="GH63" s="516">
        <f t="shared" si="35"/>
        <v>8.2364856123664983E-17</v>
      </c>
      <c r="GI63" s="515"/>
      <c r="GJ63" s="243"/>
      <c r="GK63" s="85" t="str">
        <f t="shared" si="136"/>
        <v>28.784</v>
      </c>
      <c r="GL63" s="86" t="str">
        <f t="shared" si="137"/>
        <v>0.288</v>
      </c>
      <c r="GM63" s="86" t="str">
        <f t="shared" si="138"/>
        <v>370.24</v>
      </c>
      <c r="GN63" s="86" t="str">
        <f t="shared" si="139"/>
        <v>520.32</v>
      </c>
      <c r="GO63" s="86" t="str">
        <f t="shared" si="140"/>
        <v>365.74</v>
      </c>
      <c r="GP63" s="86" t="str">
        <f t="shared" si="141"/>
        <v>518.19</v>
      </c>
      <c r="GQ63" s="86" t="str">
        <f t="shared" si="142"/>
        <v>0.00</v>
      </c>
      <c r="GR63" s="86" t="e">
        <f t="shared" si="143"/>
        <v>#DIV/0!</v>
      </c>
      <c r="GS63" s="86" t="str">
        <f t="shared" si="144"/>
        <v>11.68</v>
      </c>
      <c r="GT63" s="86" t="str">
        <f t="shared" si="145"/>
        <v>0.681</v>
      </c>
      <c r="GU63" s="86" t="str">
        <f t="shared" si="146"/>
        <v>17.16</v>
      </c>
      <c r="GV63" s="87" t="str">
        <f t="shared" si="147"/>
        <v>19.48</v>
      </c>
      <c r="GW63" s="87" t="str">
        <f t="shared" si="148"/>
        <v>13.26</v>
      </c>
      <c r="GX63" s="129"/>
      <c r="GY63" s="93"/>
    </row>
    <row r="64" spans="1:211">
      <c r="A64" s="39" t="str">
        <f>'Picking Information'!B67</f>
        <v>3</v>
      </c>
      <c r="B64" s="40" t="str">
        <f>'Picking Information'!D67</f>
        <v>TraIL</v>
      </c>
      <c r="C64" s="40" t="str">
        <f>'Picking Information'!E67</f>
        <v>sample name</v>
      </c>
      <c r="D64" s="45">
        <f>'Picking Information'!F67</f>
        <v>0</v>
      </c>
      <c r="E64" s="45">
        <v>1</v>
      </c>
      <c r="F64" s="121">
        <f>'Picking Information'!H67</f>
        <v>100</v>
      </c>
      <c r="G64" s="121">
        <f>'Picking Information'!I67</f>
        <v>100</v>
      </c>
      <c r="H64" s="121">
        <f>'Picking Information'!J67</f>
        <v>100</v>
      </c>
      <c r="I64" s="121">
        <f>'Picking Information'!K67</f>
        <v>100</v>
      </c>
      <c r="J64" s="121">
        <f t="shared" si="37"/>
        <v>100</v>
      </c>
      <c r="K64" s="121">
        <f t="shared" si="38"/>
        <v>100</v>
      </c>
      <c r="L64" s="121">
        <f t="shared" si="39"/>
        <v>50</v>
      </c>
      <c r="M64" s="121">
        <f>IF('Picking Information'!P67="N",'Calculations Page'!F64*1.5,'Calculations Page'!F64)</f>
        <v>100</v>
      </c>
      <c r="N64" s="46" t="str">
        <f>'Picking Information'!R67</f>
        <v>apatite</v>
      </c>
      <c r="O64" s="222"/>
      <c r="P64" s="47">
        <f t="shared" si="40"/>
        <v>2.0784609690826529E-6</v>
      </c>
      <c r="Q64" s="306">
        <f t="shared" si="41"/>
        <v>1.5499999999999998E-6</v>
      </c>
      <c r="R64" s="47">
        <f t="shared" si="42"/>
        <v>1.013358894683579</v>
      </c>
      <c r="S64" s="47">
        <f t="shared" si="43"/>
        <v>6.6199999999999995E-2</v>
      </c>
      <c r="T64" s="47">
        <f t="shared" si="44"/>
        <v>0.06</v>
      </c>
      <c r="U64" s="47">
        <f t="shared" si="45"/>
        <v>0.77623303054496762</v>
      </c>
      <c r="V64" s="47">
        <f t="shared" si="46"/>
        <v>0.69010694319999999</v>
      </c>
      <c r="W64" s="47">
        <f t="shared" si="47"/>
        <v>0.64881813560000001</v>
      </c>
      <c r="X64" s="239">
        <f t="shared" si="48"/>
        <v>0.68086787185093611</v>
      </c>
      <c r="Y64" s="306">
        <f t="shared" si="49"/>
        <v>9.8429494999999981E-3</v>
      </c>
      <c r="Z64" s="306">
        <f t="shared" si="50"/>
        <v>7.7499999999999986E-6</v>
      </c>
      <c r="AA64" s="192"/>
      <c r="AB64" s="192"/>
      <c r="AC64" s="192"/>
      <c r="AD64" s="192"/>
      <c r="AE64" s="192"/>
      <c r="AF64" s="192"/>
      <c r="AG64" s="251">
        <f t="shared" si="9"/>
        <v>1433738424205.7283</v>
      </c>
      <c r="AH64" s="246">
        <f t="shared" si="51"/>
        <v>8608725199.2922001</v>
      </c>
      <c r="AI64" s="246">
        <f t="shared" si="10"/>
        <v>1691112105561.1543</v>
      </c>
      <c r="AJ64" s="246">
        <f t="shared" si="52"/>
        <v>13847555888.523577</v>
      </c>
      <c r="AK64" s="246">
        <f t="shared" si="11"/>
        <v>174546574.43947619</v>
      </c>
      <c r="AL64" s="246">
        <f t="shared" si="53"/>
        <v>79527107.403615773</v>
      </c>
      <c r="AM64" s="213" t="str">
        <f t="shared" si="54"/>
        <v>sample name</v>
      </c>
      <c r="AN64" s="256">
        <f t="shared" si="55"/>
        <v>1303284548.9639471</v>
      </c>
      <c r="AO64" s="252">
        <f t="shared" si="56"/>
        <v>1433738424205.7283</v>
      </c>
      <c r="AP64" s="252">
        <f t="shared" si="12"/>
        <v>-2.199E-3</v>
      </c>
      <c r="AQ64" s="252">
        <f t="shared" si="13"/>
        <v>-0.99998423165137618</v>
      </c>
      <c r="AR64" s="252">
        <f t="shared" si="57"/>
        <v>8608725199.2922001</v>
      </c>
      <c r="AS64" s="252">
        <f t="shared" si="14"/>
        <v>1.6318924942564423E-4</v>
      </c>
      <c r="AT64" s="252">
        <f t="shared" si="58"/>
        <v>-7.452123257462559E-2</v>
      </c>
      <c r="AU64" s="252">
        <f t="shared" si="59"/>
        <v>137290153.01859486</v>
      </c>
      <c r="AV64" s="252">
        <f t="shared" si="60"/>
        <v>9456562.6330664139</v>
      </c>
      <c r="AW64" s="252">
        <f t="shared" si="61"/>
        <v>996169.97067578149</v>
      </c>
      <c r="AX64" s="252">
        <f t="shared" si="62"/>
        <v>2673662207.5426502</v>
      </c>
      <c r="AY64" s="252">
        <f t="shared" si="63"/>
        <v>1691112105561.1543</v>
      </c>
      <c r="AZ64" s="252">
        <f t="shared" si="64"/>
        <v>-0.13029600894067567</v>
      </c>
      <c r="BA64" s="252">
        <f t="shared" si="65"/>
        <v>-1</v>
      </c>
      <c r="BB64" s="252">
        <f t="shared" si="66"/>
        <v>13847555888.523577</v>
      </c>
      <c r="BC64" s="252">
        <f t="shared" si="67"/>
        <v>5.34545603211162E-4</v>
      </c>
      <c r="BD64" s="252">
        <f t="shared" si="68"/>
        <v>-4.1025163014571245E-3</v>
      </c>
      <c r="BE64" s="252">
        <f t="shared" si="69"/>
        <v>26831629.130094022</v>
      </c>
      <c r="BF64" s="252">
        <f t="shared" si="70"/>
        <v>269331.52955150726</v>
      </c>
      <c r="BG64" s="252">
        <f t="shared" si="71"/>
        <v>124328.76421099737</v>
      </c>
      <c r="BH64" s="213"/>
      <c r="BI64" s="213"/>
      <c r="BJ64" s="213"/>
      <c r="BK64" s="213"/>
      <c r="BL64" s="213" t="str">
        <f t="shared" si="72"/>
        <v>sample name</v>
      </c>
      <c r="BM64" s="304">
        <f>(($AC$20-'ICPMS Data'!V65)/('ICPMS Data'!V65/$AC$12-1)*AG64)</f>
        <v>1442224508600.5576</v>
      </c>
      <c r="BN64" s="304">
        <f t="shared" si="73"/>
        <v>1433738424205.7283</v>
      </c>
      <c r="BO64" s="304">
        <f>$AC$33-'ICPMS Data'!V65</f>
        <v>-0.99999899999999997</v>
      </c>
      <c r="BP64" s="304">
        <f>'ICPMS Data'!V65/$AC$12-1</f>
        <v>-0.9928325688073395</v>
      </c>
      <c r="BQ64" s="304">
        <f t="shared" si="74"/>
        <v>8608725199.2922001</v>
      </c>
      <c r="BR64" s="304">
        <f>SQRT($AD$33^2+'ICPMS Data'!W65^2)</f>
        <v>1</v>
      </c>
      <c r="BS64" s="304">
        <f>BP64*SQRT(('ICPMS Data'!W65/'ICPMS Data'!V65)^2+($AE$12/$AC$12)^2)</f>
        <v>-0.99285807041188889</v>
      </c>
      <c r="BT64" s="304">
        <f t="shared" si="75"/>
        <v>2039659057534.6572</v>
      </c>
      <c r="BU64" s="485">
        <f t="shared" si="76"/>
        <v>10464703511.882029</v>
      </c>
      <c r="BV64" s="304">
        <f t="shared" si="77"/>
        <v>14799656485.616226</v>
      </c>
      <c r="BW64" s="304">
        <f>AI64*(($AC$21-'ICPMS Data'!X65)/('ICPMS Data'!X65/$AC$13-1))</f>
        <v>1473438918630.7102</v>
      </c>
      <c r="BX64" s="304">
        <f t="shared" si="78"/>
        <v>1691112105561.1543</v>
      </c>
      <c r="BY64" s="304">
        <f>$AC$34-'ICPMS Data'!X65</f>
        <v>-0.99999899999999997</v>
      </c>
      <c r="BZ64" s="304">
        <f>'ICPMS Data'!X65/$AC$13-1</f>
        <v>-1</v>
      </c>
      <c r="CA64" s="304">
        <f t="shared" si="79"/>
        <v>13847555888.523577</v>
      </c>
      <c r="CB64" s="304">
        <f>SQRT($AD$34^2+'ICPMS Data'!Y65^2)</f>
        <v>1</v>
      </c>
      <c r="CC64" s="304">
        <f>BZ64*SQRT(('ICPMS Data'!Y65/'ICPMS Data'!X65)^2+($AE$13/$AC$13)^2)</f>
        <v>-1</v>
      </c>
      <c r="CD64" s="304">
        <f t="shared" si="80"/>
        <v>2083793272822.5024</v>
      </c>
      <c r="CE64" s="485">
        <v>0</v>
      </c>
      <c r="CF64" s="485">
        <v>0</v>
      </c>
      <c r="CG64" s="213" t="str">
        <f t="shared" si="81"/>
        <v>sample name</v>
      </c>
      <c r="CH64" s="262">
        <f t="shared" si="82"/>
        <v>1440921224051.5938</v>
      </c>
      <c r="CI64" s="257">
        <f t="shared" si="83"/>
        <v>2039659062155.1809</v>
      </c>
      <c r="CJ64" s="257">
        <f t="shared" si="84"/>
        <v>10455246949.248962</v>
      </c>
      <c r="CK64" s="257">
        <f t="shared" si="85"/>
        <v>14799656519.142496</v>
      </c>
      <c r="CL64" s="262">
        <f t="shared" si="86"/>
        <v>1470765256423.1675</v>
      </c>
      <c r="CM64" s="257">
        <f t="shared" si="87"/>
        <v>2083793272995.249</v>
      </c>
      <c r="CN64" s="262">
        <f t="shared" si="88"/>
        <v>-269331.52955150726</v>
      </c>
      <c r="CO64" s="257">
        <f t="shared" si="89"/>
        <v>124328.76421099737</v>
      </c>
      <c r="CP64" s="286"/>
      <c r="CQ64" s="218">
        <f t="shared" si="90"/>
        <v>2.4109243704332935E-12</v>
      </c>
      <c r="CR64" s="48">
        <f t="shared" si="91"/>
        <v>3.3882271664527924E-12</v>
      </c>
      <c r="CS64" s="219">
        <f t="shared" si="92"/>
        <v>2.3935568505840428E-12</v>
      </c>
      <c r="CT64" s="219">
        <f t="shared" si="93"/>
        <v>3.3881379770019618E-12</v>
      </c>
      <c r="CU64" s="323">
        <f t="shared" si="94"/>
        <v>0.56437141893797726</v>
      </c>
      <c r="CV64" s="219">
        <f t="shared" si="95"/>
        <v>1.7367519849250768E-14</v>
      </c>
      <c r="CW64" s="219">
        <f t="shared" si="96"/>
        <v>2.4584147041764943E-14</v>
      </c>
      <c r="CX64" s="323">
        <f t="shared" si="97"/>
        <v>3.5831675947316753E-3</v>
      </c>
      <c r="CY64" s="48">
        <f t="shared" si="98"/>
        <v>2.443131655187986E-12</v>
      </c>
      <c r="CZ64" s="48">
        <f t="shared" si="99"/>
        <v>3.4614506195934368E-12</v>
      </c>
      <c r="DA64" s="323">
        <f t="shared" si="100"/>
        <v>0.43204541346729097</v>
      </c>
      <c r="DB64" s="219">
        <f t="shared" si="101"/>
        <v>0</v>
      </c>
      <c r="DC64" s="219">
        <f t="shared" si="102"/>
        <v>0</v>
      </c>
      <c r="DD64" s="213"/>
      <c r="DE64" s="267">
        <f t="shared" si="103"/>
        <v>0.57387232789423681</v>
      </c>
      <c r="DF64" s="263">
        <f t="shared" si="104"/>
        <v>0.80649971243075813</v>
      </c>
      <c r="DG64" s="263">
        <f t="shared" si="105"/>
        <v>0.56690426926982029</v>
      </c>
      <c r="DH64" s="263">
        <f t="shared" si="106"/>
        <v>0.8031950017704611</v>
      </c>
      <c r="DI64" s="263">
        <f t="shared" si="107"/>
        <v>0</v>
      </c>
      <c r="DJ64" s="268">
        <f t="shared" si="108"/>
        <v>0</v>
      </c>
      <c r="DL64" s="49">
        <f>'He Data'!P66/(1000000000*22413.6)</f>
        <v>4.4615768997394438E-14</v>
      </c>
      <c r="DM64" s="45">
        <f>DL64*('He Data'!Q66/'He Data'!P66)</f>
        <v>4.4615768997394438E-16</v>
      </c>
      <c r="DN64" s="50">
        <f t="shared" si="109"/>
        <v>26867616090.23093</v>
      </c>
      <c r="DO64" s="51">
        <f>DN64*('He Data'!Q66/'He Data'!P66)</f>
        <v>268676160.9023093</v>
      </c>
      <c r="DP64" s="50">
        <f t="shared" si="110"/>
        <v>6.5527793044642685E-14</v>
      </c>
      <c r="DQ64" s="50">
        <f t="shared" si="111"/>
        <v>6.5527793044642689E-16</v>
      </c>
      <c r="DR64" s="50">
        <f>('He Data'!P66/1000000000)*0.0000000008107131194</f>
        <v>8.1071311940000007E-19</v>
      </c>
      <c r="DS64" s="50">
        <f>('He Data'!P66/1000000000)/3785.41178*42</f>
        <v>1.1095226210766429E-11</v>
      </c>
      <c r="DW64" s="213" t="str">
        <f t="shared" si="112"/>
        <v>sample name</v>
      </c>
      <c r="DX64" s="324">
        <f t="shared" si="164"/>
        <v>11.682668485640901</v>
      </c>
      <c r="DY64" s="325">
        <f t="shared" si="114"/>
        <v>12.479820849095493</v>
      </c>
      <c r="DZ64" s="326">
        <f t="shared" si="115"/>
        <v>11682668.485640902</v>
      </c>
      <c r="EA64" s="326">
        <f t="shared" si="149"/>
        <v>4.4615793103292131E-14</v>
      </c>
      <c r="EB64" s="324">
        <f t="shared" si="150"/>
        <v>-5.40299948539397E-7</v>
      </c>
      <c r="EC64" s="326">
        <f t="shared" si="116"/>
        <v>11682662.173495721</v>
      </c>
      <c r="ED64" s="324">
        <f t="shared" si="117"/>
        <v>11.682662173495721</v>
      </c>
      <c r="EE64" s="326"/>
      <c r="EF64" s="457" t="str">
        <f>'Picking Information'!B67</f>
        <v>3</v>
      </c>
      <c r="EG64" s="459" t="str">
        <f>'Picking Information'!C67</f>
        <v>z</v>
      </c>
      <c r="EH64" s="510">
        <f>IF($EG64="a",'Alpha Ejection Compiler'!G64,IF($EG64="z",'Alpha Ejection Compiler'!N64,IF($EG64="t",'Alpha Ejection Compiler'!U64,IF($EG64="m",'Alpha Ejection Compiler'!AB64,-1))))</f>
        <v>1.5499999999999998E-6</v>
      </c>
      <c r="EI64" s="511">
        <f>'Alpha Ejection Compiler'!E64</f>
        <v>35.355339059327363</v>
      </c>
      <c r="EJ64" s="30">
        <f>IF($EG64="a",'Alpha Ejection Compiler'!H64,IF($EG64="z",'Alpha Ejection Compiler'!O64,IF($EG64="t",'Alpha Ejection Compiler'!V64,IF($EG64="m",'Alpha Ejection Compiler'!AC64,-1))))</f>
        <v>0.69541513795147547</v>
      </c>
      <c r="EK64" s="30">
        <f>IF($EG64="a",'Alpha Ejection Compiler'!I64,IF($EG64="z",'Alpha Ejection Compiler'!P64,IF($EG64="t",'Alpha Ejection Compiler'!W64,IF($EG64="m",'Alpha Ejection Compiler'!AD64,-1))))</f>
        <v>0.65116432936248425</v>
      </c>
      <c r="EL64" s="30">
        <f>IF($EG64="a",'Alpha Ejection Compiler'!J64,IF($EG64="z",'Alpha Ejection Compiler'!Q64,IF($EG64="t",'Alpha Ejection Compiler'!X64,IF($EG64="m",'Alpha Ejection Compiler'!AE64,-1))))</f>
        <v>0.64455262597695773</v>
      </c>
      <c r="EM64" s="30">
        <f>IF($EG64="a",'Alpha Ejection Compiler'!K64,IF($EG64="z",'Alpha Ejection Compiler'!R64,IF($EG64="t",'Alpha Ejection Compiler'!Y64,IF($EG64="m",'Alpha Ejection Compiler'!AF64,-1))))</f>
        <v>0.90139400372656098</v>
      </c>
      <c r="EN64" s="30">
        <f t="shared" si="118"/>
        <v>0.68403378778806734</v>
      </c>
      <c r="EO64" s="30">
        <f t="shared" si="151"/>
        <v>0.68086787185093611</v>
      </c>
      <c r="EP64" s="213" t="str">
        <f t="shared" si="119"/>
        <v>sample name</v>
      </c>
      <c r="EQ64" s="474">
        <f t="shared" si="165"/>
        <v>11.682662173495721</v>
      </c>
      <c r="ER64" s="475">
        <f t="shared" si="121"/>
        <v>12.479814106248931</v>
      </c>
      <c r="ES64" s="473">
        <f t="shared" si="122"/>
        <v>11682662.173495721</v>
      </c>
      <c r="ET64" s="476">
        <f t="shared" si="152"/>
        <v>3.0533155519140909E-14</v>
      </c>
      <c r="EU64" s="478">
        <f t="shared" si="153"/>
        <v>0.31564206545618334</v>
      </c>
      <c r="EV64" s="477">
        <f t="shared" si="123"/>
        <v>15370201.791964734</v>
      </c>
      <c r="EW64" s="474">
        <f t="shared" si="124"/>
        <v>15.370201791964734</v>
      </c>
      <c r="EX64" s="474"/>
      <c r="EZ64" s="128">
        <f t="shared" si="154"/>
        <v>2.9704040515747972E-21</v>
      </c>
      <c r="FA64" s="63">
        <f t="shared" si="155"/>
        <v>1.1973081346474233E-22</v>
      </c>
      <c r="FB64" s="67">
        <f t="shared" si="156"/>
        <v>7.2524363184255366E-22</v>
      </c>
      <c r="FC64" s="63">
        <f t="shared" si="157"/>
        <v>0</v>
      </c>
      <c r="FD64" s="63">
        <f t="shared" si="125"/>
        <v>3.8153784968820935E-21</v>
      </c>
      <c r="FE64" s="67">
        <f t="shared" si="126"/>
        <v>1.610802832088443E-10</v>
      </c>
      <c r="FF64" s="67">
        <f t="shared" si="158"/>
        <v>11682668.485640902</v>
      </c>
      <c r="FG64" s="64">
        <f t="shared" si="127"/>
        <v>11.682668485640901</v>
      </c>
      <c r="FH64" s="65">
        <f t="shared" si="159"/>
        <v>17150937.628700923</v>
      </c>
      <c r="FI64" s="65">
        <f t="shared" si="128"/>
        <v>17.150937628700923</v>
      </c>
      <c r="FJ64" s="65">
        <f t="shared" si="160"/>
        <v>19.472796493930787</v>
      </c>
      <c r="FK64" s="63">
        <f t="shared" si="161"/>
        <v>3.8153784968820935E-21</v>
      </c>
      <c r="FL64" s="63">
        <f t="shared" si="162"/>
        <v>4.3317286102918066E-21</v>
      </c>
      <c r="FM64" s="63">
        <f t="shared" si="163"/>
        <v>13264244.25602527</v>
      </c>
      <c r="FN64" s="65">
        <f t="shared" si="129"/>
        <v>13.26424425602527</v>
      </c>
      <c r="FO64" s="66">
        <f t="shared" si="130"/>
        <v>113.53779551588126</v>
      </c>
      <c r="FQ64" s="73">
        <f>IF('Picking Information'!U67="Y",'Calculations Page'!FG64,-1)</f>
        <v>11.682668485640901</v>
      </c>
      <c r="FR64" s="72">
        <f>IF('Picking Information'!U67="Y",'Calculations Page'!FN64,-1)</f>
        <v>13.26424425602527</v>
      </c>
      <c r="FS64" s="72">
        <f>IF('Picking Information'!A67="Y",1,'Calculations Page'!X64)</f>
        <v>0.68086787185093611</v>
      </c>
      <c r="FT64" s="72">
        <f t="shared" si="131"/>
        <v>7</v>
      </c>
      <c r="FU64" s="72">
        <f t="shared" si="132"/>
        <v>17.158495750257128</v>
      </c>
      <c r="FV64" s="72">
        <f t="shared" si="133"/>
        <v>19.481377818528117</v>
      </c>
      <c r="FW64" s="74">
        <f t="shared" si="134"/>
        <v>38.962755637056233</v>
      </c>
      <c r="FY64" s="79">
        <f t="shared" si="30"/>
        <v>28.784367095093192</v>
      </c>
      <c r="FZ64" s="80">
        <f t="shared" si="31"/>
        <v>0.28784367095093194</v>
      </c>
      <c r="GA64" s="80">
        <f>(DE64/1000)/'Calculations Page'!EH64</f>
        <v>370.24021154466897</v>
      </c>
      <c r="GB64" s="80">
        <f t="shared" si="32"/>
        <v>520.32239511661817</v>
      </c>
      <c r="GC64" s="80">
        <f>(DG64/1000)/'Calculations Page'!EH64</f>
        <v>365.74468985149701</v>
      </c>
      <c r="GD64" s="80">
        <f t="shared" si="33"/>
        <v>518.19032372287825</v>
      </c>
      <c r="GE64" s="80">
        <f>(DI64/1000)/'Calculations Page'!EH64</f>
        <v>0</v>
      </c>
      <c r="GF64" s="80" t="e">
        <f t="shared" si="34"/>
        <v>#DIV/0!</v>
      </c>
      <c r="GG64" s="81">
        <f t="shared" si="135"/>
        <v>456.19021365977073</v>
      </c>
      <c r="GH64" s="516">
        <f t="shared" si="35"/>
        <v>8.2364856123664983E-17</v>
      </c>
      <c r="GI64" s="515"/>
      <c r="GJ64" s="243"/>
      <c r="GK64" s="85" t="str">
        <f t="shared" si="136"/>
        <v>28.784</v>
      </c>
      <c r="GL64" s="86" t="str">
        <f t="shared" si="137"/>
        <v>0.288</v>
      </c>
      <c r="GM64" s="86" t="str">
        <f t="shared" si="138"/>
        <v>370.24</v>
      </c>
      <c r="GN64" s="86" t="str">
        <f t="shared" si="139"/>
        <v>520.32</v>
      </c>
      <c r="GO64" s="86" t="str">
        <f t="shared" si="140"/>
        <v>365.74</v>
      </c>
      <c r="GP64" s="86" t="str">
        <f t="shared" si="141"/>
        <v>518.19</v>
      </c>
      <c r="GQ64" s="86" t="str">
        <f t="shared" si="142"/>
        <v>0.00</v>
      </c>
      <c r="GR64" s="86" t="e">
        <f t="shared" si="143"/>
        <v>#DIV/0!</v>
      </c>
      <c r="GS64" s="86" t="str">
        <f t="shared" si="144"/>
        <v>11.68</v>
      </c>
      <c r="GT64" s="86" t="str">
        <f t="shared" si="145"/>
        <v>0.681</v>
      </c>
      <c r="GU64" s="86" t="str">
        <f t="shared" si="146"/>
        <v>17.16</v>
      </c>
      <c r="GV64" s="87" t="str">
        <f t="shared" si="147"/>
        <v>19.48</v>
      </c>
      <c r="GW64" s="87" t="str">
        <f t="shared" si="148"/>
        <v>13.26</v>
      </c>
      <c r="GX64" s="129"/>
      <c r="GY64" s="93"/>
    </row>
    <row r="65" spans="1:207">
      <c r="A65" s="39" t="str">
        <f>'Picking Information'!B68</f>
        <v>3</v>
      </c>
      <c r="B65" s="40" t="str">
        <f>'Picking Information'!D68</f>
        <v>TraIL</v>
      </c>
      <c r="C65" s="40" t="str">
        <f>'Picking Information'!E68</f>
        <v>sample name</v>
      </c>
      <c r="D65" s="45">
        <f>'Picking Information'!F68</f>
        <v>0</v>
      </c>
      <c r="E65" s="45">
        <v>1</v>
      </c>
      <c r="F65" s="121">
        <f>'Picking Information'!H68</f>
        <v>100</v>
      </c>
      <c r="G65" s="121">
        <f>'Picking Information'!I68</f>
        <v>100</v>
      </c>
      <c r="H65" s="121">
        <f>'Picking Information'!J68</f>
        <v>100</v>
      </c>
      <c r="I65" s="121">
        <f>'Picking Information'!K68</f>
        <v>100</v>
      </c>
      <c r="J65" s="121">
        <f t="shared" si="37"/>
        <v>100</v>
      </c>
      <c r="K65" s="121">
        <f t="shared" si="38"/>
        <v>100</v>
      </c>
      <c r="L65" s="121">
        <f t="shared" si="39"/>
        <v>50</v>
      </c>
      <c r="M65" s="121">
        <f>IF('Picking Information'!P68="N",'Calculations Page'!F65*1.5,'Calculations Page'!F65)</f>
        <v>100</v>
      </c>
      <c r="N65" s="46" t="str">
        <f>'Picking Information'!R68</f>
        <v>apatite</v>
      </c>
      <c r="O65" s="222"/>
      <c r="P65" s="47">
        <f t="shared" si="40"/>
        <v>2.0784609690826529E-6</v>
      </c>
      <c r="Q65" s="306">
        <f t="shared" si="41"/>
        <v>1.5499999999999998E-6</v>
      </c>
      <c r="R65" s="47">
        <f t="shared" si="42"/>
        <v>1.013358894683579</v>
      </c>
      <c r="S65" s="47">
        <f t="shared" si="43"/>
        <v>6.6199999999999995E-2</v>
      </c>
      <c r="T65" s="47">
        <f t="shared" si="44"/>
        <v>0.06</v>
      </c>
      <c r="U65" s="47">
        <f t="shared" si="45"/>
        <v>0.77623303054496762</v>
      </c>
      <c r="V65" s="47">
        <f t="shared" si="46"/>
        <v>0.69010694319999999</v>
      </c>
      <c r="W65" s="47">
        <f t="shared" si="47"/>
        <v>0.64881813560000001</v>
      </c>
      <c r="X65" s="239">
        <f t="shared" si="48"/>
        <v>0.68086787185093611</v>
      </c>
      <c r="Y65" s="306">
        <f t="shared" si="49"/>
        <v>9.8429494999999981E-3</v>
      </c>
      <c r="Z65" s="306">
        <f t="shared" si="50"/>
        <v>7.7499999999999986E-6</v>
      </c>
      <c r="AA65" s="192"/>
      <c r="AB65" s="192"/>
      <c r="AC65" s="192"/>
      <c r="AD65" s="192"/>
      <c r="AE65" s="192"/>
      <c r="AF65" s="192"/>
      <c r="AG65" s="251">
        <f t="shared" si="9"/>
        <v>1433738424205.7283</v>
      </c>
      <c r="AH65" s="246">
        <f t="shared" si="51"/>
        <v>8608725199.2922001</v>
      </c>
      <c r="AI65" s="246">
        <f t="shared" si="10"/>
        <v>1691112105561.1543</v>
      </c>
      <c r="AJ65" s="246">
        <f t="shared" si="52"/>
        <v>13847555888.523577</v>
      </c>
      <c r="AK65" s="246">
        <f t="shared" si="11"/>
        <v>174546574.43947619</v>
      </c>
      <c r="AL65" s="246">
        <f t="shared" si="53"/>
        <v>79527107.403615773</v>
      </c>
      <c r="AM65" s="213" t="str">
        <f t="shared" si="54"/>
        <v>sample name</v>
      </c>
      <c r="AN65" s="256">
        <f t="shared" si="55"/>
        <v>1303284548.9639471</v>
      </c>
      <c r="AO65" s="252">
        <f t="shared" si="56"/>
        <v>1433738424205.7283</v>
      </c>
      <c r="AP65" s="252">
        <f t="shared" si="12"/>
        <v>-2.199E-3</v>
      </c>
      <c r="AQ65" s="252">
        <f t="shared" si="13"/>
        <v>-0.99998423165137618</v>
      </c>
      <c r="AR65" s="252">
        <f t="shared" si="57"/>
        <v>8608725199.2922001</v>
      </c>
      <c r="AS65" s="252">
        <f t="shared" si="14"/>
        <v>1.6318924942564423E-4</v>
      </c>
      <c r="AT65" s="252">
        <f t="shared" si="58"/>
        <v>-7.452123257462559E-2</v>
      </c>
      <c r="AU65" s="252">
        <f t="shared" si="59"/>
        <v>137290153.01859486</v>
      </c>
      <c r="AV65" s="252">
        <f t="shared" si="60"/>
        <v>9456562.6330664139</v>
      </c>
      <c r="AW65" s="252">
        <f t="shared" si="61"/>
        <v>996169.97067578149</v>
      </c>
      <c r="AX65" s="252">
        <f t="shared" si="62"/>
        <v>2673662207.5426502</v>
      </c>
      <c r="AY65" s="252">
        <f t="shared" si="63"/>
        <v>1691112105561.1543</v>
      </c>
      <c r="AZ65" s="252">
        <f t="shared" si="64"/>
        <v>-0.13029600894067567</v>
      </c>
      <c r="BA65" s="252">
        <f t="shared" si="65"/>
        <v>-1</v>
      </c>
      <c r="BB65" s="252">
        <f t="shared" si="66"/>
        <v>13847555888.523577</v>
      </c>
      <c r="BC65" s="252">
        <f t="shared" si="67"/>
        <v>5.34545603211162E-4</v>
      </c>
      <c r="BD65" s="252">
        <f t="shared" si="68"/>
        <v>-4.1025163014571245E-3</v>
      </c>
      <c r="BE65" s="252">
        <f t="shared" si="69"/>
        <v>26831629.130094022</v>
      </c>
      <c r="BF65" s="252">
        <f t="shared" si="70"/>
        <v>269331.52955150726</v>
      </c>
      <c r="BG65" s="252">
        <f t="shared" si="71"/>
        <v>124328.76421099737</v>
      </c>
      <c r="BH65" s="213"/>
      <c r="BI65" s="213"/>
      <c r="BJ65" s="213"/>
      <c r="BK65" s="213"/>
      <c r="BL65" s="213" t="str">
        <f t="shared" si="72"/>
        <v>sample name</v>
      </c>
      <c r="BM65" s="304">
        <f>(($AC$20-'ICPMS Data'!V66)/('ICPMS Data'!V66/$AC$12-1)*AG65)</f>
        <v>1442224508600.5576</v>
      </c>
      <c r="BN65" s="304">
        <f t="shared" si="73"/>
        <v>1433738424205.7283</v>
      </c>
      <c r="BO65" s="304">
        <f>$AC$33-'ICPMS Data'!V66</f>
        <v>-0.99999899999999997</v>
      </c>
      <c r="BP65" s="304">
        <f>'ICPMS Data'!V66/$AC$12-1</f>
        <v>-0.9928325688073395</v>
      </c>
      <c r="BQ65" s="304">
        <f t="shared" si="74"/>
        <v>8608725199.2922001</v>
      </c>
      <c r="BR65" s="304">
        <f>SQRT($AD$33^2+'ICPMS Data'!W66^2)</f>
        <v>1</v>
      </c>
      <c r="BS65" s="304">
        <f>BP65*SQRT(('ICPMS Data'!W66/'ICPMS Data'!V66)^2+($AE$12/$AC$12)^2)</f>
        <v>-0.99285807041188889</v>
      </c>
      <c r="BT65" s="304">
        <f t="shared" si="75"/>
        <v>2039659057534.6572</v>
      </c>
      <c r="BU65" s="485">
        <f t="shared" si="76"/>
        <v>10464703511.882029</v>
      </c>
      <c r="BV65" s="304">
        <f t="shared" si="77"/>
        <v>14799656485.616226</v>
      </c>
      <c r="BW65" s="304">
        <f>AI65*(($AC$21-'ICPMS Data'!X66)/('ICPMS Data'!X66/$AC$13-1))</f>
        <v>1473438918630.7102</v>
      </c>
      <c r="BX65" s="304">
        <f t="shared" si="78"/>
        <v>1691112105561.1543</v>
      </c>
      <c r="BY65" s="304">
        <f>$AC$34-'ICPMS Data'!X66</f>
        <v>-0.99999899999999997</v>
      </c>
      <c r="BZ65" s="304">
        <f>'ICPMS Data'!X66/$AC$13-1</f>
        <v>-1</v>
      </c>
      <c r="CA65" s="304">
        <f t="shared" si="79"/>
        <v>13847555888.523577</v>
      </c>
      <c r="CB65" s="304">
        <f>SQRT($AD$34^2+'ICPMS Data'!Y66^2)</f>
        <v>1</v>
      </c>
      <c r="CC65" s="304">
        <f>BZ65*SQRT(('ICPMS Data'!Y66/'ICPMS Data'!X66)^2+($AE$13/$AC$13)^2)</f>
        <v>-1</v>
      </c>
      <c r="CD65" s="304">
        <f t="shared" si="80"/>
        <v>2083793272822.5024</v>
      </c>
      <c r="CE65" s="485">
        <v>0</v>
      </c>
      <c r="CF65" s="485">
        <v>0</v>
      </c>
      <c r="CG65" s="213" t="str">
        <f t="shared" si="81"/>
        <v>sample name</v>
      </c>
      <c r="CH65" s="262">
        <f t="shared" si="82"/>
        <v>1440921224051.5938</v>
      </c>
      <c r="CI65" s="257">
        <f t="shared" si="83"/>
        <v>2039659062155.1809</v>
      </c>
      <c r="CJ65" s="257">
        <f t="shared" si="84"/>
        <v>10455246949.248962</v>
      </c>
      <c r="CK65" s="257">
        <f t="shared" si="85"/>
        <v>14799656519.142496</v>
      </c>
      <c r="CL65" s="262">
        <f t="shared" si="86"/>
        <v>1470765256423.1675</v>
      </c>
      <c r="CM65" s="257">
        <f t="shared" si="87"/>
        <v>2083793272995.249</v>
      </c>
      <c r="CN65" s="262">
        <f t="shared" si="88"/>
        <v>-269331.52955150726</v>
      </c>
      <c r="CO65" s="257">
        <f t="shared" si="89"/>
        <v>124328.76421099737</v>
      </c>
      <c r="CP65" s="286"/>
      <c r="CQ65" s="218">
        <f t="shared" si="90"/>
        <v>2.4109243704332935E-12</v>
      </c>
      <c r="CR65" s="48">
        <f t="shared" si="91"/>
        <v>3.3882271664527924E-12</v>
      </c>
      <c r="CS65" s="219">
        <f t="shared" si="92"/>
        <v>2.3935568505840428E-12</v>
      </c>
      <c r="CT65" s="219">
        <f t="shared" si="93"/>
        <v>3.3881379770019618E-12</v>
      </c>
      <c r="CU65" s="323">
        <f t="shared" si="94"/>
        <v>0.56437141893797726</v>
      </c>
      <c r="CV65" s="219">
        <f t="shared" si="95"/>
        <v>1.7367519849250768E-14</v>
      </c>
      <c r="CW65" s="219">
        <f t="shared" si="96"/>
        <v>2.4584147041764943E-14</v>
      </c>
      <c r="CX65" s="323">
        <f t="shared" si="97"/>
        <v>3.5831675947316753E-3</v>
      </c>
      <c r="CY65" s="48">
        <f t="shared" si="98"/>
        <v>2.443131655187986E-12</v>
      </c>
      <c r="CZ65" s="48">
        <f t="shared" si="99"/>
        <v>3.4614506195934368E-12</v>
      </c>
      <c r="DA65" s="323">
        <f t="shared" si="100"/>
        <v>0.43204541346729097</v>
      </c>
      <c r="DB65" s="219">
        <f t="shared" si="101"/>
        <v>0</v>
      </c>
      <c r="DC65" s="219">
        <f t="shared" si="102"/>
        <v>0</v>
      </c>
      <c r="DD65" s="213"/>
      <c r="DE65" s="267">
        <f t="shared" si="103"/>
        <v>0.57387232789423681</v>
      </c>
      <c r="DF65" s="263">
        <f t="shared" si="104"/>
        <v>0.80649971243075813</v>
      </c>
      <c r="DG65" s="263">
        <f t="shared" si="105"/>
        <v>0.56690426926982029</v>
      </c>
      <c r="DH65" s="263">
        <f t="shared" si="106"/>
        <v>0.8031950017704611</v>
      </c>
      <c r="DI65" s="263">
        <f t="shared" si="107"/>
        <v>0</v>
      </c>
      <c r="DJ65" s="268">
        <f t="shared" si="108"/>
        <v>0</v>
      </c>
      <c r="DL65" s="49">
        <f>'He Data'!P67/(1000000000*22413.6)</f>
        <v>4.4615768997394438E-14</v>
      </c>
      <c r="DM65" s="45">
        <f>DL65*('He Data'!Q67/'He Data'!P67)</f>
        <v>4.4615768997394438E-16</v>
      </c>
      <c r="DN65" s="50">
        <f t="shared" si="109"/>
        <v>26867616090.23093</v>
      </c>
      <c r="DO65" s="51">
        <f>DN65*('He Data'!Q67/'He Data'!P67)</f>
        <v>268676160.9023093</v>
      </c>
      <c r="DP65" s="50">
        <f t="shared" si="110"/>
        <v>6.5527793044642685E-14</v>
      </c>
      <c r="DQ65" s="50">
        <f t="shared" si="111"/>
        <v>6.5527793044642689E-16</v>
      </c>
      <c r="DR65" s="50">
        <f>('He Data'!P67/1000000000)*0.0000000008107131194</f>
        <v>8.1071311940000007E-19</v>
      </c>
      <c r="DS65" s="50">
        <f>('He Data'!P67/1000000000)/3785.41178*42</f>
        <v>1.1095226210766429E-11</v>
      </c>
      <c r="DW65" s="213" t="str">
        <f t="shared" si="112"/>
        <v>sample name</v>
      </c>
      <c r="DX65" s="324">
        <f t="shared" si="164"/>
        <v>11.682668485640901</v>
      </c>
      <c r="DY65" s="325">
        <f t="shared" si="114"/>
        <v>12.479820849095493</v>
      </c>
      <c r="DZ65" s="326">
        <f t="shared" si="115"/>
        <v>11682668.485640902</v>
      </c>
      <c r="EA65" s="326">
        <f t="shared" si="149"/>
        <v>4.4615793103292131E-14</v>
      </c>
      <c r="EB65" s="324">
        <f t="shared" si="150"/>
        <v>-5.40299948539397E-7</v>
      </c>
      <c r="EC65" s="326">
        <f t="shared" si="116"/>
        <v>11682662.173495721</v>
      </c>
      <c r="ED65" s="324">
        <f t="shared" si="117"/>
        <v>11.682662173495721</v>
      </c>
      <c r="EE65" s="326"/>
      <c r="EF65" s="457" t="str">
        <f>'Picking Information'!B68</f>
        <v>3</v>
      </c>
      <c r="EG65" s="459" t="str">
        <f>'Picking Information'!C68</f>
        <v>z</v>
      </c>
      <c r="EH65" s="510">
        <f>IF($EG65="a",'Alpha Ejection Compiler'!G65,IF($EG65="z",'Alpha Ejection Compiler'!N65,IF($EG65="t",'Alpha Ejection Compiler'!U65,IF($EG65="m",'Alpha Ejection Compiler'!AB65,-1))))</f>
        <v>1.5499999999999998E-6</v>
      </c>
      <c r="EI65" s="511">
        <f>'Alpha Ejection Compiler'!E65</f>
        <v>35.355339059327363</v>
      </c>
      <c r="EJ65" s="30">
        <f>IF($EG65="a",'Alpha Ejection Compiler'!H65,IF($EG65="z",'Alpha Ejection Compiler'!O65,IF($EG65="t",'Alpha Ejection Compiler'!V65,IF($EG65="m",'Alpha Ejection Compiler'!AC65,-1))))</f>
        <v>0.69541513795147547</v>
      </c>
      <c r="EK65" s="30">
        <f>IF($EG65="a",'Alpha Ejection Compiler'!I65,IF($EG65="z",'Alpha Ejection Compiler'!P65,IF($EG65="t",'Alpha Ejection Compiler'!W65,IF($EG65="m",'Alpha Ejection Compiler'!AD65,-1))))</f>
        <v>0.65116432936248425</v>
      </c>
      <c r="EL65" s="30">
        <f>IF($EG65="a",'Alpha Ejection Compiler'!J65,IF($EG65="z",'Alpha Ejection Compiler'!Q65,IF($EG65="t",'Alpha Ejection Compiler'!X65,IF($EG65="m",'Alpha Ejection Compiler'!AE65,-1))))</f>
        <v>0.64455262597695773</v>
      </c>
      <c r="EM65" s="30">
        <f>IF($EG65="a",'Alpha Ejection Compiler'!K65,IF($EG65="z",'Alpha Ejection Compiler'!R65,IF($EG65="t",'Alpha Ejection Compiler'!Y65,IF($EG65="m",'Alpha Ejection Compiler'!AF65,-1))))</f>
        <v>0.90139400372656098</v>
      </c>
      <c r="EN65" s="30">
        <f t="shared" si="118"/>
        <v>0.68403378778806734</v>
      </c>
      <c r="EO65" s="30">
        <f t="shared" si="151"/>
        <v>0.68086787185093611</v>
      </c>
      <c r="EP65" s="213" t="str">
        <f t="shared" si="119"/>
        <v>sample name</v>
      </c>
      <c r="EQ65" s="474">
        <f t="shared" si="165"/>
        <v>11.682662173495721</v>
      </c>
      <c r="ER65" s="475">
        <f t="shared" si="121"/>
        <v>12.479814106248931</v>
      </c>
      <c r="ES65" s="473">
        <f t="shared" si="122"/>
        <v>11682662.173495721</v>
      </c>
      <c r="ET65" s="476">
        <f t="shared" si="152"/>
        <v>3.0533155519140909E-14</v>
      </c>
      <c r="EU65" s="478">
        <f t="shared" si="153"/>
        <v>0.31564206545618334</v>
      </c>
      <c r="EV65" s="477">
        <f t="shared" si="123"/>
        <v>15370201.791964734</v>
      </c>
      <c r="EW65" s="474">
        <f t="shared" si="124"/>
        <v>15.370201791964734</v>
      </c>
      <c r="EX65" s="474"/>
      <c r="EZ65" s="128">
        <f t="shared" si="154"/>
        <v>2.9704040515747972E-21</v>
      </c>
      <c r="FA65" s="63">
        <f t="shared" si="155"/>
        <v>1.1973081346474233E-22</v>
      </c>
      <c r="FB65" s="67">
        <f t="shared" si="156"/>
        <v>7.2524363184255366E-22</v>
      </c>
      <c r="FC65" s="63">
        <f t="shared" si="157"/>
        <v>0</v>
      </c>
      <c r="FD65" s="63">
        <f t="shared" si="125"/>
        <v>3.8153784968820935E-21</v>
      </c>
      <c r="FE65" s="67">
        <f t="shared" si="126"/>
        <v>1.610802832088443E-10</v>
      </c>
      <c r="FF65" s="67">
        <f t="shared" si="158"/>
        <v>11682668.485640902</v>
      </c>
      <c r="FG65" s="64">
        <f t="shared" si="127"/>
        <v>11.682668485640901</v>
      </c>
      <c r="FH65" s="65">
        <f t="shared" si="159"/>
        <v>17150937.628700923</v>
      </c>
      <c r="FI65" s="65">
        <f t="shared" si="128"/>
        <v>17.150937628700923</v>
      </c>
      <c r="FJ65" s="65">
        <f t="shared" si="160"/>
        <v>19.472796493930787</v>
      </c>
      <c r="FK65" s="63">
        <f t="shared" si="161"/>
        <v>3.8153784968820935E-21</v>
      </c>
      <c r="FL65" s="63">
        <f t="shared" si="162"/>
        <v>4.3317286102918066E-21</v>
      </c>
      <c r="FM65" s="63">
        <f t="shared" si="163"/>
        <v>13264244.25602527</v>
      </c>
      <c r="FN65" s="65">
        <f t="shared" si="129"/>
        <v>13.26424425602527</v>
      </c>
      <c r="FO65" s="66">
        <f t="shared" si="130"/>
        <v>113.53779551588126</v>
      </c>
      <c r="FQ65" s="73">
        <f>IF('Picking Information'!U68="Y",'Calculations Page'!FG65,-1)</f>
        <v>11.682668485640901</v>
      </c>
      <c r="FR65" s="72">
        <f>IF('Picking Information'!U68="Y",'Calculations Page'!FN65,-1)</f>
        <v>13.26424425602527</v>
      </c>
      <c r="FS65" s="72">
        <f>IF('Picking Information'!A68="Y",1,'Calculations Page'!X65)</f>
        <v>0.68086787185093611</v>
      </c>
      <c r="FT65" s="72">
        <f t="shared" si="131"/>
        <v>7</v>
      </c>
      <c r="FU65" s="72">
        <f t="shared" si="132"/>
        <v>17.158495750257128</v>
      </c>
      <c r="FV65" s="72">
        <f t="shared" si="133"/>
        <v>19.481377818528117</v>
      </c>
      <c r="FW65" s="74">
        <f t="shared" si="134"/>
        <v>38.962755637056233</v>
      </c>
      <c r="FY65" s="79">
        <f t="shared" si="30"/>
        <v>28.784367095093192</v>
      </c>
      <c r="FZ65" s="80">
        <f t="shared" si="31"/>
        <v>0.28784367095093194</v>
      </c>
      <c r="GA65" s="80">
        <f>(DE65/1000)/'Calculations Page'!EH65</f>
        <v>370.24021154466897</v>
      </c>
      <c r="GB65" s="80">
        <f t="shared" si="32"/>
        <v>520.32239511661817</v>
      </c>
      <c r="GC65" s="80">
        <f>(DG65/1000)/'Calculations Page'!EH65</f>
        <v>365.74468985149701</v>
      </c>
      <c r="GD65" s="80">
        <f t="shared" si="33"/>
        <v>518.19032372287825</v>
      </c>
      <c r="GE65" s="80">
        <f>(DI65/1000)/'Calculations Page'!EH65</f>
        <v>0</v>
      </c>
      <c r="GF65" s="80" t="e">
        <f t="shared" si="34"/>
        <v>#DIV/0!</v>
      </c>
      <c r="GG65" s="81">
        <f t="shared" si="135"/>
        <v>456.19021365977073</v>
      </c>
      <c r="GH65" s="516">
        <f t="shared" si="35"/>
        <v>8.2364856123664983E-17</v>
      </c>
      <c r="GI65" s="515"/>
      <c r="GJ65" s="243"/>
      <c r="GK65" s="85" t="str">
        <f t="shared" si="136"/>
        <v>28.784</v>
      </c>
      <c r="GL65" s="86" t="str">
        <f t="shared" si="137"/>
        <v>0.288</v>
      </c>
      <c r="GM65" s="86" t="str">
        <f t="shared" si="138"/>
        <v>370.24</v>
      </c>
      <c r="GN65" s="86" t="str">
        <f t="shared" si="139"/>
        <v>520.32</v>
      </c>
      <c r="GO65" s="86" t="str">
        <f t="shared" si="140"/>
        <v>365.74</v>
      </c>
      <c r="GP65" s="86" t="str">
        <f t="shared" si="141"/>
        <v>518.19</v>
      </c>
      <c r="GQ65" s="86" t="str">
        <f t="shared" si="142"/>
        <v>0.00</v>
      </c>
      <c r="GR65" s="86" t="e">
        <f t="shared" si="143"/>
        <v>#DIV/0!</v>
      </c>
      <c r="GS65" s="86" t="str">
        <f t="shared" si="144"/>
        <v>11.68</v>
      </c>
      <c r="GT65" s="86" t="str">
        <f t="shared" si="145"/>
        <v>0.681</v>
      </c>
      <c r="GU65" s="86" t="str">
        <f t="shared" si="146"/>
        <v>17.16</v>
      </c>
      <c r="GV65" s="87" t="str">
        <f t="shared" si="147"/>
        <v>19.48</v>
      </c>
      <c r="GW65" s="87" t="str">
        <f t="shared" si="148"/>
        <v>13.26</v>
      </c>
      <c r="GX65" s="129"/>
      <c r="GY65" s="93"/>
    </row>
    <row r="66" spans="1:207">
      <c r="A66" s="39" t="str">
        <f>'Picking Information'!B69</f>
        <v>4</v>
      </c>
      <c r="B66" s="40" t="str">
        <f>'Picking Information'!D69</f>
        <v>TraIL</v>
      </c>
      <c r="C66" s="40" t="str">
        <f>'Picking Information'!E69</f>
        <v>sample name</v>
      </c>
      <c r="D66" s="45">
        <f>'Picking Information'!F69</f>
        <v>0</v>
      </c>
      <c r="E66" s="45">
        <v>1</v>
      </c>
      <c r="F66" s="121">
        <f>'Picking Information'!H69</f>
        <v>100</v>
      </c>
      <c r="G66" s="121">
        <f>'Picking Information'!I69</f>
        <v>100</v>
      </c>
      <c r="H66" s="121">
        <f>'Picking Information'!J69</f>
        <v>100</v>
      </c>
      <c r="I66" s="121">
        <f>'Picking Information'!K69</f>
        <v>100</v>
      </c>
      <c r="J66" s="121">
        <f t="shared" si="37"/>
        <v>100</v>
      </c>
      <c r="K66" s="121">
        <f t="shared" si="38"/>
        <v>100</v>
      </c>
      <c r="L66" s="121">
        <f t="shared" si="39"/>
        <v>50</v>
      </c>
      <c r="M66" s="121">
        <f>IF('Picking Information'!P69="N",'Calculations Page'!F66*1.5,'Calculations Page'!F66)</f>
        <v>100</v>
      </c>
      <c r="N66" s="46" t="str">
        <f>'Picking Information'!R69</f>
        <v>apatite</v>
      </c>
      <c r="O66" s="222"/>
      <c r="P66" s="47">
        <f t="shared" si="40"/>
        <v>2.0784609690826529E-6</v>
      </c>
      <c r="Q66" s="306">
        <f t="shared" si="41"/>
        <v>9.8734290047875788E-7</v>
      </c>
      <c r="R66" s="47">
        <f t="shared" si="42"/>
        <v>1.013358894683579</v>
      </c>
      <c r="S66" s="47">
        <f t="shared" si="43"/>
        <v>6.6199999999999995E-2</v>
      </c>
      <c r="T66" s="47">
        <f t="shared" si="44"/>
        <v>0.06</v>
      </c>
      <c r="U66" s="47">
        <f t="shared" si="45"/>
        <v>0.77623303054496762</v>
      </c>
      <c r="V66" s="47">
        <f t="shared" si="46"/>
        <v>0.69010694319999999</v>
      </c>
      <c r="W66" s="47">
        <f t="shared" si="47"/>
        <v>0.64881813560000001</v>
      </c>
      <c r="X66" s="239">
        <f t="shared" si="48"/>
        <v>0.68086787185093611</v>
      </c>
      <c r="Y66" s="306">
        <f t="shared" si="49"/>
        <v>6.2699137474812516E-3</v>
      </c>
      <c r="Z66" s="306">
        <f t="shared" si="50"/>
        <v>4.936714502393789E-6</v>
      </c>
      <c r="AA66" s="192"/>
      <c r="AB66" s="192"/>
      <c r="AC66" s="192"/>
      <c r="AD66" s="192"/>
      <c r="AE66" s="192"/>
      <c r="AF66" s="192"/>
      <c r="AG66" s="251">
        <f t="shared" si="9"/>
        <v>1433738424205.7283</v>
      </c>
      <c r="AH66" s="246">
        <f t="shared" si="51"/>
        <v>8608725199.2922001</v>
      </c>
      <c r="AI66" s="246">
        <f t="shared" si="10"/>
        <v>1691112105561.1543</v>
      </c>
      <c r="AJ66" s="246">
        <f t="shared" si="52"/>
        <v>13847555888.523577</v>
      </c>
      <c r="AK66" s="246">
        <f t="shared" si="11"/>
        <v>174546574.43947619</v>
      </c>
      <c r="AL66" s="246">
        <f t="shared" si="53"/>
        <v>79527107.403615773</v>
      </c>
      <c r="AM66" s="213" t="str">
        <f t="shared" si="54"/>
        <v>sample name</v>
      </c>
      <c r="AN66" s="256">
        <f t="shared" si="55"/>
        <v>1303284548.9639471</v>
      </c>
      <c r="AO66" s="252">
        <f t="shared" si="56"/>
        <v>1433738424205.7283</v>
      </c>
      <c r="AP66" s="252">
        <f t="shared" si="12"/>
        <v>-2.199E-3</v>
      </c>
      <c r="AQ66" s="252">
        <f t="shared" si="13"/>
        <v>-0.99998423165137618</v>
      </c>
      <c r="AR66" s="252">
        <f t="shared" si="57"/>
        <v>8608725199.2922001</v>
      </c>
      <c r="AS66" s="252">
        <f t="shared" si="14"/>
        <v>1.6318924942564423E-4</v>
      </c>
      <c r="AT66" s="252">
        <f t="shared" si="58"/>
        <v>-7.452123257462559E-2</v>
      </c>
      <c r="AU66" s="252">
        <f t="shared" si="59"/>
        <v>137290153.01859486</v>
      </c>
      <c r="AV66" s="252">
        <f t="shared" si="60"/>
        <v>9456562.6330664139</v>
      </c>
      <c r="AW66" s="252">
        <f t="shared" si="61"/>
        <v>996169.97067578149</v>
      </c>
      <c r="AX66" s="252">
        <f t="shared" si="62"/>
        <v>2673662207.5426502</v>
      </c>
      <c r="AY66" s="252">
        <f t="shared" si="63"/>
        <v>1691112105561.1543</v>
      </c>
      <c r="AZ66" s="252">
        <f t="shared" si="64"/>
        <v>-0.13029600894067567</v>
      </c>
      <c r="BA66" s="252">
        <f t="shared" si="65"/>
        <v>-1</v>
      </c>
      <c r="BB66" s="252">
        <f t="shared" si="66"/>
        <v>13847555888.523577</v>
      </c>
      <c r="BC66" s="252">
        <f t="shared" si="67"/>
        <v>5.34545603211162E-4</v>
      </c>
      <c r="BD66" s="252">
        <f t="shared" si="68"/>
        <v>-4.1025163014571245E-3</v>
      </c>
      <c r="BE66" s="252">
        <f t="shared" si="69"/>
        <v>26831629.130094022</v>
      </c>
      <c r="BF66" s="252">
        <f t="shared" si="70"/>
        <v>269331.52955150726</v>
      </c>
      <c r="BG66" s="252">
        <f t="shared" si="71"/>
        <v>124328.76421099737</v>
      </c>
      <c r="BH66" s="213"/>
      <c r="BI66" s="213"/>
      <c r="BJ66" s="213"/>
      <c r="BK66" s="213"/>
      <c r="BL66" s="213" t="str">
        <f t="shared" si="72"/>
        <v>sample name</v>
      </c>
      <c r="BM66" s="304">
        <f>(($AC$20-'ICPMS Data'!V67)/('ICPMS Data'!V67/$AC$12-1)*AG66)</f>
        <v>1442224508600.5576</v>
      </c>
      <c r="BN66" s="304">
        <f t="shared" si="73"/>
        <v>1433738424205.7283</v>
      </c>
      <c r="BO66" s="304">
        <f>$AC$33-'ICPMS Data'!V67</f>
        <v>-0.99999899999999997</v>
      </c>
      <c r="BP66" s="304">
        <f>'ICPMS Data'!V67/$AC$12-1</f>
        <v>-0.9928325688073395</v>
      </c>
      <c r="BQ66" s="304">
        <f t="shared" si="74"/>
        <v>8608725199.2922001</v>
      </c>
      <c r="BR66" s="304">
        <f>SQRT($AD$33^2+'ICPMS Data'!W67^2)</f>
        <v>1</v>
      </c>
      <c r="BS66" s="304">
        <f>BP66*SQRT(('ICPMS Data'!W67/'ICPMS Data'!V67)^2+($AE$12/$AC$12)^2)</f>
        <v>-0.99285807041188889</v>
      </c>
      <c r="BT66" s="304">
        <f t="shared" si="75"/>
        <v>2039659057534.6572</v>
      </c>
      <c r="BU66" s="485">
        <f t="shared" si="76"/>
        <v>10464703511.882029</v>
      </c>
      <c r="BV66" s="304">
        <f t="shared" si="77"/>
        <v>14799656485.616226</v>
      </c>
      <c r="BW66" s="304">
        <f>AI66*(($AC$21-'ICPMS Data'!X67)/('ICPMS Data'!X67/$AC$13-1))</f>
        <v>1473438918630.7102</v>
      </c>
      <c r="BX66" s="304">
        <f t="shared" si="78"/>
        <v>1691112105561.1543</v>
      </c>
      <c r="BY66" s="304">
        <f>$AC$34-'ICPMS Data'!X67</f>
        <v>-0.99999899999999997</v>
      </c>
      <c r="BZ66" s="304">
        <f>'ICPMS Data'!X67/$AC$13-1</f>
        <v>-1</v>
      </c>
      <c r="CA66" s="304">
        <f t="shared" si="79"/>
        <v>13847555888.523577</v>
      </c>
      <c r="CB66" s="304">
        <f>SQRT($AD$34^2+'ICPMS Data'!Y67^2)</f>
        <v>1</v>
      </c>
      <c r="CC66" s="304">
        <f>BZ66*SQRT(('ICPMS Data'!Y67/'ICPMS Data'!X67)^2+($AE$13/$AC$13)^2)</f>
        <v>-1</v>
      </c>
      <c r="CD66" s="304">
        <f t="shared" si="80"/>
        <v>2083793272822.5024</v>
      </c>
      <c r="CE66" s="485">
        <v>0</v>
      </c>
      <c r="CF66" s="485">
        <v>0</v>
      </c>
      <c r="CG66" s="213" t="str">
        <f t="shared" si="81"/>
        <v>sample name</v>
      </c>
      <c r="CH66" s="262">
        <f t="shared" si="82"/>
        <v>1440921224051.5938</v>
      </c>
      <c r="CI66" s="257">
        <f t="shared" si="83"/>
        <v>2039659062155.1809</v>
      </c>
      <c r="CJ66" s="257">
        <f t="shared" si="84"/>
        <v>10455246949.248962</v>
      </c>
      <c r="CK66" s="257">
        <f t="shared" si="85"/>
        <v>14799656519.142496</v>
      </c>
      <c r="CL66" s="262">
        <f t="shared" si="86"/>
        <v>1470765256423.1675</v>
      </c>
      <c r="CM66" s="257">
        <f t="shared" si="87"/>
        <v>2083793272995.249</v>
      </c>
      <c r="CN66" s="262">
        <f t="shared" si="88"/>
        <v>-269331.52955150726</v>
      </c>
      <c r="CO66" s="257">
        <f t="shared" si="89"/>
        <v>124328.76421099737</v>
      </c>
      <c r="CP66" s="286"/>
      <c r="CQ66" s="218">
        <f t="shared" si="90"/>
        <v>2.4109243704332935E-12</v>
      </c>
      <c r="CR66" s="48">
        <f t="shared" si="91"/>
        <v>3.3882271664527924E-12</v>
      </c>
      <c r="CS66" s="219">
        <f t="shared" si="92"/>
        <v>2.3935568505840428E-12</v>
      </c>
      <c r="CT66" s="219">
        <f t="shared" si="93"/>
        <v>3.3881379770019618E-12</v>
      </c>
      <c r="CU66" s="323">
        <f t="shared" si="94"/>
        <v>0.56437141893797726</v>
      </c>
      <c r="CV66" s="219">
        <f t="shared" si="95"/>
        <v>1.7367519849250768E-14</v>
      </c>
      <c r="CW66" s="219">
        <f t="shared" si="96"/>
        <v>2.4584147041764943E-14</v>
      </c>
      <c r="CX66" s="323">
        <f t="shared" si="97"/>
        <v>3.5831675947316753E-3</v>
      </c>
      <c r="CY66" s="48">
        <f t="shared" si="98"/>
        <v>2.443131655187986E-12</v>
      </c>
      <c r="CZ66" s="48">
        <f t="shared" si="99"/>
        <v>3.4614506195934368E-12</v>
      </c>
      <c r="DA66" s="323">
        <f t="shared" si="100"/>
        <v>0.43204541346729097</v>
      </c>
      <c r="DB66" s="219">
        <f t="shared" si="101"/>
        <v>0</v>
      </c>
      <c r="DC66" s="219">
        <f t="shared" si="102"/>
        <v>0</v>
      </c>
      <c r="DD66" s="213"/>
      <c r="DE66" s="267">
        <f t="shared" si="103"/>
        <v>0.57387232789423681</v>
      </c>
      <c r="DF66" s="263">
        <f t="shared" si="104"/>
        <v>0.80649971243075813</v>
      </c>
      <c r="DG66" s="263">
        <f t="shared" si="105"/>
        <v>0.56690426926982029</v>
      </c>
      <c r="DH66" s="263">
        <f t="shared" si="106"/>
        <v>0.8031950017704611</v>
      </c>
      <c r="DI66" s="263">
        <f t="shared" si="107"/>
        <v>0</v>
      </c>
      <c r="DJ66" s="268">
        <f t="shared" si="108"/>
        <v>0</v>
      </c>
      <c r="DL66" s="49">
        <f>'He Data'!P68/(1000000000*22413.6)</f>
        <v>4.4615768997394438E-14</v>
      </c>
      <c r="DM66" s="45">
        <f>DL66*('He Data'!Q68/'He Data'!P68)</f>
        <v>4.4615768997394438E-16</v>
      </c>
      <c r="DN66" s="50">
        <f t="shared" si="109"/>
        <v>26867616090.23093</v>
      </c>
      <c r="DO66" s="51">
        <f>DN66*('He Data'!Q68/'He Data'!P68)</f>
        <v>268676160.9023093</v>
      </c>
      <c r="DP66" s="50">
        <f t="shared" si="110"/>
        <v>6.5527793044642685E-14</v>
      </c>
      <c r="DQ66" s="50">
        <f t="shared" si="111"/>
        <v>6.5527793044642689E-16</v>
      </c>
      <c r="DR66" s="50">
        <f>('He Data'!P68/1000000000)*0.0000000008107131194</f>
        <v>8.1071311940000007E-19</v>
      </c>
      <c r="DS66" s="50">
        <f>('He Data'!P68/1000000000)/3785.41178*42</f>
        <v>1.1095226210766429E-11</v>
      </c>
      <c r="DW66" s="213" t="str">
        <f t="shared" si="112"/>
        <v>sample name</v>
      </c>
      <c r="DX66" s="324">
        <f t="shared" si="164"/>
        <v>11.682668485640901</v>
      </c>
      <c r="DY66" s="325">
        <f t="shared" si="114"/>
        <v>12.479820849095493</v>
      </c>
      <c r="DZ66" s="326">
        <f t="shared" si="115"/>
        <v>11682668.485640902</v>
      </c>
      <c r="EA66" s="326">
        <f t="shared" si="149"/>
        <v>4.4615793103292131E-14</v>
      </c>
      <c r="EB66" s="324">
        <f t="shared" si="150"/>
        <v>-5.40299948539397E-7</v>
      </c>
      <c r="EC66" s="326">
        <f t="shared" si="116"/>
        <v>11682662.173495721</v>
      </c>
      <c r="ED66" s="324">
        <f t="shared" si="117"/>
        <v>11.682662173495721</v>
      </c>
      <c r="EE66" s="326"/>
      <c r="EF66" s="457" t="str">
        <f>'Picking Information'!B69</f>
        <v>4</v>
      </c>
      <c r="EG66" s="459" t="str">
        <f>'Picking Information'!C69</f>
        <v>t</v>
      </c>
      <c r="EH66" s="510">
        <f>IF($EG66="a",'Alpha Ejection Compiler'!G66,IF($EG66="z",'Alpha Ejection Compiler'!N66,IF($EG66="t",'Alpha Ejection Compiler'!U66,IF($EG66="m",'Alpha Ejection Compiler'!AB66,-1))))</f>
        <v>9.8734290047875788E-7</v>
      </c>
      <c r="EI66" s="511">
        <f>'Alpha Ejection Compiler'!E66</f>
        <v>36.473074156562177</v>
      </c>
      <c r="EJ66" s="30">
        <f>IF($EG66="a",'Alpha Ejection Compiler'!H66,IF($EG66="z",'Alpha Ejection Compiler'!O66,IF($EG66="t",'Alpha Ejection Compiler'!V66,IF($EG66="m",'Alpha Ejection Compiler'!AC66,-1))))</f>
        <v>0.66114028275255876</v>
      </c>
      <c r="EK66" s="30">
        <f>IF($EG66="a",'Alpha Ejection Compiler'!I66,IF($EG66="z",'Alpha Ejection Compiler'!P66,IF($EG66="t",'Alpha Ejection Compiler'!W66,IF($EG66="m",'Alpha Ejection Compiler'!AD66,-1))))</f>
        <v>0.61074389114078864</v>
      </c>
      <c r="EL66" s="30">
        <f>IF($EG66="a",'Alpha Ejection Compiler'!J66,IF($EG66="z",'Alpha Ejection Compiler'!Q66,IF($EG66="t",'Alpha Ejection Compiler'!X66,IF($EG66="m",'Alpha Ejection Compiler'!AE66,-1))))</f>
        <v>0.60306894562696034</v>
      </c>
      <c r="EM66" s="30">
        <f>IF($EG66="a",'Alpha Ejection Compiler'!K66,IF($EG66="z",'Alpha Ejection Compiler'!R66,IF($EG66="t",'Alpha Ejection Compiler'!Y66,IF($EG66="m",'Alpha Ejection Compiler'!AF66,-1))))</f>
        <v>0.88949550111769804</v>
      </c>
      <c r="EN66" s="30">
        <f t="shared" si="118"/>
        <v>0.64814583563176209</v>
      </c>
      <c r="EO66" s="30">
        <f t="shared" si="151"/>
        <v>0.68086787185093611</v>
      </c>
      <c r="EP66" s="213" t="str">
        <f t="shared" si="119"/>
        <v>sample name</v>
      </c>
      <c r="EQ66" s="474">
        <f t="shared" si="165"/>
        <v>11.682662173495721</v>
      </c>
      <c r="ER66" s="475">
        <f t="shared" si="121"/>
        <v>12.479814106248931</v>
      </c>
      <c r="ES66" s="473">
        <f t="shared" si="122"/>
        <v>11682662.173495721</v>
      </c>
      <c r="ET66" s="476">
        <f t="shared" si="152"/>
        <v>2.8934214150643833E-14</v>
      </c>
      <c r="EU66" s="478">
        <f t="shared" si="153"/>
        <v>0.35148009771312938</v>
      </c>
      <c r="EV66" s="477">
        <f t="shared" si="123"/>
        <v>15788885.415785477</v>
      </c>
      <c r="EW66" s="474">
        <f t="shared" si="124"/>
        <v>15.788885415785476</v>
      </c>
      <c r="EX66" s="474"/>
      <c r="EZ66" s="128">
        <f t="shared" si="154"/>
        <v>2.9704040515747972E-21</v>
      </c>
      <c r="FA66" s="63">
        <f t="shared" si="155"/>
        <v>1.1973081346474233E-22</v>
      </c>
      <c r="FB66" s="67">
        <f t="shared" si="156"/>
        <v>7.2524363184255366E-22</v>
      </c>
      <c r="FC66" s="63">
        <f t="shared" si="157"/>
        <v>0</v>
      </c>
      <c r="FD66" s="63">
        <f t="shared" si="125"/>
        <v>3.8153784968820935E-21</v>
      </c>
      <c r="FE66" s="67">
        <f t="shared" si="126"/>
        <v>1.610802832088443E-10</v>
      </c>
      <c r="FF66" s="67">
        <f t="shared" si="158"/>
        <v>11682668.485640902</v>
      </c>
      <c r="FG66" s="64">
        <f t="shared" si="127"/>
        <v>11.682668485640901</v>
      </c>
      <c r="FH66" s="65">
        <f t="shared" si="159"/>
        <v>17150937.628700923</v>
      </c>
      <c r="FI66" s="65">
        <f t="shared" si="128"/>
        <v>17.150937628700923</v>
      </c>
      <c r="FJ66" s="65">
        <f t="shared" si="160"/>
        <v>19.472796493930787</v>
      </c>
      <c r="FK66" s="63">
        <f t="shared" si="161"/>
        <v>3.8153784968820935E-21</v>
      </c>
      <c r="FL66" s="63">
        <f t="shared" si="162"/>
        <v>4.3317286102918066E-21</v>
      </c>
      <c r="FM66" s="63">
        <f t="shared" si="163"/>
        <v>13264244.25602527</v>
      </c>
      <c r="FN66" s="65">
        <f t="shared" si="129"/>
        <v>13.26424425602527</v>
      </c>
      <c r="FO66" s="66">
        <f t="shared" si="130"/>
        <v>113.53779551588126</v>
      </c>
      <c r="FQ66" s="73">
        <f>IF('Picking Information'!U69="Y",'Calculations Page'!FG66,-1)</f>
        <v>11.682668485640901</v>
      </c>
      <c r="FR66" s="72">
        <f>IF('Picking Information'!U69="Y",'Calculations Page'!FN66,-1)</f>
        <v>13.26424425602527</v>
      </c>
      <c r="FS66" s="72">
        <f>IF('Picking Information'!A69="Y",1,'Calculations Page'!X66)</f>
        <v>0.68086787185093611</v>
      </c>
      <c r="FT66" s="72">
        <f t="shared" si="131"/>
        <v>7</v>
      </c>
      <c r="FU66" s="72">
        <f t="shared" si="132"/>
        <v>17.158495750257128</v>
      </c>
      <c r="FV66" s="72">
        <f t="shared" si="133"/>
        <v>19.481377818528117</v>
      </c>
      <c r="FW66" s="74">
        <f t="shared" si="134"/>
        <v>38.962755637056233</v>
      </c>
      <c r="FY66" s="79">
        <f t="shared" si="30"/>
        <v>45.187714395637492</v>
      </c>
      <c r="FZ66" s="80">
        <f t="shared" si="31"/>
        <v>0.4518771439563749</v>
      </c>
      <c r="GA66" s="80">
        <f>(DE66/1000)/'Calculations Page'!EH66</f>
        <v>581.22900120714792</v>
      </c>
      <c r="GB66" s="80">
        <f t="shared" si="32"/>
        <v>816.83851885671163</v>
      </c>
      <c r="GC66" s="80">
        <f>(DG66/1000)/'Calculations Page'!EH66</f>
        <v>574.17161656292978</v>
      </c>
      <c r="GD66" s="80">
        <f t="shared" si="33"/>
        <v>813.49144393603854</v>
      </c>
      <c r="GE66" s="80">
        <f>(DI66/1000)/'Calculations Page'!EH66</f>
        <v>0</v>
      </c>
      <c r="GF66" s="80" t="e">
        <f t="shared" si="34"/>
        <v>#DIV/0!</v>
      </c>
      <c r="GG66" s="81">
        <f t="shared" si="135"/>
        <v>716.15933109943637</v>
      </c>
      <c r="GH66" s="516">
        <f t="shared" si="35"/>
        <v>1.2930211675171442E-16</v>
      </c>
      <c r="GI66" s="515"/>
      <c r="GJ66" s="243"/>
      <c r="GK66" s="85" t="str">
        <f t="shared" si="136"/>
        <v>45.188</v>
      </c>
      <c r="GL66" s="86" t="str">
        <f t="shared" si="137"/>
        <v>0.452</v>
      </c>
      <c r="GM66" s="86" t="str">
        <f t="shared" si="138"/>
        <v>581.23</v>
      </c>
      <c r="GN66" s="86" t="str">
        <f t="shared" si="139"/>
        <v>816.84</v>
      </c>
      <c r="GO66" s="86" t="str">
        <f t="shared" si="140"/>
        <v>574.17</v>
      </c>
      <c r="GP66" s="86" t="str">
        <f t="shared" si="141"/>
        <v>813.49</v>
      </c>
      <c r="GQ66" s="86" t="str">
        <f t="shared" si="142"/>
        <v>0.00</v>
      </c>
      <c r="GR66" s="86" t="e">
        <f t="shared" si="143"/>
        <v>#DIV/0!</v>
      </c>
      <c r="GS66" s="86" t="str">
        <f t="shared" si="144"/>
        <v>11.68</v>
      </c>
      <c r="GT66" s="86" t="str">
        <f t="shared" si="145"/>
        <v>0.681</v>
      </c>
      <c r="GU66" s="86" t="str">
        <f t="shared" si="146"/>
        <v>17.16</v>
      </c>
      <c r="GV66" s="87" t="str">
        <f t="shared" si="147"/>
        <v>19.48</v>
      </c>
      <c r="GW66" s="87" t="str">
        <f t="shared" si="148"/>
        <v>13.26</v>
      </c>
      <c r="GX66" s="129"/>
      <c r="GY66" s="93"/>
    </row>
    <row r="67" spans="1:207">
      <c r="A67" s="39" t="str">
        <f>'Picking Information'!B70</f>
        <v>4</v>
      </c>
      <c r="B67" s="40" t="str">
        <f>'Picking Information'!D70</f>
        <v>TraIL</v>
      </c>
      <c r="C67" s="40" t="str">
        <f>'Picking Information'!E70</f>
        <v>sample name</v>
      </c>
      <c r="D67" s="45">
        <f>'Picking Information'!F70</f>
        <v>0</v>
      </c>
      <c r="E67" s="45">
        <v>1</v>
      </c>
      <c r="F67" s="121">
        <f>'Picking Information'!H70</f>
        <v>100</v>
      </c>
      <c r="G67" s="121">
        <f>'Picking Information'!I70</f>
        <v>100</v>
      </c>
      <c r="H67" s="121">
        <f>'Picking Information'!J70</f>
        <v>100</v>
      </c>
      <c r="I67" s="121">
        <f>'Picking Information'!K70</f>
        <v>100</v>
      </c>
      <c r="J67" s="121">
        <f t="shared" si="37"/>
        <v>100</v>
      </c>
      <c r="K67" s="121">
        <f t="shared" si="38"/>
        <v>100</v>
      </c>
      <c r="L67" s="121">
        <f t="shared" si="39"/>
        <v>50</v>
      </c>
      <c r="M67" s="121">
        <f>IF('Picking Information'!P70="N",'Calculations Page'!F67*1.5,'Calculations Page'!F67)</f>
        <v>100</v>
      </c>
      <c r="N67" s="46" t="str">
        <f>'Picking Information'!R70</f>
        <v>apatite</v>
      </c>
      <c r="O67" s="222"/>
      <c r="P67" s="47">
        <f t="shared" si="40"/>
        <v>2.0784609690826529E-6</v>
      </c>
      <c r="Q67" s="306">
        <f t="shared" si="41"/>
        <v>9.8734290047875788E-7</v>
      </c>
      <c r="R67" s="47">
        <f t="shared" si="42"/>
        <v>1.013358894683579</v>
      </c>
      <c r="S67" s="47">
        <f t="shared" si="43"/>
        <v>6.6199999999999995E-2</v>
      </c>
      <c r="T67" s="47">
        <f t="shared" si="44"/>
        <v>0.06</v>
      </c>
      <c r="U67" s="47">
        <f t="shared" si="45"/>
        <v>0.77623303054496762</v>
      </c>
      <c r="V67" s="47">
        <f t="shared" si="46"/>
        <v>0.69010694319999999</v>
      </c>
      <c r="W67" s="47">
        <f t="shared" si="47"/>
        <v>0.64881813560000001</v>
      </c>
      <c r="X67" s="239">
        <f t="shared" si="48"/>
        <v>0.68086787185093611</v>
      </c>
      <c r="Y67" s="306">
        <f t="shared" si="49"/>
        <v>6.2699137474812516E-3</v>
      </c>
      <c r="Z67" s="306">
        <f t="shared" si="50"/>
        <v>4.936714502393789E-6</v>
      </c>
      <c r="AA67" s="192"/>
      <c r="AB67" s="192"/>
      <c r="AC67" s="192"/>
      <c r="AD67" s="192"/>
      <c r="AE67" s="192"/>
      <c r="AF67" s="192"/>
      <c r="AG67" s="251">
        <f t="shared" si="9"/>
        <v>1433738424205.7283</v>
      </c>
      <c r="AH67" s="246">
        <f t="shared" si="51"/>
        <v>8608725199.2922001</v>
      </c>
      <c r="AI67" s="246">
        <f t="shared" si="10"/>
        <v>1691112105561.1543</v>
      </c>
      <c r="AJ67" s="246">
        <f t="shared" si="52"/>
        <v>13847555888.523577</v>
      </c>
      <c r="AK67" s="246">
        <f t="shared" si="11"/>
        <v>174546574.43947619</v>
      </c>
      <c r="AL67" s="246">
        <f t="shared" si="53"/>
        <v>79527107.403615773</v>
      </c>
      <c r="AM67" s="213" t="str">
        <f t="shared" si="54"/>
        <v>sample name</v>
      </c>
      <c r="AN67" s="256">
        <f t="shared" si="55"/>
        <v>1303284548.9639471</v>
      </c>
      <c r="AO67" s="252">
        <f t="shared" si="56"/>
        <v>1433738424205.7283</v>
      </c>
      <c r="AP67" s="252">
        <f t="shared" si="12"/>
        <v>-2.199E-3</v>
      </c>
      <c r="AQ67" s="252">
        <f t="shared" si="13"/>
        <v>-0.99998423165137618</v>
      </c>
      <c r="AR67" s="252">
        <f t="shared" si="57"/>
        <v>8608725199.2922001</v>
      </c>
      <c r="AS67" s="252">
        <f t="shared" si="14"/>
        <v>1.6318924942564423E-4</v>
      </c>
      <c r="AT67" s="252">
        <f t="shared" si="58"/>
        <v>-7.452123257462559E-2</v>
      </c>
      <c r="AU67" s="252">
        <f t="shared" si="59"/>
        <v>137290153.01859486</v>
      </c>
      <c r="AV67" s="252">
        <f t="shared" si="60"/>
        <v>9456562.6330664139</v>
      </c>
      <c r="AW67" s="252">
        <f t="shared" si="61"/>
        <v>996169.97067578149</v>
      </c>
      <c r="AX67" s="252">
        <f t="shared" si="62"/>
        <v>2673662207.5426502</v>
      </c>
      <c r="AY67" s="252">
        <f t="shared" si="63"/>
        <v>1691112105561.1543</v>
      </c>
      <c r="AZ67" s="252">
        <f t="shared" si="64"/>
        <v>-0.13029600894067567</v>
      </c>
      <c r="BA67" s="252">
        <f t="shared" si="65"/>
        <v>-1</v>
      </c>
      <c r="BB67" s="252">
        <f t="shared" si="66"/>
        <v>13847555888.523577</v>
      </c>
      <c r="BC67" s="252">
        <f t="shared" si="67"/>
        <v>5.34545603211162E-4</v>
      </c>
      <c r="BD67" s="252">
        <f t="shared" si="68"/>
        <v>-4.1025163014571245E-3</v>
      </c>
      <c r="BE67" s="252">
        <f t="shared" si="69"/>
        <v>26831629.130094022</v>
      </c>
      <c r="BF67" s="252">
        <f t="shared" si="70"/>
        <v>269331.52955150726</v>
      </c>
      <c r="BG67" s="252">
        <f t="shared" si="71"/>
        <v>124328.76421099737</v>
      </c>
      <c r="BH67" s="213"/>
      <c r="BI67" s="213"/>
      <c r="BJ67" s="213"/>
      <c r="BK67" s="213"/>
      <c r="BL67" s="213" t="str">
        <f t="shared" si="72"/>
        <v>sample name</v>
      </c>
      <c r="BM67" s="304">
        <f>(($AC$20-'ICPMS Data'!V68)/('ICPMS Data'!V68/$AC$12-1)*AG67)</f>
        <v>1442224508600.5576</v>
      </c>
      <c r="BN67" s="304">
        <f t="shared" si="73"/>
        <v>1433738424205.7283</v>
      </c>
      <c r="BO67" s="304">
        <f>$AC$33-'ICPMS Data'!V68</f>
        <v>-0.99999899999999997</v>
      </c>
      <c r="BP67" s="304">
        <f>'ICPMS Data'!V68/$AC$12-1</f>
        <v>-0.9928325688073395</v>
      </c>
      <c r="BQ67" s="304">
        <f t="shared" si="74"/>
        <v>8608725199.2922001</v>
      </c>
      <c r="BR67" s="304">
        <f>SQRT($AD$33^2+'ICPMS Data'!W68^2)</f>
        <v>1</v>
      </c>
      <c r="BS67" s="304">
        <f>BP67*SQRT(('ICPMS Data'!W68/'ICPMS Data'!V68)^2+($AE$12/$AC$12)^2)</f>
        <v>-0.99285807041188889</v>
      </c>
      <c r="BT67" s="304">
        <f t="shared" si="75"/>
        <v>2039659057534.6572</v>
      </c>
      <c r="BU67" s="485">
        <f t="shared" si="76"/>
        <v>10464703511.882029</v>
      </c>
      <c r="BV67" s="304">
        <f t="shared" si="77"/>
        <v>14799656485.616226</v>
      </c>
      <c r="BW67" s="304">
        <f>AI67*(($AC$21-'ICPMS Data'!X68)/('ICPMS Data'!X68/$AC$13-1))</f>
        <v>1473438918630.7102</v>
      </c>
      <c r="BX67" s="304">
        <f t="shared" si="78"/>
        <v>1691112105561.1543</v>
      </c>
      <c r="BY67" s="304">
        <f>$AC$34-'ICPMS Data'!X68</f>
        <v>-0.99999899999999997</v>
      </c>
      <c r="BZ67" s="304">
        <f>'ICPMS Data'!X68/$AC$13-1</f>
        <v>-1</v>
      </c>
      <c r="CA67" s="304">
        <f t="shared" si="79"/>
        <v>13847555888.523577</v>
      </c>
      <c r="CB67" s="304">
        <f>SQRT($AD$34^2+'ICPMS Data'!Y68^2)</f>
        <v>1</v>
      </c>
      <c r="CC67" s="304">
        <f>BZ67*SQRT(('ICPMS Data'!Y68/'ICPMS Data'!X68)^2+($AE$13/$AC$13)^2)</f>
        <v>-1</v>
      </c>
      <c r="CD67" s="304">
        <f t="shared" si="80"/>
        <v>2083793272822.5024</v>
      </c>
      <c r="CE67" s="485">
        <v>0</v>
      </c>
      <c r="CF67" s="485">
        <v>0</v>
      </c>
      <c r="CG67" s="213" t="str">
        <f t="shared" si="81"/>
        <v>sample name</v>
      </c>
      <c r="CH67" s="262">
        <f t="shared" si="82"/>
        <v>1440921224051.5938</v>
      </c>
      <c r="CI67" s="257">
        <f t="shared" si="83"/>
        <v>2039659062155.1809</v>
      </c>
      <c r="CJ67" s="257">
        <f t="shared" si="84"/>
        <v>10455246949.248962</v>
      </c>
      <c r="CK67" s="257">
        <f t="shared" si="85"/>
        <v>14799656519.142496</v>
      </c>
      <c r="CL67" s="262">
        <f t="shared" si="86"/>
        <v>1470765256423.1675</v>
      </c>
      <c r="CM67" s="257">
        <f t="shared" si="87"/>
        <v>2083793272995.249</v>
      </c>
      <c r="CN67" s="262">
        <f t="shared" si="88"/>
        <v>-269331.52955150726</v>
      </c>
      <c r="CO67" s="257">
        <f t="shared" si="89"/>
        <v>124328.76421099737</v>
      </c>
      <c r="CP67" s="286"/>
      <c r="CQ67" s="218">
        <f t="shared" si="90"/>
        <v>2.4109243704332935E-12</v>
      </c>
      <c r="CR67" s="48">
        <f t="shared" si="91"/>
        <v>3.3882271664527924E-12</v>
      </c>
      <c r="CS67" s="219">
        <f t="shared" si="92"/>
        <v>2.3935568505840428E-12</v>
      </c>
      <c r="CT67" s="219">
        <f t="shared" si="93"/>
        <v>3.3881379770019618E-12</v>
      </c>
      <c r="CU67" s="323">
        <f t="shared" si="94"/>
        <v>0.56437141893797726</v>
      </c>
      <c r="CV67" s="219">
        <f t="shared" si="95"/>
        <v>1.7367519849250768E-14</v>
      </c>
      <c r="CW67" s="219">
        <f t="shared" si="96"/>
        <v>2.4584147041764943E-14</v>
      </c>
      <c r="CX67" s="323">
        <f t="shared" si="97"/>
        <v>3.5831675947316753E-3</v>
      </c>
      <c r="CY67" s="48">
        <f t="shared" si="98"/>
        <v>2.443131655187986E-12</v>
      </c>
      <c r="CZ67" s="48">
        <f t="shared" si="99"/>
        <v>3.4614506195934368E-12</v>
      </c>
      <c r="DA67" s="323">
        <f t="shared" si="100"/>
        <v>0.43204541346729097</v>
      </c>
      <c r="DB67" s="219">
        <f t="shared" si="101"/>
        <v>0</v>
      </c>
      <c r="DC67" s="219">
        <f t="shared" si="102"/>
        <v>0</v>
      </c>
      <c r="DD67" s="213"/>
      <c r="DE67" s="267">
        <f t="shared" si="103"/>
        <v>0.57387232789423681</v>
      </c>
      <c r="DF67" s="263">
        <f t="shared" si="104"/>
        <v>0.80649971243075813</v>
      </c>
      <c r="DG67" s="263">
        <f t="shared" si="105"/>
        <v>0.56690426926982029</v>
      </c>
      <c r="DH67" s="263">
        <f t="shared" si="106"/>
        <v>0.8031950017704611</v>
      </c>
      <c r="DI67" s="263">
        <f t="shared" si="107"/>
        <v>0</v>
      </c>
      <c r="DJ67" s="268">
        <f t="shared" si="108"/>
        <v>0</v>
      </c>
      <c r="DL67" s="49">
        <f>'He Data'!P69/(1000000000*22413.6)</f>
        <v>4.4615768997394438E-14</v>
      </c>
      <c r="DM67" s="45">
        <f>DL67*('He Data'!Q69/'He Data'!P69)</f>
        <v>4.4615768997394438E-16</v>
      </c>
      <c r="DN67" s="50">
        <f t="shared" si="109"/>
        <v>26867616090.23093</v>
      </c>
      <c r="DO67" s="51">
        <f>DN67*('He Data'!Q69/'He Data'!P69)</f>
        <v>268676160.9023093</v>
      </c>
      <c r="DP67" s="50">
        <f t="shared" si="110"/>
        <v>6.5527793044642685E-14</v>
      </c>
      <c r="DQ67" s="50">
        <f t="shared" si="111"/>
        <v>6.5527793044642689E-16</v>
      </c>
      <c r="DR67" s="50">
        <f>('He Data'!P69/1000000000)*0.0000000008107131194</f>
        <v>8.1071311940000007E-19</v>
      </c>
      <c r="DS67" s="50">
        <f>('He Data'!P69/1000000000)/3785.41178*42</f>
        <v>1.1095226210766429E-11</v>
      </c>
      <c r="DW67" s="213" t="str">
        <f t="shared" si="112"/>
        <v>sample name</v>
      </c>
      <c r="DX67" s="324">
        <f t="shared" si="164"/>
        <v>11.682668485640901</v>
      </c>
      <c r="DY67" s="325">
        <f t="shared" si="114"/>
        <v>12.479820849095493</v>
      </c>
      <c r="DZ67" s="326">
        <f t="shared" si="115"/>
        <v>11682668.485640902</v>
      </c>
      <c r="EA67" s="326">
        <f t="shared" si="149"/>
        <v>4.4615793103292131E-14</v>
      </c>
      <c r="EB67" s="324">
        <f t="shared" si="150"/>
        <v>-5.40299948539397E-7</v>
      </c>
      <c r="EC67" s="326">
        <f t="shared" si="116"/>
        <v>11682662.173495721</v>
      </c>
      <c r="ED67" s="324">
        <f t="shared" si="117"/>
        <v>11.682662173495721</v>
      </c>
      <c r="EE67" s="326"/>
      <c r="EF67" s="457" t="str">
        <f>'Picking Information'!B70</f>
        <v>4</v>
      </c>
      <c r="EG67" s="459" t="str">
        <f>'Picking Information'!C70</f>
        <v>t</v>
      </c>
      <c r="EH67" s="510">
        <f>IF($EG67="a",'Alpha Ejection Compiler'!G67,IF($EG67="z",'Alpha Ejection Compiler'!N67,IF($EG67="t",'Alpha Ejection Compiler'!U67,IF($EG67="m",'Alpha Ejection Compiler'!AB67,-1))))</f>
        <v>9.8734290047875788E-7</v>
      </c>
      <c r="EI67" s="511">
        <f>'Alpha Ejection Compiler'!E67</f>
        <v>36.473074156562177</v>
      </c>
      <c r="EJ67" s="30">
        <f>IF($EG67="a",'Alpha Ejection Compiler'!H67,IF($EG67="z",'Alpha Ejection Compiler'!O67,IF($EG67="t",'Alpha Ejection Compiler'!V67,IF($EG67="m",'Alpha Ejection Compiler'!AC67,-1))))</f>
        <v>0.66114028275255876</v>
      </c>
      <c r="EK67" s="30">
        <f>IF($EG67="a",'Alpha Ejection Compiler'!I67,IF($EG67="z",'Alpha Ejection Compiler'!P67,IF($EG67="t",'Alpha Ejection Compiler'!W67,IF($EG67="m",'Alpha Ejection Compiler'!AD67,-1))))</f>
        <v>0.61074389114078864</v>
      </c>
      <c r="EL67" s="30">
        <f>IF($EG67="a",'Alpha Ejection Compiler'!J67,IF($EG67="z",'Alpha Ejection Compiler'!Q67,IF($EG67="t",'Alpha Ejection Compiler'!X67,IF($EG67="m",'Alpha Ejection Compiler'!AE67,-1))))</f>
        <v>0.60306894562696034</v>
      </c>
      <c r="EM67" s="30">
        <f>IF($EG67="a",'Alpha Ejection Compiler'!K67,IF($EG67="z",'Alpha Ejection Compiler'!R67,IF($EG67="t",'Alpha Ejection Compiler'!Y67,IF($EG67="m",'Alpha Ejection Compiler'!AF67,-1))))</f>
        <v>0.88949550111769804</v>
      </c>
      <c r="EN67" s="30">
        <f t="shared" si="118"/>
        <v>0.64814583563176209</v>
      </c>
      <c r="EO67" s="30">
        <f t="shared" si="151"/>
        <v>0.68086787185093611</v>
      </c>
      <c r="EP67" s="213" t="str">
        <f t="shared" si="119"/>
        <v>sample name</v>
      </c>
      <c r="EQ67" s="474">
        <f t="shared" si="165"/>
        <v>11.682662173495721</v>
      </c>
      <c r="ER67" s="475">
        <f t="shared" si="121"/>
        <v>12.479814106248931</v>
      </c>
      <c r="ES67" s="473">
        <f t="shared" si="122"/>
        <v>11682662.173495721</v>
      </c>
      <c r="ET67" s="476">
        <f t="shared" si="152"/>
        <v>2.8934214150643833E-14</v>
      </c>
      <c r="EU67" s="478">
        <f t="shared" si="153"/>
        <v>0.35148009771312938</v>
      </c>
      <c r="EV67" s="477">
        <f t="shared" si="123"/>
        <v>15788885.415785477</v>
      </c>
      <c r="EW67" s="474">
        <f t="shared" si="124"/>
        <v>15.788885415785476</v>
      </c>
      <c r="EX67" s="474"/>
      <c r="EZ67" s="128">
        <f t="shared" si="154"/>
        <v>2.9704040515747972E-21</v>
      </c>
      <c r="FA67" s="63">
        <f t="shared" si="155"/>
        <v>1.1973081346474233E-22</v>
      </c>
      <c r="FB67" s="67">
        <f t="shared" si="156"/>
        <v>7.2524363184255366E-22</v>
      </c>
      <c r="FC67" s="63">
        <f t="shared" si="157"/>
        <v>0</v>
      </c>
      <c r="FD67" s="63">
        <f t="shared" si="125"/>
        <v>3.8153784968820935E-21</v>
      </c>
      <c r="FE67" s="67">
        <f t="shared" si="126"/>
        <v>1.610802832088443E-10</v>
      </c>
      <c r="FF67" s="67">
        <f t="shared" si="158"/>
        <v>11682668.485640902</v>
      </c>
      <c r="FG67" s="64">
        <f t="shared" si="127"/>
        <v>11.682668485640901</v>
      </c>
      <c r="FH67" s="65">
        <f t="shared" si="159"/>
        <v>17150937.628700923</v>
      </c>
      <c r="FI67" s="65">
        <f t="shared" si="128"/>
        <v>17.150937628700923</v>
      </c>
      <c r="FJ67" s="65">
        <f t="shared" si="160"/>
        <v>19.472796493930787</v>
      </c>
      <c r="FK67" s="63">
        <f t="shared" si="161"/>
        <v>3.8153784968820935E-21</v>
      </c>
      <c r="FL67" s="63">
        <f t="shared" si="162"/>
        <v>4.3317286102918066E-21</v>
      </c>
      <c r="FM67" s="63">
        <f t="shared" si="163"/>
        <v>13264244.25602527</v>
      </c>
      <c r="FN67" s="65">
        <f t="shared" si="129"/>
        <v>13.26424425602527</v>
      </c>
      <c r="FO67" s="66">
        <f t="shared" si="130"/>
        <v>113.53779551588126</v>
      </c>
      <c r="FQ67" s="73">
        <f>IF('Picking Information'!U70="Y",'Calculations Page'!FG67,-1)</f>
        <v>11.682668485640901</v>
      </c>
      <c r="FR67" s="72">
        <f>IF('Picking Information'!U70="Y",'Calculations Page'!FN67,-1)</f>
        <v>13.26424425602527</v>
      </c>
      <c r="FS67" s="72">
        <f>IF('Picking Information'!A70="Y",1,'Calculations Page'!X67)</f>
        <v>0.68086787185093611</v>
      </c>
      <c r="FT67" s="72">
        <f t="shared" si="131"/>
        <v>7</v>
      </c>
      <c r="FU67" s="72">
        <f t="shared" si="132"/>
        <v>17.158495750257128</v>
      </c>
      <c r="FV67" s="72">
        <f t="shared" si="133"/>
        <v>19.481377818528117</v>
      </c>
      <c r="FW67" s="74">
        <f t="shared" si="134"/>
        <v>38.962755637056233</v>
      </c>
      <c r="FY67" s="79">
        <f t="shared" si="30"/>
        <v>45.187714395637492</v>
      </c>
      <c r="FZ67" s="80">
        <f t="shared" si="31"/>
        <v>0.4518771439563749</v>
      </c>
      <c r="GA67" s="80">
        <f>(DE67/1000)/'Calculations Page'!EH67</f>
        <v>581.22900120714792</v>
      </c>
      <c r="GB67" s="80">
        <f t="shared" si="32"/>
        <v>816.83851885671163</v>
      </c>
      <c r="GC67" s="80">
        <f>(DG67/1000)/'Calculations Page'!EH67</f>
        <v>574.17161656292978</v>
      </c>
      <c r="GD67" s="80">
        <f t="shared" si="33"/>
        <v>813.49144393603854</v>
      </c>
      <c r="GE67" s="80">
        <f>(DI67/1000)/'Calculations Page'!EH67</f>
        <v>0</v>
      </c>
      <c r="GF67" s="80" t="e">
        <f t="shared" si="34"/>
        <v>#DIV/0!</v>
      </c>
      <c r="GG67" s="81">
        <f t="shared" si="135"/>
        <v>716.15933109943637</v>
      </c>
      <c r="GH67" s="516">
        <f t="shared" si="35"/>
        <v>1.2930211675171442E-16</v>
      </c>
      <c r="GI67" s="515"/>
      <c r="GJ67" s="243"/>
      <c r="GK67" s="85" t="str">
        <f t="shared" si="136"/>
        <v>45.188</v>
      </c>
      <c r="GL67" s="86" t="str">
        <f t="shared" si="137"/>
        <v>0.452</v>
      </c>
      <c r="GM67" s="86" t="str">
        <f t="shared" si="138"/>
        <v>581.23</v>
      </c>
      <c r="GN67" s="86" t="str">
        <f t="shared" si="139"/>
        <v>816.84</v>
      </c>
      <c r="GO67" s="86" t="str">
        <f t="shared" si="140"/>
        <v>574.17</v>
      </c>
      <c r="GP67" s="86" t="str">
        <f t="shared" si="141"/>
        <v>813.49</v>
      </c>
      <c r="GQ67" s="86" t="str">
        <f t="shared" si="142"/>
        <v>0.00</v>
      </c>
      <c r="GR67" s="86" t="e">
        <f t="shared" si="143"/>
        <v>#DIV/0!</v>
      </c>
      <c r="GS67" s="86" t="str">
        <f t="shared" si="144"/>
        <v>11.68</v>
      </c>
      <c r="GT67" s="86" t="str">
        <f t="shared" si="145"/>
        <v>0.681</v>
      </c>
      <c r="GU67" s="86" t="str">
        <f t="shared" si="146"/>
        <v>17.16</v>
      </c>
      <c r="GV67" s="87" t="str">
        <f t="shared" si="147"/>
        <v>19.48</v>
      </c>
      <c r="GW67" s="87" t="str">
        <f t="shared" si="148"/>
        <v>13.26</v>
      </c>
      <c r="GX67" s="129"/>
      <c r="GY67" s="93"/>
    </row>
    <row r="68" spans="1:207">
      <c r="A68" s="39" t="str">
        <f>'Picking Information'!B71</f>
        <v>4</v>
      </c>
      <c r="B68" s="40" t="str">
        <f>'Picking Information'!D71</f>
        <v>TraIL</v>
      </c>
      <c r="C68" s="40" t="str">
        <f>'Picking Information'!E71</f>
        <v>sample name</v>
      </c>
      <c r="D68" s="45">
        <f>'Picking Information'!F71</f>
        <v>0</v>
      </c>
      <c r="E68" s="45">
        <v>1</v>
      </c>
      <c r="F68" s="121">
        <f>'Picking Information'!H71</f>
        <v>100</v>
      </c>
      <c r="G68" s="121">
        <f>'Picking Information'!I71</f>
        <v>100</v>
      </c>
      <c r="H68" s="121">
        <f>'Picking Information'!J71</f>
        <v>100</v>
      </c>
      <c r="I68" s="121">
        <f>'Picking Information'!K71</f>
        <v>100</v>
      </c>
      <c r="J68" s="121">
        <f t="shared" si="37"/>
        <v>100</v>
      </c>
      <c r="K68" s="121">
        <f t="shared" si="38"/>
        <v>100</v>
      </c>
      <c r="L68" s="121">
        <f t="shared" si="39"/>
        <v>50</v>
      </c>
      <c r="M68" s="121">
        <f>IF('Picking Information'!P71="N",'Calculations Page'!F68*1.5,'Calculations Page'!F68)</f>
        <v>100</v>
      </c>
      <c r="N68" s="46" t="str">
        <f>'Picking Information'!R71</f>
        <v>apatite</v>
      </c>
      <c r="O68" s="222"/>
      <c r="P68" s="47">
        <f t="shared" si="40"/>
        <v>2.0784609690826529E-6</v>
      </c>
      <c r="Q68" s="306">
        <f t="shared" si="41"/>
        <v>9.8734290047875788E-7</v>
      </c>
      <c r="R68" s="47">
        <f t="shared" si="42"/>
        <v>1.013358894683579</v>
      </c>
      <c r="S68" s="47">
        <f t="shared" si="43"/>
        <v>6.6199999999999995E-2</v>
      </c>
      <c r="T68" s="47">
        <f t="shared" si="44"/>
        <v>0.06</v>
      </c>
      <c r="U68" s="47">
        <f t="shared" si="45"/>
        <v>0.77623303054496762</v>
      </c>
      <c r="V68" s="47">
        <f t="shared" si="46"/>
        <v>0.69010694319999999</v>
      </c>
      <c r="W68" s="47">
        <f t="shared" si="47"/>
        <v>0.64881813560000001</v>
      </c>
      <c r="X68" s="239">
        <f t="shared" si="48"/>
        <v>0.68086787185093611</v>
      </c>
      <c r="Y68" s="306">
        <f t="shared" si="49"/>
        <v>6.2699137474812516E-3</v>
      </c>
      <c r="Z68" s="306">
        <f t="shared" si="50"/>
        <v>4.936714502393789E-6</v>
      </c>
      <c r="AA68" s="192"/>
      <c r="AB68" s="192"/>
      <c r="AC68" s="192"/>
      <c r="AD68" s="192"/>
      <c r="AE68" s="192"/>
      <c r="AF68" s="192"/>
      <c r="AG68" s="251">
        <f t="shared" si="9"/>
        <v>1433738424205.7283</v>
      </c>
      <c r="AH68" s="246">
        <f t="shared" si="51"/>
        <v>8608725199.2922001</v>
      </c>
      <c r="AI68" s="246">
        <f t="shared" si="10"/>
        <v>1691112105561.1543</v>
      </c>
      <c r="AJ68" s="246">
        <f t="shared" si="52"/>
        <v>13847555888.523577</v>
      </c>
      <c r="AK68" s="246">
        <f t="shared" si="11"/>
        <v>174546574.43947619</v>
      </c>
      <c r="AL68" s="246">
        <f t="shared" si="53"/>
        <v>79527107.403615773</v>
      </c>
      <c r="AM68" s="213" t="str">
        <f t="shared" si="54"/>
        <v>sample name</v>
      </c>
      <c r="AN68" s="256">
        <f t="shared" si="55"/>
        <v>1303284548.9639471</v>
      </c>
      <c r="AO68" s="252">
        <f t="shared" si="56"/>
        <v>1433738424205.7283</v>
      </c>
      <c r="AP68" s="252">
        <f t="shared" si="12"/>
        <v>-2.199E-3</v>
      </c>
      <c r="AQ68" s="252">
        <f t="shared" si="13"/>
        <v>-0.99998423165137618</v>
      </c>
      <c r="AR68" s="252">
        <f t="shared" si="57"/>
        <v>8608725199.2922001</v>
      </c>
      <c r="AS68" s="252">
        <f t="shared" si="14"/>
        <v>1.6318924942564423E-4</v>
      </c>
      <c r="AT68" s="252">
        <f t="shared" si="58"/>
        <v>-7.452123257462559E-2</v>
      </c>
      <c r="AU68" s="252">
        <f t="shared" si="59"/>
        <v>137290153.01859486</v>
      </c>
      <c r="AV68" s="252">
        <f t="shared" si="60"/>
        <v>9456562.6330664139</v>
      </c>
      <c r="AW68" s="252">
        <f t="shared" si="61"/>
        <v>996169.97067578149</v>
      </c>
      <c r="AX68" s="252">
        <f t="shared" si="62"/>
        <v>2673662207.5426502</v>
      </c>
      <c r="AY68" s="252">
        <f t="shared" si="63"/>
        <v>1691112105561.1543</v>
      </c>
      <c r="AZ68" s="252">
        <f t="shared" si="64"/>
        <v>-0.13029600894067567</v>
      </c>
      <c r="BA68" s="252">
        <f t="shared" si="65"/>
        <v>-1</v>
      </c>
      <c r="BB68" s="252">
        <f t="shared" si="66"/>
        <v>13847555888.523577</v>
      </c>
      <c r="BC68" s="252">
        <f t="shared" si="67"/>
        <v>5.34545603211162E-4</v>
      </c>
      <c r="BD68" s="252">
        <f t="shared" si="68"/>
        <v>-4.1025163014571245E-3</v>
      </c>
      <c r="BE68" s="252">
        <f t="shared" si="69"/>
        <v>26831629.130094022</v>
      </c>
      <c r="BF68" s="252">
        <f t="shared" si="70"/>
        <v>269331.52955150726</v>
      </c>
      <c r="BG68" s="252">
        <f t="shared" si="71"/>
        <v>124328.76421099737</v>
      </c>
      <c r="BH68" s="213"/>
      <c r="BI68" s="213"/>
      <c r="BJ68" s="213"/>
      <c r="BK68" s="213"/>
      <c r="BL68" s="213" t="str">
        <f t="shared" si="72"/>
        <v>sample name</v>
      </c>
      <c r="BM68" s="304">
        <f>(($AC$20-'ICPMS Data'!V69)/('ICPMS Data'!V69/$AC$12-1)*AG68)</f>
        <v>1442224508600.5576</v>
      </c>
      <c r="BN68" s="304">
        <f t="shared" si="73"/>
        <v>1433738424205.7283</v>
      </c>
      <c r="BO68" s="304">
        <f>$AC$33-'ICPMS Data'!V69</f>
        <v>-0.99999899999999997</v>
      </c>
      <c r="BP68" s="304">
        <f>'ICPMS Data'!V69/$AC$12-1</f>
        <v>-0.9928325688073395</v>
      </c>
      <c r="BQ68" s="304">
        <f t="shared" si="74"/>
        <v>8608725199.2922001</v>
      </c>
      <c r="BR68" s="304">
        <f>SQRT($AD$33^2+'ICPMS Data'!W69^2)</f>
        <v>1</v>
      </c>
      <c r="BS68" s="304">
        <f>BP68*SQRT(('ICPMS Data'!W69/'ICPMS Data'!V69)^2+($AE$12/$AC$12)^2)</f>
        <v>-0.99285807041188889</v>
      </c>
      <c r="BT68" s="304">
        <f t="shared" si="75"/>
        <v>2039659057534.6572</v>
      </c>
      <c r="BU68" s="485">
        <f t="shared" si="76"/>
        <v>10464703511.882029</v>
      </c>
      <c r="BV68" s="304">
        <f t="shared" si="77"/>
        <v>14799656485.616226</v>
      </c>
      <c r="BW68" s="304">
        <f>AI68*(($AC$21-'ICPMS Data'!X69)/('ICPMS Data'!X69/$AC$13-1))</f>
        <v>1473438918630.7102</v>
      </c>
      <c r="BX68" s="304">
        <f t="shared" si="78"/>
        <v>1691112105561.1543</v>
      </c>
      <c r="BY68" s="304">
        <f>$AC$34-'ICPMS Data'!X69</f>
        <v>-0.99999899999999997</v>
      </c>
      <c r="BZ68" s="304">
        <f>'ICPMS Data'!X69/$AC$13-1</f>
        <v>-1</v>
      </c>
      <c r="CA68" s="304">
        <f t="shared" si="79"/>
        <v>13847555888.523577</v>
      </c>
      <c r="CB68" s="304">
        <f>SQRT($AD$34^2+'ICPMS Data'!Y69^2)</f>
        <v>1</v>
      </c>
      <c r="CC68" s="304">
        <f>BZ68*SQRT(('ICPMS Data'!Y69/'ICPMS Data'!X69)^2+($AE$13/$AC$13)^2)</f>
        <v>-1</v>
      </c>
      <c r="CD68" s="304">
        <f t="shared" si="80"/>
        <v>2083793272822.5024</v>
      </c>
      <c r="CE68" s="485">
        <v>0</v>
      </c>
      <c r="CF68" s="485">
        <v>0</v>
      </c>
      <c r="CG68" s="213" t="str">
        <f t="shared" si="81"/>
        <v>sample name</v>
      </c>
      <c r="CH68" s="262">
        <f t="shared" si="82"/>
        <v>1440921224051.5938</v>
      </c>
      <c r="CI68" s="257">
        <f t="shared" si="83"/>
        <v>2039659062155.1809</v>
      </c>
      <c r="CJ68" s="257">
        <f t="shared" si="84"/>
        <v>10455246949.248962</v>
      </c>
      <c r="CK68" s="257">
        <f t="shared" si="85"/>
        <v>14799656519.142496</v>
      </c>
      <c r="CL68" s="262">
        <f t="shared" si="86"/>
        <v>1470765256423.1675</v>
      </c>
      <c r="CM68" s="257">
        <f t="shared" si="87"/>
        <v>2083793272995.249</v>
      </c>
      <c r="CN68" s="262">
        <f t="shared" si="88"/>
        <v>-269331.52955150726</v>
      </c>
      <c r="CO68" s="257">
        <f t="shared" si="89"/>
        <v>124328.76421099737</v>
      </c>
      <c r="CP68" s="286"/>
      <c r="CQ68" s="218">
        <f t="shared" si="90"/>
        <v>2.4109243704332935E-12</v>
      </c>
      <c r="CR68" s="48">
        <f t="shared" si="91"/>
        <v>3.3882271664527924E-12</v>
      </c>
      <c r="CS68" s="219">
        <f t="shared" si="92"/>
        <v>2.3935568505840428E-12</v>
      </c>
      <c r="CT68" s="219">
        <f t="shared" si="93"/>
        <v>3.3881379770019618E-12</v>
      </c>
      <c r="CU68" s="323">
        <f t="shared" si="94"/>
        <v>0.56437141893797726</v>
      </c>
      <c r="CV68" s="219">
        <f t="shared" si="95"/>
        <v>1.7367519849250768E-14</v>
      </c>
      <c r="CW68" s="219">
        <f t="shared" si="96"/>
        <v>2.4584147041764943E-14</v>
      </c>
      <c r="CX68" s="323">
        <f t="shared" si="97"/>
        <v>3.5831675947316753E-3</v>
      </c>
      <c r="CY68" s="48">
        <f t="shared" si="98"/>
        <v>2.443131655187986E-12</v>
      </c>
      <c r="CZ68" s="48">
        <f t="shared" si="99"/>
        <v>3.4614506195934368E-12</v>
      </c>
      <c r="DA68" s="323">
        <f t="shared" si="100"/>
        <v>0.43204541346729097</v>
      </c>
      <c r="DB68" s="219">
        <f t="shared" si="101"/>
        <v>0</v>
      </c>
      <c r="DC68" s="219">
        <f t="shared" si="102"/>
        <v>0</v>
      </c>
      <c r="DD68" s="213"/>
      <c r="DE68" s="267">
        <f t="shared" si="103"/>
        <v>0.57387232789423681</v>
      </c>
      <c r="DF68" s="263">
        <f t="shared" si="104"/>
        <v>0.80649971243075813</v>
      </c>
      <c r="DG68" s="263">
        <f t="shared" si="105"/>
        <v>0.56690426926982029</v>
      </c>
      <c r="DH68" s="263">
        <f t="shared" si="106"/>
        <v>0.8031950017704611</v>
      </c>
      <c r="DI68" s="263">
        <f t="shared" si="107"/>
        <v>0</v>
      </c>
      <c r="DJ68" s="268">
        <f t="shared" si="108"/>
        <v>0</v>
      </c>
      <c r="DL68" s="49">
        <f>'He Data'!P70/(1000000000*22413.6)</f>
        <v>4.4615768997394438E-14</v>
      </c>
      <c r="DM68" s="45">
        <f>DL68*('He Data'!Q70/'He Data'!P70)</f>
        <v>4.4615768997394438E-16</v>
      </c>
      <c r="DN68" s="50">
        <f t="shared" si="109"/>
        <v>26867616090.23093</v>
      </c>
      <c r="DO68" s="51">
        <f>DN68*('He Data'!Q70/'He Data'!P70)</f>
        <v>268676160.9023093</v>
      </c>
      <c r="DP68" s="50">
        <f t="shared" si="110"/>
        <v>6.5527793044642685E-14</v>
      </c>
      <c r="DQ68" s="50">
        <f t="shared" si="111"/>
        <v>6.5527793044642689E-16</v>
      </c>
      <c r="DR68" s="50">
        <f>('He Data'!P70/1000000000)*0.0000000008107131194</f>
        <v>8.1071311940000007E-19</v>
      </c>
      <c r="DS68" s="50">
        <f>('He Data'!P70/1000000000)/3785.41178*42</f>
        <v>1.1095226210766429E-11</v>
      </c>
      <c r="DW68" s="213" t="str">
        <f t="shared" si="112"/>
        <v>sample name</v>
      </c>
      <c r="DX68" s="324">
        <f t="shared" si="164"/>
        <v>11.682668485640901</v>
      </c>
      <c r="DY68" s="325">
        <f t="shared" si="114"/>
        <v>12.479820849095493</v>
      </c>
      <c r="DZ68" s="326">
        <f t="shared" si="115"/>
        <v>11682668.485640902</v>
      </c>
      <c r="EA68" s="326">
        <f t="shared" si="149"/>
        <v>4.4615793103292131E-14</v>
      </c>
      <c r="EB68" s="324">
        <f t="shared" si="150"/>
        <v>-5.40299948539397E-7</v>
      </c>
      <c r="EC68" s="326">
        <f t="shared" si="116"/>
        <v>11682662.173495721</v>
      </c>
      <c r="ED68" s="324">
        <f t="shared" si="117"/>
        <v>11.682662173495721</v>
      </c>
      <c r="EE68" s="326"/>
      <c r="EF68" s="457" t="str">
        <f>'Picking Information'!B71</f>
        <v>4</v>
      </c>
      <c r="EG68" s="459" t="str">
        <f>'Picking Information'!C71</f>
        <v>t</v>
      </c>
      <c r="EH68" s="510">
        <f>IF($EG68="a",'Alpha Ejection Compiler'!G68,IF($EG68="z",'Alpha Ejection Compiler'!N68,IF($EG68="t",'Alpha Ejection Compiler'!U68,IF($EG68="m",'Alpha Ejection Compiler'!AB68,-1))))</f>
        <v>9.8734290047875788E-7</v>
      </c>
      <c r="EI68" s="511">
        <f>'Alpha Ejection Compiler'!E68</f>
        <v>36.473074156562177</v>
      </c>
      <c r="EJ68" s="30">
        <f>IF($EG68="a",'Alpha Ejection Compiler'!H68,IF($EG68="z",'Alpha Ejection Compiler'!O68,IF($EG68="t",'Alpha Ejection Compiler'!V68,IF($EG68="m",'Alpha Ejection Compiler'!AC68,-1))))</f>
        <v>0.66114028275255876</v>
      </c>
      <c r="EK68" s="30">
        <f>IF($EG68="a",'Alpha Ejection Compiler'!I68,IF($EG68="z",'Alpha Ejection Compiler'!P68,IF($EG68="t",'Alpha Ejection Compiler'!W68,IF($EG68="m",'Alpha Ejection Compiler'!AD68,-1))))</f>
        <v>0.61074389114078864</v>
      </c>
      <c r="EL68" s="30">
        <f>IF($EG68="a",'Alpha Ejection Compiler'!J68,IF($EG68="z",'Alpha Ejection Compiler'!Q68,IF($EG68="t",'Alpha Ejection Compiler'!X68,IF($EG68="m",'Alpha Ejection Compiler'!AE68,-1))))</f>
        <v>0.60306894562696034</v>
      </c>
      <c r="EM68" s="30">
        <f>IF($EG68="a",'Alpha Ejection Compiler'!K68,IF($EG68="z",'Alpha Ejection Compiler'!R68,IF($EG68="t",'Alpha Ejection Compiler'!Y68,IF($EG68="m",'Alpha Ejection Compiler'!AF68,-1))))</f>
        <v>0.88949550111769804</v>
      </c>
      <c r="EN68" s="30">
        <f t="shared" si="118"/>
        <v>0.64814583563176209</v>
      </c>
      <c r="EO68" s="30">
        <f t="shared" si="151"/>
        <v>0.68086787185093611</v>
      </c>
      <c r="EP68" s="213" t="str">
        <f t="shared" si="119"/>
        <v>sample name</v>
      </c>
      <c r="EQ68" s="474">
        <f t="shared" si="165"/>
        <v>11.682662173495721</v>
      </c>
      <c r="ER68" s="475">
        <f t="shared" si="121"/>
        <v>12.479814106248931</v>
      </c>
      <c r="ES68" s="473">
        <f t="shared" si="122"/>
        <v>11682662.173495721</v>
      </c>
      <c r="ET68" s="476">
        <f t="shared" si="152"/>
        <v>2.8934214150643833E-14</v>
      </c>
      <c r="EU68" s="478">
        <f t="shared" si="153"/>
        <v>0.35148009771312938</v>
      </c>
      <c r="EV68" s="477">
        <f t="shared" si="123"/>
        <v>15788885.415785477</v>
      </c>
      <c r="EW68" s="474">
        <f t="shared" si="124"/>
        <v>15.788885415785476</v>
      </c>
      <c r="EX68" s="474"/>
      <c r="EZ68" s="128">
        <f t="shared" si="154"/>
        <v>2.9704040515747972E-21</v>
      </c>
      <c r="FA68" s="63">
        <f t="shared" si="155"/>
        <v>1.1973081346474233E-22</v>
      </c>
      <c r="FB68" s="67">
        <f t="shared" si="156"/>
        <v>7.2524363184255366E-22</v>
      </c>
      <c r="FC68" s="63">
        <f t="shared" si="157"/>
        <v>0</v>
      </c>
      <c r="FD68" s="63">
        <f t="shared" si="125"/>
        <v>3.8153784968820935E-21</v>
      </c>
      <c r="FE68" s="67">
        <f t="shared" si="126"/>
        <v>1.610802832088443E-10</v>
      </c>
      <c r="FF68" s="67">
        <f t="shared" si="158"/>
        <v>11682668.485640902</v>
      </c>
      <c r="FG68" s="64">
        <f t="shared" si="127"/>
        <v>11.682668485640901</v>
      </c>
      <c r="FH68" s="65">
        <f t="shared" si="159"/>
        <v>17150937.628700923</v>
      </c>
      <c r="FI68" s="65">
        <f t="shared" si="128"/>
        <v>17.150937628700923</v>
      </c>
      <c r="FJ68" s="65">
        <f t="shared" si="160"/>
        <v>19.472796493930787</v>
      </c>
      <c r="FK68" s="63">
        <f t="shared" si="161"/>
        <v>3.8153784968820935E-21</v>
      </c>
      <c r="FL68" s="63">
        <f t="shared" si="162"/>
        <v>4.3317286102918066E-21</v>
      </c>
      <c r="FM68" s="63">
        <f t="shared" si="163"/>
        <v>13264244.25602527</v>
      </c>
      <c r="FN68" s="65">
        <f t="shared" si="129"/>
        <v>13.26424425602527</v>
      </c>
      <c r="FO68" s="66">
        <f t="shared" si="130"/>
        <v>113.53779551588126</v>
      </c>
      <c r="FQ68" s="73">
        <f>IF('Picking Information'!U71="Y",'Calculations Page'!FG68,-1)</f>
        <v>11.682668485640901</v>
      </c>
      <c r="FR68" s="72">
        <f>IF('Picking Information'!U71="Y",'Calculations Page'!FN68,-1)</f>
        <v>13.26424425602527</v>
      </c>
      <c r="FS68" s="72">
        <f>IF('Picking Information'!A71="Y",1,'Calculations Page'!X68)</f>
        <v>0.68086787185093611</v>
      </c>
      <c r="FT68" s="72">
        <f t="shared" si="131"/>
        <v>7</v>
      </c>
      <c r="FU68" s="72">
        <f t="shared" si="132"/>
        <v>17.158495750257128</v>
      </c>
      <c r="FV68" s="72">
        <f t="shared" si="133"/>
        <v>19.481377818528117</v>
      </c>
      <c r="FW68" s="74">
        <f t="shared" si="134"/>
        <v>38.962755637056233</v>
      </c>
      <c r="FY68" s="79">
        <f t="shared" si="30"/>
        <v>45.187714395637492</v>
      </c>
      <c r="FZ68" s="80">
        <f t="shared" si="31"/>
        <v>0.4518771439563749</v>
      </c>
      <c r="GA68" s="80">
        <f>(DE68/1000)/'Calculations Page'!EH68</f>
        <v>581.22900120714792</v>
      </c>
      <c r="GB68" s="80">
        <f t="shared" si="32"/>
        <v>816.83851885671163</v>
      </c>
      <c r="GC68" s="80">
        <f>(DG68/1000)/'Calculations Page'!EH68</f>
        <v>574.17161656292978</v>
      </c>
      <c r="GD68" s="80">
        <f t="shared" si="33"/>
        <v>813.49144393603854</v>
      </c>
      <c r="GE68" s="80">
        <f>(DI68/1000)/'Calculations Page'!EH68</f>
        <v>0</v>
      </c>
      <c r="GF68" s="80" t="e">
        <f t="shared" si="34"/>
        <v>#DIV/0!</v>
      </c>
      <c r="GG68" s="81">
        <f t="shared" si="135"/>
        <v>716.15933109943637</v>
      </c>
      <c r="GH68" s="516">
        <f t="shared" si="35"/>
        <v>1.2930211675171442E-16</v>
      </c>
      <c r="GI68" s="515"/>
      <c r="GJ68" s="243"/>
      <c r="GK68" s="85" t="str">
        <f t="shared" si="136"/>
        <v>45.188</v>
      </c>
      <c r="GL68" s="86" t="str">
        <f t="shared" si="137"/>
        <v>0.452</v>
      </c>
      <c r="GM68" s="86" t="str">
        <f t="shared" si="138"/>
        <v>581.23</v>
      </c>
      <c r="GN68" s="86" t="str">
        <f t="shared" si="139"/>
        <v>816.84</v>
      </c>
      <c r="GO68" s="86" t="str">
        <f t="shared" si="140"/>
        <v>574.17</v>
      </c>
      <c r="GP68" s="86" t="str">
        <f t="shared" si="141"/>
        <v>813.49</v>
      </c>
      <c r="GQ68" s="86" t="str">
        <f t="shared" si="142"/>
        <v>0.00</v>
      </c>
      <c r="GR68" s="86" t="e">
        <f t="shared" si="143"/>
        <v>#DIV/0!</v>
      </c>
      <c r="GS68" s="86" t="str">
        <f t="shared" si="144"/>
        <v>11.68</v>
      </c>
      <c r="GT68" s="86" t="str">
        <f t="shared" si="145"/>
        <v>0.681</v>
      </c>
      <c r="GU68" s="86" t="str">
        <f t="shared" si="146"/>
        <v>17.16</v>
      </c>
      <c r="GV68" s="87" t="str">
        <f t="shared" si="147"/>
        <v>19.48</v>
      </c>
      <c r="GW68" s="87" t="str">
        <f t="shared" si="148"/>
        <v>13.26</v>
      </c>
      <c r="GX68" s="129"/>
      <c r="GY68" s="93"/>
    </row>
    <row r="69" spans="1:207">
      <c r="A69" s="39" t="str">
        <f>'Picking Information'!B72</f>
        <v>4</v>
      </c>
      <c r="B69" s="40" t="str">
        <f>'Picking Information'!D72</f>
        <v>TraIL</v>
      </c>
      <c r="C69" s="40" t="str">
        <f>'Picking Information'!E72</f>
        <v>sample name</v>
      </c>
      <c r="D69" s="45">
        <f>'Picking Information'!F72</f>
        <v>0</v>
      </c>
      <c r="E69" s="45">
        <v>1</v>
      </c>
      <c r="F69" s="121">
        <f>'Picking Information'!H72</f>
        <v>100</v>
      </c>
      <c r="G69" s="121">
        <f>'Picking Information'!I72</f>
        <v>100</v>
      </c>
      <c r="H69" s="121">
        <f>'Picking Information'!J72</f>
        <v>100</v>
      </c>
      <c r="I69" s="121">
        <f>'Picking Information'!K72</f>
        <v>100</v>
      </c>
      <c r="J69" s="121">
        <f t="shared" si="37"/>
        <v>100</v>
      </c>
      <c r="K69" s="121">
        <f t="shared" si="38"/>
        <v>100</v>
      </c>
      <c r="L69" s="121">
        <f t="shared" si="39"/>
        <v>50</v>
      </c>
      <c r="M69" s="121">
        <f>IF('Picking Information'!P72="N",'Calculations Page'!F69*1.5,'Calculations Page'!F69)</f>
        <v>100</v>
      </c>
      <c r="N69" s="46" t="str">
        <f>'Picking Information'!R72</f>
        <v>apatite</v>
      </c>
      <c r="O69" s="222"/>
      <c r="P69" s="47">
        <f t="shared" si="40"/>
        <v>2.0784609690826529E-6</v>
      </c>
      <c r="Q69" s="306">
        <f t="shared" si="41"/>
        <v>9.8734290047875788E-7</v>
      </c>
      <c r="R69" s="47">
        <f t="shared" si="42"/>
        <v>1.013358894683579</v>
      </c>
      <c r="S69" s="47">
        <f t="shared" si="43"/>
        <v>6.6199999999999995E-2</v>
      </c>
      <c r="T69" s="47">
        <f t="shared" si="44"/>
        <v>0.06</v>
      </c>
      <c r="U69" s="47">
        <f t="shared" si="45"/>
        <v>0.77623303054496762</v>
      </c>
      <c r="V69" s="47">
        <f t="shared" si="46"/>
        <v>0.69010694319999999</v>
      </c>
      <c r="W69" s="47">
        <f t="shared" si="47"/>
        <v>0.64881813560000001</v>
      </c>
      <c r="X69" s="239">
        <f t="shared" si="48"/>
        <v>0.68086787185093611</v>
      </c>
      <c r="Y69" s="306">
        <f t="shared" si="49"/>
        <v>6.2699137474812516E-3</v>
      </c>
      <c r="Z69" s="306">
        <f t="shared" si="50"/>
        <v>4.936714502393789E-6</v>
      </c>
      <c r="AA69" s="192"/>
      <c r="AB69" s="192"/>
      <c r="AC69" s="192"/>
      <c r="AD69" s="192"/>
      <c r="AE69" s="192"/>
      <c r="AF69" s="192"/>
      <c r="AG69" s="251">
        <f t="shared" ref="AG69:AG132" si="166">((1/$AC$16)-(1/$AC$12))/(1-((1/$AC$16)/(1/$AC$20)))*$AC$5</f>
        <v>1433738424205.7283</v>
      </c>
      <c r="AH69" s="246">
        <f t="shared" si="51"/>
        <v>8608725199.2922001</v>
      </c>
      <c r="AI69" s="246">
        <f t="shared" ref="AI69:AI132" si="167">(((1/$AC$17)-(1/$AC$13))/(1-(1/$AC$17)/(1/$AC$21))*$AC$6)</f>
        <v>1691112105561.1543</v>
      </c>
      <c r="AJ69" s="246">
        <f t="shared" si="52"/>
        <v>13847555888.523577</v>
      </c>
      <c r="AK69" s="246">
        <f t="shared" ref="AK69:AK132" si="168">(1/$AC$18)*$AC$7*0.1502</f>
        <v>174546574.43947619</v>
      </c>
      <c r="AL69" s="246">
        <f t="shared" si="53"/>
        <v>79527107.403615773</v>
      </c>
      <c r="AM69" s="213" t="str">
        <f t="shared" si="54"/>
        <v>sample name</v>
      </c>
      <c r="AN69" s="256">
        <f t="shared" si="55"/>
        <v>1303284548.9639471</v>
      </c>
      <c r="AO69" s="252">
        <f t="shared" si="56"/>
        <v>1433738424205.7283</v>
      </c>
      <c r="AP69" s="252">
        <f t="shared" ref="AP69:AP132" si="169">$AC$33-$AC$24</f>
        <v>-2.199E-3</v>
      </c>
      <c r="AQ69" s="252">
        <f t="shared" ref="AQ69:AQ132" si="170">$AC$24/$AC$12-1</f>
        <v>-0.99998423165137618</v>
      </c>
      <c r="AR69" s="252">
        <f t="shared" si="57"/>
        <v>8608725199.2922001</v>
      </c>
      <c r="AS69" s="252">
        <f t="shared" ref="AS69:AS132" si="171">SQRT($AD$33^2+$AD$24^2)</f>
        <v>1.6318924942564423E-4</v>
      </c>
      <c r="AT69" s="252">
        <f t="shared" si="58"/>
        <v>-7.452123257462559E-2</v>
      </c>
      <c r="AU69" s="252">
        <f t="shared" si="59"/>
        <v>137290153.01859486</v>
      </c>
      <c r="AV69" s="252">
        <f t="shared" si="60"/>
        <v>9456562.6330664139</v>
      </c>
      <c r="AW69" s="252">
        <f t="shared" si="61"/>
        <v>996169.97067578149</v>
      </c>
      <c r="AX69" s="252">
        <f t="shared" si="62"/>
        <v>2673662207.5426502</v>
      </c>
      <c r="AY69" s="252">
        <f t="shared" si="63"/>
        <v>1691112105561.1543</v>
      </c>
      <c r="AZ69" s="252">
        <f t="shared" si="64"/>
        <v>-0.13029600894067567</v>
      </c>
      <c r="BA69" s="252">
        <f t="shared" si="65"/>
        <v>-1</v>
      </c>
      <c r="BB69" s="252">
        <f t="shared" si="66"/>
        <v>13847555888.523577</v>
      </c>
      <c r="BC69" s="252">
        <f t="shared" si="67"/>
        <v>5.34545603211162E-4</v>
      </c>
      <c r="BD69" s="252">
        <f t="shared" si="68"/>
        <v>-4.1025163014571245E-3</v>
      </c>
      <c r="BE69" s="252">
        <f t="shared" si="69"/>
        <v>26831629.130094022</v>
      </c>
      <c r="BF69" s="252">
        <f t="shared" si="70"/>
        <v>269331.52955150726</v>
      </c>
      <c r="BG69" s="252">
        <f t="shared" si="71"/>
        <v>124328.76421099737</v>
      </c>
      <c r="BH69" s="213"/>
      <c r="BI69" s="213"/>
      <c r="BJ69" s="213"/>
      <c r="BK69" s="213"/>
      <c r="BL69" s="213" t="str">
        <f t="shared" si="72"/>
        <v>sample name</v>
      </c>
      <c r="BM69" s="304">
        <f>(($AC$20-'ICPMS Data'!V70)/('ICPMS Data'!V70/$AC$12-1)*AG69)</f>
        <v>1442224508600.5576</v>
      </c>
      <c r="BN69" s="304">
        <f t="shared" si="73"/>
        <v>1433738424205.7283</v>
      </c>
      <c r="BO69" s="304">
        <f>$AC$33-'ICPMS Data'!V70</f>
        <v>-0.99999899999999997</v>
      </c>
      <c r="BP69" s="304">
        <f>'ICPMS Data'!V70/$AC$12-1</f>
        <v>-0.9928325688073395</v>
      </c>
      <c r="BQ69" s="304">
        <f t="shared" si="74"/>
        <v>8608725199.2922001</v>
      </c>
      <c r="BR69" s="304">
        <f>SQRT($AD$33^2+'ICPMS Data'!W70^2)</f>
        <v>1</v>
      </c>
      <c r="BS69" s="304">
        <f>BP69*SQRT(('ICPMS Data'!W70/'ICPMS Data'!V70)^2+($AE$12/$AC$12)^2)</f>
        <v>-0.99285807041188889</v>
      </c>
      <c r="BT69" s="304">
        <f t="shared" si="75"/>
        <v>2039659057534.6572</v>
      </c>
      <c r="BU69" s="485">
        <f t="shared" si="76"/>
        <v>10464703511.882029</v>
      </c>
      <c r="BV69" s="304">
        <f t="shared" si="77"/>
        <v>14799656485.616226</v>
      </c>
      <c r="BW69" s="304">
        <f>AI69*(($AC$21-'ICPMS Data'!X70)/('ICPMS Data'!X70/$AC$13-1))</f>
        <v>1473438918630.7102</v>
      </c>
      <c r="BX69" s="304">
        <f t="shared" si="78"/>
        <v>1691112105561.1543</v>
      </c>
      <c r="BY69" s="304">
        <f>$AC$34-'ICPMS Data'!X70</f>
        <v>-0.99999899999999997</v>
      </c>
      <c r="BZ69" s="304">
        <f>'ICPMS Data'!X70/$AC$13-1</f>
        <v>-1</v>
      </c>
      <c r="CA69" s="304">
        <f t="shared" si="79"/>
        <v>13847555888.523577</v>
      </c>
      <c r="CB69" s="304">
        <f>SQRT($AD$34^2+'ICPMS Data'!Y70^2)</f>
        <v>1</v>
      </c>
      <c r="CC69" s="304">
        <f>BZ69*SQRT(('ICPMS Data'!Y70/'ICPMS Data'!X70)^2+($AE$13/$AC$13)^2)</f>
        <v>-1</v>
      </c>
      <c r="CD69" s="304">
        <f t="shared" si="80"/>
        <v>2083793272822.5024</v>
      </c>
      <c r="CE69" s="485">
        <v>0</v>
      </c>
      <c r="CF69" s="485">
        <v>0</v>
      </c>
      <c r="CG69" s="213" t="str">
        <f t="shared" si="81"/>
        <v>sample name</v>
      </c>
      <c r="CH69" s="262">
        <f t="shared" si="82"/>
        <v>1440921224051.5938</v>
      </c>
      <c r="CI69" s="257">
        <f t="shared" si="83"/>
        <v>2039659062155.1809</v>
      </c>
      <c r="CJ69" s="257">
        <f t="shared" si="84"/>
        <v>10455246949.248962</v>
      </c>
      <c r="CK69" s="257">
        <f t="shared" si="85"/>
        <v>14799656519.142496</v>
      </c>
      <c r="CL69" s="262">
        <f t="shared" si="86"/>
        <v>1470765256423.1675</v>
      </c>
      <c r="CM69" s="257">
        <f t="shared" si="87"/>
        <v>2083793272995.249</v>
      </c>
      <c r="CN69" s="262">
        <f t="shared" si="88"/>
        <v>-269331.52955150726</v>
      </c>
      <c r="CO69" s="257">
        <f t="shared" si="89"/>
        <v>124328.76421099737</v>
      </c>
      <c r="CP69" s="286"/>
      <c r="CQ69" s="218">
        <f t="shared" si="90"/>
        <v>2.4109243704332935E-12</v>
      </c>
      <c r="CR69" s="48">
        <f t="shared" si="91"/>
        <v>3.3882271664527924E-12</v>
      </c>
      <c r="CS69" s="219">
        <f t="shared" si="92"/>
        <v>2.3935568505840428E-12</v>
      </c>
      <c r="CT69" s="219">
        <f t="shared" si="93"/>
        <v>3.3881379770019618E-12</v>
      </c>
      <c r="CU69" s="323">
        <f t="shared" si="94"/>
        <v>0.56437141893797726</v>
      </c>
      <c r="CV69" s="219">
        <f t="shared" si="95"/>
        <v>1.7367519849250768E-14</v>
      </c>
      <c r="CW69" s="219">
        <f t="shared" si="96"/>
        <v>2.4584147041764943E-14</v>
      </c>
      <c r="CX69" s="323">
        <f t="shared" si="97"/>
        <v>3.5831675947316753E-3</v>
      </c>
      <c r="CY69" s="48">
        <f t="shared" si="98"/>
        <v>2.443131655187986E-12</v>
      </c>
      <c r="CZ69" s="48">
        <f t="shared" si="99"/>
        <v>3.4614506195934368E-12</v>
      </c>
      <c r="DA69" s="323">
        <f t="shared" si="100"/>
        <v>0.43204541346729097</v>
      </c>
      <c r="DB69" s="219">
        <f t="shared" si="101"/>
        <v>0</v>
      </c>
      <c r="DC69" s="219">
        <f t="shared" si="102"/>
        <v>0</v>
      </c>
      <c r="DD69" s="213"/>
      <c r="DE69" s="267">
        <f t="shared" si="103"/>
        <v>0.57387232789423681</v>
      </c>
      <c r="DF69" s="263">
        <f t="shared" si="104"/>
        <v>0.80649971243075813</v>
      </c>
      <c r="DG69" s="263">
        <f t="shared" si="105"/>
        <v>0.56690426926982029</v>
      </c>
      <c r="DH69" s="263">
        <f t="shared" si="106"/>
        <v>0.8031950017704611</v>
      </c>
      <c r="DI69" s="263">
        <f t="shared" si="107"/>
        <v>0</v>
      </c>
      <c r="DJ69" s="268">
        <f t="shared" si="108"/>
        <v>0</v>
      </c>
      <c r="DL69" s="49">
        <f>'He Data'!P71/(1000000000*22413.6)</f>
        <v>4.4615768997394438E-14</v>
      </c>
      <c r="DM69" s="45">
        <f>DL69*('He Data'!Q71/'He Data'!P71)</f>
        <v>4.4615768997394438E-16</v>
      </c>
      <c r="DN69" s="50">
        <f t="shared" si="109"/>
        <v>26867616090.23093</v>
      </c>
      <c r="DO69" s="51">
        <f>DN69*('He Data'!Q71/'He Data'!P71)</f>
        <v>268676160.9023093</v>
      </c>
      <c r="DP69" s="50">
        <f t="shared" si="110"/>
        <v>6.5527793044642685E-14</v>
      </c>
      <c r="DQ69" s="50">
        <f t="shared" si="111"/>
        <v>6.5527793044642689E-16</v>
      </c>
      <c r="DR69" s="50">
        <f>('He Data'!P71/1000000000)*0.0000000008107131194</f>
        <v>8.1071311940000007E-19</v>
      </c>
      <c r="DS69" s="50">
        <f>('He Data'!P71/1000000000)/3785.41178*42</f>
        <v>1.1095226210766429E-11</v>
      </c>
      <c r="DW69" s="213" t="str">
        <f t="shared" si="112"/>
        <v>sample name</v>
      </c>
      <c r="DX69" s="324">
        <f t="shared" si="164"/>
        <v>11.682668485640901</v>
      </c>
      <c r="DY69" s="325">
        <f t="shared" si="114"/>
        <v>12.479820849095493</v>
      </c>
      <c r="DZ69" s="326">
        <f t="shared" si="115"/>
        <v>11682668.485640902</v>
      </c>
      <c r="EA69" s="326">
        <f t="shared" ref="EA69:EA100" si="172">8*CS69*(EXP($DV$5*DZ69)-1)+7*CV69*(EXP($DV$6*DZ69)-1)+6*CY69*(EXP($DV$7*DZ69)-1)+DB69*(EXP($DV$8*DZ69)-1)</f>
        <v>4.4615793103292131E-14</v>
      </c>
      <c r="EB69" s="324">
        <f t="shared" ref="EB69:EB100" si="173">(DL69-EA69)/DL69</f>
        <v>-5.40299948539397E-7</v>
      </c>
      <c r="EC69" s="326">
        <f t="shared" si="116"/>
        <v>11682662.173495721</v>
      </c>
      <c r="ED69" s="324">
        <f t="shared" si="117"/>
        <v>11.682662173495721</v>
      </c>
      <c r="EE69" s="326"/>
      <c r="EF69" s="457" t="str">
        <f>'Picking Information'!B72</f>
        <v>4</v>
      </c>
      <c r="EG69" s="459" t="str">
        <f>'Picking Information'!C72</f>
        <v>t</v>
      </c>
      <c r="EH69" s="510">
        <f>IF($EG69="a",'Alpha Ejection Compiler'!G69,IF($EG69="z",'Alpha Ejection Compiler'!N69,IF($EG69="t",'Alpha Ejection Compiler'!U69,IF($EG69="m",'Alpha Ejection Compiler'!AB69,-1))))</f>
        <v>9.8734290047875788E-7</v>
      </c>
      <c r="EI69" s="511">
        <f>'Alpha Ejection Compiler'!E69</f>
        <v>36.473074156562177</v>
      </c>
      <c r="EJ69" s="30">
        <f>IF($EG69="a",'Alpha Ejection Compiler'!H69,IF($EG69="z",'Alpha Ejection Compiler'!O69,IF($EG69="t",'Alpha Ejection Compiler'!V69,IF($EG69="m",'Alpha Ejection Compiler'!AC69,-1))))</f>
        <v>0.66114028275255876</v>
      </c>
      <c r="EK69" s="30">
        <f>IF($EG69="a",'Alpha Ejection Compiler'!I69,IF($EG69="z",'Alpha Ejection Compiler'!P69,IF($EG69="t",'Alpha Ejection Compiler'!W69,IF($EG69="m",'Alpha Ejection Compiler'!AD69,-1))))</f>
        <v>0.61074389114078864</v>
      </c>
      <c r="EL69" s="30">
        <f>IF($EG69="a",'Alpha Ejection Compiler'!J69,IF($EG69="z",'Alpha Ejection Compiler'!Q69,IF($EG69="t",'Alpha Ejection Compiler'!X69,IF($EG69="m",'Alpha Ejection Compiler'!AE69,-1))))</f>
        <v>0.60306894562696034</v>
      </c>
      <c r="EM69" s="30">
        <f>IF($EG69="a",'Alpha Ejection Compiler'!K69,IF($EG69="z",'Alpha Ejection Compiler'!R69,IF($EG69="t",'Alpha Ejection Compiler'!Y69,IF($EG69="m",'Alpha Ejection Compiler'!AF69,-1))))</f>
        <v>0.88949550111769804</v>
      </c>
      <c r="EN69" s="30">
        <f t="shared" si="118"/>
        <v>0.64814583563176209</v>
      </c>
      <c r="EO69" s="30">
        <f t="shared" ref="EO69:EO100" si="174">X69</f>
        <v>0.68086787185093611</v>
      </c>
      <c r="EP69" s="213" t="str">
        <f t="shared" si="119"/>
        <v>sample name</v>
      </c>
      <c r="EQ69" s="474">
        <f t="shared" si="165"/>
        <v>11.682662173495721</v>
      </c>
      <c r="ER69" s="475">
        <f t="shared" si="121"/>
        <v>12.479814106248931</v>
      </c>
      <c r="ES69" s="473">
        <f t="shared" si="122"/>
        <v>11682662.173495721</v>
      </c>
      <c r="ET69" s="476">
        <f t="shared" ref="ET69:ET100" si="175">8*EJ69*CS69*(EXP($DV$5*ES69)-1)+7*CV69*EK69*(EXP($DV$6*ES69)-1)+6*EL69*CY69*(EXP($DV$7*ES69)-1)+DB69*EM69*(EXP($DV$8*ES69)-1)</f>
        <v>2.8934214150643833E-14</v>
      </c>
      <c r="EU69" s="478">
        <f t="shared" ref="EU69:EU100" si="176">(DL69-ET69)/DL69</f>
        <v>0.35148009771312938</v>
      </c>
      <c r="EV69" s="477">
        <f t="shared" si="123"/>
        <v>15788885.415785477</v>
      </c>
      <c r="EW69" s="474">
        <f t="shared" si="124"/>
        <v>15.788885415785476</v>
      </c>
      <c r="EX69" s="474"/>
      <c r="EZ69" s="128">
        <f t="shared" ref="EZ69:EZ100" si="177">8*$DV$5*CS69</f>
        <v>2.9704040515747972E-21</v>
      </c>
      <c r="FA69" s="63">
        <f t="shared" ref="FA69:FA100" si="178">7*$DV$6*CV69</f>
        <v>1.1973081346474233E-22</v>
      </c>
      <c r="FB69" s="67">
        <f t="shared" ref="FB69:FB100" si="179">6*$DV$7*CY69</f>
        <v>7.2524363184255366E-22</v>
      </c>
      <c r="FC69" s="63">
        <f t="shared" ref="FC69:FC100" si="180">$DV$8*DB69</f>
        <v>0</v>
      </c>
      <c r="FD69" s="63">
        <f t="shared" si="125"/>
        <v>3.8153784968820935E-21</v>
      </c>
      <c r="FE69" s="67">
        <f t="shared" si="126"/>
        <v>1.610802832088443E-10</v>
      </c>
      <c r="FF69" s="67">
        <f t="shared" ref="FF69:FF100" si="181">(1/FE69)*LN((FE69/FD69)*DL69+1)</f>
        <v>11682668.485640902</v>
      </c>
      <c r="FG69" s="64">
        <f t="shared" si="127"/>
        <v>11.682668485640901</v>
      </c>
      <c r="FH69" s="65">
        <f t="shared" ref="FH69:FH100" si="182">(1/FE69)*LN((FE69/FD69)*(DL69/X69)+1)</f>
        <v>17150937.628700923</v>
      </c>
      <c r="FI69" s="65">
        <f t="shared" si="128"/>
        <v>17.150937628700923</v>
      </c>
      <c r="FJ69" s="65">
        <f t="shared" ref="FJ69:FJ100" si="183">FI69*SQRT((DM69/DL69)^2+(FL69/FK69)^2)</f>
        <v>19.472796493930787</v>
      </c>
      <c r="FK69" s="63">
        <f t="shared" ref="FK69:FK100" si="184">8*CS69*$DV$5+7*CV69*$DV$6+6*CY69*$DV$7+DB69*$DV$8</f>
        <v>3.8153784968820935E-21</v>
      </c>
      <c r="FL69" s="63">
        <f t="shared" ref="FL69:FL100" si="185">SQRT((8*$DV$5*CT69)^2+(7*$DV$6*CW69)^2+(6*$DV$7*CZ69)^2+($DV$8*DC69)^2)</f>
        <v>4.3317286102918066E-21</v>
      </c>
      <c r="FM69" s="63">
        <f t="shared" ref="FM69:FM100" si="186">FF69*SQRT((DM69/DL69)^2+(FL69/FK69)^2)</f>
        <v>13264244.25602527</v>
      </c>
      <c r="FN69" s="65">
        <f t="shared" si="129"/>
        <v>13.26424425602527</v>
      </c>
      <c r="FO69" s="66">
        <f t="shared" si="130"/>
        <v>113.53779551588126</v>
      </c>
      <c r="FQ69" s="73">
        <f>IF('Picking Information'!U72="Y",'Calculations Page'!FG69,-1)</f>
        <v>11.682668485640901</v>
      </c>
      <c r="FR69" s="72">
        <f>IF('Picking Information'!U72="Y",'Calculations Page'!FN69,-1)</f>
        <v>13.26424425602527</v>
      </c>
      <c r="FS69" s="72">
        <f>IF('Picking Information'!A72="Y",1,'Calculations Page'!X69)</f>
        <v>0.68086787185093611</v>
      </c>
      <c r="FT69" s="72">
        <f t="shared" si="131"/>
        <v>7</v>
      </c>
      <c r="FU69" s="72">
        <f t="shared" si="132"/>
        <v>17.158495750257128</v>
      </c>
      <c r="FV69" s="72">
        <f t="shared" si="133"/>
        <v>19.481377818528117</v>
      </c>
      <c r="FW69" s="74">
        <f t="shared" si="134"/>
        <v>38.962755637056233</v>
      </c>
      <c r="FY69" s="79">
        <f t="shared" ref="FY69:FY132" si="187">(DL69*1000000000)/EH69</f>
        <v>45.187714395637492</v>
      </c>
      <c r="FZ69" s="80">
        <f t="shared" ref="FZ69:FZ132" si="188">FY69*(DM69/DL69)</f>
        <v>0.4518771439563749</v>
      </c>
      <c r="GA69" s="80">
        <f>(DE69/1000)/'Calculations Page'!EH69</f>
        <v>581.22900120714792</v>
      </c>
      <c r="GB69" s="80">
        <f t="shared" ref="GB69:GB132" si="189">GA69*(CR69/CQ69)</f>
        <v>816.83851885671163</v>
      </c>
      <c r="GC69" s="80">
        <f>(DG69/1000)/'Calculations Page'!EH69</f>
        <v>574.17161656292978</v>
      </c>
      <c r="GD69" s="80">
        <f t="shared" ref="GD69:GD132" si="190">GC69*(CZ69/CY69)</f>
        <v>813.49144393603854</v>
      </c>
      <c r="GE69" s="80">
        <f>(DI69/1000)/'Calculations Page'!EH69</f>
        <v>0</v>
      </c>
      <c r="GF69" s="80" t="e">
        <f t="shared" ref="GF69:GF132" si="191">GE69*(DC69/DB69)</f>
        <v>#DIV/0!</v>
      </c>
      <c r="GG69" s="81">
        <f t="shared" si="135"/>
        <v>716.15933109943637</v>
      </c>
      <c r="GH69" s="516">
        <f t="shared" ref="GH69:GH132" si="192">DR69/Y69</f>
        <v>1.2930211675171442E-16</v>
      </c>
      <c r="GI69" s="515"/>
      <c r="GJ69" s="243"/>
      <c r="GK69" s="85" t="str">
        <f t="shared" si="136"/>
        <v>45.188</v>
      </c>
      <c r="GL69" s="86" t="str">
        <f t="shared" si="137"/>
        <v>0.452</v>
      </c>
      <c r="GM69" s="86" t="str">
        <f t="shared" si="138"/>
        <v>581.23</v>
      </c>
      <c r="GN69" s="86" t="str">
        <f t="shared" si="139"/>
        <v>816.84</v>
      </c>
      <c r="GO69" s="86" t="str">
        <f t="shared" si="140"/>
        <v>574.17</v>
      </c>
      <c r="GP69" s="86" t="str">
        <f t="shared" si="141"/>
        <v>813.49</v>
      </c>
      <c r="GQ69" s="86" t="str">
        <f t="shared" si="142"/>
        <v>0.00</v>
      </c>
      <c r="GR69" s="86" t="e">
        <f t="shared" si="143"/>
        <v>#DIV/0!</v>
      </c>
      <c r="GS69" s="86" t="str">
        <f t="shared" si="144"/>
        <v>11.68</v>
      </c>
      <c r="GT69" s="86" t="str">
        <f t="shared" si="145"/>
        <v>0.681</v>
      </c>
      <c r="GU69" s="86" t="str">
        <f t="shared" si="146"/>
        <v>17.16</v>
      </c>
      <c r="GV69" s="87" t="str">
        <f t="shared" si="147"/>
        <v>19.48</v>
      </c>
      <c r="GW69" s="87" t="str">
        <f t="shared" si="148"/>
        <v>13.26</v>
      </c>
      <c r="GX69" s="129"/>
      <c r="GY69" s="93"/>
    </row>
    <row r="70" spans="1:207">
      <c r="A70" s="39" t="str">
        <f>'Picking Information'!B73</f>
        <v>4</v>
      </c>
      <c r="B70" s="40" t="str">
        <f>'Picking Information'!D73</f>
        <v>TraIL</v>
      </c>
      <c r="C70" s="40" t="str">
        <f>'Picking Information'!E73</f>
        <v>sample name</v>
      </c>
      <c r="D70" s="45">
        <f>'Picking Information'!F73</f>
        <v>0</v>
      </c>
      <c r="E70" s="45">
        <v>1</v>
      </c>
      <c r="F70" s="121">
        <f>'Picking Information'!H73</f>
        <v>100</v>
      </c>
      <c r="G70" s="121">
        <f>'Picking Information'!I73</f>
        <v>100</v>
      </c>
      <c r="H70" s="121">
        <f>'Picking Information'!J73</f>
        <v>100</v>
      </c>
      <c r="I70" s="121">
        <f>'Picking Information'!K73</f>
        <v>100</v>
      </c>
      <c r="J70" s="121">
        <f t="shared" ref="J70:J108" si="193">(F70+H70)/2</f>
        <v>100</v>
      </c>
      <c r="K70" s="121">
        <f t="shared" ref="K70:K108" si="194">(G70+I70)/2</f>
        <v>100</v>
      </c>
      <c r="L70" s="121">
        <f t="shared" ref="L70:L108" si="195">K70/2</f>
        <v>50</v>
      </c>
      <c r="M70" s="121">
        <f>IF('Picking Information'!P73="N",'Calculations Page'!F70*1.5,'Calculations Page'!F70)</f>
        <v>100</v>
      </c>
      <c r="N70" s="46" t="str">
        <f>'Picking Information'!R73</f>
        <v>apatite</v>
      </c>
      <c r="O70" s="222"/>
      <c r="P70" s="47">
        <f t="shared" ref="P70:P108" si="196">IF(N70="apatite",3.2*(J70/10000)*3*((K70/20000)^2)*SIN(PI()/3),4.65*(J70/10000)*(G70/10000)*(I70/10000))</f>
        <v>2.0784609690826529E-6</v>
      </c>
      <c r="Q70" s="306">
        <f t="shared" ref="Q70:Q108" si="197">EH70</f>
        <v>9.8734290047875788E-7</v>
      </c>
      <c r="R70" s="47">
        <f t="shared" ref="R70:R108" si="198">IF(CL70&lt;0,1,CL70/(CH70+CJ70))</f>
        <v>1.013358894683579</v>
      </c>
      <c r="S70" s="47">
        <f t="shared" ref="S70:S108" si="199">(2.31*M70+2*L70)/(L70*M70)</f>
        <v>6.6199999999999995E-2</v>
      </c>
      <c r="T70" s="47">
        <f t="shared" ref="T70:T108" si="200">(4*M70+2*K70)/(M70*K70)</f>
        <v>0.06</v>
      </c>
      <c r="U70" s="47">
        <f t="shared" ref="U70:U108" si="201">1/(1.04+0.245*R70)</f>
        <v>0.77623303054496762</v>
      </c>
      <c r="V70" s="47">
        <f t="shared" ref="V70:V108" si="202">IF(N70="apatite",1+(-5.13)*S70+6.78*S70^2,1+(-4.07)*T70+4.92*T70^2)</f>
        <v>0.69010694319999999</v>
      </c>
      <c r="W70" s="47">
        <f t="shared" ref="W70:W108" si="203">IF(N70="apatite",1+S70*(-5.9)+8.99*S70^2,1+(-4.53)*T70+5.59*T70^2)</f>
        <v>0.64881813560000001</v>
      </c>
      <c r="X70" s="239">
        <f t="shared" ref="X70:X108" si="204">IF(E70&gt;1,-1,U70*V70+(1-U70)*W70)</f>
        <v>0.68086787185093611</v>
      </c>
      <c r="Y70" s="306">
        <f t="shared" ref="Y70:Y133" si="205">EH70*6350.29</f>
        <v>6.2699137474812516E-3</v>
      </c>
      <c r="Z70" s="306">
        <f t="shared" ref="Z70:Z133" si="206">EH70*5</f>
        <v>4.936714502393789E-6</v>
      </c>
      <c r="AA70" s="192"/>
      <c r="AB70" s="192"/>
      <c r="AC70" s="192"/>
      <c r="AD70" s="192"/>
      <c r="AE70" s="192"/>
      <c r="AF70" s="192"/>
      <c r="AG70" s="251">
        <f t="shared" si="166"/>
        <v>1433738424205.7283</v>
      </c>
      <c r="AH70" s="246">
        <f t="shared" ref="AH70:AH108" si="207">($AD$16/$AC$16)*AG70</f>
        <v>8608725199.2922001</v>
      </c>
      <c r="AI70" s="246">
        <f t="shared" si="167"/>
        <v>1691112105561.1543</v>
      </c>
      <c r="AJ70" s="246">
        <f t="shared" ref="AJ70:AJ108" si="208">($AD$17/$AC$17)*AI70</f>
        <v>13847555888.523577</v>
      </c>
      <c r="AK70" s="246">
        <f t="shared" si="168"/>
        <v>174546574.43947619</v>
      </c>
      <c r="AL70" s="246">
        <f t="shared" ref="AL70:AL108" si="209">($AD$18/$AC$18)*AK70</f>
        <v>79527107.403615773</v>
      </c>
      <c r="AM70" s="213" t="str">
        <f t="shared" ref="AM70:AM133" si="210">$C70</f>
        <v>sample name</v>
      </c>
      <c r="AN70" s="256">
        <f t="shared" ref="AN70:AN108" si="211">(($AC$20-$AC$24)/($AC$24/$AC$12-1)*AG70)</f>
        <v>1303284548.9639471</v>
      </c>
      <c r="AO70" s="252">
        <f t="shared" ref="AO70:AO108" si="212">AG70</f>
        <v>1433738424205.7283</v>
      </c>
      <c r="AP70" s="252">
        <f t="shared" si="169"/>
        <v>-2.199E-3</v>
      </c>
      <c r="AQ70" s="252">
        <f t="shared" si="170"/>
        <v>-0.99998423165137618</v>
      </c>
      <c r="AR70" s="252">
        <f t="shared" ref="AR70:AR108" si="213">AH70</f>
        <v>8608725199.2922001</v>
      </c>
      <c r="AS70" s="252">
        <f t="shared" si="171"/>
        <v>1.6318924942564423E-4</v>
      </c>
      <c r="AT70" s="252">
        <f t="shared" ref="AT70:AT108" si="214">AQ70*SQRT(($AD$24/$AC$24)^2+($AE$12/$AC$12)^2)</f>
        <v>-7.452123257462559E-2</v>
      </c>
      <c r="AU70" s="252">
        <f t="shared" ref="AU70:AU108" si="215">AN70*SQRT((AR70/AO70)^2+(AS70/AP70)^2+(AT70/AQ70)^2)</f>
        <v>137290153.01859486</v>
      </c>
      <c r="AV70" s="252">
        <f t="shared" ref="AV70:AV133" si="216">AN70/137.818</f>
        <v>9456562.6330664139</v>
      </c>
      <c r="AW70" s="252">
        <f t="shared" ref="AW70:AW108" si="217">(AU70/AN70)*AV70</f>
        <v>996169.97067578149</v>
      </c>
      <c r="AX70" s="252">
        <f t="shared" ref="AX70:AX133" si="218">AI70*(($AC$21-$AC$25)/($AC$25/$AC$13-1))</f>
        <v>2673662207.5426502</v>
      </c>
      <c r="AY70" s="252">
        <f t="shared" ref="AY70:AY133" si="219">AI70</f>
        <v>1691112105561.1543</v>
      </c>
      <c r="AZ70" s="252">
        <f t="shared" ref="AZ70:AZ133" si="220">$AC$34-$AC$25</f>
        <v>-0.13029600894067567</v>
      </c>
      <c r="BA70" s="252">
        <f t="shared" ref="BA70:BA133" si="221">$AC$25/$AC$13-1</f>
        <v>-1</v>
      </c>
      <c r="BB70" s="252">
        <f t="shared" ref="BB70:BB133" si="222">AJ70</f>
        <v>13847555888.523577</v>
      </c>
      <c r="BC70" s="252">
        <f t="shared" ref="BC70:BC133" si="223">SQRT($AD$34^2+$AD$25^2)</f>
        <v>5.34545603211162E-4</v>
      </c>
      <c r="BD70" s="252">
        <f t="shared" ref="BD70:BD133" si="224">BA70*SQRT(($AD$25/$AC$25)^2+($AE$13/$AC$13)^2)</f>
        <v>-4.1025163014571245E-3</v>
      </c>
      <c r="BE70" s="252">
        <f t="shared" ref="BE70:BE133" si="225">AX70*SQRT((BB70/AY70)^2+(BC70/AZ70)^2+(BD70/BA70)^2)</f>
        <v>26831629.130094022</v>
      </c>
      <c r="BF70" s="252">
        <f t="shared" ref="BF70:BF108" si="226">AK70*$AC$26</f>
        <v>269331.52955150726</v>
      </c>
      <c r="BG70" s="252">
        <f t="shared" ref="BG70:BG108" si="227">BF70*SQRT((AL70/AK70)^2+($AD$24/$AC$24)^2)</f>
        <v>124328.76421099737</v>
      </c>
      <c r="BH70" s="213"/>
      <c r="BI70" s="213"/>
      <c r="BJ70" s="213"/>
      <c r="BK70" s="213"/>
      <c r="BL70" s="213" t="str">
        <f t="shared" ref="BL70:BL133" si="228">$C70</f>
        <v>sample name</v>
      </c>
      <c r="BM70" s="304">
        <f>(($AC$20-'ICPMS Data'!V71)/('ICPMS Data'!V71/$AC$12-1)*AG70)</f>
        <v>1442224508600.5576</v>
      </c>
      <c r="BN70" s="304">
        <f t="shared" ref="BN70:BN108" si="229">AG70</f>
        <v>1433738424205.7283</v>
      </c>
      <c r="BO70" s="304">
        <f>$AC$33-'ICPMS Data'!V71</f>
        <v>-0.99999899999999997</v>
      </c>
      <c r="BP70" s="304">
        <f>'ICPMS Data'!V71/$AC$12-1</f>
        <v>-0.9928325688073395</v>
      </c>
      <c r="BQ70" s="304">
        <f t="shared" ref="BQ70:BQ108" si="230">AH70</f>
        <v>8608725199.2922001</v>
      </c>
      <c r="BR70" s="304">
        <f>SQRT($AD$33^2+'ICPMS Data'!W71^2)</f>
        <v>1</v>
      </c>
      <c r="BS70" s="304">
        <f>BP70*SQRT(('ICPMS Data'!W71/'ICPMS Data'!V71)^2+($AE$12/$AC$12)^2)</f>
        <v>-0.99285807041188889</v>
      </c>
      <c r="BT70" s="304">
        <f t="shared" ref="BT70:BT108" si="231">BM70*SQRT((BQ70/BN70)^2+(BR70/BO70)^2+(BS70/BP70)^2)</f>
        <v>2039659057534.6572</v>
      </c>
      <c r="BU70" s="485">
        <f t="shared" ref="BU70:BU133" si="232">BM70/137.818</f>
        <v>10464703511.882029</v>
      </c>
      <c r="BV70" s="304">
        <f t="shared" ref="BV70:BV108" si="233">(BT70/BM70)*BU70</f>
        <v>14799656485.616226</v>
      </c>
      <c r="BW70" s="304">
        <f>AI70*(($AC$21-'ICPMS Data'!X71)/('ICPMS Data'!X71/$AC$13-1))</f>
        <v>1473438918630.7102</v>
      </c>
      <c r="BX70" s="304">
        <f t="shared" ref="BX70:BX108" si="234">AI70</f>
        <v>1691112105561.1543</v>
      </c>
      <c r="BY70" s="304">
        <f>$AC$34-'ICPMS Data'!X71</f>
        <v>-0.99999899999999997</v>
      </c>
      <c r="BZ70" s="304">
        <f>'ICPMS Data'!X71/$AC$13-1</f>
        <v>-1</v>
      </c>
      <c r="CA70" s="304">
        <f t="shared" ref="CA70:CA108" si="235">AJ70</f>
        <v>13847555888.523577</v>
      </c>
      <c r="CB70" s="304">
        <f>SQRT($AD$34^2+'ICPMS Data'!Y71^2)</f>
        <v>1</v>
      </c>
      <c r="CC70" s="304">
        <f>BZ70*SQRT(('ICPMS Data'!Y71/'ICPMS Data'!X71)^2+($AE$13/$AC$13)^2)</f>
        <v>-1</v>
      </c>
      <c r="CD70" s="304">
        <f t="shared" ref="CD70:CD108" si="236">BW70*SQRT((CA70/BX70)^2+(CB70/BY70)^2+(CC70/BZ70)^2)</f>
        <v>2083793272822.5024</v>
      </c>
      <c r="CE70" s="485">
        <v>0</v>
      </c>
      <c r="CF70" s="485">
        <v>0</v>
      </c>
      <c r="CG70" s="213" t="str">
        <f t="shared" ref="CG70:CG108" si="237">C70</f>
        <v>sample name</v>
      </c>
      <c r="CH70" s="262">
        <f t="shared" ref="CH70:CH108" si="238">BM70-AN70</f>
        <v>1440921224051.5938</v>
      </c>
      <c r="CI70" s="257">
        <f t="shared" ref="CI70:CI108" si="239">SQRT(BT70^2+AU70^2)</f>
        <v>2039659062155.1809</v>
      </c>
      <c r="CJ70" s="257">
        <f t="shared" ref="CJ70:CJ133" si="240">CH70/137.818</f>
        <v>10455246949.248962</v>
      </c>
      <c r="CK70" s="257">
        <f t="shared" ref="CK70:CK108" si="241">SQRT(BV70^2+AW70^2)</f>
        <v>14799656519.142496</v>
      </c>
      <c r="CL70" s="262">
        <f t="shared" ref="CL70:CL108" si="242">BW70-AX70</f>
        <v>1470765256423.1675</v>
      </c>
      <c r="CM70" s="257">
        <f t="shared" ref="CM70:CM108" si="243">SQRT(CD70^2+BE70^2)</f>
        <v>2083793272995.249</v>
      </c>
      <c r="CN70" s="262">
        <f t="shared" ref="CN70:CN108" si="244">CE70-BF70</f>
        <v>-269331.52955150726</v>
      </c>
      <c r="CO70" s="257">
        <f t="shared" ref="CO70:CO108" si="245">SQRT(CF70^2+BG70^2)</f>
        <v>124328.76421099737</v>
      </c>
      <c r="CP70" s="286"/>
      <c r="CQ70" s="218">
        <f t="shared" ref="CQ70:CQ108" si="246">CS70+CV70</f>
        <v>2.4109243704332935E-12</v>
      </c>
      <c r="CR70" s="48">
        <f t="shared" ref="CR70:CR108" si="247">SQRT(CT70^2+CW70^2)</f>
        <v>3.3882271664527924E-12</v>
      </c>
      <c r="CS70" s="219">
        <f t="shared" ref="CS70:CS108" si="248">IF(CH70&lt;0,0,CH70/6.02E+23)</f>
        <v>2.3935568505840428E-12</v>
      </c>
      <c r="CT70" s="219">
        <f t="shared" ref="CT70:CT108" si="249">IF(CS70&lt;0,0,CI70/6.02E+23)</f>
        <v>3.3881379770019618E-12</v>
      </c>
      <c r="CU70" s="323">
        <f t="shared" ref="CU70:CU108" si="250">8*CS70/(8*$CS70+7*$CV70+6*$CY70)</f>
        <v>0.56437141893797726</v>
      </c>
      <c r="CV70" s="219">
        <f t="shared" ref="CV70:CV108" si="251">IF(CJ70&lt;0,0,CJ70/6.02E+23)</f>
        <v>1.7367519849250768E-14</v>
      </c>
      <c r="CW70" s="219">
        <f t="shared" ref="CW70:CW108" si="252">IF(CV70&lt;0,0,CK70/6.02E+23)</f>
        <v>2.4584147041764943E-14</v>
      </c>
      <c r="CX70" s="323">
        <f t="shared" ref="CX70:CX108" si="253">7*CV70/(8*$CS70+7*$CV70+6*$CY70)</f>
        <v>3.5831675947316753E-3</v>
      </c>
      <c r="CY70" s="48">
        <f t="shared" ref="CY70:CY108" si="254">IF(CL70&lt;0,0,CL70/6.02E+23)</f>
        <v>2.443131655187986E-12</v>
      </c>
      <c r="CZ70" s="48">
        <f t="shared" ref="CZ70:CZ108" si="255">IF(CM70&lt;0,0,CM70/6.02E+23)</f>
        <v>3.4614506195934368E-12</v>
      </c>
      <c r="DA70" s="323">
        <f t="shared" ref="DA70:DA108" si="256">6*CY70/(8*$CS70+7*$CV70+6*$CY70)</f>
        <v>0.43204541346729097</v>
      </c>
      <c r="DB70" s="219">
        <f t="shared" ref="DB70:DB108" si="257">IF(CN70&lt;0,0,CN70/6.02E+23)</f>
        <v>0</v>
      </c>
      <c r="DC70" s="219">
        <f t="shared" ref="DC70:DC108" si="258">IF(DB70&gt;0,CO70/6.02E+23,0)</f>
        <v>0</v>
      </c>
      <c r="DD70" s="213"/>
      <c r="DE70" s="267">
        <f t="shared" ref="DE70:DE108" si="259">CQ70*238030000000</f>
        <v>0.57387232789423681</v>
      </c>
      <c r="DF70" s="263">
        <f t="shared" ref="DF70:DF108" si="260">CR70*238030000000</f>
        <v>0.80649971243075813</v>
      </c>
      <c r="DG70" s="263">
        <f t="shared" ref="DG70:DG108" si="261">IF(CY70&lt;0,0,CY70*232040000000)</f>
        <v>0.56690426926982029</v>
      </c>
      <c r="DH70" s="263">
        <f t="shared" ref="DH70:DH108" si="262">IF(CZ70&lt;0,0,CZ70*232040000000)</f>
        <v>0.8031950017704611</v>
      </c>
      <c r="DI70" s="263">
        <f t="shared" ref="DI70:DI108" si="263">DB70*147000000000</f>
        <v>0</v>
      </c>
      <c r="DJ70" s="268">
        <f t="shared" ref="DJ70:DJ108" si="264">DC70*147000000000</f>
        <v>0</v>
      </c>
      <c r="DL70" s="49">
        <f>'He Data'!P72/(1000000000*22413.6)</f>
        <v>4.4615768997394438E-14</v>
      </c>
      <c r="DM70" s="45">
        <f>DL70*('He Data'!Q72/'He Data'!P72)</f>
        <v>4.4615768997394438E-16</v>
      </c>
      <c r="DN70" s="50">
        <f t="shared" ref="DN70:DN108" si="265">DL70*6.022E+23</f>
        <v>26867616090.23093</v>
      </c>
      <c r="DO70" s="51">
        <f>DN70*('He Data'!Q72/'He Data'!P72)</f>
        <v>268676160.9023093</v>
      </c>
      <c r="DP70" s="50">
        <f t="shared" ref="DP70:DP108" si="266">DL70/X70</f>
        <v>6.5527793044642685E-14</v>
      </c>
      <c r="DQ70" s="50">
        <f t="shared" ref="DQ70:DQ108" si="267">(DM70/DL70)*DP70</f>
        <v>6.5527793044642689E-16</v>
      </c>
      <c r="DR70" s="50">
        <f>('He Data'!P72/1000000000)*0.0000000008107131194</f>
        <v>8.1071311940000007E-19</v>
      </c>
      <c r="DS70" s="50">
        <f>('He Data'!P72/1000000000)/3785.41178*42</f>
        <v>1.1095226210766429E-11</v>
      </c>
      <c r="DW70" s="213" t="str">
        <f t="shared" ref="DW70:DW133" si="268">$C70</f>
        <v>sample name</v>
      </c>
      <c r="DX70" s="324">
        <f t="shared" ref="DX70:DX133" si="269">FG70</f>
        <v>11.682668485640901</v>
      </c>
      <c r="DY70" s="325">
        <f t="shared" ref="DY70:DY108" si="270">DX70*SQRT($CU70*($CT70/$CS70)^2+$CX70*(($CW70/$CV70)^2+$DA70*($CZ70/$CY70)^2))</f>
        <v>12.479820849095493</v>
      </c>
      <c r="DZ70" s="326">
        <f t="shared" ref="DZ70:DZ108" si="271">DX70*1000000</f>
        <v>11682668.485640902</v>
      </c>
      <c r="EA70" s="326">
        <f t="shared" si="172"/>
        <v>4.4615793103292131E-14</v>
      </c>
      <c r="EB70" s="324">
        <f t="shared" si="173"/>
        <v>-5.40299948539397E-7</v>
      </c>
      <c r="EC70" s="326">
        <f t="shared" ref="EC70:EC108" si="272">DZ70+EB70*DZ70</f>
        <v>11682662.173495721</v>
      </c>
      <c r="ED70" s="324">
        <f t="shared" ref="ED70:ED108" si="273">EC70/1000000</f>
        <v>11.682662173495721</v>
      </c>
      <c r="EE70" s="326"/>
      <c r="EF70" s="457" t="str">
        <f>'Picking Information'!B73</f>
        <v>4</v>
      </c>
      <c r="EG70" s="459" t="str">
        <f>'Picking Information'!C73</f>
        <v>t</v>
      </c>
      <c r="EH70" s="510">
        <f>IF($EG70="a",'Alpha Ejection Compiler'!G70,IF($EG70="z",'Alpha Ejection Compiler'!N70,IF($EG70="t",'Alpha Ejection Compiler'!U70,IF($EG70="m",'Alpha Ejection Compiler'!AB70,-1))))</f>
        <v>9.8734290047875788E-7</v>
      </c>
      <c r="EI70" s="511">
        <f>'Alpha Ejection Compiler'!E70</f>
        <v>36.473074156562177</v>
      </c>
      <c r="EJ70" s="30">
        <f>IF($EG70="a",'Alpha Ejection Compiler'!H70,IF($EG70="z",'Alpha Ejection Compiler'!O70,IF($EG70="t",'Alpha Ejection Compiler'!V70,IF($EG70="m",'Alpha Ejection Compiler'!AC70,-1))))</f>
        <v>0.66114028275255876</v>
      </c>
      <c r="EK70" s="30">
        <f>IF($EG70="a",'Alpha Ejection Compiler'!I70,IF($EG70="z",'Alpha Ejection Compiler'!P70,IF($EG70="t",'Alpha Ejection Compiler'!W70,IF($EG70="m",'Alpha Ejection Compiler'!AD70,-1))))</f>
        <v>0.61074389114078864</v>
      </c>
      <c r="EL70" s="30">
        <f>IF($EG70="a",'Alpha Ejection Compiler'!J70,IF($EG70="z",'Alpha Ejection Compiler'!Q70,IF($EG70="t",'Alpha Ejection Compiler'!X70,IF($EG70="m",'Alpha Ejection Compiler'!AE70,-1))))</f>
        <v>0.60306894562696034</v>
      </c>
      <c r="EM70" s="30">
        <f>IF($EG70="a",'Alpha Ejection Compiler'!K70,IF($EG70="z",'Alpha Ejection Compiler'!R70,IF($EG70="t",'Alpha Ejection Compiler'!Y70,IF($EG70="m",'Alpha Ejection Compiler'!AF70,-1))))</f>
        <v>0.88949550111769804</v>
      </c>
      <c r="EN70" s="30">
        <f t="shared" ref="EN70:EN108" si="274">U70*EJ70+(1-U70)*EL70</f>
        <v>0.64814583563176209</v>
      </c>
      <c r="EO70" s="30">
        <f t="shared" si="174"/>
        <v>0.68086787185093611</v>
      </c>
      <c r="EP70" s="213" t="str">
        <f t="shared" ref="EP70:EP133" si="275">$C70</f>
        <v>sample name</v>
      </c>
      <c r="EQ70" s="474">
        <f t="shared" ref="EQ70:EQ133" si="276">ED70</f>
        <v>11.682662173495721</v>
      </c>
      <c r="ER70" s="475">
        <f t="shared" ref="ER70:ER108" si="277">EQ70*SQRT($CU70*($CT70/$CS70)^2+$CX70*(($CW70/$CV70)^2+$DA70*($CZ70/$CY70)^2))</f>
        <v>12.479814106248931</v>
      </c>
      <c r="ES70" s="473">
        <f t="shared" ref="ES70:ES108" si="278">EQ70*1000000</f>
        <v>11682662.173495721</v>
      </c>
      <c r="ET70" s="476">
        <f t="shared" si="175"/>
        <v>2.8934214150643833E-14</v>
      </c>
      <c r="EU70" s="478">
        <f t="shared" si="176"/>
        <v>0.35148009771312938</v>
      </c>
      <c r="EV70" s="477">
        <f t="shared" ref="EV70:EV108" si="279">ES70+EU70*ES70</f>
        <v>15788885.415785477</v>
      </c>
      <c r="EW70" s="474">
        <f t="shared" ref="EW70:EW108" si="280">EV70/1000000</f>
        <v>15.788885415785476</v>
      </c>
      <c r="EX70" s="474"/>
      <c r="EZ70" s="128">
        <f t="shared" si="177"/>
        <v>2.9704040515747972E-21</v>
      </c>
      <c r="FA70" s="63">
        <f t="shared" si="178"/>
        <v>1.1973081346474233E-22</v>
      </c>
      <c r="FB70" s="67">
        <f t="shared" si="179"/>
        <v>7.2524363184255366E-22</v>
      </c>
      <c r="FC70" s="63">
        <f t="shared" si="180"/>
        <v>0</v>
      </c>
      <c r="FD70" s="63">
        <f t="shared" ref="FD70:FD108" si="281">SUM(EZ70:FC70)</f>
        <v>3.8153784968820935E-21</v>
      </c>
      <c r="FE70" s="67">
        <f t="shared" ref="FE70:FE108" si="282">(EZ70*$DV$5)/FD70+(FA70*$DV$6)/FD70+(FB70*$DV$7)/FD70+(FC70*$DV$8)/FD70</f>
        <v>1.610802832088443E-10</v>
      </c>
      <c r="FF70" s="67">
        <f t="shared" si="181"/>
        <v>11682668.485640902</v>
      </c>
      <c r="FG70" s="64">
        <f t="shared" ref="FG70:FG108" si="283">FF70/1000000</f>
        <v>11.682668485640901</v>
      </c>
      <c r="FH70" s="65">
        <f t="shared" si="182"/>
        <v>17150937.628700923</v>
      </c>
      <c r="FI70" s="65">
        <f t="shared" ref="FI70:FI108" si="284">FH70/1000000</f>
        <v>17.150937628700923</v>
      </c>
      <c r="FJ70" s="65">
        <f t="shared" si="183"/>
        <v>19.472796493930787</v>
      </c>
      <c r="FK70" s="63">
        <f t="shared" si="184"/>
        <v>3.8153784968820935E-21</v>
      </c>
      <c r="FL70" s="63">
        <f t="shared" si="185"/>
        <v>4.3317286102918066E-21</v>
      </c>
      <c r="FM70" s="63">
        <f t="shared" si="186"/>
        <v>13264244.25602527</v>
      </c>
      <c r="FN70" s="65">
        <f t="shared" ref="FN70:FN133" si="285">FM70/1000000</f>
        <v>13.26424425602527</v>
      </c>
      <c r="FO70" s="66">
        <f t="shared" ref="FO70:FO108" si="286">100*(FM70/FF70)</f>
        <v>113.53779551588126</v>
      </c>
      <c r="FQ70" s="73">
        <f>IF('Picking Information'!U73="Y",'Calculations Page'!FG70,-1)</f>
        <v>11.682668485640901</v>
      </c>
      <c r="FR70" s="72">
        <f>IF('Picking Information'!U73="Y",'Calculations Page'!FN70,-1)</f>
        <v>13.26424425602527</v>
      </c>
      <c r="FS70" s="72">
        <f>IF('Picking Information'!A73="Y",1,'Calculations Page'!X70)</f>
        <v>0.68086787185093611</v>
      </c>
      <c r="FT70" s="72">
        <f t="shared" ref="FT70:FT133" si="287">IF(K70&lt;90,0.0102*(K70^2)-(1.948)*K70+99.854,7)</f>
        <v>7</v>
      </c>
      <c r="FU70" s="72">
        <f t="shared" ref="FU70:FU108" si="288">FQ70/FS70</f>
        <v>17.158495750257128</v>
      </c>
      <c r="FV70" s="72">
        <f t="shared" ref="FV70:FV133" si="289">FR70/FS70</f>
        <v>19.481377818528117</v>
      </c>
      <c r="FW70" s="74">
        <f t="shared" ref="FW70:FW108" si="290">FV70*2</f>
        <v>38.962755637056233</v>
      </c>
      <c r="FY70" s="79">
        <f t="shared" si="187"/>
        <v>45.187714395637492</v>
      </c>
      <c r="FZ70" s="80">
        <f t="shared" si="188"/>
        <v>0.4518771439563749</v>
      </c>
      <c r="GA70" s="80">
        <f>(DE70/1000)/'Calculations Page'!EH70</f>
        <v>581.22900120714792</v>
      </c>
      <c r="GB70" s="80">
        <f t="shared" si="189"/>
        <v>816.83851885671163</v>
      </c>
      <c r="GC70" s="80">
        <f>(DG70/1000)/'Calculations Page'!EH70</f>
        <v>574.17161656292978</v>
      </c>
      <c r="GD70" s="80">
        <f t="shared" si="190"/>
        <v>813.49144393603854</v>
      </c>
      <c r="GE70" s="80">
        <f>(DI70/1000)/'Calculations Page'!EH70</f>
        <v>0</v>
      </c>
      <c r="GF70" s="80" t="e">
        <f t="shared" si="191"/>
        <v>#DIV/0!</v>
      </c>
      <c r="GG70" s="81">
        <f t="shared" ref="GG70:GG108" si="291">GA70+0.235*GC70</f>
        <v>716.15933109943637</v>
      </c>
      <c r="GH70" s="516">
        <f t="shared" si="192"/>
        <v>1.2930211675171442E-16</v>
      </c>
      <c r="GI70" s="515"/>
      <c r="GJ70" s="243"/>
      <c r="GK70" s="85" t="str">
        <f t="shared" ref="GK70:GK108" si="292">TEXT(FY70,"0.000")</f>
        <v>45.188</v>
      </c>
      <c r="GL70" s="86" t="str">
        <f t="shared" ref="GL70:GL108" si="293">TEXT(FZ70,"0.000")</f>
        <v>0.452</v>
      </c>
      <c r="GM70" s="86" t="str">
        <f t="shared" ref="GM70:GM108" si="294">TEXT(GA70,"0.00")</f>
        <v>581.23</v>
      </c>
      <c r="GN70" s="86" t="str">
        <f t="shared" ref="GN70:GN108" si="295">TEXT(GB70,"0.00")</f>
        <v>816.84</v>
      </c>
      <c r="GO70" s="86" t="str">
        <f t="shared" ref="GO70:GO108" si="296">TEXT(GC70,"0.00")</f>
        <v>574.17</v>
      </c>
      <c r="GP70" s="86" t="str">
        <f t="shared" ref="GP70:GP108" si="297">TEXT(GD70,"0.00")</f>
        <v>813.49</v>
      </c>
      <c r="GQ70" s="86" t="str">
        <f t="shared" ref="GQ70:GQ108" si="298">TEXT(GE70,"0.00")</f>
        <v>0.00</v>
      </c>
      <c r="GR70" s="86" t="e">
        <f t="shared" ref="GR70:GR108" si="299">TEXT(GF70,"0.00")</f>
        <v>#DIV/0!</v>
      </c>
      <c r="GS70" s="86" t="str">
        <f t="shared" ref="GS70:GS108" si="300">TEXT(FQ70,"0.00")</f>
        <v>11.68</v>
      </c>
      <c r="GT70" s="86" t="str">
        <f t="shared" ref="GT70:GT108" si="301">TEXT(FS70,"0.000")</f>
        <v>0.681</v>
      </c>
      <c r="GU70" s="86" t="str">
        <f t="shared" ref="GU70:GU108" si="302">TEXT(FU70,"0.00")</f>
        <v>17.16</v>
      </c>
      <c r="GV70" s="87" t="str">
        <f t="shared" ref="GV70:GV108" si="303">TEXT(FV70,"0.00")</f>
        <v>19.48</v>
      </c>
      <c r="GW70" s="87" t="str">
        <f t="shared" ref="GW70:GW108" si="304">TEXT(FR70,"0.00")</f>
        <v>13.26</v>
      </c>
      <c r="GX70" s="129"/>
      <c r="GY70" s="93"/>
    </row>
    <row r="71" spans="1:207">
      <c r="A71" s="39" t="str">
        <f>'Picking Information'!B74</f>
        <v>4</v>
      </c>
      <c r="B71" s="40" t="str">
        <f>'Picking Information'!D74</f>
        <v>TraIL</v>
      </c>
      <c r="C71" s="40" t="str">
        <f>'Picking Information'!E74</f>
        <v>sample name</v>
      </c>
      <c r="D71" s="45">
        <f>'Picking Information'!F74</f>
        <v>0</v>
      </c>
      <c r="E71" s="45">
        <v>1</v>
      </c>
      <c r="F71" s="121">
        <f>'Picking Information'!H74</f>
        <v>100</v>
      </c>
      <c r="G71" s="121">
        <f>'Picking Information'!I74</f>
        <v>100</v>
      </c>
      <c r="H71" s="121">
        <f>'Picking Information'!J74</f>
        <v>100</v>
      </c>
      <c r="I71" s="121">
        <f>'Picking Information'!K74</f>
        <v>100</v>
      </c>
      <c r="J71" s="121">
        <f t="shared" si="193"/>
        <v>100</v>
      </c>
      <c r="K71" s="121">
        <f t="shared" si="194"/>
        <v>100</v>
      </c>
      <c r="L71" s="121">
        <f t="shared" si="195"/>
        <v>50</v>
      </c>
      <c r="M71" s="121">
        <f>IF('Picking Information'!P74="N",'Calculations Page'!F71*1.5,'Calculations Page'!F71)</f>
        <v>100</v>
      </c>
      <c r="N71" s="46" t="str">
        <f>'Picking Information'!R74</f>
        <v>apatite</v>
      </c>
      <c r="O71" s="222"/>
      <c r="P71" s="47">
        <f t="shared" si="196"/>
        <v>2.0784609690826529E-6</v>
      </c>
      <c r="Q71" s="306">
        <f t="shared" si="197"/>
        <v>8.9504172281360495E-7</v>
      </c>
      <c r="R71" s="47">
        <f t="shared" si="198"/>
        <v>1.013358894683579</v>
      </c>
      <c r="S71" s="47">
        <f t="shared" si="199"/>
        <v>6.6199999999999995E-2</v>
      </c>
      <c r="T71" s="47">
        <f t="shared" si="200"/>
        <v>0.06</v>
      </c>
      <c r="U71" s="47">
        <f t="shared" si="201"/>
        <v>0.77623303054496762</v>
      </c>
      <c r="V71" s="47">
        <f t="shared" si="202"/>
        <v>0.69010694319999999</v>
      </c>
      <c r="W71" s="47">
        <f t="shared" si="203"/>
        <v>0.64881813560000001</v>
      </c>
      <c r="X71" s="239">
        <f t="shared" si="204"/>
        <v>0.68086787185093611</v>
      </c>
      <c r="Y71" s="306">
        <f t="shared" si="205"/>
        <v>5.6837745019660078E-3</v>
      </c>
      <c r="Z71" s="306">
        <f t="shared" si="206"/>
        <v>4.4752086140680244E-6</v>
      </c>
      <c r="AA71" s="192"/>
      <c r="AB71" s="192"/>
      <c r="AC71" s="192"/>
      <c r="AD71" s="192"/>
      <c r="AE71" s="192"/>
      <c r="AF71" s="192"/>
      <c r="AG71" s="251">
        <f t="shared" si="166"/>
        <v>1433738424205.7283</v>
      </c>
      <c r="AH71" s="246">
        <f t="shared" si="207"/>
        <v>8608725199.2922001</v>
      </c>
      <c r="AI71" s="246">
        <f t="shared" si="167"/>
        <v>1691112105561.1543</v>
      </c>
      <c r="AJ71" s="246">
        <f t="shared" si="208"/>
        <v>13847555888.523577</v>
      </c>
      <c r="AK71" s="246">
        <f t="shared" si="168"/>
        <v>174546574.43947619</v>
      </c>
      <c r="AL71" s="246">
        <f t="shared" si="209"/>
        <v>79527107.403615773</v>
      </c>
      <c r="AM71" s="213" t="str">
        <f t="shared" si="210"/>
        <v>sample name</v>
      </c>
      <c r="AN71" s="256">
        <f t="shared" si="211"/>
        <v>1303284548.9639471</v>
      </c>
      <c r="AO71" s="252">
        <f t="shared" si="212"/>
        <v>1433738424205.7283</v>
      </c>
      <c r="AP71" s="252">
        <f t="shared" si="169"/>
        <v>-2.199E-3</v>
      </c>
      <c r="AQ71" s="252">
        <f t="shared" si="170"/>
        <v>-0.99998423165137618</v>
      </c>
      <c r="AR71" s="252">
        <f t="shared" si="213"/>
        <v>8608725199.2922001</v>
      </c>
      <c r="AS71" s="252">
        <f t="shared" si="171"/>
        <v>1.6318924942564423E-4</v>
      </c>
      <c r="AT71" s="252">
        <f t="shared" si="214"/>
        <v>-7.452123257462559E-2</v>
      </c>
      <c r="AU71" s="252">
        <f t="shared" si="215"/>
        <v>137290153.01859486</v>
      </c>
      <c r="AV71" s="252">
        <f t="shared" si="216"/>
        <v>9456562.6330664139</v>
      </c>
      <c r="AW71" s="252">
        <f t="shared" si="217"/>
        <v>996169.97067578149</v>
      </c>
      <c r="AX71" s="252">
        <f t="shared" si="218"/>
        <v>2673662207.5426502</v>
      </c>
      <c r="AY71" s="252">
        <f t="shared" si="219"/>
        <v>1691112105561.1543</v>
      </c>
      <c r="AZ71" s="252">
        <f t="shared" si="220"/>
        <v>-0.13029600894067567</v>
      </c>
      <c r="BA71" s="252">
        <f t="shared" si="221"/>
        <v>-1</v>
      </c>
      <c r="BB71" s="252">
        <f t="shared" si="222"/>
        <v>13847555888.523577</v>
      </c>
      <c r="BC71" s="252">
        <f t="shared" si="223"/>
        <v>5.34545603211162E-4</v>
      </c>
      <c r="BD71" s="252">
        <f t="shared" si="224"/>
        <v>-4.1025163014571245E-3</v>
      </c>
      <c r="BE71" s="252">
        <f t="shared" si="225"/>
        <v>26831629.130094022</v>
      </c>
      <c r="BF71" s="252">
        <f t="shared" si="226"/>
        <v>269331.52955150726</v>
      </c>
      <c r="BG71" s="252">
        <f t="shared" si="227"/>
        <v>124328.76421099737</v>
      </c>
      <c r="BH71" s="213"/>
      <c r="BI71" s="213"/>
      <c r="BJ71" s="213"/>
      <c r="BK71" s="213"/>
      <c r="BL71" s="213" t="str">
        <f t="shared" si="228"/>
        <v>sample name</v>
      </c>
      <c r="BM71" s="304">
        <f>(($AC$20-'ICPMS Data'!V72)/('ICPMS Data'!V72/$AC$12-1)*AG71)</f>
        <v>1442224508600.5576</v>
      </c>
      <c r="BN71" s="304">
        <f t="shared" si="229"/>
        <v>1433738424205.7283</v>
      </c>
      <c r="BO71" s="304">
        <f>$AC$33-'ICPMS Data'!V72</f>
        <v>-0.99999899999999997</v>
      </c>
      <c r="BP71" s="304">
        <f>'ICPMS Data'!V72/$AC$12-1</f>
        <v>-0.9928325688073395</v>
      </c>
      <c r="BQ71" s="304">
        <f t="shared" si="230"/>
        <v>8608725199.2922001</v>
      </c>
      <c r="BR71" s="304">
        <f>SQRT($AD$33^2+'ICPMS Data'!W72^2)</f>
        <v>1</v>
      </c>
      <c r="BS71" s="304">
        <f>BP71*SQRT(('ICPMS Data'!W72/'ICPMS Data'!V72)^2+($AE$12/$AC$12)^2)</f>
        <v>-0.99285807041188889</v>
      </c>
      <c r="BT71" s="304">
        <f t="shared" si="231"/>
        <v>2039659057534.6572</v>
      </c>
      <c r="BU71" s="485">
        <f t="shared" si="232"/>
        <v>10464703511.882029</v>
      </c>
      <c r="BV71" s="304">
        <f t="shared" si="233"/>
        <v>14799656485.616226</v>
      </c>
      <c r="BW71" s="304">
        <f>AI71*(($AC$21-'ICPMS Data'!X72)/('ICPMS Data'!X72/$AC$13-1))</f>
        <v>1473438918630.7102</v>
      </c>
      <c r="BX71" s="304">
        <f t="shared" si="234"/>
        <v>1691112105561.1543</v>
      </c>
      <c r="BY71" s="304">
        <f>$AC$34-'ICPMS Data'!X72</f>
        <v>-0.99999899999999997</v>
      </c>
      <c r="BZ71" s="304">
        <f>'ICPMS Data'!X72/$AC$13-1</f>
        <v>-1</v>
      </c>
      <c r="CA71" s="304">
        <f t="shared" si="235"/>
        <v>13847555888.523577</v>
      </c>
      <c r="CB71" s="304">
        <f>SQRT($AD$34^2+'ICPMS Data'!Y72^2)</f>
        <v>1</v>
      </c>
      <c r="CC71" s="304">
        <f>BZ71*SQRT(('ICPMS Data'!Y72/'ICPMS Data'!X72)^2+($AE$13/$AC$13)^2)</f>
        <v>-1</v>
      </c>
      <c r="CD71" s="304">
        <f t="shared" si="236"/>
        <v>2083793272822.5024</v>
      </c>
      <c r="CE71" s="485">
        <v>0</v>
      </c>
      <c r="CF71" s="485">
        <v>0</v>
      </c>
      <c r="CG71" s="213" t="str">
        <f t="shared" si="237"/>
        <v>sample name</v>
      </c>
      <c r="CH71" s="262">
        <f t="shared" si="238"/>
        <v>1440921224051.5938</v>
      </c>
      <c r="CI71" s="257">
        <f t="shared" si="239"/>
        <v>2039659062155.1809</v>
      </c>
      <c r="CJ71" s="257">
        <f t="shared" si="240"/>
        <v>10455246949.248962</v>
      </c>
      <c r="CK71" s="257">
        <f t="shared" si="241"/>
        <v>14799656519.142496</v>
      </c>
      <c r="CL71" s="262">
        <f t="shared" si="242"/>
        <v>1470765256423.1675</v>
      </c>
      <c r="CM71" s="257">
        <f t="shared" si="243"/>
        <v>2083793272995.249</v>
      </c>
      <c r="CN71" s="262">
        <f t="shared" si="244"/>
        <v>-269331.52955150726</v>
      </c>
      <c r="CO71" s="257">
        <f t="shared" si="245"/>
        <v>124328.76421099737</v>
      </c>
      <c r="CP71" s="286"/>
      <c r="CQ71" s="218">
        <f t="shared" si="246"/>
        <v>2.4109243704332935E-12</v>
      </c>
      <c r="CR71" s="48">
        <f t="shared" si="247"/>
        <v>3.3882271664527924E-12</v>
      </c>
      <c r="CS71" s="219">
        <f t="shared" si="248"/>
        <v>2.3935568505840428E-12</v>
      </c>
      <c r="CT71" s="219">
        <f t="shared" si="249"/>
        <v>3.3881379770019618E-12</v>
      </c>
      <c r="CU71" s="323">
        <f t="shared" si="250"/>
        <v>0.56437141893797726</v>
      </c>
      <c r="CV71" s="219">
        <f t="shared" si="251"/>
        <v>1.7367519849250768E-14</v>
      </c>
      <c r="CW71" s="219">
        <f t="shared" si="252"/>
        <v>2.4584147041764943E-14</v>
      </c>
      <c r="CX71" s="323">
        <f t="shared" si="253"/>
        <v>3.5831675947316753E-3</v>
      </c>
      <c r="CY71" s="48">
        <f t="shared" si="254"/>
        <v>2.443131655187986E-12</v>
      </c>
      <c r="CZ71" s="48">
        <f t="shared" si="255"/>
        <v>3.4614506195934368E-12</v>
      </c>
      <c r="DA71" s="323">
        <f t="shared" si="256"/>
        <v>0.43204541346729097</v>
      </c>
      <c r="DB71" s="219">
        <f t="shared" si="257"/>
        <v>0</v>
      </c>
      <c r="DC71" s="219">
        <f t="shared" si="258"/>
        <v>0</v>
      </c>
      <c r="DD71" s="213"/>
      <c r="DE71" s="267">
        <f t="shared" si="259"/>
        <v>0.57387232789423681</v>
      </c>
      <c r="DF71" s="263">
        <f t="shared" si="260"/>
        <v>0.80649971243075813</v>
      </c>
      <c r="DG71" s="263">
        <f t="shared" si="261"/>
        <v>0.56690426926982029</v>
      </c>
      <c r="DH71" s="263">
        <f t="shared" si="262"/>
        <v>0.8031950017704611</v>
      </c>
      <c r="DI71" s="263">
        <f t="shared" si="263"/>
        <v>0</v>
      </c>
      <c r="DJ71" s="268">
        <f t="shared" si="264"/>
        <v>0</v>
      </c>
      <c r="DL71" s="49">
        <f>'He Data'!P73/(1000000000*22413.6)</f>
        <v>4.4615768997394438E-14</v>
      </c>
      <c r="DM71" s="45">
        <f>DL71*('He Data'!Q73/'He Data'!P73)</f>
        <v>4.4615768997394438E-16</v>
      </c>
      <c r="DN71" s="50">
        <f t="shared" si="265"/>
        <v>26867616090.23093</v>
      </c>
      <c r="DO71" s="51">
        <f>DN71*('He Data'!Q73/'He Data'!P73)</f>
        <v>268676160.9023093</v>
      </c>
      <c r="DP71" s="50">
        <f t="shared" si="266"/>
        <v>6.5527793044642685E-14</v>
      </c>
      <c r="DQ71" s="50">
        <f t="shared" si="267"/>
        <v>6.5527793044642689E-16</v>
      </c>
      <c r="DR71" s="50">
        <f>('He Data'!P73/1000000000)*0.0000000008107131194</f>
        <v>8.1071311940000007E-19</v>
      </c>
      <c r="DS71" s="50">
        <f>('He Data'!P73/1000000000)/3785.41178*42</f>
        <v>1.1095226210766429E-11</v>
      </c>
      <c r="DW71" s="213" t="str">
        <f t="shared" si="268"/>
        <v>sample name</v>
      </c>
      <c r="DX71" s="324">
        <f t="shared" si="269"/>
        <v>11.682668485640901</v>
      </c>
      <c r="DY71" s="325">
        <f t="shared" si="270"/>
        <v>12.479820849095493</v>
      </c>
      <c r="DZ71" s="326">
        <f t="shared" si="271"/>
        <v>11682668.485640902</v>
      </c>
      <c r="EA71" s="326">
        <f t="shared" si="172"/>
        <v>4.4615793103292131E-14</v>
      </c>
      <c r="EB71" s="324">
        <f t="shared" si="173"/>
        <v>-5.40299948539397E-7</v>
      </c>
      <c r="EC71" s="326">
        <f t="shared" si="272"/>
        <v>11682662.173495721</v>
      </c>
      <c r="ED71" s="324">
        <f t="shared" si="273"/>
        <v>11.682662173495721</v>
      </c>
      <c r="EE71" s="326"/>
      <c r="EF71" s="457" t="str">
        <f>'Picking Information'!B74</f>
        <v>4</v>
      </c>
      <c r="EG71" s="459" t="str">
        <f>'Picking Information'!C74</f>
        <v>a</v>
      </c>
      <c r="EH71" s="510">
        <f>IF($EG71="a",'Alpha Ejection Compiler'!G71,IF($EG71="z",'Alpha Ejection Compiler'!N71,IF($EG71="t",'Alpha Ejection Compiler'!U71,IF($EG71="m",'Alpha Ejection Compiler'!AB71,-1))))</f>
        <v>8.9504172281360495E-7</v>
      </c>
      <c r="EI71" s="511">
        <f>'Alpha Ejection Compiler'!E71</f>
        <v>36.473074156562177</v>
      </c>
      <c r="EJ71" s="30">
        <f>IF($EG71="a",'Alpha Ejection Compiler'!H71,IF($EG71="z",'Alpha Ejection Compiler'!O71,IF($EG71="t",'Alpha Ejection Compiler'!V71,IF($EG71="m",'Alpha Ejection Compiler'!AC71,-1))))</f>
        <v>0.63662546245111906</v>
      </c>
      <c r="EK71" s="30">
        <f>IF($EG71="a",'Alpha Ejection Compiler'!I71,IF($EG71="z",'Alpha Ejection Compiler'!P71,IF($EG71="t",'Alpha Ejection Compiler'!W71,IF($EG71="m",'Alpha Ejection Compiler'!AD71,-1))))</f>
        <v>0.58319411675377286</v>
      </c>
      <c r="EL71" s="30">
        <f>IF($EG71="a",'Alpha Ejection Compiler'!J71,IF($EG71="z",'Alpha Ejection Compiler'!Q71,IF($EG71="t",'Alpha Ejection Compiler'!X71,IF($EG71="m",'Alpha Ejection Compiler'!AE71,-1))))</f>
        <v>0.57525580606267845</v>
      </c>
      <c r="EM71" s="30">
        <f>IF($EG71="a",'Alpha Ejection Compiler'!K71,IF($EG71="z",'Alpha Ejection Compiler'!R71,IF($EG71="t",'Alpha Ejection Compiler'!Y71,IF($EG71="m",'Alpha Ejection Compiler'!AF71,-1))))</f>
        <v>0.8803829323788831</v>
      </c>
      <c r="EN71" s="30">
        <f t="shared" si="274"/>
        <v>0.62289296042458098</v>
      </c>
      <c r="EO71" s="30">
        <f t="shared" si="174"/>
        <v>0.68086787185093611</v>
      </c>
      <c r="EP71" s="213" t="str">
        <f t="shared" si="275"/>
        <v>sample name</v>
      </c>
      <c r="EQ71" s="474">
        <f t="shared" si="276"/>
        <v>11.682662173495721</v>
      </c>
      <c r="ER71" s="475">
        <f t="shared" si="277"/>
        <v>12.479814106248931</v>
      </c>
      <c r="ES71" s="473">
        <f t="shared" si="278"/>
        <v>11682662.173495721</v>
      </c>
      <c r="ET71" s="476">
        <f t="shared" si="175"/>
        <v>2.7808242859479022E-14</v>
      </c>
      <c r="EU71" s="478">
        <f t="shared" si="176"/>
        <v>0.37671716784478099</v>
      </c>
      <c r="EV71" s="477">
        <f t="shared" si="279"/>
        <v>16083721.580382382</v>
      </c>
      <c r="EW71" s="474">
        <f t="shared" si="280"/>
        <v>16.083721580382381</v>
      </c>
      <c r="EX71" s="474"/>
      <c r="EZ71" s="128">
        <f t="shared" si="177"/>
        <v>2.9704040515747972E-21</v>
      </c>
      <c r="FA71" s="63">
        <f t="shared" si="178"/>
        <v>1.1973081346474233E-22</v>
      </c>
      <c r="FB71" s="67">
        <f t="shared" si="179"/>
        <v>7.2524363184255366E-22</v>
      </c>
      <c r="FC71" s="63">
        <f t="shared" si="180"/>
        <v>0</v>
      </c>
      <c r="FD71" s="63">
        <f t="shared" si="281"/>
        <v>3.8153784968820935E-21</v>
      </c>
      <c r="FE71" s="67">
        <f t="shared" si="282"/>
        <v>1.610802832088443E-10</v>
      </c>
      <c r="FF71" s="67">
        <f t="shared" si="181"/>
        <v>11682668.485640902</v>
      </c>
      <c r="FG71" s="64">
        <f t="shared" si="283"/>
        <v>11.682668485640901</v>
      </c>
      <c r="FH71" s="65">
        <f t="shared" si="182"/>
        <v>17150937.628700923</v>
      </c>
      <c r="FI71" s="65">
        <f t="shared" si="284"/>
        <v>17.150937628700923</v>
      </c>
      <c r="FJ71" s="65">
        <f t="shared" si="183"/>
        <v>19.472796493930787</v>
      </c>
      <c r="FK71" s="63">
        <f t="shared" si="184"/>
        <v>3.8153784968820935E-21</v>
      </c>
      <c r="FL71" s="63">
        <f t="shared" si="185"/>
        <v>4.3317286102918066E-21</v>
      </c>
      <c r="FM71" s="63">
        <f t="shared" si="186"/>
        <v>13264244.25602527</v>
      </c>
      <c r="FN71" s="65">
        <f t="shared" si="285"/>
        <v>13.26424425602527</v>
      </c>
      <c r="FO71" s="66">
        <f t="shared" si="286"/>
        <v>113.53779551588126</v>
      </c>
      <c r="FQ71" s="73">
        <f>IF('Picking Information'!U74="Y",'Calculations Page'!FG71,-1)</f>
        <v>11.682668485640901</v>
      </c>
      <c r="FR71" s="72">
        <f>IF('Picking Information'!U74="Y",'Calculations Page'!FN71,-1)</f>
        <v>13.26424425602527</v>
      </c>
      <c r="FS71" s="72">
        <f>IF('Picking Information'!A74="Y",1,'Calculations Page'!X71)</f>
        <v>0.68086787185093611</v>
      </c>
      <c r="FT71" s="72">
        <f t="shared" si="287"/>
        <v>7</v>
      </c>
      <c r="FU71" s="72">
        <f t="shared" si="288"/>
        <v>17.158495750257128</v>
      </c>
      <c r="FV71" s="72">
        <f t="shared" si="289"/>
        <v>19.481377818528117</v>
      </c>
      <c r="FW71" s="74">
        <f t="shared" si="290"/>
        <v>38.962755637056233</v>
      </c>
      <c r="FY71" s="79">
        <f t="shared" si="187"/>
        <v>49.847697442687604</v>
      </c>
      <c r="FZ71" s="80">
        <f t="shared" si="188"/>
        <v>0.49847697442687605</v>
      </c>
      <c r="GA71" s="80">
        <f>(DE71/1000)/'Calculations Page'!EH71</f>
        <v>641.16824195663492</v>
      </c>
      <c r="GB71" s="80">
        <f t="shared" si="189"/>
        <v>901.0749911138098</v>
      </c>
      <c r="GC71" s="80">
        <f>(DG71/1000)/'Calculations Page'!EH71</f>
        <v>633.38306452098186</v>
      </c>
      <c r="GD71" s="80">
        <f t="shared" si="190"/>
        <v>897.3827490919424</v>
      </c>
      <c r="GE71" s="80">
        <f>(DI71/1000)/'Calculations Page'!EH71</f>
        <v>0</v>
      </c>
      <c r="GF71" s="80" t="e">
        <f t="shared" si="191"/>
        <v>#DIV/0!</v>
      </c>
      <c r="GG71" s="81">
        <f t="shared" si="291"/>
        <v>790.01326211906564</v>
      </c>
      <c r="GH71" s="516">
        <f t="shared" si="192"/>
        <v>1.4263639754173495E-16</v>
      </c>
      <c r="GI71" s="515"/>
      <c r="GJ71" s="243"/>
      <c r="GK71" s="85" t="str">
        <f t="shared" si="292"/>
        <v>49.848</v>
      </c>
      <c r="GL71" s="86" t="str">
        <f t="shared" si="293"/>
        <v>0.498</v>
      </c>
      <c r="GM71" s="86" t="str">
        <f t="shared" si="294"/>
        <v>641.17</v>
      </c>
      <c r="GN71" s="86" t="str">
        <f t="shared" si="295"/>
        <v>901.07</v>
      </c>
      <c r="GO71" s="86" t="str">
        <f t="shared" si="296"/>
        <v>633.38</v>
      </c>
      <c r="GP71" s="86" t="str">
        <f t="shared" si="297"/>
        <v>897.38</v>
      </c>
      <c r="GQ71" s="86" t="str">
        <f t="shared" si="298"/>
        <v>0.00</v>
      </c>
      <c r="GR71" s="86" t="e">
        <f t="shared" si="299"/>
        <v>#DIV/0!</v>
      </c>
      <c r="GS71" s="86" t="str">
        <f t="shared" si="300"/>
        <v>11.68</v>
      </c>
      <c r="GT71" s="86" t="str">
        <f t="shared" si="301"/>
        <v>0.681</v>
      </c>
      <c r="GU71" s="86" t="str">
        <f t="shared" si="302"/>
        <v>17.16</v>
      </c>
      <c r="GV71" s="87" t="str">
        <f t="shared" si="303"/>
        <v>19.48</v>
      </c>
      <c r="GW71" s="87" t="str">
        <f t="shared" si="304"/>
        <v>13.26</v>
      </c>
      <c r="GX71" s="129"/>
      <c r="GY71" s="93"/>
    </row>
    <row r="72" spans="1:207">
      <c r="A72" s="39" t="str">
        <f>'Picking Information'!B75</f>
        <v>4</v>
      </c>
      <c r="B72" s="40" t="str">
        <f>'Picking Information'!D75</f>
        <v>TraIL</v>
      </c>
      <c r="C72" s="40" t="str">
        <f>'Picking Information'!E75</f>
        <v>sample name</v>
      </c>
      <c r="D72" s="45">
        <f>'Picking Information'!F75</f>
        <v>0</v>
      </c>
      <c r="E72" s="45">
        <v>1</v>
      </c>
      <c r="F72" s="121">
        <f>'Picking Information'!H75</f>
        <v>100</v>
      </c>
      <c r="G72" s="121">
        <f>'Picking Information'!I75</f>
        <v>100</v>
      </c>
      <c r="H72" s="121">
        <f>'Picking Information'!J75</f>
        <v>100</v>
      </c>
      <c r="I72" s="121">
        <f>'Picking Information'!K75</f>
        <v>100</v>
      </c>
      <c r="J72" s="121">
        <f t="shared" si="193"/>
        <v>100</v>
      </c>
      <c r="K72" s="121">
        <f t="shared" si="194"/>
        <v>100</v>
      </c>
      <c r="L72" s="121">
        <f t="shared" si="195"/>
        <v>50</v>
      </c>
      <c r="M72" s="121">
        <f>IF('Picking Information'!P75="N",'Calculations Page'!F72*1.5,'Calculations Page'!F72)</f>
        <v>100</v>
      </c>
      <c r="N72" s="46" t="str">
        <f>'Picking Information'!R75</f>
        <v>apatite</v>
      </c>
      <c r="O72" s="222"/>
      <c r="P72" s="47">
        <f t="shared" si="196"/>
        <v>2.0784609690826529E-6</v>
      </c>
      <c r="Q72" s="306">
        <f t="shared" si="197"/>
        <v>8.9504172281360495E-7</v>
      </c>
      <c r="R72" s="47">
        <f t="shared" si="198"/>
        <v>1.013358894683579</v>
      </c>
      <c r="S72" s="47">
        <f t="shared" si="199"/>
        <v>6.6199999999999995E-2</v>
      </c>
      <c r="T72" s="47">
        <f t="shared" si="200"/>
        <v>0.06</v>
      </c>
      <c r="U72" s="47">
        <f t="shared" si="201"/>
        <v>0.77623303054496762</v>
      </c>
      <c r="V72" s="47">
        <f t="shared" si="202"/>
        <v>0.69010694319999999</v>
      </c>
      <c r="W72" s="47">
        <f t="shared" si="203"/>
        <v>0.64881813560000001</v>
      </c>
      <c r="X72" s="239">
        <f t="shared" si="204"/>
        <v>0.68086787185093611</v>
      </c>
      <c r="Y72" s="306">
        <f t="shared" si="205"/>
        <v>5.6837745019660078E-3</v>
      </c>
      <c r="Z72" s="306">
        <f t="shared" si="206"/>
        <v>4.4752086140680244E-6</v>
      </c>
      <c r="AA72" s="192"/>
      <c r="AB72" s="192"/>
      <c r="AC72" s="192"/>
      <c r="AD72" s="192"/>
      <c r="AE72" s="192"/>
      <c r="AF72" s="192"/>
      <c r="AG72" s="251">
        <f t="shared" si="166"/>
        <v>1433738424205.7283</v>
      </c>
      <c r="AH72" s="246">
        <f t="shared" si="207"/>
        <v>8608725199.2922001</v>
      </c>
      <c r="AI72" s="246">
        <f t="shared" si="167"/>
        <v>1691112105561.1543</v>
      </c>
      <c r="AJ72" s="246">
        <f t="shared" si="208"/>
        <v>13847555888.523577</v>
      </c>
      <c r="AK72" s="246">
        <f t="shared" si="168"/>
        <v>174546574.43947619</v>
      </c>
      <c r="AL72" s="246">
        <f t="shared" si="209"/>
        <v>79527107.403615773</v>
      </c>
      <c r="AM72" s="213" t="str">
        <f t="shared" si="210"/>
        <v>sample name</v>
      </c>
      <c r="AN72" s="256">
        <f t="shared" si="211"/>
        <v>1303284548.9639471</v>
      </c>
      <c r="AO72" s="252">
        <f t="shared" si="212"/>
        <v>1433738424205.7283</v>
      </c>
      <c r="AP72" s="252">
        <f t="shared" si="169"/>
        <v>-2.199E-3</v>
      </c>
      <c r="AQ72" s="252">
        <f t="shared" si="170"/>
        <v>-0.99998423165137618</v>
      </c>
      <c r="AR72" s="252">
        <f t="shared" si="213"/>
        <v>8608725199.2922001</v>
      </c>
      <c r="AS72" s="252">
        <f t="shared" si="171"/>
        <v>1.6318924942564423E-4</v>
      </c>
      <c r="AT72" s="252">
        <f t="shared" si="214"/>
        <v>-7.452123257462559E-2</v>
      </c>
      <c r="AU72" s="252">
        <f t="shared" si="215"/>
        <v>137290153.01859486</v>
      </c>
      <c r="AV72" s="252">
        <f t="shared" si="216"/>
        <v>9456562.6330664139</v>
      </c>
      <c r="AW72" s="252">
        <f t="shared" si="217"/>
        <v>996169.97067578149</v>
      </c>
      <c r="AX72" s="252">
        <f t="shared" si="218"/>
        <v>2673662207.5426502</v>
      </c>
      <c r="AY72" s="252">
        <f t="shared" si="219"/>
        <v>1691112105561.1543</v>
      </c>
      <c r="AZ72" s="252">
        <f t="shared" si="220"/>
        <v>-0.13029600894067567</v>
      </c>
      <c r="BA72" s="252">
        <f t="shared" si="221"/>
        <v>-1</v>
      </c>
      <c r="BB72" s="252">
        <f t="shared" si="222"/>
        <v>13847555888.523577</v>
      </c>
      <c r="BC72" s="252">
        <f t="shared" si="223"/>
        <v>5.34545603211162E-4</v>
      </c>
      <c r="BD72" s="252">
        <f t="shared" si="224"/>
        <v>-4.1025163014571245E-3</v>
      </c>
      <c r="BE72" s="252">
        <f t="shared" si="225"/>
        <v>26831629.130094022</v>
      </c>
      <c r="BF72" s="252">
        <f t="shared" si="226"/>
        <v>269331.52955150726</v>
      </c>
      <c r="BG72" s="252">
        <f t="shared" si="227"/>
        <v>124328.76421099737</v>
      </c>
      <c r="BH72" s="213"/>
      <c r="BI72" s="213"/>
      <c r="BJ72" s="213"/>
      <c r="BK72" s="213"/>
      <c r="BL72" s="213" t="str">
        <f t="shared" si="228"/>
        <v>sample name</v>
      </c>
      <c r="BM72" s="304">
        <f>(($AC$20-'ICPMS Data'!V73)/('ICPMS Data'!V73/$AC$12-1)*AG72)</f>
        <v>1442224508600.5576</v>
      </c>
      <c r="BN72" s="304">
        <f t="shared" si="229"/>
        <v>1433738424205.7283</v>
      </c>
      <c r="BO72" s="304">
        <f>$AC$33-'ICPMS Data'!V73</f>
        <v>-0.99999899999999997</v>
      </c>
      <c r="BP72" s="304">
        <f>'ICPMS Data'!V73/$AC$12-1</f>
        <v>-0.9928325688073395</v>
      </c>
      <c r="BQ72" s="304">
        <f t="shared" si="230"/>
        <v>8608725199.2922001</v>
      </c>
      <c r="BR72" s="304">
        <f>SQRT($AD$33^2+'ICPMS Data'!W73^2)</f>
        <v>1</v>
      </c>
      <c r="BS72" s="304">
        <f>BP72*SQRT(('ICPMS Data'!W73/'ICPMS Data'!V73)^2+($AE$12/$AC$12)^2)</f>
        <v>-0.99285807041188889</v>
      </c>
      <c r="BT72" s="304">
        <f t="shared" si="231"/>
        <v>2039659057534.6572</v>
      </c>
      <c r="BU72" s="485">
        <f t="shared" si="232"/>
        <v>10464703511.882029</v>
      </c>
      <c r="BV72" s="304">
        <f t="shared" si="233"/>
        <v>14799656485.616226</v>
      </c>
      <c r="BW72" s="304">
        <f>AI72*(($AC$21-'ICPMS Data'!X73)/('ICPMS Data'!X73/$AC$13-1))</f>
        <v>1473438918630.7102</v>
      </c>
      <c r="BX72" s="304">
        <f t="shared" si="234"/>
        <v>1691112105561.1543</v>
      </c>
      <c r="BY72" s="304">
        <f>$AC$34-'ICPMS Data'!X73</f>
        <v>-0.99999899999999997</v>
      </c>
      <c r="BZ72" s="304">
        <f>'ICPMS Data'!X73/$AC$13-1</f>
        <v>-1</v>
      </c>
      <c r="CA72" s="304">
        <f t="shared" si="235"/>
        <v>13847555888.523577</v>
      </c>
      <c r="CB72" s="304">
        <f>SQRT($AD$34^2+'ICPMS Data'!Y73^2)</f>
        <v>1</v>
      </c>
      <c r="CC72" s="304">
        <f>BZ72*SQRT(('ICPMS Data'!Y73/'ICPMS Data'!X73)^2+($AE$13/$AC$13)^2)</f>
        <v>-1</v>
      </c>
      <c r="CD72" s="304">
        <f t="shared" si="236"/>
        <v>2083793272822.5024</v>
      </c>
      <c r="CE72" s="485">
        <v>0</v>
      </c>
      <c r="CF72" s="485">
        <v>0</v>
      </c>
      <c r="CG72" s="213" t="str">
        <f t="shared" si="237"/>
        <v>sample name</v>
      </c>
      <c r="CH72" s="262">
        <f t="shared" si="238"/>
        <v>1440921224051.5938</v>
      </c>
      <c r="CI72" s="257">
        <f t="shared" si="239"/>
        <v>2039659062155.1809</v>
      </c>
      <c r="CJ72" s="257">
        <f t="shared" si="240"/>
        <v>10455246949.248962</v>
      </c>
      <c r="CK72" s="257">
        <f t="shared" si="241"/>
        <v>14799656519.142496</v>
      </c>
      <c r="CL72" s="262">
        <f t="shared" si="242"/>
        <v>1470765256423.1675</v>
      </c>
      <c r="CM72" s="257">
        <f t="shared" si="243"/>
        <v>2083793272995.249</v>
      </c>
      <c r="CN72" s="262">
        <f t="shared" si="244"/>
        <v>-269331.52955150726</v>
      </c>
      <c r="CO72" s="257">
        <f t="shared" si="245"/>
        <v>124328.76421099737</v>
      </c>
      <c r="CP72" s="286"/>
      <c r="CQ72" s="218">
        <f t="shared" si="246"/>
        <v>2.4109243704332935E-12</v>
      </c>
      <c r="CR72" s="48">
        <f t="shared" si="247"/>
        <v>3.3882271664527924E-12</v>
      </c>
      <c r="CS72" s="219">
        <f t="shared" si="248"/>
        <v>2.3935568505840428E-12</v>
      </c>
      <c r="CT72" s="219">
        <f t="shared" si="249"/>
        <v>3.3881379770019618E-12</v>
      </c>
      <c r="CU72" s="323">
        <f t="shared" si="250"/>
        <v>0.56437141893797726</v>
      </c>
      <c r="CV72" s="219">
        <f t="shared" si="251"/>
        <v>1.7367519849250768E-14</v>
      </c>
      <c r="CW72" s="219">
        <f t="shared" si="252"/>
        <v>2.4584147041764943E-14</v>
      </c>
      <c r="CX72" s="323">
        <f t="shared" si="253"/>
        <v>3.5831675947316753E-3</v>
      </c>
      <c r="CY72" s="48">
        <f t="shared" si="254"/>
        <v>2.443131655187986E-12</v>
      </c>
      <c r="CZ72" s="48">
        <f t="shared" si="255"/>
        <v>3.4614506195934368E-12</v>
      </c>
      <c r="DA72" s="323">
        <f t="shared" si="256"/>
        <v>0.43204541346729097</v>
      </c>
      <c r="DB72" s="219">
        <f t="shared" si="257"/>
        <v>0</v>
      </c>
      <c r="DC72" s="219">
        <f t="shared" si="258"/>
        <v>0</v>
      </c>
      <c r="DD72" s="213"/>
      <c r="DE72" s="267">
        <f t="shared" si="259"/>
        <v>0.57387232789423681</v>
      </c>
      <c r="DF72" s="263">
        <f t="shared" si="260"/>
        <v>0.80649971243075813</v>
      </c>
      <c r="DG72" s="263">
        <f t="shared" si="261"/>
        <v>0.56690426926982029</v>
      </c>
      <c r="DH72" s="263">
        <f t="shared" si="262"/>
        <v>0.8031950017704611</v>
      </c>
      <c r="DI72" s="263">
        <f t="shared" si="263"/>
        <v>0</v>
      </c>
      <c r="DJ72" s="268">
        <f t="shared" si="264"/>
        <v>0</v>
      </c>
      <c r="DL72" s="49">
        <f>'He Data'!P74/(1000000000*22413.6)</f>
        <v>4.4615768997394438E-14</v>
      </c>
      <c r="DM72" s="45">
        <f>DL72*('He Data'!Q74/'He Data'!P74)</f>
        <v>4.4615768997394438E-16</v>
      </c>
      <c r="DN72" s="50">
        <f t="shared" si="265"/>
        <v>26867616090.23093</v>
      </c>
      <c r="DO72" s="51">
        <f>DN72*('He Data'!Q74/'He Data'!P74)</f>
        <v>268676160.9023093</v>
      </c>
      <c r="DP72" s="50">
        <f t="shared" si="266"/>
        <v>6.5527793044642685E-14</v>
      </c>
      <c r="DQ72" s="50">
        <f t="shared" si="267"/>
        <v>6.5527793044642689E-16</v>
      </c>
      <c r="DR72" s="50">
        <f>('He Data'!P74/1000000000)*0.0000000008107131194</f>
        <v>8.1071311940000007E-19</v>
      </c>
      <c r="DS72" s="50">
        <f>('He Data'!P74/1000000000)/3785.41178*42</f>
        <v>1.1095226210766429E-11</v>
      </c>
      <c r="DW72" s="213" t="str">
        <f t="shared" si="268"/>
        <v>sample name</v>
      </c>
      <c r="DX72" s="324">
        <f t="shared" si="269"/>
        <v>11.682668485640901</v>
      </c>
      <c r="DY72" s="325">
        <f t="shared" si="270"/>
        <v>12.479820849095493</v>
      </c>
      <c r="DZ72" s="326">
        <f t="shared" si="271"/>
        <v>11682668.485640902</v>
      </c>
      <c r="EA72" s="326">
        <f t="shared" si="172"/>
        <v>4.4615793103292131E-14</v>
      </c>
      <c r="EB72" s="324">
        <f t="shared" si="173"/>
        <v>-5.40299948539397E-7</v>
      </c>
      <c r="EC72" s="326">
        <f t="shared" si="272"/>
        <v>11682662.173495721</v>
      </c>
      <c r="ED72" s="324">
        <f t="shared" si="273"/>
        <v>11.682662173495721</v>
      </c>
      <c r="EE72" s="326"/>
      <c r="EF72" s="457" t="str">
        <f>'Picking Information'!B75</f>
        <v>4</v>
      </c>
      <c r="EG72" s="459" t="str">
        <f>'Picking Information'!C75</f>
        <v>a</v>
      </c>
      <c r="EH72" s="510">
        <f>IF($EG72="a",'Alpha Ejection Compiler'!G72,IF($EG72="z",'Alpha Ejection Compiler'!N72,IF($EG72="t",'Alpha Ejection Compiler'!U72,IF($EG72="m",'Alpha Ejection Compiler'!AB72,-1))))</f>
        <v>8.9504172281360495E-7</v>
      </c>
      <c r="EI72" s="511">
        <f>'Alpha Ejection Compiler'!E72</f>
        <v>36.473074156562177</v>
      </c>
      <c r="EJ72" s="30">
        <f>IF($EG72="a",'Alpha Ejection Compiler'!H72,IF($EG72="z",'Alpha Ejection Compiler'!O72,IF($EG72="t",'Alpha Ejection Compiler'!V72,IF($EG72="m",'Alpha Ejection Compiler'!AC72,-1))))</f>
        <v>0.63662546245111906</v>
      </c>
      <c r="EK72" s="30">
        <f>IF($EG72="a",'Alpha Ejection Compiler'!I72,IF($EG72="z",'Alpha Ejection Compiler'!P72,IF($EG72="t",'Alpha Ejection Compiler'!W72,IF($EG72="m",'Alpha Ejection Compiler'!AD72,-1))))</f>
        <v>0.58319411675377286</v>
      </c>
      <c r="EL72" s="30">
        <f>IF($EG72="a",'Alpha Ejection Compiler'!J72,IF($EG72="z",'Alpha Ejection Compiler'!Q72,IF($EG72="t",'Alpha Ejection Compiler'!X72,IF($EG72="m",'Alpha Ejection Compiler'!AE72,-1))))</f>
        <v>0.57525580606267845</v>
      </c>
      <c r="EM72" s="30">
        <f>IF($EG72="a",'Alpha Ejection Compiler'!K72,IF($EG72="z",'Alpha Ejection Compiler'!R72,IF($EG72="t",'Alpha Ejection Compiler'!Y72,IF($EG72="m",'Alpha Ejection Compiler'!AF72,-1))))</f>
        <v>0.8803829323788831</v>
      </c>
      <c r="EN72" s="30">
        <f t="shared" si="274"/>
        <v>0.62289296042458098</v>
      </c>
      <c r="EO72" s="30">
        <f t="shared" si="174"/>
        <v>0.68086787185093611</v>
      </c>
      <c r="EP72" s="213" t="str">
        <f t="shared" si="275"/>
        <v>sample name</v>
      </c>
      <c r="EQ72" s="474">
        <f t="shared" si="276"/>
        <v>11.682662173495721</v>
      </c>
      <c r="ER72" s="475">
        <f t="shared" si="277"/>
        <v>12.479814106248931</v>
      </c>
      <c r="ES72" s="473">
        <f t="shared" si="278"/>
        <v>11682662.173495721</v>
      </c>
      <c r="ET72" s="476">
        <f t="shared" si="175"/>
        <v>2.7808242859479022E-14</v>
      </c>
      <c r="EU72" s="478">
        <f t="shared" si="176"/>
        <v>0.37671716784478099</v>
      </c>
      <c r="EV72" s="477">
        <f t="shared" si="279"/>
        <v>16083721.580382382</v>
      </c>
      <c r="EW72" s="474">
        <f t="shared" si="280"/>
        <v>16.083721580382381</v>
      </c>
      <c r="EX72" s="474"/>
      <c r="EZ72" s="128">
        <f t="shared" si="177"/>
        <v>2.9704040515747972E-21</v>
      </c>
      <c r="FA72" s="63">
        <f t="shared" si="178"/>
        <v>1.1973081346474233E-22</v>
      </c>
      <c r="FB72" s="67">
        <f t="shared" si="179"/>
        <v>7.2524363184255366E-22</v>
      </c>
      <c r="FC72" s="63">
        <f t="shared" si="180"/>
        <v>0</v>
      </c>
      <c r="FD72" s="63">
        <f t="shared" si="281"/>
        <v>3.8153784968820935E-21</v>
      </c>
      <c r="FE72" s="67">
        <f t="shared" si="282"/>
        <v>1.610802832088443E-10</v>
      </c>
      <c r="FF72" s="67">
        <f t="shared" si="181"/>
        <v>11682668.485640902</v>
      </c>
      <c r="FG72" s="64">
        <f t="shared" si="283"/>
        <v>11.682668485640901</v>
      </c>
      <c r="FH72" s="65">
        <f t="shared" si="182"/>
        <v>17150937.628700923</v>
      </c>
      <c r="FI72" s="65">
        <f t="shared" si="284"/>
        <v>17.150937628700923</v>
      </c>
      <c r="FJ72" s="65">
        <f t="shared" si="183"/>
        <v>19.472796493930787</v>
      </c>
      <c r="FK72" s="63">
        <f t="shared" si="184"/>
        <v>3.8153784968820935E-21</v>
      </c>
      <c r="FL72" s="63">
        <f t="shared" si="185"/>
        <v>4.3317286102918066E-21</v>
      </c>
      <c r="FM72" s="63">
        <f t="shared" si="186"/>
        <v>13264244.25602527</v>
      </c>
      <c r="FN72" s="65">
        <f t="shared" si="285"/>
        <v>13.26424425602527</v>
      </c>
      <c r="FO72" s="66">
        <f t="shared" si="286"/>
        <v>113.53779551588126</v>
      </c>
      <c r="FQ72" s="73">
        <f>IF('Picking Information'!U75="Y",'Calculations Page'!FG72,-1)</f>
        <v>11.682668485640901</v>
      </c>
      <c r="FR72" s="72">
        <f>IF('Picking Information'!U75="Y",'Calculations Page'!FN72,-1)</f>
        <v>13.26424425602527</v>
      </c>
      <c r="FS72" s="72">
        <f>IF('Picking Information'!A75="Y",1,'Calculations Page'!X72)</f>
        <v>0.68086787185093611</v>
      </c>
      <c r="FT72" s="72">
        <f t="shared" si="287"/>
        <v>7</v>
      </c>
      <c r="FU72" s="72">
        <f t="shared" si="288"/>
        <v>17.158495750257128</v>
      </c>
      <c r="FV72" s="72">
        <f t="shared" si="289"/>
        <v>19.481377818528117</v>
      </c>
      <c r="FW72" s="74">
        <f t="shared" si="290"/>
        <v>38.962755637056233</v>
      </c>
      <c r="FY72" s="79">
        <f t="shared" si="187"/>
        <v>49.847697442687604</v>
      </c>
      <c r="FZ72" s="80">
        <f t="shared" si="188"/>
        <v>0.49847697442687605</v>
      </c>
      <c r="GA72" s="80">
        <f>(DE72/1000)/'Calculations Page'!EH72</f>
        <v>641.16824195663492</v>
      </c>
      <c r="GB72" s="80">
        <f t="shared" si="189"/>
        <v>901.0749911138098</v>
      </c>
      <c r="GC72" s="80">
        <f>(DG72/1000)/'Calculations Page'!EH72</f>
        <v>633.38306452098186</v>
      </c>
      <c r="GD72" s="80">
        <f t="shared" si="190"/>
        <v>897.3827490919424</v>
      </c>
      <c r="GE72" s="80">
        <f>(DI72/1000)/'Calculations Page'!EH72</f>
        <v>0</v>
      </c>
      <c r="GF72" s="80" t="e">
        <f t="shared" si="191"/>
        <v>#DIV/0!</v>
      </c>
      <c r="GG72" s="81">
        <f t="shared" si="291"/>
        <v>790.01326211906564</v>
      </c>
      <c r="GH72" s="516">
        <f t="shared" si="192"/>
        <v>1.4263639754173495E-16</v>
      </c>
      <c r="GI72" s="515"/>
      <c r="GJ72" s="243"/>
      <c r="GK72" s="85" t="str">
        <f t="shared" si="292"/>
        <v>49.848</v>
      </c>
      <c r="GL72" s="86" t="str">
        <f t="shared" si="293"/>
        <v>0.498</v>
      </c>
      <c r="GM72" s="86" t="str">
        <f t="shared" si="294"/>
        <v>641.17</v>
      </c>
      <c r="GN72" s="86" t="str">
        <f t="shared" si="295"/>
        <v>901.07</v>
      </c>
      <c r="GO72" s="86" t="str">
        <f t="shared" si="296"/>
        <v>633.38</v>
      </c>
      <c r="GP72" s="86" t="str">
        <f t="shared" si="297"/>
        <v>897.38</v>
      </c>
      <c r="GQ72" s="86" t="str">
        <f t="shared" si="298"/>
        <v>0.00</v>
      </c>
      <c r="GR72" s="86" t="e">
        <f t="shared" si="299"/>
        <v>#DIV/0!</v>
      </c>
      <c r="GS72" s="86" t="str">
        <f t="shared" si="300"/>
        <v>11.68</v>
      </c>
      <c r="GT72" s="86" t="str">
        <f t="shared" si="301"/>
        <v>0.681</v>
      </c>
      <c r="GU72" s="86" t="str">
        <f t="shared" si="302"/>
        <v>17.16</v>
      </c>
      <c r="GV72" s="87" t="str">
        <f t="shared" si="303"/>
        <v>19.48</v>
      </c>
      <c r="GW72" s="87" t="str">
        <f t="shared" si="304"/>
        <v>13.26</v>
      </c>
      <c r="GX72" s="129"/>
      <c r="GY72" s="93"/>
    </row>
    <row r="73" spans="1:207">
      <c r="A73" s="39" t="str">
        <f>'Picking Information'!B76</f>
        <v>4</v>
      </c>
      <c r="B73" s="40" t="str">
        <f>'Picking Information'!D76</f>
        <v>TraIL</v>
      </c>
      <c r="C73" s="40" t="str">
        <f>'Picking Information'!E76</f>
        <v>sample name</v>
      </c>
      <c r="D73" s="45">
        <f>'Picking Information'!F76</f>
        <v>0</v>
      </c>
      <c r="E73" s="45">
        <v>1</v>
      </c>
      <c r="F73" s="121">
        <f>'Picking Information'!H76</f>
        <v>100</v>
      </c>
      <c r="G73" s="121">
        <f>'Picking Information'!I76</f>
        <v>100</v>
      </c>
      <c r="H73" s="121">
        <f>'Picking Information'!J76</f>
        <v>100</v>
      </c>
      <c r="I73" s="121">
        <f>'Picking Information'!K76</f>
        <v>100</v>
      </c>
      <c r="J73" s="121">
        <f t="shared" si="193"/>
        <v>100</v>
      </c>
      <c r="K73" s="121">
        <f t="shared" si="194"/>
        <v>100</v>
      </c>
      <c r="L73" s="121">
        <f t="shared" si="195"/>
        <v>50</v>
      </c>
      <c r="M73" s="121">
        <f>IF('Picking Information'!P76="N",'Calculations Page'!F73*1.5,'Calculations Page'!F73)</f>
        <v>100</v>
      </c>
      <c r="N73" s="46" t="str">
        <f>'Picking Information'!R76</f>
        <v>apatite</v>
      </c>
      <c r="O73" s="222"/>
      <c r="P73" s="47">
        <f t="shared" si="196"/>
        <v>2.0784609690826529E-6</v>
      </c>
      <c r="Q73" s="306">
        <f t="shared" si="197"/>
        <v>8.9504172281360495E-7</v>
      </c>
      <c r="R73" s="47">
        <f t="shared" si="198"/>
        <v>1.013358894683579</v>
      </c>
      <c r="S73" s="47">
        <f t="shared" si="199"/>
        <v>6.6199999999999995E-2</v>
      </c>
      <c r="T73" s="47">
        <f t="shared" si="200"/>
        <v>0.06</v>
      </c>
      <c r="U73" s="47">
        <f t="shared" si="201"/>
        <v>0.77623303054496762</v>
      </c>
      <c r="V73" s="47">
        <f t="shared" si="202"/>
        <v>0.69010694319999999</v>
      </c>
      <c r="W73" s="47">
        <f t="shared" si="203"/>
        <v>0.64881813560000001</v>
      </c>
      <c r="X73" s="239">
        <f t="shared" si="204"/>
        <v>0.68086787185093611</v>
      </c>
      <c r="Y73" s="306">
        <f t="shared" si="205"/>
        <v>5.6837745019660078E-3</v>
      </c>
      <c r="Z73" s="306">
        <f t="shared" si="206"/>
        <v>4.4752086140680244E-6</v>
      </c>
      <c r="AA73" s="192"/>
      <c r="AB73" s="192"/>
      <c r="AC73" s="192"/>
      <c r="AD73" s="192"/>
      <c r="AE73" s="192"/>
      <c r="AF73" s="192"/>
      <c r="AG73" s="251">
        <f t="shared" si="166"/>
        <v>1433738424205.7283</v>
      </c>
      <c r="AH73" s="246">
        <f t="shared" si="207"/>
        <v>8608725199.2922001</v>
      </c>
      <c r="AI73" s="246">
        <f t="shared" si="167"/>
        <v>1691112105561.1543</v>
      </c>
      <c r="AJ73" s="246">
        <f t="shared" si="208"/>
        <v>13847555888.523577</v>
      </c>
      <c r="AK73" s="246">
        <f t="shared" si="168"/>
        <v>174546574.43947619</v>
      </c>
      <c r="AL73" s="246">
        <f t="shared" si="209"/>
        <v>79527107.403615773</v>
      </c>
      <c r="AM73" s="213" t="str">
        <f t="shared" si="210"/>
        <v>sample name</v>
      </c>
      <c r="AN73" s="256">
        <f t="shared" si="211"/>
        <v>1303284548.9639471</v>
      </c>
      <c r="AO73" s="252">
        <f t="shared" si="212"/>
        <v>1433738424205.7283</v>
      </c>
      <c r="AP73" s="252">
        <f t="shared" si="169"/>
        <v>-2.199E-3</v>
      </c>
      <c r="AQ73" s="252">
        <f t="shared" si="170"/>
        <v>-0.99998423165137618</v>
      </c>
      <c r="AR73" s="252">
        <f t="shared" si="213"/>
        <v>8608725199.2922001</v>
      </c>
      <c r="AS73" s="252">
        <f t="shared" si="171"/>
        <v>1.6318924942564423E-4</v>
      </c>
      <c r="AT73" s="252">
        <f t="shared" si="214"/>
        <v>-7.452123257462559E-2</v>
      </c>
      <c r="AU73" s="252">
        <f t="shared" si="215"/>
        <v>137290153.01859486</v>
      </c>
      <c r="AV73" s="252">
        <f t="shared" si="216"/>
        <v>9456562.6330664139</v>
      </c>
      <c r="AW73" s="252">
        <f t="shared" si="217"/>
        <v>996169.97067578149</v>
      </c>
      <c r="AX73" s="252">
        <f t="shared" si="218"/>
        <v>2673662207.5426502</v>
      </c>
      <c r="AY73" s="252">
        <f t="shared" si="219"/>
        <v>1691112105561.1543</v>
      </c>
      <c r="AZ73" s="252">
        <f t="shared" si="220"/>
        <v>-0.13029600894067567</v>
      </c>
      <c r="BA73" s="252">
        <f t="shared" si="221"/>
        <v>-1</v>
      </c>
      <c r="BB73" s="252">
        <f t="shared" si="222"/>
        <v>13847555888.523577</v>
      </c>
      <c r="BC73" s="252">
        <f t="shared" si="223"/>
        <v>5.34545603211162E-4</v>
      </c>
      <c r="BD73" s="252">
        <f t="shared" si="224"/>
        <v>-4.1025163014571245E-3</v>
      </c>
      <c r="BE73" s="252">
        <f t="shared" si="225"/>
        <v>26831629.130094022</v>
      </c>
      <c r="BF73" s="252">
        <f t="shared" si="226"/>
        <v>269331.52955150726</v>
      </c>
      <c r="BG73" s="252">
        <f t="shared" si="227"/>
        <v>124328.76421099737</v>
      </c>
      <c r="BH73" s="213"/>
      <c r="BI73" s="213"/>
      <c r="BJ73" s="213"/>
      <c r="BK73" s="213"/>
      <c r="BL73" s="213" t="str">
        <f t="shared" si="228"/>
        <v>sample name</v>
      </c>
      <c r="BM73" s="304">
        <f>(($AC$20-'ICPMS Data'!V74)/('ICPMS Data'!V74/$AC$12-1)*AG73)</f>
        <v>1442224508600.5576</v>
      </c>
      <c r="BN73" s="304">
        <f t="shared" si="229"/>
        <v>1433738424205.7283</v>
      </c>
      <c r="BO73" s="304">
        <f>$AC$33-'ICPMS Data'!V74</f>
        <v>-0.99999899999999997</v>
      </c>
      <c r="BP73" s="304">
        <f>'ICPMS Data'!V74/$AC$12-1</f>
        <v>-0.9928325688073395</v>
      </c>
      <c r="BQ73" s="304">
        <f t="shared" si="230"/>
        <v>8608725199.2922001</v>
      </c>
      <c r="BR73" s="304">
        <f>SQRT($AD$33^2+'ICPMS Data'!W74^2)</f>
        <v>1</v>
      </c>
      <c r="BS73" s="304">
        <f>BP73*SQRT(('ICPMS Data'!W74/'ICPMS Data'!V74)^2+($AE$12/$AC$12)^2)</f>
        <v>-0.99285807041188889</v>
      </c>
      <c r="BT73" s="304">
        <f t="shared" si="231"/>
        <v>2039659057534.6572</v>
      </c>
      <c r="BU73" s="485">
        <f t="shared" si="232"/>
        <v>10464703511.882029</v>
      </c>
      <c r="BV73" s="304">
        <f t="shared" si="233"/>
        <v>14799656485.616226</v>
      </c>
      <c r="BW73" s="304">
        <f>AI73*(($AC$21-'ICPMS Data'!X74)/('ICPMS Data'!X74/$AC$13-1))</f>
        <v>1473438918630.7102</v>
      </c>
      <c r="BX73" s="304">
        <f t="shared" si="234"/>
        <v>1691112105561.1543</v>
      </c>
      <c r="BY73" s="304">
        <f>$AC$34-'ICPMS Data'!X74</f>
        <v>-0.99999899999999997</v>
      </c>
      <c r="BZ73" s="304">
        <f>'ICPMS Data'!X74/$AC$13-1</f>
        <v>-1</v>
      </c>
      <c r="CA73" s="304">
        <f t="shared" si="235"/>
        <v>13847555888.523577</v>
      </c>
      <c r="CB73" s="304">
        <f>SQRT($AD$34^2+'ICPMS Data'!Y74^2)</f>
        <v>1</v>
      </c>
      <c r="CC73" s="304">
        <f>BZ73*SQRT(('ICPMS Data'!Y74/'ICPMS Data'!X74)^2+($AE$13/$AC$13)^2)</f>
        <v>-1</v>
      </c>
      <c r="CD73" s="304">
        <f t="shared" si="236"/>
        <v>2083793272822.5024</v>
      </c>
      <c r="CE73" s="485">
        <v>0</v>
      </c>
      <c r="CF73" s="485">
        <v>0</v>
      </c>
      <c r="CG73" s="213" t="str">
        <f t="shared" si="237"/>
        <v>sample name</v>
      </c>
      <c r="CH73" s="262">
        <f t="shared" si="238"/>
        <v>1440921224051.5938</v>
      </c>
      <c r="CI73" s="257">
        <f t="shared" si="239"/>
        <v>2039659062155.1809</v>
      </c>
      <c r="CJ73" s="257">
        <f t="shared" si="240"/>
        <v>10455246949.248962</v>
      </c>
      <c r="CK73" s="257">
        <f t="shared" si="241"/>
        <v>14799656519.142496</v>
      </c>
      <c r="CL73" s="262">
        <f t="shared" si="242"/>
        <v>1470765256423.1675</v>
      </c>
      <c r="CM73" s="257">
        <f t="shared" si="243"/>
        <v>2083793272995.249</v>
      </c>
      <c r="CN73" s="262">
        <f t="shared" si="244"/>
        <v>-269331.52955150726</v>
      </c>
      <c r="CO73" s="257">
        <f t="shared" si="245"/>
        <v>124328.76421099737</v>
      </c>
      <c r="CP73" s="286"/>
      <c r="CQ73" s="218">
        <f t="shared" si="246"/>
        <v>2.4109243704332935E-12</v>
      </c>
      <c r="CR73" s="48">
        <f t="shared" si="247"/>
        <v>3.3882271664527924E-12</v>
      </c>
      <c r="CS73" s="219">
        <f t="shared" si="248"/>
        <v>2.3935568505840428E-12</v>
      </c>
      <c r="CT73" s="219">
        <f t="shared" si="249"/>
        <v>3.3881379770019618E-12</v>
      </c>
      <c r="CU73" s="323">
        <f t="shared" si="250"/>
        <v>0.56437141893797726</v>
      </c>
      <c r="CV73" s="219">
        <f t="shared" si="251"/>
        <v>1.7367519849250768E-14</v>
      </c>
      <c r="CW73" s="219">
        <f t="shared" si="252"/>
        <v>2.4584147041764943E-14</v>
      </c>
      <c r="CX73" s="323">
        <f t="shared" si="253"/>
        <v>3.5831675947316753E-3</v>
      </c>
      <c r="CY73" s="48">
        <f t="shared" si="254"/>
        <v>2.443131655187986E-12</v>
      </c>
      <c r="CZ73" s="48">
        <f t="shared" si="255"/>
        <v>3.4614506195934368E-12</v>
      </c>
      <c r="DA73" s="323">
        <f t="shared" si="256"/>
        <v>0.43204541346729097</v>
      </c>
      <c r="DB73" s="219">
        <f t="shared" si="257"/>
        <v>0</v>
      </c>
      <c r="DC73" s="219">
        <f t="shared" si="258"/>
        <v>0</v>
      </c>
      <c r="DD73" s="213"/>
      <c r="DE73" s="267">
        <f t="shared" si="259"/>
        <v>0.57387232789423681</v>
      </c>
      <c r="DF73" s="263">
        <f t="shared" si="260"/>
        <v>0.80649971243075813</v>
      </c>
      <c r="DG73" s="263">
        <f t="shared" si="261"/>
        <v>0.56690426926982029</v>
      </c>
      <c r="DH73" s="263">
        <f t="shared" si="262"/>
        <v>0.8031950017704611</v>
      </c>
      <c r="DI73" s="263">
        <f t="shared" si="263"/>
        <v>0</v>
      </c>
      <c r="DJ73" s="268">
        <f t="shared" si="264"/>
        <v>0</v>
      </c>
      <c r="DL73" s="49">
        <f>'He Data'!P75/(1000000000*22413.6)</f>
        <v>4.4615768997394438E-14</v>
      </c>
      <c r="DM73" s="45">
        <f>DL73*('He Data'!Q75/'He Data'!P75)</f>
        <v>4.4615768997394438E-16</v>
      </c>
      <c r="DN73" s="50">
        <f t="shared" si="265"/>
        <v>26867616090.23093</v>
      </c>
      <c r="DO73" s="51">
        <f>DN73*('He Data'!Q75/'He Data'!P75)</f>
        <v>268676160.9023093</v>
      </c>
      <c r="DP73" s="50">
        <f t="shared" si="266"/>
        <v>6.5527793044642685E-14</v>
      </c>
      <c r="DQ73" s="50">
        <f t="shared" si="267"/>
        <v>6.5527793044642689E-16</v>
      </c>
      <c r="DR73" s="50">
        <f>('He Data'!P75/1000000000)*0.0000000008107131194</f>
        <v>8.1071311940000007E-19</v>
      </c>
      <c r="DS73" s="50">
        <f>('He Data'!P75/1000000000)/3785.41178*42</f>
        <v>1.1095226210766429E-11</v>
      </c>
      <c r="DW73" s="213" t="str">
        <f t="shared" si="268"/>
        <v>sample name</v>
      </c>
      <c r="DX73" s="324">
        <f t="shared" si="269"/>
        <v>11.682668485640901</v>
      </c>
      <c r="DY73" s="325">
        <f t="shared" si="270"/>
        <v>12.479820849095493</v>
      </c>
      <c r="DZ73" s="326">
        <f t="shared" si="271"/>
        <v>11682668.485640902</v>
      </c>
      <c r="EA73" s="326">
        <f t="shared" si="172"/>
        <v>4.4615793103292131E-14</v>
      </c>
      <c r="EB73" s="324">
        <f t="shared" si="173"/>
        <v>-5.40299948539397E-7</v>
      </c>
      <c r="EC73" s="326">
        <f t="shared" si="272"/>
        <v>11682662.173495721</v>
      </c>
      <c r="ED73" s="324">
        <f t="shared" si="273"/>
        <v>11.682662173495721</v>
      </c>
      <c r="EE73" s="326"/>
      <c r="EF73" s="457" t="str">
        <f>'Picking Information'!B76</f>
        <v>4</v>
      </c>
      <c r="EG73" s="459" t="str">
        <f>'Picking Information'!C76</f>
        <v>a</v>
      </c>
      <c r="EH73" s="510">
        <f>IF($EG73="a",'Alpha Ejection Compiler'!G73,IF($EG73="z",'Alpha Ejection Compiler'!N73,IF($EG73="t",'Alpha Ejection Compiler'!U73,IF($EG73="m",'Alpha Ejection Compiler'!AB73,-1))))</f>
        <v>8.9504172281360495E-7</v>
      </c>
      <c r="EI73" s="511">
        <f>'Alpha Ejection Compiler'!E73</f>
        <v>36.473074156562177</v>
      </c>
      <c r="EJ73" s="30">
        <f>IF($EG73="a",'Alpha Ejection Compiler'!H73,IF($EG73="z",'Alpha Ejection Compiler'!O73,IF($EG73="t",'Alpha Ejection Compiler'!V73,IF($EG73="m",'Alpha Ejection Compiler'!AC73,-1))))</f>
        <v>0.63662546245111906</v>
      </c>
      <c r="EK73" s="30">
        <f>IF($EG73="a",'Alpha Ejection Compiler'!I73,IF($EG73="z",'Alpha Ejection Compiler'!P73,IF($EG73="t",'Alpha Ejection Compiler'!W73,IF($EG73="m",'Alpha Ejection Compiler'!AD73,-1))))</f>
        <v>0.58319411675377286</v>
      </c>
      <c r="EL73" s="30">
        <f>IF($EG73="a",'Alpha Ejection Compiler'!J73,IF($EG73="z",'Alpha Ejection Compiler'!Q73,IF($EG73="t",'Alpha Ejection Compiler'!X73,IF($EG73="m",'Alpha Ejection Compiler'!AE73,-1))))</f>
        <v>0.57525580606267845</v>
      </c>
      <c r="EM73" s="30">
        <f>IF($EG73="a",'Alpha Ejection Compiler'!K73,IF($EG73="z",'Alpha Ejection Compiler'!R73,IF($EG73="t",'Alpha Ejection Compiler'!Y73,IF($EG73="m",'Alpha Ejection Compiler'!AF73,-1))))</f>
        <v>0.8803829323788831</v>
      </c>
      <c r="EN73" s="30">
        <f t="shared" si="274"/>
        <v>0.62289296042458098</v>
      </c>
      <c r="EO73" s="30">
        <f t="shared" si="174"/>
        <v>0.68086787185093611</v>
      </c>
      <c r="EP73" s="213" t="str">
        <f t="shared" si="275"/>
        <v>sample name</v>
      </c>
      <c r="EQ73" s="474">
        <f t="shared" si="276"/>
        <v>11.682662173495721</v>
      </c>
      <c r="ER73" s="475">
        <f t="shared" si="277"/>
        <v>12.479814106248931</v>
      </c>
      <c r="ES73" s="473">
        <f t="shared" si="278"/>
        <v>11682662.173495721</v>
      </c>
      <c r="ET73" s="476">
        <f t="shared" si="175"/>
        <v>2.7808242859479022E-14</v>
      </c>
      <c r="EU73" s="478">
        <f t="shared" si="176"/>
        <v>0.37671716784478099</v>
      </c>
      <c r="EV73" s="477">
        <f t="shared" si="279"/>
        <v>16083721.580382382</v>
      </c>
      <c r="EW73" s="474">
        <f t="shared" si="280"/>
        <v>16.083721580382381</v>
      </c>
      <c r="EX73" s="474"/>
      <c r="EZ73" s="128">
        <f t="shared" si="177"/>
        <v>2.9704040515747972E-21</v>
      </c>
      <c r="FA73" s="63">
        <f t="shared" si="178"/>
        <v>1.1973081346474233E-22</v>
      </c>
      <c r="FB73" s="67">
        <f t="shared" si="179"/>
        <v>7.2524363184255366E-22</v>
      </c>
      <c r="FC73" s="63">
        <f t="shared" si="180"/>
        <v>0</v>
      </c>
      <c r="FD73" s="63">
        <f t="shared" si="281"/>
        <v>3.8153784968820935E-21</v>
      </c>
      <c r="FE73" s="67">
        <f t="shared" si="282"/>
        <v>1.610802832088443E-10</v>
      </c>
      <c r="FF73" s="67">
        <f t="shared" si="181"/>
        <v>11682668.485640902</v>
      </c>
      <c r="FG73" s="64">
        <f t="shared" si="283"/>
        <v>11.682668485640901</v>
      </c>
      <c r="FH73" s="65">
        <f t="shared" si="182"/>
        <v>17150937.628700923</v>
      </c>
      <c r="FI73" s="65">
        <f t="shared" si="284"/>
        <v>17.150937628700923</v>
      </c>
      <c r="FJ73" s="65">
        <f t="shared" si="183"/>
        <v>19.472796493930787</v>
      </c>
      <c r="FK73" s="63">
        <f t="shared" si="184"/>
        <v>3.8153784968820935E-21</v>
      </c>
      <c r="FL73" s="63">
        <f t="shared" si="185"/>
        <v>4.3317286102918066E-21</v>
      </c>
      <c r="FM73" s="63">
        <f t="shared" si="186"/>
        <v>13264244.25602527</v>
      </c>
      <c r="FN73" s="65">
        <f t="shared" si="285"/>
        <v>13.26424425602527</v>
      </c>
      <c r="FO73" s="66">
        <f t="shared" si="286"/>
        <v>113.53779551588126</v>
      </c>
      <c r="FQ73" s="73">
        <f>IF('Picking Information'!U76="Y",'Calculations Page'!FG73,-1)</f>
        <v>11.682668485640901</v>
      </c>
      <c r="FR73" s="72">
        <f>IF('Picking Information'!U76="Y",'Calculations Page'!FN73,-1)</f>
        <v>13.26424425602527</v>
      </c>
      <c r="FS73" s="72">
        <f>IF('Picking Information'!A76="Y",1,'Calculations Page'!X73)</f>
        <v>0.68086787185093611</v>
      </c>
      <c r="FT73" s="72">
        <f t="shared" si="287"/>
        <v>7</v>
      </c>
      <c r="FU73" s="72">
        <f t="shared" si="288"/>
        <v>17.158495750257128</v>
      </c>
      <c r="FV73" s="72">
        <f t="shared" si="289"/>
        <v>19.481377818528117</v>
      </c>
      <c r="FW73" s="74">
        <f t="shared" si="290"/>
        <v>38.962755637056233</v>
      </c>
      <c r="FY73" s="79">
        <f t="shared" si="187"/>
        <v>49.847697442687604</v>
      </c>
      <c r="FZ73" s="80">
        <f t="shared" si="188"/>
        <v>0.49847697442687605</v>
      </c>
      <c r="GA73" s="80">
        <f>(DE73/1000)/'Calculations Page'!EH73</f>
        <v>641.16824195663492</v>
      </c>
      <c r="GB73" s="80">
        <f t="shared" si="189"/>
        <v>901.0749911138098</v>
      </c>
      <c r="GC73" s="80">
        <f>(DG73/1000)/'Calculations Page'!EH73</f>
        <v>633.38306452098186</v>
      </c>
      <c r="GD73" s="80">
        <f t="shared" si="190"/>
        <v>897.3827490919424</v>
      </c>
      <c r="GE73" s="80">
        <f>(DI73/1000)/'Calculations Page'!EH73</f>
        <v>0</v>
      </c>
      <c r="GF73" s="80" t="e">
        <f t="shared" si="191"/>
        <v>#DIV/0!</v>
      </c>
      <c r="GG73" s="81">
        <f t="shared" si="291"/>
        <v>790.01326211906564</v>
      </c>
      <c r="GH73" s="516">
        <f t="shared" si="192"/>
        <v>1.4263639754173495E-16</v>
      </c>
      <c r="GI73" s="515"/>
      <c r="GJ73" s="243"/>
      <c r="GK73" s="85" t="str">
        <f t="shared" si="292"/>
        <v>49.848</v>
      </c>
      <c r="GL73" s="86" t="str">
        <f t="shared" si="293"/>
        <v>0.498</v>
      </c>
      <c r="GM73" s="86" t="str">
        <f t="shared" si="294"/>
        <v>641.17</v>
      </c>
      <c r="GN73" s="86" t="str">
        <f t="shared" si="295"/>
        <v>901.07</v>
      </c>
      <c r="GO73" s="86" t="str">
        <f t="shared" si="296"/>
        <v>633.38</v>
      </c>
      <c r="GP73" s="86" t="str">
        <f t="shared" si="297"/>
        <v>897.38</v>
      </c>
      <c r="GQ73" s="86" t="str">
        <f t="shared" si="298"/>
        <v>0.00</v>
      </c>
      <c r="GR73" s="86" t="e">
        <f t="shared" si="299"/>
        <v>#DIV/0!</v>
      </c>
      <c r="GS73" s="86" t="str">
        <f t="shared" si="300"/>
        <v>11.68</v>
      </c>
      <c r="GT73" s="86" t="str">
        <f t="shared" si="301"/>
        <v>0.681</v>
      </c>
      <c r="GU73" s="86" t="str">
        <f t="shared" si="302"/>
        <v>17.16</v>
      </c>
      <c r="GV73" s="87" t="str">
        <f t="shared" si="303"/>
        <v>19.48</v>
      </c>
      <c r="GW73" s="87" t="str">
        <f t="shared" si="304"/>
        <v>13.26</v>
      </c>
      <c r="GX73" s="129"/>
      <c r="GY73" s="93"/>
    </row>
    <row r="74" spans="1:207">
      <c r="A74" s="39" t="str">
        <f>'Picking Information'!B77</f>
        <v>4</v>
      </c>
      <c r="B74" s="40" t="str">
        <f>'Picking Information'!D77</f>
        <v>TraIL</v>
      </c>
      <c r="C74" s="40" t="str">
        <f>'Picking Information'!E77</f>
        <v>sample name</v>
      </c>
      <c r="D74" s="45">
        <f>'Picking Information'!F77</f>
        <v>0</v>
      </c>
      <c r="E74" s="45">
        <v>1</v>
      </c>
      <c r="F74" s="121">
        <f>'Picking Information'!H77</f>
        <v>100</v>
      </c>
      <c r="G74" s="121">
        <f>'Picking Information'!I77</f>
        <v>100</v>
      </c>
      <c r="H74" s="121">
        <f>'Picking Information'!J77</f>
        <v>100</v>
      </c>
      <c r="I74" s="121">
        <f>'Picking Information'!K77</f>
        <v>100</v>
      </c>
      <c r="J74" s="121">
        <f t="shared" si="193"/>
        <v>100</v>
      </c>
      <c r="K74" s="121">
        <f t="shared" si="194"/>
        <v>100</v>
      </c>
      <c r="L74" s="121">
        <f t="shared" si="195"/>
        <v>50</v>
      </c>
      <c r="M74" s="121">
        <f>IF('Picking Information'!P77="N",'Calculations Page'!F74*1.5,'Calculations Page'!F74)</f>
        <v>100</v>
      </c>
      <c r="N74" s="46" t="str">
        <f>'Picking Information'!R77</f>
        <v>apatite</v>
      </c>
      <c r="O74" s="222"/>
      <c r="P74" s="47">
        <f t="shared" si="196"/>
        <v>2.0784609690826529E-6</v>
      </c>
      <c r="Q74" s="306">
        <f t="shared" si="197"/>
        <v>8.9504172281360495E-7</v>
      </c>
      <c r="R74" s="47">
        <f t="shared" si="198"/>
        <v>1.013358894683579</v>
      </c>
      <c r="S74" s="47">
        <f t="shared" si="199"/>
        <v>6.6199999999999995E-2</v>
      </c>
      <c r="T74" s="47">
        <f t="shared" si="200"/>
        <v>0.06</v>
      </c>
      <c r="U74" s="47">
        <f t="shared" si="201"/>
        <v>0.77623303054496762</v>
      </c>
      <c r="V74" s="47">
        <f t="shared" si="202"/>
        <v>0.69010694319999999</v>
      </c>
      <c r="W74" s="47">
        <f t="shared" si="203"/>
        <v>0.64881813560000001</v>
      </c>
      <c r="X74" s="239">
        <f t="shared" si="204"/>
        <v>0.68086787185093611</v>
      </c>
      <c r="Y74" s="306">
        <f t="shared" si="205"/>
        <v>5.6837745019660078E-3</v>
      </c>
      <c r="Z74" s="306">
        <f t="shared" si="206"/>
        <v>4.4752086140680244E-6</v>
      </c>
      <c r="AA74" s="192"/>
      <c r="AB74" s="192"/>
      <c r="AC74" s="192"/>
      <c r="AD74" s="192"/>
      <c r="AE74" s="192"/>
      <c r="AF74" s="192"/>
      <c r="AG74" s="251">
        <f t="shared" si="166"/>
        <v>1433738424205.7283</v>
      </c>
      <c r="AH74" s="246">
        <f t="shared" si="207"/>
        <v>8608725199.2922001</v>
      </c>
      <c r="AI74" s="246">
        <f t="shared" si="167"/>
        <v>1691112105561.1543</v>
      </c>
      <c r="AJ74" s="246">
        <f t="shared" si="208"/>
        <v>13847555888.523577</v>
      </c>
      <c r="AK74" s="246">
        <f t="shared" si="168"/>
        <v>174546574.43947619</v>
      </c>
      <c r="AL74" s="246">
        <f t="shared" si="209"/>
        <v>79527107.403615773</v>
      </c>
      <c r="AM74" s="213" t="str">
        <f t="shared" si="210"/>
        <v>sample name</v>
      </c>
      <c r="AN74" s="256">
        <f t="shared" si="211"/>
        <v>1303284548.9639471</v>
      </c>
      <c r="AO74" s="252">
        <f t="shared" si="212"/>
        <v>1433738424205.7283</v>
      </c>
      <c r="AP74" s="252">
        <f t="shared" si="169"/>
        <v>-2.199E-3</v>
      </c>
      <c r="AQ74" s="252">
        <f t="shared" si="170"/>
        <v>-0.99998423165137618</v>
      </c>
      <c r="AR74" s="252">
        <f t="shared" si="213"/>
        <v>8608725199.2922001</v>
      </c>
      <c r="AS74" s="252">
        <f t="shared" si="171"/>
        <v>1.6318924942564423E-4</v>
      </c>
      <c r="AT74" s="252">
        <f t="shared" si="214"/>
        <v>-7.452123257462559E-2</v>
      </c>
      <c r="AU74" s="252">
        <f t="shared" si="215"/>
        <v>137290153.01859486</v>
      </c>
      <c r="AV74" s="252">
        <f t="shared" si="216"/>
        <v>9456562.6330664139</v>
      </c>
      <c r="AW74" s="252">
        <f t="shared" si="217"/>
        <v>996169.97067578149</v>
      </c>
      <c r="AX74" s="252">
        <f t="shared" si="218"/>
        <v>2673662207.5426502</v>
      </c>
      <c r="AY74" s="252">
        <f t="shared" si="219"/>
        <v>1691112105561.1543</v>
      </c>
      <c r="AZ74" s="252">
        <f t="shared" si="220"/>
        <v>-0.13029600894067567</v>
      </c>
      <c r="BA74" s="252">
        <f t="shared" si="221"/>
        <v>-1</v>
      </c>
      <c r="BB74" s="252">
        <f t="shared" si="222"/>
        <v>13847555888.523577</v>
      </c>
      <c r="BC74" s="252">
        <f t="shared" si="223"/>
        <v>5.34545603211162E-4</v>
      </c>
      <c r="BD74" s="252">
        <f t="shared" si="224"/>
        <v>-4.1025163014571245E-3</v>
      </c>
      <c r="BE74" s="252">
        <f t="shared" si="225"/>
        <v>26831629.130094022</v>
      </c>
      <c r="BF74" s="252">
        <f t="shared" si="226"/>
        <v>269331.52955150726</v>
      </c>
      <c r="BG74" s="252">
        <f t="shared" si="227"/>
        <v>124328.76421099737</v>
      </c>
      <c r="BH74" s="213"/>
      <c r="BI74" s="213"/>
      <c r="BJ74" s="213"/>
      <c r="BK74" s="213"/>
      <c r="BL74" s="213" t="str">
        <f t="shared" si="228"/>
        <v>sample name</v>
      </c>
      <c r="BM74" s="304">
        <f>(($AC$20-'ICPMS Data'!V75)/('ICPMS Data'!V75/$AC$12-1)*AG74)</f>
        <v>1442224508600.5576</v>
      </c>
      <c r="BN74" s="304">
        <f t="shared" si="229"/>
        <v>1433738424205.7283</v>
      </c>
      <c r="BO74" s="304">
        <f>$AC$33-'ICPMS Data'!V75</f>
        <v>-0.99999899999999997</v>
      </c>
      <c r="BP74" s="304">
        <f>'ICPMS Data'!V75/$AC$12-1</f>
        <v>-0.9928325688073395</v>
      </c>
      <c r="BQ74" s="304">
        <f t="shared" si="230"/>
        <v>8608725199.2922001</v>
      </c>
      <c r="BR74" s="304">
        <f>SQRT($AD$33^2+'ICPMS Data'!W75^2)</f>
        <v>1</v>
      </c>
      <c r="BS74" s="304">
        <f>BP74*SQRT(('ICPMS Data'!W75/'ICPMS Data'!V75)^2+($AE$12/$AC$12)^2)</f>
        <v>-0.99285807041188889</v>
      </c>
      <c r="BT74" s="304">
        <f t="shared" si="231"/>
        <v>2039659057534.6572</v>
      </c>
      <c r="BU74" s="485">
        <f t="shared" si="232"/>
        <v>10464703511.882029</v>
      </c>
      <c r="BV74" s="304">
        <f t="shared" si="233"/>
        <v>14799656485.616226</v>
      </c>
      <c r="BW74" s="304">
        <f>AI74*(($AC$21-'ICPMS Data'!X75)/('ICPMS Data'!X75/$AC$13-1))</f>
        <v>1473438918630.7102</v>
      </c>
      <c r="BX74" s="304">
        <f t="shared" si="234"/>
        <v>1691112105561.1543</v>
      </c>
      <c r="BY74" s="304">
        <f>$AC$34-'ICPMS Data'!X75</f>
        <v>-0.99999899999999997</v>
      </c>
      <c r="BZ74" s="304">
        <f>'ICPMS Data'!X75/$AC$13-1</f>
        <v>-1</v>
      </c>
      <c r="CA74" s="304">
        <f t="shared" si="235"/>
        <v>13847555888.523577</v>
      </c>
      <c r="CB74" s="304">
        <f>SQRT($AD$34^2+'ICPMS Data'!Y75^2)</f>
        <v>1</v>
      </c>
      <c r="CC74" s="304">
        <f>BZ74*SQRT(('ICPMS Data'!Y75/'ICPMS Data'!X75)^2+($AE$13/$AC$13)^2)</f>
        <v>-1</v>
      </c>
      <c r="CD74" s="304">
        <f t="shared" si="236"/>
        <v>2083793272822.5024</v>
      </c>
      <c r="CE74" s="485">
        <v>0</v>
      </c>
      <c r="CF74" s="485">
        <v>0</v>
      </c>
      <c r="CG74" s="213" t="str">
        <f t="shared" si="237"/>
        <v>sample name</v>
      </c>
      <c r="CH74" s="262">
        <f t="shared" si="238"/>
        <v>1440921224051.5938</v>
      </c>
      <c r="CI74" s="257">
        <f t="shared" si="239"/>
        <v>2039659062155.1809</v>
      </c>
      <c r="CJ74" s="257">
        <f t="shared" si="240"/>
        <v>10455246949.248962</v>
      </c>
      <c r="CK74" s="257">
        <f t="shared" si="241"/>
        <v>14799656519.142496</v>
      </c>
      <c r="CL74" s="262">
        <f t="shared" si="242"/>
        <v>1470765256423.1675</v>
      </c>
      <c r="CM74" s="257">
        <f t="shared" si="243"/>
        <v>2083793272995.249</v>
      </c>
      <c r="CN74" s="262">
        <f t="shared" si="244"/>
        <v>-269331.52955150726</v>
      </c>
      <c r="CO74" s="257">
        <f t="shared" si="245"/>
        <v>124328.76421099737</v>
      </c>
      <c r="CP74" s="286"/>
      <c r="CQ74" s="218">
        <f t="shared" si="246"/>
        <v>2.4109243704332935E-12</v>
      </c>
      <c r="CR74" s="48">
        <f t="shared" si="247"/>
        <v>3.3882271664527924E-12</v>
      </c>
      <c r="CS74" s="219">
        <f t="shared" si="248"/>
        <v>2.3935568505840428E-12</v>
      </c>
      <c r="CT74" s="219">
        <f t="shared" si="249"/>
        <v>3.3881379770019618E-12</v>
      </c>
      <c r="CU74" s="323">
        <f t="shared" si="250"/>
        <v>0.56437141893797726</v>
      </c>
      <c r="CV74" s="219">
        <f t="shared" si="251"/>
        <v>1.7367519849250768E-14</v>
      </c>
      <c r="CW74" s="219">
        <f t="shared" si="252"/>
        <v>2.4584147041764943E-14</v>
      </c>
      <c r="CX74" s="323">
        <f t="shared" si="253"/>
        <v>3.5831675947316753E-3</v>
      </c>
      <c r="CY74" s="48">
        <f t="shared" si="254"/>
        <v>2.443131655187986E-12</v>
      </c>
      <c r="CZ74" s="48">
        <f t="shared" si="255"/>
        <v>3.4614506195934368E-12</v>
      </c>
      <c r="DA74" s="323">
        <f t="shared" si="256"/>
        <v>0.43204541346729097</v>
      </c>
      <c r="DB74" s="219">
        <f t="shared" si="257"/>
        <v>0</v>
      </c>
      <c r="DC74" s="219">
        <f t="shared" si="258"/>
        <v>0</v>
      </c>
      <c r="DD74" s="213"/>
      <c r="DE74" s="267">
        <f t="shared" si="259"/>
        <v>0.57387232789423681</v>
      </c>
      <c r="DF74" s="263">
        <f t="shared" si="260"/>
        <v>0.80649971243075813</v>
      </c>
      <c r="DG74" s="263">
        <f t="shared" si="261"/>
        <v>0.56690426926982029</v>
      </c>
      <c r="DH74" s="263">
        <f t="shared" si="262"/>
        <v>0.8031950017704611</v>
      </c>
      <c r="DI74" s="263">
        <f t="shared" si="263"/>
        <v>0</v>
      </c>
      <c r="DJ74" s="268">
        <f t="shared" si="264"/>
        <v>0</v>
      </c>
      <c r="DL74" s="49">
        <f>'He Data'!P76/(1000000000*22413.6)</f>
        <v>4.4615768997394438E-14</v>
      </c>
      <c r="DM74" s="45">
        <f>DL74*('He Data'!Q76/'He Data'!P76)</f>
        <v>4.4615768997394438E-16</v>
      </c>
      <c r="DN74" s="50">
        <f t="shared" si="265"/>
        <v>26867616090.23093</v>
      </c>
      <c r="DO74" s="51">
        <f>DN74*('He Data'!Q76/'He Data'!P76)</f>
        <v>268676160.9023093</v>
      </c>
      <c r="DP74" s="50">
        <f t="shared" si="266"/>
        <v>6.5527793044642685E-14</v>
      </c>
      <c r="DQ74" s="50">
        <f t="shared" si="267"/>
        <v>6.5527793044642689E-16</v>
      </c>
      <c r="DR74" s="50">
        <f>('He Data'!P76/1000000000)*0.0000000008107131194</f>
        <v>8.1071311940000007E-19</v>
      </c>
      <c r="DS74" s="50">
        <f>('He Data'!P76/1000000000)/3785.41178*42</f>
        <v>1.1095226210766429E-11</v>
      </c>
      <c r="DW74" s="213" t="str">
        <f t="shared" si="268"/>
        <v>sample name</v>
      </c>
      <c r="DX74" s="324">
        <f t="shared" si="269"/>
        <v>11.682668485640901</v>
      </c>
      <c r="DY74" s="325">
        <f t="shared" si="270"/>
        <v>12.479820849095493</v>
      </c>
      <c r="DZ74" s="326">
        <f t="shared" si="271"/>
        <v>11682668.485640902</v>
      </c>
      <c r="EA74" s="326">
        <f t="shared" si="172"/>
        <v>4.4615793103292131E-14</v>
      </c>
      <c r="EB74" s="324">
        <f t="shared" si="173"/>
        <v>-5.40299948539397E-7</v>
      </c>
      <c r="EC74" s="326">
        <f t="shared" si="272"/>
        <v>11682662.173495721</v>
      </c>
      <c r="ED74" s="324">
        <f t="shared" si="273"/>
        <v>11.682662173495721</v>
      </c>
      <c r="EE74" s="326"/>
      <c r="EF74" s="457" t="str">
        <f>'Picking Information'!B77</f>
        <v>4</v>
      </c>
      <c r="EG74" s="459" t="str">
        <f>'Picking Information'!C77</f>
        <v>a</v>
      </c>
      <c r="EH74" s="510">
        <f>IF($EG74="a",'Alpha Ejection Compiler'!G74,IF($EG74="z",'Alpha Ejection Compiler'!N74,IF($EG74="t",'Alpha Ejection Compiler'!U74,IF($EG74="m",'Alpha Ejection Compiler'!AB74,-1))))</f>
        <v>8.9504172281360495E-7</v>
      </c>
      <c r="EI74" s="511">
        <f>'Alpha Ejection Compiler'!E74</f>
        <v>36.473074156562177</v>
      </c>
      <c r="EJ74" s="30">
        <f>IF($EG74="a",'Alpha Ejection Compiler'!H74,IF($EG74="z",'Alpha Ejection Compiler'!O74,IF($EG74="t",'Alpha Ejection Compiler'!V74,IF($EG74="m",'Alpha Ejection Compiler'!AC74,-1))))</f>
        <v>0.63662546245111906</v>
      </c>
      <c r="EK74" s="30">
        <f>IF($EG74="a",'Alpha Ejection Compiler'!I74,IF($EG74="z",'Alpha Ejection Compiler'!P74,IF($EG74="t",'Alpha Ejection Compiler'!W74,IF($EG74="m",'Alpha Ejection Compiler'!AD74,-1))))</f>
        <v>0.58319411675377286</v>
      </c>
      <c r="EL74" s="30">
        <f>IF($EG74="a",'Alpha Ejection Compiler'!J74,IF($EG74="z",'Alpha Ejection Compiler'!Q74,IF($EG74="t",'Alpha Ejection Compiler'!X74,IF($EG74="m",'Alpha Ejection Compiler'!AE74,-1))))</f>
        <v>0.57525580606267845</v>
      </c>
      <c r="EM74" s="30">
        <f>IF($EG74="a",'Alpha Ejection Compiler'!K74,IF($EG74="z",'Alpha Ejection Compiler'!R74,IF($EG74="t",'Alpha Ejection Compiler'!Y74,IF($EG74="m",'Alpha Ejection Compiler'!AF74,-1))))</f>
        <v>0.8803829323788831</v>
      </c>
      <c r="EN74" s="30">
        <f t="shared" si="274"/>
        <v>0.62289296042458098</v>
      </c>
      <c r="EO74" s="30">
        <f t="shared" si="174"/>
        <v>0.68086787185093611</v>
      </c>
      <c r="EP74" s="213" t="str">
        <f t="shared" si="275"/>
        <v>sample name</v>
      </c>
      <c r="EQ74" s="474">
        <f t="shared" si="276"/>
        <v>11.682662173495721</v>
      </c>
      <c r="ER74" s="475">
        <f t="shared" si="277"/>
        <v>12.479814106248931</v>
      </c>
      <c r="ES74" s="473">
        <f t="shared" si="278"/>
        <v>11682662.173495721</v>
      </c>
      <c r="ET74" s="476">
        <f t="shared" si="175"/>
        <v>2.7808242859479022E-14</v>
      </c>
      <c r="EU74" s="478">
        <f t="shared" si="176"/>
        <v>0.37671716784478099</v>
      </c>
      <c r="EV74" s="477">
        <f t="shared" si="279"/>
        <v>16083721.580382382</v>
      </c>
      <c r="EW74" s="474">
        <f t="shared" si="280"/>
        <v>16.083721580382381</v>
      </c>
      <c r="EX74" s="474"/>
      <c r="EZ74" s="128">
        <f t="shared" si="177"/>
        <v>2.9704040515747972E-21</v>
      </c>
      <c r="FA74" s="63">
        <f t="shared" si="178"/>
        <v>1.1973081346474233E-22</v>
      </c>
      <c r="FB74" s="67">
        <f t="shared" si="179"/>
        <v>7.2524363184255366E-22</v>
      </c>
      <c r="FC74" s="63">
        <f t="shared" si="180"/>
        <v>0</v>
      </c>
      <c r="FD74" s="63">
        <f t="shared" si="281"/>
        <v>3.8153784968820935E-21</v>
      </c>
      <c r="FE74" s="67">
        <f t="shared" si="282"/>
        <v>1.610802832088443E-10</v>
      </c>
      <c r="FF74" s="67">
        <f t="shared" si="181"/>
        <v>11682668.485640902</v>
      </c>
      <c r="FG74" s="64">
        <f t="shared" si="283"/>
        <v>11.682668485640901</v>
      </c>
      <c r="FH74" s="65">
        <f t="shared" si="182"/>
        <v>17150937.628700923</v>
      </c>
      <c r="FI74" s="65">
        <f t="shared" si="284"/>
        <v>17.150937628700923</v>
      </c>
      <c r="FJ74" s="65">
        <f t="shared" si="183"/>
        <v>19.472796493930787</v>
      </c>
      <c r="FK74" s="63">
        <f t="shared" si="184"/>
        <v>3.8153784968820935E-21</v>
      </c>
      <c r="FL74" s="63">
        <f t="shared" si="185"/>
        <v>4.3317286102918066E-21</v>
      </c>
      <c r="FM74" s="63">
        <f t="shared" si="186"/>
        <v>13264244.25602527</v>
      </c>
      <c r="FN74" s="65">
        <f t="shared" si="285"/>
        <v>13.26424425602527</v>
      </c>
      <c r="FO74" s="66">
        <f t="shared" si="286"/>
        <v>113.53779551588126</v>
      </c>
      <c r="FQ74" s="73">
        <f>IF('Picking Information'!U77="Y",'Calculations Page'!FG74,-1)</f>
        <v>11.682668485640901</v>
      </c>
      <c r="FR74" s="72">
        <f>IF('Picking Information'!U77="Y",'Calculations Page'!FN74,-1)</f>
        <v>13.26424425602527</v>
      </c>
      <c r="FS74" s="72">
        <f>IF('Picking Information'!A77="Y",1,'Calculations Page'!X74)</f>
        <v>0.68086787185093611</v>
      </c>
      <c r="FT74" s="72">
        <f t="shared" si="287"/>
        <v>7</v>
      </c>
      <c r="FU74" s="72">
        <f t="shared" si="288"/>
        <v>17.158495750257128</v>
      </c>
      <c r="FV74" s="72">
        <f t="shared" si="289"/>
        <v>19.481377818528117</v>
      </c>
      <c r="FW74" s="74">
        <f t="shared" si="290"/>
        <v>38.962755637056233</v>
      </c>
      <c r="FY74" s="79">
        <f t="shared" si="187"/>
        <v>49.847697442687604</v>
      </c>
      <c r="FZ74" s="80">
        <f t="shared" si="188"/>
        <v>0.49847697442687605</v>
      </c>
      <c r="GA74" s="80">
        <f>(DE74/1000)/'Calculations Page'!EH74</f>
        <v>641.16824195663492</v>
      </c>
      <c r="GB74" s="80">
        <f t="shared" si="189"/>
        <v>901.0749911138098</v>
      </c>
      <c r="GC74" s="80">
        <f>(DG74/1000)/'Calculations Page'!EH74</f>
        <v>633.38306452098186</v>
      </c>
      <c r="GD74" s="80">
        <f t="shared" si="190"/>
        <v>897.3827490919424</v>
      </c>
      <c r="GE74" s="80">
        <f>(DI74/1000)/'Calculations Page'!EH74</f>
        <v>0</v>
      </c>
      <c r="GF74" s="80" t="e">
        <f t="shared" si="191"/>
        <v>#DIV/0!</v>
      </c>
      <c r="GG74" s="81">
        <f t="shared" si="291"/>
        <v>790.01326211906564</v>
      </c>
      <c r="GH74" s="516">
        <f t="shared" si="192"/>
        <v>1.4263639754173495E-16</v>
      </c>
      <c r="GI74" s="515"/>
      <c r="GJ74" s="243"/>
      <c r="GK74" s="85" t="str">
        <f t="shared" si="292"/>
        <v>49.848</v>
      </c>
      <c r="GL74" s="86" t="str">
        <f t="shared" si="293"/>
        <v>0.498</v>
      </c>
      <c r="GM74" s="86" t="str">
        <f t="shared" si="294"/>
        <v>641.17</v>
      </c>
      <c r="GN74" s="86" t="str">
        <f t="shared" si="295"/>
        <v>901.07</v>
      </c>
      <c r="GO74" s="86" t="str">
        <f t="shared" si="296"/>
        <v>633.38</v>
      </c>
      <c r="GP74" s="86" t="str">
        <f t="shared" si="297"/>
        <v>897.38</v>
      </c>
      <c r="GQ74" s="86" t="str">
        <f t="shared" si="298"/>
        <v>0.00</v>
      </c>
      <c r="GR74" s="86" t="e">
        <f t="shared" si="299"/>
        <v>#DIV/0!</v>
      </c>
      <c r="GS74" s="86" t="str">
        <f t="shared" si="300"/>
        <v>11.68</v>
      </c>
      <c r="GT74" s="86" t="str">
        <f t="shared" si="301"/>
        <v>0.681</v>
      </c>
      <c r="GU74" s="86" t="str">
        <f t="shared" si="302"/>
        <v>17.16</v>
      </c>
      <c r="GV74" s="87" t="str">
        <f t="shared" si="303"/>
        <v>19.48</v>
      </c>
      <c r="GW74" s="87" t="str">
        <f t="shared" si="304"/>
        <v>13.26</v>
      </c>
      <c r="GX74" s="129"/>
      <c r="GY74" s="93"/>
    </row>
    <row r="75" spans="1:207">
      <c r="A75" s="39" t="str">
        <f>'Picking Information'!B78</f>
        <v>4</v>
      </c>
      <c r="B75" s="40" t="str">
        <f>'Picking Information'!D78</f>
        <v>TraIL</v>
      </c>
      <c r="C75" s="40" t="str">
        <f>'Picking Information'!E78</f>
        <v>sample name</v>
      </c>
      <c r="D75" s="45">
        <f>'Picking Information'!F78</f>
        <v>0</v>
      </c>
      <c r="E75" s="45">
        <v>1</v>
      </c>
      <c r="F75" s="121">
        <f>'Picking Information'!H78</f>
        <v>100</v>
      </c>
      <c r="G75" s="121">
        <f>'Picking Information'!I78</f>
        <v>100</v>
      </c>
      <c r="H75" s="121">
        <f>'Picking Information'!J78</f>
        <v>100</v>
      </c>
      <c r="I75" s="121">
        <f>'Picking Information'!K78</f>
        <v>100</v>
      </c>
      <c r="J75" s="121">
        <f t="shared" si="193"/>
        <v>100</v>
      </c>
      <c r="K75" s="121">
        <f t="shared" si="194"/>
        <v>100</v>
      </c>
      <c r="L75" s="121">
        <f t="shared" si="195"/>
        <v>50</v>
      </c>
      <c r="M75" s="121">
        <f>IF('Picking Information'!P78="N",'Calculations Page'!F75*1.5,'Calculations Page'!F75)</f>
        <v>100</v>
      </c>
      <c r="N75" s="46" t="str">
        <f>'Picking Information'!R78</f>
        <v>apatite</v>
      </c>
      <c r="O75" s="222"/>
      <c r="P75" s="47">
        <f t="shared" si="196"/>
        <v>2.0784609690826529E-6</v>
      </c>
      <c r="Q75" s="306">
        <f t="shared" si="197"/>
        <v>8.9504172281360495E-7</v>
      </c>
      <c r="R75" s="47">
        <f t="shared" si="198"/>
        <v>1.013358894683579</v>
      </c>
      <c r="S75" s="47">
        <f t="shared" si="199"/>
        <v>6.6199999999999995E-2</v>
      </c>
      <c r="T75" s="47">
        <f t="shared" si="200"/>
        <v>0.06</v>
      </c>
      <c r="U75" s="47">
        <f t="shared" si="201"/>
        <v>0.77623303054496762</v>
      </c>
      <c r="V75" s="47">
        <f t="shared" si="202"/>
        <v>0.69010694319999999</v>
      </c>
      <c r="W75" s="47">
        <f t="shared" si="203"/>
        <v>0.64881813560000001</v>
      </c>
      <c r="X75" s="239">
        <f t="shared" si="204"/>
        <v>0.68086787185093611</v>
      </c>
      <c r="Y75" s="306">
        <f t="shared" si="205"/>
        <v>5.6837745019660078E-3</v>
      </c>
      <c r="Z75" s="306">
        <f t="shared" si="206"/>
        <v>4.4752086140680244E-6</v>
      </c>
      <c r="AA75" s="192"/>
      <c r="AB75" s="192"/>
      <c r="AC75" s="192"/>
      <c r="AD75" s="192"/>
      <c r="AE75" s="192"/>
      <c r="AF75" s="192"/>
      <c r="AG75" s="251">
        <f t="shared" si="166"/>
        <v>1433738424205.7283</v>
      </c>
      <c r="AH75" s="246">
        <f t="shared" si="207"/>
        <v>8608725199.2922001</v>
      </c>
      <c r="AI75" s="246">
        <f t="shared" si="167"/>
        <v>1691112105561.1543</v>
      </c>
      <c r="AJ75" s="246">
        <f t="shared" si="208"/>
        <v>13847555888.523577</v>
      </c>
      <c r="AK75" s="246">
        <f t="shared" si="168"/>
        <v>174546574.43947619</v>
      </c>
      <c r="AL75" s="246">
        <f t="shared" si="209"/>
        <v>79527107.403615773</v>
      </c>
      <c r="AM75" s="213" t="str">
        <f t="shared" si="210"/>
        <v>sample name</v>
      </c>
      <c r="AN75" s="256">
        <f t="shared" si="211"/>
        <v>1303284548.9639471</v>
      </c>
      <c r="AO75" s="252">
        <f t="shared" si="212"/>
        <v>1433738424205.7283</v>
      </c>
      <c r="AP75" s="252">
        <f t="shared" si="169"/>
        <v>-2.199E-3</v>
      </c>
      <c r="AQ75" s="252">
        <f t="shared" si="170"/>
        <v>-0.99998423165137618</v>
      </c>
      <c r="AR75" s="252">
        <f t="shared" si="213"/>
        <v>8608725199.2922001</v>
      </c>
      <c r="AS75" s="252">
        <f t="shared" si="171"/>
        <v>1.6318924942564423E-4</v>
      </c>
      <c r="AT75" s="252">
        <f t="shared" si="214"/>
        <v>-7.452123257462559E-2</v>
      </c>
      <c r="AU75" s="252">
        <f t="shared" si="215"/>
        <v>137290153.01859486</v>
      </c>
      <c r="AV75" s="252">
        <f t="shared" si="216"/>
        <v>9456562.6330664139</v>
      </c>
      <c r="AW75" s="252">
        <f t="shared" si="217"/>
        <v>996169.97067578149</v>
      </c>
      <c r="AX75" s="252">
        <f t="shared" si="218"/>
        <v>2673662207.5426502</v>
      </c>
      <c r="AY75" s="252">
        <f t="shared" si="219"/>
        <v>1691112105561.1543</v>
      </c>
      <c r="AZ75" s="252">
        <f t="shared" si="220"/>
        <v>-0.13029600894067567</v>
      </c>
      <c r="BA75" s="252">
        <f t="shared" si="221"/>
        <v>-1</v>
      </c>
      <c r="BB75" s="252">
        <f t="shared" si="222"/>
        <v>13847555888.523577</v>
      </c>
      <c r="BC75" s="252">
        <f t="shared" si="223"/>
        <v>5.34545603211162E-4</v>
      </c>
      <c r="BD75" s="252">
        <f t="shared" si="224"/>
        <v>-4.1025163014571245E-3</v>
      </c>
      <c r="BE75" s="252">
        <f t="shared" si="225"/>
        <v>26831629.130094022</v>
      </c>
      <c r="BF75" s="252">
        <f t="shared" si="226"/>
        <v>269331.52955150726</v>
      </c>
      <c r="BG75" s="252">
        <f t="shared" si="227"/>
        <v>124328.76421099737</v>
      </c>
      <c r="BH75" s="213"/>
      <c r="BI75" s="213"/>
      <c r="BJ75" s="213"/>
      <c r="BK75" s="213"/>
      <c r="BL75" s="213" t="str">
        <f t="shared" si="228"/>
        <v>sample name</v>
      </c>
      <c r="BM75" s="304">
        <f>(($AC$20-'ICPMS Data'!V76)/('ICPMS Data'!V76/$AC$12-1)*AG75)</f>
        <v>1442224508600.5576</v>
      </c>
      <c r="BN75" s="304">
        <f t="shared" si="229"/>
        <v>1433738424205.7283</v>
      </c>
      <c r="BO75" s="304">
        <f>$AC$33-'ICPMS Data'!V76</f>
        <v>-0.99999899999999997</v>
      </c>
      <c r="BP75" s="304">
        <f>'ICPMS Data'!V76/$AC$12-1</f>
        <v>-0.9928325688073395</v>
      </c>
      <c r="BQ75" s="304">
        <f t="shared" si="230"/>
        <v>8608725199.2922001</v>
      </c>
      <c r="BR75" s="304">
        <f>SQRT($AD$33^2+'ICPMS Data'!W76^2)</f>
        <v>1</v>
      </c>
      <c r="BS75" s="304">
        <f>BP75*SQRT(('ICPMS Data'!W76/'ICPMS Data'!V76)^2+($AE$12/$AC$12)^2)</f>
        <v>-0.99285807041188889</v>
      </c>
      <c r="BT75" s="304">
        <f t="shared" si="231"/>
        <v>2039659057534.6572</v>
      </c>
      <c r="BU75" s="485">
        <f t="shared" si="232"/>
        <v>10464703511.882029</v>
      </c>
      <c r="BV75" s="304">
        <f t="shared" si="233"/>
        <v>14799656485.616226</v>
      </c>
      <c r="BW75" s="304">
        <f>AI75*(($AC$21-'ICPMS Data'!X76)/('ICPMS Data'!X76/$AC$13-1))</f>
        <v>1473438918630.7102</v>
      </c>
      <c r="BX75" s="304">
        <f t="shared" si="234"/>
        <v>1691112105561.1543</v>
      </c>
      <c r="BY75" s="304">
        <f>$AC$34-'ICPMS Data'!X76</f>
        <v>-0.99999899999999997</v>
      </c>
      <c r="BZ75" s="304">
        <f>'ICPMS Data'!X76/$AC$13-1</f>
        <v>-1</v>
      </c>
      <c r="CA75" s="304">
        <f t="shared" si="235"/>
        <v>13847555888.523577</v>
      </c>
      <c r="CB75" s="304">
        <f>SQRT($AD$34^2+'ICPMS Data'!Y76^2)</f>
        <v>1</v>
      </c>
      <c r="CC75" s="304">
        <f>BZ75*SQRT(('ICPMS Data'!Y76/'ICPMS Data'!X76)^2+($AE$13/$AC$13)^2)</f>
        <v>-1</v>
      </c>
      <c r="CD75" s="304">
        <f t="shared" si="236"/>
        <v>2083793272822.5024</v>
      </c>
      <c r="CE75" s="485">
        <v>0</v>
      </c>
      <c r="CF75" s="485">
        <v>0</v>
      </c>
      <c r="CG75" s="213" t="str">
        <f t="shared" si="237"/>
        <v>sample name</v>
      </c>
      <c r="CH75" s="262">
        <f t="shared" si="238"/>
        <v>1440921224051.5938</v>
      </c>
      <c r="CI75" s="257">
        <f t="shared" si="239"/>
        <v>2039659062155.1809</v>
      </c>
      <c r="CJ75" s="257">
        <f t="shared" si="240"/>
        <v>10455246949.248962</v>
      </c>
      <c r="CK75" s="257">
        <f t="shared" si="241"/>
        <v>14799656519.142496</v>
      </c>
      <c r="CL75" s="262">
        <f t="shared" si="242"/>
        <v>1470765256423.1675</v>
      </c>
      <c r="CM75" s="257">
        <f t="shared" si="243"/>
        <v>2083793272995.249</v>
      </c>
      <c r="CN75" s="262">
        <f t="shared" si="244"/>
        <v>-269331.52955150726</v>
      </c>
      <c r="CO75" s="257">
        <f t="shared" si="245"/>
        <v>124328.76421099737</v>
      </c>
      <c r="CP75" s="286"/>
      <c r="CQ75" s="218">
        <f t="shared" si="246"/>
        <v>2.4109243704332935E-12</v>
      </c>
      <c r="CR75" s="48">
        <f t="shared" si="247"/>
        <v>3.3882271664527924E-12</v>
      </c>
      <c r="CS75" s="219">
        <f t="shared" si="248"/>
        <v>2.3935568505840428E-12</v>
      </c>
      <c r="CT75" s="219">
        <f t="shared" si="249"/>
        <v>3.3881379770019618E-12</v>
      </c>
      <c r="CU75" s="323">
        <f t="shared" si="250"/>
        <v>0.56437141893797726</v>
      </c>
      <c r="CV75" s="219">
        <f t="shared" si="251"/>
        <v>1.7367519849250768E-14</v>
      </c>
      <c r="CW75" s="219">
        <f t="shared" si="252"/>
        <v>2.4584147041764943E-14</v>
      </c>
      <c r="CX75" s="323">
        <f t="shared" si="253"/>
        <v>3.5831675947316753E-3</v>
      </c>
      <c r="CY75" s="48">
        <f t="shared" si="254"/>
        <v>2.443131655187986E-12</v>
      </c>
      <c r="CZ75" s="48">
        <f t="shared" si="255"/>
        <v>3.4614506195934368E-12</v>
      </c>
      <c r="DA75" s="323">
        <f t="shared" si="256"/>
        <v>0.43204541346729097</v>
      </c>
      <c r="DB75" s="219">
        <f t="shared" si="257"/>
        <v>0</v>
      </c>
      <c r="DC75" s="219">
        <f t="shared" si="258"/>
        <v>0</v>
      </c>
      <c r="DD75" s="213"/>
      <c r="DE75" s="267">
        <f t="shared" si="259"/>
        <v>0.57387232789423681</v>
      </c>
      <c r="DF75" s="263">
        <f t="shared" si="260"/>
        <v>0.80649971243075813</v>
      </c>
      <c r="DG75" s="263">
        <f t="shared" si="261"/>
        <v>0.56690426926982029</v>
      </c>
      <c r="DH75" s="263">
        <f t="shared" si="262"/>
        <v>0.8031950017704611</v>
      </c>
      <c r="DI75" s="263">
        <f t="shared" si="263"/>
        <v>0</v>
      </c>
      <c r="DJ75" s="268">
        <f t="shared" si="264"/>
        <v>0</v>
      </c>
      <c r="DL75" s="49">
        <f>'He Data'!P77/(1000000000*22413.6)</f>
        <v>4.4615768997394438E-14</v>
      </c>
      <c r="DM75" s="45">
        <f>DL75*('He Data'!Q77/'He Data'!P77)</f>
        <v>4.4615768997394438E-16</v>
      </c>
      <c r="DN75" s="50">
        <f t="shared" si="265"/>
        <v>26867616090.23093</v>
      </c>
      <c r="DO75" s="51">
        <f>DN75*('He Data'!Q77/'He Data'!P77)</f>
        <v>268676160.9023093</v>
      </c>
      <c r="DP75" s="50">
        <f t="shared" si="266"/>
        <v>6.5527793044642685E-14</v>
      </c>
      <c r="DQ75" s="50">
        <f t="shared" si="267"/>
        <v>6.5527793044642689E-16</v>
      </c>
      <c r="DR75" s="50">
        <f>('He Data'!P77/1000000000)*0.0000000008107131194</f>
        <v>8.1071311940000007E-19</v>
      </c>
      <c r="DS75" s="50">
        <f>('He Data'!P77/1000000000)/3785.41178*42</f>
        <v>1.1095226210766429E-11</v>
      </c>
      <c r="DW75" s="213" t="str">
        <f t="shared" si="268"/>
        <v>sample name</v>
      </c>
      <c r="DX75" s="324">
        <f t="shared" si="269"/>
        <v>11.682668485640901</v>
      </c>
      <c r="DY75" s="325">
        <f t="shared" si="270"/>
        <v>12.479820849095493</v>
      </c>
      <c r="DZ75" s="326">
        <f t="shared" si="271"/>
        <v>11682668.485640902</v>
      </c>
      <c r="EA75" s="326">
        <f t="shared" si="172"/>
        <v>4.4615793103292131E-14</v>
      </c>
      <c r="EB75" s="324">
        <f t="shared" si="173"/>
        <v>-5.40299948539397E-7</v>
      </c>
      <c r="EC75" s="326">
        <f t="shared" si="272"/>
        <v>11682662.173495721</v>
      </c>
      <c r="ED75" s="324">
        <f t="shared" si="273"/>
        <v>11.682662173495721</v>
      </c>
      <c r="EE75" s="326"/>
      <c r="EF75" s="457" t="str">
        <f>'Picking Information'!B78</f>
        <v>4</v>
      </c>
      <c r="EG75" s="459" t="str">
        <f>'Picking Information'!C78</f>
        <v>a</v>
      </c>
      <c r="EH75" s="510">
        <f>IF($EG75="a",'Alpha Ejection Compiler'!G75,IF($EG75="z",'Alpha Ejection Compiler'!N75,IF($EG75="t",'Alpha Ejection Compiler'!U75,IF($EG75="m",'Alpha Ejection Compiler'!AB75,-1))))</f>
        <v>8.9504172281360495E-7</v>
      </c>
      <c r="EI75" s="511">
        <f>'Alpha Ejection Compiler'!E75</f>
        <v>36.473074156562177</v>
      </c>
      <c r="EJ75" s="30">
        <f>IF($EG75="a",'Alpha Ejection Compiler'!H75,IF($EG75="z",'Alpha Ejection Compiler'!O75,IF($EG75="t",'Alpha Ejection Compiler'!V75,IF($EG75="m",'Alpha Ejection Compiler'!AC75,-1))))</f>
        <v>0.63662546245111906</v>
      </c>
      <c r="EK75" s="30">
        <f>IF($EG75="a",'Alpha Ejection Compiler'!I75,IF($EG75="z",'Alpha Ejection Compiler'!P75,IF($EG75="t",'Alpha Ejection Compiler'!W75,IF($EG75="m",'Alpha Ejection Compiler'!AD75,-1))))</f>
        <v>0.58319411675377286</v>
      </c>
      <c r="EL75" s="30">
        <f>IF($EG75="a",'Alpha Ejection Compiler'!J75,IF($EG75="z",'Alpha Ejection Compiler'!Q75,IF($EG75="t",'Alpha Ejection Compiler'!X75,IF($EG75="m",'Alpha Ejection Compiler'!AE75,-1))))</f>
        <v>0.57525580606267845</v>
      </c>
      <c r="EM75" s="30">
        <f>IF($EG75="a",'Alpha Ejection Compiler'!K75,IF($EG75="z",'Alpha Ejection Compiler'!R75,IF($EG75="t",'Alpha Ejection Compiler'!Y75,IF($EG75="m",'Alpha Ejection Compiler'!AF75,-1))))</f>
        <v>0.8803829323788831</v>
      </c>
      <c r="EN75" s="30">
        <f t="shared" si="274"/>
        <v>0.62289296042458098</v>
      </c>
      <c r="EO75" s="30">
        <f t="shared" si="174"/>
        <v>0.68086787185093611</v>
      </c>
      <c r="EP75" s="213" t="str">
        <f t="shared" si="275"/>
        <v>sample name</v>
      </c>
      <c r="EQ75" s="474">
        <f t="shared" si="276"/>
        <v>11.682662173495721</v>
      </c>
      <c r="ER75" s="475">
        <f t="shared" si="277"/>
        <v>12.479814106248931</v>
      </c>
      <c r="ES75" s="473">
        <f t="shared" si="278"/>
        <v>11682662.173495721</v>
      </c>
      <c r="ET75" s="476">
        <f t="shared" si="175"/>
        <v>2.7808242859479022E-14</v>
      </c>
      <c r="EU75" s="478">
        <f t="shared" si="176"/>
        <v>0.37671716784478099</v>
      </c>
      <c r="EV75" s="477">
        <f t="shared" si="279"/>
        <v>16083721.580382382</v>
      </c>
      <c r="EW75" s="474">
        <f t="shared" si="280"/>
        <v>16.083721580382381</v>
      </c>
      <c r="EX75" s="474"/>
      <c r="EZ75" s="128">
        <f t="shared" si="177"/>
        <v>2.9704040515747972E-21</v>
      </c>
      <c r="FA75" s="63">
        <f t="shared" si="178"/>
        <v>1.1973081346474233E-22</v>
      </c>
      <c r="FB75" s="67">
        <f t="shared" si="179"/>
        <v>7.2524363184255366E-22</v>
      </c>
      <c r="FC75" s="63">
        <f t="shared" si="180"/>
        <v>0</v>
      </c>
      <c r="FD75" s="63">
        <f t="shared" si="281"/>
        <v>3.8153784968820935E-21</v>
      </c>
      <c r="FE75" s="67">
        <f t="shared" si="282"/>
        <v>1.610802832088443E-10</v>
      </c>
      <c r="FF75" s="67">
        <f t="shared" si="181"/>
        <v>11682668.485640902</v>
      </c>
      <c r="FG75" s="64">
        <f t="shared" si="283"/>
        <v>11.682668485640901</v>
      </c>
      <c r="FH75" s="65">
        <f t="shared" si="182"/>
        <v>17150937.628700923</v>
      </c>
      <c r="FI75" s="65">
        <f t="shared" si="284"/>
        <v>17.150937628700923</v>
      </c>
      <c r="FJ75" s="65">
        <f t="shared" si="183"/>
        <v>19.472796493930787</v>
      </c>
      <c r="FK75" s="63">
        <f t="shared" si="184"/>
        <v>3.8153784968820935E-21</v>
      </c>
      <c r="FL75" s="63">
        <f t="shared" si="185"/>
        <v>4.3317286102918066E-21</v>
      </c>
      <c r="FM75" s="63">
        <f t="shared" si="186"/>
        <v>13264244.25602527</v>
      </c>
      <c r="FN75" s="65">
        <f t="shared" si="285"/>
        <v>13.26424425602527</v>
      </c>
      <c r="FO75" s="66">
        <f t="shared" si="286"/>
        <v>113.53779551588126</v>
      </c>
      <c r="FQ75" s="73">
        <f>IF('Picking Information'!U78="Y",'Calculations Page'!FG75,-1)</f>
        <v>11.682668485640901</v>
      </c>
      <c r="FR75" s="72">
        <f>IF('Picking Information'!U78="Y",'Calculations Page'!FN75,-1)</f>
        <v>13.26424425602527</v>
      </c>
      <c r="FS75" s="72">
        <f>IF('Picking Information'!A78="Y",1,'Calculations Page'!X75)</f>
        <v>0.68086787185093611</v>
      </c>
      <c r="FT75" s="72">
        <f t="shared" si="287"/>
        <v>7</v>
      </c>
      <c r="FU75" s="72">
        <f t="shared" si="288"/>
        <v>17.158495750257128</v>
      </c>
      <c r="FV75" s="72">
        <f t="shared" si="289"/>
        <v>19.481377818528117</v>
      </c>
      <c r="FW75" s="74">
        <f t="shared" si="290"/>
        <v>38.962755637056233</v>
      </c>
      <c r="FY75" s="79">
        <f t="shared" si="187"/>
        <v>49.847697442687604</v>
      </c>
      <c r="FZ75" s="80">
        <f t="shared" si="188"/>
        <v>0.49847697442687605</v>
      </c>
      <c r="GA75" s="80">
        <f>(DE75/1000)/'Calculations Page'!EH75</f>
        <v>641.16824195663492</v>
      </c>
      <c r="GB75" s="80">
        <f t="shared" si="189"/>
        <v>901.0749911138098</v>
      </c>
      <c r="GC75" s="80">
        <f>(DG75/1000)/'Calculations Page'!EH75</f>
        <v>633.38306452098186</v>
      </c>
      <c r="GD75" s="80">
        <f t="shared" si="190"/>
        <v>897.3827490919424</v>
      </c>
      <c r="GE75" s="80">
        <f>(DI75/1000)/'Calculations Page'!EH75</f>
        <v>0</v>
      </c>
      <c r="GF75" s="80" t="e">
        <f t="shared" si="191"/>
        <v>#DIV/0!</v>
      </c>
      <c r="GG75" s="81">
        <f t="shared" si="291"/>
        <v>790.01326211906564</v>
      </c>
      <c r="GH75" s="516">
        <f t="shared" si="192"/>
        <v>1.4263639754173495E-16</v>
      </c>
      <c r="GI75" s="515"/>
      <c r="GJ75" s="243"/>
      <c r="GK75" s="85" t="str">
        <f t="shared" si="292"/>
        <v>49.848</v>
      </c>
      <c r="GL75" s="86" t="str">
        <f t="shared" si="293"/>
        <v>0.498</v>
      </c>
      <c r="GM75" s="86" t="str">
        <f t="shared" si="294"/>
        <v>641.17</v>
      </c>
      <c r="GN75" s="86" t="str">
        <f t="shared" si="295"/>
        <v>901.07</v>
      </c>
      <c r="GO75" s="86" t="str">
        <f t="shared" si="296"/>
        <v>633.38</v>
      </c>
      <c r="GP75" s="86" t="str">
        <f t="shared" si="297"/>
        <v>897.38</v>
      </c>
      <c r="GQ75" s="86" t="str">
        <f t="shared" si="298"/>
        <v>0.00</v>
      </c>
      <c r="GR75" s="86" t="e">
        <f t="shared" si="299"/>
        <v>#DIV/0!</v>
      </c>
      <c r="GS75" s="86" t="str">
        <f t="shared" si="300"/>
        <v>11.68</v>
      </c>
      <c r="GT75" s="86" t="str">
        <f t="shared" si="301"/>
        <v>0.681</v>
      </c>
      <c r="GU75" s="86" t="str">
        <f t="shared" si="302"/>
        <v>17.16</v>
      </c>
      <c r="GV75" s="87" t="str">
        <f t="shared" si="303"/>
        <v>19.48</v>
      </c>
      <c r="GW75" s="87" t="str">
        <f t="shared" si="304"/>
        <v>13.26</v>
      </c>
      <c r="GX75" s="129"/>
      <c r="GY75" s="93"/>
    </row>
    <row r="76" spans="1:207">
      <c r="A76" s="39" t="str">
        <f>'Picking Information'!B79</f>
        <v>4</v>
      </c>
      <c r="B76" s="40" t="str">
        <f>'Picking Information'!D79</f>
        <v>TraIL</v>
      </c>
      <c r="C76" s="40" t="str">
        <f>'Picking Information'!E79</f>
        <v>sample name</v>
      </c>
      <c r="D76" s="45">
        <f>'Picking Information'!F79</f>
        <v>0</v>
      </c>
      <c r="E76" s="45">
        <v>1</v>
      </c>
      <c r="F76" s="121">
        <f>'Picking Information'!H79</f>
        <v>100</v>
      </c>
      <c r="G76" s="121">
        <f>'Picking Information'!I79</f>
        <v>100</v>
      </c>
      <c r="H76" s="121">
        <f>'Picking Information'!J79</f>
        <v>100</v>
      </c>
      <c r="I76" s="121">
        <f>'Picking Information'!K79</f>
        <v>100</v>
      </c>
      <c r="J76" s="121">
        <f t="shared" si="193"/>
        <v>100</v>
      </c>
      <c r="K76" s="121">
        <f t="shared" si="194"/>
        <v>100</v>
      </c>
      <c r="L76" s="121">
        <f t="shared" si="195"/>
        <v>50</v>
      </c>
      <c r="M76" s="121">
        <f>IF('Picking Information'!P79="N",'Calculations Page'!F76*1.5,'Calculations Page'!F76)</f>
        <v>100</v>
      </c>
      <c r="N76" s="46" t="str">
        <f>'Picking Information'!R79</f>
        <v>apatite</v>
      </c>
      <c r="O76" s="222"/>
      <c r="P76" s="47">
        <f t="shared" si="196"/>
        <v>2.0784609690826529E-6</v>
      </c>
      <c r="Q76" s="306">
        <f t="shared" si="197"/>
        <v>8.9504172281360495E-7</v>
      </c>
      <c r="R76" s="47">
        <f t="shared" si="198"/>
        <v>1.013358894683579</v>
      </c>
      <c r="S76" s="47">
        <f t="shared" si="199"/>
        <v>6.6199999999999995E-2</v>
      </c>
      <c r="T76" s="47">
        <f t="shared" si="200"/>
        <v>0.06</v>
      </c>
      <c r="U76" s="47">
        <f t="shared" si="201"/>
        <v>0.77623303054496762</v>
      </c>
      <c r="V76" s="47">
        <f t="shared" si="202"/>
        <v>0.69010694319999999</v>
      </c>
      <c r="W76" s="47">
        <f t="shared" si="203"/>
        <v>0.64881813560000001</v>
      </c>
      <c r="X76" s="239">
        <f t="shared" si="204"/>
        <v>0.68086787185093611</v>
      </c>
      <c r="Y76" s="306">
        <f t="shared" si="205"/>
        <v>5.6837745019660078E-3</v>
      </c>
      <c r="Z76" s="306">
        <f t="shared" si="206"/>
        <v>4.4752086140680244E-6</v>
      </c>
      <c r="AA76" s="192"/>
      <c r="AB76" s="192"/>
      <c r="AC76" s="192"/>
      <c r="AD76" s="192"/>
      <c r="AE76" s="192"/>
      <c r="AF76" s="192"/>
      <c r="AG76" s="251">
        <f t="shared" si="166"/>
        <v>1433738424205.7283</v>
      </c>
      <c r="AH76" s="246">
        <f t="shared" si="207"/>
        <v>8608725199.2922001</v>
      </c>
      <c r="AI76" s="246">
        <f t="shared" si="167"/>
        <v>1691112105561.1543</v>
      </c>
      <c r="AJ76" s="246">
        <f t="shared" si="208"/>
        <v>13847555888.523577</v>
      </c>
      <c r="AK76" s="246">
        <f t="shared" si="168"/>
        <v>174546574.43947619</v>
      </c>
      <c r="AL76" s="246">
        <f t="shared" si="209"/>
        <v>79527107.403615773</v>
      </c>
      <c r="AM76" s="213" t="str">
        <f t="shared" si="210"/>
        <v>sample name</v>
      </c>
      <c r="AN76" s="256">
        <f t="shared" si="211"/>
        <v>1303284548.9639471</v>
      </c>
      <c r="AO76" s="252">
        <f t="shared" si="212"/>
        <v>1433738424205.7283</v>
      </c>
      <c r="AP76" s="252">
        <f t="shared" si="169"/>
        <v>-2.199E-3</v>
      </c>
      <c r="AQ76" s="252">
        <f t="shared" si="170"/>
        <v>-0.99998423165137618</v>
      </c>
      <c r="AR76" s="252">
        <f t="shared" si="213"/>
        <v>8608725199.2922001</v>
      </c>
      <c r="AS76" s="252">
        <f t="shared" si="171"/>
        <v>1.6318924942564423E-4</v>
      </c>
      <c r="AT76" s="252">
        <f t="shared" si="214"/>
        <v>-7.452123257462559E-2</v>
      </c>
      <c r="AU76" s="252">
        <f t="shared" si="215"/>
        <v>137290153.01859486</v>
      </c>
      <c r="AV76" s="252">
        <f t="shared" si="216"/>
        <v>9456562.6330664139</v>
      </c>
      <c r="AW76" s="252">
        <f t="shared" si="217"/>
        <v>996169.97067578149</v>
      </c>
      <c r="AX76" s="252">
        <f t="shared" si="218"/>
        <v>2673662207.5426502</v>
      </c>
      <c r="AY76" s="252">
        <f t="shared" si="219"/>
        <v>1691112105561.1543</v>
      </c>
      <c r="AZ76" s="252">
        <f t="shared" si="220"/>
        <v>-0.13029600894067567</v>
      </c>
      <c r="BA76" s="252">
        <f t="shared" si="221"/>
        <v>-1</v>
      </c>
      <c r="BB76" s="252">
        <f t="shared" si="222"/>
        <v>13847555888.523577</v>
      </c>
      <c r="BC76" s="252">
        <f t="shared" si="223"/>
        <v>5.34545603211162E-4</v>
      </c>
      <c r="BD76" s="252">
        <f t="shared" si="224"/>
        <v>-4.1025163014571245E-3</v>
      </c>
      <c r="BE76" s="252">
        <f t="shared" si="225"/>
        <v>26831629.130094022</v>
      </c>
      <c r="BF76" s="252">
        <f t="shared" si="226"/>
        <v>269331.52955150726</v>
      </c>
      <c r="BG76" s="252">
        <f t="shared" si="227"/>
        <v>124328.76421099737</v>
      </c>
      <c r="BH76" s="213"/>
      <c r="BI76" s="213"/>
      <c r="BJ76" s="213"/>
      <c r="BK76" s="213"/>
      <c r="BL76" s="213" t="str">
        <f t="shared" si="228"/>
        <v>sample name</v>
      </c>
      <c r="BM76" s="304">
        <f>(($AC$20-'ICPMS Data'!V77)/('ICPMS Data'!V77/$AC$12-1)*AG76)</f>
        <v>1442224508600.5576</v>
      </c>
      <c r="BN76" s="304">
        <f t="shared" si="229"/>
        <v>1433738424205.7283</v>
      </c>
      <c r="BO76" s="304">
        <f>$AC$33-'ICPMS Data'!V77</f>
        <v>-0.99999899999999997</v>
      </c>
      <c r="BP76" s="304">
        <f>'ICPMS Data'!V77/$AC$12-1</f>
        <v>-0.9928325688073395</v>
      </c>
      <c r="BQ76" s="304">
        <f t="shared" si="230"/>
        <v>8608725199.2922001</v>
      </c>
      <c r="BR76" s="304">
        <f>SQRT($AD$33^2+'ICPMS Data'!W77^2)</f>
        <v>1</v>
      </c>
      <c r="BS76" s="304">
        <f>BP76*SQRT(('ICPMS Data'!W77/'ICPMS Data'!V77)^2+($AE$12/$AC$12)^2)</f>
        <v>-0.99285807041188889</v>
      </c>
      <c r="BT76" s="304">
        <f t="shared" si="231"/>
        <v>2039659057534.6572</v>
      </c>
      <c r="BU76" s="485">
        <f t="shared" si="232"/>
        <v>10464703511.882029</v>
      </c>
      <c r="BV76" s="304">
        <f t="shared" si="233"/>
        <v>14799656485.616226</v>
      </c>
      <c r="BW76" s="304">
        <f>AI76*(($AC$21-'ICPMS Data'!X77)/('ICPMS Data'!X77/$AC$13-1))</f>
        <v>1473438918630.7102</v>
      </c>
      <c r="BX76" s="304">
        <f t="shared" si="234"/>
        <v>1691112105561.1543</v>
      </c>
      <c r="BY76" s="304">
        <f>$AC$34-'ICPMS Data'!X77</f>
        <v>-0.99999899999999997</v>
      </c>
      <c r="BZ76" s="304">
        <f>'ICPMS Data'!X77/$AC$13-1</f>
        <v>-1</v>
      </c>
      <c r="CA76" s="304">
        <f t="shared" si="235"/>
        <v>13847555888.523577</v>
      </c>
      <c r="CB76" s="304">
        <f>SQRT($AD$34^2+'ICPMS Data'!Y77^2)</f>
        <v>1</v>
      </c>
      <c r="CC76" s="304">
        <f>BZ76*SQRT(('ICPMS Data'!Y77/'ICPMS Data'!X77)^2+($AE$13/$AC$13)^2)</f>
        <v>-1</v>
      </c>
      <c r="CD76" s="304">
        <f t="shared" si="236"/>
        <v>2083793272822.5024</v>
      </c>
      <c r="CE76" s="485">
        <v>0</v>
      </c>
      <c r="CF76" s="485">
        <v>0</v>
      </c>
      <c r="CG76" s="213" t="str">
        <f t="shared" si="237"/>
        <v>sample name</v>
      </c>
      <c r="CH76" s="262">
        <f t="shared" si="238"/>
        <v>1440921224051.5938</v>
      </c>
      <c r="CI76" s="257">
        <f t="shared" si="239"/>
        <v>2039659062155.1809</v>
      </c>
      <c r="CJ76" s="257">
        <f t="shared" si="240"/>
        <v>10455246949.248962</v>
      </c>
      <c r="CK76" s="257">
        <f t="shared" si="241"/>
        <v>14799656519.142496</v>
      </c>
      <c r="CL76" s="262">
        <f t="shared" si="242"/>
        <v>1470765256423.1675</v>
      </c>
      <c r="CM76" s="257">
        <f t="shared" si="243"/>
        <v>2083793272995.249</v>
      </c>
      <c r="CN76" s="262">
        <f t="shared" si="244"/>
        <v>-269331.52955150726</v>
      </c>
      <c r="CO76" s="257">
        <f t="shared" si="245"/>
        <v>124328.76421099737</v>
      </c>
      <c r="CP76" s="286"/>
      <c r="CQ76" s="218">
        <f t="shared" si="246"/>
        <v>2.4109243704332935E-12</v>
      </c>
      <c r="CR76" s="48">
        <f t="shared" si="247"/>
        <v>3.3882271664527924E-12</v>
      </c>
      <c r="CS76" s="219">
        <f t="shared" si="248"/>
        <v>2.3935568505840428E-12</v>
      </c>
      <c r="CT76" s="219">
        <f t="shared" si="249"/>
        <v>3.3881379770019618E-12</v>
      </c>
      <c r="CU76" s="323">
        <f t="shared" si="250"/>
        <v>0.56437141893797726</v>
      </c>
      <c r="CV76" s="219">
        <f t="shared" si="251"/>
        <v>1.7367519849250768E-14</v>
      </c>
      <c r="CW76" s="219">
        <f t="shared" si="252"/>
        <v>2.4584147041764943E-14</v>
      </c>
      <c r="CX76" s="323">
        <f t="shared" si="253"/>
        <v>3.5831675947316753E-3</v>
      </c>
      <c r="CY76" s="48">
        <f t="shared" si="254"/>
        <v>2.443131655187986E-12</v>
      </c>
      <c r="CZ76" s="48">
        <f t="shared" si="255"/>
        <v>3.4614506195934368E-12</v>
      </c>
      <c r="DA76" s="323">
        <f t="shared" si="256"/>
        <v>0.43204541346729097</v>
      </c>
      <c r="DB76" s="219">
        <f t="shared" si="257"/>
        <v>0</v>
      </c>
      <c r="DC76" s="219">
        <f t="shared" si="258"/>
        <v>0</v>
      </c>
      <c r="DD76" s="213"/>
      <c r="DE76" s="267">
        <f t="shared" si="259"/>
        <v>0.57387232789423681</v>
      </c>
      <c r="DF76" s="263">
        <f t="shared" si="260"/>
        <v>0.80649971243075813</v>
      </c>
      <c r="DG76" s="263">
        <f t="shared" si="261"/>
        <v>0.56690426926982029</v>
      </c>
      <c r="DH76" s="263">
        <f t="shared" si="262"/>
        <v>0.8031950017704611</v>
      </c>
      <c r="DI76" s="263">
        <f t="shared" si="263"/>
        <v>0</v>
      </c>
      <c r="DJ76" s="268">
        <f t="shared" si="264"/>
        <v>0</v>
      </c>
      <c r="DL76" s="49">
        <f>'He Data'!P78/(1000000000*22413.6)</f>
        <v>4.4615768997394438E-14</v>
      </c>
      <c r="DM76" s="45">
        <f>DL76*('He Data'!Q78/'He Data'!P78)</f>
        <v>4.4615768997394438E-16</v>
      </c>
      <c r="DN76" s="50">
        <f t="shared" si="265"/>
        <v>26867616090.23093</v>
      </c>
      <c r="DO76" s="51">
        <f>DN76*('He Data'!Q78/'He Data'!P78)</f>
        <v>268676160.9023093</v>
      </c>
      <c r="DP76" s="50">
        <f t="shared" si="266"/>
        <v>6.5527793044642685E-14</v>
      </c>
      <c r="DQ76" s="50">
        <f t="shared" si="267"/>
        <v>6.5527793044642689E-16</v>
      </c>
      <c r="DR76" s="50">
        <f>('He Data'!P78/1000000000)*0.0000000008107131194</f>
        <v>8.1071311940000007E-19</v>
      </c>
      <c r="DS76" s="50">
        <f>('He Data'!P78/1000000000)/3785.41178*42</f>
        <v>1.1095226210766429E-11</v>
      </c>
      <c r="DW76" s="213" t="str">
        <f t="shared" si="268"/>
        <v>sample name</v>
      </c>
      <c r="DX76" s="324">
        <f t="shared" si="269"/>
        <v>11.682668485640901</v>
      </c>
      <c r="DY76" s="325">
        <f t="shared" si="270"/>
        <v>12.479820849095493</v>
      </c>
      <c r="DZ76" s="326">
        <f t="shared" si="271"/>
        <v>11682668.485640902</v>
      </c>
      <c r="EA76" s="326">
        <f t="shared" si="172"/>
        <v>4.4615793103292131E-14</v>
      </c>
      <c r="EB76" s="324">
        <f t="shared" si="173"/>
        <v>-5.40299948539397E-7</v>
      </c>
      <c r="EC76" s="326">
        <f t="shared" si="272"/>
        <v>11682662.173495721</v>
      </c>
      <c r="ED76" s="324">
        <f t="shared" si="273"/>
        <v>11.682662173495721</v>
      </c>
      <c r="EE76" s="326"/>
      <c r="EF76" s="457" t="str">
        <f>'Picking Information'!B79</f>
        <v>4</v>
      </c>
      <c r="EG76" s="459" t="str">
        <f>'Picking Information'!C79</f>
        <v>a</v>
      </c>
      <c r="EH76" s="510">
        <f>IF($EG76="a",'Alpha Ejection Compiler'!G76,IF($EG76="z",'Alpha Ejection Compiler'!N76,IF($EG76="t",'Alpha Ejection Compiler'!U76,IF($EG76="m",'Alpha Ejection Compiler'!AB76,-1))))</f>
        <v>8.9504172281360495E-7</v>
      </c>
      <c r="EI76" s="511">
        <f>'Alpha Ejection Compiler'!E76</f>
        <v>36.473074156562177</v>
      </c>
      <c r="EJ76" s="30">
        <f>IF($EG76="a",'Alpha Ejection Compiler'!H76,IF($EG76="z",'Alpha Ejection Compiler'!O76,IF($EG76="t",'Alpha Ejection Compiler'!V76,IF($EG76="m",'Alpha Ejection Compiler'!AC76,-1))))</f>
        <v>0.63662546245111906</v>
      </c>
      <c r="EK76" s="30">
        <f>IF($EG76="a",'Alpha Ejection Compiler'!I76,IF($EG76="z",'Alpha Ejection Compiler'!P76,IF($EG76="t",'Alpha Ejection Compiler'!W76,IF($EG76="m",'Alpha Ejection Compiler'!AD76,-1))))</f>
        <v>0.58319411675377286</v>
      </c>
      <c r="EL76" s="30">
        <f>IF($EG76="a",'Alpha Ejection Compiler'!J76,IF($EG76="z",'Alpha Ejection Compiler'!Q76,IF($EG76="t",'Alpha Ejection Compiler'!X76,IF($EG76="m",'Alpha Ejection Compiler'!AE76,-1))))</f>
        <v>0.57525580606267845</v>
      </c>
      <c r="EM76" s="30">
        <f>IF($EG76="a",'Alpha Ejection Compiler'!K76,IF($EG76="z",'Alpha Ejection Compiler'!R76,IF($EG76="t",'Alpha Ejection Compiler'!Y76,IF($EG76="m",'Alpha Ejection Compiler'!AF76,-1))))</f>
        <v>0.8803829323788831</v>
      </c>
      <c r="EN76" s="30">
        <f t="shared" si="274"/>
        <v>0.62289296042458098</v>
      </c>
      <c r="EO76" s="30">
        <f t="shared" si="174"/>
        <v>0.68086787185093611</v>
      </c>
      <c r="EP76" s="213" t="str">
        <f t="shared" si="275"/>
        <v>sample name</v>
      </c>
      <c r="EQ76" s="474">
        <f t="shared" si="276"/>
        <v>11.682662173495721</v>
      </c>
      <c r="ER76" s="475">
        <f t="shared" si="277"/>
        <v>12.479814106248931</v>
      </c>
      <c r="ES76" s="473">
        <f t="shared" si="278"/>
        <v>11682662.173495721</v>
      </c>
      <c r="ET76" s="476">
        <f t="shared" si="175"/>
        <v>2.7808242859479022E-14</v>
      </c>
      <c r="EU76" s="478">
        <f t="shared" si="176"/>
        <v>0.37671716784478099</v>
      </c>
      <c r="EV76" s="477">
        <f t="shared" si="279"/>
        <v>16083721.580382382</v>
      </c>
      <c r="EW76" s="474">
        <f t="shared" si="280"/>
        <v>16.083721580382381</v>
      </c>
      <c r="EX76" s="474"/>
      <c r="EZ76" s="128">
        <f t="shared" si="177"/>
        <v>2.9704040515747972E-21</v>
      </c>
      <c r="FA76" s="63">
        <f t="shared" si="178"/>
        <v>1.1973081346474233E-22</v>
      </c>
      <c r="FB76" s="67">
        <f t="shared" si="179"/>
        <v>7.2524363184255366E-22</v>
      </c>
      <c r="FC76" s="63">
        <f t="shared" si="180"/>
        <v>0</v>
      </c>
      <c r="FD76" s="63">
        <f t="shared" si="281"/>
        <v>3.8153784968820935E-21</v>
      </c>
      <c r="FE76" s="67">
        <f t="shared" si="282"/>
        <v>1.610802832088443E-10</v>
      </c>
      <c r="FF76" s="67">
        <f t="shared" si="181"/>
        <v>11682668.485640902</v>
      </c>
      <c r="FG76" s="64">
        <f t="shared" si="283"/>
        <v>11.682668485640901</v>
      </c>
      <c r="FH76" s="65">
        <f t="shared" si="182"/>
        <v>17150937.628700923</v>
      </c>
      <c r="FI76" s="65">
        <f t="shared" si="284"/>
        <v>17.150937628700923</v>
      </c>
      <c r="FJ76" s="65">
        <f t="shared" si="183"/>
        <v>19.472796493930787</v>
      </c>
      <c r="FK76" s="63">
        <f t="shared" si="184"/>
        <v>3.8153784968820935E-21</v>
      </c>
      <c r="FL76" s="63">
        <f t="shared" si="185"/>
        <v>4.3317286102918066E-21</v>
      </c>
      <c r="FM76" s="63">
        <f t="shared" si="186"/>
        <v>13264244.25602527</v>
      </c>
      <c r="FN76" s="65">
        <f t="shared" si="285"/>
        <v>13.26424425602527</v>
      </c>
      <c r="FO76" s="66">
        <f t="shared" si="286"/>
        <v>113.53779551588126</v>
      </c>
      <c r="FQ76" s="73">
        <f>IF('Picking Information'!U79="Y",'Calculations Page'!FG76,-1)</f>
        <v>11.682668485640901</v>
      </c>
      <c r="FR76" s="72">
        <f>IF('Picking Information'!U79="Y",'Calculations Page'!FN76,-1)</f>
        <v>13.26424425602527</v>
      </c>
      <c r="FS76" s="72">
        <f>IF('Picking Information'!A79="Y",1,'Calculations Page'!X76)</f>
        <v>0.68086787185093611</v>
      </c>
      <c r="FT76" s="72">
        <f t="shared" si="287"/>
        <v>7</v>
      </c>
      <c r="FU76" s="72">
        <f t="shared" si="288"/>
        <v>17.158495750257128</v>
      </c>
      <c r="FV76" s="72">
        <f t="shared" si="289"/>
        <v>19.481377818528117</v>
      </c>
      <c r="FW76" s="74">
        <f t="shared" si="290"/>
        <v>38.962755637056233</v>
      </c>
      <c r="FY76" s="79">
        <f t="shared" si="187"/>
        <v>49.847697442687604</v>
      </c>
      <c r="FZ76" s="80">
        <f t="shared" si="188"/>
        <v>0.49847697442687605</v>
      </c>
      <c r="GA76" s="80">
        <f>(DE76/1000)/'Calculations Page'!EH76</f>
        <v>641.16824195663492</v>
      </c>
      <c r="GB76" s="80">
        <f t="shared" si="189"/>
        <v>901.0749911138098</v>
      </c>
      <c r="GC76" s="80">
        <f>(DG76/1000)/'Calculations Page'!EH76</f>
        <v>633.38306452098186</v>
      </c>
      <c r="GD76" s="80">
        <f t="shared" si="190"/>
        <v>897.3827490919424</v>
      </c>
      <c r="GE76" s="80">
        <f>(DI76/1000)/'Calculations Page'!EH76</f>
        <v>0</v>
      </c>
      <c r="GF76" s="80" t="e">
        <f t="shared" si="191"/>
        <v>#DIV/0!</v>
      </c>
      <c r="GG76" s="81">
        <f t="shared" si="291"/>
        <v>790.01326211906564</v>
      </c>
      <c r="GH76" s="516">
        <f t="shared" si="192"/>
        <v>1.4263639754173495E-16</v>
      </c>
      <c r="GI76" s="515"/>
      <c r="GJ76" s="243"/>
      <c r="GK76" s="85" t="str">
        <f t="shared" si="292"/>
        <v>49.848</v>
      </c>
      <c r="GL76" s="86" t="str">
        <f t="shared" si="293"/>
        <v>0.498</v>
      </c>
      <c r="GM76" s="86" t="str">
        <f t="shared" si="294"/>
        <v>641.17</v>
      </c>
      <c r="GN76" s="86" t="str">
        <f t="shared" si="295"/>
        <v>901.07</v>
      </c>
      <c r="GO76" s="86" t="str">
        <f t="shared" si="296"/>
        <v>633.38</v>
      </c>
      <c r="GP76" s="86" t="str">
        <f t="shared" si="297"/>
        <v>897.38</v>
      </c>
      <c r="GQ76" s="86" t="str">
        <f t="shared" si="298"/>
        <v>0.00</v>
      </c>
      <c r="GR76" s="86" t="e">
        <f t="shared" si="299"/>
        <v>#DIV/0!</v>
      </c>
      <c r="GS76" s="86" t="str">
        <f t="shared" si="300"/>
        <v>11.68</v>
      </c>
      <c r="GT76" s="86" t="str">
        <f t="shared" si="301"/>
        <v>0.681</v>
      </c>
      <c r="GU76" s="86" t="str">
        <f t="shared" si="302"/>
        <v>17.16</v>
      </c>
      <c r="GV76" s="87" t="str">
        <f t="shared" si="303"/>
        <v>19.48</v>
      </c>
      <c r="GW76" s="87" t="str">
        <f t="shared" si="304"/>
        <v>13.26</v>
      </c>
      <c r="GX76" s="129"/>
      <c r="GY76" s="93"/>
    </row>
    <row r="77" spans="1:207">
      <c r="A77" s="39" t="str">
        <f>'Picking Information'!B80</f>
        <v>4</v>
      </c>
      <c r="B77" s="40" t="str">
        <f>'Picking Information'!D80</f>
        <v>TraIL</v>
      </c>
      <c r="C77" s="40" t="str">
        <f>'Picking Information'!E80</f>
        <v>sample name</v>
      </c>
      <c r="D77" s="45">
        <f>'Picking Information'!F80</f>
        <v>0</v>
      </c>
      <c r="E77" s="45">
        <v>1</v>
      </c>
      <c r="F77" s="121">
        <f>'Picking Information'!H80</f>
        <v>100</v>
      </c>
      <c r="G77" s="121">
        <f>'Picking Information'!I80</f>
        <v>100</v>
      </c>
      <c r="H77" s="121">
        <f>'Picking Information'!J80</f>
        <v>100</v>
      </c>
      <c r="I77" s="121">
        <f>'Picking Information'!K80</f>
        <v>100</v>
      </c>
      <c r="J77" s="121">
        <f t="shared" si="193"/>
        <v>100</v>
      </c>
      <c r="K77" s="121">
        <f t="shared" si="194"/>
        <v>100</v>
      </c>
      <c r="L77" s="121">
        <f t="shared" si="195"/>
        <v>50</v>
      </c>
      <c r="M77" s="121">
        <f>IF('Picking Information'!P80="N",'Calculations Page'!F77*1.5,'Calculations Page'!F77)</f>
        <v>100</v>
      </c>
      <c r="N77" s="46" t="str">
        <f>'Picking Information'!R80</f>
        <v>apatite</v>
      </c>
      <c r="O77" s="222"/>
      <c r="P77" s="47">
        <f t="shared" si="196"/>
        <v>2.0784609690826529E-6</v>
      </c>
      <c r="Q77" s="306">
        <f t="shared" si="197"/>
        <v>8.9504172281360495E-7</v>
      </c>
      <c r="R77" s="47">
        <f t="shared" si="198"/>
        <v>1.013358894683579</v>
      </c>
      <c r="S77" s="47">
        <f t="shared" si="199"/>
        <v>6.6199999999999995E-2</v>
      </c>
      <c r="T77" s="47">
        <f t="shared" si="200"/>
        <v>0.06</v>
      </c>
      <c r="U77" s="47">
        <f t="shared" si="201"/>
        <v>0.77623303054496762</v>
      </c>
      <c r="V77" s="47">
        <f t="shared" si="202"/>
        <v>0.69010694319999999</v>
      </c>
      <c r="W77" s="47">
        <f t="shared" si="203"/>
        <v>0.64881813560000001</v>
      </c>
      <c r="X77" s="239">
        <f t="shared" si="204"/>
        <v>0.68086787185093611</v>
      </c>
      <c r="Y77" s="306">
        <f t="shared" si="205"/>
        <v>5.6837745019660078E-3</v>
      </c>
      <c r="Z77" s="306">
        <f t="shared" si="206"/>
        <v>4.4752086140680244E-6</v>
      </c>
      <c r="AA77" s="192"/>
      <c r="AB77" s="192"/>
      <c r="AC77" s="192"/>
      <c r="AD77" s="192"/>
      <c r="AE77" s="192"/>
      <c r="AF77" s="192"/>
      <c r="AG77" s="251">
        <f t="shared" si="166"/>
        <v>1433738424205.7283</v>
      </c>
      <c r="AH77" s="246">
        <f t="shared" si="207"/>
        <v>8608725199.2922001</v>
      </c>
      <c r="AI77" s="246">
        <f t="shared" si="167"/>
        <v>1691112105561.1543</v>
      </c>
      <c r="AJ77" s="246">
        <f t="shared" si="208"/>
        <v>13847555888.523577</v>
      </c>
      <c r="AK77" s="246">
        <f t="shared" si="168"/>
        <v>174546574.43947619</v>
      </c>
      <c r="AL77" s="246">
        <f t="shared" si="209"/>
        <v>79527107.403615773</v>
      </c>
      <c r="AM77" s="213" t="str">
        <f t="shared" si="210"/>
        <v>sample name</v>
      </c>
      <c r="AN77" s="256">
        <f t="shared" si="211"/>
        <v>1303284548.9639471</v>
      </c>
      <c r="AO77" s="252">
        <f t="shared" si="212"/>
        <v>1433738424205.7283</v>
      </c>
      <c r="AP77" s="252">
        <f t="shared" si="169"/>
        <v>-2.199E-3</v>
      </c>
      <c r="AQ77" s="252">
        <f t="shared" si="170"/>
        <v>-0.99998423165137618</v>
      </c>
      <c r="AR77" s="252">
        <f t="shared" si="213"/>
        <v>8608725199.2922001</v>
      </c>
      <c r="AS77" s="252">
        <f t="shared" si="171"/>
        <v>1.6318924942564423E-4</v>
      </c>
      <c r="AT77" s="252">
        <f t="shared" si="214"/>
        <v>-7.452123257462559E-2</v>
      </c>
      <c r="AU77" s="252">
        <f t="shared" si="215"/>
        <v>137290153.01859486</v>
      </c>
      <c r="AV77" s="252">
        <f t="shared" si="216"/>
        <v>9456562.6330664139</v>
      </c>
      <c r="AW77" s="252">
        <f t="shared" si="217"/>
        <v>996169.97067578149</v>
      </c>
      <c r="AX77" s="252">
        <f t="shared" si="218"/>
        <v>2673662207.5426502</v>
      </c>
      <c r="AY77" s="252">
        <f t="shared" si="219"/>
        <v>1691112105561.1543</v>
      </c>
      <c r="AZ77" s="252">
        <f t="shared" si="220"/>
        <v>-0.13029600894067567</v>
      </c>
      <c r="BA77" s="252">
        <f t="shared" si="221"/>
        <v>-1</v>
      </c>
      <c r="BB77" s="252">
        <f t="shared" si="222"/>
        <v>13847555888.523577</v>
      </c>
      <c r="BC77" s="252">
        <f t="shared" si="223"/>
        <v>5.34545603211162E-4</v>
      </c>
      <c r="BD77" s="252">
        <f t="shared" si="224"/>
        <v>-4.1025163014571245E-3</v>
      </c>
      <c r="BE77" s="252">
        <f t="shared" si="225"/>
        <v>26831629.130094022</v>
      </c>
      <c r="BF77" s="252">
        <f t="shared" si="226"/>
        <v>269331.52955150726</v>
      </c>
      <c r="BG77" s="252">
        <f t="shared" si="227"/>
        <v>124328.76421099737</v>
      </c>
      <c r="BH77" s="213"/>
      <c r="BI77" s="213"/>
      <c r="BJ77" s="213"/>
      <c r="BK77" s="213"/>
      <c r="BL77" s="213" t="str">
        <f t="shared" si="228"/>
        <v>sample name</v>
      </c>
      <c r="BM77" s="304">
        <f>(($AC$20-'ICPMS Data'!V78)/('ICPMS Data'!V78/$AC$12-1)*AG77)</f>
        <v>1442224508600.5576</v>
      </c>
      <c r="BN77" s="304">
        <f t="shared" si="229"/>
        <v>1433738424205.7283</v>
      </c>
      <c r="BO77" s="304">
        <f>$AC$33-'ICPMS Data'!V78</f>
        <v>-0.99999899999999997</v>
      </c>
      <c r="BP77" s="304">
        <f>'ICPMS Data'!V78/$AC$12-1</f>
        <v>-0.9928325688073395</v>
      </c>
      <c r="BQ77" s="304">
        <f t="shared" si="230"/>
        <v>8608725199.2922001</v>
      </c>
      <c r="BR77" s="304">
        <f>SQRT($AD$33^2+'ICPMS Data'!W78^2)</f>
        <v>1</v>
      </c>
      <c r="BS77" s="304">
        <f>BP77*SQRT(('ICPMS Data'!W78/'ICPMS Data'!V78)^2+($AE$12/$AC$12)^2)</f>
        <v>-0.99285807041188889</v>
      </c>
      <c r="BT77" s="304">
        <f t="shared" si="231"/>
        <v>2039659057534.6572</v>
      </c>
      <c r="BU77" s="485">
        <f t="shared" si="232"/>
        <v>10464703511.882029</v>
      </c>
      <c r="BV77" s="304">
        <f t="shared" si="233"/>
        <v>14799656485.616226</v>
      </c>
      <c r="BW77" s="304">
        <f>AI77*(($AC$21-'ICPMS Data'!X78)/('ICPMS Data'!X78/$AC$13-1))</f>
        <v>1473438918630.7102</v>
      </c>
      <c r="BX77" s="304">
        <f t="shared" si="234"/>
        <v>1691112105561.1543</v>
      </c>
      <c r="BY77" s="304">
        <f>$AC$34-'ICPMS Data'!X78</f>
        <v>-0.99999899999999997</v>
      </c>
      <c r="BZ77" s="304">
        <f>'ICPMS Data'!X78/$AC$13-1</f>
        <v>-1</v>
      </c>
      <c r="CA77" s="304">
        <f t="shared" si="235"/>
        <v>13847555888.523577</v>
      </c>
      <c r="CB77" s="304">
        <f>SQRT($AD$34^2+'ICPMS Data'!Y78^2)</f>
        <v>1</v>
      </c>
      <c r="CC77" s="304">
        <f>BZ77*SQRT(('ICPMS Data'!Y78/'ICPMS Data'!X78)^2+($AE$13/$AC$13)^2)</f>
        <v>-1</v>
      </c>
      <c r="CD77" s="304">
        <f t="shared" si="236"/>
        <v>2083793272822.5024</v>
      </c>
      <c r="CE77" s="485">
        <v>0</v>
      </c>
      <c r="CF77" s="485">
        <v>0</v>
      </c>
      <c r="CG77" s="213" t="str">
        <f t="shared" si="237"/>
        <v>sample name</v>
      </c>
      <c r="CH77" s="262">
        <f t="shared" si="238"/>
        <v>1440921224051.5938</v>
      </c>
      <c r="CI77" s="257">
        <f t="shared" si="239"/>
        <v>2039659062155.1809</v>
      </c>
      <c r="CJ77" s="257">
        <f t="shared" si="240"/>
        <v>10455246949.248962</v>
      </c>
      <c r="CK77" s="257">
        <f t="shared" si="241"/>
        <v>14799656519.142496</v>
      </c>
      <c r="CL77" s="262">
        <f t="shared" si="242"/>
        <v>1470765256423.1675</v>
      </c>
      <c r="CM77" s="257">
        <f t="shared" si="243"/>
        <v>2083793272995.249</v>
      </c>
      <c r="CN77" s="262">
        <f t="shared" si="244"/>
        <v>-269331.52955150726</v>
      </c>
      <c r="CO77" s="257">
        <f t="shared" si="245"/>
        <v>124328.76421099737</v>
      </c>
      <c r="CP77" s="286"/>
      <c r="CQ77" s="218">
        <f t="shared" si="246"/>
        <v>2.4109243704332935E-12</v>
      </c>
      <c r="CR77" s="48">
        <f t="shared" si="247"/>
        <v>3.3882271664527924E-12</v>
      </c>
      <c r="CS77" s="219">
        <f t="shared" si="248"/>
        <v>2.3935568505840428E-12</v>
      </c>
      <c r="CT77" s="219">
        <f t="shared" si="249"/>
        <v>3.3881379770019618E-12</v>
      </c>
      <c r="CU77" s="323">
        <f t="shared" si="250"/>
        <v>0.56437141893797726</v>
      </c>
      <c r="CV77" s="219">
        <f t="shared" si="251"/>
        <v>1.7367519849250768E-14</v>
      </c>
      <c r="CW77" s="219">
        <f t="shared" si="252"/>
        <v>2.4584147041764943E-14</v>
      </c>
      <c r="CX77" s="323">
        <f t="shared" si="253"/>
        <v>3.5831675947316753E-3</v>
      </c>
      <c r="CY77" s="48">
        <f t="shared" si="254"/>
        <v>2.443131655187986E-12</v>
      </c>
      <c r="CZ77" s="48">
        <f t="shared" si="255"/>
        <v>3.4614506195934368E-12</v>
      </c>
      <c r="DA77" s="323">
        <f t="shared" si="256"/>
        <v>0.43204541346729097</v>
      </c>
      <c r="DB77" s="219">
        <f t="shared" si="257"/>
        <v>0</v>
      </c>
      <c r="DC77" s="219">
        <f t="shared" si="258"/>
        <v>0</v>
      </c>
      <c r="DD77" s="213"/>
      <c r="DE77" s="267">
        <f t="shared" si="259"/>
        <v>0.57387232789423681</v>
      </c>
      <c r="DF77" s="263">
        <f t="shared" si="260"/>
        <v>0.80649971243075813</v>
      </c>
      <c r="DG77" s="263">
        <f t="shared" si="261"/>
        <v>0.56690426926982029</v>
      </c>
      <c r="DH77" s="263">
        <f t="shared" si="262"/>
        <v>0.8031950017704611</v>
      </c>
      <c r="DI77" s="263">
        <f t="shared" si="263"/>
        <v>0</v>
      </c>
      <c r="DJ77" s="268">
        <f t="shared" si="264"/>
        <v>0</v>
      </c>
      <c r="DL77" s="49">
        <f>'He Data'!P79/(1000000000*22413.6)</f>
        <v>4.4615768997394438E-14</v>
      </c>
      <c r="DM77" s="45">
        <f>DL77*('He Data'!Q79/'He Data'!P79)</f>
        <v>4.4615768997394438E-16</v>
      </c>
      <c r="DN77" s="50">
        <f t="shared" si="265"/>
        <v>26867616090.23093</v>
      </c>
      <c r="DO77" s="51">
        <f>DN77*('He Data'!Q79/'He Data'!P79)</f>
        <v>268676160.9023093</v>
      </c>
      <c r="DP77" s="50">
        <f t="shared" si="266"/>
        <v>6.5527793044642685E-14</v>
      </c>
      <c r="DQ77" s="50">
        <f t="shared" si="267"/>
        <v>6.5527793044642689E-16</v>
      </c>
      <c r="DR77" s="50">
        <f>('He Data'!P79/1000000000)*0.0000000008107131194</f>
        <v>8.1071311940000007E-19</v>
      </c>
      <c r="DS77" s="50">
        <f>('He Data'!P79/1000000000)/3785.41178*42</f>
        <v>1.1095226210766429E-11</v>
      </c>
      <c r="DW77" s="213" t="str">
        <f t="shared" si="268"/>
        <v>sample name</v>
      </c>
      <c r="DX77" s="324">
        <f t="shared" si="269"/>
        <v>11.682668485640901</v>
      </c>
      <c r="DY77" s="325">
        <f t="shared" si="270"/>
        <v>12.479820849095493</v>
      </c>
      <c r="DZ77" s="326">
        <f t="shared" si="271"/>
        <v>11682668.485640902</v>
      </c>
      <c r="EA77" s="326">
        <f t="shared" si="172"/>
        <v>4.4615793103292131E-14</v>
      </c>
      <c r="EB77" s="324">
        <f t="shared" si="173"/>
        <v>-5.40299948539397E-7</v>
      </c>
      <c r="EC77" s="326">
        <f t="shared" si="272"/>
        <v>11682662.173495721</v>
      </c>
      <c r="ED77" s="324">
        <f t="shared" si="273"/>
        <v>11.682662173495721</v>
      </c>
      <c r="EE77" s="326"/>
      <c r="EF77" s="457" t="str">
        <f>'Picking Information'!B80</f>
        <v>4</v>
      </c>
      <c r="EG77" s="459" t="str">
        <f>'Picking Information'!C80</f>
        <v>a</v>
      </c>
      <c r="EH77" s="510">
        <f>IF($EG77="a",'Alpha Ejection Compiler'!G77,IF($EG77="z",'Alpha Ejection Compiler'!N77,IF($EG77="t",'Alpha Ejection Compiler'!U77,IF($EG77="m",'Alpha Ejection Compiler'!AB77,-1))))</f>
        <v>8.9504172281360495E-7</v>
      </c>
      <c r="EI77" s="511">
        <f>'Alpha Ejection Compiler'!E77</f>
        <v>36.473074156562177</v>
      </c>
      <c r="EJ77" s="30">
        <f>IF($EG77="a",'Alpha Ejection Compiler'!H77,IF($EG77="z",'Alpha Ejection Compiler'!O77,IF($EG77="t",'Alpha Ejection Compiler'!V77,IF($EG77="m",'Alpha Ejection Compiler'!AC77,-1))))</f>
        <v>0.63662546245111906</v>
      </c>
      <c r="EK77" s="30">
        <f>IF($EG77="a",'Alpha Ejection Compiler'!I77,IF($EG77="z",'Alpha Ejection Compiler'!P77,IF($EG77="t",'Alpha Ejection Compiler'!W77,IF($EG77="m",'Alpha Ejection Compiler'!AD77,-1))))</f>
        <v>0.58319411675377286</v>
      </c>
      <c r="EL77" s="30">
        <f>IF($EG77="a",'Alpha Ejection Compiler'!J77,IF($EG77="z",'Alpha Ejection Compiler'!Q77,IF($EG77="t",'Alpha Ejection Compiler'!X77,IF($EG77="m",'Alpha Ejection Compiler'!AE77,-1))))</f>
        <v>0.57525580606267845</v>
      </c>
      <c r="EM77" s="30">
        <f>IF($EG77="a",'Alpha Ejection Compiler'!K77,IF($EG77="z",'Alpha Ejection Compiler'!R77,IF($EG77="t",'Alpha Ejection Compiler'!Y77,IF($EG77="m",'Alpha Ejection Compiler'!AF77,-1))))</f>
        <v>0.8803829323788831</v>
      </c>
      <c r="EN77" s="30">
        <f t="shared" si="274"/>
        <v>0.62289296042458098</v>
      </c>
      <c r="EO77" s="30">
        <f t="shared" si="174"/>
        <v>0.68086787185093611</v>
      </c>
      <c r="EP77" s="213" t="str">
        <f t="shared" si="275"/>
        <v>sample name</v>
      </c>
      <c r="EQ77" s="474">
        <f t="shared" si="276"/>
        <v>11.682662173495721</v>
      </c>
      <c r="ER77" s="475">
        <f t="shared" si="277"/>
        <v>12.479814106248931</v>
      </c>
      <c r="ES77" s="473">
        <f t="shared" si="278"/>
        <v>11682662.173495721</v>
      </c>
      <c r="ET77" s="476">
        <f t="shared" si="175"/>
        <v>2.7808242859479022E-14</v>
      </c>
      <c r="EU77" s="478">
        <f t="shared" si="176"/>
        <v>0.37671716784478099</v>
      </c>
      <c r="EV77" s="477">
        <f t="shared" si="279"/>
        <v>16083721.580382382</v>
      </c>
      <c r="EW77" s="474">
        <f t="shared" si="280"/>
        <v>16.083721580382381</v>
      </c>
      <c r="EX77" s="474"/>
      <c r="EZ77" s="128">
        <f t="shared" si="177"/>
        <v>2.9704040515747972E-21</v>
      </c>
      <c r="FA77" s="63">
        <f t="shared" si="178"/>
        <v>1.1973081346474233E-22</v>
      </c>
      <c r="FB77" s="67">
        <f t="shared" si="179"/>
        <v>7.2524363184255366E-22</v>
      </c>
      <c r="FC77" s="63">
        <f t="shared" si="180"/>
        <v>0</v>
      </c>
      <c r="FD77" s="63">
        <f t="shared" si="281"/>
        <v>3.8153784968820935E-21</v>
      </c>
      <c r="FE77" s="67">
        <f t="shared" si="282"/>
        <v>1.610802832088443E-10</v>
      </c>
      <c r="FF77" s="67">
        <f t="shared" si="181"/>
        <v>11682668.485640902</v>
      </c>
      <c r="FG77" s="64">
        <f t="shared" si="283"/>
        <v>11.682668485640901</v>
      </c>
      <c r="FH77" s="65">
        <f t="shared" si="182"/>
        <v>17150937.628700923</v>
      </c>
      <c r="FI77" s="65">
        <f t="shared" si="284"/>
        <v>17.150937628700923</v>
      </c>
      <c r="FJ77" s="65">
        <f t="shared" si="183"/>
        <v>19.472796493930787</v>
      </c>
      <c r="FK77" s="63">
        <f t="shared" si="184"/>
        <v>3.8153784968820935E-21</v>
      </c>
      <c r="FL77" s="63">
        <f t="shared" si="185"/>
        <v>4.3317286102918066E-21</v>
      </c>
      <c r="FM77" s="63">
        <f t="shared" si="186"/>
        <v>13264244.25602527</v>
      </c>
      <c r="FN77" s="65">
        <f t="shared" si="285"/>
        <v>13.26424425602527</v>
      </c>
      <c r="FO77" s="66">
        <f t="shared" si="286"/>
        <v>113.53779551588126</v>
      </c>
      <c r="FQ77" s="73">
        <f>IF('Picking Information'!U80="Y",'Calculations Page'!FG77,-1)</f>
        <v>11.682668485640901</v>
      </c>
      <c r="FR77" s="72">
        <f>IF('Picking Information'!U80="Y",'Calculations Page'!FN77,-1)</f>
        <v>13.26424425602527</v>
      </c>
      <c r="FS77" s="72">
        <f>IF('Picking Information'!A80="Y",1,'Calculations Page'!X77)</f>
        <v>0.68086787185093611</v>
      </c>
      <c r="FT77" s="72">
        <f t="shared" si="287"/>
        <v>7</v>
      </c>
      <c r="FU77" s="72">
        <f t="shared" si="288"/>
        <v>17.158495750257128</v>
      </c>
      <c r="FV77" s="72">
        <f t="shared" si="289"/>
        <v>19.481377818528117</v>
      </c>
      <c r="FW77" s="74">
        <f t="shared" si="290"/>
        <v>38.962755637056233</v>
      </c>
      <c r="FY77" s="79">
        <f t="shared" si="187"/>
        <v>49.847697442687604</v>
      </c>
      <c r="FZ77" s="80">
        <f t="shared" si="188"/>
        <v>0.49847697442687605</v>
      </c>
      <c r="GA77" s="80">
        <f>(DE77/1000)/'Calculations Page'!EH77</f>
        <v>641.16824195663492</v>
      </c>
      <c r="GB77" s="80">
        <f t="shared" si="189"/>
        <v>901.0749911138098</v>
      </c>
      <c r="GC77" s="80">
        <f>(DG77/1000)/'Calculations Page'!EH77</f>
        <v>633.38306452098186</v>
      </c>
      <c r="GD77" s="80">
        <f t="shared" si="190"/>
        <v>897.3827490919424</v>
      </c>
      <c r="GE77" s="80">
        <f>(DI77/1000)/'Calculations Page'!EH77</f>
        <v>0</v>
      </c>
      <c r="GF77" s="80" t="e">
        <f t="shared" si="191"/>
        <v>#DIV/0!</v>
      </c>
      <c r="GG77" s="81">
        <f t="shared" si="291"/>
        <v>790.01326211906564</v>
      </c>
      <c r="GH77" s="516">
        <f t="shared" si="192"/>
        <v>1.4263639754173495E-16</v>
      </c>
      <c r="GI77" s="515"/>
      <c r="GJ77" s="243"/>
      <c r="GK77" s="85" t="str">
        <f t="shared" si="292"/>
        <v>49.848</v>
      </c>
      <c r="GL77" s="86" t="str">
        <f t="shared" si="293"/>
        <v>0.498</v>
      </c>
      <c r="GM77" s="86" t="str">
        <f t="shared" si="294"/>
        <v>641.17</v>
      </c>
      <c r="GN77" s="86" t="str">
        <f t="shared" si="295"/>
        <v>901.07</v>
      </c>
      <c r="GO77" s="86" t="str">
        <f t="shared" si="296"/>
        <v>633.38</v>
      </c>
      <c r="GP77" s="86" t="str">
        <f t="shared" si="297"/>
        <v>897.38</v>
      </c>
      <c r="GQ77" s="86" t="str">
        <f t="shared" si="298"/>
        <v>0.00</v>
      </c>
      <c r="GR77" s="86" t="e">
        <f t="shared" si="299"/>
        <v>#DIV/0!</v>
      </c>
      <c r="GS77" s="86" t="str">
        <f t="shared" si="300"/>
        <v>11.68</v>
      </c>
      <c r="GT77" s="86" t="str">
        <f t="shared" si="301"/>
        <v>0.681</v>
      </c>
      <c r="GU77" s="86" t="str">
        <f t="shared" si="302"/>
        <v>17.16</v>
      </c>
      <c r="GV77" s="87" t="str">
        <f t="shared" si="303"/>
        <v>19.48</v>
      </c>
      <c r="GW77" s="87" t="str">
        <f t="shared" si="304"/>
        <v>13.26</v>
      </c>
      <c r="GX77" s="129"/>
      <c r="GY77" s="93"/>
    </row>
    <row r="78" spans="1:207">
      <c r="A78" s="39" t="str">
        <f>'Picking Information'!B81</f>
        <v>4</v>
      </c>
      <c r="B78" s="40" t="str">
        <f>'Picking Information'!D81</f>
        <v>TraIL</v>
      </c>
      <c r="C78" s="40" t="str">
        <f>'Picking Information'!E81</f>
        <v>sample name</v>
      </c>
      <c r="D78" s="45">
        <f>'Picking Information'!F81</f>
        <v>0</v>
      </c>
      <c r="E78" s="45">
        <v>1</v>
      </c>
      <c r="F78" s="121">
        <f>'Picking Information'!H81</f>
        <v>100</v>
      </c>
      <c r="G78" s="121">
        <f>'Picking Information'!I81</f>
        <v>100</v>
      </c>
      <c r="H78" s="121">
        <f>'Picking Information'!J81</f>
        <v>100</v>
      </c>
      <c r="I78" s="121">
        <f>'Picking Information'!K81</f>
        <v>100</v>
      </c>
      <c r="J78" s="121">
        <f t="shared" si="193"/>
        <v>100</v>
      </c>
      <c r="K78" s="121">
        <f t="shared" si="194"/>
        <v>100</v>
      </c>
      <c r="L78" s="121">
        <f t="shared" si="195"/>
        <v>50</v>
      </c>
      <c r="M78" s="121">
        <f>IF('Picking Information'!P81="N",'Calculations Page'!F78*1.5,'Calculations Page'!F78)</f>
        <v>100</v>
      </c>
      <c r="N78" s="46" t="str">
        <f>'Picking Information'!R81</f>
        <v>apatite</v>
      </c>
      <c r="O78" s="222"/>
      <c r="P78" s="47">
        <f t="shared" si="196"/>
        <v>2.0784609690826529E-6</v>
      </c>
      <c r="Q78" s="306">
        <f t="shared" si="197"/>
        <v>8.9504172281360495E-7</v>
      </c>
      <c r="R78" s="47">
        <f t="shared" si="198"/>
        <v>1.013358894683579</v>
      </c>
      <c r="S78" s="47">
        <f t="shared" si="199"/>
        <v>6.6199999999999995E-2</v>
      </c>
      <c r="T78" s="47">
        <f t="shared" si="200"/>
        <v>0.06</v>
      </c>
      <c r="U78" s="47">
        <f t="shared" si="201"/>
        <v>0.77623303054496762</v>
      </c>
      <c r="V78" s="47">
        <f t="shared" si="202"/>
        <v>0.69010694319999999</v>
      </c>
      <c r="W78" s="47">
        <f t="shared" si="203"/>
        <v>0.64881813560000001</v>
      </c>
      <c r="X78" s="239">
        <f t="shared" si="204"/>
        <v>0.68086787185093611</v>
      </c>
      <c r="Y78" s="306">
        <f t="shared" si="205"/>
        <v>5.6837745019660078E-3</v>
      </c>
      <c r="Z78" s="306">
        <f t="shared" si="206"/>
        <v>4.4752086140680244E-6</v>
      </c>
      <c r="AA78" s="192"/>
      <c r="AB78" s="192"/>
      <c r="AC78" s="192"/>
      <c r="AD78" s="192"/>
      <c r="AE78" s="192"/>
      <c r="AF78" s="192"/>
      <c r="AG78" s="251">
        <f t="shared" si="166"/>
        <v>1433738424205.7283</v>
      </c>
      <c r="AH78" s="246">
        <f t="shared" si="207"/>
        <v>8608725199.2922001</v>
      </c>
      <c r="AI78" s="246">
        <f t="shared" si="167"/>
        <v>1691112105561.1543</v>
      </c>
      <c r="AJ78" s="246">
        <f t="shared" si="208"/>
        <v>13847555888.523577</v>
      </c>
      <c r="AK78" s="246">
        <f t="shared" si="168"/>
        <v>174546574.43947619</v>
      </c>
      <c r="AL78" s="246">
        <f t="shared" si="209"/>
        <v>79527107.403615773</v>
      </c>
      <c r="AM78" s="213" t="str">
        <f t="shared" si="210"/>
        <v>sample name</v>
      </c>
      <c r="AN78" s="256">
        <f t="shared" si="211"/>
        <v>1303284548.9639471</v>
      </c>
      <c r="AO78" s="252">
        <f t="shared" si="212"/>
        <v>1433738424205.7283</v>
      </c>
      <c r="AP78" s="252">
        <f t="shared" si="169"/>
        <v>-2.199E-3</v>
      </c>
      <c r="AQ78" s="252">
        <f t="shared" si="170"/>
        <v>-0.99998423165137618</v>
      </c>
      <c r="AR78" s="252">
        <f t="shared" si="213"/>
        <v>8608725199.2922001</v>
      </c>
      <c r="AS78" s="252">
        <f t="shared" si="171"/>
        <v>1.6318924942564423E-4</v>
      </c>
      <c r="AT78" s="252">
        <f t="shared" si="214"/>
        <v>-7.452123257462559E-2</v>
      </c>
      <c r="AU78" s="252">
        <f t="shared" si="215"/>
        <v>137290153.01859486</v>
      </c>
      <c r="AV78" s="252">
        <f t="shared" si="216"/>
        <v>9456562.6330664139</v>
      </c>
      <c r="AW78" s="252">
        <f t="shared" si="217"/>
        <v>996169.97067578149</v>
      </c>
      <c r="AX78" s="252">
        <f t="shared" si="218"/>
        <v>2673662207.5426502</v>
      </c>
      <c r="AY78" s="252">
        <f t="shared" si="219"/>
        <v>1691112105561.1543</v>
      </c>
      <c r="AZ78" s="252">
        <f t="shared" si="220"/>
        <v>-0.13029600894067567</v>
      </c>
      <c r="BA78" s="252">
        <f t="shared" si="221"/>
        <v>-1</v>
      </c>
      <c r="BB78" s="252">
        <f t="shared" si="222"/>
        <v>13847555888.523577</v>
      </c>
      <c r="BC78" s="252">
        <f t="shared" si="223"/>
        <v>5.34545603211162E-4</v>
      </c>
      <c r="BD78" s="252">
        <f t="shared" si="224"/>
        <v>-4.1025163014571245E-3</v>
      </c>
      <c r="BE78" s="252">
        <f t="shared" si="225"/>
        <v>26831629.130094022</v>
      </c>
      <c r="BF78" s="252">
        <f t="shared" si="226"/>
        <v>269331.52955150726</v>
      </c>
      <c r="BG78" s="252">
        <f t="shared" si="227"/>
        <v>124328.76421099737</v>
      </c>
      <c r="BH78" s="213"/>
      <c r="BI78" s="213"/>
      <c r="BJ78" s="213"/>
      <c r="BK78" s="213"/>
      <c r="BL78" s="213" t="str">
        <f t="shared" si="228"/>
        <v>sample name</v>
      </c>
      <c r="BM78" s="304">
        <f>(($AC$20-'ICPMS Data'!V79)/('ICPMS Data'!V79/$AC$12-1)*AG78)</f>
        <v>1442224508600.5576</v>
      </c>
      <c r="BN78" s="304">
        <f t="shared" si="229"/>
        <v>1433738424205.7283</v>
      </c>
      <c r="BO78" s="304">
        <f>$AC$33-'ICPMS Data'!V79</f>
        <v>-0.99999899999999997</v>
      </c>
      <c r="BP78" s="304">
        <f>'ICPMS Data'!V79/$AC$12-1</f>
        <v>-0.9928325688073395</v>
      </c>
      <c r="BQ78" s="304">
        <f t="shared" si="230"/>
        <v>8608725199.2922001</v>
      </c>
      <c r="BR78" s="304">
        <f>SQRT($AD$33^2+'ICPMS Data'!W79^2)</f>
        <v>1</v>
      </c>
      <c r="BS78" s="304">
        <f>BP78*SQRT(('ICPMS Data'!W79/'ICPMS Data'!V79)^2+($AE$12/$AC$12)^2)</f>
        <v>-0.99285807041188889</v>
      </c>
      <c r="BT78" s="304">
        <f t="shared" si="231"/>
        <v>2039659057534.6572</v>
      </c>
      <c r="BU78" s="485">
        <f t="shared" si="232"/>
        <v>10464703511.882029</v>
      </c>
      <c r="BV78" s="304">
        <f t="shared" si="233"/>
        <v>14799656485.616226</v>
      </c>
      <c r="BW78" s="304">
        <f>AI78*(($AC$21-'ICPMS Data'!X79)/('ICPMS Data'!X79/$AC$13-1))</f>
        <v>1473438918630.7102</v>
      </c>
      <c r="BX78" s="304">
        <f t="shared" si="234"/>
        <v>1691112105561.1543</v>
      </c>
      <c r="BY78" s="304">
        <f>$AC$34-'ICPMS Data'!X79</f>
        <v>-0.99999899999999997</v>
      </c>
      <c r="BZ78" s="304">
        <f>'ICPMS Data'!X79/$AC$13-1</f>
        <v>-1</v>
      </c>
      <c r="CA78" s="304">
        <f t="shared" si="235"/>
        <v>13847555888.523577</v>
      </c>
      <c r="CB78" s="304">
        <f>SQRT($AD$34^2+'ICPMS Data'!Y79^2)</f>
        <v>1</v>
      </c>
      <c r="CC78" s="304">
        <f>BZ78*SQRT(('ICPMS Data'!Y79/'ICPMS Data'!X79)^2+($AE$13/$AC$13)^2)</f>
        <v>-1</v>
      </c>
      <c r="CD78" s="304">
        <f t="shared" si="236"/>
        <v>2083793272822.5024</v>
      </c>
      <c r="CE78" s="485">
        <v>0</v>
      </c>
      <c r="CF78" s="485">
        <v>0</v>
      </c>
      <c r="CG78" s="213" t="str">
        <f t="shared" si="237"/>
        <v>sample name</v>
      </c>
      <c r="CH78" s="262">
        <f t="shared" si="238"/>
        <v>1440921224051.5938</v>
      </c>
      <c r="CI78" s="257">
        <f t="shared" si="239"/>
        <v>2039659062155.1809</v>
      </c>
      <c r="CJ78" s="257">
        <f t="shared" si="240"/>
        <v>10455246949.248962</v>
      </c>
      <c r="CK78" s="257">
        <f t="shared" si="241"/>
        <v>14799656519.142496</v>
      </c>
      <c r="CL78" s="262">
        <f t="shared" si="242"/>
        <v>1470765256423.1675</v>
      </c>
      <c r="CM78" s="257">
        <f t="shared" si="243"/>
        <v>2083793272995.249</v>
      </c>
      <c r="CN78" s="262">
        <f t="shared" si="244"/>
        <v>-269331.52955150726</v>
      </c>
      <c r="CO78" s="257">
        <f t="shared" si="245"/>
        <v>124328.76421099737</v>
      </c>
      <c r="CP78" s="286"/>
      <c r="CQ78" s="218">
        <f t="shared" si="246"/>
        <v>2.4109243704332935E-12</v>
      </c>
      <c r="CR78" s="48">
        <f t="shared" si="247"/>
        <v>3.3882271664527924E-12</v>
      </c>
      <c r="CS78" s="219">
        <f t="shared" si="248"/>
        <v>2.3935568505840428E-12</v>
      </c>
      <c r="CT78" s="219">
        <f t="shared" si="249"/>
        <v>3.3881379770019618E-12</v>
      </c>
      <c r="CU78" s="323">
        <f t="shared" si="250"/>
        <v>0.56437141893797726</v>
      </c>
      <c r="CV78" s="219">
        <f t="shared" si="251"/>
        <v>1.7367519849250768E-14</v>
      </c>
      <c r="CW78" s="219">
        <f t="shared" si="252"/>
        <v>2.4584147041764943E-14</v>
      </c>
      <c r="CX78" s="323">
        <f t="shared" si="253"/>
        <v>3.5831675947316753E-3</v>
      </c>
      <c r="CY78" s="48">
        <f t="shared" si="254"/>
        <v>2.443131655187986E-12</v>
      </c>
      <c r="CZ78" s="48">
        <f t="shared" si="255"/>
        <v>3.4614506195934368E-12</v>
      </c>
      <c r="DA78" s="323">
        <f t="shared" si="256"/>
        <v>0.43204541346729097</v>
      </c>
      <c r="DB78" s="219">
        <f t="shared" si="257"/>
        <v>0</v>
      </c>
      <c r="DC78" s="219">
        <f t="shared" si="258"/>
        <v>0</v>
      </c>
      <c r="DD78" s="213"/>
      <c r="DE78" s="267">
        <f t="shared" si="259"/>
        <v>0.57387232789423681</v>
      </c>
      <c r="DF78" s="263">
        <f t="shared" si="260"/>
        <v>0.80649971243075813</v>
      </c>
      <c r="DG78" s="263">
        <f t="shared" si="261"/>
        <v>0.56690426926982029</v>
      </c>
      <c r="DH78" s="263">
        <f t="shared" si="262"/>
        <v>0.8031950017704611</v>
      </c>
      <c r="DI78" s="263">
        <f t="shared" si="263"/>
        <v>0</v>
      </c>
      <c r="DJ78" s="268">
        <f t="shared" si="264"/>
        <v>0</v>
      </c>
      <c r="DL78" s="49">
        <f>'He Data'!P80/(1000000000*22413.6)</f>
        <v>4.4615768997394438E-14</v>
      </c>
      <c r="DM78" s="45">
        <f>DL78*('He Data'!Q80/'He Data'!P80)</f>
        <v>4.4615768997394438E-16</v>
      </c>
      <c r="DN78" s="50">
        <f t="shared" si="265"/>
        <v>26867616090.23093</v>
      </c>
      <c r="DO78" s="51">
        <f>DN78*('He Data'!Q80/'He Data'!P80)</f>
        <v>268676160.9023093</v>
      </c>
      <c r="DP78" s="50">
        <f t="shared" si="266"/>
        <v>6.5527793044642685E-14</v>
      </c>
      <c r="DQ78" s="50">
        <f t="shared" si="267"/>
        <v>6.5527793044642689E-16</v>
      </c>
      <c r="DR78" s="50">
        <f>('He Data'!P80/1000000000)*0.0000000008107131194</f>
        <v>8.1071311940000007E-19</v>
      </c>
      <c r="DS78" s="50">
        <f>('He Data'!P80/1000000000)/3785.41178*42</f>
        <v>1.1095226210766429E-11</v>
      </c>
      <c r="DW78" s="213" t="str">
        <f t="shared" si="268"/>
        <v>sample name</v>
      </c>
      <c r="DX78" s="324">
        <f t="shared" si="269"/>
        <v>11.682668485640901</v>
      </c>
      <c r="DY78" s="325">
        <f t="shared" si="270"/>
        <v>12.479820849095493</v>
      </c>
      <c r="DZ78" s="326">
        <f t="shared" si="271"/>
        <v>11682668.485640902</v>
      </c>
      <c r="EA78" s="326">
        <f t="shared" si="172"/>
        <v>4.4615793103292131E-14</v>
      </c>
      <c r="EB78" s="324">
        <f t="shared" si="173"/>
        <v>-5.40299948539397E-7</v>
      </c>
      <c r="EC78" s="326">
        <f t="shared" si="272"/>
        <v>11682662.173495721</v>
      </c>
      <c r="ED78" s="324">
        <f t="shared" si="273"/>
        <v>11.682662173495721</v>
      </c>
      <c r="EE78" s="326"/>
      <c r="EF78" s="457" t="str">
        <f>'Picking Information'!B81</f>
        <v>4</v>
      </c>
      <c r="EG78" s="459" t="str">
        <f>'Picking Information'!C81</f>
        <v>a</v>
      </c>
      <c r="EH78" s="510">
        <f>IF($EG78="a",'Alpha Ejection Compiler'!G78,IF($EG78="z",'Alpha Ejection Compiler'!N78,IF($EG78="t",'Alpha Ejection Compiler'!U78,IF($EG78="m",'Alpha Ejection Compiler'!AB78,-1))))</f>
        <v>8.9504172281360495E-7</v>
      </c>
      <c r="EI78" s="511">
        <f>'Alpha Ejection Compiler'!E78</f>
        <v>36.473074156562177</v>
      </c>
      <c r="EJ78" s="30">
        <f>IF($EG78="a",'Alpha Ejection Compiler'!H78,IF($EG78="z",'Alpha Ejection Compiler'!O78,IF($EG78="t",'Alpha Ejection Compiler'!V78,IF($EG78="m",'Alpha Ejection Compiler'!AC78,-1))))</f>
        <v>0.63662546245111906</v>
      </c>
      <c r="EK78" s="30">
        <f>IF($EG78="a",'Alpha Ejection Compiler'!I78,IF($EG78="z",'Alpha Ejection Compiler'!P78,IF($EG78="t",'Alpha Ejection Compiler'!W78,IF($EG78="m",'Alpha Ejection Compiler'!AD78,-1))))</f>
        <v>0.58319411675377286</v>
      </c>
      <c r="EL78" s="30">
        <f>IF($EG78="a",'Alpha Ejection Compiler'!J78,IF($EG78="z",'Alpha Ejection Compiler'!Q78,IF($EG78="t",'Alpha Ejection Compiler'!X78,IF($EG78="m",'Alpha Ejection Compiler'!AE78,-1))))</f>
        <v>0.57525580606267845</v>
      </c>
      <c r="EM78" s="30">
        <f>IF($EG78="a",'Alpha Ejection Compiler'!K78,IF($EG78="z",'Alpha Ejection Compiler'!R78,IF($EG78="t",'Alpha Ejection Compiler'!Y78,IF($EG78="m",'Alpha Ejection Compiler'!AF78,-1))))</f>
        <v>0.8803829323788831</v>
      </c>
      <c r="EN78" s="30">
        <f t="shared" si="274"/>
        <v>0.62289296042458098</v>
      </c>
      <c r="EO78" s="30">
        <f t="shared" si="174"/>
        <v>0.68086787185093611</v>
      </c>
      <c r="EP78" s="213" t="str">
        <f t="shared" si="275"/>
        <v>sample name</v>
      </c>
      <c r="EQ78" s="474">
        <f t="shared" si="276"/>
        <v>11.682662173495721</v>
      </c>
      <c r="ER78" s="475">
        <f t="shared" si="277"/>
        <v>12.479814106248931</v>
      </c>
      <c r="ES78" s="473">
        <f t="shared" si="278"/>
        <v>11682662.173495721</v>
      </c>
      <c r="ET78" s="476">
        <f t="shared" si="175"/>
        <v>2.7808242859479022E-14</v>
      </c>
      <c r="EU78" s="478">
        <f t="shared" si="176"/>
        <v>0.37671716784478099</v>
      </c>
      <c r="EV78" s="477">
        <f t="shared" si="279"/>
        <v>16083721.580382382</v>
      </c>
      <c r="EW78" s="474">
        <f t="shared" si="280"/>
        <v>16.083721580382381</v>
      </c>
      <c r="EX78" s="474"/>
      <c r="EZ78" s="128">
        <f t="shared" si="177"/>
        <v>2.9704040515747972E-21</v>
      </c>
      <c r="FA78" s="63">
        <f t="shared" si="178"/>
        <v>1.1973081346474233E-22</v>
      </c>
      <c r="FB78" s="67">
        <f t="shared" si="179"/>
        <v>7.2524363184255366E-22</v>
      </c>
      <c r="FC78" s="63">
        <f t="shared" si="180"/>
        <v>0</v>
      </c>
      <c r="FD78" s="63">
        <f t="shared" si="281"/>
        <v>3.8153784968820935E-21</v>
      </c>
      <c r="FE78" s="67">
        <f t="shared" si="282"/>
        <v>1.610802832088443E-10</v>
      </c>
      <c r="FF78" s="67">
        <f t="shared" si="181"/>
        <v>11682668.485640902</v>
      </c>
      <c r="FG78" s="64">
        <f t="shared" si="283"/>
        <v>11.682668485640901</v>
      </c>
      <c r="FH78" s="65">
        <f t="shared" si="182"/>
        <v>17150937.628700923</v>
      </c>
      <c r="FI78" s="65">
        <f t="shared" si="284"/>
        <v>17.150937628700923</v>
      </c>
      <c r="FJ78" s="65">
        <f t="shared" si="183"/>
        <v>19.472796493930787</v>
      </c>
      <c r="FK78" s="63">
        <f t="shared" si="184"/>
        <v>3.8153784968820935E-21</v>
      </c>
      <c r="FL78" s="63">
        <f t="shared" si="185"/>
        <v>4.3317286102918066E-21</v>
      </c>
      <c r="FM78" s="63">
        <f t="shared" si="186"/>
        <v>13264244.25602527</v>
      </c>
      <c r="FN78" s="65">
        <f t="shared" si="285"/>
        <v>13.26424425602527</v>
      </c>
      <c r="FO78" s="66">
        <f t="shared" si="286"/>
        <v>113.53779551588126</v>
      </c>
      <c r="FQ78" s="73">
        <f>IF('Picking Information'!U81="Y",'Calculations Page'!FG78,-1)</f>
        <v>11.682668485640901</v>
      </c>
      <c r="FR78" s="72">
        <f>IF('Picking Information'!U81="Y",'Calculations Page'!FN78,-1)</f>
        <v>13.26424425602527</v>
      </c>
      <c r="FS78" s="72">
        <f>IF('Picking Information'!A81="Y",1,'Calculations Page'!X78)</f>
        <v>0.68086787185093611</v>
      </c>
      <c r="FT78" s="72">
        <f t="shared" si="287"/>
        <v>7</v>
      </c>
      <c r="FU78" s="72">
        <f t="shared" si="288"/>
        <v>17.158495750257128</v>
      </c>
      <c r="FV78" s="72">
        <f t="shared" si="289"/>
        <v>19.481377818528117</v>
      </c>
      <c r="FW78" s="74">
        <f t="shared" si="290"/>
        <v>38.962755637056233</v>
      </c>
      <c r="FY78" s="79">
        <f t="shared" si="187"/>
        <v>49.847697442687604</v>
      </c>
      <c r="FZ78" s="80">
        <f t="shared" si="188"/>
        <v>0.49847697442687605</v>
      </c>
      <c r="GA78" s="80">
        <f>(DE78/1000)/'Calculations Page'!EH78</f>
        <v>641.16824195663492</v>
      </c>
      <c r="GB78" s="80">
        <f t="shared" si="189"/>
        <v>901.0749911138098</v>
      </c>
      <c r="GC78" s="80">
        <f>(DG78/1000)/'Calculations Page'!EH78</f>
        <v>633.38306452098186</v>
      </c>
      <c r="GD78" s="80">
        <f t="shared" si="190"/>
        <v>897.3827490919424</v>
      </c>
      <c r="GE78" s="80">
        <f>(DI78/1000)/'Calculations Page'!EH78</f>
        <v>0</v>
      </c>
      <c r="GF78" s="80" t="e">
        <f t="shared" si="191"/>
        <v>#DIV/0!</v>
      </c>
      <c r="GG78" s="81">
        <f t="shared" si="291"/>
        <v>790.01326211906564</v>
      </c>
      <c r="GH78" s="516">
        <f t="shared" si="192"/>
        <v>1.4263639754173495E-16</v>
      </c>
      <c r="GI78" s="515"/>
      <c r="GJ78" s="243"/>
      <c r="GK78" s="85" t="str">
        <f t="shared" si="292"/>
        <v>49.848</v>
      </c>
      <c r="GL78" s="86" t="str">
        <f t="shared" si="293"/>
        <v>0.498</v>
      </c>
      <c r="GM78" s="86" t="str">
        <f t="shared" si="294"/>
        <v>641.17</v>
      </c>
      <c r="GN78" s="86" t="str">
        <f t="shared" si="295"/>
        <v>901.07</v>
      </c>
      <c r="GO78" s="86" t="str">
        <f t="shared" si="296"/>
        <v>633.38</v>
      </c>
      <c r="GP78" s="86" t="str">
        <f t="shared" si="297"/>
        <v>897.38</v>
      </c>
      <c r="GQ78" s="86" t="str">
        <f t="shared" si="298"/>
        <v>0.00</v>
      </c>
      <c r="GR78" s="86" t="e">
        <f t="shared" si="299"/>
        <v>#DIV/0!</v>
      </c>
      <c r="GS78" s="86" t="str">
        <f t="shared" si="300"/>
        <v>11.68</v>
      </c>
      <c r="GT78" s="86" t="str">
        <f t="shared" si="301"/>
        <v>0.681</v>
      </c>
      <c r="GU78" s="86" t="str">
        <f t="shared" si="302"/>
        <v>17.16</v>
      </c>
      <c r="GV78" s="87" t="str">
        <f t="shared" si="303"/>
        <v>19.48</v>
      </c>
      <c r="GW78" s="87" t="str">
        <f t="shared" si="304"/>
        <v>13.26</v>
      </c>
      <c r="GX78" s="129"/>
      <c r="GY78" s="93"/>
    </row>
    <row r="79" spans="1:207">
      <c r="A79" s="39" t="str">
        <f>'Picking Information'!B82</f>
        <v>4</v>
      </c>
      <c r="B79" s="40" t="str">
        <f>'Picking Information'!D82</f>
        <v>TraIL</v>
      </c>
      <c r="C79" s="40" t="str">
        <f>'Picking Information'!E82</f>
        <v>sample name</v>
      </c>
      <c r="D79" s="45">
        <f>'Picking Information'!F82</f>
        <v>0</v>
      </c>
      <c r="E79" s="45">
        <v>1</v>
      </c>
      <c r="F79" s="121">
        <f>'Picking Information'!H82</f>
        <v>100</v>
      </c>
      <c r="G79" s="121">
        <f>'Picking Information'!I82</f>
        <v>100</v>
      </c>
      <c r="H79" s="121">
        <f>'Picking Information'!J82</f>
        <v>100</v>
      </c>
      <c r="I79" s="121">
        <f>'Picking Information'!K82</f>
        <v>100</v>
      </c>
      <c r="J79" s="121">
        <f t="shared" si="193"/>
        <v>100</v>
      </c>
      <c r="K79" s="121">
        <f t="shared" si="194"/>
        <v>100</v>
      </c>
      <c r="L79" s="121">
        <f t="shared" si="195"/>
        <v>50</v>
      </c>
      <c r="M79" s="121">
        <f>IF('Picking Information'!P82="N",'Calculations Page'!F79*1.5,'Calculations Page'!F79)</f>
        <v>100</v>
      </c>
      <c r="N79" s="46" t="str">
        <f>'Picking Information'!R82</f>
        <v>apatite</v>
      </c>
      <c r="O79" s="222"/>
      <c r="P79" s="47">
        <f t="shared" si="196"/>
        <v>2.0784609690826529E-6</v>
      </c>
      <c r="Q79" s="306">
        <f t="shared" si="197"/>
        <v>8.9504172281360495E-7</v>
      </c>
      <c r="R79" s="47">
        <f t="shared" si="198"/>
        <v>1.013358894683579</v>
      </c>
      <c r="S79" s="47">
        <f t="shared" si="199"/>
        <v>6.6199999999999995E-2</v>
      </c>
      <c r="T79" s="47">
        <f t="shared" si="200"/>
        <v>0.06</v>
      </c>
      <c r="U79" s="47">
        <f t="shared" si="201"/>
        <v>0.77623303054496762</v>
      </c>
      <c r="V79" s="47">
        <f t="shared" si="202"/>
        <v>0.69010694319999999</v>
      </c>
      <c r="W79" s="47">
        <f t="shared" si="203"/>
        <v>0.64881813560000001</v>
      </c>
      <c r="X79" s="239">
        <f t="shared" si="204"/>
        <v>0.68086787185093611</v>
      </c>
      <c r="Y79" s="306">
        <f t="shared" si="205"/>
        <v>5.6837745019660078E-3</v>
      </c>
      <c r="Z79" s="306">
        <f t="shared" si="206"/>
        <v>4.4752086140680244E-6</v>
      </c>
      <c r="AA79" s="192"/>
      <c r="AB79" s="192"/>
      <c r="AC79" s="192"/>
      <c r="AD79" s="192"/>
      <c r="AE79" s="192"/>
      <c r="AF79" s="192"/>
      <c r="AG79" s="251">
        <f t="shared" si="166"/>
        <v>1433738424205.7283</v>
      </c>
      <c r="AH79" s="246">
        <f t="shared" si="207"/>
        <v>8608725199.2922001</v>
      </c>
      <c r="AI79" s="246">
        <f t="shared" si="167"/>
        <v>1691112105561.1543</v>
      </c>
      <c r="AJ79" s="246">
        <f t="shared" si="208"/>
        <v>13847555888.523577</v>
      </c>
      <c r="AK79" s="246">
        <f t="shared" si="168"/>
        <v>174546574.43947619</v>
      </c>
      <c r="AL79" s="246">
        <f t="shared" si="209"/>
        <v>79527107.403615773</v>
      </c>
      <c r="AM79" s="213" t="str">
        <f t="shared" si="210"/>
        <v>sample name</v>
      </c>
      <c r="AN79" s="256">
        <f t="shared" si="211"/>
        <v>1303284548.9639471</v>
      </c>
      <c r="AO79" s="252">
        <f t="shared" si="212"/>
        <v>1433738424205.7283</v>
      </c>
      <c r="AP79" s="252">
        <f t="shared" si="169"/>
        <v>-2.199E-3</v>
      </c>
      <c r="AQ79" s="252">
        <f t="shared" si="170"/>
        <v>-0.99998423165137618</v>
      </c>
      <c r="AR79" s="252">
        <f t="shared" si="213"/>
        <v>8608725199.2922001</v>
      </c>
      <c r="AS79" s="252">
        <f t="shared" si="171"/>
        <v>1.6318924942564423E-4</v>
      </c>
      <c r="AT79" s="252">
        <f t="shared" si="214"/>
        <v>-7.452123257462559E-2</v>
      </c>
      <c r="AU79" s="252">
        <f t="shared" si="215"/>
        <v>137290153.01859486</v>
      </c>
      <c r="AV79" s="252">
        <f t="shared" si="216"/>
        <v>9456562.6330664139</v>
      </c>
      <c r="AW79" s="252">
        <f t="shared" si="217"/>
        <v>996169.97067578149</v>
      </c>
      <c r="AX79" s="252">
        <f t="shared" si="218"/>
        <v>2673662207.5426502</v>
      </c>
      <c r="AY79" s="252">
        <f t="shared" si="219"/>
        <v>1691112105561.1543</v>
      </c>
      <c r="AZ79" s="252">
        <f t="shared" si="220"/>
        <v>-0.13029600894067567</v>
      </c>
      <c r="BA79" s="252">
        <f t="shared" si="221"/>
        <v>-1</v>
      </c>
      <c r="BB79" s="252">
        <f t="shared" si="222"/>
        <v>13847555888.523577</v>
      </c>
      <c r="BC79" s="252">
        <f t="shared" si="223"/>
        <v>5.34545603211162E-4</v>
      </c>
      <c r="BD79" s="252">
        <f t="shared" si="224"/>
        <v>-4.1025163014571245E-3</v>
      </c>
      <c r="BE79" s="252">
        <f t="shared" si="225"/>
        <v>26831629.130094022</v>
      </c>
      <c r="BF79" s="252">
        <f t="shared" si="226"/>
        <v>269331.52955150726</v>
      </c>
      <c r="BG79" s="252">
        <f t="shared" si="227"/>
        <v>124328.76421099737</v>
      </c>
      <c r="BH79" s="213"/>
      <c r="BI79" s="213"/>
      <c r="BJ79" s="213"/>
      <c r="BK79" s="213"/>
      <c r="BL79" s="213" t="str">
        <f t="shared" si="228"/>
        <v>sample name</v>
      </c>
      <c r="BM79" s="304">
        <f>(($AC$20-'ICPMS Data'!V80)/('ICPMS Data'!V80/$AC$12-1)*AG79)</f>
        <v>1442224508600.5576</v>
      </c>
      <c r="BN79" s="304">
        <f t="shared" si="229"/>
        <v>1433738424205.7283</v>
      </c>
      <c r="BO79" s="304">
        <f>$AC$33-'ICPMS Data'!V80</f>
        <v>-0.99999899999999997</v>
      </c>
      <c r="BP79" s="304">
        <f>'ICPMS Data'!V80/$AC$12-1</f>
        <v>-0.9928325688073395</v>
      </c>
      <c r="BQ79" s="304">
        <f t="shared" si="230"/>
        <v>8608725199.2922001</v>
      </c>
      <c r="BR79" s="304">
        <f>SQRT($AD$33^2+'ICPMS Data'!W80^2)</f>
        <v>1</v>
      </c>
      <c r="BS79" s="304">
        <f>BP79*SQRT(('ICPMS Data'!W80/'ICPMS Data'!V80)^2+($AE$12/$AC$12)^2)</f>
        <v>-0.99285807041188889</v>
      </c>
      <c r="BT79" s="304">
        <f t="shared" si="231"/>
        <v>2039659057534.6572</v>
      </c>
      <c r="BU79" s="485">
        <f t="shared" si="232"/>
        <v>10464703511.882029</v>
      </c>
      <c r="BV79" s="304">
        <f t="shared" si="233"/>
        <v>14799656485.616226</v>
      </c>
      <c r="BW79" s="304">
        <f>AI79*(($AC$21-'ICPMS Data'!X80)/('ICPMS Data'!X80/$AC$13-1))</f>
        <v>1473438918630.7102</v>
      </c>
      <c r="BX79" s="304">
        <f t="shared" si="234"/>
        <v>1691112105561.1543</v>
      </c>
      <c r="BY79" s="304">
        <f>$AC$34-'ICPMS Data'!X80</f>
        <v>-0.99999899999999997</v>
      </c>
      <c r="BZ79" s="304">
        <f>'ICPMS Data'!X80/$AC$13-1</f>
        <v>-1</v>
      </c>
      <c r="CA79" s="304">
        <f t="shared" si="235"/>
        <v>13847555888.523577</v>
      </c>
      <c r="CB79" s="304">
        <f>SQRT($AD$34^2+'ICPMS Data'!Y80^2)</f>
        <v>1</v>
      </c>
      <c r="CC79" s="304">
        <f>BZ79*SQRT(('ICPMS Data'!Y80/'ICPMS Data'!X80)^2+($AE$13/$AC$13)^2)</f>
        <v>-1</v>
      </c>
      <c r="CD79" s="304">
        <f t="shared" si="236"/>
        <v>2083793272822.5024</v>
      </c>
      <c r="CE79" s="485">
        <v>0</v>
      </c>
      <c r="CF79" s="485">
        <v>0</v>
      </c>
      <c r="CG79" s="213" t="str">
        <f t="shared" si="237"/>
        <v>sample name</v>
      </c>
      <c r="CH79" s="262">
        <f t="shared" si="238"/>
        <v>1440921224051.5938</v>
      </c>
      <c r="CI79" s="257">
        <f t="shared" si="239"/>
        <v>2039659062155.1809</v>
      </c>
      <c r="CJ79" s="257">
        <f t="shared" si="240"/>
        <v>10455246949.248962</v>
      </c>
      <c r="CK79" s="257">
        <f t="shared" si="241"/>
        <v>14799656519.142496</v>
      </c>
      <c r="CL79" s="262">
        <f t="shared" si="242"/>
        <v>1470765256423.1675</v>
      </c>
      <c r="CM79" s="257">
        <f t="shared" si="243"/>
        <v>2083793272995.249</v>
      </c>
      <c r="CN79" s="262">
        <f t="shared" si="244"/>
        <v>-269331.52955150726</v>
      </c>
      <c r="CO79" s="257">
        <f t="shared" si="245"/>
        <v>124328.76421099737</v>
      </c>
      <c r="CP79" s="286"/>
      <c r="CQ79" s="218">
        <f t="shared" si="246"/>
        <v>2.4109243704332935E-12</v>
      </c>
      <c r="CR79" s="48">
        <f t="shared" si="247"/>
        <v>3.3882271664527924E-12</v>
      </c>
      <c r="CS79" s="219">
        <f t="shared" si="248"/>
        <v>2.3935568505840428E-12</v>
      </c>
      <c r="CT79" s="219">
        <f t="shared" si="249"/>
        <v>3.3881379770019618E-12</v>
      </c>
      <c r="CU79" s="323">
        <f t="shared" si="250"/>
        <v>0.56437141893797726</v>
      </c>
      <c r="CV79" s="219">
        <f t="shared" si="251"/>
        <v>1.7367519849250768E-14</v>
      </c>
      <c r="CW79" s="219">
        <f t="shared" si="252"/>
        <v>2.4584147041764943E-14</v>
      </c>
      <c r="CX79" s="323">
        <f t="shared" si="253"/>
        <v>3.5831675947316753E-3</v>
      </c>
      <c r="CY79" s="48">
        <f t="shared" si="254"/>
        <v>2.443131655187986E-12</v>
      </c>
      <c r="CZ79" s="48">
        <f t="shared" si="255"/>
        <v>3.4614506195934368E-12</v>
      </c>
      <c r="DA79" s="323">
        <f t="shared" si="256"/>
        <v>0.43204541346729097</v>
      </c>
      <c r="DB79" s="219">
        <f t="shared" si="257"/>
        <v>0</v>
      </c>
      <c r="DC79" s="219">
        <f t="shared" si="258"/>
        <v>0</v>
      </c>
      <c r="DD79" s="213"/>
      <c r="DE79" s="267">
        <f t="shared" si="259"/>
        <v>0.57387232789423681</v>
      </c>
      <c r="DF79" s="263">
        <f t="shared" si="260"/>
        <v>0.80649971243075813</v>
      </c>
      <c r="DG79" s="263">
        <f t="shared" si="261"/>
        <v>0.56690426926982029</v>
      </c>
      <c r="DH79" s="263">
        <f t="shared" si="262"/>
        <v>0.8031950017704611</v>
      </c>
      <c r="DI79" s="263">
        <f t="shared" si="263"/>
        <v>0</v>
      </c>
      <c r="DJ79" s="268">
        <f t="shared" si="264"/>
        <v>0</v>
      </c>
      <c r="DL79" s="49">
        <f>'He Data'!P81/(1000000000*22413.6)</f>
        <v>4.4615768997394438E-14</v>
      </c>
      <c r="DM79" s="45">
        <f>DL79*('He Data'!Q81/'He Data'!P81)</f>
        <v>4.4615768997394438E-16</v>
      </c>
      <c r="DN79" s="50">
        <f t="shared" si="265"/>
        <v>26867616090.23093</v>
      </c>
      <c r="DO79" s="51">
        <f>DN79*('He Data'!Q81/'He Data'!P81)</f>
        <v>268676160.9023093</v>
      </c>
      <c r="DP79" s="50">
        <f t="shared" si="266"/>
        <v>6.5527793044642685E-14</v>
      </c>
      <c r="DQ79" s="50">
        <f t="shared" si="267"/>
        <v>6.5527793044642689E-16</v>
      </c>
      <c r="DR79" s="50">
        <f>('He Data'!P81/1000000000)*0.0000000008107131194</f>
        <v>8.1071311940000007E-19</v>
      </c>
      <c r="DS79" s="50">
        <f>('He Data'!P81/1000000000)/3785.41178*42</f>
        <v>1.1095226210766429E-11</v>
      </c>
      <c r="DW79" s="213" t="str">
        <f t="shared" si="268"/>
        <v>sample name</v>
      </c>
      <c r="DX79" s="324">
        <f t="shared" si="269"/>
        <v>11.682668485640901</v>
      </c>
      <c r="DY79" s="325">
        <f t="shared" si="270"/>
        <v>12.479820849095493</v>
      </c>
      <c r="DZ79" s="326">
        <f t="shared" si="271"/>
        <v>11682668.485640902</v>
      </c>
      <c r="EA79" s="326">
        <f t="shared" si="172"/>
        <v>4.4615793103292131E-14</v>
      </c>
      <c r="EB79" s="324">
        <f t="shared" si="173"/>
        <v>-5.40299948539397E-7</v>
      </c>
      <c r="EC79" s="326">
        <f t="shared" si="272"/>
        <v>11682662.173495721</v>
      </c>
      <c r="ED79" s="324">
        <f t="shared" si="273"/>
        <v>11.682662173495721</v>
      </c>
      <c r="EE79" s="326"/>
      <c r="EF79" s="457" t="str">
        <f>'Picking Information'!B82</f>
        <v>4</v>
      </c>
      <c r="EG79" s="459" t="str">
        <f>'Picking Information'!C82</f>
        <v>a</v>
      </c>
      <c r="EH79" s="510">
        <f>IF($EG79="a",'Alpha Ejection Compiler'!G79,IF($EG79="z",'Alpha Ejection Compiler'!N79,IF($EG79="t",'Alpha Ejection Compiler'!U79,IF($EG79="m",'Alpha Ejection Compiler'!AB79,-1))))</f>
        <v>8.9504172281360495E-7</v>
      </c>
      <c r="EI79" s="511">
        <f>'Alpha Ejection Compiler'!E79</f>
        <v>36.473074156562177</v>
      </c>
      <c r="EJ79" s="30">
        <f>IF($EG79="a",'Alpha Ejection Compiler'!H79,IF($EG79="z",'Alpha Ejection Compiler'!O79,IF($EG79="t",'Alpha Ejection Compiler'!V79,IF($EG79="m",'Alpha Ejection Compiler'!AC79,-1))))</f>
        <v>0.63662546245111906</v>
      </c>
      <c r="EK79" s="30">
        <f>IF($EG79="a",'Alpha Ejection Compiler'!I79,IF($EG79="z",'Alpha Ejection Compiler'!P79,IF($EG79="t",'Alpha Ejection Compiler'!W79,IF($EG79="m",'Alpha Ejection Compiler'!AD79,-1))))</f>
        <v>0.58319411675377286</v>
      </c>
      <c r="EL79" s="30">
        <f>IF($EG79="a",'Alpha Ejection Compiler'!J79,IF($EG79="z",'Alpha Ejection Compiler'!Q79,IF($EG79="t",'Alpha Ejection Compiler'!X79,IF($EG79="m",'Alpha Ejection Compiler'!AE79,-1))))</f>
        <v>0.57525580606267845</v>
      </c>
      <c r="EM79" s="30">
        <f>IF($EG79="a",'Alpha Ejection Compiler'!K79,IF($EG79="z",'Alpha Ejection Compiler'!R79,IF($EG79="t",'Alpha Ejection Compiler'!Y79,IF($EG79="m",'Alpha Ejection Compiler'!AF79,-1))))</f>
        <v>0.8803829323788831</v>
      </c>
      <c r="EN79" s="30">
        <f t="shared" si="274"/>
        <v>0.62289296042458098</v>
      </c>
      <c r="EO79" s="30">
        <f t="shared" si="174"/>
        <v>0.68086787185093611</v>
      </c>
      <c r="EP79" s="213" t="str">
        <f t="shared" si="275"/>
        <v>sample name</v>
      </c>
      <c r="EQ79" s="474">
        <f t="shared" si="276"/>
        <v>11.682662173495721</v>
      </c>
      <c r="ER79" s="475">
        <f t="shared" si="277"/>
        <v>12.479814106248931</v>
      </c>
      <c r="ES79" s="473">
        <f t="shared" si="278"/>
        <v>11682662.173495721</v>
      </c>
      <c r="ET79" s="476">
        <f t="shared" si="175"/>
        <v>2.7808242859479022E-14</v>
      </c>
      <c r="EU79" s="478">
        <f t="shared" si="176"/>
        <v>0.37671716784478099</v>
      </c>
      <c r="EV79" s="477">
        <f t="shared" si="279"/>
        <v>16083721.580382382</v>
      </c>
      <c r="EW79" s="474">
        <f t="shared" si="280"/>
        <v>16.083721580382381</v>
      </c>
      <c r="EX79" s="474"/>
      <c r="EZ79" s="128">
        <f t="shared" si="177"/>
        <v>2.9704040515747972E-21</v>
      </c>
      <c r="FA79" s="63">
        <f t="shared" si="178"/>
        <v>1.1973081346474233E-22</v>
      </c>
      <c r="FB79" s="67">
        <f t="shared" si="179"/>
        <v>7.2524363184255366E-22</v>
      </c>
      <c r="FC79" s="63">
        <f t="shared" si="180"/>
        <v>0</v>
      </c>
      <c r="FD79" s="63">
        <f t="shared" si="281"/>
        <v>3.8153784968820935E-21</v>
      </c>
      <c r="FE79" s="67">
        <f t="shared" si="282"/>
        <v>1.610802832088443E-10</v>
      </c>
      <c r="FF79" s="67">
        <f t="shared" si="181"/>
        <v>11682668.485640902</v>
      </c>
      <c r="FG79" s="64">
        <f t="shared" si="283"/>
        <v>11.682668485640901</v>
      </c>
      <c r="FH79" s="65">
        <f t="shared" si="182"/>
        <v>17150937.628700923</v>
      </c>
      <c r="FI79" s="65">
        <f t="shared" si="284"/>
        <v>17.150937628700923</v>
      </c>
      <c r="FJ79" s="65">
        <f t="shared" si="183"/>
        <v>19.472796493930787</v>
      </c>
      <c r="FK79" s="63">
        <f t="shared" si="184"/>
        <v>3.8153784968820935E-21</v>
      </c>
      <c r="FL79" s="63">
        <f t="shared" si="185"/>
        <v>4.3317286102918066E-21</v>
      </c>
      <c r="FM79" s="63">
        <f t="shared" si="186"/>
        <v>13264244.25602527</v>
      </c>
      <c r="FN79" s="65">
        <f t="shared" si="285"/>
        <v>13.26424425602527</v>
      </c>
      <c r="FO79" s="66">
        <f t="shared" si="286"/>
        <v>113.53779551588126</v>
      </c>
      <c r="FQ79" s="73">
        <f>IF('Picking Information'!U82="Y",'Calculations Page'!FG79,-1)</f>
        <v>11.682668485640901</v>
      </c>
      <c r="FR79" s="72">
        <f>IF('Picking Information'!U82="Y",'Calculations Page'!FN79,-1)</f>
        <v>13.26424425602527</v>
      </c>
      <c r="FS79" s="72">
        <f>IF('Picking Information'!A82="Y",1,'Calculations Page'!X79)</f>
        <v>0.68086787185093611</v>
      </c>
      <c r="FT79" s="72">
        <f t="shared" si="287"/>
        <v>7</v>
      </c>
      <c r="FU79" s="72">
        <f t="shared" si="288"/>
        <v>17.158495750257128</v>
      </c>
      <c r="FV79" s="72">
        <f t="shared" si="289"/>
        <v>19.481377818528117</v>
      </c>
      <c r="FW79" s="74">
        <f t="shared" si="290"/>
        <v>38.962755637056233</v>
      </c>
      <c r="FY79" s="79">
        <f t="shared" si="187"/>
        <v>49.847697442687604</v>
      </c>
      <c r="FZ79" s="80">
        <f t="shared" si="188"/>
        <v>0.49847697442687605</v>
      </c>
      <c r="GA79" s="80">
        <f>(DE79/1000)/'Calculations Page'!EH79</f>
        <v>641.16824195663492</v>
      </c>
      <c r="GB79" s="80">
        <f t="shared" si="189"/>
        <v>901.0749911138098</v>
      </c>
      <c r="GC79" s="80">
        <f>(DG79/1000)/'Calculations Page'!EH79</f>
        <v>633.38306452098186</v>
      </c>
      <c r="GD79" s="80">
        <f t="shared" si="190"/>
        <v>897.3827490919424</v>
      </c>
      <c r="GE79" s="80">
        <f>(DI79/1000)/'Calculations Page'!EH79</f>
        <v>0</v>
      </c>
      <c r="GF79" s="80" t="e">
        <f t="shared" si="191"/>
        <v>#DIV/0!</v>
      </c>
      <c r="GG79" s="81">
        <f t="shared" si="291"/>
        <v>790.01326211906564</v>
      </c>
      <c r="GH79" s="516">
        <f t="shared" si="192"/>
        <v>1.4263639754173495E-16</v>
      </c>
      <c r="GI79" s="515"/>
      <c r="GJ79" s="243"/>
      <c r="GK79" s="85" t="str">
        <f t="shared" si="292"/>
        <v>49.848</v>
      </c>
      <c r="GL79" s="86" t="str">
        <f t="shared" si="293"/>
        <v>0.498</v>
      </c>
      <c r="GM79" s="86" t="str">
        <f t="shared" si="294"/>
        <v>641.17</v>
      </c>
      <c r="GN79" s="86" t="str">
        <f t="shared" si="295"/>
        <v>901.07</v>
      </c>
      <c r="GO79" s="86" t="str">
        <f t="shared" si="296"/>
        <v>633.38</v>
      </c>
      <c r="GP79" s="86" t="str">
        <f t="shared" si="297"/>
        <v>897.38</v>
      </c>
      <c r="GQ79" s="86" t="str">
        <f t="shared" si="298"/>
        <v>0.00</v>
      </c>
      <c r="GR79" s="86" t="e">
        <f t="shared" si="299"/>
        <v>#DIV/0!</v>
      </c>
      <c r="GS79" s="86" t="str">
        <f t="shared" si="300"/>
        <v>11.68</v>
      </c>
      <c r="GT79" s="86" t="str">
        <f t="shared" si="301"/>
        <v>0.681</v>
      </c>
      <c r="GU79" s="86" t="str">
        <f t="shared" si="302"/>
        <v>17.16</v>
      </c>
      <c r="GV79" s="87" t="str">
        <f t="shared" si="303"/>
        <v>19.48</v>
      </c>
      <c r="GW79" s="87" t="str">
        <f t="shared" si="304"/>
        <v>13.26</v>
      </c>
      <c r="GX79" s="129"/>
      <c r="GY79" s="93"/>
    </row>
    <row r="80" spans="1:207">
      <c r="A80" s="39" t="str">
        <f>'Picking Information'!B83</f>
        <v>4</v>
      </c>
      <c r="B80" s="40" t="str">
        <f>'Picking Information'!D83</f>
        <v>TraIL</v>
      </c>
      <c r="C80" s="40" t="str">
        <f>'Picking Information'!E83</f>
        <v>sample name</v>
      </c>
      <c r="D80" s="45">
        <f>'Picking Information'!F83</f>
        <v>0</v>
      </c>
      <c r="E80" s="45">
        <v>1</v>
      </c>
      <c r="F80" s="121">
        <f>'Picking Information'!H83</f>
        <v>100</v>
      </c>
      <c r="G80" s="121">
        <f>'Picking Information'!I83</f>
        <v>100</v>
      </c>
      <c r="H80" s="121">
        <f>'Picking Information'!J83</f>
        <v>100</v>
      </c>
      <c r="I80" s="121">
        <f>'Picking Information'!K83</f>
        <v>100</v>
      </c>
      <c r="J80" s="121">
        <f t="shared" si="193"/>
        <v>100</v>
      </c>
      <c r="K80" s="121">
        <f t="shared" si="194"/>
        <v>100</v>
      </c>
      <c r="L80" s="121">
        <f t="shared" si="195"/>
        <v>50</v>
      </c>
      <c r="M80" s="121">
        <f>IF('Picking Information'!P83="N",'Calculations Page'!F80*1.5,'Calculations Page'!F80)</f>
        <v>100</v>
      </c>
      <c r="N80" s="46" t="str">
        <f>'Picking Information'!R83</f>
        <v>apatite</v>
      </c>
      <c r="O80" s="222"/>
      <c r="P80" s="47">
        <f t="shared" si="196"/>
        <v>2.0784609690826529E-6</v>
      </c>
      <c r="Q80" s="306">
        <f t="shared" si="197"/>
        <v>8.9504172281360495E-7</v>
      </c>
      <c r="R80" s="47">
        <f t="shared" si="198"/>
        <v>1.013358894683579</v>
      </c>
      <c r="S80" s="47">
        <f t="shared" si="199"/>
        <v>6.6199999999999995E-2</v>
      </c>
      <c r="T80" s="47">
        <f t="shared" si="200"/>
        <v>0.06</v>
      </c>
      <c r="U80" s="47">
        <f t="shared" si="201"/>
        <v>0.77623303054496762</v>
      </c>
      <c r="V80" s="47">
        <f t="shared" si="202"/>
        <v>0.69010694319999999</v>
      </c>
      <c r="W80" s="47">
        <f t="shared" si="203"/>
        <v>0.64881813560000001</v>
      </c>
      <c r="X80" s="239">
        <f t="shared" si="204"/>
        <v>0.68086787185093611</v>
      </c>
      <c r="Y80" s="306">
        <f t="shared" si="205"/>
        <v>5.6837745019660078E-3</v>
      </c>
      <c r="Z80" s="306">
        <f t="shared" si="206"/>
        <v>4.4752086140680244E-6</v>
      </c>
      <c r="AA80" s="192"/>
      <c r="AB80" s="192"/>
      <c r="AC80" s="192"/>
      <c r="AD80" s="192"/>
      <c r="AE80" s="192"/>
      <c r="AF80" s="192"/>
      <c r="AG80" s="251">
        <f t="shared" si="166"/>
        <v>1433738424205.7283</v>
      </c>
      <c r="AH80" s="246">
        <f t="shared" si="207"/>
        <v>8608725199.2922001</v>
      </c>
      <c r="AI80" s="246">
        <f t="shared" si="167"/>
        <v>1691112105561.1543</v>
      </c>
      <c r="AJ80" s="246">
        <f t="shared" si="208"/>
        <v>13847555888.523577</v>
      </c>
      <c r="AK80" s="246">
        <f t="shared" si="168"/>
        <v>174546574.43947619</v>
      </c>
      <c r="AL80" s="246">
        <f t="shared" si="209"/>
        <v>79527107.403615773</v>
      </c>
      <c r="AM80" s="213" t="str">
        <f t="shared" si="210"/>
        <v>sample name</v>
      </c>
      <c r="AN80" s="256">
        <f t="shared" si="211"/>
        <v>1303284548.9639471</v>
      </c>
      <c r="AO80" s="252">
        <f t="shared" si="212"/>
        <v>1433738424205.7283</v>
      </c>
      <c r="AP80" s="252">
        <f t="shared" si="169"/>
        <v>-2.199E-3</v>
      </c>
      <c r="AQ80" s="252">
        <f t="shared" si="170"/>
        <v>-0.99998423165137618</v>
      </c>
      <c r="AR80" s="252">
        <f t="shared" si="213"/>
        <v>8608725199.2922001</v>
      </c>
      <c r="AS80" s="252">
        <f t="shared" si="171"/>
        <v>1.6318924942564423E-4</v>
      </c>
      <c r="AT80" s="252">
        <f t="shared" si="214"/>
        <v>-7.452123257462559E-2</v>
      </c>
      <c r="AU80" s="252">
        <f t="shared" si="215"/>
        <v>137290153.01859486</v>
      </c>
      <c r="AV80" s="252">
        <f t="shared" si="216"/>
        <v>9456562.6330664139</v>
      </c>
      <c r="AW80" s="252">
        <f t="shared" si="217"/>
        <v>996169.97067578149</v>
      </c>
      <c r="AX80" s="252">
        <f t="shared" si="218"/>
        <v>2673662207.5426502</v>
      </c>
      <c r="AY80" s="252">
        <f t="shared" si="219"/>
        <v>1691112105561.1543</v>
      </c>
      <c r="AZ80" s="252">
        <f t="shared" si="220"/>
        <v>-0.13029600894067567</v>
      </c>
      <c r="BA80" s="252">
        <f t="shared" si="221"/>
        <v>-1</v>
      </c>
      <c r="BB80" s="252">
        <f t="shared" si="222"/>
        <v>13847555888.523577</v>
      </c>
      <c r="BC80" s="252">
        <f t="shared" si="223"/>
        <v>5.34545603211162E-4</v>
      </c>
      <c r="BD80" s="252">
        <f t="shared" si="224"/>
        <v>-4.1025163014571245E-3</v>
      </c>
      <c r="BE80" s="252">
        <f t="shared" si="225"/>
        <v>26831629.130094022</v>
      </c>
      <c r="BF80" s="252">
        <f t="shared" si="226"/>
        <v>269331.52955150726</v>
      </c>
      <c r="BG80" s="252">
        <f t="shared" si="227"/>
        <v>124328.76421099737</v>
      </c>
      <c r="BH80" s="213"/>
      <c r="BI80" s="213"/>
      <c r="BJ80" s="213"/>
      <c r="BK80" s="213"/>
      <c r="BL80" s="213" t="str">
        <f t="shared" si="228"/>
        <v>sample name</v>
      </c>
      <c r="BM80" s="304">
        <f>(($AC$20-'ICPMS Data'!V81)/('ICPMS Data'!V81/$AC$12-1)*AG80)</f>
        <v>1442224508600.5576</v>
      </c>
      <c r="BN80" s="304">
        <f t="shared" si="229"/>
        <v>1433738424205.7283</v>
      </c>
      <c r="BO80" s="304">
        <f>$AC$33-'ICPMS Data'!V81</f>
        <v>-0.99999899999999997</v>
      </c>
      <c r="BP80" s="304">
        <f>'ICPMS Data'!V81/$AC$12-1</f>
        <v>-0.9928325688073395</v>
      </c>
      <c r="BQ80" s="304">
        <f t="shared" si="230"/>
        <v>8608725199.2922001</v>
      </c>
      <c r="BR80" s="304">
        <f>SQRT($AD$33^2+'ICPMS Data'!W81^2)</f>
        <v>1</v>
      </c>
      <c r="BS80" s="304">
        <f>BP80*SQRT(('ICPMS Data'!W81/'ICPMS Data'!V81)^2+($AE$12/$AC$12)^2)</f>
        <v>-0.99285807041188889</v>
      </c>
      <c r="BT80" s="304">
        <f t="shared" si="231"/>
        <v>2039659057534.6572</v>
      </c>
      <c r="BU80" s="485">
        <f t="shared" si="232"/>
        <v>10464703511.882029</v>
      </c>
      <c r="BV80" s="304">
        <f t="shared" si="233"/>
        <v>14799656485.616226</v>
      </c>
      <c r="BW80" s="304">
        <f>AI80*(($AC$21-'ICPMS Data'!X81)/('ICPMS Data'!X81/$AC$13-1))</f>
        <v>1473438918630.7102</v>
      </c>
      <c r="BX80" s="304">
        <f t="shared" si="234"/>
        <v>1691112105561.1543</v>
      </c>
      <c r="BY80" s="304">
        <f>$AC$34-'ICPMS Data'!X81</f>
        <v>-0.99999899999999997</v>
      </c>
      <c r="BZ80" s="304">
        <f>'ICPMS Data'!X81/$AC$13-1</f>
        <v>-1</v>
      </c>
      <c r="CA80" s="304">
        <f t="shared" si="235"/>
        <v>13847555888.523577</v>
      </c>
      <c r="CB80" s="304">
        <f>SQRT($AD$34^2+'ICPMS Data'!Y81^2)</f>
        <v>1</v>
      </c>
      <c r="CC80" s="304">
        <f>BZ80*SQRT(('ICPMS Data'!Y81/'ICPMS Data'!X81)^2+($AE$13/$AC$13)^2)</f>
        <v>-1</v>
      </c>
      <c r="CD80" s="304">
        <f t="shared" si="236"/>
        <v>2083793272822.5024</v>
      </c>
      <c r="CE80" s="485">
        <v>0</v>
      </c>
      <c r="CF80" s="485">
        <v>0</v>
      </c>
      <c r="CG80" s="213" t="str">
        <f t="shared" si="237"/>
        <v>sample name</v>
      </c>
      <c r="CH80" s="262">
        <f t="shared" si="238"/>
        <v>1440921224051.5938</v>
      </c>
      <c r="CI80" s="257">
        <f t="shared" si="239"/>
        <v>2039659062155.1809</v>
      </c>
      <c r="CJ80" s="257">
        <f t="shared" si="240"/>
        <v>10455246949.248962</v>
      </c>
      <c r="CK80" s="257">
        <f t="shared" si="241"/>
        <v>14799656519.142496</v>
      </c>
      <c r="CL80" s="262">
        <f t="shared" si="242"/>
        <v>1470765256423.1675</v>
      </c>
      <c r="CM80" s="257">
        <f t="shared" si="243"/>
        <v>2083793272995.249</v>
      </c>
      <c r="CN80" s="262">
        <f t="shared" si="244"/>
        <v>-269331.52955150726</v>
      </c>
      <c r="CO80" s="257">
        <f t="shared" si="245"/>
        <v>124328.76421099737</v>
      </c>
      <c r="CP80" s="286"/>
      <c r="CQ80" s="218">
        <f t="shared" si="246"/>
        <v>2.4109243704332935E-12</v>
      </c>
      <c r="CR80" s="48">
        <f t="shared" si="247"/>
        <v>3.3882271664527924E-12</v>
      </c>
      <c r="CS80" s="219">
        <f t="shared" si="248"/>
        <v>2.3935568505840428E-12</v>
      </c>
      <c r="CT80" s="219">
        <f t="shared" si="249"/>
        <v>3.3881379770019618E-12</v>
      </c>
      <c r="CU80" s="323">
        <f t="shared" si="250"/>
        <v>0.56437141893797726</v>
      </c>
      <c r="CV80" s="219">
        <f t="shared" si="251"/>
        <v>1.7367519849250768E-14</v>
      </c>
      <c r="CW80" s="219">
        <f t="shared" si="252"/>
        <v>2.4584147041764943E-14</v>
      </c>
      <c r="CX80" s="323">
        <f t="shared" si="253"/>
        <v>3.5831675947316753E-3</v>
      </c>
      <c r="CY80" s="48">
        <f t="shared" si="254"/>
        <v>2.443131655187986E-12</v>
      </c>
      <c r="CZ80" s="48">
        <f t="shared" si="255"/>
        <v>3.4614506195934368E-12</v>
      </c>
      <c r="DA80" s="323">
        <f t="shared" si="256"/>
        <v>0.43204541346729097</v>
      </c>
      <c r="DB80" s="219">
        <f t="shared" si="257"/>
        <v>0</v>
      </c>
      <c r="DC80" s="219">
        <f t="shared" si="258"/>
        <v>0</v>
      </c>
      <c r="DD80" s="213"/>
      <c r="DE80" s="267">
        <f t="shared" si="259"/>
        <v>0.57387232789423681</v>
      </c>
      <c r="DF80" s="263">
        <f t="shared" si="260"/>
        <v>0.80649971243075813</v>
      </c>
      <c r="DG80" s="263">
        <f t="shared" si="261"/>
        <v>0.56690426926982029</v>
      </c>
      <c r="DH80" s="263">
        <f t="shared" si="262"/>
        <v>0.8031950017704611</v>
      </c>
      <c r="DI80" s="263">
        <f t="shared" si="263"/>
        <v>0</v>
      </c>
      <c r="DJ80" s="268">
        <f t="shared" si="264"/>
        <v>0</v>
      </c>
      <c r="DL80" s="49">
        <f>'He Data'!P82/(1000000000*22413.6)</f>
        <v>4.4615768997394438E-14</v>
      </c>
      <c r="DM80" s="45">
        <f>DL80*('He Data'!Q82/'He Data'!P82)</f>
        <v>4.4615768997394438E-16</v>
      </c>
      <c r="DN80" s="50">
        <f t="shared" si="265"/>
        <v>26867616090.23093</v>
      </c>
      <c r="DO80" s="51">
        <f>DN80*('He Data'!Q82/'He Data'!P82)</f>
        <v>268676160.9023093</v>
      </c>
      <c r="DP80" s="50">
        <f t="shared" si="266"/>
        <v>6.5527793044642685E-14</v>
      </c>
      <c r="DQ80" s="50">
        <f t="shared" si="267"/>
        <v>6.5527793044642689E-16</v>
      </c>
      <c r="DR80" s="50">
        <f>('He Data'!P82/1000000000)*0.0000000008107131194</f>
        <v>8.1071311940000007E-19</v>
      </c>
      <c r="DS80" s="50">
        <f>('He Data'!P82/1000000000)/3785.41178*42</f>
        <v>1.1095226210766429E-11</v>
      </c>
      <c r="DW80" s="213" t="str">
        <f t="shared" si="268"/>
        <v>sample name</v>
      </c>
      <c r="DX80" s="324">
        <f t="shared" si="269"/>
        <v>11.682668485640901</v>
      </c>
      <c r="DY80" s="325">
        <f t="shared" si="270"/>
        <v>12.479820849095493</v>
      </c>
      <c r="DZ80" s="326">
        <f t="shared" si="271"/>
        <v>11682668.485640902</v>
      </c>
      <c r="EA80" s="326">
        <f t="shared" si="172"/>
        <v>4.4615793103292131E-14</v>
      </c>
      <c r="EB80" s="324">
        <f t="shared" si="173"/>
        <v>-5.40299948539397E-7</v>
      </c>
      <c r="EC80" s="326">
        <f t="shared" si="272"/>
        <v>11682662.173495721</v>
      </c>
      <c r="ED80" s="324">
        <f t="shared" si="273"/>
        <v>11.682662173495721</v>
      </c>
      <c r="EE80" s="326"/>
      <c r="EF80" s="457" t="str">
        <f>'Picking Information'!B83</f>
        <v>4</v>
      </c>
      <c r="EG80" s="459" t="str">
        <f>'Picking Information'!C83</f>
        <v>a</v>
      </c>
      <c r="EH80" s="510">
        <f>IF($EG80="a",'Alpha Ejection Compiler'!G80,IF($EG80="z",'Alpha Ejection Compiler'!N80,IF($EG80="t",'Alpha Ejection Compiler'!U80,IF($EG80="m",'Alpha Ejection Compiler'!AB80,-1))))</f>
        <v>8.9504172281360495E-7</v>
      </c>
      <c r="EI80" s="511">
        <f>'Alpha Ejection Compiler'!E80</f>
        <v>36.473074156562177</v>
      </c>
      <c r="EJ80" s="30">
        <f>IF($EG80="a",'Alpha Ejection Compiler'!H80,IF($EG80="z",'Alpha Ejection Compiler'!O80,IF($EG80="t",'Alpha Ejection Compiler'!V80,IF($EG80="m",'Alpha Ejection Compiler'!AC80,-1))))</f>
        <v>0.63662546245111906</v>
      </c>
      <c r="EK80" s="30">
        <f>IF($EG80="a",'Alpha Ejection Compiler'!I80,IF($EG80="z",'Alpha Ejection Compiler'!P80,IF($EG80="t",'Alpha Ejection Compiler'!W80,IF($EG80="m",'Alpha Ejection Compiler'!AD80,-1))))</f>
        <v>0.58319411675377286</v>
      </c>
      <c r="EL80" s="30">
        <f>IF($EG80="a",'Alpha Ejection Compiler'!J80,IF($EG80="z",'Alpha Ejection Compiler'!Q80,IF($EG80="t",'Alpha Ejection Compiler'!X80,IF($EG80="m",'Alpha Ejection Compiler'!AE80,-1))))</f>
        <v>0.57525580606267845</v>
      </c>
      <c r="EM80" s="30">
        <f>IF($EG80="a",'Alpha Ejection Compiler'!K80,IF($EG80="z",'Alpha Ejection Compiler'!R80,IF($EG80="t",'Alpha Ejection Compiler'!Y80,IF($EG80="m",'Alpha Ejection Compiler'!AF80,-1))))</f>
        <v>0.8803829323788831</v>
      </c>
      <c r="EN80" s="30">
        <f t="shared" si="274"/>
        <v>0.62289296042458098</v>
      </c>
      <c r="EO80" s="30">
        <f t="shared" si="174"/>
        <v>0.68086787185093611</v>
      </c>
      <c r="EP80" s="213" t="str">
        <f t="shared" si="275"/>
        <v>sample name</v>
      </c>
      <c r="EQ80" s="474">
        <f t="shared" si="276"/>
        <v>11.682662173495721</v>
      </c>
      <c r="ER80" s="475">
        <f t="shared" si="277"/>
        <v>12.479814106248931</v>
      </c>
      <c r="ES80" s="473">
        <f t="shared" si="278"/>
        <v>11682662.173495721</v>
      </c>
      <c r="ET80" s="476">
        <f t="shared" si="175"/>
        <v>2.7808242859479022E-14</v>
      </c>
      <c r="EU80" s="478">
        <f t="shared" si="176"/>
        <v>0.37671716784478099</v>
      </c>
      <c r="EV80" s="477">
        <f t="shared" si="279"/>
        <v>16083721.580382382</v>
      </c>
      <c r="EW80" s="474">
        <f t="shared" si="280"/>
        <v>16.083721580382381</v>
      </c>
      <c r="EX80" s="474"/>
      <c r="EZ80" s="128">
        <f t="shared" si="177"/>
        <v>2.9704040515747972E-21</v>
      </c>
      <c r="FA80" s="63">
        <f t="shared" si="178"/>
        <v>1.1973081346474233E-22</v>
      </c>
      <c r="FB80" s="67">
        <f t="shared" si="179"/>
        <v>7.2524363184255366E-22</v>
      </c>
      <c r="FC80" s="63">
        <f t="shared" si="180"/>
        <v>0</v>
      </c>
      <c r="FD80" s="63">
        <f t="shared" si="281"/>
        <v>3.8153784968820935E-21</v>
      </c>
      <c r="FE80" s="67">
        <f t="shared" si="282"/>
        <v>1.610802832088443E-10</v>
      </c>
      <c r="FF80" s="67">
        <f t="shared" si="181"/>
        <v>11682668.485640902</v>
      </c>
      <c r="FG80" s="64">
        <f t="shared" si="283"/>
        <v>11.682668485640901</v>
      </c>
      <c r="FH80" s="65">
        <f t="shared" si="182"/>
        <v>17150937.628700923</v>
      </c>
      <c r="FI80" s="65">
        <f t="shared" si="284"/>
        <v>17.150937628700923</v>
      </c>
      <c r="FJ80" s="65">
        <f t="shared" si="183"/>
        <v>19.472796493930787</v>
      </c>
      <c r="FK80" s="63">
        <f t="shared" si="184"/>
        <v>3.8153784968820935E-21</v>
      </c>
      <c r="FL80" s="63">
        <f t="shared" si="185"/>
        <v>4.3317286102918066E-21</v>
      </c>
      <c r="FM80" s="63">
        <f t="shared" si="186"/>
        <v>13264244.25602527</v>
      </c>
      <c r="FN80" s="65">
        <f t="shared" si="285"/>
        <v>13.26424425602527</v>
      </c>
      <c r="FO80" s="66">
        <f t="shared" si="286"/>
        <v>113.53779551588126</v>
      </c>
      <c r="FQ80" s="73">
        <f>IF('Picking Information'!U83="Y",'Calculations Page'!FG80,-1)</f>
        <v>11.682668485640901</v>
      </c>
      <c r="FR80" s="72">
        <f>IF('Picking Information'!U83="Y",'Calculations Page'!FN80,-1)</f>
        <v>13.26424425602527</v>
      </c>
      <c r="FS80" s="72">
        <f>IF('Picking Information'!A83="Y",1,'Calculations Page'!X80)</f>
        <v>0.68086787185093611</v>
      </c>
      <c r="FT80" s="72">
        <f t="shared" si="287"/>
        <v>7</v>
      </c>
      <c r="FU80" s="72">
        <f t="shared" si="288"/>
        <v>17.158495750257128</v>
      </c>
      <c r="FV80" s="72">
        <f t="shared" si="289"/>
        <v>19.481377818528117</v>
      </c>
      <c r="FW80" s="74">
        <f t="shared" si="290"/>
        <v>38.962755637056233</v>
      </c>
      <c r="FY80" s="79">
        <f t="shared" si="187"/>
        <v>49.847697442687604</v>
      </c>
      <c r="FZ80" s="80">
        <f t="shared" si="188"/>
        <v>0.49847697442687605</v>
      </c>
      <c r="GA80" s="80">
        <f>(DE80/1000)/'Calculations Page'!EH80</f>
        <v>641.16824195663492</v>
      </c>
      <c r="GB80" s="80">
        <f t="shared" si="189"/>
        <v>901.0749911138098</v>
      </c>
      <c r="GC80" s="80">
        <f>(DG80/1000)/'Calculations Page'!EH80</f>
        <v>633.38306452098186</v>
      </c>
      <c r="GD80" s="80">
        <f t="shared" si="190"/>
        <v>897.3827490919424</v>
      </c>
      <c r="GE80" s="80">
        <f>(DI80/1000)/'Calculations Page'!EH80</f>
        <v>0</v>
      </c>
      <c r="GF80" s="80" t="e">
        <f t="shared" si="191"/>
        <v>#DIV/0!</v>
      </c>
      <c r="GG80" s="81">
        <f t="shared" si="291"/>
        <v>790.01326211906564</v>
      </c>
      <c r="GH80" s="516">
        <f t="shared" si="192"/>
        <v>1.4263639754173495E-16</v>
      </c>
      <c r="GI80" s="515"/>
      <c r="GJ80" s="243"/>
      <c r="GK80" s="85" t="str">
        <f t="shared" si="292"/>
        <v>49.848</v>
      </c>
      <c r="GL80" s="86" t="str">
        <f t="shared" si="293"/>
        <v>0.498</v>
      </c>
      <c r="GM80" s="86" t="str">
        <f t="shared" si="294"/>
        <v>641.17</v>
      </c>
      <c r="GN80" s="86" t="str">
        <f t="shared" si="295"/>
        <v>901.07</v>
      </c>
      <c r="GO80" s="86" t="str">
        <f t="shared" si="296"/>
        <v>633.38</v>
      </c>
      <c r="GP80" s="86" t="str">
        <f t="shared" si="297"/>
        <v>897.38</v>
      </c>
      <c r="GQ80" s="86" t="str">
        <f t="shared" si="298"/>
        <v>0.00</v>
      </c>
      <c r="GR80" s="86" t="e">
        <f t="shared" si="299"/>
        <v>#DIV/0!</v>
      </c>
      <c r="GS80" s="86" t="str">
        <f t="shared" si="300"/>
        <v>11.68</v>
      </c>
      <c r="GT80" s="86" t="str">
        <f t="shared" si="301"/>
        <v>0.681</v>
      </c>
      <c r="GU80" s="86" t="str">
        <f t="shared" si="302"/>
        <v>17.16</v>
      </c>
      <c r="GV80" s="87" t="str">
        <f t="shared" si="303"/>
        <v>19.48</v>
      </c>
      <c r="GW80" s="87" t="str">
        <f t="shared" si="304"/>
        <v>13.26</v>
      </c>
      <c r="GX80" s="129"/>
      <c r="GY80" s="93"/>
    </row>
    <row r="81" spans="1:207">
      <c r="A81" s="39" t="str">
        <f>'Picking Information'!B84</f>
        <v>4</v>
      </c>
      <c r="B81" s="40" t="str">
        <f>'Picking Information'!D84</f>
        <v>TraIL</v>
      </c>
      <c r="C81" s="40" t="str">
        <f>'Picking Information'!E84</f>
        <v>sample name</v>
      </c>
      <c r="D81" s="45">
        <f>'Picking Information'!F84</f>
        <v>0</v>
      </c>
      <c r="E81" s="45">
        <v>1</v>
      </c>
      <c r="F81" s="121">
        <f>'Picking Information'!H84</f>
        <v>100</v>
      </c>
      <c r="G81" s="121">
        <f>'Picking Information'!I84</f>
        <v>100</v>
      </c>
      <c r="H81" s="121">
        <f>'Picking Information'!J84</f>
        <v>100</v>
      </c>
      <c r="I81" s="121">
        <f>'Picking Information'!K84</f>
        <v>100</v>
      </c>
      <c r="J81" s="121">
        <f t="shared" si="193"/>
        <v>100</v>
      </c>
      <c r="K81" s="121">
        <f t="shared" si="194"/>
        <v>100</v>
      </c>
      <c r="L81" s="121">
        <f t="shared" si="195"/>
        <v>50</v>
      </c>
      <c r="M81" s="121">
        <f>IF('Picking Information'!P84="N",'Calculations Page'!F81*1.5,'Calculations Page'!F81)</f>
        <v>100</v>
      </c>
      <c r="N81" s="46" t="str">
        <f>'Picking Information'!R84</f>
        <v>apatite</v>
      </c>
      <c r="O81" s="222"/>
      <c r="P81" s="47">
        <f t="shared" si="196"/>
        <v>2.0784609690826529E-6</v>
      </c>
      <c r="Q81" s="306">
        <f t="shared" si="197"/>
        <v>8.9504172281360495E-7</v>
      </c>
      <c r="R81" s="47">
        <f t="shared" si="198"/>
        <v>1.013358894683579</v>
      </c>
      <c r="S81" s="47">
        <f t="shared" si="199"/>
        <v>6.6199999999999995E-2</v>
      </c>
      <c r="T81" s="47">
        <f t="shared" si="200"/>
        <v>0.06</v>
      </c>
      <c r="U81" s="47">
        <f t="shared" si="201"/>
        <v>0.77623303054496762</v>
      </c>
      <c r="V81" s="47">
        <f t="shared" si="202"/>
        <v>0.69010694319999999</v>
      </c>
      <c r="W81" s="47">
        <f t="shared" si="203"/>
        <v>0.64881813560000001</v>
      </c>
      <c r="X81" s="239">
        <f t="shared" si="204"/>
        <v>0.68086787185093611</v>
      </c>
      <c r="Y81" s="306">
        <f t="shared" si="205"/>
        <v>5.6837745019660078E-3</v>
      </c>
      <c r="Z81" s="306">
        <f t="shared" si="206"/>
        <v>4.4752086140680244E-6</v>
      </c>
      <c r="AA81" s="192"/>
      <c r="AB81" s="192"/>
      <c r="AC81" s="192"/>
      <c r="AD81" s="192"/>
      <c r="AE81" s="192"/>
      <c r="AF81" s="192"/>
      <c r="AG81" s="251">
        <f t="shared" si="166"/>
        <v>1433738424205.7283</v>
      </c>
      <c r="AH81" s="246">
        <f t="shared" si="207"/>
        <v>8608725199.2922001</v>
      </c>
      <c r="AI81" s="246">
        <f t="shared" si="167"/>
        <v>1691112105561.1543</v>
      </c>
      <c r="AJ81" s="246">
        <f t="shared" si="208"/>
        <v>13847555888.523577</v>
      </c>
      <c r="AK81" s="246">
        <f t="shared" si="168"/>
        <v>174546574.43947619</v>
      </c>
      <c r="AL81" s="246">
        <f t="shared" si="209"/>
        <v>79527107.403615773</v>
      </c>
      <c r="AM81" s="213" t="str">
        <f t="shared" si="210"/>
        <v>sample name</v>
      </c>
      <c r="AN81" s="256">
        <f t="shared" si="211"/>
        <v>1303284548.9639471</v>
      </c>
      <c r="AO81" s="252">
        <f t="shared" si="212"/>
        <v>1433738424205.7283</v>
      </c>
      <c r="AP81" s="252">
        <f t="shared" si="169"/>
        <v>-2.199E-3</v>
      </c>
      <c r="AQ81" s="252">
        <f t="shared" si="170"/>
        <v>-0.99998423165137618</v>
      </c>
      <c r="AR81" s="252">
        <f t="shared" si="213"/>
        <v>8608725199.2922001</v>
      </c>
      <c r="AS81" s="252">
        <f t="shared" si="171"/>
        <v>1.6318924942564423E-4</v>
      </c>
      <c r="AT81" s="252">
        <f t="shared" si="214"/>
        <v>-7.452123257462559E-2</v>
      </c>
      <c r="AU81" s="252">
        <f t="shared" si="215"/>
        <v>137290153.01859486</v>
      </c>
      <c r="AV81" s="252">
        <f t="shared" si="216"/>
        <v>9456562.6330664139</v>
      </c>
      <c r="AW81" s="252">
        <f t="shared" si="217"/>
        <v>996169.97067578149</v>
      </c>
      <c r="AX81" s="252">
        <f t="shared" si="218"/>
        <v>2673662207.5426502</v>
      </c>
      <c r="AY81" s="252">
        <f t="shared" si="219"/>
        <v>1691112105561.1543</v>
      </c>
      <c r="AZ81" s="252">
        <f t="shared" si="220"/>
        <v>-0.13029600894067567</v>
      </c>
      <c r="BA81" s="252">
        <f t="shared" si="221"/>
        <v>-1</v>
      </c>
      <c r="BB81" s="252">
        <f t="shared" si="222"/>
        <v>13847555888.523577</v>
      </c>
      <c r="BC81" s="252">
        <f t="shared" si="223"/>
        <v>5.34545603211162E-4</v>
      </c>
      <c r="BD81" s="252">
        <f t="shared" si="224"/>
        <v>-4.1025163014571245E-3</v>
      </c>
      <c r="BE81" s="252">
        <f t="shared" si="225"/>
        <v>26831629.130094022</v>
      </c>
      <c r="BF81" s="252">
        <f t="shared" si="226"/>
        <v>269331.52955150726</v>
      </c>
      <c r="BG81" s="252">
        <f t="shared" si="227"/>
        <v>124328.76421099737</v>
      </c>
      <c r="BH81" s="213"/>
      <c r="BI81" s="213"/>
      <c r="BJ81" s="213"/>
      <c r="BK81" s="213"/>
      <c r="BL81" s="213" t="str">
        <f t="shared" si="228"/>
        <v>sample name</v>
      </c>
      <c r="BM81" s="304">
        <f>(($AC$20-'ICPMS Data'!V82)/('ICPMS Data'!V82/$AC$12-1)*AG81)</f>
        <v>1442224508600.5576</v>
      </c>
      <c r="BN81" s="304">
        <f t="shared" si="229"/>
        <v>1433738424205.7283</v>
      </c>
      <c r="BO81" s="304">
        <f>$AC$33-'ICPMS Data'!V82</f>
        <v>-0.99999899999999997</v>
      </c>
      <c r="BP81" s="304">
        <f>'ICPMS Data'!V82/$AC$12-1</f>
        <v>-0.9928325688073395</v>
      </c>
      <c r="BQ81" s="304">
        <f t="shared" si="230"/>
        <v>8608725199.2922001</v>
      </c>
      <c r="BR81" s="304">
        <f>SQRT($AD$33^2+'ICPMS Data'!W82^2)</f>
        <v>1</v>
      </c>
      <c r="BS81" s="304">
        <f>BP81*SQRT(('ICPMS Data'!W82/'ICPMS Data'!V82)^2+($AE$12/$AC$12)^2)</f>
        <v>-0.99285807041188889</v>
      </c>
      <c r="BT81" s="304">
        <f t="shared" si="231"/>
        <v>2039659057534.6572</v>
      </c>
      <c r="BU81" s="485">
        <f t="shared" si="232"/>
        <v>10464703511.882029</v>
      </c>
      <c r="BV81" s="304">
        <f t="shared" si="233"/>
        <v>14799656485.616226</v>
      </c>
      <c r="BW81" s="304">
        <f>AI81*(($AC$21-'ICPMS Data'!X82)/('ICPMS Data'!X82/$AC$13-1))</f>
        <v>1473438918630.7102</v>
      </c>
      <c r="BX81" s="304">
        <f t="shared" si="234"/>
        <v>1691112105561.1543</v>
      </c>
      <c r="BY81" s="304">
        <f>$AC$34-'ICPMS Data'!X82</f>
        <v>-0.99999899999999997</v>
      </c>
      <c r="BZ81" s="304">
        <f>'ICPMS Data'!X82/$AC$13-1</f>
        <v>-1</v>
      </c>
      <c r="CA81" s="304">
        <f t="shared" si="235"/>
        <v>13847555888.523577</v>
      </c>
      <c r="CB81" s="304">
        <f>SQRT($AD$34^2+'ICPMS Data'!Y82^2)</f>
        <v>1</v>
      </c>
      <c r="CC81" s="304">
        <f>BZ81*SQRT(('ICPMS Data'!Y82/'ICPMS Data'!X82)^2+($AE$13/$AC$13)^2)</f>
        <v>-1</v>
      </c>
      <c r="CD81" s="304">
        <f t="shared" si="236"/>
        <v>2083793272822.5024</v>
      </c>
      <c r="CE81" s="485">
        <v>0</v>
      </c>
      <c r="CF81" s="485">
        <v>0</v>
      </c>
      <c r="CG81" s="213" t="str">
        <f t="shared" si="237"/>
        <v>sample name</v>
      </c>
      <c r="CH81" s="262">
        <f t="shared" si="238"/>
        <v>1440921224051.5938</v>
      </c>
      <c r="CI81" s="257">
        <f t="shared" si="239"/>
        <v>2039659062155.1809</v>
      </c>
      <c r="CJ81" s="257">
        <f t="shared" si="240"/>
        <v>10455246949.248962</v>
      </c>
      <c r="CK81" s="257">
        <f t="shared" si="241"/>
        <v>14799656519.142496</v>
      </c>
      <c r="CL81" s="262">
        <f t="shared" si="242"/>
        <v>1470765256423.1675</v>
      </c>
      <c r="CM81" s="257">
        <f t="shared" si="243"/>
        <v>2083793272995.249</v>
      </c>
      <c r="CN81" s="262">
        <f t="shared" si="244"/>
        <v>-269331.52955150726</v>
      </c>
      <c r="CO81" s="257">
        <f t="shared" si="245"/>
        <v>124328.76421099737</v>
      </c>
      <c r="CP81" s="286"/>
      <c r="CQ81" s="218">
        <f t="shared" si="246"/>
        <v>2.4109243704332935E-12</v>
      </c>
      <c r="CR81" s="48">
        <f t="shared" si="247"/>
        <v>3.3882271664527924E-12</v>
      </c>
      <c r="CS81" s="219">
        <f t="shared" si="248"/>
        <v>2.3935568505840428E-12</v>
      </c>
      <c r="CT81" s="219">
        <f t="shared" si="249"/>
        <v>3.3881379770019618E-12</v>
      </c>
      <c r="CU81" s="323">
        <f t="shared" si="250"/>
        <v>0.56437141893797726</v>
      </c>
      <c r="CV81" s="219">
        <f t="shared" si="251"/>
        <v>1.7367519849250768E-14</v>
      </c>
      <c r="CW81" s="219">
        <f t="shared" si="252"/>
        <v>2.4584147041764943E-14</v>
      </c>
      <c r="CX81" s="323">
        <f t="shared" si="253"/>
        <v>3.5831675947316753E-3</v>
      </c>
      <c r="CY81" s="48">
        <f t="shared" si="254"/>
        <v>2.443131655187986E-12</v>
      </c>
      <c r="CZ81" s="48">
        <f t="shared" si="255"/>
        <v>3.4614506195934368E-12</v>
      </c>
      <c r="DA81" s="323">
        <f t="shared" si="256"/>
        <v>0.43204541346729097</v>
      </c>
      <c r="DB81" s="219">
        <f t="shared" si="257"/>
        <v>0</v>
      </c>
      <c r="DC81" s="219">
        <f t="shared" si="258"/>
        <v>0</v>
      </c>
      <c r="DD81" s="213"/>
      <c r="DE81" s="267">
        <f t="shared" si="259"/>
        <v>0.57387232789423681</v>
      </c>
      <c r="DF81" s="263">
        <f t="shared" si="260"/>
        <v>0.80649971243075813</v>
      </c>
      <c r="DG81" s="263">
        <f t="shared" si="261"/>
        <v>0.56690426926982029</v>
      </c>
      <c r="DH81" s="263">
        <f t="shared" si="262"/>
        <v>0.8031950017704611</v>
      </c>
      <c r="DI81" s="263">
        <f t="shared" si="263"/>
        <v>0</v>
      </c>
      <c r="DJ81" s="268">
        <f t="shared" si="264"/>
        <v>0</v>
      </c>
      <c r="DL81" s="49">
        <f>'He Data'!P83/(1000000000*22413.6)</f>
        <v>4.4615768997394438E-14</v>
      </c>
      <c r="DM81" s="45">
        <f>DL81*('He Data'!Q83/'He Data'!P83)</f>
        <v>4.4615768997394438E-16</v>
      </c>
      <c r="DN81" s="50">
        <f t="shared" si="265"/>
        <v>26867616090.23093</v>
      </c>
      <c r="DO81" s="51">
        <f>DN81*('He Data'!Q83/'He Data'!P83)</f>
        <v>268676160.9023093</v>
      </c>
      <c r="DP81" s="50">
        <f t="shared" si="266"/>
        <v>6.5527793044642685E-14</v>
      </c>
      <c r="DQ81" s="50">
        <f t="shared" si="267"/>
        <v>6.5527793044642689E-16</v>
      </c>
      <c r="DR81" s="50">
        <f>('He Data'!P83/1000000000)*0.0000000008107131194</f>
        <v>8.1071311940000007E-19</v>
      </c>
      <c r="DS81" s="50">
        <f>('He Data'!P83/1000000000)/3785.41178*42</f>
        <v>1.1095226210766429E-11</v>
      </c>
      <c r="DW81" s="213" t="str">
        <f t="shared" si="268"/>
        <v>sample name</v>
      </c>
      <c r="DX81" s="324">
        <f t="shared" si="269"/>
        <v>11.682668485640901</v>
      </c>
      <c r="DY81" s="325">
        <f t="shared" si="270"/>
        <v>12.479820849095493</v>
      </c>
      <c r="DZ81" s="326">
        <f t="shared" si="271"/>
        <v>11682668.485640902</v>
      </c>
      <c r="EA81" s="326">
        <f t="shared" si="172"/>
        <v>4.4615793103292131E-14</v>
      </c>
      <c r="EB81" s="324">
        <f t="shared" si="173"/>
        <v>-5.40299948539397E-7</v>
      </c>
      <c r="EC81" s="326">
        <f t="shared" si="272"/>
        <v>11682662.173495721</v>
      </c>
      <c r="ED81" s="324">
        <f t="shared" si="273"/>
        <v>11.682662173495721</v>
      </c>
      <c r="EE81" s="326"/>
      <c r="EF81" s="457" t="str">
        <f>'Picking Information'!B84</f>
        <v>4</v>
      </c>
      <c r="EG81" s="459" t="str">
        <f>'Picking Information'!C84</f>
        <v>a</v>
      </c>
      <c r="EH81" s="510">
        <f>IF($EG81="a",'Alpha Ejection Compiler'!G81,IF($EG81="z",'Alpha Ejection Compiler'!N81,IF($EG81="t",'Alpha Ejection Compiler'!U81,IF($EG81="m",'Alpha Ejection Compiler'!AB81,-1))))</f>
        <v>8.9504172281360495E-7</v>
      </c>
      <c r="EI81" s="511">
        <f>'Alpha Ejection Compiler'!E81</f>
        <v>36.473074156562177</v>
      </c>
      <c r="EJ81" s="30">
        <f>IF($EG81="a",'Alpha Ejection Compiler'!H81,IF($EG81="z",'Alpha Ejection Compiler'!O81,IF($EG81="t",'Alpha Ejection Compiler'!V81,IF($EG81="m",'Alpha Ejection Compiler'!AC81,-1))))</f>
        <v>0.63662546245111906</v>
      </c>
      <c r="EK81" s="30">
        <f>IF($EG81="a",'Alpha Ejection Compiler'!I81,IF($EG81="z",'Alpha Ejection Compiler'!P81,IF($EG81="t",'Alpha Ejection Compiler'!W81,IF($EG81="m",'Alpha Ejection Compiler'!AD81,-1))))</f>
        <v>0.58319411675377286</v>
      </c>
      <c r="EL81" s="30">
        <f>IF($EG81="a",'Alpha Ejection Compiler'!J81,IF($EG81="z",'Alpha Ejection Compiler'!Q81,IF($EG81="t",'Alpha Ejection Compiler'!X81,IF($EG81="m",'Alpha Ejection Compiler'!AE81,-1))))</f>
        <v>0.57525580606267845</v>
      </c>
      <c r="EM81" s="30">
        <f>IF($EG81="a",'Alpha Ejection Compiler'!K81,IF($EG81="z",'Alpha Ejection Compiler'!R81,IF($EG81="t",'Alpha Ejection Compiler'!Y81,IF($EG81="m",'Alpha Ejection Compiler'!AF81,-1))))</f>
        <v>0.8803829323788831</v>
      </c>
      <c r="EN81" s="30">
        <f t="shared" si="274"/>
        <v>0.62289296042458098</v>
      </c>
      <c r="EO81" s="30">
        <f t="shared" si="174"/>
        <v>0.68086787185093611</v>
      </c>
      <c r="EP81" s="213" t="str">
        <f t="shared" si="275"/>
        <v>sample name</v>
      </c>
      <c r="EQ81" s="474">
        <f t="shared" si="276"/>
        <v>11.682662173495721</v>
      </c>
      <c r="ER81" s="475">
        <f t="shared" si="277"/>
        <v>12.479814106248931</v>
      </c>
      <c r="ES81" s="473">
        <f t="shared" si="278"/>
        <v>11682662.173495721</v>
      </c>
      <c r="ET81" s="476">
        <f t="shared" si="175"/>
        <v>2.7808242859479022E-14</v>
      </c>
      <c r="EU81" s="478">
        <f t="shared" si="176"/>
        <v>0.37671716784478099</v>
      </c>
      <c r="EV81" s="477">
        <f t="shared" si="279"/>
        <v>16083721.580382382</v>
      </c>
      <c r="EW81" s="474">
        <f t="shared" si="280"/>
        <v>16.083721580382381</v>
      </c>
      <c r="EX81" s="474"/>
      <c r="EZ81" s="128">
        <f t="shared" si="177"/>
        <v>2.9704040515747972E-21</v>
      </c>
      <c r="FA81" s="63">
        <f t="shared" si="178"/>
        <v>1.1973081346474233E-22</v>
      </c>
      <c r="FB81" s="67">
        <f t="shared" si="179"/>
        <v>7.2524363184255366E-22</v>
      </c>
      <c r="FC81" s="63">
        <f t="shared" si="180"/>
        <v>0</v>
      </c>
      <c r="FD81" s="63">
        <f t="shared" si="281"/>
        <v>3.8153784968820935E-21</v>
      </c>
      <c r="FE81" s="67">
        <f t="shared" si="282"/>
        <v>1.610802832088443E-10</v>
      </c>
      <c r="FF81" s="67">
        <f t="shared" si="181"/>
        <v>11682668.485640902</v>
      </c>
      <c r="FG81" s="64">
        <f t="shared" si="283"/>
        <v>11.682668485640901</v>
      </c>
      <c r="FH81" s="65">
        <f t="shared" si="182"/>
        <v>17150937.628700923</v>
      </c>
      <c r="FI81" s="65">
        <f t="shared" si="284"/>
        <v>17.150937628700923</v>
      </c>
      <c r="FJ81" s="65">
        <f t="shared" si="183"/>
        <v>19.472796493930787</v>
      </c>
      <c r="FK81" s="63">
        <f t="shared" si="184"/>
        <v>3.8153784968820935E-21</v>
      </c>
      <c r="FL81" s="63">
        <f t="shared" si="185"/>
        <v>4.3317286102918066E-21</v>
      </c>
      <c r="FM81" s="63">
        <f t="shared" si="186"/>
        <v>13264244.25602527</v>
      </c>
      <c r="FN81" s="65">
        <f t="shared" si="285"/>
        <v>13.26424425602527</v>
      </c>
      <c r="FO81" s="66">
        <f t="shared" si="286"/>
        <v>113.53779551588126</v>
      </c>
      <c r="FQ81" s="73">
        <f>IF('Picking Information'!U84="Y",'Calculations Page'!FG81,-1)</f>
        <v>11.682668485640901</v>
      </c>
      <c r="FR81" s="72">
        <f>IF('Picking Information'!U84="Y",'Calculations Page'!FN81,-1)</f>
        <v>13.26424425602527</v>
      </c>
      <c r="FS81" s="72">
        <f>IF('Picking Information'!A84="Y",1,'Calculations Page'!X81)</f>
        <v>0.68086787185093611</v>
      </c>
      <c r="FT81" s="72">
        <f t="shared" si="287"/>
        <v>7</v>
      </c>
      <c r="FU81" s="72">
        <f t="shared" si="288"/>
        <v>17.158495750257128</v>
      </c>
      <c r="FV81" s="72">
        <f t="shared" si="289"/>
        <v>19.481377818528117</v>
      </c>
      <c r="FW81" s="74">
        <f t="shared" si="290"/>
        <v>38.962755637056233</v>
      </c>
      <c r="FY81" s="79">
        <f t="shared" si="187"/>
        <v>49.847697442687604</v>
      </c>
      <c r="FZ81" s="80">
        <f t="shared" si="188"/>
        <v>0.49847697442687605</v>
      </c>
      <c r="GA81" s="80">
        <f>(DE81/1000)/'Calculations Page'!EH81</f>
        <v>641.16824195663492</v>
      </c>
      <c r="GB81" s="80">
        <f t="shared" si="189"/>
        <v>901.0749911138098</v>
      </c>
      <c r="GC81" s="80">
        <f>(DG81/1000)/'Calculations Page'!EH81</f>
        <v>633.38306452098186</v>
      </c>
      <c r="GD81" s="80">
        <f t="shared" si="190"/>
        <v>897.3827490919424</v>
      </c>
      <c r="GE81" s="80">
        <f>(DI81/1000)/'Calculations Page'!EH81</f>
        <v>0</v>
      </c>
      <c r="GF81" s="80" t="e">
        <f t="shared" si="191"/>
        <v>#DIV/0!</v>
      </c>
      <c r="GG81" s="81">
        <f t="shared" si="291"/>
        <v>790.01326211906564</v>
      </c>
      <c r="GH81" s="516">
        <f t="shared" si="192"/>
        <v>1.4263639754173495E-16</v>
      </c>
      <c r="GI81" s="515"/>
      <c r="GJ81" s="243"/>
      <c r="GK81" s="85" t="str">
        <f t="shared" si="292"/>
        <v>49.848</v>
      </c>
      <c r="GL81" s="86" t="str">
        <f t="shared" si="293"/>
        <v>0.498</v>
      </c>
      <c r="GM81" s="86" t="str">
        <f t="shared" si="294"/>
        <v>641.17</v>
      </c>
      <c r="GN81" s="86" t="str">
        <f t="shared" si="295"/>
        <v>901.07</v>
      </c>
      <c r="GO81" s="86" t="str">
        <f t="shared" si="296"/>
        <v>633.38</v>
      </c>
      <c r="GP81" s="86" t="str">
        <f t="shared" si="297"/>
        <v>897.38</v>
      </c>
      <c r="GQ81" s="86" t="str">
        <f t="shared" si="298"/>
        <v>0.00</v>
      </c>
      <c r="GR81" s="86" t="e">
        <f t="shared" si="299"/>
        <v>#DIV/0!</v>
      </c>
      <c r="GS81" s="86" t="str">
        <f t="shared" si="300"/>
        <v>11.68</v>
      </c>
      <c r="GT81" s="86" t="str">
        <f t="shared" si="301"/>
        <v>0.681</v>
      </c>
      <c r="GU81" s="86" t="str">
        <f t="shared" si="302"/>
        <v>17.16</v>
      </c>
      <c r="GV81" s="87" t="str">
        <f t="shared" si="303"/>
        <v>19.48</v>
      </c>
      <c r="GW81" s="87" t="str">
        <f t="shared" si="304"/>
        <v>13.26</v>
      </c>
      <c r="GX81" s="129"/>
      <c r="GY81" s="93"/>
    </row>
    <row r="82" spans="1:207">
      <c r="A82" s="39" t="str">
        <f>'Picking Information'!B85</f>
        <v>4</v>
      </c>
      <c r="B82" s="40" t="str">
        <f>'Picking Information'!D85</f>
        <v>TraIL</v>
      </c>
      <c r="C82" s="40" t="str">
        <f>'Picking Information'!E85</f>
        <v>sample name</v>
      </c>
      <c r="D82" s="45">
        <f>'Picking Information'!F85</f>
        <v>0</v>
      </c>
      <c r="E82" s="45">
        <v>1</v>
      </c>
      <c r="F82" s="121">
        <f>'Picking Information'!H85</f>
        <v>100</v>
      </c>
      <c r="G82" s="121">
        <f>'Picking Information'!I85</f>
        <v>100</v>
      </c>
      <c r="H82" s="121">
        <f>'Picking Information'!J85</f>
        <v>100</v>
      </c>
      <c r="I82" s="121">
        <f>'Picking Information'!K85</f>
        <v>100</v>
      </c>
      <c r="J82" s="121">
        <f t="shared" si="193"/>
        <v>100</v>
      </c>
      <c r="K82" s="121">
        <f t="shared" si="194"/>
        <v>100</v>
      </c>
      <c r="L82" s="121">
        <f t="shared" si="195"/>
        <v>50</v>
      </c>
      <c r="M82" s="121">
        <f>IF('Picking Information'!P85="N",'Calculations Page'!F82*1.5,'Calculations Page'!F82)</f>
        <v>100</v>
      </c>
      <c r="N82" s="46" t="str">
        <f>'Picking Information'!R85</f>
        <v>apatite</v>
      </c>
      <c r="O82" s="222"/>
      <c r="P82" s="47">
        <f t="shared" si="196"/>
        <v>2.0784609690826529E-6</v>
      </c>
      <c r="Q82" s="306">
        <f t="shared" si="197"/>
        <v>8.9504172281360495E-7</v>
      </c>
      <c r="R82" s="47">
        <f t="shared" si="198"/>
        <v>1.013358894683579</v>
      </c>
      <c r="S82" s="47">
        <f t="shared" si="199"/>
        <v>6.6199999999999995E-2</v>
      </c>
      <c r="T82" s="47">
        <f t="shared" si="200"/>
        <v>0.06</v>
      </c>
      <c r="U82" s="47">
        <f t="shared" si="201"/>
        <v>0.77623303054496762</v>
      </c>
      <c r="V82" s="47">
        <f t="shared" si="202"/>
        <v>0.69010694319999999</v>
      </c>
      <c r="W82" s="47">
        <f t="shared" si="203"/>
        <v>0.64881813560000001</v>
      </c>
      <c r="X82" s="239">
        <f t="shared" si="204"/>
        <v>0.68086787185093611</v>
      </c>
      <c r="Y82" s="306">
        <f t="shared" si="205"/>
        <v>5.6837745019660078E-3</v>
      </c>
      <c r="Z82" s="306">
        <f t="shared" si="206"/>
        <v>4.4752086140680244E-6</v>
      </c>
      <c r="AA82" s="192"/>
      <c r="AB82" s="192"/>
      <c r="AC82" s="192"/>
      <c r="AD82" s="192"/>
      <c r="AE82" s="192"/>
      <c r="AF82" s="192"/>
      <c r="AG82" s="251">
        <f t="shared" si="166"/>
        <v>1433738424205.7283</v>
      </c>
      <c r="AH82" s="246">
        <f t="shared" si="207"/>
        <v>8608725199.2922001</v>
      </c>
      <c r="AI82" s="246">
        <f t="shared" si="167"/>
        <v>1691112105561.1543</v>
      </c>
      <c r="AJ82" s="246">
        <f t="shared" si="208"/>
        <v>13847555888.523577</v>
      </c>
      <c r="AK82" s="246">
        <f t="shared" si="168"/>
        <v>174546574.43947619</v>
      </c>
      <c r="AL82" s="246">
        <f t="shared" si="209"/>
        <v>79527107.403615773</v>
      </c>
      <c r="AM82" s="213" t="str">
        <f t="shared" si="210"/>
        <v>sample name</v>
      </c>
      <c r="AN82" s="256">
        <f t="shared" si="211"/>
        <v>1303284548.9639471</v>
      </c>
      <c r="AO82" s="252">
        <f t="shared" si="212"/>
        <v>1433738424205.7283</v>
      </c>
      <c r="AP82" s="252">
        <f t="shared" si="169"/>
        <v>-2.199E-3</v>
      </c>
      <c r="AQ82" s="252">
        <f t="shared" si="170"/>
        <v>-0.99998423165137618</v>
      </c>
      <c r="AR82" s="252">
        <f t="shared" si="213"/>
        <v>8608725199.2922001</v>
      </c>
      <c r="AS82" s="252">
        <f t="shared" si="171"/>
        <v>1.6318924942564423E-4</v>
      </c>
      <c r="AT82" s="252">
        <f t="shared" si="214"/>
        <v>-7.452123257462559E-2</v>
      </c>
      <c r="AU82" s="252">
        <f t="shared" si="215"/>
        <v>137290153.01859486</v>
      </c>
      <c r="AV82" s="252">
        <f t="shared" si="216"/>
        <v>9456562.6330664139</v>
      </c>
      <c r="AW82" s="252">
        <f t="shared" si="217"/>
        <v>996169.97067578149</v>
      </c>
      <c r="AX82" s="252">
        <f t="shared" si="218"/>
        <v>2673662207.5426502</v>
      </c>
      <c r="AY82" s="252">
        <f t="shared" si="219"/>
        <v>1691112105561.1543</v>
      </c>
      <c r="AZ82" s="252">
        <f t="shared" si="220"/>
        <v>-0.13029600894067567</v>
      </c>
      <c r="BA82" s="252">
        <f t="shared" si="221"/>
        <v>-1</v>
      </c>
      <c r="BB82" s="252">
        <f t="shared" si="222"/>
        <v>13847555888.523577</v>
      </c>
      <c r="BC82" s="252">
        <f t="shared" si="223"/>
        <v>5.34545603211162E-4</v>
      </c>
      <c r="BD82" s="252">
        <f t="shared" si="224"/>
        <v>-4.1025163014571245E-3</v>
      </c>
      <c r="BE82" s="252">
        <f t="shared" si="225"/>
        <v>26831629.130094022</v>
      </c>
      <c r="BF82" s="252">
        <f t="shared" si="226"/>
        <v>269331.52955150726</v>
      </c>
      <c r="BG82" s="252">
        <f t="shared" si="227"/>
        <v>124328.76421099737</v>
      </c>
      <c r="BH82" s="213"/>
      <c r="BI82" s="213"/>
      <c r="BJ82" s="213"/>
      <c r="BK82" s="213"/>
      <c r="BL82" s="213" t="str">
        <f t="shared" si="228"/>
        <v>sample name</v>
      </c>
      <c r="BM82" s="304">
        <f>(($AC$20-'ICPMS Data'!V83)/('ICPMS Data'!V83/$AC$12-1)*AG82)</f>
        <v>1442224508600.5576</v>
      </c>
      <c r="BN82" s="304">
        <f t="shared" si="229"/>
        <v>1433738424205.7283</v>
      </c>
      <c r="BO82" s="304">
        <f>$AC$33-'ICPMS Data'!V83</f>
        <v>-0.99999899999999997</v>
      </c>
      <c r="BP82" s="304">
        <f>'ICPMS Data'!V83/$AC$12-1</f>
        <v>-0.9928325688073395</v>
      </c>
      <c r="BQ82" s="304">
        <f t="shared" si="230"/>
        <v>8608725199.2922001</v>
      </c>
      <c r="BR82" s="304">
        <f>SQRT($AD$33^2+'ICPMS Data'!W83^2)</f>
        <v>1</v>
      </c>
      <c r="BS82" s="304">
        <f>BP82*SQRT(('ICPMS Data'!W83/'ICPMS Data'!V83)^2+($AE$12/$AC$12)^2)</f>
        <v>-0.99285807041188889</v>
      </c>
      <c r="BT82" s="304">
        <f t="shared" si="231"/>
        <v>2039659057534.6572</v>
      </c>
      <c r="BU82" s="485">
        <f t="shared" si="232"/>
        <v>10464703511.882029</v>
      </c>
      <c r="BV82" s="304">
        <f t="shared" si="233"/>
        <v>14799656485.616226</v>
      </c>
      <c r="BW82" s="304">
        <f>AI82*(($AC$21-'ICPMS Data'!X83)/('ICPMS Data'!X83/$AC$13-1))</f>
        <v>1473438918630.7102</v>
      </c>
      <c r="BX82" s="304">
        <f t="shared" si="234"/>
        <v>1691112105561.1543</v>
      </c>
      <c r="BY82" s="304">
        <f>$AC$34-'ICPMS Data'!X83</f>
        <v>-0.99999899999999997</v>
      </c>
      <c r="BZ82" s="304">
        <f>'ICPMS Data'!X83/$AC$13-1</f>
        <v>-1</v>
      </c>
      <c r="CA82" s="304">
        <f t="shared" si="235"/>
        <v>13847555888.523577</v>
      </c>
      <c r="CB82" s="304">
        <f>SQRT($AD$34^2+'ICPMS Data'!Y83^2)</f>
        <v>1</v>
      </c>
      <c r="CC82" s="304">
        <f>BZ82*SQRT(('ICPMS Data'!Y83/'ICPMS Data'!X83)^2+($AE$13/$AC$13)^2)</f>
        <v>-1</v>
      </c>
      <c r="CD82" s="304">
        <f t="shared" si="236"/>
        <v>2083793272822.5024</v>
      </c>
      <c r="CE82" s="485">
        <v>0</v>
      </c>
      <c r="CF82" s="485">
        <v>0</v>
      </c>
      <c r="CG82" s="213" t="str">
        <f t="shared" si="237"/>
        <v>sample name</v>
      </c>
      <c r="CH82" s="262">
        <f t="shared" si="238"/>
        <v>1440921224051.5938</v>
      </c>
      <c r="CI82" s="257">
        <f t="shared" si="239"/>
        <v>2039659062155.1809</v>
      </c>
      <c r="CJ82" s="257">
        <f t="shared" si="240"/>
        <v>10455246949.248962</v>
      </c>
      <c r="CK82" s="257">
        <f t="shared" si="241"/>
        <v>14799656519.142496</v>
      </c>
      <c r="CL82" s="262">
        <f t="shared" si="242"/>
        <v>1470765256423.1675</v>
      </c>
      <c r="CM82" s="257">
        <f t="shared" si="243"/>
        <v>2083793272995.249</v>
      </c>
      <c r="CN82" s="262">
        <f t="shared" si="244"/>
        <v>-269331.52955150726</v>
      </c>
      <c r="CO82" s="257">
        <f t="shared" si="245"/>
        <v>124328.76421099737</v>
      </c>
      <c r="CP82" s="286"/>
      <c r="CQ82" s="218">
        <f t="shared" si="246"/>
        <v>2.4109243704332935E-12</v>
      </c>
      <c r="CR82" s="48">
        <f t="shared" si="247"/>
        <v>3.3882271664527924E-12</v>
      </c>
      <c r="CS82" s="219">
        <f t="shared" si="248"/>
        <v>2.3935568505840428E-12</v>
      </c>
      <c r="CT82" s="219">
        <f t="shared" si="249"/>
        <v>3.3881379770019618E-12</v>
      </c>
      <c r="CU82" s="323">
        <f t="shared" si="250"/>
        <v>0.56437141893797726</v>
      </c>
      <c r="CV82" s="219">
        <f t="shared" si="251"/>
        <v>1.7367519849250768E-14</v>
      </c>
      <c r="CW82" s="219">
        <f t="shared" si="252"/>
        <v>2.4584147041764943E-14</v>
      </c>
      <c r="CX82" s="323">
        <f t="shared" si="253"/>
        <v>3.5831675947316753E-3</v>
      </c>
      <c r="CY82" s="48">
        <f t="shared" si="254"/>
        <v>2.443131655187986E-12</v>
      </c>
      <c r="CZ82" s="48">
        <f t="shared" si="255"/>
        <v>3.4614506195934368E-12</v>
      </c>
      <c r="DA82" s="323">
        <f t="shared" si="256"/>
        <v>0.43204541346729097</v>
      </c>
      <c r="DB82" s="219">
        <f t="shared" si="257"/>
        <v>0</v>
      </c>
      <c r="DC82" s="219">
        <f t="shared" si="258"/>
        <v>0</v>
      </c>
      <c r="DD82" s="213"/>
      <c r="DE82" s="267">
        <f t="shared" si="259"/>
        <v>0.57387232789423681</v>
      </c>
      <c r="DF82" s="263">
        <f t="shared" si="260"/>
        <v>0.80649971243075813</v>
      </c>
      <c r="DG82" s="263">
        <f t="shared" si="261"/>
        <v>0.56690426926982029</v>
      </c>
      <c r="DH82" s="263">
        <f t="shared" si="262"/>
        <v>0.8031950017704611</v>
      </c>
      <c r="DI82" s="263">
        <f t="shared" si="263"/>
        <v>0</v>
      </c>
      <c r="DJ82" s="268">
        <f t="shared" si="264"/>
        <v>0</v>
      </c>
      <c r="DL82" s="49">
        <f>'He Data'!P84/(1000000000*22413.6)</f>
        <v>4.4615768997394438E-14</v>
      </c>
      <c r="DM82" s="45">
        <f>DL82*('He Data'!Q84/'He Data'!P84)</f>
        <v>4.4615768997394438E-16</v>
      </c>
      <c r="DN82" s="50">
        <f t="shared" si="265"/>
        <v>26867616090.23093</v>
      </c>
      <c r="DO82" s="51">
        <f>DN82*('He Data'!Q84/'He Data'!P84)</f>
        <v>268676160.9023093</v>
      </c>
      <c r="DP82" s="50">
        <f t="shared" si="266"/>
        <v>6.5527793044642685E-14</v>
      </c>
      <c r="DQ82" s="50">
        <f t="shared" si="267"/>
        <v>6.5527793044642689E-16</v>
      </c>
      <c r="DR82" s="50">
        <f>('He Data'!P84/1000000000)*0.0000000008107131194</f>
        <v>8.1071311940000007E-19</v>
      </c>
      <c r="DS82" s="50">
        <f>('He Data'!P84/1000000000)/3785.41178*42</f>
        <v>1.1095226210766429E-11</v>
      </c>
      <c r="DW82" s="213" t="str">
        <f t="shared" si="268"/>
        <v>sample name</v>
      </c>
      <c r="DX82" s="324">
        <f t="shared" si="269"/>
        <v>11.682668485640901</v>
      </c>
      <c r="DY82" s="325">
        <f t="shared" si="270"/>
        <v>12.479820849095493</v>
      </c>
      <c r="DZ82" s="326">
        <f t="shared" si="271"/>
        <v>11682668.485640902</v>
      </c>
      <c r="EA82" s="326">
        <f t="shared" si="172"/>
        <v>4.4615793103292131E-14</v>
      </c>
      <c r="EB82" s="324">
        <f t="shared" si="173"/>
        <v>-5.40299948539397E-7</v>
      </c>
      <c r="EC82" s="326">
        <f t="shared" si="272"/>
        <v>11682662.173495721</v>
      </c>
      <c r="ED82" s="324">
        <f t="shared" si="273"/>
        <v>11.682662173495721</v>
      </c>
      <c r="EE82" s="326"/>
      <c r="EF82" s="457" t="str">
        <f>'Picking Information'!B85</f>
        <v>4</v>
      </c>
      <c r="EG82" s="459" t="str">
        <f>'Picking Information'!C85</f>
        <v>a</v>
      </c>
      <c r="EH82" s="510">
        <f>IF($EG82="a",'Alpha Ejection Compiler'!G82,IF($EG82="z",'Alpha Ejection Compiler'!N82,IF($EG82="t",'Alpha Ejection Compiler'!U82,IF($EG82="m",'Alpha Ejection Compiler'!AB82,-1))))</f>
        <v>8.9504172281360495E-7</v>
      </c>
      <c r="EI82" s="511">
        <f>'Alpha Ejection Compiler'!E82</f>
        <v>36.473074156562177</v>
      </c>
      <c r="EJ82" s="30">
        <f>IF($EG82="a",'Alpha Ejection Compiler'!H82,IF($EG82="z",'Alpha Ejection Compiler'!O82,IF($EG82="t",'Alpha Ejection Compiler'!V82,IF($EG82="m",'Alpha Ejection Compiler'!AC82,-1))))</f>
        <v>0.63662546245111906</v>
      </c>
      <c r="EK82" s="30">
        <f>IF($EG82="a",'Alpha Ejection Compiler'!I82,IF($EG82="z",'Alpha Ejection Compiler'!P82,IF($EG82="t",'Alpha Ejection Compiler'!W82,IF($EG82="m",'Alpha Ejection Compiler'!AD82,-1))))</f>
        <v>0.58319411675377286</v>
      </c>
      <c r="EL82" s="30">
        <f>IF($EG82="a",'Alpha Ejection Compiler'!J82,IF($EG82="z",'Alpha Ejection Compiler'!Q82,IF($EG82="t",'Alpha Ejection Compiler'!X82,IF($EG82="m",'Alpha Ejection Compiler'!AE82,-1))))</f>
        <v>0.57525580606267845</v>
      </c>
      <c r="EM82" s="30">
        <f>IF($EG82="a",'Alpha Ejection Compiler'!K82,IF($EG82="z",'Alpha Ejection Compiler'!R82,IF($EG82="t",'Alpha Ejection Compiler'!Y82,IF($EG82="m",'Alpha Ejection Compiler'!AF82,-1))))</f>
        <v>0.8803829323788831</v>
      </c>
      <c r="EN82" s="30">
        <f t="shared" si="274"/>
        <v>0.62289296042458098</v>
      </c>
      <c r="EO82" s="30">
        <f t="shared" si="174"/>
        <v>0.68086787185093611</v>
      </c>
      <c r="EP82" s="213" t="str">
        <f t="shared" si="275"/>
        <v>sample name</v>
      </c>
      <c r="EQ82" s="474">
        <f t="shared" si="276"/>
        <v>11.682662173495721</v>
      </c>
      <c r="ER82" s="475">
        <f t="shared" si="277"/>
        <v>12.479814106248931</v>
      </c>
      <c r="ES82" s="473">
        <f t="shared" si="278"/>
        <v>11682662.173495721</v>
      </c>
      <c r="ET82" s="476">
        <f t="shared" si="175"/>
        <v>2.7808242859479022E-14</v>
      </c>
      <c r="EU82" s="478">
        <f t="shared" si="176"/>
        <v>0.37671716784478099</v>
      </c>
      <c r="EV82" s="477">
        <f t="shared" si="279"/>
        <v>16083721.580382382</v>
      </c>
      <c r="EW82" s="474">
        <f t="shared" si="280"/>
        <v>16.083721580382381</v>
      </c>
      <c r="EX82" s="474"/>
      <c r="EZ82" s="128">
        <f t="shared" si="177"/>
        <v>2.9704040515747972E-21</v>
      </c>
      <c r="FA82" s="63">
        <f t="shared" si="178"/>
        <v>1.1973081346474233E-22</v>
      </c>
      <c r="FB82" s="67">
        <f t="shared" si="179"/>
        <v>7.2524363184255366E-22</v>
      </c>
      <c r="FC82" s="63">
        <f t="shared" si="180"/>
        <v>0</v>
      </c>
      <c r="FD82" s="63">
        <f t="shared" si="281"/>
        <v>3.8153784968820935E-21</v>
      </c>
      <c r="FE82" s="67">
        <f t="shared" si="282"/>
        <v>1.610802832088443E-10</v>
      </c>
      <c r="FF82" s="67">
        <f t="shared" si="181"/>
        <v>11682668.485640902</v>
      </c>
      <c r="FG82" s="64">
        <f t="shared" si="283"/>
        <v>11.682668485640901</v>
      </c>
      <c r="FH82" s="65">
        <f t="shared" si="182"/>
        <v>17150937.628700923</v>
      </c>
      <c r="FI82" s="65">
        <f t="shared" si="284"/>
        <v>17.150937628700923</v>
      </c>
      <c r="FJ82" s="65">
        <f t="shared" si="183"/>
        <v>19.472796493930787</v>
      </c>
      <c r="FK82" s="63">
        <f t="shared" si="184"/>
        <v>3.8153784968820935E-21</v>
      </c>
      <c r="FL82" s="63">
        <f t="shared" si="185"/>
        <v>4.3317286102918066E-21</v>
      </c>
      <c r="FM82" s="63">
        <f t="shared" si="186"/>
        <v>13264244.25602527</v>
      </c>
      <c r="FN82" s="65">
        <f t="shared" si="285"/>
        <v>13.26424425602527</v>
      </c>
      <c r="FO82" s="66">
        <f t="shared" si="286"/>
        <v>113.53779551588126</v>
      </c>
      <c r="FQ82" s="73">
        <f>IF('Picking Information'!U85="Y",'Calculations Page'!FG82,-1)</f>
        <v>11.682668485640901</v>
      </c>
      <c r="FR82" s="72">
        <f>IF('Picking Information'!U85="Y",'Calculations Page'!FN82,-1)</f>
        <v>13.26424425602527</v>
      </c>
      <c r="FS82" s="72">
        <f>IF('Picking Information'!A85="Y",1,'Calculations Page'!X82)</f>
        <v>0.68086787185093611</v>
      </c>
      <c r="FT82" s="72">
        <f t="shared" si="287"/>
        <v>7</v>
      </c>
      <c r="FU82" s="72">
        <f t="shared" si="288"/>
        <v>17.158495750257128</v>
      </c>
      <c r="FV82" s="72">
        <f t="shared" si="289"/>
        <v>19.481377818528117</v>
      </c>
      <c r="FW82" s="74">
        <f t="shared" si="290"/>
        <v>38.962755637056233</v>
      </c>
      <c r="FY82" s="79">
        <f t="shared" si="187"/>
        <v>49.847697442687604</v>
      </c>
      <c r="FZ82" s="80">
        <f t="shared" si="188"/>
        <v>0.49847697442687605</v>
      </c>
      <c r="GA82" s="80">
        <f>(DE82/1000)/'Calculations Page'!EH82</f>
        <v>641.16824195663492</v>
      </c>
      <c r="GB82" s="80">
        <f t="shared" si="189"/>
        <v>901.0749911138098</v>
      </c>
      <c r="GC82" s="80">
        <f>(DG82/1000)/'Calculations Page'!EH82</f>
        <v>633.38306452098186</v>
      </c>
      <c r="GD82" s="80">
        <f t="shared" si="190"/>
        <v>897.3827490919424</v>
      </c>
      <c r="GE82" s="80">
        <f>(DI82/1000)/'Calculations Page'!EH82</f>
        <v>0</v>
      </c>
      <c r="GF82" s="80" t="e">
        <f t="shared" si="191"/>
        <v>#DIV/0!</v>
      </c>
      <c r="GG82" s="81">
        <f t="shared" si="291"/>
        <v>790.01326211906564</v>
      </c>
      <c r="GH82" s="516">
        <f t="shared" si="192"/>
        <v>1.4263639754173495E-16</v>
      </c>
      <c r="GI82" s="515"/>
      <c r="GJ82" s="243"/>
      <c r="GK82" s="85" t="str">
        <f t="shared" si="292"/>
        <v>49.848</v>
      </c>
      <c r="GL82" s="86" t="str">
        <f t="shared" si="293"/>
        <v>0.498</v>
      </c>
      <c r="GM82" s="86" t="str">
        <f t="shared" si="294"/>
        <v>641.17</v>
      </c>
      <c r="GN82" s="86" t="str">
        <f t="shared" si="295"/>
        <v>901.07</v>
      </c>
      <c r="GO82" s="86" t="str">
        <f t="shared" si="296"/>
        <v>633.38</v>
      </c>
      <c r="GP82" s="86" t="str">
        <f t="shared" si="297"/>
        <v>897.38</v>
      </c>
      <c r="GQ82" s="86" t="str">
        <f t="shared" si="298"/>
        <v>0.00</v>
      </c>
      <c r="GR82" s="86" t="e">
        <f t="shared" si="299"/>
        <v>#DIV/0!</v>
      </c>
      <c r="GS82" s="86" t="str">
        <f t="shared" si="300"/>
        <v>11.68</v>
      </c>
      <c r="GT82" s="86" t="str">
        <f t="shared" si="301"/>
        <v>0.681</v>
      </c>
      <c r="GU82" s="86" t="str">
        <f t="shared" si="302"/>
        <v>17.16</v>
      </c>
      <c r="GV82" s="87" t="str">
        <f t="shared" si="303"/>
        <v>19.48</v>
      </c>
      <c r="GW82" s="87" t="str">
        <f t="shared" si="304"/>
        <v>13.26</v>
      </c>
      <c r="GX82" s="129"/>
      <c r="GY82" s="93"/>
    </row>
    <row r="83" spans="1:207">
      <c r="A83" s="39" t="str">
        <f>'Picking Information'!B86</f>
        <v>4</v>
      </c>
      <c r="B83" s="40" t="str">
        <f>'Picking Information'!D86</f>
        <v>TraIL</v>
      </c>
      <c r="C83" s="40" t="str">
        <f>'Picking Information'!E86</f>
        <v>sample name</v>
      </c>
      <c r="D83" s="45">
        <f>'Picking Information'!F86</f>
        <v>0</v>
      </c>
      <c r="E83" s="45">
        <v>1</v>
      </c>
      <c r="F83" s="121">
        <f>'Picking Information'!H86</f>
        <v>100</v>
      </c>
      <c r="G83" s="121">
        <f>'Picking Information'!I86</f>
        <v>100</v>
      </c>
      <c r="H83" s="121">
        <f>'Picking Information'!J86</f>
        <v>100</v>
      </c>
      <c r="I83" s="121">
        <f>'Picking Information'!K86</f>
        <v>100</v>
      </c>
      <c r="J83" s="121">
        <f t="shared" si="193"/>
        <v>100</v>
      </c>
      <c r="K83" s="121">
        <f t="shared" si="194"/>
        <v>100</v>
      </c>
      <c r="L83" s="121">
        <f t="shared" si="195"/>
        <v>50</v>
      </c>
      <c r="M83" s="121">
        <f>IF('Picking Information'!P86="N",'Calculations Page'!F83*1.5,'Calculations Page'!F83)</f>
        <v>100</v>
      </c>
      <c r="N83" s="46" t="str">
        <f>'Picking Information'!R86</f>
        <v>apatite</v>
      </c>
      <c r="O83" s="222"/>
      <c r="P83" s="47">
        <f t="shared" si="196"/>
        <v>2.0784609690826529E-6</v>
      </c>
      <c r="Q83" s="306">
        <f t="shared" si="197"/>
        <v>8.9504172281360495E-7</v>
      </c>
      <c r="R83" s="47">
        <f t="shared" si="198"/>
        <v>1.013358894683579</v>
      </c>
      <c r="S83" s="47">
        <f t="shared" si="199"/>
        <v>6.6199999999999995E-2</v>
      </c>
      <c r="T83" s="47">
        <f t="shared" si="200"/>
        <v>0.06</v>
      </c>
      <c r="U83" s="47">
        <f t="shared" si="201"/>
        <v>0.77623303054496762</v>
      </c>
      <c r="V83" s="47">
        <f t="shared" si="202"/>
        <v>0.69010694319999999</v>
      </c>
      <c r="W83" s="47">
        <f t="shared" si="203"/>
        <v>0.64881813560000001</v>
      </c>
      <c r="X83" s="239">
        <f t="shared" si="204"/>
        <v>0.68086787185093611</v>
      </c>
      <c r="Y83" s="306">
        <f t="shared" si="205"/>
        <v>5.6837745019660078E-3</v>
      </c>
      <c r="Z83" s="306">
        <f t="shared" si="206"/>
        <v>4.4752086140680244E-6</v>
      </c>
      <c r="AA83" s="192"/>
      <c r="AB83" s="192"/>
      <c r="AC83" s="192"/>
      <c r="AD83" s="192"/>
      <c r="AE83" s="192"/>
      <c r="AF83" s="192"/>
      <c r="AG83" s="251">
        <f t="shared" si="166"/>
        <v>1433738424205.7283</v>
      </c>
      <c r="AH83" s="246">
        <f t="shared" si="207"/>
        <v>8608725199.2922001</v>
      </c>
      <c r="AI83" s="246">
        <f t="shared" si="167"/>
        <v>1691112105561.1543</v>
      </c>
      <c r="AJ83" s="246">
        <f t="shared" si="208"/>
        <v>13847555888.523577</v>
      </c>
      <c r="AK83" s="246">
        <f t="shared" si="168"/>
        <v>174546574.43947619</v>
      </c>
      <c r="AL83" s="246">
        <f t="shared" si="209"/>
        <v>79527107.403615773</v>
      </c>
      <c r="AM83" s="213" t="str">
        <f t="shared" si="210"/>
        <v>sample name</v>
      </c>
      <c r="AN83" s="256">
        <f t="shared" si="211"/>
        <v>1303284548.9639471</v>
      </c>
      <c r="AO83" s="252">
        <f t="shared" si="212"/>
        <v>1433738424205.7283</v>
      </c>
      <c r="AP83" s="252">
        <f t="shared" si="169"/>
        <v>-2.199E-3</v>
      </c>
      <c r="AQ83" s="252">
        <f t="shared" si="170"/>
        <v>-0.99998423165137618</v>
      </c>
      <c r="AR83" s="252">
        <f t="shared" si="213"/>
        <v>8608725199.2922001</v>
      </c>
      <c r="AS83" s="252">
        <f t="shared" si="171"/>
        <v>1.6318924942564423E-4</v>
      </c>
      <c r="AT83" s="252">
        <f t="shared" si="214"/>
        <v>-7.452123257462559E-2</v>
      </c>
      <c r="AU83" s="252">
        <f t="shared" si="215"/>
        <v>137290153.01859486</v>
      </c>
      <c r="AV83" s="252">
        <f t="shared" si="216"/>
        <v>9456562.6330664139</v>
      </c>
      <c r="AW83" s="252">
        <f t="shared" si="217"/>
        <v>996169.97067578149</v>
      </c>
      <c r="AX83" s="252">
        <f t="shared" si="218"/>
        <v>2673662207.5426502</v>
      </c>
      <c r="AY83" s="252">
        <f t="shared" si="219"/>
        <v>1691112105561.1543</v>
      </c>
      <c r="AZ83" s="252">
        <f t="shared" si="220"/>
        <v>-0.13029600894067567</v>
      </c>
      <c r="BA83" s="252">
        <f t="shared" si="221"/>
        <v>-1</v>
      </c>
      <c r="BB83" s="252">
        <f t="shared" si="222"/>
        <v>13847555888.523577</v>
      </c>
      <c r="BC83" s="252">
        <f t="shared" si="223"/>
        <v>5.34545603211162E-4</v>
      </c>
      <c r="BD83" s="252">
        <f t="shared" si="224"/>
        <v>-4.1025163014571245E-3</v>
      </c>
      <c r="BE83" s="252">
        <f t="shared" si="225"/>
        <v>26831629.130094022</v>
      </c>
      <c r="BF83" s="252">
        <f t="shared" si="226"/>
        <v>269331.52955150726</v>
      </c>
      <c r="BG83" s="252">
        <f t="shared" si="227"/>
        <v>124328.76421099737</v>
      </c>
      <c r="BH83" s="213"/>
      <c r="BI83" s="213"/>
      <c r="BJ83" s="213"/>
      <c r="BK83" s="213"/>
      <c r="BL83" s="213" t="str">
        <f t="shared" si="228"/>
        <v>sample name</v>
      </c>
      <c r="BM83" s="304">
        <f>(($AC$20-'ICPMS Data'!V84)/('ICPMS Data'!V84/$AC$12-1)*AG83)</f>
        <v>1442224508600.5576</v>
      </c>
      <c r="BN83" s="304">
        <f t="shared" si="229"/>
        <v>1433738424205.7283</v>
      </c>
      <c r="BO83" s="304">
        <f>$AC$33-'ICPMS Data'!V84</f>
        <v>-0.99999899999999997</v>
      </c>
      <c r="BP83" s="304">
        <f>'ICPMS Data'!V84/$AC$12-1</f>
        <v>-0.9928325688073395</v>
      </c>
      <c r="BQ83" s="304">
        <f t="shared" si="230"/>
        <v>8608725199.2922001</v>
      </c>
      <c r="BR83" s="304">
        <f>SQRT($AD$33^2+'ICPMS Data'!W84^2)</f>
        <v>1</v>
      </c>
      <c r="BS83" s="304">
        <f>BP83*SQRT(('ICPMS Data'!W84/'ICPMS Data'!V84)^2+($AE$12/$AC$12)^2)</f>
        <v>-0.99285807041188889</v>
      </c>
      <c r="BT83" s="304">
        <f t="shared" si="231"/>
        <v>2039659057534.6572</v>
      </c>
      <c r="BU83" s="485">
        <f t="shared" si="232"/>
        <v>10464703511.882029</v>
      </c>
      <c r="BV83" s="304">
        <f t="shared" si="233"/>
        <v>14799656485.616226</v>
      </c>
      <c r="BW83" s="304">
        <f>AI83*(($AC$21-'ICPMS Data'!X84)/('ICPMS Data'!X84/$AC$13-1))</f>
        <v>1473438918630.7102</v>
      </c>
      <c r="BX83" s="304">
        <f t="shared" si="234"/>
        <v>1691112105561.1543</v>
      </c>
      <c r="BY83" s="304">
        <f>$AC$34-'ICPMS Data'!X84</f>
        <v>-0.99999899999999997</v>
      </c>
      <c r="BZ83" s="304">
        <f>'ICPMS Data'!X84/$AC$13-1</f>
        <v>-1</v>
      </c>
      <c r="CA83" s="304">
        <f t="shared" si="235"/>
        <v>13847555888.523577</v>
      </c>
      <c r="CB83" s="304">
        <f>SQRT($AD$34^2+'ICPMS Data'!Y84^2)</f>
        <v>1</v>
      </c>
      <c r="CC83" s="304">
        <f>BZ83*SQRT(('ICPMS Data'!Y84/'ICPMS Data'!X84)^2+($AE$13/$AC$13)^2)</f>
        <v>-1</v>
      </c>
      <c r="CD83" s="304">
        <f t="shared" si="236"/>
        <v>2083793272822.5024</v>
      </c>
      <c r="CE83" s="485">
        <v>0</v>
      </c>
      <c r="CF83" s="485">
        <v>0</v>
      </c>
      <c r="CG83" s="213" t="str">
        <f t="shared" si="237"/>
        <v>sample name</v>
      </c>
      <c r="CH83" s="262">
        <f t="shared" si="238"/>
        <v>1440921224051.5938</v>
      </c>
      <c r="CI83" s="257">
        <f t="shared" si="239"/>
        <v>2039659062155.1809</v>
      </c>
      <c r="CJ83" s="257">
        <f t="shared" si="240"/>
        <v>10455246949.248962</v>
      </c>
      <c r="CK83" s="257">
        <f t="shared" si="241"/>
        <v>14799656519.142496</v>
      </c>
      <c r="CL83" s="262">
        <f t="shared" si="242"/>
        <v>1470765256423.1675</v>
      </c>
      <c r="CM83" s="257">
        <f t="shared" si="243"/>
        <v>2083793272995.249</v>
      </c>
      <c r="CN83" s="262">
        <f t="shared" si="244"/>
        <v>-269331.52955150726</v>
      </c>
      <c r="CO83" s="257">
        <f t="shared" si="245"/>
        <v>124328.76421099737</v>
      </c>
      <c r="CP83" s="286"/>
      <c r="CQ83" s="218">
        <f t="shared" si="246"/>
        <v>2.4109243704332935E-12</v>
      </c>
      <c r="CR83" s="48">
        <f t="shared" si="247"/>
        <v>3.3882271664527924E-12</v>
      </c>
      <c r="CS83" s="219">
        <f t="shared" si="248"/>
        <v>2.3935568505840428E-12</v>
      </c>
      <c r="CT83" s="219">
        <f t="shared" si="249"/>
        <v>3.3881379770019618E-12</v>
      </c>
      <c r="CU83" s="323">
        <f t="shared" si="250"/>
        <v>0.56437141893797726</v>
      </c>
      <c r="CV83" s="219">
        <f t="shared" si="251"/>
        <v>1.7367519849250768E-14</v>
      </c>
      <c r="CW83" s="219">
        <f t="shared" si="252"/>
        <v>2.4584147041764943E-14</v>
      </c>
      <c r="CX83" s="323">
        <f t="shared" si="253"/>
        <v>3.5831675947316753E-3</v>
      </c>
      <c r="CY83" s="48">
        <f t="shared" si="254"/>
        <v>2.443131655187986E-12</v>
      </c>
      <c r="CZ83" s="48">
        <f t="shared" si="255"/>
        <v>3.4614506195934368E-12</v>
      </c>
      <c r="DA83" s="323">
        <f t="shared" si="256"/>
        <v>0.43204541346729097</v>
      </c>
      <c r="DB83" s="219">
        <f t="shared" si="257"/>
        <v>0</v>
      </c>
      <c r="DC83" s="219">
        <f t="shared" si="258"/>
        <v>0</v>
      </c>
      <c r="DD83" s="213"/>
      <c r="DE83" s="267">
        <f t="shared" si="259"/>
        <v>0.57387232789423681</v>
      </c>
      <c r="DF83" s="263">
        <f t="shared" si="260"/>
        <v>0.80649971243075813</v>
      </c>
      <c r="DG83" s="263">
        <f t="shared" si="261"/>
        <v>0.56690426926982029</v>
      </c>
      <c r="DH83" s="263">
        <f t="shared" si="262"/>
        <v>0.8031950017704611</v>
      </c>
      <c r="DI83" s="263">
        <f t="shared" si="263"/>
        <v>0</v>
      </c>
      <c r="DJ83" s="268">
        <f t="shared" si="264"/>
        <v>0</v>
      </c>
      <c r="DL83" s="49">
        <f>'He Data'!P85/(1000000000*22413.6)</f>
        <v>4.4615768997394438E-14</v>
      </c>
      <c r="DM83" s="45">
        <f>DL83*('He Data'!Q85/'He Data'!P85)</f>
        <v>4.4615768997394438E-16</v>
      </c>
      <c r="DN83" s="50">
        <f t="shared" si="265"/>
        <v>26867616090.23093</v>
      </c>
      <c r="DO83" s="51">
        <f>DN83*('He Data'!Q85/'He Data'!P85)</f>
        <v>268676160.9023093</v>
      </c>
      <c r="DP83" s="50">
        <f t="shared" si="266"/>
        <v>6.5527793044642685E-14</v>
      </c>
      <c r="DQ83" s="50">
        <f t="shared" si="267"/>
        <v>6.5527793044642689E-16</v>
      </c>
      <c r="DR83" s="50">
        <f>('He Data'!P85/1000000000)*0.0000000008107131194</f>
        <v>8.1071311940000007E-19</v>
      </c>
      <c r="DS83" s="50">
        <f>('He Data'!P85/1000000000)/3785.41178*42</f>
        <v>1.1095226210766429E-11</v>
      </c>
      <c r="DW83" s="213" t="str">
        <f t="shared" si="268"/>
        <v>sample name</v>
      </c>
      <c r="DX83" s="324">
        <f t="shared" si="269"/>
        <v>11.682668485640901</v>
      </c>
      <c r="DY83" s="325">
        <f t="shared" si="270"/>
        <v>12.479820849095493</v>
      </c>
      <c r="DZ83" s="326">
        <f t="shared" si="271"/>
        <v>11682668.485640902</v>
      </c>
      <c r="EA83" s="326">
        <f t="shared" si="172"/>
        <v>4.4615793103292131E-14</v>
      </c>
      <c r="EB83" s="324">
        <f t="shared" si="173"/>
        <v>-5.40299948539397E-7</v>
      </c>
      <c r="EC83" s="326">
        <f t="shared" si="272"/>
        <v>11682662.173495721</v>
      </c>
      <c r="ED83" s="324">
        <f t="shared" si="273"/>
        <v>11.682662173495721</v>
      </c>
      <c r="EE83" s="326"/>
      <c r="EF83" s="457" t="str">
        <f>'Picking Information'!B86</f>
        <v>4</v>
      </c>
      <c r="EG83" s="459" t="str">
        <f>'Picking Information'!C86</f>
        <v>a</v>
      </c>
      <c r="EH83" s="510">
        <f>IF($EG83="a",'Alpha Ejection Compiler'!G83,IF($EG83="z",'Alpha Ejection Compiler'!N83,IF($EG83="t",'Alpha Ejection Compiler'!U83,IF($EG83="m",'Alpha Ejection Compiler'!AB83,-1))))</f>
        <v>8.9504172281360495E-7</v>
      </c>
      <c r="EI83" s="511">
        <f>'Alpha Ejection Compiler'!E83</f>
        <v>36.473074156562177</v>
      </c>
      <c r="EJ83" s="30">
        <f>IF($EG83="a",'Alpha Ejection Compiler'!H83,IF($EG83="z",'Alpha Ejection Compiler'!O83,IF($EG83="t",'Alpha Ejection Compiler'!V83,IF($EG83="m",'Alpha Ejection Compiler'!AC83,-1))))</f>
        <v>0.63662546245111906</v>
      </c>
      <c r="EK83" s="30">
        <f>IF($EG83="a",'Alpha Ejection Compiler'!I83,IF($EG83="z",'Alpha Ejection Compiler'!P83,IF($EG83="t",'Alpha Ejection Compiler'!W83,IF($EG83="m",'Alpha Ejection Compiler'!AD83,-1))))</f>
        <v>0.58319411675377286</v>
      </c>
      <c r="EL83" s="30">
        <f>IF($EG83="a",'Alpha Ejection Compiler'!J83,IF($EG83="z",'Alpha Ejection Compiler'!Q83,IF($EG83="t",'Alpha Ejection Compiler'!X83,IF($EG83="m",'Alpha Ejection Compiler'!AE83,-1))))</f>
        <v>0.57525580606267845</v>
      </c>
      <c r="EM83" s="30">
        <f>IF($EG83="a",'Alpha Ejection Compiler'!K83,IF($EG83="z",'Alpha Ejection Compiler'!R83,IF($EG83="t",'Alpha Ejection Compiler'!Y83,IF($EG83="m",'Alpha Ejection Compiler'!AF83,-1))))</f>
        <v>0.8803829323788831</v>
      </c>
      <c r="EN83" s="30">
        <f t="shared" si="274"/>
        <v>0.62289296042458098</v>
      </c>
      <c r="EO83" s="30">
        <f t="shared" si="174"/>
        <v>0.68086787185093611</v>
      </c>
      <c r="EP83" s="213" t="str">
        <f t="shared" si="275"/>
        <v>sample name</v>
      </c>
      <c r="EQ83" s="474">
        <f t="shared" si="276"/>
        <v>11.682662173495721</v>
      </c>
      <c r="ER83" s="475">
        <f t="shared" si="277"/>
        <v>12.479814106248931</v>
      </c>
      <c r="ES83" s="473">
        <f t="shared" si="278"/>
        <v>11682662.173495721</v>
      </c>
      <c r="ET83" s="476">
        <f t="shared" si="175"/>
        <v>2.7808242859479022E-14</v>
      </c>
      <c r="EU83" s="478">
        <f t="shared" si="176"/>
        <v>0.37671716784478099</v>
      </c>
      <c r="EV83" s="477">
        <f t="shared" si="279"/>
        <v>16083721.580382382</v>
      </c>
      <c r="EW83" s="474">
        <f t="shared" si="280"/>
        <v>16.083721580382381</v>
      </c>
      <c r="EX83" s="474"/>
      <c r="EZ83" s="128">
        <f t="shared" si="177"/>
        <v>2.9704040515747972E-21</v>
      </c>
      <c r="FA83" s="63">
        <f t="shared" si="178"/>
        <v>1.1973081346474233E-22</v>
      </c>
      <c r="FB83" s="67">
        <f t="shared" si="179"/>
        <v>7.2524363184255366E-22</v>
      </c>
      <c r="FC83" s="63">
        <f t="shared" si="180"/>
        <v>0</v>
      </c>
      <c r="FD83" s="63">
        <f t="shared" si="281"/>
        <v>3.8153784968820935E-21</v>
      </c>
      <c r="FE83" s="67">
        <f t="shared" si="282"/>
        <v>1.610802832088443E-10</v>
      </c>
      <c r="FF83" s="67">
        <f t="shared" si="181"/>
        <v>11682668.485640902</v>
      </c>
      <c r="FG83" s="64">
        <f t="shared" si="283"/>
        <v>11.682668485640901</v>
      </c>
      <c r="FH83" s="65">
        <f t="shared" si="182"/>
        <v>17150937.628700923</v>
      </c>
      <c r="FI83" s="65">
        <f t="shared" si="284"/>
        <v>17.150937628700923</v>
      </c>
      <c r="FJ83" s="65">
        <f t="shared" si="183"/>
        <v>19.472796493930787</v>
      </c>
      <c r="FK83" s="63">
        <f t="shared" si="184"/>
        <v>3.8153784968820935E-21</v>
      </c>
      <c r="FL83" s="63">
        <f t="shared" si="185"/>
        <v>4.3317286102918066E-21</v>
      </c>
      <c r="FM83" s="63">
        <f t="shared" si="186"/>
        <v>13264244.25602527</v>
      </c>
      <c r="FN83" s="65">
        <f t="shared" si="285"/>
        <v>13.26424425602527</v>
      </c>
      <c r="FO83" s="66">
        <f t="shared" si="286"/>
        <v>113.53779551588126</v>
      </c>
      <c r="FQ83" s="73">
        <f>IF('Picking Information'!U86="Y",'Calculations Page'!FG83,-1)</f>
        <v>11.682668485640901</v>
      </c>
      <c r="FR83" s="72">
        <f>IF('Picking Information'!U86="Y",'Calculations Page'!FN83,-1)</f>
        <v>13.26424425602527</v>
      </c>
      <c r="FS83" s="72">
        <f>IF('Picking Information'!A86="Y",1,'Calculations Page'!X83)</f>
        <v>0.68086787185093611</v>
      </c>
      <c r="FT83" s="72">
        <f t="shared" si="287"/>
        <v>7</v>
      </c>
      <c r="FU83" s="72">
        <f t="shared" si="288"/>
        <v>17.158495750257128</v>
      </c>
      <c r="FV83" s="72">
        <f t="shared" si="289"/>
        <v>19.481377818528117</v>
      </c>
      <c r="FW83" s="74">
        <f t="shared" si="290"/>
        <v>38.962755637056233</v>
      </c>
      <c r="FY83" s="79">
        <f t="shared" si="187"/>
        <v>49.847697442687604</v>
      </c>
      <c r="FZ83" s="80">
        <f t="shared" si="188"/>
        <v>0.49847697442687605</v>
      </c>
      <c r="GA83" s="80">
        <f>(DE83/1000)/'Calculations Page'!EH83</f>
        <v>641.16824195663492</v>
      </c>
      <c r="GB83" s="80">
        <f t="shared" si="189"/>
        <v>901.0749911138098</v>
      </c>
      <c r="GC83" s="80">
        <f>(DG83/1000)/'Calculations Page'!EH83</f>
        <v>633.38306452098186</v>
      </c>
      <c r="GD83" s="80">
        <f t="shared" si="190"/>
        <v>897.3827490919424</v>
      </c>
      <c r="GE83" s="80">
        <f>(DI83/1000)/'Calculations Page'!EH83</f>
        <v>0</v>
      </c>
      <c r="GF83" s="80" t="e">
        <f t="shared" si="191"/>
        <v>#DIV/0!</v>
      </c>
      <c r="GG83" s="81">
        <f t="shared" si="291"/>
        <v>790.01326211906564</v>
      </c>
      <c r="GH83" s="516">
        <f t="shared" si="192"/>
        <v>1.4263639754173495E-16</v>
      </c>
      <c r="GI83" s="515"/>
      <c r="GJ83" s="243"/>
      <c r="GK83" s="85" t="str">
        <f t="shared" si="292"/>
        <v>49.848</v>
      </c>
      <c r="GL83" s="86" t="str">
        <f t="shared" si="293"/>
        <v>0.498</v>
      </c>
      <c r="GM83" s="86" t="str">
        <f t="shared" si="294"/>
        <v>641.17</v>
      </c>
      <c r="GN83" s="86" t="str">
        <f t="shared" si="295"/>
        <v>901.07</v>
      </c>
      <c r="GO83" s="86" t="str">
        <f t="shared" si="296"/>
        <v>633.38</v>
      </c>
      <c r="GP83" s="86" t="str">
        <f t="shared" si="297"/>
        <v>897.38</v>
      </c>
      <c r="GQ83" s="86" t="str">
        <f t="shared" si="298"/>
        <v>0.00</v>
      </c>
      <c r="GR83" s="86" t="e">
        <f t="shared" si="299"/>
        <v>#DIV/0!</v>
      </c>
      <c r="GS83" s="86" t="str">
        <f t="shared" si="300"/>
        <v>11.68</v>
      </c>
      <c r="GT83" s="86" t="str">
        <f t="shared" si="301"/>
        <v>0.681</v>
      </c>
      <c r="GU83" s="86" t="str">
        <f t="shared" si="302"/>
        <v>17.16</v>
      </c>
      <c r="GV83" s="87" t="str">
        <f t="shared" si="303"/>
        <v>19.48</v>
      </c>
      <c r="GW83" s="87" t="str">
        <f t="shared" si="304"/>
        <v>13.26</v>
      </c>
      <c r="GX83" s="129"/>
      <c r="GY83" s="93"/>
    </row>
    <row r="84" spans="1:207">
      <c r="A84" s="39" t="str">
        <f>'Picking Information'!B87</f>
        <v>4</v>
      </c>
      <c r="B84" s="40" t="str">
        <f>'Picking Information'!D87</f>
        <v>TraIL</v>
      </c>
      <c r="C84" s="40" t="str">
        <f>'Picking Information'!E87</f>
        <v>sample name</v>
      </c>
      <c r="D84" s="45">
        <f>'Picking Information'!F87</f>
        <v>0</v>
      </c>
      <c r="E84" s="45">
        <v>1</v>
      </c>
      <c r="F84" s="121">
        <f>'Picking Information'!H87</f>
        <v>100</v>
      </c>
      <c r="G84" s="121">
        <f>'Picking Information'!I87</f>
        <v>100</v>
      </c>
      <c r="H84" s="121">
        <f>'Picking Information'!J87</f>
        <v>100</v>
      </c>
      <c r="I84" s="121">
        <f>'Picking Information'!K87</f>
        <v>100</v>
      </c>
      <c r="J84" s="121">
        <f t="shared" si="193"/>
        <v>100</v>
      </c>
      <c r="K84" s="121">
        <f t="shared" si="194"/>
        <v>100</v>
      </c>
      <c r="L84" s="121">
        <f t="shared" si="195"/>
        <v>50</v>
      </c>
      <c r="M84" s="121">
        <f>IF('Picking Information'!P87="N",'Calculations Page'!F84*1.5,'Calculations Page'!F84)</f>
        <v>100</v>
      </c>
      <c r="N84" s="46" t="str">
        <f>'Picking Information'!R87</f>
        <v>apatite</v>
      </c>
      <c r="O84" s="222"/>
      <c r="P84" s="47">
        <f t="shared" si="196"/>
        <v>2.0784609690826529E-6</v>
      </c>
      <c r="Q84" s="306">
        <f t="shared" si="197"/>
        <v>8.9504172281360495E-7</v>
      </c>
      <c r="R84" s="47">
        <f t="shared" si="198"/>
        <v>1.013358894683579</v>
      </c>
      <c r="S84" s="47">
        <f t="shared" si="199"/>
        <v>6.6199999999999995E-2</v>
      </c>
      <c r="T84" s="47">
        <f t="shared" si="200"/>
        <v>0.06</v>
      </c>
      <c r="U84" s="47">
        <f t="shared" si="201"/>
        <v>0.77623303054496762</v>
      </c>
      <c r="V84" s="47">
        <f t="shared" si="202"/>
        <v>0.69010694319999999</v>
      </c>
      <c r="W84" s="47">
        <f t="shared" si="203"/>
        <v>0.64881813560000001</v>
      </c>
      <c r="X84" s="239">
        <f t="shared" si="204"/>
        <v>0.68086787185093611</v>
      </c>
      <c r="Y84" s="306">
        <f t="shared" si="205"/>
        <v>5.6837745019660078E-3</v>
      </c>
      <c r="Z84" s="306">
        <f t="shared" si="206"/>
        <v>4.4752086140680244E-6</v>
      </c>
      <c r="AA84" s="192"/>
      <c r="AB84" s="192"/>
      <c r="AC84" s="192"/>
      <c r="AD84" s="192"/>
      <c r="AE84" s="192"/>
      <c r="AF84" s="192"/>
      <c r="AG84" s="251">
        <f t="shared" si="166"/>
        <v>1433738424205.7283</v>
      </c>
      <c r="AH84" s="246">
        <f t="shared" si="207"/>
        <v>8608725199.2922001</v>
      </c>
      <c r="AI84" s="246">
        <f t="shared" si="167"/>
        <v>1691112105561.1543</v>
      </c>
      <c r="AJ84" s="246">
        <f t="shared" si="208"/>
        <v>13847555888.523577</v>
      </c>
      <c r="AK84" s="246">
        <f t="shared" si="168"/>
        <v>174546574.43947619</v>
      </c>
      <c r="AL84" s="246">
        <f t="shared" si="209"/>
        <v>79527107.403615773</v>
      </c>
      <c r="AM84" s="213" t="str">
        <f t="shared" si="210"/>
        <v>sample name</v>
      </c>
      <c r="AN84" s="256">
        <f t="shared" si="211"/>
        <v>1303284548.9639471</v>
      </c>
      <c r="AO84" s="252">
        <f t="shared" si="212"/>
        <v>1433738424205.7283</v>
      </c>
      <c r="AP84" s="252">
        <f t="shared" si="169"/>
        <v>-2.199E-3</v>
      </c>
      <c r="AQ84" s="252">
        <f t="shared" si="170"/>
        <v>-0.99998423165137618</v>
      </c>
      <c r="AR84" s="252">
        <f t="shared" si="213"/>
        <v>8608725199.2922001</v>
      </c>
      <c r="AS84" s="252">
        <f t="shared" si="171"/>
        <v>1.6318924942564423E-4</v>
      </c>
      <c r="AT84" s="252">
        <f t="shared" si="214"/>
        <v>-7.452123257462559E-2</v>
      </c>
      <c r="AU84" s="252">
        <f t="shared" si="215"/>
        <v>137290153.01859486</v>
      </c>
      <c r="AV84" s="252">
        <f t="shared" si="216"/>
        <v>9456562.6330664139</v>
      </c>
      <c r="AW84" s="252">
        <f t="shared" si="217"/>
        <v>996169.97067578149</v>
      </c>
      <c r="AX84" s="252">
        <f t="shared" si="218"/>
        <v>2673662207.5426502</v>
      </c>
      <c r="AY84" s="252">
        <f t="shared" si="219"/>
        <v>1691112105561.1543</v>
      </c>
      <c r="AZ84" s="252">
        <f t="shared" si="220"/>
        <v>-0.13029600894067567</v>
      </c>
      <c r="BA84" s="252">
        <f t="shared" si="221"/>
        <v>-1</v>
      </c>
      <c r="BB84" s="252">
        <f t="shared" si="222"/>
        <v>13847555888.523577</v>
      </c>
      <c r="BC84" s="252">
        <f t="shared" si="223"/>
        <v>5.34545603211162E-4</v>
      </c>
      <c r="BD84" s="252">
        <f t="shared" si="224"/>
        <v>-4.1025163014571245E-3</v>
      </c>
      <c r="BE84" s="252">
        <f t="shared" si="225"/>
        <v>26831629.130094022</v>
      </c>
      <c r="BF84" s="252">
        <f t="shared" si="226"/>
        <v>269331.52955150726</v>
      </c>
      <c r="BG84" s="252">
        <f t="shared" si="227"/>
        <v>124328.76421099737</v>
      </c>
      <c r="BH84" s="213"/>
      <c r="BI84" s="213"/>
      <c r="BJ84" s="213"/>
      <c r="BK84" s="213"/>
      <c r="BL84" s="213" t="str">
        <f t="shared" si="228"/>
        <v>sample name</v>
      </c>
      <c r="BM84" s="304">
        <f>(($AC$20-'ICPMS Data'!V85)/('ICPMS Data'!V85/$AC$12-1)*AG84)</f>
        <v>1442224508600.5576</v>
      </c>
      <c r="BN84" s="304">
        <f t="shared" si="229"/>
        <v>1433738424205.7283</v>
      </c>
      <c r="BO84" s="304">
        <f>$AC$33-'ICPMS Data'!V85</f>
        <v>-0.99999899999999997</v>
      </c>
      <c r="BP84" s="304">
        <f>'ICPMS Data'!V85/$AC$12-1</f>
        <v>-0.9928325688073395</v>
      </c>
      <c r="BQ84" s="304">
        <f t="shared" si="230"/>
        <v>8608725199.2922001</v>
      </c>
      <c r="BR84" s="304">
        <f>SQRT($AD$33^2+'ICPMS Data'!W85^2)</f>
        <v>1</v>
      </c>
      <c r="BS84" s="304">
        <f>BP84*SQRT(('ICPMS Data'!W85/'ICPMS Data'!V85)^2+($AE$12/$AC$12)^2)</f>
        <v>-0.99285807041188889</v>
      </c>
      <c r="BT84" s="304">
        <f t="shared" si="231"/>
        <v>2039659057534.6572</v>
      </c>
      <c r="BU84" s="485">
        <f t="shared" si="232"/>
        <v>10464703511.882029</v>
      </c>
      <c r="BV84" s="304">
        <f t="shared" si="233"/>
        <v>14799656485.616226</v>
      </c>
      <c r="BW84" s="304">
        <f>AI84*(($AC$21-'ICPMS Data'!X85)/('ICPMS Data'!X85/$AC$13-1))</f>
        <v>1473438918630.7102</v>
      </c>
      <c r="BX84" s="304">
        <f t="shared" si="234"/>
        <v>1691112105561.1543</v>
      </c>
      <c r="BY84" s="304">
        <f>$AC$34-'ICPMS Data'!X85</f>
        <v>-0.99999899999999997</v>
      </c>
      <c r="BZ84" s="304">
        <f>'ICPMS Data'!X85/$AC$13-1</f>
        <v>-1</v>
      </c>
      <c r="CA84" s="304">
        <f t="shared" si="235"/>
        <v>13847555888.523577</v>
      </c>
      <c r="CB84" s="304">
        <f>SQRT($AD$34^2+'ICPMS Data'!Y85^2)</f>
        <v>1</v>
      </c>
      <c r="CC84" s="304">
        <f>BZ84*SQRT(('ICPMS Data'!Y85/'ICPMS Data'!X85)^2+($AE$13/$AC$13)^2)</f>
        <v>-1</v>
      </c>
      <c r="CD84" s="304">
        <f t="shared" si="236"/>
        <v>2083793272822.5024</v>
      </c>
      <c r="CE84" s="485">
        <v>0</v>
      </c>
      <c r="CF84" s="485">
        <v>0</v>
      </c>
      <c r="CG84" s="213" t="str">
        <f t="shared" si="237"/>
        <v>sample name</v>
      </c>
      <c r="CH84" s="262">
        <f t="shared" si="238"/>
        <v>1440921224051.5938</v>
      </c>
      <c r="CI84" s="257">
        <f t="shared" si="239"/>
        <v>2039659062155.1809</v>
      </c>
      <c r="CJ84" s="257">
        <f t="shared" si="240"/>
        <v>10455246949.248962</v>
      </c>
      <c r="CK84" s="257">
        <f t="shared" si="241"/>
        <v>14799656519.142496</v>
      </c>
      <c r="CL84" s="262">
        <f t="shared" si="242"/>
        <v>1470765256423.1675</v>
      </c>
      <c r="CM84" s="257">
        <f t="shared" si="243"/>
        <v>2083793272995.249</v>
      </c>
      <c r="CN84" s="262">
        <f t="shared" si="244"/>
        <v>-269331.52955150726</v>
      </c>
      <c r="CO84" s="257">
        <f t="shared" si="245"/>
        <v>124328.76421099737</v>
      </c>
      <c r="CP84" s="286"/>
      <c r="CQ84" s="218">
        <f t="shared" si="246"/>
        <v>2.4109243704332935E-12</v>
      </c>
      <c r="CR84" s="48">
        <f t="shared" si="247"/>
        <v>3.3882271664527924E-12</v>
      </c>
      <c r="CS84" s="219">
        <f t="shared" si="248"/>
        <v>2.3935568505840428E-12</v>
      </c>
      <c r="CT84" s="219">
        <f t="shared" si="249"/>
        <v>3.3881379770019618E-12</v>
      </c>
      <c r="CU84" s="323">
        <f t="shared" si="250"/>
        <v>0.56437141893797726</v>
      </c>
      <c r="CV84" s="219">
        <f t="shared" si="251"/>
        <v>1.7367519849250768E-14</v>
      </c>
      <c r="CW84" s="219">
        <f t="shared" si="252"/>
        <v>2.4584147041764943E-14</v>
      </c>
      <c r="CX84" s="323">
        <f t="shared" si="253"/>
        <v>3.5831675947316753E-3</v>
      </c>
      <c r="CY84" s="48">
        <f t="shared" si="254"/>
        <v>2.443131655187986E-12</v>
      </c>
      <c r="CZ84" s="48">
        <f t="shared" si="255"/>
        <v>3.4614506195934368E-12</v>
      </c>
      <c r="DA84" s="323">
        <f t="shared" si="256"/>
        <v>0.43204541346729097</v>
      </c>
      <c r="DB84" s="219">
        <f t="shared" si="257"/>
        <v>0</v>
      </c>
      <c r="DC84" s="219">
        <f t="shared" si="258"/>
        <v>0</v>
      </c>
      <c r="DD84" s="213"/>
      <c r="DE84" s="267">
        <f t="shared" si="259"/>
        <v>0.57387232789423681</v>
      </c>
      <c r="DF84" s="263">
        <f t="shared" si="260"/>
        <v>0.80649971243075813</v>
      </c>
      <c r="DG84" s="263">
        <f t="shared" si="261"/>
        <v>0.56690426926982029</v>
      </c>
      <c r="DH84" s="263">
        <f t="shared" si="262"/>
        <v>0.8031950017704611</v>
      </c>
      <c r="DI84" s="263">
        <f t="shared" si="263"/>
        <v>0</v>
      </c>
      <c r="DJ84" s="268">
        <f t="shared" si="264"/>
        <v>0</v>
      </c>
      <c r="DL84" s="49">
        <f>'He Data'!P86/(1000000000*22413.6)</f>
        <v>4.4615768997394438E-14</v>
      </c>
      <c r="DM84" s="45">
        <f>DL84*('He Data'!Q86/'He Data'!P86)</f>
        <v>4.4615768997394438E-16</v>
      </c>
      <c r="DN84" s="50">
        <f t="shared" si="265"/>
        <v>26867616090.23093</v>
      </c>
      <c r="DO84" s="51">
        <f>DN84*('He Data'!Q86/'He Data'!P86)</f>
        <v>268676160.9023093</v>
      </c>
      <c r="DP84" s="50">
        <f t="shared" si="266"/>
        <v>6.5527793044642685E-14</v>
      </c>
      <c r="DQ84" s="50">
        <f t="shared" si="267"/>
        <v>6.5527793044642689E-16</v>
      </c>
      <c r="DR84" s="50">
        <f>('He Data'!P86/1000000000)*0.0000000008107131194</f>
        <v>8.1071311940000007E-19</v>
      </c>
      <c r="DS84" s="50">
        <f>('He Data'!P86/1000000000)/3785.41178*42</f>
        <v>1.1095226210766429E-11</v>
      </c>
      <c r="DW84" s="213" t="str">
        <f t="shared" si="268"/>
        <v>sample name</v>
      </c>
      <c r="DX84" s="324">
        <f t="shared" si="269"/>
        <v>11.682668485640901</v>
      </c>
      <c r="DY84" s="325">
        <f t="shared" si="270"/>
        <v>12.479820849095493</v>
      </c>
      <c r="DZ84" s="326">
        <f t="shared" si="271"/>
        <v>11682668.485640902</v>
      </c>
      <c r="EA84" s="326">
        <f t="shared" si="172"/>
        <v>4.4615793103292131E-14</v>
      </c>
      <c r="EB84" s="324">
        <f t="shared" si="173"/>
        <v>-5.40299948539397E-7</v>
      </c>
      <c r="EC84" s="326">
        <f t="shared" si="272"/>
        <v>11682662.173495721</v>
      </c>
      <c r="ED84" s="324">
        <f t="shared" si="273"/>
        <v>11.682662173495721</v>
      </c>
      <c r="EE84" s="326"/>
      <c r="EF84" s="457" t="str">
        <f>'Picking Information'!B87</f>
        <v>4</v>
      </c>
      <c r="EG84" s="459" t="str">
        <f>'Picking Information'!C87</f>
        <v>a</v>
      </c>
      <c r="EH84" s="510">
        <f>IF($EG84="a",'Alpha Ejection Compiler'!G84,IF($EG84="z",'Alpha Ejection Compiler'!N84,IF($EG84="t",'Alpha Ejection Compiler'!U84,IF($EG84="m",'Alpha Ejection Compiler'!AB84,-1))))</f>
        <v>8.9504172281360495E-7</v>
      </c>
      <c r="EI84" s="511">
        <f>'Alpha Ejection Compiler'!E84</f>
        <v>36.473074156562177</v>
      </c>
      <c r="EJ84" s="30">
        <f>IF($EG84="a",'Alpha Ejection Compiler'!H84,IF($EG84="z",'Alpha Ejection Compiler'!O84,IF($EG84="t",'Alpha Ejection Compiler'!V84,IF($EG84="m",'Alpha Ejection Compiler'!AC84,-1))))</f>
        <v>0.63662546245111906</v>
      </c>
      <c r="EK84" s="30">
        <f>IF($EG84="a",'Alpha Ejection Compiler'!I84,IF($EG84="z",'Alpha Ejection Compiler'!P84,IF($EG84="t",'Alpha Ejection Compiler'!W84,IF($EG84="m",'Alpha Ejection Compiler'!AD84,-1))))</f>
        <v>0.58319411675377286</v>
      </c>
      <c r="EL84" s="30">
        <f>IF($EG84="a",'Alpha Ejection Compiler'!J84,IF($EG84="z",'Alpha Ejection Compiler'!Q84,IF($EG84="t",'Alpha Ejection Compiler'!X84,IF($EG84="m",'Alpha Ejection Compiler'!AE84,-1))))</f>
        <v>0.57525580606267845</v>
      </c>
      <c r="EM84" s="30">
        <f>IF($EG84="a",'Alpha Ejection Compiler'!K84,IF($EG84="z",'Alpha Ejection Compiler'!R84,IF($EG84="t",'Alpha Ejection Compiler'!Y84,IF($EG84="m",'Alpha Ejection Compiler'!AF84,-1))))</f>
        <v>0.8803829323788831</v>
      </c>
      <c r="EN84" s="30">
        <f t="shared" si="274"/>
        <v>0.62289296042458098</v>
      </c>
      <c r="EO84" s="30">
        <f t="shared" si="174"/>
        <v>0.68086787185093611</v>
      </c>
      <c r="EP84" s="213" t="str">
        <f t="shared" si="275"/>
        <v>sample name</v>
      </c>
      <c r="EQ84" s="474">
        <f t="shared" si="276"/>
        <v>11.682662173495721</v>
      </c>
      <c r="ER84" s="475">
        <f t="shared" si="277"/>
        <v>12.479814106248931</v>
      </c>
      <c r="ES84" s="473">
        <f t="shared" si="278"/>
        <v>11682662.173495721</v>
      </c>
      <c r="ET84" s="476">
        <f t="shared" si="175"/>
        <v>2.7808242859479022E-14</v>
      </c>
      <c r="EU84" s="478">
        <f t="shared" si="176"/>
        <v>0.37671716784478099</v>
      </c>
      <c r="EV84" s="477">
        <f t="shared" si="279"/>
        <v>16083721.580382382</v>
      </c>
      <c r="EW84" s="474">
        <f t="shared" si="280"/>
        <v>16.083721580382381</v>
      </c>
      <c r="EX84" s="474"/>
      <c r="EZ84" s="128">
        <f t="shared" si="177"/>
        <v>2.9704040515747972E-21</v>
      </c>
      <c r="FA84" s="63">
        <f t="shared" si="178"/>
        <v>1.1973081346474233E-22</v>
      </c>
      <c r="FB84" s="67">
        <f t="shared" si="179"/>
        <v>7.2524363184255366E-22</v>
      </c>
      <c r="FC84" s="63">
        <f t="shared" si="180"/>
        <v>0</v>
      </c>
      <c r="FD84" s="63">
        <f t="shared" si="281"/>
        <v>3.8153784968820935E-21</v>
      </c>
      <c r="FE84" s="67">
        <f t="shared" si="282"/>
        <v>1.610802832088443E-10</v>
      </c>
      <c r="FF84" s="67">
        <f t="shared" si="181"/>
        <v>11682668.485640902</v>
      </c>
      <c r="FG84" s="64">
        <f t="shared" si="283"/>
        <v>11.682668485640901</v>
      </c>
      <c r="FH84" s="65">
        <f t="shared" si="182"/>
        <v>17150937.628700923</v>
      </c>
      <c r="FI84" s="65">
        <f t="shared" si="284"/>
        <v>17.150937628700923</v>
      </c>
      <c r="FJ84" s="65">
        <f t="shared" si="183"/>
        <v>19.472796493930787</v>
      </c>
      <c r="FK84" s="63">
        <f t="shared" si="184"/>
        <v>3.8153784968820935E-21</v>
      </c>
      <c r="FL84" s="63">
        <f t="shared" si="185"/>
        <v>4.3317286102918066E-21</v>
      </c>
      <c r="FM84" s="63">
        <f t="shared" si="186"/>
        <v>13264244.25602527</v>
      </c>
      <c r="FN84" s="65">
        <f t="shared" si="285"/>
        <v>13.26424425602527</v>
      </c>
      <c r="FO84" s="66">
        <f t="shared" si="286"/>
        <v>113.53779551588126</v>
      </c>
      <c r="FQ84" s="73">
        <f>IF('Picking Information'!U87="Y",'Calculations Page'!FG84,-1)</f>
        <v>11.682668485640901</v>
      </c>
      <c r="FR84" s="72">
        <f>IF('Picking Information'!U87="Y",'Calculations Page'!FN84,-1)</f>
        <v>13.26424425602527</v>
      </c>
      <c r="FS84" s="72">
        <f>IF('Picking Information'!A87="Y",1,'Calculations Page'!X84)</f>
        <v>0.68086787185093611</v>
      </c>
      <c r="FT84" s="72">
        <f t="shared" si="287"/>
        <v>7</v>
      </c>
      <c r="FU84" s="72">
        <f t="shared" si="288"/>
        <v>17.158495750257128</v>
      </c>
      <c r="FV84" s="72">
        <f t="shared" si="289"/>
        <v>19.481377818528117</v>
      </c>
      <c r="FW84" s="74">
        <f t="shared" si="290"/>
        <v>38.962755637056233</v>
      </c>
      <c r="FY84" s="79">
        <f t="shared" si="187"/>
        <v>49.847697442687604</v>
      </c>
      <c r="FZ84" s="80">
        <f t="shared" si="188"/>
        <v>0.49847697442687605</v>
      </c>
      <c r="GA84" s="80">
        <f>(DE84/1000)/'Calculations Page'!EH84</f>
        <v>641.16824195663492</v>
      </c>
      <c r="GB84" s="80">
        <f t="shared" si="189"/>
        <v>901.0749911138098</v>
      </c>
      <c r="GC84" s="80">
        <f>(DG84/1000)/'Calculations Page'!EH84</f>
        <v>633.38306452098186</v>
      </c>
      <c r="GD84" s="80">
        <f t="shared" si="190"/>
        <v>897.3827490919424</v>
      </c>
      <c r="GE84" s="80">
        <f>(DI84/1000)/'Calculations Page'!EH84</f>
        <v>0</v>
      </c>
      <c r="GF84" s="80" t="e">
        <f t="shared" si="191"/>
        <v>#DIV/0!</v>
      </c>
      <c r="GG84" s="81">
        <f t="shared" si="291"/>
        <v>790.01326211906564</v>
      </c>
      <c r="GH84" s="516">
        <f t="shared" si="192"/>
        <v>1.4263639754173495E-16</v>
      </c>
      <c r="GI84" s="515"/>
      <c r="GJ84" s="243"/>
      <c r="GK84" s="85" t="str">
        <f t="shared" si="292"/>
        <v>49.848</v>
      </c>
      <c r="GL84" s="86" t="str">
        <f t="shared" si="293"/>
        <v>0.498</v>
      </c>
      <c r="GM84" s="86" t="str">
        <f t="shared" si="294"/>
        <v>641.17</v>
      </c>
      <c r="GN84" s="86" t="str">
        <f t="shared" si="295"/>
        <v>901.07</v>
      </c>
      <c r="GO84" s="86" t="str">
        <f t="shared" si="296"/>
        <v>633.38</v>
      </c>
      <c r="GP84" s="86" t="str">
        <f t="shared" si="297"/>
        <v>897.38</v>
      </c>
      <c r="GQ84" s="86" t="str">
        <f t="shared" si="298"/>
        <v>0.00</v>
      </c>
      <c r="GR84" s="86" t="e">
        <f t="shared" si="299"/>
        <v>#DIV/0!</v>
      </c>
      <c r="GS84" s="86" t="str">
        <f t="shared" si="300"/>
        <v>11.68</v>
      </c>
      <c r="GT84" s="86" t="str">
        <f t="shared" si="301"/>
        <v>0.681</v>
      </c>
      <c r="GU84" s="86" t="str">
        <f t="shared" si="302"/>
        <v>17.16</v>
      </c>
      <c r="GV84" s="87" t="str">
        <f t="shared" si="303"/>
        <v>19.48</v>
      </c>
      <c r="GW84" s="87" t="str">
        <f t="shared" si="304"/>
        <v>13.26</v>
      </c>
      <c r="GX84" s="129"/>
      <c r="GY84" s="93"/>
    </row>
    <row r="85" spans="1:207">
      <c r="A85" s="39" t="str">
        <f>'Picking Information'!B88</f>
        <v>4</v>
      </c>
      <c r="B85" s="40" t="str">
        <f>'Picking Information'!D88</f>
        <v>TraIL</v>
      </c>
      <c r="C85" s="40" t="str">
        <f>'Picking Information'!E88</f>
        <v>sample name</v>
      </c>
      <c r="D85" s="45">
        <f>'Picking Information'!F88</f>
        <v>0</v>
      </c>
      <c r="E85" s="45">
        <v>1</v>
      </c>
      <c r="F85" s="121">
        <f>'Picking Information'!H88</f>
        <v>100</v>
      </c>
      <c r="G85" s="121">
        <f>'Picking Information'!I88</f>
        <v>100</v>
      </c>
      <c r="H85" s="121">
        <f>'Picking Information'!J88</f>
        <v>100</v>
      </c>
      <c r="I85" s="121">
        <f>'Picking Information'!K88</f>
        <v>100</v>
      </c>
      <c r="J85" s="121">
        <f t="shared" si="193"/>
        <v>100</v>
      </c>
      <c r="K85" s="121">
        <f t="shared" si="194"/>
        <v>100</v>
      </c>
      <c r="L85" s="121">
        <f t="shared" si="195"/>
        <v>50</v>
      </c>
      <c r="M85" s="121">
        <f>IF('Picking Information'!P88="N",'Calculations Page'!F85*1.5,'Calculations Page'!F85)</f>
        <v>100</v>
      </c>
      <c r="N85" s="46" t="str">
        <f>'Picking Information'!R88</f>
        <v>apatite</v>
      </c>
      <c r="O85" s="222"/>
      <c r="P85" s="47">
        <f t="shared" si="196"/>
        <v>2.0784609690826529E-6</v>
      </c>
      <c r="Q85" s="306">
        <f t="shared" si="197"/>
        <v>8.9504172281360495E-7</v>
      </c>
      <c r="R85" s="47">
        <f t="shared" si="198"/>
        <v>1.013358894683579</v>
      </c>
      <c r="S85" s="47">
        <f t="shared" si="199"/>
        <v>6.6199999999999995E-2</v>
      </c>
      <c r="T85" s="47">
        <f t="shared" si="200"/>
        <v>0.06</v>
      </c>
      <c r="U85" s="47">
        <f t="shared" si="201"/>
        <v>0.77623303054496762</v>
      </c>
      <c r="V85" s="47">
        <f t="shared" si="202"/>
        <v>0.69010694319999999</v>
      </c>
      <c r="W85" s="47">
        <f t="shared" si="203"/>
        <v>0.64881813560000001</v>
      </c>
      <c r="X85" s="239">
        <f t="shared" si="204"/>
        <v>0.68086787185093611</v>
      </c>
      <c r="Y85" s="306">
        <f t="shared" si="205"/>
        <v>5.6837745019660078E-3</v>
      </c>
      <c r="Z85" s="306">
        <f t="shared" si="206"/>
        <v>4.4752086140680244E-6</v>
      </c>
      <c r="AA85" s="192"/>
      <c r="AB85" s="192"/>
      <c r="AC85" s="192"/>
      <c r="AD85" s="192"/>
      <c r="AE85" s="192"/>
      <c r="AF85" s="192"/>
      <c r="AG85" s="251">
        <f t="shared" si="166"/>
        <v>1433738424205.7283</v>
      </c>
      <c r="AH85" s="246">
        <f t="shared" si="207"/>
        <v>8608725199.2922001</v>
      </c>
      <c r="AI85" s="246">
        <f t="shared" si="167"/>
        <v>1691112105561.1543</v>
      </c>
      <c r="AJ85" s="246">
        <f t="shared" si="208"/>
        <v>13847555888.523577</v>
      </c>
      <c r="AK85" s="246">
        <f t="shared" si="168"/>
        <v>174546574.43947619</v>
      </c>
      <c r="AL85" s="246">
        <f t="shared" si="209"/>
        <v>79527107.403615773</v>
      </c>
      <c r="AM85" s="213" t="str">
        <f t="shared" si="210"/>
        <v>sample name</v>
      </c>
      <c r="AN85" s="256">
        <f t="shared" si="211"/>
        <v>1303284548.9639471</v>
      </c>
      <c r="AO85" s="252">
        <f t="shared" si="212"/>
        <v>1433738424205.7283</v>
      </c>
      <c r="AP85" s="252">
        <f t="shared" si="169"/>
        <v>-2.199E-3</v>
      </c>
      <c r="AQ85" s="252">
        <f t="shared" si="170"/>
        <v>-0.99998423165137618</v>
      </c>
      <c r="AR85" s="252">
        <f t="shared" si="213"/>
        <v>8608725199.2922001</v>
      </c>
      <c r="AS85" s="252">
        <f t="shared" si="171"/>
        <v>1.6318924942564423E-4</v>
      </c>
      <c r="AT85" s="252">
        <f t="shared" si="214"/>
        <v>-7.452123257462559E-2</v>
      </c>
      <c r="AU85" s="252">
        <f t="shared" si="215"/>
        <v>137290153.01859486</v>
      </c>
      <c r="AV85" s="252">
        <f t="shared" si="216"/>
        <v>9456562.6330664139</v>
      </c>
      <c r="AW85" s="252">
        <f t="shared" si="217"/>
        <v>996169.97067578149</v>
      </c>
      <c r="AX85" s="252">
        <f t="shared" si="218"/>
        <v>2673662207.5426502</v>
      </c>
      <c r="AY85" s="252">
        <f t="shared" si="219"/>
        <v>1691112105561.1543</v>
      </c>
      <c r="AZ85" s="252">
        <f t="shared" si="220"/>
        <v>-0.13029600894067567</v>
      </c>
      <c r="BA85" s="252">
        <f t="shared" si="221"/>
        <v>-1</v>
      </c>
      <c r="BB85" s="252">
        <f t="shared" si="222"/>
        <v>13847555888.523577</v>
      </c>
      <c r="BC85" s="252">
        <f t="shared" si="223"/>
        <v>5.34545603211162E-4</v>
      </c>
      <c r="BD85" s="252">
        <f t="shared" si="224"/>
        <v>-4.1025163014571245E-3</v>
      </c>
      <c r="BE85" s="252">
        <f t="shared" si="225"/>
        <v>26831629.130094022</v>
      </c>
      <c r="BF85" s="252">
        <f t="shared" si="226"/>
        <v>269331.52955150726</v>
      </c>
      <c r="BG85" s="252">
        <f t="shared" si="227"/>
        <v>124328.76421099737</v>
      </c>
      <c r="BH85" s="213"/>
      <c r="BI85" s="213"/>
      <c r="BJ85" s="213"/>
      <c r="BK85" s="213"/>
      <c r="BL85" s="213" t="str">
        <f t="shared" si="228"/>
        <v>sample name</v>
      </c>
      <c r="BM85" s="304">
        <f>(($AC$20-'ICPMS Data'!V86)/('ICPMS Data'!V86/$AC$12-1)*AG85)</f>
        <v>1442224508600.5576</v>
      </c>
      <c r="BN85" s="304">
        <f t="shared" si="229"/>
        <v>1433738424205.7283</v>
      </c>
      <c r="BO85" s="304">
        <f>$AC$33-'ICPMS Data'!V86</f>
        <v>-0.99999899999999997</v>
      </c>
      <c r="BP85" s="304">
        <f>'ICPMS Data'!V86/$AC$12-1</f>
        <v>-0.9928325688073395</v>
      </c>
      <c r="BQ85" s="304">
        <f t="shared" si="230"/>
        <v>8608725199.2922001</v>
      </c>
      <c r="BR85" s="304">
        <f>SQRT($AD$33^2+'ICPMS Data'!W86^2)</f>
        <v>1</v>
      </c>
      <c r="BS85" s="304">
        <f>BP85*SQRT(('ICPMS Data'!W86/'ICPMS Data'!V86)^2+($AE$12/$AC$12)^2)</f>
        <v>-0.99285807041188889</v>
      </c>
      <c r="BT85" s="304">
        <f t="shared" si="231"/>
        <v>2039659057534.6572</v>
      </c>
      <c r="BU85" s="485">
        <f t="shared" si="232"/>
        <v>10464703511.882029</v>
      </c>
      <c r="BV85" s="304">
        <f t="shared" si="233"/>
        <v>14799656485.616226</v>
      </c>
      <c r="BW85" s="304">
        <f>AI85*(($AC$21-'ICPMS Data'!X86)/('ICPMS Data'!X86/$AC$13-1))</f>
        <v>1473438918630.7102</v>
      </c>
      <c r="BX85" s="304">
        <f t="shared" si="234"/>
        <v>1691112105561.1543</v>
      </c>
      <c r="BY85" s="304">
        <f>$AC$34-'ICPMS Data'!X86</f>
        <v>-0.99999899999999997</v>
      </c>
      <c r="BZ85" s="304">
        <f>'ICPMS Data'!X86/$AC$13-1</f>
        <v>-1</v>
      </c>
      <c r="CA85" s="304">
        <f t="shared" si="235"/>
        <v>13847555888.523577</v>
      </c>
      <c r="CB85" s="304">
        <f>SQRT($AD$34^2+'ICPMS Data'!Y86^2)</f>
        <v>1</v>
      </c>
      <c r="CC85" s="304">
        <f>BZ85*SQRT(('ICPMS Data'!Y86/'ICPMS Data'!X86)^2+($AE$13/$AC$13)^2)</f>
        <v>-1</v>
      </c>
      <c r="CD85" s="304">
        <f t="shared" si="236"/>
        <v>2083793272822.5024</v>
      </c>
      <c r="CE85" s="485">
        <v>0</v>
      </c>
      <c r="CF85" s="485">
        <v>0</v>
      </c>
      <c r="CG85" s="213" t="str">
        <f t="shared" si="237"/>
        <v>sample name</v>
      </c>
      <c r="CH85" s="262">
        <f t="shared" si="238"/>
        <v>1440921224051.5938</v>
      </c>
      <c r="CI85" s="257">
        <f t="shared" si="239"/>
        <v>2039659062155.1809</v>
      </c>
      <c r="CJ85" s="257">
        <f t="shared" si="240"/>
        <v>10455246949.248962</v>
      </c>
      <c r="CK85" s="257">
        <f t="shared" si="241"/>
        <v>14799656519.142496</v>
      </c>
      <c r="CL85" s="262">
        <f t="shared" si="242"/>
        <v>1470765256423.1675</v>
      </c>
      <c r="CM85" s="257">
        <f t="shared" si="243"/>
        <v>2083793272995.249</v>
      </c>
      <c r="CN85" s="262">
        <f t="shared" si="244"/>
        <v>-269331.52955150726</v>
      </c>
      <c r="CO85" s="257">
        <f t="shared" si="245"/>
        <v>124328.76421099737</v>
      </c>
      <c r="CP85" s="286"/>
      <c r="CQ85" s="218">
        <f t="shared" si="246"/>
        <v>2.4109243704332935E-12</v>
      </c>
      <c r="CR85" s="48">
        <f t="shared" si="247"/>
        <v>3.3882271664527924E-12</v>
      </c>
      <c r="CS85" s="219">
        <f t="shared" si="248"/>
        <v>2.3935568505840428E-12</v>
      </c>
      <c r="CT85" s="219">
        <f t="shared" si="249"/>
        <v>3.3881379770019618E-12</v>
      </c>
      <c r="CU85" s="323">
        <f t="shared" si="250"/>
        <v>0.56437141893797726</v>
      </c>
      <c r="CV85" s="219">
        <f t="shared" si="251"/>
        <v>1.7367519849250768E-14</v>
      </c>
      <c r="CW85" s="219">
        <f t="shared" si="252"/>
        <v>2.4584147041764943E-14</v>
      </c>
      <c r="CX85" s="323">
        <f t="shared" si="253"/>
        <v>3.5831675947316753E-3</v>
      </c>
      <c r="CY85" s="48">
        <f t="shared" si="254"/>
        <v>2.443131655187986E-12</v>
      </c>
      <c r="CZ85" s="48">
        <f t="shared" si="255"/>
        <v>3.4614506195934368E-12</v>
      </c>
      <c r="DA85" s="323">
        <f t="shared" si="256"/>
        <v>0.43204541346729097</v>
      </c>
      <c r="DB85" s="219">
        <f t="shared" si="257"/>
        <v>0</v>
      </c>
      <c r="DC85" s="219">
        <f t="shared" si="258"/>
        <v>0</v>
      </c>
      <c r="DD85" s="213"/>
      <c r="DE85" s="267">
        <f t="shared" si="259"/>
        <v>0.57387232789423681</v>
      </c>
      <c r="DF85" s="263">
        <f t="shared" si="260"/>
        <v>0.80649971243075813</v>
      </c>
      <c r="DG85" s="263">
        <f t="shared" si="261"/>
        <v>0.56690426926982029</v>
      </c>
      <c r="DH85" s="263">
        <f t="shared" si="262"/>
        <v>0.8031950017704611</v>
      </c>
      <c r="DI85" s="263">
        <f t="shared" si="263"/>
        <v>0</v>
      </c>
      <c r="DJ85" s="268">
        <f t="shared" si="264"/>
        <v>0</v>
      </c>
      <c r="DL85" s="49">
        <f>'He Data'!P87/(1000000000*22413.6)</f>
        <v>4.4615768997394438E-14</v>
      </c>
      <c r="DM85" s="45">
        <f>DL85*('He Data'!Q87/'He Data'!P87)</f>
        <v>4.4615768997394438E-16</v>
      </c>
      <c r="DN85" s="50">
        <f t="shared" si="265"/>
        <v>26867616090.23093</v>
      </c>
      <c r="DO85" s="51">
        <f>DN85*('He Data'!Q87/'He Data'!P87)</f>
        <v>268676160.9023093</v>
      </c>
      <c r="DP85" s="50">
        <f t="shared" si="266"/>
        <v>6.5527793044642685E-14</v>
      </c>
      <c r="DQ85" s="50">
        <f t="shared" si="267"/>
        <v>6.5527793044642689E-16</v>
      </c>
      <c r="DR85" s="50">
        <f>('He Data'!P87/1000000000)*0.0000000008107131194</f>
        <v>8.1071311940000007E-19</v>
      </c>
      <c r="DS85" s="50">
        <f>('He Data'!P87/1000000000)/3785.41178*42</f>
        <v>1.1095226210766429E-11</v>
      </c>
      <c r="DW85" s="213" t="str">
        <f t="shared" si="268"/>
        <v>sample name</v>
      </c>
      <c r="DX85" s="324">
        <f t="shared" si="269"/>
        <v>11.682668485640901</v>
      </c>
      <c r="DY85" s="325">
        <f t="shared" si="270"/>
        <v>12.479820849095493</v>
      </c>
      <c r="DZ85" s="326">
        <f t="shared" si="271"/>
        <v>11682668.485640902</v>
      </c>
      <c r="EA85" s="326">
        <f t="shared" si="172"/>
        <v>4.4615793103292131E-14</v>
      </c>
      <c r="EB85" s="324">
        <f t="shared" si="173"/>
        <v>-5.40299948539397E-7</v>
      </c>
      <c r="EC85" s="326">
        <f t="shared" si="272"/>
        <v>11682662.173495721</v>
      </c>
      <c r="ED85" s="324">
        <f t="shared" si="273"/>
        <v>11.682662173495721</v>
      </c>
      <c r="EE85" s="326"/>
      <c r="EF85" s="457" t="str">
        <f>'Picking Information'!B88</f>
        <v>4</v>
      </c>
      <c r="EG85" s="459" t="str">
        <f>'Picking Information'!C88</f>
        <v>a</v>
      </c>
      <c r="EH85" s="510">
        <f>IF($EG85="a",'Alpha Ejection Compiler'!G85,IF($EG85="z",'Alpha Ejection Compiler'!N85,IF($EG85="t",'Alpha Ejection Compiler'!U85,IF($EG85="m",'Alpha Ejection Compiler'!AB85,-1))))</f>
        <v>8.9504172281360495E-7</v>
      </c>
      <c r="EI85" s="511">
        <f>'Alpha Ejection Compiler'!E85</f>
        <v>36.473074156562177</v>
      </c>
      <c r="EJ85" s="30">
        <f>IF($EG85="a",'Alpha Ejection Compiler'!H85,IF($EG85="z",'Alpha Ejection Compiler'!O85,IF($EG85="t",'Alpha Ejection Compiler'!V85,IF($EG85="m",'Alpha Ejection Compiler'!AC85,-1))))</f>
        <v>0.63662546245111906</v>
      </c>
      <c r="EK85" s="30">
        <f>IF($EG85="a",'Alpha Ejection Compiler'!I85,IF($EG85="z",'Alpha Ejection Compiler'!P85,IF($EG85="t",'Alpha Ejection Compiler'!W85,IF($EG85="m",'Alpha Ejection Compiler'!AD85,-1))))</f>
        <v>0.58319411675377286</v>
      </c>
      <c r="EL85" s="30">
        <f>IF($EG85="a",'Alpha Ejection Compiler'!J85,IF($EG85="z",'Alpha Ejection Compiler'!Q85,IF($EG85="t",'Alpha Ejection Compiler'!X85,IF($EG85="m",'Alpha Ejection Compiler'!AE85,-1))))</f>
        <v>0.57525580606267845</v>
      </c>
      <c r="EM85" s="30">
        <f>IF($EG85="a",'Alpha Ejection Compiler'!K85,IF($EG85="z",'Alpha Ejection Compiler'!R85,IF($EG85="t",'Alpha Ejection Compiler'!Y85,IF($EG85="m",'Alpha Ejection Compiler'!AF85,-1))))</f>
        <v>0.8803829323788831</v>
      </c>
      <c r="EN85" s="30">
        <f t="shared" si="274"/>
        <v>0.62289296042458098</v>
      </c>
      <c r="EO85" s="30">
        <f t="shared" si="174"/>
        <v>0.68086787185093611</v>
      </c>
      <c r="EP85" s="213" t="str">
        <f t="shared" si="275"/>
        <v>sample name</v>
      </c>
      <c r="EQ85" s="474">
        <f t="shared" si="276"/>
        <v>11.682662173495721</v>
      </c>
      <c r="ER85" s="475">
        <f t="shared" si="277"/>
        <v>12.479814106248931</v>
      </c>
      <c r="ES85" s="473">
        <f t="shared" si="278"/>
        <v>11682662.173495721</v>
      </c>
      <c r="ET85" s="476">
        <f t="shared" si="175"/>
        <v>2.7808242859479022E-14</v>
      </c>
      <c r="EU85" s="478">
        <f t="shared" si="176"/>
        <v>0.37671716784478099</v>
      </c>
      <c r="EV85" s="477">
        <f t="shared" si="279"/>
        <v>16083721.580382382</v>
      </c>
      <c r="EW85" s="474">
        <f t="shared" si="280"/>
        <v>16.083721580382381</v>
      </c>
      <c r="EX85" s="474"/>
      <c r="EZ85" s="128">
        <f t="shared" si="177"/>
        <v>2.9704040515747972E-21</v>
      </c>
      <c r="FA85" s="63">
        <f t="shared" si="178"/>
        <v>1.1973081346474233E-22</v>
      </c>
      <c r="FB85" s="67">
        <f t="shared" si="179"/>
        <v>7.2524363184255366E-22</v>
      </c>
      <c r="FC85" s="63">
        <f t="shared" si="180"/>
        <v>0</v>
      </c>
      <c r="FD85" s="63">
        <f t="shared" si="281"/>
        <v>3.8153784968820935E-21</v>
      </c>
      <c r="FE85" s="67">
        <f t="shared" si="282"/>
        <v>1.610802832088443E-10</v>
      </c>
      <c r="FF85" s="67">
        <f t="shared" si="181"/>
        <v>11682668.485640902</v>
      </c>
      <c r="FG85" s="64">
        <f t="shared" si="283"/>
        <v>11.682668485640901</v>
      </c>
      <c r="FH85" s="65">
        <f t="shared" si="182"/>
        <v>17150937.628700923</v>
      </c>
      <c r="FI85" s="65">
        <f t="shared" si="284"/>
        <v>17.150937628700923</v>
      </c>
      <c r="FJ85" s="65">
        <f t="shared" si="183"/>
        <v>19.472796493930787</v>
      </c>
      <c r="FK85" s="63">
        <f t="shared" si="184"/>
        <v>3.8153784968820935E-21</v>
      </c>
      <c r="FL85" s="63">
        <f t="shared" si="185"/>
        <v>4.3317286102918066E-21</v>
      </c>
      <c r="FM85" s="63">
        <f t="shared" si="186"/>
        <v>13264244.25602527</v>
      </c>
      <c r="FN85" s="65">
        <f t="shared" si="285"/>
        <v>13.26424425602527</v>
      </c>
      <c r="FO85" s="66">
        <f t="shared" si="286"/>
        <v>113.53779551588126</v>
      </c>
      <c r="FQ85" s="73">
        <f>IF('Picking Information'!U88="Y",'Calculations Page'!FG85,-1)</f>
        <v>11.682668485640901</v>
      </c>
      <c r="FR85" s="72">
        <f>IF('Picking Information'!U88="Y",'Calculations Page'!FN85,-1)</f>
        <v>13.26424425602527</v>
      </c>
      <c r="FS85" s="72">
        <f>IF('Picking Information'!A88="Y",1,'Calculations Page'!X85)</f>
        <v>0.68086787185093611</v>
      </c>
      <c r="FT85" s="72">
        <f t="shared" si="287"/>
        <v>7</v>
      </c>
      <c r="FU85" s="72">
        <f t="shared" si="288"/>
        <v>17.158495750257128</v>
      </c>
      <c r="FV85" s="72">
        <f t="shared" si="289"/>
        <v>19.481377818528117</v>
      </c>
      <c r="FW85" s="74">
        <f t="shared" si="290"/>
        <v>38.962755637056233</v>
      </c>
      <c r="FY85" s="79">
        <f t="shared" si="187"/>
        <v>49.847697442687604</v>
      </c>
      <c r="FZ85" s="80">
        <f t="shared" si="188"/>
        <v>0.49847697442687605</v>
      </c>
      <c r="GA85" s="80">
        <f>(DE85/1000)/'Calculations Page'!EH85</f>
        <v>641.16824195663492</v>
      </c>
      <c r="GB85" s="80">
        <f t="shared" si="189"/>
        <v>901.0749911138098</v>
      </c>
      <c r="GC85" s="80">
        <f>(DG85/1000)/'Calculations Page'!EH85</f>
        <v>633.38306452098186</v>
      </c>
      <c r="GD85" s="80">
        <f t="shared" si="190"/>
        <v>897.3827490919424</v>
      </c>
      <c r="GE85" s="80">
        <f>(DI85/1000)/'Calculations Page'!EH85</f>
        <v>0</v>
      </c>
      <c r="GF85" s="80" t="e">
        <f t="shared" si="191"/>
        <v>#DIV/0!</v>
      </c>
      <c r="GG85" s="81">
        <f t="shared" si="291"/>
        <v>790.01326211906564</v>
      </c>
      <c r="GH85" s="516">
        <f t="shared" si="192"/>
        <v>1.4263639754173495E-16</v>
      </c>
      <c r="GI85" s="515"/>
      <c r="GJ85" s="243"/>
      <c r="GK85" s="85" t="str">
        <f t="shared" si="292"/>
        <v>49.848</v>
      </c>
      <c r="GL85" s="86" t="str">
        <f t="shared" si="293"/>
        <v>0.498</v>
      </c>
      <c r="GM85" s="86" t="str">
        <f t="shared" si="294"/>
        <v>641.17</v>
      </c>
      <c r="GN85" s="86" t="str">
        <f t="shared" si="295"/>
        <v>901.07</v>
      </c>
      <c r="GO85" s="86" t="str">
        <f t="shared" si="296"/>
        <v>633.38</v>
      </c>
      <c r="GP85" s="86" t="str">
        <f t="shared" si="297"/>
        <v>897.38</v>
      </c>
      <c r="GQ85" s="86" t="str">
        <f t="shared" si="298"/>
        <v>0.00</v>
      </c>
      <c r="GR85" s="86" t="e">
        <f t="shared" si="299"/>
        <v>#DIV/0!</v>
      </c>
      <c r="GS85" s="86" t="str">
        <f t="shared" si="300"/>
        <v>11.68</v>
      </c>
      <c r="GT85" s="86" t="str">
        <f t="shared" si="301"/>
        <v>0.681</v>
      </c>
      <c r="GU85" s="86" t="str">
        <f t="shared" si="302"/>
        <v>17.16</v>
      </c>
      <c r="GV85" s="87" t="str">
        <f t="shared" si="303"/>
        <v>19.48</v>
      </c>
      <c r="GW85" s="87" t="str">
        <f t="shared" si="304"/>
        <v>13.26</v>
      </c>
      <c r="GX85" s="129"/>
      <c r="GY85" s="93"/>
    </row>
    <row r="86" spans="1:207">
      <c r="A86" s="39" t="str">
        <f>'Picking Information'!B89</f>
        <v>4</v>
      </c>
      <c r="B86" s="40" t="str">
        <f>'Picking Information'!D89</f>
        <v>TraIL</v>
      </c>
      <c r="C86" s="40" t="str">
        <f>'Picking Information'!E89</f>
        <v>sample name</v>
      </c>
      <c r="D86" s="45">
        <f>'Picking Information'!F89</f>
        <v>0</v>
      </c>
      <c r="E86" s="45">
        <v>1</v>
      </c>
      <c r="F86" s="121">
        <f>'Picking Information'!H89</f>
        <v>100</v>
      </c>
      <c r="G86" s="121">
        <f>'Picking Information'!I89</f>
        <v>100</v>
      </c>
      <c r="H86" s="121">
        <f>'Picking Information'!J89</f>
        <v>100</v>
      </c>
      <c r="I86" s="121">
        <f>'Picking Information'!K89</f>
        <v>100</v>
      </c>
      <c r="J86" s="121">
        <f t="shared" si="193"/>
        <v>100</v>
      </c>
      <c r="K86" s="121">
        <f t="shared" si="194"/>
        <v>100</v>
      </c>
      <c r="L86" s="121">
        <f t="shared" si="195"/>
        <v>50</v>
      </c>
      <c r="M86" s="121">
        <f>IF('Picking Information'!P89="N",'Calculations Page'!F86*1.5,'Calculations Page'!F86)</f>
        <v>100</v>
      </c>
      <c r="N86" s="46" t="str">
        <f>'Picking Information'!R89</f>
        <v>apatite</v>
      </c>
      <c r="O86" s="222"/>
      <c r="P86" s="47">
        <f t="shared" si="196"/>
        <v>2.0784609690826529E-6</v>
      </c>
      <c r="Q86" s="306">
        <f t="shared" si="197"/>
        <v>8.9504172281360495E-7</v>
      </c>
      <c r="R86" s="47">
        <f t="shared" si="198"/>
        <v>1.013358894683579</v>
      </c>
      <c r="S86" s="47">
        <f t="shared" si="199"/>
        <v>6.6199999999999995E-2</v>
      </c>
      <c r="T86" s="47">
        <f t="shared" si="200"/>
        <v>0.06</v>
      </c>
      <c r="U86" s="47">
        <f t="shared" si="201"/>
        <v>0.77623303054496762</v>
      </c>
      <c r="V86" s="47">
        <f t="shared" si="202"/>
        <v>0.69010694319999999</v>
      </c>
      <c r="W86" s="47">
        <f t="shared" si="203"/>
        <v>0.64881813560000001</v>
      </c>
      <c r="X86" s="239">
        <f t="shared" si="204"/>
        <v>0.68086787185093611</v>
      </c>
      <c r="Y86" s="306">
        <f t="shared" si="205"/>
        <v>5.6837745019660078E-3</v>
      </c>
      <c r="Z86" s="306">
        <f t="shared" si="206"/>
        <v>4.4752086140680244E-6</v>
      </c>
      <c r="AA86" s="192"/>
      <c r="AB86" s="192"/>
      <c r="AC86" s="192"/>
      <c r="AD86" s="192"/>
      <c r="AE86" s="192"/>
      <c r="AF86" s="192"/>
      <c r="AG86" s="251">
        <f t="shared" si="166"/>
        <v>1433738424205.7283</v>
      </c>
      <c r="AH86" s="246">
        <f t="shared" si="207"/>
        <v>8608725199.2922001</v>
      </c>
      <c r="AI86" s="246">
        <f t="shared" si="167"/>
        <v>1691112105561.1543</v>
      </c>
      <c r="AJ86" s="246">
        <f t="shared" si="208"/>
        <v>13847555888.523577</v>
      </c>
      <c r="AK86" s="246">
        <f t="shared" si="168"/>
        <v>174546574.43947619</v>
      </c>
      <c r="AL86" s="246">
        <f t="shared" si="209"/>
        <v>79527107.403615773</v>
      </c>
      <c r="AM86" s="213" t="str">
        <f t="shared" si="210"/>
        <v>sample name</v>
      </c>
      <c r="AN86" s="256">
        <f t="shared" si="211"/>
        <v>1303284548.9639471</v>
      </c>
      <c r="AO86" s="252">
        <f t="shared" si="212"/>
        <v>1433738424205.7283</v>
      </c>
      <c r="AP86" s="252">
        <f t="shared" si="169"/>
        <v>-2.199E-3</v>
      </c>
      <c r="AQ86" s="252">
        <f t="shared" si="170"/>
        <v>-0.99998423165137618</v>
      </c>
      <c r="AR86" s="252">
        <f t="shared" si="213"/>
        <v>8608725199.2922001</v>
      </c>
      <c r="AS86" s="252">
        <f t="shared" si="171"/>
        <v>1.6318924942564423E-4</v>
      </c>
      <c r="AT86" s="252">
        <f t="shared" si="214"/>
        <v>-7.452123257462559E-2</v>
      </c>
      <c r="AU86" s="252">
        <f t="shared" si="215"/>
        <v>137290153.01859486</v>
      </c>
      <c r="AV86" s="252">
        <f t="shared" si="216"/>
        <v>9456562.6330664139</v>
      </c>
      <c r="AW86" s="252">
        <f t="shared" si="217"/>
        <v>996169.97067578149</v>
      </c>
      <c r="AX86" s="252">
        <f t="shared" si="218"/>
        <v>2673662207.5426502</v>
      </c>
      <c r="AY86" s="252">
        <f t="shared" si="219"/>
        <v>1691112105561.1543</v>
      </c>
      <c r="AZ86" s="252">
        <f t="shared" si="220"/>
        <v>-0.13029600894067567</v>
      </c>
      <c r="BA86" s="252">
        <f t="shared" si="221"/>
        <v>-1</v>
      </c>
      <c r="BB86" s="252">
        <f t="shared" si="222"/>
        <v>13847555888.523577</v>
      </c>
      <c r="BC86" s="252">
        <f t="shared" si="223"/>
        <v>5.34545603211162E-4</v>
      </c>
      <c r="BD86" s="252">
        <f t="shared" si="224"/>
        <v>-4.1025163014571245E-3</v>
      </c>
      <c r="BE86" s="252">
        <f t="shared" si="225"/>
        <v>26831629.130094022</v>
      </c>
      <c r="BF86" s="252">
        <f t="shared" si="226"/>
        <v>269331.52955150726</v>
      </c>
      <c r="BG86" s="252">
        <f t="shared" si="227"/>
        <v>124328.76421099737</v>
      </c>
      <c r="BH86" s="213"/>
      <c r="BI86" s="213"/>
      <c r="BJ86" s="213"/>
      <c r="BK86" s="213"/>
      <c r="BL86" s="213" t="str">
        <f t="shared" si="228"/>
        <v>sample name</v>
      </c>
      <c r="BM86" s="304">
        <f>(($AC$20-'ICPMS Data'!V87)/('ICPMS Data'!V87/$AC$12-1)*AG86)</f>
        <v>1442224508600.5576</v>
      </c>
      <c r="BN86" s="304">
        <f t="shared" si="229"/>
        <v>1433738424205.7283</v>
      </c>
      <c r="BO86" s="304">
        <f>$AC$33-'ICPMS Data'!V87</f>
        <v>-0.99999899999999997</v>
      </c>
      <c r="BP86" s="304">
        <f>'ICPMS Data'!V87/$AC$12-1</f>
        <v>-0.9928325688073395</v>
      </c>
      <c r="BQ86" s="304">
        <f t="shared" si="230"/>
        <v>8608725199.2922001</v>
      </c>
      <c r="BR86" s="304">
        <f>SQRT($AD$33^2+'ICPMS Data'!W87^2)</f>
        <v>1</v>
      </c>
      <c r="BS86" s="304">
        <f>BP86*SQRT(('ICPMS Data'!W87/'ICPMS Data'!V87)^2+($AE$12/$AC$12)^2)</f>
        <v>-0.99285807041188889</v>
      </c>
      <c r="BT86" s="304">
        <f t="shared" si="231"/>
        <v>2039659057534.6572</v>
      </c>
      <c r="BU86" s="485">
        <f t="shared" si="232"/>
        <v>10464703511.882029</v>
      </c>
      <c r="BV86" s="304">
        <f t="shared" si="233"/>
        <v>14799656485.616226</v>
      </c>
      <c r="BW86" s="304">
        <f>AI86*(($AC$21-'ICPMS Data'!X87)/('ICPMS Data'!X87/$AC$13-1))</f>
        <v>1473438918630.7102</v>
      </c>
      <c r="BX86" s="304">
        <f t="shared" si="234"/>
        <v>1691112105561.1543</v>
      </c>
      <c r="BY86" s="304">
        <f>$AC$34-'ICPMS Data'!X87</f>
        <v>-0.99999899999999997</v>
      </c>
      <c r="BZ86" s="304">
        <f>'ICPMS Data'!X87/$AC$13-1</f>
        <v>-1</v>
      </c>
      <c r="CA86" s="304">
        <f t="shared" si="235"/>
        <v>13847555888.523577</v>
      </c>
      <c r="CB86" s="304">
        <f>SQRT($AD$34^2+'ICPMS Data'!Y87^2)</f>
        <v>1</v>
      </c>
      <c r="CC86" s="304">
        <f>BZ86*SQRT(('ICPMS Data'!Y87/'ICPMS Data'!X87)^2+($AE$13/$AC$13)^2)</f>
        <v>-1</v>
      </c>
      <c r="CD86" s="304">
        <f t="shared" si="236"/>
        <v>2083793272822.5024</v>
      </c>
      <c r="CE86" s="485">
        <v>0</v>
      </c>
      <c r="CF86" s="485">
        <v>0</v>
      </c>
      <c r="CG86" s="213" t="str">
        <f t="shared" si="237"/>
        <v>sample name</v>
      </c>
      <c r="CH86" s="262">
        <f t="shared" si="238"/>
        <v>1440921224051.5938</v>
      </c>
      <c r="CI86" s="257">
        <f t="shared" si="239"/>
        <v>2039659062155.1809</v>
      </c>
      <c r="CJ86" s="257">
        <f t="shared" si="240"/>
        <v>10455246949.248962</v>
      </c>
      <c r="CK86" s="257">
        <f t="shared" si="241"/>
        <v>14799656519.142496</v>
      </c>
      <c r="CL86" s="262">
        <f t="shared" si="242"/>
        <v>1470765256423.1675</v>
      </c>
      <c r="CM86" s="257">
        <f t="shared" si="243"/>
        <v>2083793272995.249</v>
      </c>
      <c r="CN86" s="262">
        <f t="shared" si="244"/>
        <v>-269331.52955150726</v>
      </c>
      <c r="CO86" s="257">
        <f t="shared" si="245"/>
        <v>124328.76421099737</v>
      </c>
      <c r="CP86" s="286"/>
      <c r="CQ86" s="218">
        <f t="shared" si="246"/>
        <v>2.4109243704332935E-12</v>
      </c>
      <c r="CR86" s="48">
        <f t="shared" si="247"/>
        <v>3.3882271664527924E-12</v>
      </c>
      <c r="CS86" s="219">
        <f t="shared" si="248"/>
        <v>2.3935568505840428E-12</v>
      </c>
      <c r="CT86" s="219">
        <f t="shared" si="249"/>
        <v>3.3881379770019618E-12</v>
      </c>
      <c r="CU86" s="323">
        <f t="shared" si="250"/>
        <v>0.56437141893797726</v>
      </c>
      <c r="CV86" s="219">
        <f t="shared" si="251"/>
        <v>1.7367519849250768E-14</v>
      </c>
      <c r="CW86" s="219">
        <f t="shared" si="252"/>
        <v>2.4584147041764943E-14</v>
      </c>
      <c r="CX86" s="323">
        <f t="shared" si="253"/>
        <v>3.5831675947316753E-3</v>
      </c>
      <c r="CY86" s="48">
        <f t="shared" si="254"/>
        <v>2.443131655187986E-12</v>
      </c>
      <c r="CZ86" s="48">
        <f t="shared" si="255"/>
        <v>3.4614506195934368E-12</v>
      </c>
      <c r="DA86" s="323">
        <f t="shared" si="256"/>
        <v>0.43204541346729097</v>
      </c>
      <c r="DB86" s="219">
        <f t="shared" si="257"/>
        <v>0</v>
      </c>
      <c r="DC86" s="219">
        <f t="shared" si="258"/>
        <v>0</v>
      </c>
      <c r="DD86" s="213"/>
      <c r="DE86" s="267">
        <f t="shared" si="259"/>
        <v>0.57387232789423681</v>
      </c>
      <c r="DF86" s="263">
        <f t="shared" si="260"/>
        <v>0.80649971243075813</v>
      </c>
      <c r="DG86" s="263">
        <f t="shared" si="261"/>
        <v>0.56690426926982029</v>
      </c>
      <c r="DH86" s="263">
        <f t="shared" si="262"/>
        <v>0.8031950017704611</v>
      </c>
      <c r="DI86" s="263">
        <f t="shared" si="263"/>
        <v>0</v>
      </c>
      <c r="DJ86" s="268">
        <f t="shared" si="264"/>
        <v>0</v>
      </c>
      <c r="DL86" s="49">
        <f>'He Data'!P88/(1000000000*22413.6)</f>
        <v>4.4615768997394438E-14</v>
      </c>
      <c r="DM86" s="45">
        <f>DL86*('He Data'!Q88/'He Data'!P88)</f>
        <v>4.4615768997394438E-16</v>
      </c>
      <c r="DN86" s="50">
        <f t="shared" si="265"/>
        <v>26867616090.23093</v>
      </c>
      <c r="DO86" s="51">
        <f>DN86*('He Data'!Q88/'He Data'!P88)</f>
        <v>268676160.9023093</v>
      </c>
      <c r="DP86" s="50">
        <f t="shared" si="266"/>
        <v>6.5527793044642685E-14</v>
      </c>
      <c r="DQ86" s="50">
        <f t="shared" si="267"/>
        <v>6.5527793044642689E-16</v>
      </c>
      <c r="DR86" s="50">
        <f>('He Data'!P88/1000000000)*0.0000000008107131194</f>
        <v>8.1071311940000007E-19</v>
      </c>
      <c r="DS86" s="50">
        <f>('He Data'!P88/1000000000)/3785.41178*42</f>
        <v>1.1095226210766429E-11</v>
      </c>
      <c r="DW86" s="213" t="str">
        <f t="shared" si="268"/>
        <v>sample name</v>
      </c>
      <c r="DX86" s="324">
        <f t="shared" si="269"/>
        <v>11.682668485640901</v>
      </c>
      <c r="DY86" s="325">
        <f t="shared" si="270"/>
        <v>12.479820849095493</v>
      </c>
      <c r="DZ86" s="326">
        <f t="shared" si="271"/>
        <v>11682668.485640902</v>
      </c>
      <c r="EA86" s="326">
        <f t="shared" si="172"/>
        <v>4.4615793103292131E-14</v>
      </c>
      <c r="EB86" s="324">
        <f t="shared" si="173"/>
        <v>-5.40299948539397E-7</v>
      </c>
      <c r="EC86" s="326">
        <f t="shared" si="272"/>
        <v>11682662.173495721</v>
      </c>
      <c r="ED86" s="324">
        <f t="shared" si="273"/>
        <v>11.682662173495721</v>
      </c>
      <c r="EE86" s="326"/>
      <c r="EF86" s="457" t="str">
        <f>'Picking Information'!B89</f>
        <v>4</v>
      </c>
      <c r="EG86" s="459" t="str">
        <f>'Picking Information'!C89</f>
        <v>a</v>
      </c>
      <c r="EH86" s="510">
        <f>IF($EG86="a",'Alpha Ejection Compiler'!G86,IF($EG86="z",'Alpha Ejection Compiler'!N86,IF($EG86="t",'Alpha Ejection Compiler'!U86,IF($EG86="m",'Alpha Ejection Compiler'!AB86,-1))))</f>
        <v>8.9504172281360495E-7</v>
      </c>
      <c r="EI86" s="511">
        <f>'Alpha Ejection Compiler'!E86</f>
        <v>36.473074156562177</v>
      </c>
      <c r="EJ86" s="30">
        <f>IF($EG86="a",'Alpha Ejection Compiler'!H86,IF($EG86="z",'Alpha Ejection Compiler'!O86,IF($EG86="t",'Alpha Ejection Compiler'!V86,IF($EG86="m",'Alpha Ejection Compiler'!AC86,-1))))</f>
        <v>0.63662546245111906</v>
      </c>
      <c r="EK86" s="30">
        <f>IF($EG86="a",'Alpha Ejection Compiler'!I86,IF($EG86="z",'Alpha Ejection Compiler'!P86,IF($EG86="t",'Alpha Ejection Compiler'!W86,IF($EG86="m",'Alpha Ejection Compiler'!AD86,-1))))</f>
        <v>0.58319411675377286</v>
      </c>
      <c r="EL86" s="30">
        <f>IF($EG86="a",'Alpha Ejection Compiler'!J86,IF($EG86="z",'Alpha Ejection Compiler'!Q86,IF($EG86="t",'Alpha Ejection Compiler'!X86,IF($EG86="m",'Alpha Ejection Compiler'!AE86,-1))))</f>
        <v>0.57525580606267845</v>
      </c>
      <c r="EM86" s="30">
        <f>IF($EG86="a",'Alpha Ejection Compiler'!K86,IF($EG86="z",'Alpha Ejection Compiler'!R86,IF($EG86="t",'Alpha Ejection Compiler'!Y86,IF($EG86="m",'Alpha Ejection Compiler'!AF86,-1))))</f>
        <v>0.8803829323788831</v>
      </c>
      <c r="EN86" s="30">
        <f t="shared" si="274"/>
        <v>0.62289296042458098</v>
      </c>
      <c r="EO86" s="30">
        <f t="shared" si="174"/>
        <v>0.68086787185093611</v>
      </c>
      <c r="EP86" s="213" t="str">
        <f t="shared" si="275"/>
        <v>sample name</v>
      </c>
      <c r="EQ86" s="474">
        <f t="shared" si="276"/>
        <v>11.682662173495721</v>
      </c>
      <c r="ER86" s="475">
        <f t="shared" si="277"/>
        <v>12.479814106248931</v>
      </c>
      <c r="ES86" s="473">
        <f t="shared" si="278"/>
        <v>11682662.173495721</v>
      </c>
      <c r="ET86" s="476">
        <f t="shared" si="175"/>
        <v>2.7808242859479022E-14</v>
      </c>
      <c r="EU86" s="478">
        <f t="shared" si="176"/>
        <v>0.37671716784478099</v>
      </c>
      <c r="EV86" s="477">
        <f t="shared" si="279"/>
        <v>16083721.580382382</v>
      </c>
      <c r="EW86" s="474">
        <f t="shared" si="280"/>
        <v>16.083721580382381</v>
      </c>
      <c r="EX86" s="474"/>
      <c r="EZ86" s="128">
        <f t="shared" si="177"/>
        <v>2.9704040515747972E-21</v>
      </c>
      <c r="FA86" s="63">
        <f t="shared" si="178"/>
        <v>1.1973081346474233E-22</v>
      </c>
      <c r="FB86" s="67">
        <f t="shared" si="179"/>
        <v>7.2524363184255366E-22</v>
      </c>
      <c r="FC86" s="63">
        <f t="shared" si="180"/>
        <v>0</v>
      </c>
      <c r="FD86" s="63">
        <f t="shared" si="281"/>
        <v>3.8153784968820935E-21</v>
      </c>
      <c r="FE86" s="67">
        <f t="shared" si="282"/>
        <v>1.610802832088443E-10</v>
      </c>
      <c r="FF86" s="67">
        <f t="shared" si="181"/>
        <v>11682668.485640902</v>
      </c>
      <c r="FG86" s="64">
        <f t="shared" si="283"/>
        <v>11.682668485640901</v>
      </c>
      <c r="FH86" s="65">
        <f t="shared" si="182"/>
        <v>17150937.628700923</v>
      </c>
      <c r="FI86" s="65">
        <f t="shared" si="284"/>
        <v>17.150937628700923</v>
      </c>
      <c r="FJ86" s="65">
        <f t="shared" si="183"/>
        <v>19.472796493930787</v>
      </c>
      <c r="FK86" s="63">
        <f t="shared" si="184"/>
        <v>3.8153784968820935E-21</v>
      </c>
      <c r="FL86" s="63">
        <f t="shared" si="185"/>
        <v>4.3317286102918066E-21</v>
      </c>
      <c r="FM86" s="63">
        <f t="shared" si="186"/>
        <v>13264244.25602527</v>
      </c>
      <c r="FN86" s="65">
        <f t="shared" si="285"/>
        <v>13.26424425602527</v>
      </c>
      <c r="FO86" s="66">
        <f t="shared" si="286"/>
        <v>113.53779551588126</v>
      </c>
      <c r="FQ86" s="73">
        <f>IF('Picking Information'!U89="Y",'Calculations Page'!FG86,-1)</f>
        <v>11.682668485640901</v>
      </c>
      <c r="FR86" s="72">
        <f>IF('Picking Information'!U89="Y",'Calculations Page'!FN86,-1)</f>
        <v>13.26424425602527</v>
      </c>
      <c r="FS86" s="72">
        <f>IF('Picking Information'!A89="Y",1,'Calculations Page'!X86)</f>
        <v>0.68086787185093611</v>
      </c>
      <c r="FT86" s="72">
        <f t="shared" si="287"/>
        <v>7</v>
      </c>
      <c r="FU86" s="72">
        <f t="shared" si="288"/>
        <v>17.158495750257128</v>
      </c>
      <c r="FV86" s="72">
        <f t="shared" si="289"/>
        <v>19.481377818528117</v>
      </c>
      <c r="FW86" s="74">
        <f t="shared" si="290"/>
        <v>38.962755637056233</v>
      </c>
      <c r="FY86" s="79">
        <f t="shared" si="187"/>
        <v>49.847697442687604</v>
      </c>
      <c r="FZ86" s="80">
        <f t="shared" si="188"/>
        <v>0.49847697442687605</v>
      </c>
      <c r="GA86" s="80">
        <f>(DE86/1000)/'Calculations Page'!EH86</f>
        <v>641.16824195663492</v>
      </c>
      <c r="GB86" s="80">
        <f t="shared" si="189"/>
        <v>901.0749911138098</v>
      </c>
      <c r="GC86" s="80">
        <f>(DG86/1000)/'Calculations Page'!EH86</f>
        <v>633.38306452098186</v>
      </c>
      <c r="GD86" s="80">
        <f t="shared" si="190"/>
        <v>897.3827490919424</v>
      </c>
      <c r="GE86" s="80">
        <f>(DI86/1000)/'Calculations Page'!EH86</f>
        <v>0</v>
      </c>
      <c r="GF86" s="80" t="e">
        <f t="shared" si="191"/>
        <v>#DIV/0!</v>
      </c>
      <c r="GG86" s="81">
        <f t="shared" si="291"/>
        <v>790.01326211906564</v>
      </c>
      <c r="GH86" s="516">
        <f t="shared" si="192"/>
        <v>1.4263639754173495E-16</v>
      </c>
      <c r="GI86" s="515"/>
      <c r="GJ86" s="243"/>
      <c r="GK86" s="85" t="str">
        <f t="shared" si="292"/>
        <v>49.848</v>
      </c>
      <c r="GL86" s="86" t="str">
        <f t="shared" si="293"/>
        <v>0.498</v>
      </c>
      <c r="GM86" s="86" t="str">
        <f t="shared" si="294"/>
        <v>641.17</v>
      </c>
      <c r="GN86" s="86" t="str">
        <f t="shared" si="295"/>
        <v>901.07</v>
      </c>
      <c r="GO86" s="86" t="str">
        <f t="shared" si="296"/>
        <v>633.38</v>
      </c>
      <c r="GP86" s="86" t="str">
        <f t="shared" si="297"/>
        <v>897.38</v>
      </c>
      <c r="GQ86" s="86" t="str">
        <f t="shared" si="298"/>
        <v>0.00</v>
      </c>
      <c r="GR86" s="86" t="e">
        <f t="shared" si="299"/>
        <v>#DIV/0!</v>
      </c>
      <c r="GS86" s="86" t="str">
        <f t="shared" si="300"/>
        <v>11.68</v>
      </c>
      <c r="GT86" s="86" t="str">
        <f t="shared" si="301"/>
        <v>0.681</v>
      </c>
      <c r="GU86" s="86" t="str">
        <f t="shared" si="302"/>
        <v>17.16</v>
      </c>
      <c r="GV86" s="87" t="str">
        <f t="shared" si="303"/>
        <v>19.48</v>
      </c>
      <c r="GW86" s="87" t="str">
        <f t="shared" si="304"/>
        <v>13.26</v>
      </c>
      <c r="GX86" s="129"/>
      <c r="GY86" s="93"/>
    </row>
    <row r="87" spans="1:207">
      <c r="A87" s="39" t="str">
        <f>'Picking Information'!B90</f>
        <v>4</v>
      </c>
      <c r="B87" s="40" t="str">
        <f>'Picking Information'!D90</f>
        <v>TraIL</v>
      </c>
      <c r="C87" s="40" t="str">
        <f>'Picking Information'!E90</f>
        <v>sample name</v>
      </c>
      <c r="D87" s="45">
        <f>'Picking Information'!F90</f>
        <v>0</v>
      </c>
      <c r="E87" s="45">
        <v>1</v>
      </c>
      <c r="F87" s="121">
        <f>'Picking Information'!H90</f>
        <v>100</v>
      </c>
      <c r="G87" s="121">
        <f>'Picking Information'!I90</f>
        <v>100</v>
      </c>
      <c r="H87" s="121">
        <f>'Picking Information'!J90</f>
        <v>100</v>
      </c>
      <c r="I87" s="121">
        <f>'Picking Information'!K90</f>
        <v>100</v>
      </c>
      <c r="J87" s="121">
        <f t="shared" si="193"/>
        <v>100</v>
      </c>
      <c r="K87" s="121">
        <f t="shared" si="194"/>
        <v>100</v>
      </c>
      <c r="L87" s="121">
        <f t="shared" si="195"/>
        <v>50</v>
      </c>
      <c r="M87" s="121">
        <f>IF('Picking Information'!P90="N",'Calculations Page'!F87*1.5,'Calculations Page'!F87)</f>
        <v>100</v>
      </c>
      <c r="N87" s="46" t="str">
        <f>'Picking Information'!R90</f>
        <v>apatite</v>
      </c>
      <c r="O87" s="222"/>
      <c r="P87" s="47">
        <f t="shared" si="196"/>
        <v>2.0784609690826529E-6</v>
      </c>
      <c r="Q87" s="306">
        <f t="shared" si="197"/>
        <v>8.9504172281360495E-7</v>
      </c>
      <c r="R87" s="47">
        <f t="shared" si="198"/>
        <v>1.013358894683579</v>
      </c>
      <c r="S87" s="47">
        <f t="shared" si="199"/>
        <v>6.6199999999999995E-2</v>
      </c>
      <c r="T87" s="47">
        <f t="shared" si="200"/>
        <v>0.06</v>
      </c>
      <c r="U87" s="47">
        <f t="shared" si="201"/>
        <v>0.77623303054496762</v>
      </c>
      <c r="V87" s="47">
        <f t="shared" si="202"/>
        <v>0.69010694319999999</v>
      </c>
      <c r="W87" s="47">
        <f t="shared" si="203"/>
        <v>0.64881813560000001</v>
      </c>
      <c r="X87" s="239">
        <f t="shared" si="204"/>
        <v>0.68086787185093611</v>
      </c>
      <c r="Y87" s="306">
        <f t="shared" si="205"/>
        <v>5.6837745019660078E-3</v>
      </c>
      <c r="Z87" s="306">
        <f t="shared" si="206"/>
        <v>4.4752086140680244E-6</v>
      </c>
      <c r="AA87" s="192"/>
      <c r="AB87" s="192"/>
      <c r="AC87" s="192"/>
      <c r="AD87" s="192"/>
      <c r="AE87" s="192"/>
      <c r="AF87" s="192"/>
      <c r="AG87" s="251">
        <f t="shared" si="166"/>
        <v>1433738424205.7283</v>
      </c>
      <c r="AH87" s="246">
        <f t="shared" si="207"/>
        <v>8608725199.2922001</v>
      </c>
      <c r="AI87" s="246">
        <f t="shared" si="167"/>
        <v>1691112105561.1543</v>
      </c>
      <c r="AJ87" s="246">
        <f t="shared" si="208"/>
        <v>13847555888.523577</v>
      </c>
      <c r="AK87" s="246">
        <f t="shared" si="168"/>
        <v>174546574.43947619</v>
      </c>
      <c r="AL87" s="246">
        <f t="shared" si="209"/>
        <v>79527107.403615773</v>
      </c>
      <c r="AM87" s="213" t="str">
        <f t="shared" si="210"/>
        <v>sample name</v>
      </c>
      <c r="AN87" s="256">
        <f t="shared" si="211"/>
        <v>1303284548.9639471</v>
      </c>
      <c r="AO87" s="252">
        <f t="shared" si="212"/>
        <v>1433738424205.7283</v>
      </c>
      <c r="AP87" s="252">
        <f t="shared" si="169"/>
        <v>-2.199E-3</v>
      </c>
      <c r="AQ87" s="252">
        <f t="shared" si="170"/>
        <v>-0.99998423165137618</v>
      </c>
      <c r="AR87" s="252">
        <f t="shared" si="213"/>
        <v>8608725199.2922001</v>
      </c>
      <c r="AS87" s="252">
        <f t="shared" si="171"/>
        <v>1.6318924942564423E-4</v>
      </c>
      <c r="AT87" s="252">
        <f t="shared" si="214"/>
        <v>-7.452123257462559E-2</v>
      </c>
      <c r="AU87" s="252">
        <f t="shared" si="215"/>
        <v>137290153.01859486</v>
      </c>
      <c r="AV87" s="252">
        <f t="shared" si="216"/>
        <v>9456562.6330664139</v>
      </c>
      <c r="AW87" s="252">
        <f t="shared" si="217"/>
        <v>996169.97067578149</v>
      </c>
      <c r="AX87" s="252">
        <f t="shared" si="218"/>
        <v>2673662207.5426502</v>
      </c>
      <c r="AY87" s="252">
        <f t="shared" si="219"/>
        <v>1691112105561.1543</v>
      </c>
      <c r="AZ87" s="252">
        <f t="shared" si="220"/>
        <v>-0.13029600894067567</v>
      </c>
      <c r="BA87" s="252">
        <f t="shared" si="221"/>
        <v>-1</v>
      </c>
      <c r="BB87" s="252">
        <f t="shared" si="222"/>
        <v>13847555888.523577</v>
      </c>
      <c r="BC87" s="252">
        <f t="shared" si="223"/>
        <v>5.34545603211162E-4</v>
      </c>
      <c r="BD87" s="252">
        <f t="shared" si="224"/>
        <v>-4.1025163014571245E-3</v>
      </c>
      <c r="BE87" s="252">
        <f t="shared" si="225"/>
        <v>26831629.130094022</v>
      </c>
      <c r="BF87" s="252">
        <f t="shared" si="226"/>
        <v>269331.52955150726</v>
      </c>
      <c r="BG87" s="252">
        <f t="shared" si="227"/>
        <v>124328.76421099737</v>
      </c>
      <c r="BH87" s="213"/>
      <c r="BI87" s="213"/>
      <c r="BJ87" s="213"/>
      <c r="BK87" s="213"/>
      <c r="BL87" s="213" t="str">
        <f t="shared" si="228"/>
        <v>sample name</v>
      </c>
      <c r="BM87" s="304">
        <f>(($AC$20-'ICPMS Data'!V88)/('ICPMS Data'!V88/$AC$12-1)*AG87)</f>
        <v>1442224508600.5576</v>
      </c>
      <c r="BN87" s="304">
        <f t="shared" si="229"/>
        <v>1433738424205.7283</v>
      </c>
      <c r="BO87" s="304">
        <f>$AC$33-'ICPMS Data'!V88</f>
        <v>-0.99999899999999997</v>
      </c>
      <c r="BP87" s="304">
        <f>'ICPMS Data'!V88/$AC$12-1</f>
        <v>-0.9928325688073395</v>
      </c>
      <c r="BQ87" s="304">
        <f t="shared" si="230"/>
        <v>8608725199.2922001</v>
      </c>
      <c r="BR87" s="304">
        <f>SQRT($AD$33^2+'ICPMS Data'!W88^2)</f>
        <v>1</v>
      </c>
      <c r="BS87" s="304">
        <f>BP87*SQRT(('ICPMS Data'!W88/'ICPMS Data'!V88)^2+($AE$12/$AC$12)^2)</f>
        <v>-0.99285807041188889</v>
      </c>
      <c r="BT87" s="304">
        <f t="shared" si="231"/>
        <v>2039659057534.6572</v>
      </c>
      <c r="BU87" s="485">
        <f t="shared" si="232"/>
        <v>10464703511.882029</v>
      </c>
      <c r="BV87" s="304">
        <f t="shared" si="233"/>
        <v>14799656485.616226</v>
      </c>
      <c r="BW87" s="304">
        <f>AI87*(($AC$21-'ICPMS Data'!X88)/('ICPMS Data'!X88/$AC$13-1))</f>
        <v>1473438918630.7102</v>
      </c>
      <c r="BX87" s="304">
        <f t="shared" si="234"/>
        <v>1691112105561.1543</v>
      </c>
      <c r="BY87" s="304">
        <f>$AC$34-'ICPMS Data'!X88</f>
        <v>-0.99999899999999997</v>
      </c>
      <c r="BZ87" s="304">
        <f>'ICPMS Data'!X88/$AC$13-1</f>
        <v>-1</v>
      </c>
      <c r="CA87" s="304">
        <f t="shared" si="235"/>
        <v>13847555888.523577</v>
      </c>
      <c r="CB87" s="304">
        <f>SQRT($AD$34^2+'ICPMS Data'!Y88^2)</f>
        <v>1</v>
      </c>
      <c r="CC87" s="304">
        <f>BZ87*SQRT(('ICPMS Data'!Y88/'ICPMS Data'!X88)^2+($AE$13/$AC$13)^2)</f>
        <v>-1</v>
      </c>
      <c r="CD87" s="304">
        <f t="shared" si="236"/>
        <v>2083793272822.5024</v>
      </c>
      <c r="CE87" s="485">
        <v>0</v>
      </c>
      <c r="CF87" s="485">
        <v>0</v>
      </c>
      <c r="CG87" s="213" t="str">
        <f t="shared" si="237"/>
        <v>sample name</v>
      </c>
      <c r="CH87" s="262">
        <f t="shared" si="238"/>
        <v>1440921224051.5938</v>
      </c>
      <c r="CI87" s="257">
        <f t="shared" si="239"/>
        <v>2039659062155.1809</v>
      </c>
      <c r="CJ87" s="257">
        <f t="shared" si="240"/>
        <v>10455246949.248962</v>
      </c>
      <c r="CK87" s="257">
        <f t="shared" si="241"/>
        <v>14799656519.142496</v>
      </c>
      <c r="CL87" s="262">
        <f t="shared" si="242"/>
        <v>1470765256423.1675</v>
      </c>
      <c r="CM87" s="257">
        <f t="shared" si="243"/>
        <v>2083793272995.249</v>
      </c>
      <c r="CN87" s="262">
        <f t="shared" si="244"/>
        <v>-269331.52955150726</v>
      </c>
      <c r="CO87" s="257">
        <f t="shared" si="245"/>
        <v>124328.76421099737</v>
      </c>
      <c r="CP87" s="286"/>
      <c r="CQ87" s="218">
        <f t="shared" si="246"/>
        <v>2.4109243704332935E-12</v>
      </c>
      <c r="CR87" s="48">
        <f t="shared" si="247"/>
        <v>3.3882271664527924E-12</v>
      </c>
      <c r="CS87" s="219">
        <f t="shared" si="248"/>
        <v>2.3935568505840428E-12</v>
      </c>
      <c r="CT87" s="219">
        <f t="shared" si="249"/>
        <v>3.3881379770019618E-12</v>
      </c>
      <c r="CU87" s="323">
        <f t="shared" si="250"/>
        <v>0.56437141893797726</v>
      </c>
      <c r="CV87" s="219">
        <f t="shared" si="251"/>
        <v>1.7367519849250768E-14</v>
      </c>
      <c r="CW87" s="219">
        <f t="shared" si="252"/>
        <v>2.4584147041764943E-14</v>
      </c>
      <c r="CX87" s="323">
        <f t="shared" si="253"/>
        <v>3.5831675947316753E-3</v>
      </c>
      <c r="CY87" s="48">
        <f t="shared" si="254"/>
        <v>2.443131655187986E-12</v>
      </c>
      <c r="CZ87" s="48">
        <f t="shared" si="255"/>
        <v>3.4614506195934368E-12</v>
      </c>
      <c r="DA87" s="323">
        <f t="shared" si="256"/>
        <v>0.43204541346729097</v>
      </c>
      <c r="DB87" s="219">
        <f t="shared" si="257"/>
        <v>0</v>
      </c>
      <c r="DC87" s="219">
        <f t="shared" si="258"/>
        <v>0</v>
      </c>
      <c r="DD87" s="213"/>
      <c r="DE87" s="267">
        <f t="shared" si="259"/>
        <v>0.57387232789423681</v>
      </c>
      <c r="DF87" s="263">
        <f t="shared" si="260"/>
        <v>0.80649971243075813</v>
      </c>
      <c r="DG87" s="263">
        <f t="shared" si="261"/>
        <v>0.56690426926982029</v>
      </c>
      <c r="DH87" s="263">
        <f t="shared" si="262"/>
        <v>0.8031950017704611</v>
      </c>
      <c r="DI87" s="263">
        <f t="shared" si="263"/>
        <v>0</v>
      </c>
      <c r="DJ87" s="268">
        <f t="shared" si="264"/>
        <v>0</v>
      </c>
      <c r="DL87" s="49">
        <f>'He Data'!P89/(1000000000*22413.6)</f>
        <v>4.4615768997394438E-14</v>
      </c>
      <c r="DM87" s="45">
        <f>DL87*('He Data'!Q89/'He Data'!P89)</f>
        <v>4.4615768997394438E-16</v>
      </c>
      <c r="DN87" s="50">
        <f t="shared" si="265"/>
        <v>26867616090.23093</v>
      </c>
      <c r="DO87" s="51">
        <f>DN87*('He Data'!Q89/'He Data'!P89)</f>
        <v>268676160.9023093</v>
      </c>
      <c r="DP87" s="50">
        <f t="shared" si="266"/>
        <v>6.5527793044642685E-14</v>
      </c>
      <c r="DQ87" s="50">
        <f t="shared" si="267"/>
        <v>6.5527793044642689E-16</v>
      </c>
      <c r="DR87" s="50">
        <f>('He Data'!P89/1000000000)*0.0000000008107131194</f>
        <v>8.1071311940000007E-19</v>
      </c>
      <c r="DS87" s="50">
        <f>('He Data'!P89/1000000000)/3785.41178*42</f>
        <v>1.1095226210766429E-11</v>
      </c>
      <c r="DW87" s="213" t="str">
        <f t="shared" si="268"/>
        <v>sample name</v>
      </c>
      <c r="DX87" s="324">
        <f t="shared" si="269"/>
        <v>11.682668485640901</v>
      </c>
      <c r="DY87" s="325">
        <f t="shared" si="270"/>
        <v>12.479820849095493</v>
      </c>
      <c r="DZ87" s="326">
        <f t="shared" si="271"/>
        <v>11682668.485640902</v>
      </c>
      <c r="EA87" s="326">
        <f t="shared" si="172"/>
        <v>4.4615793103292131E-14</v>
      </c>
      <c r="EB87" s="324">
        <f t="shared" si="173"/>
        <v>-5.40299948539397E-7</v>
      </c>
      <c r="EC87" s="326">
        <f t="shared" si="272"/>
        <v>11682662.173495721</v>
      </c>
      <c r="ED87" s="324">
        <f t="shared" si="273"/>
        <v>11.682662173495721</v>
      </c>
      <c r="EE87" s="326"/>
      <c r="EF87" s="457" t="str">
        <f>'Picking Information'!B90</f>
        <v>4</v>
      </c>
      <c r="EG87" s="459" t="str">
        <f>'Picking Information'!C90</f>
        <v>a</v>
      </c>
      <c r="EH87" s="510">
        <f>IF($EG87="a",'Alpha Ejection Compiler'!G87,IF($EG87="z",'Alpha Ejection Compiler'!N87,IF($EG87="t",'Alpha Ejection Compiler'!U87,IF($EG87="m",'Alpha Ejection Compiler'!AB87,-1))))</f>
        <v>8.9504172281360495E-7</v>
      </c>
      <c r="EI87" s="511">
        <f>'Alpha Ejection Compiler'!E87</f>
        <v>36.473074156562177</v>
      </c>
      <c r="EJ87" s="30">
        <f>IF($EG87="a",'Alpha Ejection Compiler'!H87,IF($EG87="z",'Alpha Ejection Compiler'!O87,IF($EG87="t",'Alpha Ejection Compiler'!V87,IF($EG87="m",'Alpha Ejection Compiler'!AC87,-1))))</f>
        <v>0.63662546245111906</v>
      </c>
      <c r="EK87" s="30">
        <f>IF($EG87="a",'Alpha Ejection Compiler'!I87,IF($EG87="z",'Alpha Ejection Compiler'!P87,IF($EG87="t",'Alpha Ejection Compiler'!W87,IF($EG87="m",'Alpha Ejection Compiler'!AD87,-1))))</f>
        <v>0.58319411675377286</v>
      </c>
      <c r="EL87" s="30">
        <f>IF($EG87="a",'Alpha Ejection Compiler'!J87,IF($EG87="z",'Alpha Ejection Compiler'!Q87,IF($EG87="t",'Alpha Ejection Compiler'!X87,IF($EG87="m",'Alpha Ejection Compiler'!AE87,-1))))</f>
        <v>0.57525580606267845</v>
      </c>
      <c r="EM87" s="30">
        <f>IF($EG87="a",'Alpha Ejection Compiler'!K87,IF($EG87="z",'Alpha Ejection Compiler'!R87,IF($EG87="t",'Alpha Ejection Compiler'!Y87,IF($EG87="m",'Alpha Ejection Compiler'!AF87,-1))))</f>
        <v>0.8803829323788831</v>
      </c>
      <c r="EN87" s="30">
        <f t="shared" si="274"/>
        <v>0.62289296042458098</v>
      </c>
      <c r="EO87" s="30">
        <f t="shared" si="174"/>
        <v>0.68086787185093611</v>
      </c>
      <c r="EP87" s="213" t="str">
        <f t="shared" si="275"/>
        <v>sample name</v>
      </c>
      <c r="EQ87" s="474">
        <f t="shared" si="276"/>
        <v>11.682662173495721</v>
      </c>
      <c r="ER87" s="475">
        <f t="shared" si="277"/>
        <v>12.479814106248931</v>
      </c>
      <c r="ES87" s="473">
        <f t="shared" si="278"/>
        <v>11682662.173495721</v>
      </c>
      <c r="ET87" s="476">
        <f t="shared" si="175"/>
        <v>2.7808242859479022E-14</v>
      </c>
      <c r="EU87" s="478">
        <f t="shared" si="176"/>
        <v>0.37671716784478099</v>
      </c>
      <c r="EV87" s="477">
        <f t="shared" si="279"/>
        <v>16083721.580382382</v>
      </c>
      <c r="EW87" s="474">
        <f t="shared" si="280"/>
        <v>16.083721580382381</v>
      </c>
      <c r="EX87" s="474"/>
      <c r="EZ87" s="128">
        <f t="shared" si="177"/>
        <v>2.9704040515747972E-21</v>
      </c>
      <c r="FA87" s="63">
        <f t="shared" si="178"/>
        <v>1.1973081346474233E-22</v>
      </c>
      <c r="FB87" s="67">
        <f t="shared" si="179"/>
        <v>7.2524363184255366E-22</v>
      </c>
      <c r="FC87" s="63">
        <f t="shared" si="180"/>
        <v>0</v>
      </c>
      <c r="FD87" s="63">
        <f t="shared" si="281"/>
        <v>3.8153784968820935E-21</v>
      </c>
      <c r="FE87" s="67">
        <f t="shared" si="282"/>
        <v>1.610802832088443E-10</v>
      </c>
      <c r="FF87" s="67">
        <f t="shared" si="181"/>
        <v>11682668.485640902</v>
      </c>
      <c r="FG87" s="64">
        <f t="shared" si="283"/>
        <v>11.682668485640901</v>
      </c>
      <c r="FH87" s="65">
        <f t="shared" si="182"/>
        <v>17150937.628700923</v>
      </c>
      <c r="FI87" s="65">
        <f t="shared" si="284"/>
        <v>17.150937628700923</v>
      </c>
      <c r="FJ87" s="65">
        <f t="shared" si="183"/>
        <v>19.472796493930787</v>
      </c>
      <c r="FK87" s="63">
        <f t="shared" si="184"/>
        <v>3.8153784968820935E-21</v>
      </c>
      <c r="FL87" s="63">
        <f t="shared" si="185"/>
        <v>4.3317286102918066E-21</v>
      </c>
      <c r="FM87" s="63">
        <f t="shared" si="186"/>
        <v>13264244.25602527</v>
      </c>
      <c r="FN87" s="65">
        <f t="shared" si="285"/>
        <v>13.26424425602527</v>
      </c>
      <c r="FO87" s="66">
        <f t="shared" si="286"/>
        <v>113.53779551588126</v>
      </c>
      <c r="FQ87" s="73">
        <f>IF('Picking Information'!U90="Y",'Calculations Page'!FG87,-1)</f>
        <v>11.682668485640901</v>
      </c>
      <c r="FR87" s="72">
        <f>IF('Picking Information'!U90="Y",'Calculations Page'!FN87,-1)</f>
        <v>13.26424425602527</v>
      </c>
      <c r="FS87" s="72">
        <f>IF('Picking Information'!A90="Y",1,'Calculations Page'!X87)</f>
        <v>0.68086787185093611</v>
      </c>
      <c r="FT87" s="72">
        <f t="shared" si="287"/>
        <v>7</v>
      </c>
      <c r="FU87" s="72">
        <f t="shared" si="288"/>
        <v>17.158495750257128</v>
      </c>
      <c r="FV87" s="72">
        <f t="shared" si="289"/>
        <v>19.481377818528117</v>
      </c>
      <c r="FW87" s="74">
        <f t="shared" si="290"/>
        <v>38.962755637056233</v>
      </c>
      <c r="FY87" s="79">
        <f t="shared" si="187"/>
        <v>49.847697442687604</v>
      </c>
      <c r="FZ87" s="80">
        <f t="shared" si="188"/>
        <v>0.49847697442687605</v>
      </c>
      <c r="GA87" s="80">
        <f>(DE87/1000)/'Calculations Page'!EH87</f>
        <v>641.16824195663492</v>
      </c>
      <c r="GB87" s="80">
        <f t="shared" si="189"/>
        <v>901.0749911138098</v>
      </c>
      <c r="GC87" s="80">
        <f>(DG87/1000)/'Calculations Page'!EH87</f>
        <v>633.38306452098186</v>
      </c>
      <c r="GD87" s="80">
        <f t="shared" si="190"/>
        <v>897.3827490919424</v>
      </c>
      <c r="GE87" s="80">
        <f>(DI87/1000)/'Calculations Page'!EH87</f>
        <v>0</v>
      </c>
      <c r="GF87" s="80" t="e">
        <f t="shared" si="191"/>
        <v>#DIV/0!</v>
      </c>
      <c r="GG87" s="81">
        <f t="shared" si="291"/>
        <v>790.01326211906564</v>
      </c>
      <c r="GH87" s="516">
        <f t="shared" si="192"/>
        <v>1.4263639754173495E-16</v>
      </c>
      <c r="GI87" s="515"/>
      <c r="GJ87" s="243"/>
      <c r="GK87" s="85" t="str">
        <f t="shared" si="292"/>
        <v>49.848</v>
      </c>
      <c r="GL87" s="86" t="str">
        <f t="shared" si="293"/>
        <v>0.498</v>
      </c>
      <c r="GM87" s="86" t="str">
        <f t="shared" si="294"/>
        <v>641.17</v>
      </c>
      <c r="GN87" s="86" t="str">
        <f t="shared" si="295"/>
        <v>901.07</v>
      </c>
      <c r="GO87" s="86" t="str">
        <f t="shared" si="296"/>
        <v>633.38</v>
      </c>
      <c r="GP87" s="86" t="str">
        <f t="shared" si="297"/>
        <v>897.38</v>
      </c>
      <c r="GQ87" s="86" t="str">
        <f t="shared" si="298"/>
        <v>0.00</v>
      </c>
      <c r="GR87" s="86" t="e">
        <f t="shared" si="299"/>
        <v>#DIV/0!</v>
      </c>
      <c r="GS87" s="86" t="str">
        <f t="shared" si="300"/>
        <v>11.68</v>
      </c>
      <c r="GT87" s="86" t="str">
        <f t="shared" si="301"/>
        <v>0.681</v>
      </c>
      <c r="GU87" s="86" t="str">
        <f t="shared" si="302"/>
        <v>17.16</v>
      </c>
      <c r="GV87" s="87" t="str">
        <f t="shared" si="303"/>
        <v>19.48</v>
      </c>
      <c r="GW87" s="87" t="str">
        <f t="shared" si="304"/>
        <v>13.26</v>
      </c>
      <c r="GX87" s="129"/>
      <c r="GY87" s="93"/>
    </row>
    <row r="88" spans="1:207">
      <c r="A88" s="39" t="str">
        <f>'Picking Information'!B91</f>
        <v>4</v>
      </c>
      <c r="B88" s="40" t="str">
        <f>'Picking Information'!D91</f>
        <v>TraIL</v>
      </c>
      <c r="C88" s="40" t="str">
        <f>'Picking Information'!E91</f>
        <v>sample name</v>
      </c>
      <c r="D88" s="45">
        <f>'Picking Information'!F91</f>
        <v>0</v>
      </c>
      <c r="E88" s="45">
        <v>1</v>
      </c>
      <c r="F88" s="121">
        <f>'Picking Information'!H91</f>
        <v>100</v>
      </c>
      <c r="G88" s="121">
        <f>'Picking Information'!I91</f>
        <v>100</v>
      </c>
      <c r="H88" s="121">
        <f>'Picking Information'!J91</f>
        <v>100</v>
      </c>
      <c r="I88" s="121">
        <f>'Picking Information'!K91</f>
        <v>100</v>
      </c>
      <c r="J88" s="121">
        <f t="shared" si="193"/>
        <v>100</v>
      </c>
      <c r="K88" s="121">
        <f t="shared" si="194"/>
        <v>100</v>
      </c>
      <c r="L88" s="121">
        <f t="shared" si="195"/>
        <v>50</v>
      </c>
      <c r="M88" s="121">
        <f>IF('Picking Information'!P91="N",'Calculations Page'!F88*1.5,'Calculations Page'!F88)</f>
        <v>100</v>
      </c>
      <c r="N88" s="46" t="str">
        <f>'Picking Information'!R91</f>
        <v>apatite</v>
      </c>
      <c r="O88" s="222"/>
      <c r="P88" s="47">
        <f t="shared" si="196"/>
        <v>2.0784609690826529E-6</v>
      </c>
      <c r="Q88" s="306">
        <f t="shared" si="197"/>
        <v>8.9504172281360495E-7</v>
      </c>
      <c r="R88" s="47">
        <f t="shared" si="198"/>
        <v>1.013358894683579</v>
      </c>
      <c r="S88" s="47">
        <f t="shared" si="199"/>
        <v>6.6199999999999995E-2</v>
      </c>
      <c r="T88" s="47">
        <f t="shared" si="200"/>
        <v>0.06</v>
      </c>
      <c r="U88" s="47">
        <f t="shared" si="201"/>
        <v>0.77623303054496762</v>
      </c>
      <c r="V88" s="47">
        <f t="shared" si="202"/>
        <v>0.69010694319999999</v>
      </c>
      <c r="W88" s="47">
        <f t="shared" si="203"/>
        <v>0.64881813560000001</v>
      </c>
      <c r="X88" s="239">
        <f t="shared" si="204"/>
        <v>0.68086787185093611</v>
      </c>
      <c r="Y88" s="306">
        <f t="shared" si="205"/>
        <v>5.6837745019660078E-3</v>
      </c>
      <c r="Z88" s="306">
        <f t="shared" si="206"/>
        <v>4.4752086140680244E-6</v>
      </c>
      <c r="AA88" s="192"/>
      <c r="AB88" s="192"/>
      <c r="AC88" s="192"/>
      <c r="AD88" s="192"/>
      <c r="AE88" s="192"/>
      <c r="AF88" s="192"/>
      <c r="AG88" s="251">
        <f t="shared" si="166"/>
        <v>1433738424205.7283</v>
      </c>
      <c r="AH88" s="246">
        <f t="shared" si="207"/>
        <v>8608725199.2922001</v>
      </c>
      <c r="AI88" s="246">
        <f t="shared" si="167"/>
        <v>1691112105561.1543</v>
      </c>
      <c r="AJ88" s="246">
        <f t="shared" si="208"/>
        <v>13847555888.523577</v>
      </c>
      <c r="AK88" s="246">
        <f t="shared" si="168"/>
        <v>174546574.43947619</v>
      </c>
      <c r="AL88" s="246">
        <f t="shared" si="209"/>
        <v>79527107.403615773</v>
      </c>
      <c r="AM88" s="213" t="str">
        <f t="shared" si="210"/>
        <v>sample name</v>
      </c>
      <c r="AN88" s="256">
        <f t="shared" si="211"/>
        <v>1303284548.9639471</v>
      </c>
      <c r="AO88" s="252">
        <f t="shared" si="212"/>
        <v>1433738424205.7283</v>
      </c>
      <c r="AP88" s="252">
        <f t="shared" si="169"/>
        <v>-2.199E-3</v>
      </c>
      <c r="AQ88" s="252">
        <f t="shared" si="170"/>
        <v>-0.99998423165137618</v>
      </c>
      <c r="AR88" s="252">
        <f t="shared" si="213"/>
        <v>8608725199.2922001</v>
      </c>
      <c r="AS88" s="252">
        <f t="shared" si="171"/>
        <v>1.6318924942564423E-4</v>
      </c>
      <c r="AT88" s="252">
        <f t="shared" si="214"/>
        <v>-7.452123257462559E-2</v>
      </c>
      <c r="AU88" s="252">
        <f t="shared" si="215"/>
        <v>137290153.01859486</v>
      </c>
      <c r="AV88" s="252">
        <f t="shared" si="216"/>
        <v>9456562.6330664139</v>
      </c>
      <c r="AW88" s="252">
        <f t="shared" si="217"/>
        <v>996169.97067578149</v>
      </c>
      <c r="AX88" s="252">
        <f t="shared" si="218"/>
        <v>2673662207.5426502</v>
      </c>
      <c r="AY88" s="252">
        <f t="shared" si="219"/>
        <v>1691112105561.1543</v>
      </c>
      <c r="AZ88" s="252">
        <f t="shared" si="220"/>
        <v>-0.13029600894067567</v>
      </c>
      <c r="BA88" s="252">
        <f t="shared" si="221"/>
        <v>-1</v>
      </c>
      <c r="BB88" s="252">
        <f t="shared" si="222"/>
        <v>13847555888.523577</v>
      </c>
      <c r="BC88" s="252">
        <f t="shared" si="223"/>
        <v>5.34545603211162E-4</v>
      </c>
      <c r="BD88" s="252">
        <f t="shared" si="224"/>
        <v>-4.1025163014571245E-3</v>
      </c>
      <c r="BE88" s="252">
        <f t="shared" si="225"/>
        <v>26831629.130094022</v>
      </c>
      <c r="BF88" s="252">
        <f t="shared" si="226"/>
        <v>269331.52955150726</v>
      </c>
      <c r="BG88" s="252">
        <f t="shared" si="227"/>
        <v>124328.76421099737</v>
      </c>
      <c r="BH88" s="213"/>
      <c r="BI88" s="213"/>
      <c r="BJ88" s="213"/>
      <c r="BK88" s="213"/>
      <c r="BL88" s="213" t="str">
        <f t="shared" si="228"/>
        <v>sample name</v>
      </c>
      <c r="BM88" s="304">
        <f>(($AC$20-'ICPMS Data'!V89)/('ICPMS Data'!V89/$AC$12-1)*AG88)</f>
        <v>1442224508600.5576</v>
      </c>
      <c r="BN88" s="304">
        <f t="shared" si="229"/>
        <v>1433738424205.7283</v>
      </c>
      <c r="BO88" s="304">
        <f>$AC$33-'ICPMS Data'!V89</f>
        <v>-0.99999899999999997</v>
      </c>
      <c r="BP88" s="304">
        <f>'ICPMS Data'!V89/$AC$12-1</f>
        <v>-0.9928325688073395</v>
      </c>
      <c r="BQ88" s="304">
        <f t="shared" si="230"/>
        <v>8608725199.2922001</v>
      </c>
      <c r="BR88" s="304">
        <f>SQRT($AD$33^2+'ICPMS Data'!W89^2)</f>
        <v>1</v>
      </c>
      <c r="BS88" s="304">
        <f>BP88*SQRT(('ICPMS Data'!W89/'ICPMS Data'!V89)^2+($AE$12/$AC$12)^2)</f>
        <v>-0.99285807041188889</v>
      </c>
      <c r="BT88" s="304">
        <f t="shared" si="231"/>
        <v>2039659057534.6572</v>
      </c>
      <c r="BU88" s="485">
        <f t="shared" si="232"/>
        <v>10464703511.882029</v>
      </c>
      <c r="BV88" s="304">
        <f t="shared" si="233"/>
        <v>14799656485.616226</v>
      </c>
      <c r="BW88" s="304">
        <f>AI88*(($AC$21-'ICPMS Data'!X89)/('ICPMS Data'!X89/$AC$13-1))</f>
        <v>1473438918630.7102</v>
      </c>
      <c r="BX88" s="304">
        <f t="shared" si="234"/>
        <v>1691112105561.1543</v>
      </c>
      <c r="BY88" s="304">
        <f>$AC$34-'ICPMS Data'!X89</f>
        <v>-0.99999899999999997</v>
      </c>
      <c r="BZ88" s="304">
        <f>'ICPMS Data'!X89/$AC$13-1</f>
        <v>-1</v>
      </c>
      <c r="CA88" s="304">
        <f t="shared" si="235"/>
        <v>13847555888.523577</v>
      </c>
      <c r="CB88" s="304">
        <f>SQRT($AD$34^2+'ICPMS Data'!Y89^2)</f>
        <v>1</v>
      </c>
      <c r="CC88" s="304">
        <f>BZ88*SQRT(('ICPMS Data'!Y89/'ICPMS Data'!X89)^2+($AE$13/$AC$13)^2)</f>
        <v>-1</v>
      </c>
      <c r="CD88" s="304">
        <f t="shared" si="236"/>
        <v>2083793272822.5024</v>
      </c>
      <c r="CE88" s="485">
        <v>0</v>
      </c>
      <c r="CF88" s="485">
        <v>0</v>
      </c>
      <c r="CG88" s="213" t="str">
        <f t="shared" si="237"/>
        <v>sample name</v>
      </c>
      <c r="CH88" s="262">
        <f t="shared" si="238"/>
        <v>1440921224051.5938</v>
      </c>
      <c r="CI88" s="257">
        <f t="shared" si="239"/>
        <v>2039659062155.1809</v>
      </c>
      <c r="CJ88" s="257">
        <f t="shared" si="240"/>
        <v>10455246949.248962</v>
      </c>
      <c r="CK88" s="257">
        <f t="shared" si="241"/>
        <v>14799656519.142496</v>
      </c>
      <c r="CL88" s="262">
        <f t="shared" si="242"/>
        <v>1470765256423.1675</v>
      </c>
      <c r="CM88" s="257">
        <f t="shared" si="243"/>
        <v>2083793272995.249</v>
      </c>
      <c r="CN88" s="262">
        <f t="shared" si="244"/>
        <v>-269331.52955150726</v>
      </c>
      <c r="CO88" s="257">
        <f t="shared" si="245"/>
        <v>124328.76421099737</v>
      </c>
      <c r="CP88" s="286"/>
      <c r="CQ88" s="218">
        <f t="shared" si="246"/>
        <v>2.4109243704332935E-12</v>
      </c>
      <c r="CR88" s="48">
        <f t="shared" si="247"/>
        <v>3.3882271664527924E-12</v>
      </c>
      <c r="CS88" s="219">
        <f t="shared" si="248"/>
        <v>2.3935568505840428E-12</v>
      </c>
      <c r="CT88" s="219">
        <f t="shared" si="249"/>
        <v>3.3881379770019618E-12</v>
      </c>
      <c r="CU88" s="323">
        <f t="shared" si="250"/>
        <v>0.56437141893797726</v>
      </c>
      <c r="CV88" s="219">
        <f t="shared" si="251"/>
        <v>1.7367519849250768E-14</v>
      </c>
      <c r="CW88" s="219">
        <f t="shared" si="252"/>
        <v>2.4584147041764943E-14</v>
      </c>
      <c r="CX88" s="323">
        <f t="shared" si="253"/>
        <v>3.5831675947316753E-3</v>
      </c>
      <c r="CY88" s="48">
        <f t="shared" si="254"/>
        <v>2.443131655187986E-12</v>
      </c>
      <c r="CZ88" s="48">
        <f t="shared" si="255"/>
        <v>3.4614506195934368E-12</v>
      </c>
      <c r="DA88" s="323">
        <f t="shared" si="256"/>
        <v>0.43204541346729097</v>
      </c>
      <c r="DB88" s="219">
        <f t="shared" si="257"/>
        <v>0</v>
      </c>
      <c r="DC88" s="219">
        <f t="shared" si="258"/>
        <v>0</v>
      </c>
      <c r="DD88" s="213"/>
      <c r="DE88" s="267">
        <f t="shared" si="259"/>
        <v>0.57387232789423681</v>
      </c>
      <c r="DF88" s="263">
        <f t="shared" si="260"/>
        <v>0.80649971243075813</v>
      </c>
      <c r="DG88" s="263">
        <f t="shared" si="261"/>
        <v>0.56690426926982029</v>
      </c>
      <c r="DH88" s="263">
        <f t="shared" si="262"/>
        <v>0.8031950017704611</v>
      </c>
      <c r="DI88" s="263">
        <f t="shared" si="263"/>
        <v>0</v>
      </c>
      <c r="DJ88" s="268">
        <f t="shared" si="264"/>
        <v>0</v>
      </c>
      <c r="DL88" s="49">
        <f>'He Data'!P90/(1000000000*22413.6)</f>
        <v>4.4615768997394438E-14</v>
      </c>
      <c r="DM88" s="45">
        <f>DL88*('He Data'!Q90/'He Data'!P90)</f>
        <v>4.4615768997394438E-16</v>
      </c>
      <c r="DN88" s="50">
        <f t="shared" si="265"/>
        <v>26867616090.23093</v>
      </c>
      <c r="DO88" s="51">
        <f>DN88*('He Data'!Q90/'He Data'!P90)</f>
        <v>268676160.9023093</v>
      </c>
      <c r="DP88" s="50">
        <f t="shared" si="266"/>
        <v>6.5527793044642685E-14</v>
      </c>
      <c r="DQ88" s="50">
        <f t="shared" si="267"/>
        <v>6.5527793044642689E-16</v>
      </c>
      <c r="DR88" s="50">
        <f>('He Data'!P90/1000000000)*0.0000000008107131194</f>
        <v>8.1071311940000007E-19</v>
      </c>
      <c r="DS88" s="50">
        <f>('He Data'!P90/1000000000)/3785.41178*42</f>
        <v>1.1095226210766429E-11</v>
      </c>
      <c r="DW88" s="213" t="str">
        <f t="shared" si="268"/>
        <v>sample name</v>
      </c>
      <c r="DX88" s="324">
        <f t="shared" si="269"/>
        <v>11.682668485640901</v>
      </c>
      <c r="DY88" s="325">
        <f t="shared" si="270"/>
        <v>12.479820849095493</v>
      </c>
      <c r="DZ88" s="326">
        <f t="shared" si="271"/>
        <v>11682668.485640902</v>
      </c>
      <c r="EA88" s="326">
        <f t="shared" si="172"/>
        <v>4.4615793103292131E-14</v>
      </c>
      <c r="EB88" s="324">
        <f t="shared" si="173"/>
        <v>-5.40299948539397E-7</v>
      </c>
      <c r="EC88" s="326">
        <f t="shared" si="272"/>
        <v>11682662.173495721</v>
      </c>
      <c r="ED88" s="324">
        <f t="shared" si="273"/>
        <v>11.682662173495721</v>
      </c>
      <c r="EE88" s="326"/>
      <c r="EF88" s="457" t="str">
        <f>'Picking Information'!B91</f>
        <v>4</v>
      </c>
      <c r="EG88" s="459" t="str">
        <f>'Picking Information'!C91</f>
        <v>a</v>
      </c>
      <c r="EH88" s="510">
        <f>IF($EG88="a",'Alpha Ejection Compiler'!G88,IF($EG88="z",'Alpha Ejection Compiler'!N88,IF($EG88="t",'Alpha Ejection Compiler'!U88,IF($EG88="m",'Alpha Ejection Compiler'!AB88,-1))))</f>
        <v>8.9504172281360495E-7</v>
      </c>
      <c r="EI88" s="511">
        <f>'Alpha Ejection Compiler'!E88</f>
        <v>36.473074156562177</v>
      </c>
      <c r="EJ88" s="30">
        <f>IF($EG88="a",'Alpha Ejection Compiler'!H88,IF($EG88="z",'Alpha Ejection Compiler'!O88,IF($EG88="t",'Alpha Ejection Compiler'!V88,IF($EG88="m",'Alpha Ejection Compiler'!AC88,-1))))</f>
        <v>0.63662546245111906</v>
      </c>
      <c r="EK88" s="30">
        <f>IF($EG88="a",'Alpha Ejection Compiler'!I88,IF($EG88="z",'Alpha Ejection Compiler'!P88,IF($EG88="t",'Alpha Ejection Compiler'!W88,IF($EG88="m",'Alpha Ejection Compiler'!AD88,-1))))</f>
        <v>0.58319411675377286</v>
      </c>
      <c r="EL88" s="30">
        <f>IF($EG88="a",'Alpha Ejection Compiler'!J88,IF($EG88="z",'Alpha Ejection Compiler'!Q88,IF($EG88="t",'Alpha Ejection Compiler'!X88,IF($EG88="m",'Alpha Ejection Compiler'!AE88,-1))))</f>
        <v>0.57525580606267845</v>
      </c>
      <c r="EM88" s="30">
        <f>IF($EG88="a",'Alpha Ejection Compiler'!K88,IF($EG88="z",'Alpha Ejection Compiler'!R88,IF($EG88="t",'Alpha Ejection Compiler'!Y88,IF($EG88="m",'Alpha Ejection Compiler'!AF88,-1))))</f>
        <v>0.8803829323788831</v>
      </c>
      <c r="EN88" s="30">
        <f t="shared" si="274"/>
        <v>0.62289296042458098</v>
      </c>
      <c r="EO88" s="30">
        <f t="shared" si="174"/>
        <v>0.68086787185093611</v>
      </c>
      <c r="EP88" s="213" t="str">
        <f t="shared" si="275"/>
        <v>sample name</v>
      </c>
      <c r="EQ88" s="474">
        <f t="shared" si="276"/>
        <v>11.682662173495721</v>
      </c>
      <c r="ER88" s="475">
        <f t="shared" si="277"/>
        <v>12.479814106248931</v>
      </c>
      <c r="ES88" s="473">
        <f t="shared" si="278"/>
        <v>11682662.173495721</v>
      </c>
      <c r="ET88" s="476">
        <f t="shared" si="175"/>
        <v>2.7808242859479022E-14</v>
      </c>
      <c r="EU88" s="478">
        <f t="shared" si="176"/>
        <v>0.37671716784478099</v>
      </c>
      <c r="EV88" s="477">
        <f t="shared" si="279"/>
        <v>16083721.580382382</v>
      </c>
      <c r="EW88" s="474">
        <f t="shared" si="280"/>
        <v>16.083721580382381</v>
      </c>
      <c r="EX88" s="474"/>
      <c r="EZ88" s="128">
        <f t="shared" si="177"/>
        <v>2.9704040515747972E-21</v>
      </c>
      <c r="FA88" s="63">
        <f t="shared" si="178"/>
        <v>1.1973081346474233E-22</v>
      </c>
      <c r="FB88" s="67">
        <f t="shared" si="179"/>
        <v>7.2524363184255366E-22</v>
      </c>
      <c r="FC88" s="63">
        <f t="shared" si="180"/>
        <v>0</v>
      </c>
      <c r="FD88" s="63">
        <f t="shared" si="281"/>
        <v>3.8153784968820935E-21</v>
      </c>
      <c r="FE88" s="67">
        <f t="shared" si="282"/>
        <v>1.610802832088443E-10</v>
      </c>
      <c r="FF88" s="67">
        <f t="shared" si="181"/>
        <v>11682668.485640902</v>
      </c>
      <c r="FG88" s="64">
        <f t="shared" si="283"/>
        <v>11.682668485640901</v>
      </c>
      <c r="FH88" s="65">
        <f t="shared" si="182"/>
        <v>17150937.628700923</v>
      </c>
      <c r="FI88" s="65">
        <f t="shared" si="284"/>
        <v>17.150937628700923</v>
      </c>
      <c r="FJ88" s="65">
        <f t="shared" si="183"/>
        <v>19.472796493930787</v>
      </c>
      <c r="FK88" s="63">
        <f t="shared" si="184"/>
        <v>3.8153784968820935E-21</v>
      </c>
      <c r="FL88" s="63">
        <f t="shared" si="185"/>
        <v>4.3317286102918066E-21</v>
      </c>
      <c r="FM88" s="63">
        <f t="shared" si="186"/>
        <v>13264244.25602527</v>
      </c>
      <c r="FN88" s="65">
        <f t="shared" si="285"/>
        <v>13.26424425602527</v>
      </c>
      <c r="FO88" s="66">
        <f t="shared" si="286"/>
        <v>113.53779551588126</v>
      </c>
      <c r="FQ88" s="73">
        <f>IF('Picking Information'!U91="Y",'Calculations Page'!FG88,-1)</f>
        <v>11.682668485640901</v>
      </c>
      <c r="FR88" s="72">
        <f>IF('Picking Information'!U91="Y",'Calculations Page'!FN88,-1)</f>
        <v>13.26424425602527</v>
      </c>
      <c r="FS88" s="72">
        <f>IF('Picking Information'!A91="Y",1,'Calculations Page'!X88)</f>
        <v>0.68086787185093611</v>
      </c>
      <c r="FT88" s="72">
        <f t="shared" si="287"/>
        <v>7</v>
      </c>
      <c r="FU88" s="72">
        <f t="shared" si="288"/>
        <v>17.158495750257128</v>
      </c>
      <c r="FV88" s="72">
        <f t="shared" si="289"/>
        <v>19.481377818528117</v>
      </c>
      <c r="FW88" s="74">
        <f t="shared" si="290"/>
        <v>38.962755637056233</v>
      </c>
      <c r="FY88" s="79">
        <f t="shared" si="187"/>
        <v>49.847697442687604</v>
      </c>
      <c r="FZ88" s="80">
        <f t="shared" si="188"/>
        <v>0.49847697442687605</v>
      </c>
      <c r="GA88" s="80">
        <f>(DE88/1000)/'Calculations Page'!EH88</f>
        <v>641.16824195663492</v>
      </c>
      <c r="GB88" s="80">
        <f t="shared" si="189"/>
        <v>901.0749911138098</v>
      </c>
      <c r="GC88" s="80">
        <f>(DG88/1000)/'Calculations Page'!EH88</f>
        <v>633.38306452098186</v>
      </c>
      <c r="GD88" s="80">
        <f t="shared" si="190"/>
        <v>897.3827490919424</v>
      </c>
      <c r="GE88" s="80">
        <f>(DI88/1000)/'Calculations Page'!EH88</f>
        <v>0</v>
      </c>
      <c r="GF88" s="80" t="e">
        <f t="shared" si="191"/>
        <v>#DIV/0!</v>
      </c>
      <c r="GG88" s="81">
        <f t="shared" si="291"/>
        <v>790.01326211906564</v>
      </c>
      <c r="GH88" s="516">
        <f t="shared" si="192"/>
        <v>1.4263639754173495E-16</v>
      </c>
      <c r="GI88" s="515"/>
      <c r="GJ88" s="243"/>
      <c r="GK88" s="85" t="str">
        <f t="shared" si="292"/>
        <v>49.848</v>
      </c>
      <c r="GL88" s="86" t="str">
        <f t="shared" si="293"/>
        <v>0.498</v>
      </c>
      <c r="GM88" s="86" t="str">
        <f t="shared" si="294"/>
        <v>641.17</v>
      </c>
      <c r="GN88" s="86" t="str">
        <f t="shared" si="295"/>
        <v>901.07</v>
      </c>
      <c r="GO88" s="86" t="str">
        <f t="shared" si="296"/>
        <v>633.38</v>
      </c>
      <c r="GP88" s="86" t="str">
        <f t="shared" si="297"/>
        <v>897.38</v>
      </c>
      <c r="GQ88" s="86" t="str">
        <f t="shared" si="298"/>
        <v>0.00</v>
      </c>
      <c r="GR88" s="86" t="e">
        <f t="shared" si="299"/>
        <v>#DIV/0!</v>
      </c>
      <c r="GS88" s="86" t="str">
        <f t="shared" si="300"/>
        <v>11.68</v>
      </c>
      <c r="GT88" s="86" t="str">
        <f t="shared" si="301"/>
        <v>0.681</v>
      </c>
      <c r="GU88" s="86" t="str">
        <f t="shared" si="302"/>
        <v>17.16</v>
      </c>
      <c r="GV88" s="87" t="str">
        <f t="shared" si="303"/>
        <v>19.48</v>
      </c>
      <c r="GW88" s="87" t="str">
        <f t="shared" si="304"/>
        <v>13.26</v>
      </c>
      <c r="GX88" s="129"/>
      <c r="GY88" s="93"/>
    </row>
    <row r="89" spans="1:207">
      <c r="A89" s="39" t="str">
        <f>'Picking Information'!B92</f>
        <v>4</v>
      </c>
      <c r="B89" s="40" t="str">
        <f>'Picking Information'!D92</f>
        <v>TraIL</v>
      </c>
      <c r="C89" s="40" t="str">
        <f>'Picking Information'!E92</f>
        <v>sample name</v>
      </c>
      <c r="D89" s="45">
        <f>'Picking Information'!F92</f>
        <v>0</v>
      </c>
      <c r="E89" s="45">
        <v>1</v>
      </c>
      <c r="F89" s="121">
        <f>'Picking Information'!H92</f>
        <v>100</v>
      </c>
      <c r="G89" s="121">
        <f>'Picking Information'!I92</f>
        <v>100</v>
      </c>
      <c r="H89" s="121">
        <f>'Picking Information'!J92</f>
        <v>100</v>
      </c>
      <c r="I89" s="121">
        <f>'Picking Information'!K92</f>
        <v>100</v>
      </c>
      <c r="J89" s="121">
        <f t="shared" si="193"/>
        <v>100</v>
      </c>
      <c r="K89" s="121">
        <f t="shared" si="194"/>
        <v>100</v>
      </c>
      <c r="L89" s="121">
        <f t="shared" si="195"/>
        <v>50</v>
      </c>
      <c r="M89" s="121">
        <f>IF('Picking Information'!P92="N",'Calculations Page'!F89*1.5,'Calculations Page'!F89)</f>
        <v>100</v>
      </c>
      <c r="N89" s="46" t="str">
        <f>'Picking Information'!R92</f>
        <v>apatite</v>
      </c>
      <c r="O89" s="222"/>
      <c r="P89" s="47">
        <f t="shared" si="196"/>
        <v>2.0784609690826529E-6</v>
      </c>
      <c r="Q89" s="306">
        <f t="shared" si="197"/>
        <v>8.9504172281360495E-7</v>
      </c>
      <c r="R89" s="47">
        <f t="shared" si="198"/>
        <v>1.013358894683579</v>
      </c>
      <c r="S89" s="47">
        <f t="shared" si="199"/>
        <v>6.6199999999999995E-2</v>
      </c>
      <c r="T89" s="47">
        <f t="shared" si="200"/>
        <v>0.06</v>
      </c>
      <c r="U89" s="47">
        <f t="shared" si="201"/>
        <v>0.77623303054496762</v>
      </c>
      <c r="V89" s="47">
        <f t="shared" si="202"/>
        <v>0.69010694319999999</v>
      </c>
      <c r="W89" s="47">
        <f t="shared" si="203"/>
        <v>0.64881813560000001</v>
      </c>
      <c r="X89" s="239">
        <f t="shared" si="204"/>
        <v>0.68086787185093611</v>
      </c>
      <c r="Y89" s="306">
        <f t="shared" si="205"/>
        <v>5.6837745019660078E-3</v>
      </c>
      <c r="Z89" s="306">
        <f t="shared" si="206"/>
        <v>4.4752086140680244E-6</v>
      </c>
      <c r="AA89" s="192"/>
      <c r="AB89" s="192"/>
      <c r="AC89" s="192"/>
      <c r="AD89" s="192"/>
      <c r="AE89" s="192"/>
      <c r="AF89" s="192"/>
      <c r="AG89" s="251">
        <f t="shared" si="166"/>
        <v>1433738424205.7283</v>
      </c>
      <c r="AH89" s="246">
        <f t="shared" si="207"/>
        <v>8608725199.2922001</v>
      </c>
      <c r="AI89" s="246">
        <f t="shared" si="167"/>
        <v>1691112105561.1543</v>
      </c>
      <c r="AJ89" s="246">
        <f t="shared" si="208"/>
        <v>13847555888.523577</v>
      </c>
      <c r="AK89" s="246">
        <f t="shared" si="168"/>
        <v>174546574.43947619</v>
      </c>
      <c r="AL89" s="246">
        <f t="shared" si="209"/>
        <v>79527107.403615773</v>
      </c>
      <c r="AM89" s="213" t="str">
        <f t="shared" si="210"/>
        <v>sample name</v>
      </c>
      <c r="AN89" s="256">
        <f t="shared" si="211"/>
        <v>1303284548.9639471</v>
      </c>
      <c r="AO89" s="252">
        <f t="shared" si="212"/>
        <v>1433738424205.7283</v>
      </c>
      <c r="AP89" s="252">
        <f t="shared" si="169"/>
        <v>-2.199E-3</v>
      </c>
      <c r="AQ89" s="252">
        <f t="shared" si="170"/>
        <v>-0.99998423165137618</v>
      </c>
      <c r="AR89" s="252">
        <f t="shared" si="213"/>
        <v>8608725199.2922001</v>
      </c>
      <c r="AS89" s="252">
        <f t="shared" si="171"/>
        <v>1.6318924942564423E-4</v>
      </c>
      <c r="AT89" s="252">
        <f t="shared" si="214"/>
        <v>-7.452123257462559E-2</v>
      </c>
      <c r="AU89" s="252">
        <f t="shared" si="215"/>
        <v>137290153.01859486</v>
      </c>
      <c r="AV89" s="252">
        <f t="shared" si="216"/>
        <v>9456562.6330664139</v>
      </c>
      <c r="AW89" s="252">
        <f t="shared" si="217"/>
        <v>996169.97067578149</v>
      </c>
      <c r="AX89" s="252">
        <f t="shared" si="218"/>
        <v>2673662207.5426502</v>
      </c>
      <c r="AY89" s="252">
        <f t="shared" si="219"/>
        <v>1691112105561.1543</v>
      </c>
      <c r="AZ89" s="252">
        <f t="shared" si="220"/>
        <v>-0.13029600894067567</v>
      </c>
      <c r="BA89" s="252">
        <f t="shared" si="221"/>
        <v>-1</v>
      </c>
      <c r="BB89" s="252">
        <f t="shared" si="222"/>
        <v>13847555888.523577</v>
      </c>
      <c r="BC89" s="252">
        <f t="shared" si="223"/>
        <v>5.34545603211162E-4</v>
      </c>
      <c r="BD89" s="252">
        <f t="shared" si="224"/>
        <v>-4.1025163014571245E-3</v>
      </c>
      <c r="BE89" s="252">
        <f t="shared" si="225"/>
        <v>26831629.130094022</v>
      </c>
      <c r="BF89" s="252">
        <f t="shared" si="226"/>
        <v>269331.52955150726</v>
      </c>
      <c r="BG89" s="252">
        <f t="shared" si="227"/>
        <v>124328.76421099737</v>
      </c>
      <c r="BH89" s="213"/>
      <c r="BI89" s="213"/>
      <c r="BJ89" s="213"/>
      <c r="BK89" s="213"/>
      <c r="BL89" s="213" t="str">
        <f t="shared" si="228"/>
        <v>sample name</v>
      </c>
      <c r="BM89" s="304">
        <f>(($AC$20-'ICPMS Data'!V90)/('ICPMS Data'!V90/$AC$12-1)*AG89)</f>
        <v>1442224508600.5576</v>
      </c>
      <c r="BN89" s="304">
        <f t="shared" si="229"/>
        <v>1433738424205.7283</v>
      </c>
      <c r="BO89" s="304">
        <f>$AC$33-'ICPMS Data'!V90</f>
        <v>-0.99999899999999997</v>
      </c>
      <c r="BP89" s="304">
        <f>'ICPMS Data'!V90/$AC$12-1</f>
        <v>-0.9928325688073395</v>
      </c>
      <c r="BQ89" s="304">
        <f t="shared" si="230"/>
        <v>8608725199.2922001</v>
      </c>
      <c r="BR89" s="304">
        <f>SQRT($AD$33^2+'ICPMS Data'!W90^2)</f>
        <v>1</v>
      </c>
      <c r="BS89" s="304">
        <f>BP89*SQRT(('ICPMS Data'!W90/'ICPMS Data'!V90)^2+($AE$12/$AC$12)^2)</f>
        <v>-0.99285807041188889</v>
      </c>
      <c r="BT89" s="304">
        <f t="shared" si="231"/>
        <v>2039659057534.6572</v>
      </c>
      <c r="BU89" s="485">
        <f t="shared" si="232"/>
        <v>10464703511.882029</v>
      </c>
      <c r="BV89" s="304">
        <f t="shared" si="233"/>
        <v>14799656485.616226</v>
      </c>
      <c r="BW89" s="304">
        <f>AI89*(($AC$21-'ICPMS Data'!X90)/('ICPMS Data'!X90/$AC$13-1))</f>
        <v>1473438918630.7102</v>
      </c>
      <c r="BX89" s="304">
        <f t="shared" si="234"/>
        <v>1691112105561.1543</v>
      </c>
      <c r="BY89" s="304">
        <f>$AC$34-'ICPMS Data'!X90</f>
        <v>-0.99999899999999997</v>
      </c>
      <c r="BZ89" s="304">
        <f>'ICPMS Data'!X90/$AC$13-1</f>
        <v>-1</v>
      </c>
      <c r="CA89" s="304">
        <f t="shared" si="235"/>
        <v>13847555888.523577</v>
      </c>
      <c r="CB89" s="304">
        <f>SQRT($AD$34^2+'ICPMS Data'!Y90^2)</f>
        <v>1</v>
      </c>
      <c r="CC89" s="304">
        <f>BZ89*SQRT(('ICPMS Data'!Y90/'ICPMS Data'!X90)^2+($AE$13/$AC$13)^2)</f>
        <v>-1</v>
      </c>
      <c r="CD89" s="304">
        <f t="shared" si="236"/>
        <v>2083793272822.5024</v>
      </c>
      <c r="CE89" s="485">
        <v>0</v>
      </c>
      <c r="CF89" s="485">
        <v>0</v>
      </c>
      <c r="CG89" s="213" t="str">
        <f t="shared" si="237"/>
        <v>sample name</v>
      </c>
      <c r="CH89" s="262">
        <f t="shared" si="238"/>
        <v>1440921224051.5938</v>
      </c>
      <c r="CI89" s="257">
        <f t="shared" si="239"/>
        <v>2039659062155.1809</v>
      </c>
      <c r="CJ89" s="257">
        <f t="shared" si="240"/>
        <v>10455246949.248962</v>
      </c>
      <c r="CK89" s="257">
        <f t="shared" si="241"/>
        <v>14799656519.142496</v>
      </c>
      <c r="CL89" s="262">
        <f t="shared" si="242"/>
        <v>1470765256423.1675</v>
      </c>
      <c r="CM89" s="257">
        <f t="shared" si="243"/>
        <v>2083793272995.249</v>
      </c>
      <c r="CN89" s="262">
        <f t="shared" si="244"/>
        <v>-269331.52955150726</v>
      </c>
      <c r="CO89" s="257">
        <f t="shared" si="245"/>
        <v>124328.76421099737</v>
      </c>
      <c r="CP89" s="286"/>
      <c r="CQ89" s="218">
        <f t="shared" si="246"/>
        <v>2.4109243704332935E-12</v>
      </c>
      <c r="CR89" s="48">
        <f t="shared" si="247"/>
        <v>3.3882271664527924E-12</v>
      </c>
      <c r="CS89" s="219">
        <f t="shared" si="248"/>
        <v>2.3935568505840428E-12</v>
      </c>
      <c r="CT89" s="219">
        <f t="shared" si="249"/>
        <v>3.3881379770019618E-12</v>
      </c>
      <c r="CU89" s="323">
        <f t="shared" si="250"/>
        <v>0.56437141893797726</v>
      </c>
      <c r="CV89" s="219">
        <f t="shared" si="251"/>
        <v>1.7367519849250768E-14</v>
      </c>
      <c r="CW89" s="219">
        <f t="shared" si="252"/>
        <v>2.4584147041764943E-14</v>
      </c>
      <c r="CX89" s="323">
        <f t="shared" si="253"/>
        <v>3.5831675947316753E-3</v>
      </c>
      <c r="CY89" s="48">
        <f t="shared" si="254"/>
        <v>2.443131655187986E-12</v>
      </c>
      <c r="CZ89" s="48">
        <f t="shared" si="255"/>
        <v>3.4614506195934368E-12</v>
      </c>
      <c r="DA89" s="323">
        <f t="shared" si="256"/>
        <v>0.43204541346729097</v>
      </c>
      <c r="DB89" s="219">
        <f t="shared" si="257"/>
        <v>0</v>
      </c>
      <c r="DC89" s="219">
        <f t="shared" si="258"/>
        <v>0</v>
      </c>
      <c r="DD89" s="213"/>
      <c r="DE89" s="267">
        <f t="shared" si="259"/>
        <v>0.57387232789423681</v>
      </c>
      <c r="DF89" s="263">
        <f t="shared" si="260"/>
        <v>0.80649971243075813</v>
      </c>
      <c r="DG89" s="263">
        <f t="shared" si="261"/>
        <v>0.56690426926982029</v>
      </c>
      <c r="DH89" s="263">
        <f t="shared" si="262"/>
        <v>0.8031950017704611</v>
      </c>
      <c r="DI89" s="263">
        <f t="shared" si="263"/>
        <v>0</v>
      </c>
      <c r="DJ89" s="268">
        <f t="shared" si="264"/>
        <v>0</v>
      </c>
      <c r="DL89" s="49">
        <f>'He Data'!P91/(1000000000*22413.6)</f>
        <v>4.4615768997394438E-14</v>
      </c>
      <c r="DM89" s="45">
        <f>DL89*('He Data'!Q91/'He Data'!P91)</f>
        <v>4.4615768997394438E-16</v>
      </c>
      <c r="DN89" s="50">
        <f t="shared" si="265"/>
        <v>26867616090.23093</v>
      </c>
      <c r="DO89" s="51">
        <f>DN89*('He Data'!Q91/'He Data'!P91)</f>
        <v>268676160.9023093</v>
      </c>
      <c r="DP89" s="50">
        <f t="shared" si="266"/>
        <v>6.5527793044642685E-14</v>
      </c>
      <c r="DQ89" s="50">
        <f t="shared" si="267"/>
        <v>6.5527793044642689E-16</v>
      </c>
      <c r="DR89" s="50">
        <f>('He Data'!P91/1000000000)*0.0000000008107131194</f>
        <v>8.1071311940000007E-19</v>
      </c>
      <c r="DS89" s="50">
        <f>('He Data'!P91/1000000000)/3785.41178*42</f>
        <v>1.1095226210766429E-11</v>
      </c>
      <c r="DW89" s="213" t="str">
        <f t="shared" si="268"/>
        <v>sample name</v>
      </c>
      <c r="DX89" s="324">
        <f t="shared" si="269"/>
        <v>11.682668485640901</v>
      </c>
      <c r="DY89" s="325">
        <f t="shared" si="270"/>
        <v>12.479820849095493</v>
      </c>
      <c r="DZ89" s="326">
        <f t="shared" si="271"/>
        <v>11682668.485640902</v>
      </c>
      <c r="EA89" s="326">
        <f t="shared" si="172"/>
        <v>4.4615793103292131E-14</v>
      </c>
      <c r="EB89" s="324">
        <f t="shared" si="173"/>
        <v>-5.40299948539397E-7</v>
      </c>
      <c r="EC89" s="326">
        <f t="shared" si="272"/>
        <v>11682662.173495721</v>
      </c>
      <c r="ED89" s="324">
        <f t="shared" si="273"/>
        <v>11.682662173495721</v>
      </c>
      <c r="EE89" s="326"/>
      <c r="EF89" s="457" t="str">
        <f>'Picking Information'!B92</f>
        <v>4</v>
      </c>
      <c r="EG89" s="459" t="str">
        <f>'Picking Information'!C92</f>
        <v>a</v>
      </c>
      <c r="EH89" s="510">
        <f>IF($EG89="a",'Alpha Ejection Compiler'!G89,IF($EG89="z",'Alpha Ejection Compiler'!N89,IF($EG89="t",'Alpha Ejection Compiler'!U89,IF($EG89="m",'Alpha Ejection Compiler'!AB89,-1))))</f>
        <v>8.9504172281360495E-7</v>
      </c>
      <c r="EI89" s="511">
        <f>'Alpha Ejection Compiler'!E89</f>
        <v>36.473074156562177</v>
      </c>
      <c r="EJ89" s="30">
        <f>IF($EG89="a",'Alpha Ejection Compiler'!H89,IF($EG89="z",'Alpha Ejection Compiler'!O89,IF($EG89="t",'Alpha Ejection Compiler'!V89,IF($EG89="m",'Alpha Ejection Compiler'!AC89,-1))))</f>
        <v>0.63662546245111906</v>
      </c>
      <c r="EK89" s="30">
        <f>IF($EG89="a",'Alpha Ejection Compiler'!I89,IF($EG89="z",'Alpha Ejection Compiler'!P89,IF($EG89="t",'Alpha Ejection Compiler'!W89,IF($EG89="m",'Alpha Ejection Compiler'!AD89,-1))))</f>
        <v>0.58319411675377286</v>
      </c>
      <c r="EL89" s="30">
        <f>IF($EG89="a",'Alpha Ejection Compiler'!J89,IF($EG89="z",'Alpha Ejection Compiler'!Q89,IF($EG89="t",'Alpha Ejection Compiler'!X89,IF($EG89="m",'Alpha Ejection Compiler'!AE89,-1))))</f>
        <v>0.57525580606267845</v>
      </c>
      <c r="EM89" s="30">
        <f>IF($EG89="a",'Alpha Ejection Compiler'!K89,IF($EG89="z",'Alpha Ejection Compiler'!R89,IF($EG89="t",'Alpha Ejection Compiler'!Y89,IF($EG89="m",'Alpha Ejection Compiler'!AF89,-1))))</f>
        <v>0.8803829323788831</v>
      </c>
      <c r="EN89" s="30">
        <f t="shared" si="274"/>
        <v>0.62289296042458098</v>
      </c>
      <c r="EO89" s="30">
        <f t="shared" si="174"/>
        <v>0.68086787185093611</v>
      </c>
      <c r="EP89" s="213" t="str">
        <f t="shared" si="275"/>
        <v>sample name</v>
      </c>
      <c r="EQ89" s="474">
        <f t="shared" si="276"/>
        <v>11.682662173495721</v>
      </c>
      <c r="ER89" s="475">
        <f t="shared" si="277"/>
        <v>12.479814106248931</v>
      </c>
      <c r="ES89" s="473">
        <f t="shared" si="278"/>
        <v>11682662.173495721</v>
      </c>
      <c r="ET89" s="476">
        <f t="shared" si="175"/>
        <v>2.7808242859479022E-14</v>
      </c>
      <c r="EU89" s="478">
        <f t="shared" si="176"/>
        <v>0.37671716784478099</v>
      </c>
      <c r="EV89" s="477">
        <f t="shared" si="279"/>
        <v>16083721.580382382</v>
      </c>
      <c r="EW89" s="474">
        <f t="shared" si="280"/>
        <v>16.083721580382381</v>
      </c>
      <c r="EX89" s="474"/>
      <c r="EZ89" s="128">
        <f t="shared" si="177"/>
        <v>2.9704040515747972E-21</v>
      </c>
      <c r="FA89" s="63">
        <f t="shared" si="178"/>
        <v>1.1973081346474233E-22</v>
      </c>
      <c r="FB89" s="67">
        <f t="shared" si="179"/>
        <v>7.2524363184255366E-22</v>
      </c>
      <c r="FC89" s="63">
        <f t="shared" si="180"/>
        <v>0</v>
      </c>
      <c r="FD89" s="63">
        <f t="shared" si="281"/>
        <v>3.8153784968820935E-21</v>
      </c>
      <c r="FE89" s="67">
        <f t="shared" si="282"/>
        <v>1.610802832088443E-10</v>
      </c>
      <c r="FF89" s="67">
        <f t="shared" si="181"/>
        <v>11682668.485640902</v>
      </c>
      <c r="FG89" s="64">
        <f t="shared" si="283"/>
        <v>11.682668485640901</v>
      </c>
      <c r="FH89" s="65">
        <f t="shared" si="182"/>
        <v>17150937.628700923</v>
      </c>
      <c r="FI89" s="65">
        <f t="shared" si="284"/>
        <v>17.150937628700923</v>
      </c>
      <c r="FJ89" s="65">
        <f t="shared" si="183"/>
        <v>19.472796493930787</v>
      </c>
      <c r="FK89" s="63">
        <f t="shared" si="184"/>
        <v>3.8153784968820935E-21</v>
      </c>
      <c r="FL89" s="63">
        <f t="shared" si="185"/>
        <v>4.3317286102918066E-21</v>
      </c>
      <c r="FM89" s="63">
        <f t="shared" si="186"/>
        <v>13264244.25602527</v>
      </c>
      <c r="FN89" s="65">
        <f t="shared" si="285"/>
        <v>13.26424425602527</v>
      </c>
      <c r="FO89" s="66">
        <f t="shared" si="286"/>
        <v>113.53779551588126</v>
      </c>
      <c r="FQ89" s="73">
        <f>IF('Picking Information'!U92="Y",'Calculations Page'!FG89,-1)</f>
        <v>11.682668485640901</v>
      </c>
      <c r="FR89" s="72">
        <f>IF('Picking Information'!U92="Y",'Calculations Page'!FN89,-1)</f>
        <v>13.26424425602527</v>
      </c>
      <c r="FS89" s="72">
        <f>IF('Picking Information'!A92="Y",1,'Calculations Page'!X89)</f>
        <v>0.68086787185093611</v>
      </c>
      <c r="FT89" s="72">
        <f t="shared" si="287"/>
        <v>7</v>
      </c>
      <c r="FU89" s="72">
        <f t="shared" si="288"/>
        <v>17.158495750257128</v>
      </c>
      <c r="FV89" s="72">
        <f t="shared" si="289"/>
        <v>19.481377818528117</v>
      </c>
      <c r="FW89" s="74">
        <f t="shared" si="290"/>
        <v>38.962755637056233</v>
      </c>
      <c r="FY89" s="79">
        <f t="shared" si="187"/>
        <v>49.847697442687604</v>
      </c>
      <c r="FZ89" s="80">
        <f t="shared" si="188"/>
        <v>0.49847697442687605</v>
      </c>
      <c r="GA89" s="80">
        <f>(DE89/1000)/'Calculations Page'!EH89</f>
        <v>641.16824195663492</v>
      </c>
      <c r="GB89" s="80">
        <f t="shared" si="189"/>
        <v>901.0749911138098</v>
      </c>
      <c r="GC89" s="80">
        <f>(DG89/1000)/'Calculations Page'!EH89</f>
        <v>633.38306452098186</v>
      </c>
      <c r="GD89" s="80">
        <f t="shared" si="190"/>
        <v>897.3827490919424</v>
      </c>
      <c r="GE89" s="80">
        <f>(DI89/1000)/'Calculations Page'!EH89</f>
        <v>0</v>
      </c>
      <c r="GF89" s="80" t="e">
        <f t="shared" si="191"/>
        <v>#DIV/0!</v>
      </c>
      <c r="GG89" s="81">
        <f t="shared" si="291"/>
        <v>790.01326211906564</v>
      </c>
      <c r="GH89" s="516">
        <f t="shared" si="192"/>
        <v>1.4263639754173495E-16</v>
      </c>
      <c r="GI89" s="515"/>
      <c r="GJ89" s="243"/>
      <c r="GK89" s="85" t="str">
        <f t="shared" si="292"/>
        <v>49.848</v>
      </c>
      <c r="GL89" s="86" t="str">
        <f t="shared" si="293"/>
        <v>0.498</v>
      </c>
      <c r="GM89" s="86" t="str">
        <f t="shared" si="294"/>
        <v>641.17</v>
      </c>
      <c r="GN89" s="86" t="str">
        <f t="shared" si="295"/>
        <v>901.07</v>
      </c>
      <c r="GO89" s="86" t="str">
        <f t="shared" si="296"/>
        <v>633.38</v>
      </c>
      <c r="GP89" s="86" t="str">
        <f t="shared" si="297"/>
        <v>897.38</v>
      </c>
      <c r="GQ89" s="86" t="str">
        <f t="shared" si="298"/>
        <v>0.00</v>
      </c>
      <c r="GR89" s="86" t="e">
        <f t="shared" si="299"/>
        <v>#DIV/0!</v>
      </c>
      <c r="GS89" s="86" t="str">
        <f t="shared" si="300"/>
        <v>11.68</v>
      </c>
      <c r="GT89" s="86" t="str">
        <f t="shared" si="301"/>
        <v>0.681</v>
      </c>
      <c r="GU89" s="86" t="str">
        <f t="shared" si="302"/>
        <v>17.16</v>
      </c>
      <c r="GV89" s="87" t="str">
        <f t="shared" si="303"/>
        <v>19.48</v>
      </c>
      <c r="GW89" s="87" t="str">
        <f t="shared" si="304"/>
        <v>13.26</v>
      </c>
      <c r="GX89" s="129"/>
      <c r="GY89" s="93"/>
    </row>
    <row r="90" spans="1:207">
      <c r="A90" s="39" t="str">
        <f>'Picking Information'!B93</f>
        <v>4</v>
      </c>
      <c r="B90" s="40" t="str">
        <f>'Picking Information'!D93</f>
        <v>TraIL</v>
      </c>
      <c r="C90" s="40" t="str">
        <f>'Picking Information'!E93</f>
        <v>sample name</v>
      </c>
      <c r="D90" s="45">
        <f>'Picking Information'!F93</f>
        <v>0</v>
      </c>
      <c r="E90" s="45">
        <v>1</v>
      </c>
      <c r="F90" s="121">
        <f>'Picking Information'!H93</f>
        <v>100</v>
      </c>
      <c r="G90" s="121">
        <f>'Picking Information'!I93</f>
        <v>100</v>
      </c>
      <c r="H90" s="121">
        <f>'Picking Information'!J93</f>
        <v>100</v>
      </c>
      <c r="I90" s="121">
        <f>'Picking Information'!K93</f>
        <v>100</v>
      </c>
      <c r="J90" s="121">
        <f t="shared" si="193"/>
        <v>100</v>
      </c>
      <c r="K90" s="121">
        <f t="shared" si="194"/>
        <v>100</v>
      </c>
      <c r="L90" s="121">
        <f t="shared" si="195"/>
        <v>50</v>
      </c>
      <c r="M90" s="121">
        <f>IF('Picking Information'!P93="N",'Calculations Page'!F90*1.5,'Calculations Page'!F90)</f>
        <v>100</v>
      </c>
      <c r="N90" s="46" t="str">
        <f>'Picking Information'!R93</f>
        <v>apatite</v>
      </c>
      <c r="O90" s="222"/>
      <c r="P90" s="47">
        <f t="shared" si="196"/>
        <v>2.0784609690826529E-6</v>
      </c>
      <c r="Q90" s="306">
        <f t="shared" si="197"/>
        <v>8.9504172281360495E-7</v>
      </c>
      <c r="R90" s="47">
        <f t="shared" si="198"/>
        <v>1.013358894683579</v>
      </c>
      <c r="S90" s="47">
        <f t="shared" si="199"/>
        <v>6.6199999999999995E-2</v>
      </c>
      <c r="T90" s="47">
        <f t="shared" si="200"/>
        <v>0.06</v>
      </c>
      <c r="U90" s="47">
        <f t="shared" si="201"/>
        <v>0.77623303054496762</v>
      </c>
      <c r="V90" s="47">
        <f t="shared" si="202"/>
        <v>0.69010694319999999</v>
      </c>
      <c r="W90" s="47">
        <f t="shared" si="203"/>
        <v>0.64881813560000001</v>
      </c>
      <c r="X90" s="239">
        <f t="shared" si="204"/>
        <v>0.68086787185093611</v>
      </c>
      <c r="Y90" s="306">
        <f t="shared" si="205"/>
        <v>5.6837745019660078E-3</v>
      </c>
      <c r="Z90" s="306">
        <f t="shared" si="206"/>
        <v>4.4752086140680244E-6</v>
      </c>
      <c r="AA90" s="192"/>
      <c r="AB90" s="192"/>
      <c r="AC90" s="192"/>
      <c r="AD90" s="192"/>
      <c r="AE90" s="192"/>
      <c r="AF90" s="192"/>
      <c r="AG90" s="251">
        <f t="shared" si="166"/>
        <v>1433738424205.7283</v>
      </c>
      <c r="AH90" s="246">
        <f t="shared" si="207"/>
        <v>8608725199.2922001</v>
      </c>
      <c r="AI90" s="246">
        <f t="shared" si="167"/>
        <v>1691112105561.1543</v>
      </c>
      <c r="AJ90" s="246">
        <f t="shared" si="208"/>
        <v>13847555888.523577</v>
      </c>
      <c r="AK90" s="246">
        <f t="shared" si="168"/>
        <v>174546574.43947619</v>
      </c>
      <c r="AL90" s="246">
        <f t="shared" si="209"/>
        <v>79527107.403615773</v>
      </c>
      <c r="AM90" s="213" t="str">
        <f t="shared" si="210"/>
        <v>sample name</v>
      </c>
      <c r="AN90" s="256">
        <f t="shared" si="211"/>
        <v>1303284548.9639471</v>
      </c>
      <c r="AO90" s="252">
        <f t="shared" si="212"/>
        <v>1433738424205.7283</v>
      </c>
      <c r="AP90" s="252">
        <f t="shared" si="169"/>
        <v>-2.199E-3</v>
      </c>
      <c r="AQ90" s="252">
        <f t="shared" si="170"/>
        <v>-0.99998423165137618</v>
      </c>
      <c r="AR90" s="252">
        <f t="shared" si="213"/>
        <v>8608725199.2922001</v>
      </c>
      <c r="AS90" s="252">
        <f t="shared" si="171"/>
        <v>1.6318924942564423E-4</v>
      </c>
      <c r="AT90" s="252">
        <f t="shared" si="214"/>
        <v>-7.452123257462559E-2</v>
      </c>
      <c r="AU90" s="252">
        <f t="shared" si="215"/>
        <v>137290153.01859486</v>
      </c>
      <c r="AV90" s="252">
        <f t="shared" si="216"/>
        <v>9456562.6330664139</v>
      </c>
      <c r="AW90" s="252">
        <f t="shared" si="217"/>
        <v>996169.97067578149</v>
      </c>
      <c r="AX90" s="252">
        <f t="shared" si="218"/>
        <v>2673662207.5426502</v>
      </c>
      <c r="AY90" s="252">
        <f t="shared" si="219"/>
        <v>1691112105561.1543</v>
      </c>
      <c r="AZ90" s="252">
        <f t="shared" si="220"/>
        <v>-0.13029600894067567</v>
      </c>
      <c r="BA90" s="252">
        <f t="shared" si="221"/>
        <v>-1</v>
      </c>
      <c r="BB90" s="252">
        <f t="shared" si="222"/>
        <v>13847555888.523577</v>
      </c>
      <c r="BC90" s="252">
        <f t="shared" si="223"/>
        <v>5.34545603211162E-4</v>
      </c>
      <c r="BD90" s="252">
        <f t="shared" si="224"/>
        <v>-4.1025163014571245E-3</v>
      </c>
      <c r="BE90" s="252">
        <f t="shared" si="225"/>
        <v>26831629.130094022</v>
      </c>
      <c r="BF90" s="252">
        <f t="shared" si="226"/>
        <v>269331.52955150726</v>
      </c>
      <c r="BG90" s="252">
        <f t="shared" si="227"/>
        <v>124328.76421099737</v>
      </c>
      <c r="BH90" s="213"/>
      <c r="BI90" s="213"/>
      <c r="BJ90" s="213"/>
      <c r="BK90" s="213"/>
      <c r="BL90" s="213" t="str">
        <f t="shared" si="228"/>
        <v>sample name</v>
      </c>
      <c r="BM90" s="304">
        <f>(($AC$20-'ICPMS Data'!V91)/('ICPMS Data'!V91/$AC$12-1)*AG90)</f>
        <v>1442224508600.5576</v>
      </c>
      <c r="BN90" s="304">
        <f t="shared" si="229"/>
        <v>1433738424205.7283</v>
      </c>
      <c r="BO90" s="304">
        <f>$AC$33-'ICPMS Data'!V91</f>
        <v>-0.99999899999999997</v>
      </c>
      <c r="BP90" s="304">
        <f>'ICPMS Data'!V91/$AC$12-1</f>
        <v>-0.9928325688073395</v>
      </c>
      <c r="BQ90" s="304">
        <f t="shared" si="230"/>
        <v>8608725199.2922001</v>
      </c>
      <c r="BR90" s="304">
        <f>SQRT($AD$33^2+'ICPMS Data'!W91^2)</f>
        <v>1</v>
      </c>
      <c r="BS90" s="304">
        <f>BP90*SQRT(('ICPMS Data'!W91/'ICPMS Data'!V91)^2+($AE$12/$AC$12)^2)</f>
        <v>-0.99285807041188889</v>
      </c>
      <c r="BT90" s="304">
        <f t="shared" si="231"/>
        <v>2039659057534.6572</v>
      </c>
      <c r="BU90" s="485">
        <f t="shared" si="232"/>
        <v>10464703511.882029</v>
      </c>
      <c r="BV90" s="304">
        <f t="shared" si="233"/>
        <v>14799656485.616226</v>
      </c>
      <c r="BW90" s="304">
        <f>AI90*(($AC$21-'ICPMS Data'!X91)/('ICPMS Data'!X91/$AC$13-1))</f>
        <v>1473438918630.7102</v>
      </c>
      <c r="BX90" s="304">
        <f t="shared" si="234"/>
        <v>1691112105561.1543</v>
      </c>
      <c r="BY90" s="304">
        <f>$AC$34-'ICPMS Data'!X91</f>
        <v>-0.99999899999999997</v>
      </c>
      <c r="BZ90" s="304">
        <f>'ICPMS Data'!X91/$AC$13-1</f>
        <v>-1</v>
      </c>
      <c r="CA90" s="304">
        <f t="shared" si="235"/>
        <v>13847555888.523577</v>
      </c>
      <c r="CB90" s="304">
        <f>SQRT($AD$34^2+'ICPMS Data'!Y91^2)</f>
        <v>1</v>
      </c>
      <c r="CC90" s="304">
        <f>BZ90*SQRT(('ICPMS Data'!Y91/'ICPMS Data'!X91)^2+($AE$13/$AC$13)^2)</f>
        <v>-1</v>
      </c>
      <c r="CD90" s="304">
        <f t="shared" si="236"/>
        <v>2083793272822.5024</v>
      </c>
      <c r="CE90" s="485">
        <v>0</v>
      </c>
      <c r="CF90" s="485">
        <v>0</v>
      </c>
      <c r="CG90" s="213" t="str">
        <f t="shared" si="237"/>
        <v>sample name</v>
      </c>
      <c r="CH90" s="262">
        <f t="shared" si="238"/>
        <v>1440921224051.5938</v>
      </c>
      <c r="CI90" s="257">
        <f t="shared" si="239"/>
        <v>2039659062155.1809</v>
      </c>
      <c r="CJ90" s="257">
        <f t="shared" si="240"/>
        <v>10455246949.248962</v>
      </c>
      <c r="CK90" s="257">
        <f t="shared" si="241"/>
        <v>14799656519.142496</v>
      </c>
      <c r="CL90" s="262">
        <f t="shared" si="242"/>
        <v>1470765256423.1675</v>
      </c>
      <c r="CM90" s="257">
        <f t="shared" si="243"/>
        <v>2083793272995.249</v>
      </c>
      <c r="CN90" s="262">
        <f t="shared" si="244"/>
        <v>-269331.52955150726</v>
      </c>
      <c r="CO90" s="257">
        <f t="shared" si="245"/>
        <v>124328.76421099737</v>
      </c>
      <c r="CP90" s="286"/>
      <c r="CQ90" s="218">
        <f t="shared" si="246"/>
        <v>2.4109243704332935E-12</v>
      </c>
      <c r="CR90" s="48">
        <f t="shared" si="247"/>
        <v>3.3882271664527924E-12</v>
      </c>
      <c r="CS90" s="219">
        <f t="shared" si="248"/>
        <v>2.3935568505840428E-12</v>
      </c>
      <c r="CT90" s="219">
        <f t="shared" si="249"/>
        <v>3.3881379770019618E-12</v>
      </c>
      <c r="CU90" s="323">
        <f t="shared" si="250"/>
        <v>0.56437141893797726</v>
      </c>
      <c r="CV90" s="219">
        <f t="shared" si="251"/>
        <v>1.7367519849250768E-14</v>
      </c>
      <c r="CW90" s="219">
        <f t="shared" si="252"/>
        <v>2.4584147041764943E-14</v>
      </c>
      <c r="CX90" s="323">
        <f t="shared" si="253"/>
        <v>3.5831675947316753E-3</v>
      </c>
      <c r="CY90" s="48">
        <f t="shared" si="254"/>
        <v>2.443131655187986E-12</v>
      </c>
      <c r="CZ90" s="48">
        <f t="shared" si="255"/>
        <v>3.4614506195934368E-12</v>
      </c>
      <c r="DA90" s="323">
        <f t="shared" si="256"/>
        <v>0.43204541346729097</v>
      </c>
      <c r="DB90" s="219">
        <f t="shared" si="257"/>
        <v>0</v>
      </c>
      <c r="DC90" s="219">
        <f t="shared" si="258"/>
        <v>0</v>
      </c>
      <c r="DD90" s="213"/>
      <c r="DE90" s="267">
        <f t="shared" si="259"/>
        <v>0.57387232789423681</v>
      </c>
      <c r="DF90" s="263">
        <f t="shared" si="260"/>
        <v>0.80649971243075813</v>
      </c>
      <c r="DG90" s="263">
        <f t="shared" si="261"/>
        <v>0.56690426926982029</v>
      </c>
      <c r="DH90" s="263">
        <f t="shared" si="262"/>
        <v>0.8031950017704611</v>
      </c>
      <c r="DI90" s="263">
        <f t="shared" si="263"/>
        <v>0</v>
      </c>
      <c r="DJ90" s="268">
        <f t="shared" si="264"/>
        <v>0</v>
      </c>
      <c r="DL90" s="49">
        <f>'He Data'!P92/(1000000000*22413.6)</f>
        <v>4.4615768997394438E-14</v>
      </c>
      <c r="DM90" s="45">
        <f>DL90*('He Data'!Q92/'He Data'!P92)</f>
        <v>4.4615768997394438E-16</v>
      </c>
      <c r="DN90" s="50">
        <f t="shared" si="265"/>
        <v>26867616090.23093</v>
      </c>
      <c r="DO90" s="51">
        <f>DN90*('He Data'!Q92/'He Data'!P92)</f>
        <v>268676160.9023093</v>
      </c>
      <c r="DP90" s="50">
        <f t="shared" si="266"/>
        <v>6.5527793044642685E-14</v>
      </c>
      <c r="DQ90" s="50">
        <f t="shared" si="267"/>
        <v>6.5527793044642689E-16</v>
      </c>
      <c r="DR90" s="50">
        <f>('He Data'!P92/1000000000)*0.0000000008107131194</f>
        <v>8.1071311940000007E-19</v>
      </c>
      <c r="DS90" s="50">
        <f>('He Data'!P92/1000000000)/3785.41178*42</f>
        <v>1.1095226210766429E-11</v>
      </c>
      <c r="DW90" s="213" t="str">
        <f t="shared" si="268"/>
        <v>sample name</v>
      </c>
      <c r="DX90" s="324">
        <f t="shared" si="269"/>
        <v>11.682668485640901</v>
      </c>
      <c r="DY90" s="325">
        <f t="shared" si="270"/>
        <v>12.479820849095493</v>
      </c>
      <c r="DZ90" s="326">
        <f t="shared" si="271"/>
        <v>11682668.485640902</v>
      </c>
      <c r="EA90" s="326">
        <f t="shared" si="172"/>
        <v>4.4615793103292131E-14</v>
      </c>
      <c r="EB90" s="324">
        <f t="shared" si="173"/>
        <v>-5.40299948539397E-7</v>
      </c>
      <c r="EC90" s="326">
        <f t="shared" si="272"/>
        <v>11682662.173495721</v>
      </c>
      <c r="ED90" s="324">
        <f t="shared" si="273"/>
        <v>11.682662173495721</v>
      </c>
      <c r="EE90" s="326"/>
      <c r="EF90" s="457" t="str">
        <f>'Picking Information'!B93</f>
        <v>4</v>
      </c>
      <c r="EG90" s="459" t="str">
        <f>'Picking Information'!C93</f>
        <v>a</v>
      </c>
      <c r="EH90" s="510">
        <f>IF($EG90="a",'Alpha Ejection Compiler'!G90,IF($EG90="z",'Alpha Ejection Compiler'!N90,IF($EG90="t",'Alpha Ejection Compiler'!U90,IF($EG90="m",'Alpha Ejection Compiler'!AB90,-1))))</f>
        <v>8.9504172281360495E-7</v>
      </c>
      <c r="EI90" s="511">
        <f>'Alpha Ejection Compiler'!E90</f>
        <v>36.473074156562177</v>
      </c>
      <c r="EJ90" s="30">
        <f>IF($EG90="a",'Alpha Ejection Compiler'!H90,IF($EG90="z",'Alpha Ejection Compiler'!O90,IF($EG90="t",'Alpha Ejection Compiler'!V90,IF($EG90="m",'Alpha Ejection Compiler'!AC90,-1))))</f>
        <v>0.63662546245111906</v>
      </c>
      <c r="EK90" s="30">
        <f>IF($EG90="a",'Alpha Ejection Compiler'!I90,IF($EG90="z",'Alpha Ejection Compiler'!P90,IF($EG90="t",'Alpha Ejection Compiler'!W90,IF($EG90="m",'Alpha Ejection Compiler'!AD90,-1))))</f>
        <v>0.58319411675377286</v>
      </c>
      <c r="EL90" s="30">
        <f>IF($EG90="a",'Alpha Ejection Compiler'!J90,IF($EG90="z",'Alpha Ejection Compiler'!Q90,IF($EG90="t",'Alpha Ejection Compiler'!X90,IF($EG90="m",'Alpha Ejection Compiler'!AE90,-1))))</f>
        <v>0.57525580606267845</v>
      </c>
      <c r="EM90" s="30">
        <f>IF($EG90="a",'Alpha Ejection Compiler'!K90,IF($EG90="z",'Alpha Ejection Compiler'!R90,IF($EG90="t",'Alpha Ejection Compiler'!Y90,IF($EG90="m",'Alpha Ejection Compiler'!AF90,-1))))</f>
        <v>0.8803829323788831</v>
      </c>
      <c r="EN90" s="30">
        <f t="shared" si="274"/>
        <v>0.62289296042458098</v>
      </c>
      <c r="EO90" s="30">
        <f t="shared" si="174"/>
        <v>0.68086787185093611</v>
      </c>
      <c r="EP90" s="213" t="str">
        <f t="shared" si="275"/>
        <v>sample name</v>
      </c>
      <c r="EQ90" s="474">
        <f t="shared" si="276"/>
        <v>11.682662173495721</v>
      </c>
      <c r="ER90" s="475">
        <f t="shared" si="277"/>
        <v>12.479814106248931</v>
      </c>
      <c r="ES90" s="473">
        <f t="shared" si="278"/>
        <v>11682662.173495721</v>
      </c>
      <c r="ET90" s="476">
        <f t="shared" si="175"/>
        <v>2.7808242859479022E-14</v>
      </c>
      <c r="EU90" s="478">
        <f t="shared" si="176"/>
        <v>0.37671716784478099</v>
      </c>
      <c r="EV90" s="477">
        <f t="shared" si="279"/>
        <v>16083721.580382382</v>
      </c>
      <c r="EW90" s="474">
        <f t="shared" si="280"/>
        <v>16.083721580382381</v>
      </c>
      <c r="EX90" s="474"/>
      <c r="EZ90" s="128">
        <f t="shared" si="177"/>
        <v>2.9704040515747972E-21</v>
      </c>
      <c r="FA90" s="63">
        <f t="shared" si="178"/>
        <v>1.1973081346474233E-22</v>
      </c>
      <c r="FB90" s="67">
        <f t="shared" si="179"/>
        <v>7.2524363184255366E-22</v>
      </c>
      <c r="FC90" s="63">
        <f t="shared" si="180"/>
        <v>0</v>
      </c>
      <c r="FD90" s="63">
        <f t="shared" si="281"/>
        <v>3.8153784968820935E-21</v>
      </c>
      <c r="FE90" s="67">
        <f t="shared" si="282"/>
        <v>1.610802832088443E-10</v>
      </c>
      <c r="FF90" s="67">
        <f t="shared" si="181"/>
        <v>11682668.485640902</v>
      </c>
      <c r="FG90" s="64">
        <f t="shared" si="283"/>
        <v>11.682668485640901</v>
      </c>
      <c r="FH90" s="65">
        <f t="shared" si="182"/>
        <v>17150937.628700923</v>
      </c>
      <c r="FI90" s="65">
        <f t="shared" si="284"/>
        <v>17.150937628700923</v>
      </c>
      <c r="FJ90" s="65">
        <f t="shared" si="183"/>
        <v>19.472796493930787</v>
      </c>
      <c r="FK90" s="63">
        <f t="shared" si="184"/>
        <v>3.8153784968820935E-21</v>
      </c>
      <c r="FL90" s="63">
        <f t="shared" si="185"/>
        <v>4.3317286102918066E-21</v>
      </c>
      <c r="FM90" s="63">
        <f t="shared" si="186"/>
        <v>13264244.25602527</v>
      </c>
      <c r="FN90" s="65">
        <f t="shared" si="285"/>
        <v>13.26424425602527</v>
      </c>
      <c r="FO90" s="66">
        <f t="shared" si="286"/>
        <v>113.53779551588126</v>
      </c>
      <c r="FQ90" s="73">
        <f>IF('Picking Information'!U93="Y",'Calculations Page'!FG90,-1)</f>
        <v>11.682668485640901</v>
      </c>
      <c r="FR90" s="72">
        <f>IF('Picking Information'!U93="Y",'Calculations Page'!FN90,-1)</f>
        <v>13.26424425602527</v>
      </c>
      <c r="FS90" s="72">
        <f>IF('Picking Information'!A93="Y",1,'Calculations Page'!X90)</f>
        <v>0.68086787185093611</v>
      </c>
      <c r="FT90" s="72">
        <f t="shared" si="287"/>
        <v>7</v>
      </c>
      <c r="FU90" s="72">
        <f t="shared" si="288"/>
        <v>17.158495750257128</v>
      </c>
      <c r="FV90" s="72">
        <f t="shared" si="289"/>
        <v>19.481377818528117</v>
      </c>
      <c r="FW90" s="74">
        <f t="shared" si="290"/>
        <v>38.962755637056233</v>
      </c>
      <c r="FY90" s="79">
        <f t="shared" si="187"/>
        <v>49.847697442687604</v>
      </c>
      <c r="FZ90" s="80">
        <f t="shared" si="188"/>
        <v>0.49847697442687605</v>
      </c>
      <c r="GA90" s="80">
        <f>(DE90/1000)/'Calculations Page'!EH90</f>
        <v>641.16824195663492</v>
      </c>
      <c r="GB90" s="80">
        <f t="shared" si="189"/>
        <v>901.0749911138098</v>
      </c>
      <c r="GC90" s="80">
        <f>(DG90/1000)/'Calculations Page'!EH90</f>
        <v>633.38306452098186</v>
      </c>
      <c r="GD90" s="80">
        <f t="shared" si="190"/>
        <v>897.3827490919424</v>
      </c>
      <c r="GE90" s="80">
        <f>(DI90/1000)/'Calculations Page'!EH90</f>
        <v>0</v>
      </c>
      <c r="GF90" s="80" t="e">
        <f t="shared" si="191"/>
        <v>#DIV/0!</v>
      </c>
      <c r="GG90" s="81">
        <f t="shared" si="291"/>
        <v>790.01326211906564</v>
      </c>
      <c r="GH90" s="516">
        <f t="shared" si="192"/>
        <v>1.4263639754173495E-16</v>
      </c>
      <c r="GI90" s="515"/>
      <c r="GJ90" s="243"/>
      <c r="GK90" s="85" t="str">
        <f t="shared" si="292"/>
        <v>49.848</v>
      </c>
      <c r="GL90" s="86" t="str">
        <f t="shared" si="293"/>
        <v>0.498</v>
      </c>
      <c r="GM90" s="86" t="str">
        <f t="shared" si="294"/>
        <v>641.17</v>
      </c>
      <c r="GN90" s="86" t="str">
        <f t="shared" si="295"/>
        <v>901.07</v>
      </c>
      <c r="GO90" s="86" t="str">
        <f t="shared" si="296"/>
        <v>633.38</v>
      </c>
      <c r="GP90" s="86" t="str">
        <f t="shared" si="297"/>
        <v>897.38</v>
      </c>
      <c r="GQ90" s="86" t="str">
        <f t="shared" si="298"/>
        <v>0.00</v>
      </c>
      <c r="GR90" s="86" t="e">
        <f t="shared" si="299"/>
        <v>#DIV/0!</v>
      </c>
      <c r="GS90" s="86" t="str">
        <f t="shared" si="300"/>
        <v>11.68</v>
      </c>
      <c r="GT90" s="86" t="str">
        <f t="shared" si="301"/>
        <v>0.681</v>
      </c>
      <c r="GU90" s="86" t="str">
        <f t="shared" si="302"/>
        <v>17.16</v>
      </c>
      <c r="GV90" s="87" t="str">
        <f t="shared" si="303"/>
        <v>19.48</v>
      </c>
      <c r="GW90" s="87" t="str">
        <f t="shared" si="304"/>
        <v>13.26</v>
      </c>
      <c r="GX90" s="129"/>
      <c r="GY90" s="93"/>
    </row>
    <row r="91" spans="1:207">
      <c r="A91" s="39" t="str">
        <f>'Picking Information'!B94</f>
        <v>4</v>
      </c>
      <c r="B91" s="40" t="str">
        <f>'Picking Information'!D94</f>
        <v>TraIL</v>
      </c>
      <c r="C91" s="40" t="str">
        <f>'Picking Information'!E94</f>
        <v>sample name</v>
      </c>
      <c r="D91" s="45">
        <f>'Picking Information'!F94</f>
        <v>0</v>
      </c>
      <c r="E91" s="45">
        <v>1</v>
      </c>
      <c r="F91" s="121">
        <f>'Picking Information'!H94</f>
        <v>100</v>
      </c>
      <c r="G91" s="121">
        <f>'Picking Information'!I94</f>
        <v>100</v>
      </c>
      <c r="H91" s="121">
        <f>'Picking Information'!J94</f>
        <v>100</v>
      </c>
      <c r="I91" s="121">
        <f>'Picking Information'!K94</f>
        <v>100</v>
      </c>
      <c r="J91" s="121">
        <f t="shared" si="193"/>
        <v>100</v>
      </c>
      <c r="K91" s="121">
        <f t="shared" si="194"/>
        <v>100</v>
      </c>
      <c r="L91" s="121">
        <f t="shared" si="195"/>
        <v>50</v>
      </c>
      <c r="M91" s="121">
        <f>IF('Picking Information'!P94="N",'Calculations Page'!F91*1.5,'Calculations Page'!F91)</f>
        <v>100</v>
      </c>
      <c r="N91" s="46" t="str">
        <f>'Picking Information'!R94</f>
        <v>apatite</v>
      </c>
      <c r="O91" s="222"/>
      <c r="P91" s="47">
        <f t="shared" si="196"/>
        <v>2.0784609690826529E-6</v>
      </c>
      <c r="Q91" s="306">
        <f t="shared" si="197"/>
        <v>8.9504172281360495E-7</v>
      </c>
      <c r="R91" s="47">
        <f t="shared" si="198"/>
        <v>1.013358894683579</v>
      </c>
      <c r="S91" s="47">
        <f t="shared" si="199"/>
        <v>6.6199999999999995E-2</v>
      </c>
      <c r="T91" s="47">
        <f t="shared" si="200"/>
        <v>0.06</v>
      </c>
      <c r="U91" s="47">
        <f t="shared" si="201"/>
        <v>0.77623303054496762</v>
      </c>
      <c r="V91" s="47">
        <f t="shared" si="202"/>
        <v>0.69010694319999999</v>
      </c>
      <c r="W91" s="47">
        <f t="shared" si="203"/>
        <v>0.64881813560000001</v>
      </c>
      <c r="X91" s="239">
        <f t="shared" si="204"/>
        <v>0.68086787185093611</v>
      </c>
      <c r="Y91" s="306">
        <f t="shared" si="205"/>
        <v>5.6837745019660078E-3</v>
      </c>
      <c r="Z91" s="306">
        <f t="shared" si="206"/>
        <v>4.4752086140680244E-6</v>
      </c>
      <c r="AA91" s="192"/>
      <c r="AB91" s="192"/>
      <c r="AC91" s="192"/>
      <c r="AD91" s="192"/>
      <c r="AE91" s="192"/>
      <c r="AF91" s="192"/>
      <c r="AG91" s="251">
        <f t="shared" si="166"/>
        <v>1433738424205.7283</v>
      </c>
      <c r="AH91" s="246">
        <f t="shared" si="207"/>
        <v>8608725199.2922001</v>
      </c>
      <c r="AI91" s="246">
        <f t="shared" si="167"/>
        <v>1691112105561.1543</v>
      </c>
      <c r="AJ91" s="246">
        <f t="shared" si="208"/>
        <v>13847555888.523577</v>
      </c>
      <c r="AK91" s="246">
        <f t="shared" si="168"/>
        <v>174546574.43947619</v>
      </c>
      <c r="AL91" s="246">
        <f t="shared" si="209"/>
        <v>79527107.403615773</v>
      </c>
      <c r="AM91" s="213" t="str">
        <f t="shared" si="210"/>
        <v>sample name</v>
      </c>
      <c r="AN91" s="256">
        <f t="shared" si="211"/>
        <v>1303284548.9639471</v>
      </c>
      <c r="AO91" s="252">
        <f t="shared" si="212"/>
        <v>1433738424205.7283</v>
      </c>
      <c r="AP91" s="252">
        <f t="shared" si="169"/>
        <v>-2.199E-3</v>
      </c>
      <c r="AQ91" s="252">
        <f t="shared" si="170"/>
        <v>-0.99998423165137618</v>
      </c>
      <c r="AR91" s="252">
        <f t="shared" si="213"/>
        <v>8608725199.2922001</v>
      </c>
      <c r="AS91" s="252">
        <f t="shared" si="171"/>
        <v>1.6318924942564423E-4</v>
      </c>
      <c r="AT91" s="252">
        <f t="shared" si="214"/>
        <v>-7.452123257462559E-2</v>
      </c>
      <c r="AU91" s="252">
        <f t="shared" si="215"/>
        <v>137290153.01859486</v>
      </c>
      <c r="AV91" s="252">
        <f t="shared" si="216"/>
        <v>9456562.6330664139</v>
      </c>
      <c r="AW91" s="252">
        <f t="shared" si="217"/>
        <v>996169.97067578149</v>
      </c>
      <c r="AX91" s="252">
        <f t="shared" si="218"/>
        <v>2673662207.5426502</v>
      </c>
      <c r="AY91" s="252">
        <f t="shared" si="219"/>
        <v>1691112105561.1543</v>
      </c>
      <c r="AZ91" s="252">
        <f t="shared" si="220"/>
        <v>-0.13029600894067567</v>
      </c>
      <c r="BA91" s="252">
        <f t="shared" si="221"/>
        <v>-1</v>
      </c>
      <c r="BB91" s="252">
        <f t="shared" si="222"/>
        <v>13847555888.523577</v>
      </c>
      <c r="BC91" s="252">
        <f t="shared" si="223"/>
        <v>5.34545603211162E-4</v>
      </c>
      <c r="BD91" s="252">
        <f t="shared" si="224"/>
        <v>-4.1025163014571245E-3</v>
      </c>
      <c r="BE91" s="252">
        <f t="shared" si="225"/>
        <v>26831629.130094022</v>
      </c>
      <c r="BF91" s="252">
        <f t="shared" si="226"/>
        <v>269331.52955150726</v>
      </c>
      <c r="BG91" s="252">
        <f t="shared" si="227"/>
        <v>124328.76421099737</v>
      </c>
      <c r="BH91" s="213"/>
      <c r="BI91" s="213"/>
      <c r="BJ91" s="213"/>
      <c r="BK91" s="213"/>
      <c r="BL91" s="213" t="str">
        <f t="shared" si="228"/>
        <v>sample name</v>
      </c>
      <c r="BM91" s="304">
        <f>(($AC$20-'ICPMS Data'!V92)/('ICPMS Data'!V92/$AC$12-1)*AG91)</f>
        <v>1442224508600.5576</v>
      </c>
      <c r="BN91" s="304">
        <f t="shared" si="229"/>
        <v>1433738424205.7283</v>
      </c>
      <c r="BO91" s="304">
        <f>$AC$33-'ICPMS Data'!V92</f>
        <v>-0.99999899999999997</v>
      </c>
      <c r="BP91" s="304">
        <f>'ICPMS Data'!V92/$AC$12-1</f>
        <v>-0.9928325688073395</v>
      </c>
      <c r="BQ91" s="304">
        <f t="shared" si="230"/>
        <v>8608725199.2922001</v>
      </c>
      <c r="BR91" s="304">
        <f>SQRT($AD$33^2+'ICPMS Data'!W92^2)</f>
        <v>1</v>
      </c>
      <c r="BS91" s="304">
        <f>BP91*SQRT(('ICPMS Data'!W92/'ICPMS Data'!V92)^2+($AE$12/$AC$12)^2)</f>
        <v>-0.99285807041188889</v>
      </c>
      <c r="BT91" s="304">
        <f t="shared" si="231"/>
        <v>2039659057534.6572</v>
      </c>
      <c r="BU91" s="485">
        <f t="shared" si="232"/>
        <v>10464703511.882029</v>
      </c>
      <c r="BV91" s="304">
        <f t="shared" si="233"/>
        <v>14799656485.616226</v>
      </c>
      <c r="BW91" s="304">
        <f>AI91*(($AC$21-'ICPMS Data'!X92)/('ICPMS Data'!X92/$AC$13-1))</f>
        <v>1473438918630.7102</v>
      </c>
      <c r="BX91" s="304">
        <f t="shared" si="234"/>
        <v>1691112105561.1543</v>
      </c>
      <c r="BY91" s="304">
        <f>$AC$34-'ICPMS Data'!X92</f>
        <v>-0.99999899999999997</v>
      </c>
      <c r="BZ91" s="304">
        <f>'ICPMS Data'!X92/$AC$13-1</f>
        <v>-1</v>
      </c>
      <c r="CA91" s="304">
        <f t="shared" si="235"/>
        <v>13847555888.523577</v>
      </c>
      <c r="CB91" s="304">
        <f>SQRT($AD$34^2+'ICPMS Data'!Y92^2)</f>
        <v>1</v>
      </c>
      <c r="CC91" s="304">
        <f>BZ91*SQRT(('ICPMS Data'!Y92/'ICPMS Data'!X92)^2+($AE$13/$AC$13)^2)</f>
        <v>-1</v>
      </c>
      <c r="CD91" s="304">
        <f t="shared" si="236"/>
        <v>2083793272822.5024</v>
      </c>
      <c r="CE91" s="485">
        <v>0</v>
      </c>
      <c r="CF91" s="485">
        <v>0</v>
      </c>
      <c r="CG91" s="213" t="str">
        <f t="shared" si="237"/>
        <v>sample name</v>
      </c>
      <c r="CH91" s="262">
        <f t="shared" si="238"/>
        <v>1440921224051.5938</v>
      </c>
      <c r="CI91" s="257">
        <f t="shared" si="239"/>
        <v>2039659062155.1809</v>
      </c>
      <c r="CJ91" s="257">
        <f t="shared" si="240"/>
        <v>10455246949.248962</v>
      </c>
      <c r="CK91" s="257">
        <f t="shared" si="241"/>
        <v>14799656519.142496</v>
      </c>
      <c r="CL91" s="262">
        <f t="shared" si="242"/>
        <v>1470765256423.1675</v>
      </c>
      <c r="CM91" s="257">
        <f t="shared" si="243"/>
        <v>2083793272995.249</v>
      </c>
      <c r="CN91" s="262">
        <f t="shared" si="244"/>
        <v>-269331.52955150726</v>
      </c>
      <c r="CO91" s="257">
        <f t="shared" si="245"/>
        <v>124328.76421099737</v>
      </c>
      <c r="CP91" s="286"/>
      <c r="CQ91" s="218">
        <f t="shared" si="246"/>
        <v>2.4109243704332935E-12</v>
      </c>
      <c r="CR91" s="48">
        <f t="shared" si="247"/>
        <v>3.3882271664527924E-12</v>
      </c>
      <c r="CS91" s="219">
        <f t="shared" si="248"/>
        <v>2.3935568505840428E-12</v>
      </c>
      <c r="CT91" s="219">
        <f t="shared" si="249"/>
        <v>3.3881379770019618E-12</v>
      </c>
      <c r="CU91" s="323">
        <f t="shared" si="250"/>
        <v>0.56437141893797726</v>
      </c>
      <c r="CV91" s="219">
        <f t="shared" si="251"/>
        <v>1.7367519849250768E-14</v>
      </c>
      <c r="CW91" s="219">
        <f t="shared" si="252"/>
        <v>2.4584147041764943E-14</v>
      </c>
      <c r="CX91" s="323">
        <f t="shared" si="253"/>
        <v>3.5831675947316753E-3</v>
      </c>
      <c r="CY91" s="48">
        <f t="shared" si="254"/>
        <v>2.443131655187986E-12</v>
      </c>
      <c r="CZ91" s="48">
        <f t="shared" si="255"/>
        <v>3.4614506195934368E-12</v>
      </c>
      <c r="DA91" s="323">
        <f t="shared" si="256"/>
        <v>0.43204541346729097</v>
      </c>
      <c r="DB91" s="219">
        <f t="shared" si="257"/>
        <v>0</v>
      </c>
      <c r="DC91" s="219">
        <f t="shared" si="258"/>
        <v>0</v>
      </c>
      <c r="DD91" s="213"/>
      <c r="DE91" s="267">
        <f t="shared" si="259"/>
        <v>0.57387232789423681</v>
      </c>
      <c r="DF91" s="263">
        <f t="shared" si="260"/>
        <v>0.80649971243075813</v>
      </c>
      <c r="DG91" s="263">
        <f t="shared" si="261"/>
        <v>0.56690426926982029</v>
      </c>
      <c r="DH91" s="263">
        <f t="shared" si="262"/>
        <v>0.8031950017704611</v>
      </c>
      <c r="DI91" s="263">
        <f t="shared" si="263"/>
        <v>0</v>
      </c>
      <c r="DJ91" s="268">
        <f t="shared" si="264"/>
        <v>0</v>
      </c>
      <c r="DL91" s="49">
        <f>'He Data'!P93/(1000000000*22413.6)</f>
        <v>4.4615768997394438E-14</v>
      </c>
      <c r="DM91" s="45">
        <f>DL91*('He Data'!Q93/'He Data'!P93)</f>
        <v>4.4615768997394438E-16</v>
      </c>
      <c r="DN91" s="50">
        <f t="shared" si="265"/>
        <v>26867616090.23093</v>
      </c>
      <c r="DO91" s="51">
        <f>DN91*('He Data'!Q93/'He Data'!P93)</f>
        <v>268676160.9023093</v>
      </c>
      <c r="DP91" s="50">
        <f t="shared" si="266"/>
        <v>6.5527793044642685E-14</v>
      </c>
      <c r="DQ91" s="50">
        <f t="shared" si="267"/>
        <v>6.5527793044642689E-16</v>
      </c>
      <c r="DR91" s="50">
        <f>('He Data'!P93/1000000000)*0.0000000008107131194</f>
        <v>8.1071311940000007E-19</v>
      </c>
      <c r="DS91" s="50">
        <f>('He Data'!P93/1000000000)/3785.41178*42</f>
        <v>1.1095226210766429E-11</v>
      </c>
      <c r="DW91" s="213" t="str">
        <f t="shared" si="268"/>
        <v>sample name</v>
      </c>
      <c r="DX91" s="324">
        <f t="shared" si="269"/>
        <v>11.682668485640901</v>
      </c>
      <c r="DY91" s="325">
        <f t="shared" si="270"/>
        <v>12.479820849095493</v>
      </c>
      <c r="DZ91" s="326">
        <f t="shared" si="271"/>
        <v>11682668.485640902</v>
      </c>
      <c r="EA91" s="326">
        <f t="shared" si="172"/>
        <v>4.4615793103292131E-14</v>
      </c>
      <c r="EB91" s="324">
        <f t="shared" si="173"/>
        <v>-5.40299948539397E-7</v>
      </c>
      <c r="EC91" s="326">
        <f t="shared" si="272"/>
        <v>11682662.173495721</v>
      </c>
      <c r="ED91" s="324">
        <f t="shared" si="273"/>
        <v>11.682662173495721</v>
      </c>
      <c r="EE91" s="326"/>
      <c r="EF91" s="457" t="str">
        <f>'Picking Information'!B94</f>
        <v>4</v>
      </c>
      <c r="EG91" s="459" t="str">
        <f>'Picking Information'!C94</f>
        <v>a</v>
      </c>
      <c r="EH91" s="510">
        <f>IF($EG91="a",'Alpha Ejection Compiler'!G91,IF($EG91="z",'Alpha Ejection Compiler'!N91,IF($EG91="t",'Alpha Ejection Compiler'!U91,IF($EG91="m",'Alpha Ejection Compiler'!AB91,-1))))</f>
        <v>8.9504172281360495E-7</v>
      </c>
      <c r="EI91" s="511">
        <f>'Alpha Ejection Compiler'!E91</f>
        <v>36.473074156562177</v>
      </c>
      <c r="EJ91" s="30">
        <f>IF($EG91="a",'Alpha Ejection Compiler'!H91,IF($EG91="z",'Alpha Ejection Compiler'!O91,IF($EG91="t",'Alpha Ejection Compiler'!V91,IF($EG91="m",'Alpha Ejection Compiler'!AC91,-1))))</f>
        <v>0.63662546245111906</v>
      </c>
      <c r="EK91" s="30">
        <f>IF($EG91="a",'Alpha Ejection Compiler'!I91,IF($EG91="z",'Alpha Ejection Compiler'!P91,IF($EG91="t",'Alpha Ejection Compiler'!W91,IF($EG91="m",'Alpha Ejection Compiler'!AD91,-1))))</f>
        <v>0.58319411675377286</v>
      </c>
      <c r="EL91" s="30">
        <f>IF($EG91="a",'Alpha Ejection Compiler'!J91,IF($EG91="z",'Alpha Ejection Compiler'!Q91,IF($EG91="t",'Alpha Ejection Compiler'!X91,IF($EG91="m",'Alpha Ejection Compiler'!AE91,-1))))</f>
        <v>0.57525580606267845</v>
      </c>
      <c r="EM91" s="30">
        <f>IF($EG91="a",'Alpha Ejection Compiler'!K91,IF($EG91="z",'Alpha Ejection Compiler'!R91,IF($EG91="t",'Alpha Ejection Compiler'!Y91,IF($EG91="m",'Alpha Ejection Compiler'!AF91,-1))))</f>
        <v>0.8803829323788831</v>
      </c>
      <c r="EN91" s="30">
        <f t="shared" si="274"/>
        <v>0.62289296042458098</v>
      </c>
      <c r="EO91" s="30">
        <f t="shared" si="174"/>
        <v>0.68086787185093611</v>
      </c>
      <c r="EP91" s="213" t="str">
        <f t="shared" si="275"/>
        <v>sample name</v>
      </c>
      <c r="EQ91" s="474">
        <f t="shared" si="276"/>
        <v>11.682662173495721</v>
      </c>
      <c r="ER91" s="475">
        <f t="shared" si="277"/>
        <v>12.479814106248931</v>
      </c>
      <c r="ES91" s="473">
        <f t="shared" si="278"/>
        <v>11682662.173495721</v>
      </c>
      <c r="ET91" s="476">
        <f t="shared" si="175"/>
        <v>2.7808242859479022E-14</v>
      </c>
      <c r="EU91" s="478">
        <f t="shared" si="176"/>
        <v>0.37671716784478099</v>
      </c>
      <c r="EV91" s="477">
        <f t="shared" si="279"/>
        <v>16083721.580382382</v>
      </c>
      <c r="EW91" s="474">
        <f t="shared" si="280"/>
        <v>16.083721580382381</v>
      </c>
      <c r="EX91" s="474"/>
      <c r="EZ91" s="128">
        <f t="shared" si="177"/>
        <v>2.9704040515747972E-21</v>
      </c>
      <c r="FA91" s="63">
        <f t="shared" si="178"/>
        <v>1.1973081346474233E-22</v>
      </c>
      <c r="FB91" s="67">
        <f t="shared" si="179"/>
        <v>7.2524363184255366E-22</v>
      </c>
      <c r="FC91" s="63">
        <f t="shared" si="180"/>
        <v>0</v>
      </c>
      <c r="FD91" s="63">
        <f t="shared" si="281"/>
        <v>3.8153784968820935E-21</v>
      </c>
      <c r="FE91" s="67">
        <f t="shared" si="282"/>
        <v>1.610802832088443E-10</v>
      </c>
      <c r="FF91" s="67">
        <f t="shared" si="181"/>
        <v>11682668.485640902</v>
      </c>
      <c r="FG91" s="64">
        <f t="shared" si="283"/>
        <v>11.682668485640901</v>
      </c>
      <c r="FH91" s="65">
        <f t="shared" si="182"/>
        <v>17150937.628700923</v>
      </c>
      <c r="FI91" s="65">
        <f t="shared" si="284"/>
        <v>17.150937628700923</v>
      </c>
      <c r="FJ91" s="65">
        <f t="shared" si="183"/>
        <v>19.472796493930787</v>
      </c>
      <c r="FK91" s="63">
        <f t="shared" si="184"/>
        <v>3.8153784968820935E-21</v>
      </c>
      <c r="FL91" s="63">
        <f t="shared" si="185"/>
        <v>4.3317286102918066E-21</v>
      </c>
      <c r="FM91" s="63">
        <f t="shared" si="186"/>
        <v>13264244.25602527</v>
      </c>
      <c r="FN91" s="65">
        <f t="shared" si="285"/>
        <v>13.26424425602527</v>
      </c>
      <c r="FO91" s="66">
        <f t="shared" si="286"/>
        <v>113.53779551588126</v>
      </c>
      <c r="FQ91" s="73">
        <f>IF('Picking Information'!U94="Y",'Calculations Page'!FG91,-1)</f>
        <v>11.682668485640901</v>
      </c>
      <c r="FR91" s="72">
        <f>IF('Picking Information'!U94="Y",'Calculations Page'!FN91,-1)</f>
        <v>13.26424425602527</v>
      </c>
      <c r="FS91" s="72">
        <f>IF('Picking Information'!A94="Y",1,'Calculations Page'!X91)</f>
        <v>0.68086787185093611</v>
      </c>
      <c r="FT91" s="72">
        <f t="shared" si="287"/>
        <v>7</v>
      </c>
      <c r="FU91" s="72">
        <f t="shared" si="288"/>
        <v>17.158495750257128</v>
      </c>
      <c r="FV91" s="72">
        <f t="shared" si="289"/>
        <v>19.481377818528117</v>
      </c>
      <c r="FW91" s="74">
        <f t="shared" si="290"/>
        <v>38.962755637056233</v>
      </c>
      <c r="FY91" s="79">
        <f t="shared" si="187"/>
        <v>49.847697442687604</v>
      </c>
      <c r="FZ91" s="80">
        <f t="shared" si="188"/>
        <v>0.49847697442687605</v>
      </c>
      <c r="GA91" s="80">
        <f>(DE91/1000)/'Calculations Page'!EH91</f>
        <v>641.16824195663492</v>
      </c>
      <c r="GB91" s="80">
        <f t="shared" si="189"/>
        <v>901.0749911138098</v>
      </c>
      <c r="GC91" s="80">
        <f>(DG91/1000)/'Calculations Page'!EH91</f>
        <v>633.38306452098186</v>
      </c>
      <c r="GD91" s="80">
        <f t="shared" si="190"/>
        <v>897.3827490919424</v>
      </c>
      <c r="GE91" s="80">
        <f>(DI91/1000)/'Calculations Page'!EH91</f>
        <v>0</v>
      </c>
      <c r="GF91" s="80" t="e">
        <f t="shared" si="191"/>
        <v>#DIV/0!</v>
      </c>
      <c r="GG91" s="81">
        <f t="shared" si="291"/>
        <v>790.01326211906564</v>
      </c>
      <c r="GH91" s="516">
        <f t="shared" si="192"/>
        <v>1.4263639754173495E-16</v>
      </c>
      <c r="GI91" s="515"/>
      <c r="GJ91" s="243"/>
      <c r="GK91" s="85" t="str">
        <f t="shared" si="292"/>
        <v>49.848</v>
      </c>
      <c r="GL91" s="86" t="str">
        <f t="shared" si="293"/>
        <v>0.498</v>
      </c>
      <c r="GM91" s="86" t="str">
        <f t="shared" si="294"/>
        <v>641.17</v>
      </c>
      <c r="GN91" s="86" t="str">
        <f t="shared" si="295"/>
        <v>901.07</v>
      </c>
      <c r="GO91" s="86" t="str">
        <f t="shared" si="296"/>
        <v>633.38</v>
      </c>
      <c r="GP91" s="86" t="str">
        <f t="shared" si="297"/>
        <v>897.38</v>
      </c>
      <c r="GQ91" s="86" t="str">
        <f t="shared" si="298"/>
        <v>0.00</v>
      </c>
      <c r="GR91" s="86" t="e">
        <f t="shared" si="299"/>
        <v>#DIV/0!</v>
      </c>
      <c r="GS91" s="86" t="str">
        <f t="shared" si="300"/>
        <v>11.68</v>
      </c>
      <c r="GT91" s="86" t="str">
        <f t="shared" si="301"/>
        <v>0.681</v>
      </c>
      <c r="GU91" s="86" t="str">
        <f t="shared" si="302"/>
        <v>17.16</v>
      </c>
      <c r="GV91" s="87" t="str">
        <f t="shared" si="303"/>
        <v>19.48</v>
      </c>
      <c r="GW91" s="87" t="str">
        <f t="shared" si="304"/>
        <v>13.26</v>
      </c>
      <c r="GX91" s="129"/>
      <c r="GY91" s="93"/>
    </row>
    <row r="92" spans="1:207">
      <c r="A92" s="39" t="str">
        <f>'Picking Information'!B95</f>
        <v>4</v>
      </c>
      <c r="B92" s="40" t="str">
        <f>'Picking Information'!D95</f>
        <v>TraIL</v>
      </c>
      <c r="C92" s="40" t="str">
        <f>'Picking Information'!E95</f>
        <v>sample name</v>
      </c>
      <c r="D92" s="45">
        <f>'Picking Information'!F95</f>
        <v>0</v>
      </c>
      <c r="E92" s="45">
        <v>1</v>
      </c>
      <c r="F92" s="121">
        <f>'Picking Information'!H95</f>
        <v>100</v>
      </c>
      <c r="G92" s="121">
        <f>'Picking Information'!I95</f>
        <v>100</v>
      </c>
      <c r="H92" s="121">
        <f>'Picking Information'!J95</f>
        <v>100</v>
      </c>
      <c r="I92" s="121">
        <f>'Picking Information'!K95</f>
        <v>100</v>
      </c>
      <c r="J92" s="121">
        <f t="shared" si="193"/>
        <v>100</v>
      </c>
      <c r="K92" s="121">
        <f t="shared" si="194"/>
        <v>100</v>
      </c>
      <c r="L92" s="121">
        <f t="shared" si="195"/>
        <v>50</v>
      </c>
      <c r="M92" s="121">
        <f>IF('Picking Information'!P95="N",'Calculations Page'!F92*1.5,'Calculations Page'!F92)</f>
        <v>100</v>
      </c>
      <c r="N92" s="46" t="str">
        <f>'Picking Information'!R95</f>
        <v>apatite</v>
      </c>
      <c r="O92" s="222"/>
      <c r="P92" s="47">
        <f t="shared" si="196"/>
        <v>2.0784609690826529E-6</v>
      </c>
      <c r="Q92" s="306">
        <f t="shared" si="197"/>
        <v>8.9504172281360495E-7</v>
      </c>
      <c r="R92" s="47">
        <f t="shared" si="198"/>
        <v>1.013358894683579</v>
      </c>
      <c r="S92" s="47">
        <f t="shared" si="199"/>
        <v>6.6199999999999995E-2</v>
      </c>
      <c r="T92" s="47">
        <f t="shared" si="200"/>
        <v>0.06</v>
      </c>
      <c r="U92" s="47">
        <f t="shared" si="201"/>
        <v>0.77623303054496762</v>
      </c>
      <c r="V92" s="47">
        <f t="shared" si="202"/>
        <v>0.69010694319999999</v>
      </c>
      <c r="W92" s="47">
        <f t="shared" si="203"/>
        <v>0.64881813560000001</v>
      </c>
      <c r="X92" s="239">
        <f t="shared" si="204"/>
        <v>0.68086787185093611</v>
      </c>
      <c r="Y92" s="306">
        <f t="shared" si="205"/>
        <v>5.6837745019660078E-3</v>
      </c>
      <c r="Z92" s="306">
        <f t="shared" si="206"/>
        <v>4.4752086140680244E-6</v>
      </c>
      <c r="AA92" s="192"/>
      <c r="AB92" s="192"/>
      <c r="AC92" s="192"/>
      <c r="AD92" s="192"/>
      <c r="AE92" s="192"/>
      <c r="AF92" s="192"/>
      <c r="AG92" s="251">
        <f t="shared" si="166"/>
        <v>1433738424205.7283</v>
      </c>
      <c r="AH92" s="246">
        <f t="shared" si="207"/>
        <v>8608725199.2922001</v>
      </c>
      <c r="AI92" s="246">
        <f t="shared" si="167"/>
        <v>1691112105561.1543</v>
      </c>
      <c r="AJ92" s="246">
        <f t="shared" si="208"/>
        <v>13847555888.523577</v>
      </c>
      <c r="AK92" s="246">
        <f t="shared" si="168"/>
        <v>174546574.43947619</v>
      </c>
      <c r="AL92" s="246">
        <f t="shared" si="209"/>
        <v>79527107.403615773</v>
      </c>
      <c r="AM92" s="213" t="str">
        <f t="shared" si="210"/>
        <v>sample name</v>
      </c>
      <c r="AN92" s="256">
        <f t="shared" si="211"/>
        <v>1303284548.9639471</v>
      </c>
      <c r="AO92" s="252">
        <f t="shared" si="212"/>
        <v>1433738424205.7283</v>
      </c>
      <c r="AP92" s="252">
        <f t="shared" si="169"/>
        <v>-2.199E-3</v>
      </c>
      <c r="AQ92" s="252">
        <f t="shared" si="170"/>
        <v>-0.99998423165137618</v>
      </c>
      <c r="AR92" s="252">
        <f t="shared" si="213"/>
        <v>8608725199.2922001</v>
      </c>
      <c r="AS92" s="252">
        <f t="shared" si="171"/>
        <v>1.6318924942564423E-4</v>
      </c>
      <c r="AT92" s="252">
        <f t="shared" si="214"/>
        <v>-7.452123257462559E-2</v>
      </c>
      <c r="AU92" s="252">
        <f t="shared" si="215"/>
        <v>137290153.01859486</v>
      </c>
      <c r="AV92" s="252">
        <f t="shared" si="216"/>
        <v>9456562.6330664139</v>
      </c>
      <c r="AW92" s="252">
        <f t="shared" si="217"/>
        <v>996169.97067578149</v>
      </c>
      <c r="AX92" s="252">
        <f t="shared" si="218"/>
        <v>2673662207.5426502</v>
      </c>
      <c r="AY92" s="252">
        <f t="shared" si="219"/>
        <v>1691112105561.1543</v>
      </c>
      <c r="AZ92" s="252">
        <f t="shared" si="220"/>
        <v>-0.13029600894067567</v>
      </c>
      <c r="BA92" s="252">
        <f t="shared" si="221"/>
        <v>-1</v>
      </c>
      <c r="BB92" s="252">
        <f t="shared" si="222"/>
        <v>13847555888.523577</v>
      </c>
      <c r="BC92" s="252">
        <f t="shared" si="223"/>
        <v>5.34545603211162E-4</v>
      </c>
      <c r="BD92" s="252">
        <f t="shared" si="224"/>
        <v>-4.1025163014571245E-3</v>
      </c>
      <c r="BE92" s="252">
        <f t="shared" si="225"/>
        <v>26831629.130094022</v>
      </c>
      <c r="BF92" s="252">
        <f t="shared" si="226"/>
        <v>269331.52955150726</v>
      </c>
      <c r="BG92" s="252">
        <f t="shared" si="227"/>
        <v>124328.76421099737</v>
      </c>
      <c r="BH92" s="213"/>
      <c r="BI92" s="213"/>
      <c r="BJ92" s="213"/>
      <c r="BK92" s="213"/>
      <c r="BL92" s="213" t="str">
        <f t="shared" si="228"/>
        <v>sample name</v>
      </c>
      <c r="BM92" s="304">
        <f>(($AC$20-'ICPMS Data'!V93)/('ICPMS Data'!V93/$AC$12-1)*AG92)</f>
        <v>1442224508600.5576</v>
      </c>
      <c r="BN92" s="304">
        <f t="shared" si="229"/>
        <v>1433738424205.7283</v>
      </c>
      <c r="BO92" s="304">
        <f>$AC$33-'ICPMS Data'!V93</f>
        <v>-0.99999899999999997</v>
      </c>
      <c r="BP92" s="304">
        <f>'ICPMS Data'!V93/$AC$12-1</f>
        <v>-0.9928325688073395</v>
      </c>
      <c r="BQ92" s="304">
        <f t="shared" si="230"/>
        <v>8608725199.2922001</v>
      </c>
      <c r="BR92" s="304">
        <f>SQRT($AD$33^2+'ICPMS Data'!W93^2)</f>
        <v>1</v>
      </c>
      <c r="BS92" s="304">
        <f>BP92*SQRT(('ICPMS Data'!W93/'ICPMS Data'!V93)^2+($AE$12/$AC$12)^2)</f>
        <v>-0.99285807041188889</v>
      </c>
      <c r="BT92" s="304">
        <f t="shared" si="231"/>
        <v>2039659057534.6572</v>
      </c>
      <c r="BU92" s="485">
        <f t="shared" si="232"/>
        <v>10464703511.882029</v>
      </c>
      <c r="BV92" s="304">
        <f t="shared" si="233"/>
        <v>14799656485.616226</v>
      </c>
      <c r="BW92" s="304">
        <f>AI92*(($AC$21-'ICPMS Data'!X93)/('ICPMS Data'!X93/$AC$13-1))</f>
        <v>1473438918630.7102</v>
      </c>
      <c r="BX92" s="304">
        <f t="shared" si="234"/>
        <v>1691112105561.1543</v>
      </c>
      <c r="BY92" s="304">
        <f>$AC$34-'ICPMS Data'!X93</f>
        <v>-0.99999899999999997</v>
      </c>
      <c r="BZ92" s="304">
        <f>'ICPMS Data'!X93/$AC$13-1</f>
        <v>-1</v>
      </c>
      <c r="CA92" s="304">
        <f t="shared" si="235"/>
        <v>13847555888.523577</v>
      </c>
      <c r="CB92" s="304">
        <f>SQRT($AD$34^2+'ICPMS Data'!Y93^2)</f>
        <v>1</v>
      </c>
      <c r="CC92" s="304">
        <f>BZ92*SQRT(('ICPMS Data'!Y93/'ICPMS Data'!X93)^2+($AE$13/$AC$13)^2)</f>
        <v>-1</v>
      </c>
      <c r="CD92" s="304">
        <f t="shared" si="236"/>
        <v>2083793272822.5024</v>
      </c>
      <c r="CE92" s="485">
        <v>0</v>
      </c>
      <c r="CF92" s="485">
        <v>0</v>
      </c>
      <c r="CG92" s="213" t="str">
        <f t="shared" si="237"/>
        <v>sample name</v>
      </c>
      <c r="CH92" s="262">
        <f t="shared" si="238"/>
        <v>1440921224051.5938</v>
      </c>
      <c r="CI92" s="257">
        <f t="shared" si="239"/>
        <v>2039659062155.1809</v>
      </c>
      <c r="CJ92" s="257">
        <f t="shared" si="240"/>
        <v>10455246949.248962</v>
      </c>
      <c r="CK92" s="257">
        <f t="shared" si="241"/>
        <v>14799656519.142496</v>
      </c>
      <c r="CL92" s="262">
        <f t="shared" si="242"/>
        <v>1470765256423.1675</v>
      </c>
      <c r="CM92" s="257">
        <f t="shared" si="243"/>
        <v>2083793272995.249</v>
      </c>
      <c r="CN92" s="262">
        <f t="shared" si="244"/>
        <v>-269331.52955150726</v>
      </c>
      <c r="CO92" s="257">
        <f t="shared" si="245"/>
        <v>124328.76421099737</v>
      </c>
      <c r="CP92" s="286"/>
      <c r="CQ92" s="218">
        <f t="shared" si="246"/>
        <v>2.4109243704332935E-12</v>
      </c>
      <c r="CR92" s="48">
        <f t="shared" si="247"/>
        <v>3.3882271664527924E-12</v>
      </c>
      <c r="CS92" s="219">
        <f t="shared" si="248"/>
        <v>2.3935568505840428E-12</v>
      </c>
      <c r="CT92" s="219">
        <f t="shared" si="249"/>
        <v>3.3881379770019618E-12</v>
      </c>
      <c r="CU92" s="323">
        <f t="shared" si="250"/>
        <v>0.56437141893797726</v>
      </c>
      <c r="CV92" s="219">
        <f t="shared" si="251"/>
        <v>1.7367519849250768E-14</v>
      </c>
      <c r="CW92" s="219">
        <f t="shared" si="252"/>
        <v>2.4584147041764943E-14</v>
      </c>
      <c r="CX92" s="323">
        <f t="shared" si="253"/>
        <v>3.5831675947316753E-3</v>
      </c>
      <c r="CY92" s="48">
        <f t="shared" si="254"/>
        <v>2.443131655187986E-12</v>
      </c>
      <c r="CZ92" s="48">
        <f t="shared" si="255"/>
        <v>3.4614506195934368E-12</v>
      </c>
      <c r="DA92" s="323">
        <f t="shared" si="256"/>
        <v>0.43204541346729097</v>
      </c>
      <c r="DB92" s="219">
        <f t="shared" si="257"/>
        <v>0</v>
      </c>
      <c r="DC92" s="219">
        <f t="shared" si="258"/>
        <v>0</v>
      </c>
      <c r="DD92" s="213"/>
      <c r="DE92" s="267">
        <f t="shared" si="259"/>
        <v>0.57387232789423681</v>
      </c>
      <c r="DF92" s="263">
        <f t="shared" si="260"/>
        <v>0.80649971243075813</v>
      </c>
      <c r="DG92" s="263">
        <f t="shared" si="261"/>
        <v>0.56690426926982029</v>
      </c>
      <c r="DH92" s="263">
        <f t="shared" si="262"/>
        <v>0.8031950017704611</v>
      </c>
      <c r="DI92" s="263">
        <f t="shared" si="263"/>
        <v>0</v>
      </c>
      <c r="DJ92" s="268">
        <f t="shared" si="264"/>
        <v>0</v>
      </c>
      <c r="DL92" s="49">
        <f>'He Data'!P94/(1000000000*22413.6)</f>
        <v>4.4615768997394438E-14</v>
      </c>
      <c r="DM92" s="45">
        <f>DL92*('He Data'!Q94/'He Data'!P94)</f>
        <v>4.4615768997394438E-16</v>
      </c>
      <c r="DN92" s="50">
        <f t="shared" si="265"/>
        <v>26867616090.23093</v>
      </c>
      <c r="DO92" s="51">
        <f>DN92*('He Data'!Q94/'He Data'!P94)</f>
        <v>268676160.9023093</v>
      </c>
      <c r="DP92" s="50">
        <f t="shared" si="266"/>
        <v>6.5527793044642685E-14</v>
      </c>
      <c r="DQ92" s="50">
        <f t="shared" si="267"/>
        <v>6.5527793044642689E-16</v>
      </c>
      <c r="DR92" s="50">
        <f>('He Data'!P94/1000000000)*0.0000000008107131194</f>
        <v>8.1071311940000007E-19</v>
      </c>
      <c r="DS92" s="50">
        <f>('He Data'!P94/1000000000)/3785.41178*42</f>
        <v>1.1095226210766429E-11</v>
      </c>
      <c r="DW92" s="213" t="str">
        <f t="shared" si="268"/>
        <v>sample name</v>
      </c>
      <c r="DX92" s="324">
        <f t="shared" si="269"/>
        <v>11.682668485640901</v>
      </c>
      <c r="DY92" s="325">
        <f t="shared" si="270"/>
        <v>12.479820849095493</v>
      </c>
      <c r="DZ92" s="326">
        <f t="shared" si="271"/>
        <v>11682668.485640902</v>
      </c>
      <c r="EA92" s="326">
        <f t="shared" si="172"/>
        <v>4.4615793103292131E-14</v>
      </c>
      <c r="EB92" s="324">
        <f t="shared" si="173"/>
        <v>-5.40299948539397E-7</v>
      </c>
      <c r="EC92" s="326">
        <f t="shared" si="272"/>
        <v>11682662.173495721</v>
      </c>
      <c r="ED92" s="324">
        <f t="shared" si="273"/>
        <v>11.682662173495721</v>
      </c>
      <c r="EE92" s="326"/>
      <c r="EF92" s="457" t="str">
        <f>'Picking Information'!B95</f>
        <v>4</v>
      </c>
      <c r="EG92" s="459" t="str">
        <f>'Picking Information'!C95</f>
        <v>a</v>
      </c>
      <c r="EH92" s="510">
        <f>IF($EG92="a",'Alpha Ejection Compiler'!G92,IF($EG92="z",'Alpha Ejection Compiler'!N92,IF($EG92="t",'Alpha Ejection Compiler'!U92,IF($EG92="m",'Alpha Ejection Compiler'!AB92,-1))))</f>
        <v>8.9504172281360495E-7</v>
      </c>
      <c r="EI92" s="511">
        <f>'Alpha Ejection Compiler'!E92</f>
        <v>36.473074156562177</v>
      </c>
      <c r="EJ92" s="30">
        <f>IF($EG92="a",'Alpha Ejection Compiler'!H92,IF($EG92="z",'Alpha Ejection Compiler'!O92,IF($EG92="t",'Alpha Ejection Compiler'!V92,IF($EG92="m",'Alpha Ejection Compiler'!AC92,-1))))</f>
        <v>0.63662546245111906</v>
      </c>
      <c r="EK92" s="30">
        <f>IF($EG92="a",'Alpha Ejection Compiler'!I92,IF($EG92="z",'Alpha Ejection Compiler'!P92,IF($EG92="t",'Alpha Ejection Compiler'!W92,IF($EG92="m",'Alpha Ejection Compiler'!AD92,-1))))</f>
        <v>0.58319411675377286</v>
      </c>
      <c r="EL92" s="30">
        <f>IF($EG92="a",'Alpha Ejection Compiler'!J92,IF($EG92="z",'Alpha Ejection Compiler'!Q92,IF($EG92="t",'Alpha Ejection Compiler'!X92,IF($EG92="m",'Alpha Ejection Compiler'!AE92,-1))))</f>
        <v>0.57525580606267845</v>
      </c>
      <c r="EM92" s="30">
        <f>IF($EG92="a",'Alpha Ejection Compiler'!K92,IF($EG92="z",'Alpha Ejection Compiler'!R92,IF($EG92="t",'Alpha Ejection Compiler'!Y92,IF($EG92="m",'Alpha Ejection Compiler'!AF92,-1))))</f>
        <v>0.8803829323788831</v>
      </c>
      <c r="EN92" s="30">
        <f t="shared" si="274"/>
        <v>0.62289296042458098</v>
      </c>
      <c r="EO92" s="30">
        <f t="shared" si="174"/>
        <v>0.68086787185093611</v>
      </c>
      <c r="EP92" s="213" t="str">
        <f t="shared" si="275"/>
        <v>sample name</v>
      </c>
      <c r="EQ92" s="474">
        <f t="shared" si="276"/>
        <v>11.682662173495721</v>
      </c>
      <c r="ER92" s="475">
        <f t="shared" si="277"/>
        <v>12.479814106248931</v>
      </c>
      <c r="ES92" s="473">
        <f t="shared" si="278"/>
        <v>11682662.173495721</v>
      </c>
      <c r="ET92" s="476">
        <f t="shared" si="175"/>
        <v>2.7808242859479022E-14</v>
      </c>
      <c r="EU92" s="478">
        <f t="shared" si="176"/>
        <v>0.37671716784478099</v>
      </c>
      <c r="EV92" s="477">
        <f t="shared" si="279"/>
        <v>16083721.580382382</v>
      </c>
      <c r="EW92" s="474">
        <f t="shared" si="280"/>
        <v>16.083721580382381</v>
      </c>
      <c r="EX92" s="474"/>
      <c r="EZ92" s="128">
        <f t="shared" si="177"/>
        <v>2.9704040515747972E-21</v>
      </c>
      <c r="FA92" s="63">
        <f t="shared" si="178"/>
        <v>1.1973081346474233E-22</v>
      </c>
      <c r="FB92" s="67">
        <f t="shared" si="179"/>
        <v>7.2524363184255366E-22</v>
      </c>
      <c r="FC92" s="63">
        <f t="shared" si="180"/>
        <v>0</v>
      </c>
      <c r="FD92" s="63">
        <f t="shared" si="281"/>
        <v>3.8153784968820935E-21</v>
      </c>
      <c r="FE92" s="67">
        <f t="shared" si="282"/>
        <v>1.610802832088443E-10</v>
      </c>
      <c r="FF92" s="67">
        <f t="shared" si="181"/>
        <v>11682668.485640902</v>
      </c>
      <c r="FG92" s="64">
        <f t="shared" si="283"/>
        <v>11.682668485640901</v>
      </c>
      <c r="FH92" s="65">
        <f t="shared" si="182"/>
        <v>17150937.628700923</v>
      </c>
      <c r="FI92" s="65">
        <f t="shared" si="284"/>
        <v>17.150937628700923</v>
      </c>
      <c r="FJ92" s="65">
        <f t="shared" si="183"/>
        <v>19.472796493930787</v>
      </c>
      <c r="FK92" s="63">
        <f t="shared" si="184"/>
        <v>3.8153784968820935E-21</v>
      </c>
      <c r="FL92" s="63">
        <f t="shared" si="185"/>
        <v>4.3317286102918066E-21</v>
      </c>
      <c r="FM92" s="63">
        <f t="shared" si="186"/>
        <v>13264244.25602527</v>
      </c>
      <c r="FN92" s="65">
        <f t="shared" si="285"/>
        <v>13.26424425602527</v>
      </c>
      <c r="FO92" s="66">
        <f t="shared" si="286"/>
        <v>113.53779551588126</v>
      </c>
      <c r="FQ92" s="73">
        <f>IF('Picking Information'!U95="Y",'Calculations Page'!FG92,-1)</f>
        <v>11.682668485640901</v>
      </c>
      <c r="FR92" s="72">
        <f>IF('Picking Information'!U95="Y",'Calculations Page'!FN92,-1)</f>
        <v>13.26424425602527</v>
      </c>
      <c r="FS92" s="72">
        <f>IF('Picking Information'!A95="Y",1,'Calculations Page'!X92)</f>
        <v>0.68086787185093611</v>
      </c>
      <c r="FT92" s="72">
        <f t="shared" si="287"/>
        <v>7</v>
      </c>
      <c r="FU92" s="72">
        <f t="shared" si="288"/>
        <v>17.158495750257128</v>
      </c>
      <c r="FV92" s="72">
        <f t="shared" si="289"/>
        <v>19.481377818528117</v>
      </c>
      <c r="FW92" s="74">
        <f t="shared" si="290"/>
        <v>38.962755637056233</v>
      </c>
      <c r="FY92" s="79">
        <f t="shared" si="187"/>
        <v>49.847697442687604</v>
      </c>
      <c r="FZ92" s="80">
        <f t="shared" si="188"/>
        <v>0.49847697442687605</v>
      </c>
      <c r="GA92" s="80">
        <f>(DE92/1000)/'Calculations Page'!EH92</f>
        <v>641.16824195663492</v>
      </c>
      <c r="GB92" s="80">
        <f t="shared" si="189"/>
        <v>901.0749911138098</v>
      </c>
      <c r="GC92" s="80">
        <f>(DG92/1000)/'Calculations Page'!EH92</f>
        <v>633.38306452098186</v>
      </c>
      <c r="GD92" s="80">
        <f t="shared" si="190"/>
        <v>897.3827490919424</v>
      </c>
      <c r="GE92" s="80">
        <f>(DI92/1000)/'Calculations Page'!EH92</f>
        <v>0</v>
      </c>
      <c r="GF92" s="80" t="e">
        <f t="shared" si="191"/>
        <v>#DIV/0!</v>
      </c>
      <c r="GG92" s="81">
        <f t="shared" si="291"/>
        <v>790.01326211906564</v>
      </c>
      <c r="GH92" s="516">
        <f t="shared" si="192"/>
        <v>1.4263639754173495E-16</v>
      </c>
      <c r="GI92" s="515"/>
      <c r="GJ92" s="243"/>
      <c r="GK92" s="85" t="str">
        <f t="shared" si="292"/>
        <v>49.848</v>
      </c>
      <c r="GL92" s="86" t="str">
        <f t="shared" si="293"/>
        <v>0.498</v>
      </c>
      <c r="GM92" s="86" t="str">
        <f t="shared" si="294"/>
        <v>641.17</v>
      </c>
      <c r="GN92" s="86" t="str">
        <f t="shared" si="295"/>
        <v>901.07</v>
      </c>
      <c r="GO92" s="86" t="str">
        <f t="shared" si="296"/>
        <v>633.38</v>
      </c>
      <c r="GP92" s="86" t="str">
        <f t="shared" si="297"/>
        <v>897.38</v>
      </c>
      <c r="GQ92" s="86" t="str">
        <f t="shared" si="298"/>
        <v>0.00</v>
      </c>
      <c r="GR92" s="86" t="e">
        <f t="shared" si="299"/>
        <v>#DIV/0!</v>
      </c>
      <c r="GS92" s="86" t="str">
        <f t="shared" si="300"/>
        <v>11.68</v>
      </c>
      <c r="GT92" s="86" t="str">
        <f t="shared" si="301"/>
        <v>0.681</v>
      </c>
      <c r="GU92" s="86" t="str">
        <f t="shared" si="302"/>
        <v>17.16</v>
      </c>
      <c r="GV92" s="87" t="str">
        <f t="shared" si="303"/>
        <v>19.48</v>
      </c>
      <c r="GW92" s="87" t="str">
        <f t="shared" si="304"/>
        <v>13.26</v>
      </c>
      <c r="GX92" s="129"/>
      <c r="GY92" s="93"/>
    </row>
    <row r="93" spans="1:207">
      <c r="A93" s="39" t="str">
        <f>'Picking Information'!B96</f>
        <v>4</v>
      </c>
      <c r="B93" s="40" t="str">
        <f>'Picking Information'!D96</f>
        <v>TraIL</v>
      </c>
      <c r="C93" s="40" t="str">
        <f>'Picking Information'!E96</f>
        <v>sample name</v>
      </c>
      <c r="D93" s="45">
        <f>'Picking Information'!F96</f>
        <v>0</v>
      </c>
      <c r="E93" s="45">
        <v>1</v>
      </c>
      <c r="F93" s="121">
        <f>'Picking Information'!H96</f>
        <v>100</v>
      </c>
      <c r="G93" s="121">
        <f>'Picking Information'!I96</f>
        <v>100</v>
      </c>
      <c r="H93" s="121">
        <f>'Picking Information'!J96</f>
        <v>100</v>
      </c>
      <c r="I93" s="121">
        <f>'Picking Information'!K96</f>
        <v>100</v>
      </c>
      <c r="J93" s="121">
        <f t="shared" si="193"/>
        <v>100</v>
      </c>
      <c r="K93" s="121">
        <f t="shared" si="194"/>
        <v>100</v>
      </c>
      <c r="L93" s="121">
        <f t="shared" si="195"/>
        <v>50</v>
      </c>
      <c r="M93" s="121">
        <f>IF('Picking Information'!P96="N",'Calculations Page'!F93*1.5,'Calculations Page'!F93)</f>
        <v>100</v>
      </c>
      <c r="N93" s="46" t="str">
        <f>'Picking Information'!R96</f>
        <v>apatite</v>
      </c>
      <c r="O93" s="222"/>
      <c r="P93" s="47">
        <f t="shared" si="196"/>
        <v>2.0784609690826529E-6</v>
      </c>
      <c r="Q93" s="306">
        <f t="shared" si="197"/>
        <v>8.9504172281360495E-7</v>
      </c>
      <c r="R93" s="47">
        <f t="shared" si="198"/>
        <v>1.013358894683579</v>
      </c>
      <c r="S93" s="47">
        <f t="shared" si="199"/>
        <v>6.6199999999999995E-2</v>
      </c>
      <c r="T93" s="47">
        <f t="shared" si="200"/>
        <v>0.06</v>
      </c>
      <c r="U93" s="47">
        <f t="shared" si="201"/>
        <v>0.77623303054496762</v>
      </c>
      <c r="V93" s="47">
        <f t="shared" si="202"/>
        <v>0.69010694319999999</v>
      </c>
      <c r="W93" s="47">
        <f t="shared" si="203"/>
        <v>0.64881813560000001</v>
      </c>
      <c r="X93" s="239">
        <f t="shared" si="204"/>
        <v>0.68086787185093611</v>
      </c>
      <c r="Y93" s="306">
        <f t="shared" si="205"/>
        <v>5.6837745019660078E-3</v>
      </c>
      <c r="Z93" s="306">
        <f t="shared" si="206"/>
        <v>4.4752086140680244E-6</v>
      </c>
      <c r="AA93" s="192"/>
      <c r="AB93" s="192"/>
      <c r="AC93" s="192"/>
      <c r="AD93" s="192"/>
      <c r="AE93" s="192"/>
      <c r="AF93" s="192"/>
      <c r="AG93" s="251">
        <f t="shared" si="166"/>
        <v>1433738424205.7283</v>
      </c>
      <c r="AH93" s="246">
        <f t="shared" si="207"/>
        <v>8608725199.2922001</v>
      </c>
      <c r="AI93" s="246">
        <f t="shared" si="167"/>
        <v>1691112105561.1543</v>
      </c>
      <c r="AJ93" s="246">
        <f t="shared" si="208"/>
        <v>13847555888.523577</v>
      </c>
      <c r="AK93" s="246">
        <f t="shared" si="168"/>
        <v>174546574.43947619</v>
      </c>
      <c r="AL93" s="246">
        <f t="shared" si="209"/>
        <v>79527107.403615773</v>
      </c>
      <c r="AM93" s="213" t="str">
        <f t="shared" si="210"/>
        <v>sample name</v>
      </c>
      <c r="AN93" s="256">
        <f t="shared" si="211"/>
        <v>1303284548.9639471</v>
      </c>
      <c r="AO93" s="252">
        <f t="shared" si="212"/>
        <v>1433738424205.7283</v>
      </c>
      <c r="AP93" s="252">
        <f t="shared" si="169"/>
        <v>-2.199E-3</v>
      </c>
      <c r="AQ93" s="252">
        <f t="shared" si="170"/>
        <v>-0.99998423165137618</v>
      </c>
      <c r="AR93" s="252">
        <f t="shared" si="213"/>
        <v>8608725199.2922001</v>
      </c>
      <c r="AS93" s="252">
        <f t="shared" si="171"/>
        <v>1.6318924942564423E-4</v>
      </c>
      <c r="AT93" s="252">
        <f t="shared" si="214"/>
        <v>-7.452123257462559E-2</v>
      </c>
      <c r="AU93" s="252">
        <f t="shared" si="215"/>
        <v>137290153.01859486</v>
      </c>
      <c r="AV93" s="252">
        <f t="shared" si="216"/>
        <v>9456562.6330664139</v>
      </c>
      <c r="AW93" s="252">
        <f t="shared" si="217"/>
        <v>996169.97067578149</v>
      </c>
      <c r="AX93" s="252">
        <f t="shared" si="218"/>
        <v>2673662207.5426502</v>
      </c>
      <c r="AY93" s="252">
        <f t="shared" si="219"/>
        <v>1691112105561.1543</v>
      </c>
      <c r="AZ93" s="252">
        <f t="shared" si="220"/>
        <v>-0.13029600894067567</v>
      </c>
      <c r="BA93" s="252">
        <f t="shared" si="221"/>
        <v>-1</v>
      </c>
      <c r="BB93" s="252">
        <f t="shared" si="222"/>
        <v>13847555888.523577</v>
      </c>
      <c r="BC93" s="252">
        <f t="shared" si="223"/>
        <v>5.34545603211162E-4</v>
      </c>
      <c r="BD93" s="252">
        <f t="shared" si="224"/>
        <v>-4.1025163014571245E-3</v>
      </c>
      <c r="BE93" s="252">
        <f t="shared" si="225"/>
        <v>26831629.130094022</v>
      </c>
      <c r="BF93" s="252">
        <f t="shared" si="226"/>
        <v>269331.52955150726</v>
      </c>
      <c r="BG93" s="252">
        <f t="shared" si="227"/>
        <v>124328.76421099737</v>
      </c>
      <c r="BH93" s="213"/>
      <c r="BI93" s="213"/>
      <c r="BJ93" s="213"/>
      <c r="BK93" s="213"/>
      <c r="BL93" s="213" t="str">
        <f t="shared" si="228"/>
        <v>sample name</v>
      </c>
      <c r="BM93" s="304">
        <f>(($AC$20-'ICPMS Data'!V94)/('ICPMS Data'!V94/$AC$12-1)*AG93)</f>
        <v>1442224508600.5576</v>
      </c>
      <c r="BN93" s="304">
        <f t="shared" si="229"/>
        <v>1433738424205.7283</v>
      </c>
      <c r="BO93" s="304">
        <f>$AC$33-'ICPMS Data'!V94</f>
        <v>-0.99999899999999997</v>
      </c>
      <c r="BP93" s="304">
        <f>'ICPMS Data'!V94/$AC$12-1</f>
        <v>-0.9928325688073395</v>
      </c>
      <c r="BQ93" s="304">
        <f t="shared" si="230"/>
        <v>8608725199.2922001</v>
      </c>
      <c r="BR93" s="304">
        <f>SQRT($AD$33^2+'ICPMS Data'!W94^2)</f>
        <v>1</v>
      </c>
      <c r="BS93" s="304">
        <f>BP93*SQRT(('ICPMS Data'!W94/'ICPMS Data'!V94)^2+($AE$12/$AC$12)^2)</f>
        <v>-0.99285807041188889</v>
      </c>
      <c r="BT93" s="304">
        <f t="shared" si="231"/>
        <v>2039659057534.6572</v>
      </c>
      <c r="BU93" s="485">
        <f t="shared" si="232"/>
        <v>10464703511.882029</v>
      </c>
      <c r="BV93" s="304">
        <f t="shared" si="233"/>
        <v>14799656485.616226</v>
      </c>
      <c r="BW93" s="304">
        <f>AI93*(($AC$21-'ICPMS Data'!X94)/('ICPMS Data'!X94/$AC$13-1))</f>
        <v>1473438918630.7102</v>
      </c>
      <c r="BX93" s="304">
        <f t="shared" si="234"/>
        <v>1691112105561.1543</v>
      </c>
      <c r="BY93" s="304">
        <f>$AC$34-'ICPMS Data'!X94</f>
        <v>-0.99999899999999997</v>
      </c>
      <c r="BZ93" s="304">
        <f>'ICPMS Data'!X94/$AC$13-1</f>
        <v>-1</v>
      </c>
      <c r="CA93" s="304">
        <f t="shared" si="235"/>
        <v>13847555888.523577</v>
      </c>
      <c r="CB93" s="304">
        <f>SQRT($AD$34^2+'ICPMS Data'!Y94^2)</f>
        <v>1</v>
      </c>
      <c r="CC93" s="304">
        <f>BZ93*SQRT(('ICPMS Data'!Y94/'ICPMS Data'!X94)^2+($AE$13/$AC$13)^2)</f>
        <v>-1</v>
      </c>
      <c r="CD93" s="304">
        <f t="shared" si="236"/>
        <v>2083793272822.5024</v>
      </c>
      <c r="CE93" s="485">
        <v>0</v>
      </c>
      <c r="CF93" s="485">
        <v>0</v>
      </c>
      <c r="CG93" s="213" t="str">
        <f t="shared" si="237"/>
        <v>sample name</v>
      </c>
      <c r="CH93" s="262">
        <f t="shared" si="238"/>
        <v>1440921224051.5938</v>
      </c>
      <c r="CI93" s="257">
        <f t="shared" si="239"/>
        <v>2039659062155.1809</v>
      </c>
      <c r="CJ93" s="257">
        <f t="shared" si="240"/>
        <v>10455246949.248962</v>
      </c>
      <c r="CK93" s="257">
        <f t="shared" si="241"/>
        <v>14799656519.142496</v>
      </c>
      <c r="CL93" s="262">
        <f t="shared" si="242"/>
        <v>1470765256423.1675</v>
      </c>
      <c r="CM93" s="257">
        <f t="shared" si="243"/>
        <v>2083793272995.249</v>
      </c>
      <c r="CN93" s="262">
        <f t="shared" si="244"/>
        <v>-269331.52955150726</v>
      </c>
      <c r="CO93" s="257">
        <f t="shared" si="245"/>
        <v>124328.76421099737</v>
      </c>
      <c r="CP93" s="286"/>
      <c r="CQ93" s="218">
        <f t="shared" si="246"/>
        <v>2.4109243704332935E-12</v>
      </c>
      <c r="CR93" s="48">
        <f t="shared" si="247"/>
        <v>3.3882271664527924E-12</v>
      </c>
      <c r="CS93" s="219">
        <f t="shared" si="248"/>
        <v>2.3935568505840428E-12</v>
      </c>
      <c r="CT93" s="219">
        <f t="shared" si="249"/>
        <v>3.3881379770019618E-12</v>
      </c>
      <c r="CU93" s="323">
        <f t="shared" si="250"/>
        <v>0.56437141893797726</v>
      </c>
      <c r="CV93" s="219">
        <f t="shared" si="251"/>
        <v>1.7367519849250768E-14</v>
      </c>
      <c r="CW93" s="219">
        <f t="shared" si="252"/>
        <v>2.4584147041764943E-14</v>
      </c>
      <c r="CX93" s="323">
        <f t="shared" si="253"/>
        <v>3.5831675947316753E-3</v>
      </c>
      <c r="CY93" s="48">
        <f t="shared" si="254"/>
        <v>2.443131655187986E-12</v>
      </c>
      <c r="CZ93" s="48">
        <f t="shared" si="255"/>
        <v>3.4614506195934368E-12</v>
      </c>
      <c r="DA93" s="323">
        <f t="shared" si="256"/>
        <v>0.43204541346729097</v>
      </c>
      <c r="DB93" s="219">
        <f t="shared" si="257"/>
        <v>0</v>
      </c>
      <c r="DC93" s="219">
        <f t="shared" si="258"/>
        <v>0</v>
      </c>
      <c r="DD93" s="213"/>
      <c r="DE93" s="267">
        <f t="shared" si="259"/>
        <v>0.57387232789423681</v>
      </c>
      <c r="DF93" s="263">
        <f t="shared" si="260"/>
        <v>0.80649971243075813</v>
      </c>
      <c r="DG93" s="263">
        <f t="shared" si="261"/>
        <v>0.56690426926982029</v>
      </c>
      <c r="DH93" s="263">
        <f t="shared" si="262"/>
        <v>0.8031950017704611</v>
      </c>
      <c r="DI93" s="263">
        <f t="shared" si="263"/>
        <v>0</v>
      </c>
      <c r="DJ93" s="268">
        <f t="shared" si="264"/>
        <v>0</v>
      </c>
      <c r="DL93" s="49">
        <f>'He Data'!P95/(1000000000*22413.6)</f>
        <v>4.4615768997394438E-14</v>
      </c>
      <c r="DM93" s="45">
        <f>DL93*('He Data'!Q95/'He Data'!P95)</f>
        <v>4.4615768997394438E-16</v>
      </c>
      <c r="DN93" s="50">
        <f t="shared" si="265"/>
        <v>26867616090.23093</v>
      </c>
      <c r="DO93" s="51">
        <f>DN93*('He Data'!Q95/'He Data'!P95)</f>
        <v>268676160.9023093</v>
      </c>
      <c r="DP93" s="50">
        <f t="shared" si="266"/>
        <v>6.5527793044642685E-14</v>
      </c>
      <c r="DQ93" s="50">
        <f t="shared" si="267"/>
        <v>6.5527793044642689E-16</v>
      </c>
      <c r="DR93" s="50">
        <f>('He Data'!P95/1000000000)*0.0000000008107131194</f>
        <v>8.1071311940000007E-19</v>
      </c>
      <c r="DS93" s="50">
        <f>('He Data'!P95/1000000000)/3785.41178*42</f>
        <v>1.1095226210766429E-11</v>
      </c>
      <c r="DW93" s="213" t="str">
        <f t="shared" si="268"/>
        <v>sample name</v>
      </c>
      <c r="DX93" s="324">
        <f t="shared" si="269"/>
        <v>11.682668485640901</v>
      </c>
      <c r="DY93" s="325">
        <f t="shared" si="270"/>
        <v>12.479820849095493</v>
      </c>
      <c r="DZ93" s="326">
        <f t="shared" si="271"/>
        <v>11682668.485640902</v>
      </c>
      <c r="EA93" s="326">
        <f t="shared" si="172"/>
        <v>4.4615793103292131E-14</v>
      </c>
      <c r="EB93" s="324">
        <f t="shared" si="173"/>
        <v>-5.40299948539397E-7</v>
      </c>
      <c r="EC93" s="326">
        <f t="shared" si="272"/>
        <v>11682662.173495721</v>
      </c>
      <c r="ED93" s="324">
        <f t="shared" si="273"/>
        <v>11.682662173495721</v>
      </c>
      <c r="EE93" s="326"/>
      <c r="EF93" s="457" t="str">
        <f>'Picking Information'!B96</f>
        <v>4</v>
      </c>
      <c r="EG93" s="459" t="str">
        <f>'Picking Information'!C96</f>
        <v>a</v>
      </c>
      <c r="EH93" s="510">
        <f>IF($EG93="a",'Alpha Ejection Compiler'!G93,IF($EG93="z",'Alpha Ejection Compiler'!N93,IF($EG93="t",'Alpha Ejection Compiler'!U93,IF($EG93="m",'Alpha Ejection Compiler'!AB93,-1))))</f>
        <v>8.9504172281360495E-7</v>
      </c>
      <c r="EI93" s="511">
        <f>'Alpha Ejection Compiler'!E93</f>
        <v>36.473074156562177</v>
      </c>
      <c r="EJ93" s="30">
        <f>IF($EG93="a",'Alpha Ejection Compiler'!H93,IF($EG93="z",'Alpha Ejection Compiler'!O93,IF($EG93="t",'Alpha Ejection Compiler'!V93,IF($EG93="m",'Alpha Ejection Compiler'!AC93,-1))))</f>
        <v>0.63662546245111906</v>
      </c>
      <c r="EK93" s="30">
        <f>IF($EG93="a",'Alpha Ejection Compiler'!I93,IF($EG93="z",'Alpha Ejection Compiler'!P93,IF($EG93="t",'Alpha Ejection Compiler'!W93,IF($EG93="m",'Alpha Ejection Compiler'!AD93,-1))))</f>
        <v>0.58319411675377286</v>
      </c>
      <c r="EL93" s="30">
        <f>IF($EG93="a",'Alpha Ejection Compiler'!J93,IF($EG93="z",'Alpha Ejection Compiler'!Q93,IF($EG93="t",'Alpha Ejection Compiler'!X93,IF($EG93="m",'Alpha Ejection Compiler'!AE93,-1))))</f>
        <v>0.57525580606267845</v>
      </c>
      <c r="EM93" s="30">
        <f>IF($EG93="a",'Alpha Ejection Compiler'!K93,IF($EG93="z",'Alpha Ejection Compiler'!R93,IF($EG93="t",'Alpha Ejection Compiler'!Y93,IF($EG93="m",'Alpha Ejection Compiler'!AF93,-1))))</f>
        <v>0.8803829323788831</v>
      </c>
      <c r="EN93" s="30">
        <f t="shared" si="274"/>
        <v>0.62289296042458098</v>
      </c>
      <c r="EO93" s="30">
        <f t="shared" si="174"/>
        <v>0.68086787185093611</v>
      </c>
      <c r="EP93" s="213" t="str">
        <f t="shared" si="275"/>
        <v>sample name</v>
      </c>
      <c r="EQ93" s="474">
        <f t="shared" si="276"/>
        <v>11.682662173495721</v>
      </c>
      <c r="ER93" s="475">
        <f t="shared" si="277"/>
        <v>12.479814106248931</v>
      </c>
      <c r="ES93" s="473">
        <f t="shared" si="278"/>
        <v>11682662.173495721</v>
      </c>
      <c r="ET93" s="476">
        <f t="shared" si="175"/>
        <v>2.7808242859479022E-14</v>
      </c>
      <c r="EU93" s="478">
        <f t="shared" si="176"/>
        <v>0.37671716784478099</v>
      </c>
      <c r="EV93" s="477">
        <f t="shared" si="279"/>
        <v>16083721.580382382</v>
      </c>
      <c r="EW93" s="474">
        <f t="shared" si="280"/>
        <v>16.083721580382381</v>
      </c>
      <c r="EX93" s="474"/>
      <c r="EZ93" s="128">
        <f t="shared" si="177"/>
        <v>2.9704040515747972E-21</v>
      </c>
      <c r="FA93" s="63">
        <f t="shared" si="178"/>
        <v>1.1973081346474233E-22</v>
      </c>
      <c r="FB93" s="67">
        <f t="shared" si="179"/>
        <v>7.2524363184255366E-22</v>
      </c>
      <c r="FC93" s="63">
        <f t="shared" si="180"/>
        <v>0</v>
      </c>
      <c r="FD93" s="63">
        <f t="shared" si="281"/>
        <v>3.8153784968820935E-21</v>
      </c>
      <c r="FE93" s="67">
        <f t="shared" si="282"/>
        <v>1.610802832088443E-10</v>
      </c>
      <c r="FF93" s="67">
        <f t="shared" si="181"/>
        <v>11682668.485640902</v>
      </c>
      <c r="FG93" s="64">
        <f t="shared" si="283"/>
        <v>11.682668485640901</v>
      </c>
      <c r="FH93" s="65">
        <f t="shared" si="182"/>
        <v>17150937.628700923</v>
      </c>
      <c r="FI93" s="65">
        <f t="shared" si="284"/>
        <v>17.150937628700923</v>
      </c>
      <c r="FJ93" s="65">
        <f t="shared" si="183"/>
        <v>19.472796493930787</v>
      </c>
      <c r="FK93" s="63">
        <f t="shared" si="184"/>
        <v>3.8153784968820935E-21</v>
      </c>
      <c r="FL93" s="63">
        <f t="shared" si="185"/>
        <v>4.3317286102918066E-21</v>
      </c>
      <c r="FM93" s="63">
        <f t="shared" si="186"/>
        <v>13264244.25602527</v>
      </c>
      <c r="FN93" s="65">
        <f t="shared" si="285"/>
        <v>13.26424425602527</v>
      </c>
      <c r="FO93" s="66">
        <f t="shared" si="286"/>
        <v>113.53779551588126</v>
      </c>
      <c r="FQ93" s="73">
        <f>IF('Picking Information'!U96="Y",'Calculations Page'!FG93,-1)</f>
        <v>11.682668485640901</v>
      </c>
      <c r="FR93" s="72">
        <f>IF('Picking Information'!U96="Y",'Calculations Page'!FN93,-1)</f>
        <v>13.26424425602527</v>
      </c>
      <c r="FS93" s="72">
        <f>IF('Picking Information'!A96="Y",1,'Calculations Page'!X93)</f>
        <v>0.68086787185093611</v>
      </c>
      <c r="FT93" s="72">
        <f t="shared" si="287"/>
        <v>7</v>
      </c>
      <c r="FU93" s="72">
        <f t="shared" si="288"/>
        <v>17.158495750257128</v>
      </c>
      <c r="FV93" s="72">
        <f t="shared" si="289"/>
        <v>19.481377818528117</v>
      </c>
      <c r="FW93" s="74">
        <f t="shared" si="290"/>
        <v>38.962755637056233</v>
      </c>
      <c r="FY93" s="79">
        <f t="shared" si="187"/>
        <v>49.847697442687604</v>
      </c>
      <c r="FZ93" s="80">
        <f t="shared" si="188"/>
        <v>0.49847697442687605</v>
      </c>
      <c r="GA93" s="80">
        <f>(DE93/1000)/'Calculations Page'!EH93</f>
        <v>641.16824195663492</v>
      </c>
      <c r="GB93" s="80">
        <f t="shared" si="189"/>
        <v>901.0749911138098</v>
      </c>
      <c r="GC93" s="80">
        <f>(DG93/1000)/'Calculations Page'!EH93</f>
        <v>633.38306452098186</v>
      </c>
      <c r="GD93" s="80">
        <f t="shared" si="190"/>
        <v>897.3827490919424</v>
      </c>
      <c r="GE93" s="80">
        <f>(DI93/1000)/'Calculations Page'!EH93</f>
        <v>0</v>
      </c>
      <c r="GF93" s="80" t="e">
        <f t="shared" si="191"/>
        <v>#DIV/0!</v>
      </c>
      <c r="GG93" s="81">
        <f t="shared" si="291"/>
        <v>790.01326211906564</v>
      </c>
      <c r="GH93" s="516">
        <f t="shared" si="192"/>
        <v>1.4263639754173495E-16</v>
      </c>
      <c r="GI93" s="515"/>
      <c r="GJ93" s="243"/>
      <c r="GK93" s="85" t="str">
        <f t="shared" si="292"/>
        <v>49.848</v>
      </c>
      <c r="GL93" s="86" t="str">
        <f t="shared" si="293"/>
        <v>0.498</v>
      </c>
      <c r="GM93" s="86" t="str">
        <f t="shared" si="294"/>
        <v>641.17</v>
      </c>
      <c r="GN93" s="86" t="str">
        <f t="shared" si="295"/>
        <v>901.07</v>
      </c>
      <c r="GO93" s="86" t="str">
        <f t="shared" si="296"/>
        <v>633.38</v>
      </c>
      <c r="GP93" s="86" t="str">
        <f t="shared" si="297"/>
        <v>897.38</v>
      </c>
      <c r="GQ93" s="86" t="str">
        <f t="shared" si="298"/>
        <v>0.00</v>
      </c>
      <c r="GR93" s="86" t="e">
        <f t="shared" si="299"/>
        <v>#DIV/0!</v>
      </c>
      <c r="GS93" s="86" t="str">
        <f t="shared" si="300"/>
        <v>11.68</v>
      </c>
      <c r="GT93" s="86" t="str">
        <f t="shared" si="301"/>
        <v>0.681</v>
      </c>
      <c r="GU93" s="86" t="str">
        <f t="shared" si="302"/>
        <v>17.16</v>
      </c>
      <c r="GV93" s="87" t="str">
        <f t="shared" si="303"/>
        <v>19.48</v>
      </c>
      <c r="GW93" s="87" t="str">
        <f t="shared" si="304"/>
        <v>13.26</v>
      </c>
      <c r="GX93" s="129"/>
      <c r="GY93" s="93"/>
    </row>
    <row r="94" spans="1:207">
      <c r="A94" s="39" t="str">
        <f>'Picking Information'!B97</f>
        <v>4</v>
      </c>
      <c r="B94" s="40" t="str">
        <f>'Picking Information'!D97</f>
        <v>TraIL</v>
      </c>
      <c r="C94" s="40" t="str">
        <f>'Picking Information'!E97</f>
        <v>sample name</v>
      </c>
      <c r="D94" s="45">
        <f>'Picking Information'!F97</f>
        <v>0</v>
      </c>
      <c r="E94" s="45">
        <v>1</v>
      </c>
      <c r="F94" s="121">
        <f>'Picking Information'!H97</f>
        <v>100</v>
      </c>
      <c r="G94" s="121">
        <f>'Picking Information'!I97</f>
        <v>100</v>
      </c>
      <c r="H94" s="121">
        <f>'Picking Information'!J97</f>
        <v>100</v>
      </c>
      <c r="I94" s="121">
        <f>'Picking Information'!K97</f>
        <v>100</v>
      </c>
      <c r="J94" s="121">
        <f t="shared" si="193"/>
        <v>100</v>
      </c>
      <c r="K94" s="121">
        <f t="shared" si="194"/>
        <v>100</v>
      </c>
      <c r="L94" s="121">
        <f t="shared" si="195"/>
        <v>50</v>
      </c>
      <c r="M94" s="121">
        <f>IF('Picking Information'!P97="N",'Calculations Page'!F94*1.5,'Calculations Page'!F94)</f>
        <v>100</v>
      </c>
      <c r="N94" s="46" t="str">
        <f>'Picking Information'!R97</f>
        <v>apatite</v>
      </c>
      <c r="O94" s="222"/>
      <c r="P94" s="47">
        <f t="shared" si="196"/>
        <v>2.0784609690826529E-6</v>
      </c>
      <c r="Q94" s="306">
        <f t="shared" si="197"/>
        <v>8.9504172281360495E-7</v>
      </c>
      <c r="R94" s="47">
        <f t="shared" si="198"/>
        <v>1.013358894683579</v>
      </c>
      <c r="S94" s="47">
        <f t="shared" si="199"/>
        <v>6.6199999999999995E-2</v>
      </c>
      <c r="T94" s="47">
        <f t="shared" si="200"/>
        <v>0.06</v>
      </c>
      <c r="U94" s="47">
        <f t="shared" si="201"/>
        <v>0.77623303054496762</v>
      </c>
      <c r="V94" s="47">
        <f t="shared" si="202"/>
        <v>0.69010694319999999</v>
      </c>
      <c r="W94" s="47">
        <f t="shared" si="203"/>
        <v>0.64881813560000001</v>
      </c>
      <c r="X94" s="239">
        <f t="shared" si="204"/>
        <v>0.68086787185093611</v>
      </c>
      <c r="Y94" s="306">
        <f t="shared" si="205"/>
        <v>5.6837745019660078E-3</v>
      </c>
      <c r="Z94" s="306">
        <f t="shared" si="206"/>
        <v>4.4752086140680244E-6</v>
      </c>
      <c r="AA94" s="192"/>
      <c r="AB94" s="192"/>
      <c r="AC94" s="192"/>
      <c r="AD94" s="192"/>
      <c r="AE94" s="192"/>
      <c r="AF94" s="192"/>
      <c r="AG94" s="251">
        <f t="shared" si="166"/>
        <v>1433738424205.7283</v>
      </c>
      <c r="AH94" s="246">
        <f t="shared" si="207"/>
        <v>8608725199.2922001</v>
      </c>
      <c r="AI94" s="246">
        <f t="shared" si="167"/>
        <v>1691112105561.1543</v>
      </c>
      <c r="AJ94" s="246">
        <f t="shared" si="208"/>
        <v>13847555888.523577</v>
      </c>
      <c r="AK94" s="246">
        <f t="shared" si="168"/>
        <v>174546574.43947619</v>
      </c>
      <c r="AL94" s="246">
        <f t="shared" si="209"/>
        <v>79527107.403615773</v>
      </c>
      <c r="AM94" s="213" t="str">
        <f t="shared" si="210"/>
        <v>sample name</v>
      </c>
      <c r="AN94" s="256">
        <f t="shared" si="211"/>
        <v>1303284548.9639471</v>
      </c>
      <c r="AO94" s="252">
        <f t="shared" si="212"/>
        <v>1433738424205.7283</v>
      </c>
      <c r="AP94" s="252">
        <f t="shared" si="169"/>
        <v>-2.199E-3</v>
      </c>
      <c r="AQ94" s="252">
        <f t="shared" si="170"/>
        <v>-0.99998423165137618</v>
      </c>
      <c r="AR94" s="252">
        <f t="shared" si="213"/>
        <v>8608725199.2922001</v>
      </c>
      <c r="AS94" s="252">
        <f t="shared" si="171"/>
        <v>1.6318924942564423E-4</v>
      </c>
      <c r="AT94" s="252">
        <f t="shared" si="214"/>
        <v>-7.452123257462559E-2</v>
      </c>
      <c r="AU94" s="252">
        <f t="shared" si="215"/>
        <v>137290153.01859486</v>
      </c>
      <c r="AV94" s="252">
        <f t="shared" si="216"/>
        <v>9456562.6330664139</v>
      </c>
      <c r="AW94" s="252">
        <f t="shared" si="217"/>
        <v>996169.97067578149</v>
      </c>
      <c r="AX94" s="252">
        <f t="shared" si="218"/>
        <v>2673662207.5426502</v>
      </c>
      <c r="AY94" s="252">
        <f t="shared" si="219"/>
        <v>1691112105561.1543</v>
      </c>
      <c r="AZ94" s="252">
        <f t="shared" si="220"/>
        <v>-0.13029600894067567</v>
      </c>
      <c r="BA94" s="252">
        <f t="shared" si="221"/>
        <v>-1</v>
      </c>
      <c r="BB94" s="252">
        <f t="shared" si="222"/>
        <v>13847555888.523577</v>
      </c>
      <c r="BC94" s="252">
        <f t="shared" si="223"/>
        <v>5.34545603211162E-4</v>
      </c>
      <c r="BD94" s="252">
        <f t="shared" si="224"/>
        <v>-4.1025163014571245E-3</v>
      </c>
      <c r="BE94" s="252">
        <f t="shared" si="225"/>
        <v>26831629.130094022</v>
      </c>
      <c r="BF94" s="252">
        <f t="shared" si="226"/>
        <v>269331.52955150726</v>
      </c>
      <c r="BG94" s="252">
        <f t="shared" si="227"/>
        <v>124328.76421099737</v>
      </c>
      <c r="BH94" s="213"/>
      <c r="BI94" s="213"/>
      <c r="BJ94" s="213"/>
      <c r="BK94" s="213"/>
      <c r="BL94" s="213" t="str">
        <f t="shared" si="228"/>
        <v>sample name</v>
      </c>
      <c r="BM94" s="304">
        <f>(($AC$20-'ICPMS Data'!V95)/('ICPMS Data'!V95/$AC$12-1)*AG94)</f>
        <v>1442224508600.5576</v>
      </c>
      <c r="BN94" s="304">
        <f t="shared" si="229"/>
        <v>1433738424205.7283</v>
      </c>
      <c r="BO94" s="304">
        <f>$AC$33-'ICPMS Data'!V95</f>
        <v>-0.99999899999999997</v>
      </c>
      <c r="BP94" s="304">
        <f>'ICPMS Data'!V95/$AC$12-1</f>
        <v>-0.9928325688073395</v>
      </c>
      <c r="BQ94" s="304">
        <f t="shared" si="230"/>
        <v>8608725199.2922001</v>
      </c>
      <c r="BR94" s="304">
        <f>SQRT($AD$33^2+'ICPMS Data'!W95^2)</f>
        <v>1</v>
      </c>
      <c r="BS94" s="304">
        <f>BP94*SQRT(('ICPMS Data'!W95/'ICPMS Data'!V95)^2+($AE$12/$AC$12)^2)</f>
        <v>-0.99285807041188889</v>
      </c>
      <c r="BT94" s="304">
        <f t="shared" si="231"/>
        <v>2039659057534.6572</v>
      </c>
      <c r="BU94" s="485">
        <f t="shared" si="232"/>
        <v>10464703511.882029</v>
      </c>
      <c r="BV94" s="304">
        <f t="shared" si="233"/>
        <v>14799656485.616226</v>
      </c>
      <c r="BW94" s="304">
        <f>AI94*(($AC$21-'ICPMS Data'!X95)/('ICPMS Data'!X95/$AC$13-1))</f>
        <v>1473438918630.7102</v>
      </c>
      <c r="BX94" s="304">
        <f t="shared" si="234"/>
        <v>1691112105561.1543</v>
      </c>
      <c r="BY94" s="304">
        <f>$AC$34-'ICPMS Data'!X95</f>
        <v>-0.99999899999999997</v>
      </c>
      <c r="BZ94" s="304">
        <f>'ICPMS Data'!X95/$AC$13-1</f>
        <v>-1</v>
      </c>
      <c r="CA94" s="304">
        <f t="shared" si="235"/>
        <v>13847555888.523577</v>
      </c>
      <c r="CB94" s="304">
        <f>SQRT($AD$34^2+'ICPMS Data'!Y95^2)</f>
        <v>1</v>
      </c>
      <c r="CC94" s="304">
        <f>BZ94*SQRT(('ICPMS Data'!Y95/'ICPMS Data'!X95)^2+($AE$13/$AC$13)^2)</f>
        <v>-1</v>
      </c>
      <c r="CD94" s="304">
        <f t="shared" si="236"/>
        <v>2083793272822.5024</v>
      </c>
      <c r="CE94" s="485">
        <v>0</v>
      </c>
      <c r="CF94" s="485">
        <v>0</v>
      </c>
      <c r="CG94" s="213" t="str">
        <f t="shared" si="237"/>
        <v>sample name</v>
      </c>
      <c r="CH94" s="262">
        <f t="shared" si="238"/>
        <v>1440921224051.5938</v>
      </c>
      <c r="CI94" s="257">
        <f t="shared" si="239"/>
        <v>2039659062155.1809</v>
      </c>
      <c r="CJ94" s="257">
        <f t="shared" si="240"/>
        <v>10455246949.248962</v>
      </c>
      <c r="CK94" s="257">
        <f t="shared" si="241"/>
        <v>14799656519.142496</v>
      </c>
      <c r="CL94" s="262">
        <f t="shared" si="242"/>
        <v>1470765256423.1675</v>
      </c>
      <c r="CM94" s="257">
        <f t="shared" si="243"/>
        <v>2083793272995.249</v>
      </c>
      <c r="CN94" s="262">
        <f t="shared" si="244"/>
        <v>-269331.52955150726</v>
      </c>
      <c r="CO94" s="257">
        <f t="shared" si="245"/>
        <v>124328.76421099737</v>
      </c>
      <c r="CP94" s="286"/>
      <c r="CQ94" s="218">
        <f t="shared" si="246"/>
        <v>2.4109243704332935E-12</v>
      </c>
      <c r="CR94" s="48">
        <f t="shared" si="247"/>
        <v>3.3882271664527924E-12</v>
      </c>
      <c r="CS94" s="219">
        <f t="shared" si="248"/>
        <v>2.3935568505840428E-12</v>
      </c>
      <c r="CT94" s="219">
        <f t="shared" si="249"/>
        <v>3.3881379770019618E-12</v>
      </c>
      <c r="CU94" s="323">
        <f t="shared" si="250"/>
        <v>0.56437141893797726</v>
      </c>
      <c r="CV94" s="219">
        <f t="shared" si="251"/>
        <v>1.7367519849250768E-14</v>
      </c>
      <c r="CW94" s="219">
        <f t="shared" si="252"/>
        <v>2.4584147041764943E-14</v>
      </c>
      <c r="CX94" s="323">
        <f t="shared" si="253"/>
        <v>3.5831675947316753E-3</v>
      </c>
      <c r="CY94" s="48">
        <f t="shared" si="254"/>
        <v>2.443131655187986E-12</v>
      </c>
      <c r="CZ94" s="48">
        <f t="shared" si="255"/>
        <v>3.4614506195934368E-12</v>
      </c>
      <c r="DA94" s="323">
        <f t="shared" si="256"/>
        <v>0.43204541346729097</v>
      </c>
      <c r="DB94" s="219">
        <f t="shared" si="257"/>
        <v>0</v>
      </c>
      <c r="DC94" s="219">
        <f t="shared" si="258"/>
        <v>0</v>
      </c>
      <c r="DD94" s="213"/>
      <c r="DE94" s="267">
        <f t="shared" si="259"/>
        <v>0.57387232789423681</v>
      </c>
      <c r="DF94" s="263">
        <f t="shared" si="260"/>
        <v>0.80649971243075813</v>
      </c>
      <c r="DG94" s="263">
        <f t="shared" si="261"/>
        <v>0.56690426926982029</v>
      </c>
      <c r="DH94" s="263">
        <f t="shared" si="262"/>
        <v>0.8031950017704611</v>
      </c>
      <c r="DI94" s="263">
        <f t="shared" si="263"/>
        <v>0</v>
      </c>
      <c r="DJ94" s="268">
        <f t="shared" si="264"/>
        <v>0</v>
      </c>
      <c r="DL94" s="49">
        <f>'He Data'!P96/(1000000000*22413.6)</f>
        <v>4.4615768997394438E-14</v>
      </c>
      <c r="DM94" s="45">
        <f>DL94*('He Data'!Q96/'He Data'!P96)</f>
        <v>4.4615768997394438E-16</v>
      </c>
      <c r="DN94" s="50">
        <f t="shared" si="265"/>
        <v>26867616090.23093</v>
      </c>
      <c r="DO94" s="51">
        <f>DN94*('He Data'!Q96/'He Data'!P96)</f>
        <v>268676160.9023093</v>
      </c>
      <c r="DP94" s="50">
        <f t="shared" si="266"/>
        <v>6.5527793044642685E-14</v>
      </c>
      <c r="DQ94" s="50">
        <f t="shared" si="267"/>
        <v>6.5527793044642689E-16</v>
      </c>
      <c r="DR94" s="50">
        <f>('He Data'!P96/1000000000)*0.0000000008107131194</f>
        <v>8.1071311940000007E-19</v>
      </c>
      <c r="DS94" s="50">
        <f>('He Data'!P96/1000000000)/3785.41178*42</f>
        <v>1.1095226210766429E-11</v>
      </c>
      <c r="DW94" s="213" t="str">
        <f t="shared" si="268"/>
        <v>sample name</v>
      </c>
      <c r="DX94" s="324">
        <f t="shared" si="269"/>
        <v>11.682668485640901</v>
      </c>
      <c r="DY94" s="325">
        <f t="shared" si="270"/>
        <v>12.479820849095493</v>
      </c>
      <c r="DZ94" s="326">
        <f t="shared" si="271"/>
        <v>11682668.485640902</v>
      </c>
      <c r="EA94" s="326">
        <f t="shared" si="172"/>
        <v>4.4615793103292131E-14</v>
      </c>
      <c r="EB94" s="324">
        <f t="shared" si="173"/>
        <v>-5.40299948539397E-7</v>
      </c>
      <c r="EC94" s="326">
        <f t="shared" si="272"/>
        <v>11682662.173495721</v>
      </c>
      <c r="ED94" s="324">
        <f t="shared" si="273"/>
        <v>11.682662173495721</v>
      </c>
      <c r="EE94" s="326"/>
      <c r="EF94" s="457" t="str">
        <f>'Picking Information'!B97</f>
        <v>4</v>
      </c>
      <c r="EG94" s="459" t="str">
        <f>'Picking Information'!C97</f>
        <v>a</v>
      </c>
      <c r="EH94" s="510">
        <f>IF($EG94="a",'Alpha Ejection Compiler'!G94,IF($EG94="z",'Alpha Ejection Compiler'!N94,IF($EG94="t",'Alpha Ejection Compiler'!U94,IF($EG94="m",'Alpha Ejection Compiler'!AB94,-1))))</f>
        <v>8.9504172281360495E-7</v>
      </c>
      <c r="EI94" s="511">
        <f>'Alpha Ejection Compiler'!E94</f>
        <v>36.473074156562177</v>
      </c>
      <c r="EJ94" s="30">
        <f>IF($EG94="a",'Alpha Ejection Compiler'!H94,IF($EG94="z",'Alpha Ejection Compiler'!O94,IF($EG94="t",'Alpha Ejection Compiler'!V94,IF($EG94="m",'Alpha Ejection Compiler'!AC94,-1))))</f>
        <v>0.63662546245111906</v>
      </c>
      <c r="EK94" s="30">
        <f>IF($EG94="a",'Alpha Ejection Compiler'!I94,IF($EG94="z",'Alpha Ejection Compiler'!P94,IF($EG94="t",'Alpha Ejection Compiler'!W94,IF($EG94="m",'Alpha Ejection Compiler'!AD94,-1))))</f>
        <v>0.58319411675377286</v>
      </c>
      <c r="EL94" s="30">
        <f>IF($EG94="a",'Alpha Ejection Compiler'!J94,IF($EG94="z",'Alpha Ejection Compiler'!Q94,IF($EG94="t",'Alpha Ejection Compiler'!X94,IF($EG94="m",'Alpha Ejection Compiler'!AE94,-1))))</f>
        <v>0.57525580606267845</v>
      </c>
      <c r="EM94" s="30">
        <f>IF($EG94="a",'Alpha Ejection Compiler'!K94,IF($EG94="z",'Alpha Ejection Compiler'!R94,IF($EG94="t",'Alpha Ejection Compiler'!Y94,IF($EG94="m",'Alpha Ejection Compiler'!AF94,-1))))</f>
        <v>0.8803829323788831</v>
      </c>
      <c r="EN94" s="30">
        <f t="shared" si="274"/>
        <v>0.62289296042458098</v>
      </c>
      <c r="EO94" s="30">
        <f t="shared" si="174"/>
        <v>0.68086787185093611</v>
      </c>
      <c r="EP94" s="213" t="str">
        <f t="shared" si="275"/>
        <v>sample name</v>
      </c>
      <c r="EQ94" s="474">
        <f t="shared" si="276"/>
        <v>11.682662173495721</v>
      </c>
      <c r="ER94" s="475">
        <f t="shared" si="277"/>
        <v>12.479814106248931</v>
      </c>
      <c r="ES94" s="473">
        <f t="shared" si="278"/>
        <v>11682662.173495721</v>
      </c>
      <c r="ET94" s="476">
        <f t="shared" si="175"/>
        <v>2.7808242859479022E-14</v>
      </c>
      <c r="EU94" s="478">
        <f t="shared" si="176"/>
        <v>0.37671716784478099</v>
      </c>
      <c r="EV94" s="477">
        <f t="shared" si="279"/>
        <v>16083721.580382382</v>
      </c>
      <c r="EW94" s="474">
        <f t="shared" si="280"/>
        <v>16.083721580382381</v>
      </c>
      <c r="EX94" s="474"/>
      <c r="EZ94" s="128">
        <f t="shared" si="177"/>
        <v>2.9704040515747972E-21</v>
      </c>
      <c r="FA94" s="63">
        <f t="shared" si="178"/>
        <v>1.1973081346474233E-22</v>
      </c>
      <c r="FB94" s="67">
        <f t="shared" si="179"/>
        <v>7.2524363184255366E-22</v>
      </c>
      <c r="FC94" s="63">
        <f t="shared" si="180"/>
        <v>0</v>
      </c>
      <c r="FD94" s="63">
        <f t="shared" si="281"/>
        <v>3.8153784968820935E-21</v>
      </c>
      <c r="FE94" s="67">
        <f t="shared" si="282"/>
        <v>1.610802832088443E-10</v>
      </c>
      <c r="FF94" s="67">
        <f t="shared" si="181"/>
        <v>11682668.485640902</v>
      </c>
      <c r="FG94" s="64">
        <f t="shared" si="283"/>
        <v>11.682668485640901</v>
      </c>
      <c r="FH94" s="65">
        <f t="shared" si="182"/>
        <v>17150937.628700923</v>
      </c>
      <c r="FI94" s="65">
        <f t="shared" si="284"/>
        <v>17.150937628700923</v>
      </c>
      <c r="FJ94" s="65">
        <f t="shared" si="183"/>
        <v>19.472796493930787</v>
      </c>
      <c r="FK94" s="63">
        <f t="shared" si="184"/>
        <v>3.8153784968820935E-21</v>
      </c>
      <c r="FL94" s="63">
        <f t="shared" si="185"/>
        <v>4.3317286102918066E-21</v>
      </c>
      <c r="FM94" s="63">
        <f t="shared" si="186"/>
        <v>13264244.25602527</v>
      </c>
      <c r="FN94" s="65">
        <f t="shared" si="285"/>
        <v>13.26424425602527</v>
      </c>
      <c r="FO94" s="66">
        <f t="shared" si="286"/>
        <v>113.53779551588126</v>
      </c>
      <c r="FQ94" s="73">
        <f>IF('Picking Information'!U97="Y",'Calculations Page'!FG94,-1)</f>
        <v>11.682668485640901</v>
      </c>
      <c r="FR94" s="72">
        <f>IF('Picking Information'!U97="Y",'Calculations Page'!FN94,-1)</f>
        <v>13.26424425602527</v>
      </c>
      <c r="FS94" s="72">
        <f>IF('Picking Information'!A97="Y",1,'Calculations Page'!X94)</f>
        <v>0.68086787185093611</v>
      </c>
      <c r="FT94" s="72">
        <f t="shared" si="287"/>
        <v>7</v>
      </c>
      <c r="FU94" s="72">
        <f t="shared" si="288"/>
        <v>17.158495750257128</v>
      </c>
      <c r="FV94" s="72">
        <f t="shared" si="289"/>
        <v>19.481377818528117</v>
      </c>
      <c r="FW94" s="74">
        <f t="shared" si="290"/>
        <v>38.962755637056233</v>
      </c>
      <c r="FY94" s="79">
        <f t="shared" si="187"/>
        <v>49.847697442687604</v>
      </c>
      <c r="FZ94" s="80">
        <f t="shared" si="188"/>
        <v>0.49847697442687605</v>
      </c>
      <c r="GA94" s="80">
        <f>(DE94/1000)/'Calculations Page'!EH94</f>
        <v>641.16824195663492</v>
      </c>
      <c r="GB94" s="80">
        <f t="shared" si="189"/>
        <v>901.0749911138098</v>
      </c>
      <c r="GC94" s="80">
        <f>(DG94/1000)/'Calculations Page'!EH94</f>
        <v>633.38306452098186</v>
      </c>
      <c r="GD94" s="80">
        <f t="shared" si="190"/>
        <v>897.3827490919424</v>
      </c>
      <c r="GE94" s="80">
        <f>(DI94/1000)/'Calculations Page'!EH94</f>
        <v>0</v>
      </c>
      <c r="GF94" s="80" t="e">
        <f t="shared" si="191"/>
        <v>#DIV/0!</v>
      </c>
      <c r="GG94" s="81">
        <f t="shared" si="291"/>
        <v>790.01326211906564</v>
      </c>
      <c r="GH94" s="516">
        <f t="shared" si="192"/>
        <v>1.4263639754173495E-16</v>
      </c>
      <c r="GI94" s="515"/>
      <c r="GJ94" s="243"/>
      <c r="GK94" s="85" t="str">
        <f t="shared" si="292"/>
        <v>49.848</v>
      </c>
      <c r="GL94" s="86" t="str">
        <f t="shared" si="293"/>
        <v>0.498</v>
      </c>
      <c r="GM94" s="86" t="str">
        <f t="shared" si="294"/>
        <v>641.17</v>
      </c>
      <c r="GN94" s="86" t="str">
        <f t="shared" si="295"/>
        <v>901.07</v>
      </c>
      <c r="GO94" s="86" t="str">
        <f t="shared" si="296"/>
        <v>633.38</v>
      </c>
      <c r="GP94" s="86" t="str">
        <f t="shared" si="297"/>
        <v>897.38</v>
      </c>
      <c r="GQ94" s="86" t="str">
        <f t="shared" si="298"/>
        <v>0.00</v>
      </c>
      <c r="GR94" s="86" t="e">
        <f t="shared" si="299"/>
        <v>#DIV/0!</v>
      </c>
      <c r="GS94" s="86" t="str">
        <f t="shared" si="300"/>
        <v>11.68</v>
      </c>
      <c r="GT94" s="86" t="str">
        <f t="shared" si="301"/>
        <v>0.681</v>
      </c>
      <c r="GU94" s="86" t="str">
        <f t="shared" si="302"/>
        <v>17.16</v>
      </c>
      <c r="GV94" s="87" t="str">
        <f t="shared" si="303"/>
        <v>19.48</v>
      </c>
      <c r="GW94" s="87" t="str">
        <f t="shared" si="304"/>
        <v>13.26</v>
      </c>
      <c r="GX94" s="129"/>
      <c r="GY94" s="93"/>
    </row>
    <row r="95" spans="1:207">
      <c r="A95" s="39" t="str">
        <f>'Picking Information'!B98</f>
        <v>4</v>
      </c>
      <c r="B95" s="40" t="str">
        <f>'Picking Information'!D98</f>
        <v>TraIL</v>
      </c>
      <c r="C95" s="40" t="str">
        <f>'Picking Information'!E98</f>
        <v>sample name</v>
      </c>
      <c r="D95" s="45">
        <f>'Picking Information'!F98</f>
        <v>0</v>
      </c>
      <c r="E95" s="45">
        <v>1</v>
      </c>
      <c r="F95" s="121">
        <f>'Picking Information'!H98</f>
        <v>100</v>
      </c>
      <c r="G95" s="121">
        <f>'Picking Information'!I98</f>
        <v>100</v>
      </c>
      <c r="H95" s="121">
        <f>'Picking Information'!J98</f>
        <v>100</v>
      </c>
      <c r="I95" s="121">
        <f>'Picking Information'!K98</f>
        <v>100</v>
      </c>
      <c r="J95" s="121">
        <f t="shared" si="193"/>
        <v>100</v>
      </c>
      <c r="K95" s="121">
        <f t="shared" si="194"/>
        <v>100</v>
      </c>
      <c r="L95" s="121">
        <f t="shared" si="195"/>
        <v>50</v>
      </c>
      <c r="M95" s="121">
        <f>IF('Picking Information'!P98="N",'Calculations Page'!F95*1.5,'Calculations Page'!F95)</f>
        <v>100</v>
      </c>
      <c r="N95" s="46" t="str">
        <f>'Picking Information'!R98</f>
        <v>apatite</v>
      </c>
      <c r="O95" s="222"/>
      <c r="P95" s="47">
        <f t="shared" si="196"/>
        <v>2.0784609690826529E-6</v>
      </c>
      <c r="Q95" s="306">
        <f t="shared" si="197"/>
        <v>8.9504172281360495E-7</v>
      </c>
      <c r="R95" s="47">
        <f t="shared" si="198"/>
        <v>1.013358894683579</v>
      </c>
      <c r="S95" s="47">
        <f t="shared" si="199"/>
        <v>6.6199999999999995E-2</v>
      </c>
      <c r="T95" s="47">
        <f t="shared" si="200"/>
        <v>0.06</v>
      </c>
      <c r="U95" s="47">
        <f t="shared" si="201"/>
        <v>0.77623303054496762</v>
      </c>
      <c r="V95" s="47">
        <f t="shared" si="202"/>
        <v>0.69010694319999999</v>
      </c>
      <c r="W95" s="47">
        <f t="shared" si="203"/>
        <v>0.64881813560000001</v>
      </c>
      <c r="X95" s="239">
        <f t="shared" si="204"/>
        <v>0.68086787185093611</v>
      </c>
      <c r="Y95" s="306">
        <f t="shared" si="205"/>
        <v>5.6837745019660078E-3</v>
      </c>
      <c r="Z95" s="306">
        <f t="shared" si="206"/>
        <v>4.4752086140680244E-6</v>
      </c>
      <c r="AA95" s="192"/>
      <c r="AB95" s="192"/>
      <c r="AC95" s="192"/>
      <c r="AD95" s="192"/>
      <c r="AE95" s="192"/>
      <c r="AF95" s="192"/>
      <c r="AG95" s="251">
        <f t="shared" si="166"/>
        <v>1433738424205.7283</v>
      </c>
      <c r="AH95" s="246">
        <f t="shared" si="207"/>
        <v>8608725199.2922001</v>
      </c>
      <c r="AI95" s="246">
        <f t="shared" si="167"/>
        <v>1691112105561.1543</v>
      </c>
      <c r="AJ95" s="246">
        <f t="shared" si="208"/>
        <v>13847555888.523577</v>
      </c>
      <c r="AK95" s="246">
        <f t="shared" si="168"/>
        <v>174546574.43947619</v>
      </c>
      <c r="AL95" s="246">
        <f t="shared" si="209"/>
        <v>79527107.403615773</v>
      </c>
      <c r="AM95" s="213" t="str">
        <f t="shared" si="210"/>
        <v>sample name</v>
      </c>
      <c r="AN95" s="256">
        <f t="shared" si="211"/>
        <v>1303284548.9639471</v>
      </c>
      <c r="AO95" s="252">
        <f t="shared" si="212"/>
        <v>1433738424205.7283</v>
      </c>
      <c r="AP95" s="252">
        <f t="shared" si="169"/>
        <v>-2.199E-3</v>
      </c>
      <c r="AQ95" s="252">
        <f t="shared" si="170"/>
        <v>-0.99998423165137618</v>
      </c>
      <c r="AR95" s="252">
        <f t="shared" si="213"/>
        <v>8608725199.2922001</v>
      </c>
      <c r="AS95" s="252">
        <f t="shared" si="171"/>
        <v>1.6318924942564423E-4</v>
      </c>
      <c r="AT95" s="252">
        <f t="shared" si="214"/>
        <v>-7.452123257462559E-2</v>
      </c>
      <c r="AU95" s="252">
        <f t="shared" si="215"/>
        <v>137290153.01859486</v>
      </c>
      <c r="AV95" s="252">
        <f t="shared" si="216"/>
        <v>9456562.6330664139</v>
      </c>
      <c r="AW95" s="252">
        <f t="shared" si="217"/>
        <v>996169.97067578149</v>
      </c>
      <c r="AX95" s="252">
        <f t="shared" si="218"/>
        <v>2673662207.5426502</v>
      </c>
      <c r="AY95" s="252">
        <f t="shared" si="219"/>
        <v>1691112105561.1543</v>
      </c>
      <c r="AZ95" s="252">
        <f t="shared" si="220"/>
        <v>-0.13029600894067567</v>
      </c>
      <c r="BA95" s="252">
        <f t="shared" si="221"/>
        <v>-1</v>
      </c>
      <c r="BB95" s="252">
        <f t="shared" si="222"/>
        <v>13847555888.523577</v>
      </c>
      <c r="BC95" s="252">
        <f t="shared" si="223"/>
        <v>5.34545603211162E-4</v>
      </c>
      <c r="BD95" s="252">
        <f t="shared" si="224"/>
        <v>-4.1025163014571245E-3</v>
      </c>
      <c r="BE95" s="252">
        <f t="shared" si="225"/>
        <v>26831629.130094022</v>
      </c>
      <c r="BF95" s="252">
        <f t="shared" si="226"/>
        <v>269331.52955150726</v>
      </c>
      <c r="BG95" s="252">
        <f t="shared" si="227"/>
        <v>124328.76421099737</v>
      </c>
      <c r="BH95" s="213"/>
      <c r="BI95" s="213"/>
      <c r="BJ95" s="213"/>
      <c r="BK95" s="213"/>
      <c r="BL95" s="213" t="str">
        <f t="shared" si="228"/>
        <v>sample name</v>
      </c>
      <c r="BM95" s="304">
        <f>(($AC$20-'ICPMS Data'!V96)/('ICPMS Data'!V96/$AC$12-1)*AG95)</f>
        <v>1442224508600.5576</v>
      </c>
      <c r="BN95" s="304">
        <f t="shared" si="229"/>
        <v>1433738424205.7283</v>
      </c>
      <c r="BO95" s="304">
        <f>$AC$33-'ICPMS Data'!V96</f>
        <v>-0.99999899999999997</v>
      </c>
      <c r="BP95" s="304">
        <f>'ICPMS Data'!V96/$AC$12-1</f>
        <v>-0.9928325688073395</v>
      </c>
      <c r="BQ95" s="304">
        <f t="shared" si="230"/>
        <v>8608725199.2922001</v>
      </c>
      <c r="BR95" s="304">
        <f>SQRT($AD$33^2+'ICPMS Data'!W96^2)</f>
        <v>1</v>
      </c>
      <c r="BS95" s="304">
        <f>BP95*SQRT(('ICPMS Data'!W96/'ICPMS Data'!V96)^2+($AE$12/$AC$12)^2)</f>
        <v>-0.99285807041188889</v>
      </c>
      <c r="BT95" s="304">
        <f t="shared" si="231"/>
        <v>2039659057534.6572</v>
      </c>
      <c r="BU95" s="485">
        <f t="shared" si="232"/>
        <v>10464703511.882029</v>
      </c>
      <c r="BV95" s="304">
        <f t="shared" si="233"/>
        <v>14799656485.616226</v>
      </c>
      <c r="BW95" s="304">
        <f>AI95*(($AC$21-'ICPMS Data'!X96)/('ICPMS Data'!X96/$AC$13-1))</f>
        <v>1473438918630.7102</v>
      </c>
      <c r="BX95" s="304">
        <f t="shared" si="234"/>
        <v>1691112105561.1543</v>
      </c>
      <c r="BY95" s="304">
        <f>$AC$34-'ICPMS Data'!X96</f>
        <v>-0.99999899999999997</v>
      </c>
      <c r="BZ95" s="304">
        <f>'ICPMS Data'!X96/$AC$13-1</f>
        <v>-1</v>
      </c>
      <c r="CA95" s="304">
        <f t="shared" si="235"/>
        <v>13847555888.523577</v>
      </c>
      <c r="CB95" s="304">
        <f>SQRT($AD$34^2+'ICPMS Data'!Y96^2)</f>
        <v>1</v>
      </c>
      <c r="CC95" s="304">
        <f>BZ95*SQRT(('ICPMS Data'!Y96/'ICPMS Data'!X96)^2+($AE$13/$AC$13)^2)</f>
        <v>-1</v>
      </c>
      <c r="CD95" s="304">
        <f t="shared" si="236"/>
        <v>2083793272822.5024</v>
      </c>
      <c r="CE95" s="485">
        <v>0</v>
      </c>
      <c r="CF95" s="485">
        <v>0</v>
      </c>
      <c r="CG95" s="213" t="str">
        <f t="shared" si="237"/>
        <v>sample name</v>
      </c>
      <c r="CH95" s="262">
        <f t="shared" si="238"/>
        <v>1440921224051.5938</v>
      </c>
      <c r="CI95" s="257">
        <f t="shared" si="239"/>
        <v>2039659062155.1809</v>
      </c>
      <c r="CJ95" s="257">
        <f t="shared" si="240"/>
        <v>10455246949.248962</v>
      </c>
      <c r="CK95" s="257">
        <f t="shared" si="241"/>
        <v>14799656519.142496</v>
      </c>
      <c r="CL95" s="262">
        <f t="shared" si="242"/>
        <v>1470765256423.1675</v>
      </c>
      <c r="CM95" s="257">
        <f t="shared" si="243"/>
        <v>2083793272995.249</v>
      </c>
      <c r="CN95" s="262">
        <f t="shared" si="244"/>
        <v>-269331.52955150726</v>
      </c>
      <c r="CO95" s="257">
        <f t="shared" si="245"/>
        <v>124328.76421099737</v>
      </c>
      <c r="CP95" s="286"/>
      <c r="CQ95" s="218">
        <f t="shared" si="246"/>
        <v>2.4109243704332935E-12</v>
      </c>
      <c r="CR95" s="48">
        <f t="shared" si="247"/>
        <v>3.3882271664527924E-12</v>
      </c>
      <c r="CS95" s="219">
        <f t="shared" si="248"/>
        <v>2.3935568505840428E-12</v>
      </c>
      <c r="CT95" s="219">
        <f t="shared" si="249"/>
        <v>3.3881379770019618E-12</v>
      </c>
      <c r="CU95" s="323">
        <f t="shared" si="250"/>
        <v>0.56437141893797726</v>
      </c>
      <c r="CV95" s="219">
        <f t="shared" si="251"/>
        <v>1.7367519849250768E-14</v>
      </c>
      <c r="CW95" s="219">
        <f t="shared" si="252"/>
        <v>2.4584147041764943E-14</v>
      </c>
      <c r="CX95" s="323">
        <f t="shared" si="253"/>
        <v>3.5831675947316753E-3</v>
      </c>
      <c r="CY95" s="48">
        <f t="shared" si="254"/>
        <v>2.443131655187986E-12</v>
      </c>
      <c r="CZ95" s="48">
        <f t="shared" si="255"/>
        <v>3.4614506195934368E-12</v>
      </c>
      <c r="DA95" s="323">
        <f t="shared" si="256"/>
        <v>0.43204541346729097</v>
      </c>
      <c r="DB95" s="219">
        <f t="shared" si="257"/>
        <v>0</v>
      </c>
      <c r="DC95" s="219">
        <f t="shared" si="258"/>
        <v>0</v>
      </c>
      <c r="DD95" s="213"/>
      <c r="DE95" s="267">
        <f t="shared" si="259"/>
        <v>0.57387232789423681</v>
      </c>
      <c r="DF95" s="263">
        <f t="shared" si="260"/>
        <v>0.80649971243075813</v>
      </c>
      <c r="DG95" s="263">
        <f t="shared" si="261"/>
        <v>0.56690426926982029</v>
      </c>
      <c r="DH95" s="263">
        <f t="shared" si="262"/>
        <v>0.8031950017704611</v>
      </c>
      <c r="DI95" s="263">
        <f t="shared" si="263"/>
        <v>0</v>
      </c>
      <c r="DJ95" s="268">
        <f t="shared" si="264"/>
        <v>0</v>
      </c>
      <c r="DL95" s="49">
        <f>'He Data'!P97/(1000000000*22413.6)</f>
        <v>4.4615768997394438E-14</v>
      </c>
      <c r="DM95" s="45">
        <f>DL95*('He Data'!Q97/'He Data'!P97)</f>
        <v>4.4615768997394438E-16</v>
      </c>
      <c r="DN95" s="50">
        <f t="shared" si="265"/>
        <v>26867616090.23093</v>
      </c>
      <c r="DO95" s="51">
        <f>DN95*('He Data'!Q97/'He Data'!P97)</f>
        <v>268676160.9023093</v>
      </c>
      <c r="DP95" s="50">
        <f t="shared" si="266"/>
        <v>6.5527793044642685E-14</v>
      </c>
      <c r="DQ95" s="50">
        <f t="shared" si="267"/>
        <v>6.5527793044642689E-16</v>
      </c>
      <c r="DR95" s="50">
        <f>('He Data'!P97/1000000000)*0.0000000008107131194</f>
        <v>8.1071311940000007E-19</v>
      </c>
      <c r="DS95" s="50">
        <f>('He Data'!P97/1000000000)/3785.41178*42</f>
        <v>1.1095226210766429E-11</v>
      </c>
      <c r="DW95" s="213" t="str">
        <f t="shared" si="268"/>
        <v>sample name</v>
      </c>
      <c r="DX95" s="324">
        <f t="shared" si="269"/>
        <v>11.682668485640901</v>
      </c>
      <c r="DY95" s="325">
        <f t="shared" si="270"/>
        <v>12.479820849095493</v>
      </c>
      <c r="DZ95" s="326">
        <f t="shared" si="271"/>
        <v>11682668.485640902</v>
      </c>
      <c r="EA95" s="326">
        <f t="shared" si="172"/>
        <v>4.4615793103292131E-14</v>
      </c>
      <c r="EB95" s="324">
        <f t="shared" si="173"/>
        <v>-5.40299948539397E-7</v>
      </c>
      <c r="EC95" s="326">
        <f t="shared" si="272"/>
        <v>11682662.173495721</v>
      </c>
      <c r="ED95" s="324">
        <f t="shared" si="273"/>
        <v>11.682662173495721</v>
      </c>
      <c r="EE95" s="326"/>
      <c r="EF95" s="457" t="str">
        <f>'Picking Information'!B98</f>
        <v>4</v>
      </c>
      <c r="EG95" s="459" t="str">
        <f>'Picking Information'!C98</f>
        <v>a</v>
      </c>
      <c r="EH95" s="510">
        <f>IF($EG95="a",'Alpha Ejection Compiler'!G95,IF($EG95="z",'Alpha Ejection Compiler'!N95,IF($EG95="t",'Alpha Ejection Compiler'!U95,IF($EG95="m",'Alpha Ejection Compiler'!AB95,-1))))</f>
        <v>8.9504172281360495E-7</v>
      </c>
      <c r="EI95" s="511">
        <f>'Alpha Ejection Compiler'!E95</f>
        <v>36.473074156562177</v>
      </c>
      <c r="EJ95" s="30">
        <f>IF($EG95="a",'Alpha Ejection Compiler'!H95,IF($EG95="z",'Alpha Ejection Compiler'!O95,IF($EG95="t",'Alpha Ejection Compiler'!V95,IF($EG95="m",'Alpha Ejection Compiler'!AC95,-1))))</f>
        <v>0.63662546245111906</v>
      </c>
      <c r="EK95" s="30">
        <f>IF($EG95="a",'Alpha Ejection Compiler'!I95,IF($EG95="z",'Alpha Ejection Compiler'!P95,IF($EG95="t",'Alpha Ejection Compiler'!W95,IF($EG95="m",'Alpha Ejection Compiler'!AD95,-1))))</f>
        <v>0.58319411675377286</v>
      </c>
      <c r="EL95" s="30">
        <f>IF($EG95="a",'Alpha Ejection Compiler'!J95,IF($EG95="z",'Alpha Ejection Compiler'!Q95,IF($EG95="t",'Alpha Ejection Compiler'!X95,IF($EG95="m",'Alpha Ejection Compiler'!AE95,-1))))</f>
        <v>0.57525580606267845</v>
      </c>
      <c r="EM95" s="30">
        <f>IF($EG95="a",'Alpha Ejection Compiler'!K95,IF($EG95="z",'Alpha Ejection Compiler'!R95,IF($EG95="t",'Alpha Ejection Compiler'!Y95,IF($EG95="m",'Alpha Ejection Compiler'!AF95,-1))))</f>
        <v>0.8803829323788831</v>
      </c>
      <c r="EN95" s="30">
        <f t="shared" si="274"/>
        <v>0.62289296042458098</v>
      </c>
      <c r="EO95" s="30">
        <f t="shared" si="174"/>
        <v>0.68086787185093611</v>
      </c>
      <c r="EP95" s="213" t="str">
        <f t="shared" si="275"/>
        <v>sample name</v>
      </c>
      <c r="EQ95" s="474">
        <f t="shared" si="276"/>
        <v>11.682662173495721</v>
      </c>
      <c r="ER95" s="475">
        <f t="shared" si="277"/>
        <v>12.479814106248931</v>
      </c>
      <c r="ES95" s="473">
        <f t="shared" si="278"/>
        <v>11682662.173495721</v>
      </c>
      <c r="ET95" s="476">
        <f t="shared" si="175"/>
        <v>2.7808242859479022E-14</v>
      </c>
      <c r="EU95" s="478">
        <f t="shared" si="176"/>
        <v>0.37671716784478099</v>
      </c>
      <c r="EV95" s="477">
        <f t="shared" si="279"/>
        <v>16083721.580382382</v>
      </c>
      <c r="EW95" s="474">
        <f t="shared" si="280"/>
        <v>16.083721580382381</v>
      </c>
      <c r="EX95" s="474"/>
      <c r="EZ95" s="128">
        <f t="shared" si="177"/>
        <v>2.9704040515747972E-21</v>
      </c>
      <c r="FA95" s="63">
        <f t="shared" si="178"/>
        <v>1.1973081346474233E-22</v>
      </c>
      <c r="FB95" s="67">
        <f t="shared" si="179"/>
        <v>7.2524363184255366E-22</v>
      </c>
      <c r="FC95" s="63">
        <f t="shared" si="180"/>
        <v>0</v>
      </c>
      <c r="FD95" s="63">
        <f t="shared" si="281"/>
        <v>3.8153784968820935E-21</v>
      </c>
      <c r="FE95" s="67">
        <f t="shared" si="282"/>
        <v>1.610802832088443E-10</v>
      </c>
      <c r="FF95" s="67">
        <f t="shared" si="181"/>
        <v>11682668.485640902</v>
      </c>
      <c r="FG95" s="64">
        <f t="shared" si="283"/>
        <v>11.682668485640901</v>
      </c>
      <c r="FH95" s="65">
        <f t="shared" si="182"/>
        <v>17150937.628700923</v>
      </c>
      <c r="FI95" s="65">
        <f t="shared" si="284"/>
        <v>17.150937628700923</v>
      </c>
      <c r="FJ95" s="65">
        <f t="shared" si="183"/>
        <v>19.472796493930787</v>
      </c>
      <c r="FK95" s="63">
        <f t="shared" si="184"/>
        <v>3.8153784968820935E-21</v>
      </c>
      <c r="FL95" s="63">
        <f t="shared" si="185"/>
        <v>4.3317286102918066E-21</v>
      </c>
      <c r="FM95" s="63">
        <f t="shared" si="186"/>
        <v>13264244.25602527</v>
      </c>
      <c r="FN95" s="65">
        <f t="shared" si="285"/>
        <v>13.26424425602527</v>
      </c>
      <c r="FO95" s="66">
        <f t="shared" si="286"/>
        <v>113.53779551588126</v>
      </c>
      <c r="FQ95" s="73">
        <f>IF('Picking Information'!U98="Y",'Calculations Page'!FG95,-1)</f>
        <v>11.682668485640901</v>
      </c>
      <c r="FR95" s="72">
        <f>IF('Picking Information'!U98="Y",'Calculations Page'!FN95,-1)</f>
        <v>13.26424425602527</v>
      </c>
      <c r="FS95" s="72">
        <f>IF('Picking Information'!A98="Y",1,'Calculations Page'!X95)</f>
        <v>0.68086787185093611</v>
      </c>
      <c r="FT95" s="72">
        <f t="shared" si="287"/>
        <v>7</v>
      </c>
      <c r="FU95" s="72">
        <f t="shared" si="288"/>
        <v>17.158495750257128</v>
      </c>
      <c r="FV95" s="72">
        <f t="shared" si="289"/>
        <v>19.481377818528117</v>
      </c>
      <c r="FW95" s="74">
        <f t="shared" si="290"/>
        <v>38.962755637056233</v>
      </c>
      <c r="FY95" s="79">
        <f t="shared" si="187"/>
        <v>49.847697442687604</v>
      </c>
      <c r="FZ95" s="80">
        <f t="shared" si="188"/>
        <v>0.49847697442687605</v>
      </c>
      <c r="GA95" s="80">
        <f>(DE95/1000)/'Calculations Page'!EH95</f>
        <v>641.16824195663492</v>
      </c>
      <c r="GB95" s="80">
        <f t="shared" si="189"/>
        <v>901.0749911138098</v>
      </c>
      <c r="GC95" s="80">
        <f>(DG95/1000)/'Calculations Page'!EH95</f>
        <v>633.38306452098186</v>
      </c>
      <c r="GD95" s="80">
        <f t="shared" si="190"/>
        <v>897.3827490919424</v>
      </c>
      <c r="GE95" s="80">
        <f>(DI95/1000)/'Calculations Page'!EH95</f>
        <v>0</v>
      </c>
      <c r="GF95" s="80" t="e">
        <f t="shared" si="191"/>
        <v>#DIV/0!</v>
      </c>
      <c r="GG95" s="81">
        <f t="shared" si="291"/>
        <v>790.01326211906564</v>
      </c>
      <c r="GH95" s="516">
        <f t="shared" si="192"/>
        <v>1.4263639754173495E-16</v>
      </c>
      <c r="GI95" s="515"/>
      <c r="GJ95" s="243"/>
      <c r="GK95" s="85" t="str">
        <f t="shared" si="292"/>
        <v>49.848</v>
      </c>
      <c r="GL95" s="86" t="str">
        <f t="shared" si="293"/>
        <v>0.498</v>
      </c>
      <c r="GM95" s="86" t="str">
        <f t="shared" si="294"/>
        <v>641.17</v>
      </c>
      <c r="GN95" s="86" t="str">
        <f t="shared" si="295"/>
        <v>901.07</v>
      </c>
      <c r="GO95" s="86" t="str">
        <f t="shared" si="296"/>
        <v>633.38</v>
      </c>
      <c r="GP95" s="86" t="str">
        <f t="shared" si="297"/>
        <v>897.38</v>
      </c>
      <c r="GQ95" s="86" t="str">
        <f t="shared" si="298"/>
        <v>0.00</v>
      </c>
      <c r="GR95" s="86" t="e">
        <f t="shared" si="299"/>
        <v>#DIV/0!</v>
      </c>
      <c r="GS95" s="86" t="str">
        <f t="shared" si="300"/>
        <v>11.68</v>
      </c>
      <c r="GT95" s="86" t="str">
        <f t="shared" si="301"/>
        <v>0.681</v>
      </c>
      <c r="GU95" s="86" t="str">
        <f t="shared" si="302"/>
        <v>17.16</v>
      </c>
      <c r="GV95" s="87" t="str">
        <f t="shared" si="303"/>
        <v>19.48</v>
      </c>
      <c r="GW95" s="87" t="str">
        <f t="shared" si="304"/>
        <v>13.26</v>
      </c>
      <c r="GX95" s="129"/>
      <c r="GY95" s="93"/>
    </row>
    <row r="96" spans="1:207">
      <c r="A96" s="39" t="str">
        <f>'Picking Information'!B99</f>
        <v>4</v>
      </c>
      <c r="B96" s="40" t="str">
        <f>'Picking Information'!D99</f>
        <v>TraIL</v>
      </c>
      <c r="C96" s="40" t="str">
        <f>'Picking Information'!E99</f>
        <v>sample name</v>
      </c>
      <c r="D96" s="45">
        <f>'Picking Information'!F99</f>
        <v>0</v>
      </c>
      <c r="E96" s="45">
        <v>1</v>
      </c>
      <c r="F96" s="121">
        <f>'Picking Information'!H99</f>
        <v>100</v>
      </c>
      <c r="G96" s="121">
        <f>'Picking Information'!I99</f>
        <v>100</v>
      </c>
      <c r="H96" s="121">
        <f>'Picking Information'!J99</f>
        <v>100</v>
      </c>
      <c r="I96" s="121">
        <f>'Picking Information'!K99</f>
        <v>100</v>
      </c>
      <c r="J96" s="121">
        <f t="shared" si="193"/>
        <v>100</v>
      </c>
      <c r="K96" s="121">
        <f t="shared" si="194"/>
        <v>100</v>
      </c>
      <c r="L96" s="121">
        <f t="shared" si="195"/>
        <v>50</v>
      </c>
      <c r="M96" s="121">
        <f>IF('Picking Information'!P99="N",'Calculations Page'!F96*1.5,'Calculations Page'!F96)</f>
        <v>100</v>
      </c>
      <c r="N96" s="46" t="str">
        <f>'Picking Information'!R99</f>
        <v>apatite</v>
      </c>
      <c r="O96" s="222"/>
      <c r="P96" s="47">
        <f t="shared" si="196"/>
        <v>2.0784609690826529E-6</v>
      </c>
      <c r="Q96" s="306">
        <f t="shared" si="197"/>
        <v>8.9504172281360495E-7</v>
      </c>
      <c r="R96" s="47">
        <f t="shared" si="198"/>
        <v>1.013358894683579</v>
      </c>
      <c r="S96" s="47">
        <f t="shared" si="199"/>
        <v>6.6199999999999995E-2</v>
      </c>
      <c r="T96" s="47">
        <f t="shared" si="200"/>
        <v>0.06</v>
      </c>
      <c r="U96" s="47">
        <f t="shared" si="201"/>
        <v>0.77623303054496762</v>
      </c>
      <c r="V96" s="47">
        <f t="shared" si="202"/>
        <v>0.69010694319999999</v>
      </c>
      <c r="W96" s="47">
        <f t="shared" si="203"/>
        <v>0.64881813560000001</v>
      </c>
      <c r="X96" s="239">
        <f t="shared" si="204"/>
        <v>0.68086787185093611</v>
      </c>
      <c r="Y96" s="306">
        <f t="shared" si="205"/>
        <v>5.6837745019660078E-3</v>
      </c>
      <c r="Z96" s="306">
        <f t="shared" si="206"/>
        <v>4.4752086140680244E-6</v>
      </c>
      <c r="AA96" s="192"/>
      <c r="AB96" s="192"/>
      <c r="AC96" s="192"/>
      <c r="AD96" s="192"/>
      <c r="AE96" s="192"/>
      <c r="AF96" s="192"/>
      <c r="AG96" s="251">
        <f t="shared" si="166"/>
        <v>1433738424205.7283</v>
      </c>
      <c r="AH96" s="246">
        <f t="shared" si="207"/>
        <v>8608725199.2922001</v>
      </c>
      <c r="AI96" s="246">
        <f t="shared" si="167"/>
        <v>1691112105561.1543</v>
      </c>
      <c r="AJ96" s="246">
        <f t="shared" si="208"/>
        <v>13847555888.523577</v>
      </c>
      <c r="AK96" s="246">
        <f t="shared" si="168"/>
        <v>174546574.43947619</v>
      </c>
      <c r="AL96" s="246">
        <f t="shared" si="209"/>
        <v>79527107.403615773</v>
      </c>
      <c r="AM96" s="213" t="str">
        <f t="shared" si="210"/>
        <v>sample name</v>
      </c>
      <c r="AN96" s="256">
        <f t="shared" si="211"/>
        <v>1303284548.9639471</v>
      </c>
      <c r="AO96" s="252">
        <f t="shared" si="212"/>
        <v>1433738424205.7283</v>
      </c>
      <c r="AP96" s="252">
        <f t="shared" si="169"/>
        <v>-2.199E-3</v>
      </c>
      <c r="AQ96" s="252">
        <f t="shared" si="170"/>
        <v>-0.99998423165137618</v>
      </c>
      <c r="AR96" s="252">
        <f t="shared" si="213"/>
        <v>8608725199.2922001</v>
      </c>
      <c r="AS96" s="252">
        <f t="shared" si="171"/>
        <v>1.6318924942564423E-4</v>
      </c>
      <c r="AT96" s="252">
        <f t="shared" si="214"/>
        <v>-7.452123257462559E-2</v>
      </c>
      <c r="AU96" s="252">
        <f t="shared" si="215"/>
        <v>137290153.01859486</v>
      </c>
      <c r="AV96" s="252">
        <f t="shared" si="216"/>
        <v>9456562.6330664139</v>
      </c>
      <c r="AW96" s="252">
        <f t="shared" si="217"/>
        <v>996169.97067578149</v>
      </c>
      <c r="AX96" s="252">
        <f t="shared" si="218"/>
        <v>2673662207.5426502</v>
      </c>
      <c r="AY96" s="252">
        <f t="shared" si="219"/>
        <v>1691112105561.1543</v>
      </c>
      <c r="AZ96" s="252">
        <f t="shared" si="220"/>
        <v>-0.13029600894067567</v>
      </c>
      <c r="BA96" s="252">
        <f t="shared" si="221"/>
        <v>-1</v>
      </c>
      <c r="BB96" s="252">
        <f t="shared" si="222"/>
        <v>13847555888.523577</v>
      </c>
      <c r="BC96" s="252">
        <f t="shared" si="223"/>
        <v>5.34545603211162E-4</v>
      </c>
      <c r="BD96" s="252">
        <f t="shared" si="224"/>
        <v>-4.1025163014571245E-3</v>
      </c>
      <c r="BE96" s="252">
        <f t="shared" si="225"/>
        <v>26831629.130094022</v>
      </c>
      <c r="BF96" s="252">
        <f t="shared" si="226"/>
        <v>269331.52955150726</v>
      </c>
      <c r="BG96" s="252">
        <f t="shared" si="227"/>
        <v>124328.76421099737</v>
      </c>
      <c r="BH96" s="213"/>
      <c r="BI96" s="213"/>
      <c r="BJ96" s="213"/>
      <c r="BK96" s="213"/>
      <c r="BL96" s="213" t="str">
        <f t="shared" si="228"/>
        <v>sample name</v>
      </c>
      <c r="BM96" s="304">
        <f>(($AC$20-'ICPMS Data'!V97)/('ICPMS Data'!V97/$AC$12-1)*AG96)</f>
        <v>1442224508600.5576</v>
      </c>
      <c r="BN96" s="304">
        <f t="shared" si="229"/>
        <v>1433738424205.7283</v>
      </c>
      <c r="BO96" s="304">
        <f>$AC$33-'ICPMS Data'!V97</f>
        <v>-0.99999899999999997</v>
      </c>
      <c r="BP96" s="304">
        <f>'ICPMS Data'!V97/$AC$12-1</f>
        <v>-0.9928325688073395</v>
      </c>
      <c r="BQ96" s="304">
        <f t="shared" si="230"/>
        <v>8608725199.2922001</v>
      </c>
      <c r="BR96" s="304">
        <f>SQRT($AD$33^2+'ICPMS Data'!W97^2)</f>
        <v>1</v>
      </c>
      <c r="BS96" s="304">
        <f>BP96*SQRT(('ICPMS Data'!W97/'ICPMS Data'!V97)^2+($AE$12/$AC$12)^2)</f>
        <v>-0.99285807041188889</v>
      </c>
      <c r="BT96" s="304">
        <f t="shared" si="231"/>
        <v>2039659057534.6572</v>
      </c>
      <c r="BU96" s="485">
        <f t="shared" si="232"/>
        <v>10464703511.882029</v>
      </c>
      <c r="BV96" s="304">
        <f t="shared" si="233"/>
        <v>14799656485.616226</v>
      </c>
      <c r="BW96" s="304">
        <f>AI96*(($AC$21-'ICPMS Data'!X97)/('ICPMS Data'!X97/$AC$13-1))</f>
        <v>1473438918630.7102</v>
      </c>
      <c r="BX96" s="304">
        <f t="shared" si="234"/>
        <v>1691112105561.1543</v>
      </c>
      <c r="BY96" s="304">
        <f>$AC$34-'ICPMS Data'!X97</f>
        <v>-0.99999899999999997</v>
      </c>
      <c r="BZ96" s="304">
        <f>'ICPMS Data'!X97/$AC$13-1</f>
        <v>-1</v>
      </c>
      <c r="CA96" s="304">
        <f t="shared" si="235"/>
        <v>13847555888.523577</v>
      </c>
      <c r="CB96" s="304">
        <f>SQRT($AD$34^2+'ICPMS Data'!Y97^2)</f>
        <v>1</v>
      </c>
      <c r="CC96" s="304">
        <f>BZ96*SQRT(('ICPMS Data'!Y97/'ICPMS Data'!X97)^2+($AE$13/$AC$13)^2)</f>
        <v>-1</v>
      </c>
      <c r="CD96" s="304">
        <f t="shared" si="236"/>
        <v>2083793272822.5024</v>
      </c>
      <c r="CE96" s="485">
        <v>0</v>
      </c>
      <c r="CF96" s="485">
        <v>0</v>
      </c>
      <c r="CG96" s="213" t="str">
        <f t="shared" si="237"/>
        <v>sample name</v>
      </c>
      <c r="CH96" s="262">
        <f t="shared" si="238"/>
        <v>1440921224051.5938</v>
      </c>
      <c r="CI96" s="257">
        <f t="shared" si="239"/>
        <v>2039659062155.1809</v>
      </c>
      <c r="CJ96" s="257">
        <f t="shared" si="240"/>
        <v>10455246949.248962</v>
      </c>
      <c r="CK96" s="257">
        <f t="shared" si="241"/>
        <v>14799656519.142496</v>
      </c>
      <c r="CL96" s="262">
        <f t="shared" si="242"/>
        <v>1470765256423.1675</v>
      </c>
      <c r="CM96" s="257">
        <f t="shared" si="243"/>
        <v>2083793272995.249</v>
      </c>
      <c r="CN96" s="262">
        <f t="shared" si="244"/>
        <v>-269331.52955150726</v>
      </c>
      <c r="CO96" s="257">
        <f t="shared" si="245"/>
        <v>124328.76421099737</v>
      </c>
      <c r="CP96" s="286"/>
      <c r="CQ96" s="218">
        <f t="shared" si="246"/>
        <v>2.4109243704332935E-12</v>
      </c>
      <c r="CR96" s="48">
        <f t="shared" si="247"/>
        <v>3.3882271664527924E-12</v>
      </c>
      <c r="CS96" s="219">
        <f t="shared" si="248"/>
        <v>2.3935568505840428E-12</v>
      </c>
      <c r="CT96" s="219">
        <f t="shared" si="249"/>
        <v>3.3881379770019618E-12</v>
      </c>
      <c r="CU96" s="323">
        <f t="shared" si="250"/>
        <v>0.56437141893797726</v>
      </c>
      <c r="CV96" s="219">
        <f t="shared" si="251"/>
        <v>1.7367519849250768E-14</v>
      </c>
      <c r="CW96" s="219">
        <f t="shared" si="252"/>
        <v>2.4584147041764943E-14</v>
      </c>
      <c r="CX96" s="323">
        <f t="shared" si="253"/>
        <v>3.5831675947316753E-3</v>
      </c>
      <c r="CY96" s="48">
        <f t="shared" si="254"/>
        <v>2.443131655187986E-12</v>
      </c>
      <c r="CZ96" s="48">
        <f t="shared" si="255"/>
        <v>3.4614506195934368E-12</v>
      </c>
      <c r="DA96" s="323">
        <f t="shared" si="256"/>
        <v>0.43204541346729097</v>
      </c>
      <c r="DB96" s="219">
        <f t="shared" si="257"/>
        <v>0</v>
      </c>
      <c r="DC96" s="219">
        <f t="shared" si="258"/>
        <v>0</v>
      </c>
      <c r="DD96" s="213"/>
      <c r="DE96" s="267">
        <f t="shared" si="259"/>
        <v>0.57387232789423681</v>
      </c>
      <c r="DF96" s="263">
        <f t="shared" si="260"/>
        <v>0.80649971243075813</v>
      </c>
      <c r="DG96" s="263">
        <f t="shared" si="261"/>
        <v>0.56690426926982029</v>
      </c>
      <c r="DH96" s="263">
        <f t="shared" si="262"/>
        <v>0.8031950017704611</v>
      </c>
      <c r="DI96" s="263">
        <f t="shared" si="263"/>
        <v>0</v>
      </c>
      <c r="DJ96" s="268">
        <f t="shared" si="264"/>
        <v>0</v>
      </c>
      <c r="DL96" s="49">
        <f>'He Data'!P98/(1000000000*22413.6)</f>
        <v>4.4615768997394438E-14</v>
      </c>
      <c r="DM96" s="45">
        <f>DL96*('He Data'!Q98/'He Data'!P98)</f>
        <v>4.4615768997394438E-16</v>
      </c>
      <c r="DN96" s="50">
        <f t="shared" si="265"/>
        <v>26867616090.23093</v>
      </c>
      <c r="DO96" s="51">
        <f>DN96*('He Data'!Q98/'He Data'!P98)</f>
        <v>268676160.9023093</v>
      </c>
      <c r="DP96" s="50">
        <f t="shared" si="266"/>
        <v>6.5527793044642685E-14</v>
      </c>
      <c r="DQ96" s="50">
        <f t="shared" si="267"/>
        <v>6.5527793044642689E-16</v>
      </c>
      <c r="DR96" s="50">
        <f>('He Data'!P98/1000000000)*0.0000000008107131194</f>
        <v>8.1071311940000007E-19</v>
      </c>
      <c r="DS96" s="50">
        <f>('He Data'!P98/1000000000)/3785.41178*42</f>
        <v>1.1095226210766429E-11</v>
      </c>
      <c r="DW96" s="213" t="str">
        <f t="shared" si="268"/>
        <v>sample name</v>
      </c>
      <c r="DX96" s="324">
        <f t="shared" si="269"/>
        <v>11.682668485640901</v>
      </c>
      <c r="DY96" s="325">
        <f t="shared" si="270"/>
        <v>12.479820849095493</v>
      </c>
      <c r="DZ96" s="326">
        <f t="shared" si="271"/>
        <v>11682668.485640902</v>
      </c>
      <c r="EA96" s="326">
        <f t="shared" si="172"/>
        <v>4.4615793103292131E-14</v>
      </c>
      <c r="EB96" s="324">
        <f t="shared" si="173"/>
        <v>-5.40299948539397E-7</v>
      </c>
      <c r="EC96" s="326">
        <f t="shared" si="272"/>
        <v>11682662.173495721</v>
      </c>
      <c r="ED96" s="324">
        <f t="shared" si="273"/>
        <v>11.682662173495721</v>
      </c>
      <c r="EE96" s="326"/>
      <c r="EF96" s="457" t="str">
        <f>'Picking Information'!B99</f>
        <v>4</v>
      </c>
      <c r="EG96" s="459" t="str">
        <f>'Picking Information'!C99</f>
        <v>a</v>
      </c>
      <c r="EH96" s="510">
        <f>IF($EG96="a",'Alpha Ejection Compiler'!G96,IF($EG96="z",'Alpha Ejection Compiler'!N96,IF($EG96="t",'Alpha Ejection Compiler'!U96,IF($EG96="m",'Alpha Ejection Compiler'!AB96,-1))))</f>
        <v>8.9504172281360495E-7</v>
      </c>
      <c r="EI96" s="511">
        <f>'Alpha Ejection Compiler'!E96</f>
        <v>36.473074156562177</v>
      </c>
      <c r="EJ96" s="30">
        <f>IF($EG96="a",'Alpha Ejection Compiler'!H96,IF($EG96="z",'Alpha Ejection Compiler'!O96,IF($EG96="t",'Alpha Ejection Compiler'!V96,IF($EG96="m",'Alpha Ejection Compiler'!AC96,-1))))</f>
        <v>0.63662546245111906</v>
      </c>
      <c r="EK96" s="30">
        <f>IF($EG96="a",'Alpha Ejection Compiler'!I96,IF($EG96="z",'Alpha Ejection Compiler'!P96,IF($EG96="t",'Alpha Ejection Compiler'!W96,IF($EG96="m",'Alpha Ejection Compiler'!AD96,-1))))</f>
        <v>0.58319411675377286</v>
      </c>
      <c r="EL96" s="30">
        <f>IF($EG96="a",'Alpha Ejection Compiler'!J96,IF($EG96="z",'Alpha Ejection Compiler'!Q96,IF($EG96="t",'Alpha Ejection Compiler'!X96,IF($EG96="m",'Alpha Ejection Compiler'!AE96,-1))))</f>
        <v>0.57525580606267845</v>
      </c>
      <c r="EM96" s="30">
        <f>IF($EG96="a",'Alpha Ejection Compiler'!K96,IF($EG96="z",'Alpha Ejection Compiler'!R96,IF($EG96="t",'Alpha Ejection Compiler'!Y96,IF($EG96="m",'Alpha Ejection Compiler'!AF96,-1))))</f>
        <v>0.8803829323788831</v>
      </c>
      <c r="EN96" s="30">
        <f t="shared" si="274"/>
        <v>0.62289296042458098</v>
      </c>
      <c r="EO96" s="30">
        <f t="shared" si="174"/>
        <v>0.68086787185093611</v>
      </c>
      <c r="EP96" s="213" t="str">
        <f t="shared" si="275"/>
        <v>sample name</v>
      </c>
      <c r="EQ96" s="474">
        <f t="shared" si="276"/>
        <v>11.682662173495721</v>
      </c>
      <c r="ER96" s="475">
        <f t="shared" si="277"/>
        <v>12.479814106248931</v>
      </c>
      <c r="ES96" s="473">
        <f t="shared" si="278"/>
        <v>11682662.173495721</v>
      </c>
      <c r="ET96" s="476">
        <f t="shared" si="175"/>
        <v>2.7808242859479022E-14</v>
      </c>
      <c r="EU96" s="478">
        <f t="shared" si="176"/>
        <v>0.37671716784478099</v>
      </c>
      <c r="EV96" s="477">
        <f t="shared" si="279"/>
        <v>16083721.580382382</v>
      </c>
      <c r="EW96" s="474">
        <f t="shared" si="280"/>
        <v>16.083721580382381</v>
      </c>
      <c r="EX96" s="474"/>
      <c r="EZ96" s="128">
        <f t="shared" si="177"/>
        <v>2.9704040515747972E-21</v>
      </c>
      <c r="FA96" s="63">
        <f t="shared" si="178"/>
        <v>1.1973081346474233E-22</v>
      </c>
      <c r="FB96" s="67">
        <f t="shared" si="179"/>
        <v>7.2524363184255366E-22</v>
      </c>
      <c r="FC96" s="63">
        <f t="shared" si="180"/>
        <v>0</v>
      </c>
      <c r="FD96" s="63">
        <f t="shared" si="281"/>
        <v>3.8153784968820935E-21</v>
      </c>
      <c r="FE96" s="67">
        <f t="shared" si="282"/>
        <v>1.610802832088443E-10</v>
      </c>
      <c r="FF96" s="67">
        <f t="shared" si="181"/>
        <v>11682668.485640902</v>
      </c>
      <c r="FG96" s="64">
        <f t="shared" si="283"/>
        <v>11.682668485640901</v>
      </c>
      <c r="FH96" s="65">
        <f t="shared" si="182"/>
        <v>17150937.628700923</v>
      </c>
      <c r="FI96" s="65">
        <f t="shared" si="284"/>
        <v>17.150937628700923</v>
      </c>
      <c r="FJ96" s="65">
        <f t="shared" si="183"/>
        <v>19.472796493930787</v>
      </c>
      <c r="FK96" s="63">
        <f t="shared" si="184"/>
        <v>3.8153784968820935E-21</v>
      </c>
      <c r="FL96" s="63">
        <f t="shared" si="185"/>
        <v>4.3317286102918066E-21</v>
      </c>
      <c r="FM96" s="63">
        <f t="shared" si="186"/>
        <v>13264244.25602527</v>
      </c>
      <c r="FN96" s="65">
        <f t="shared" si="285"/>
        <v>13.26424425602527</v>
      </c>
      <c r="FO96" s="66">
        <f t="shared" si="286"/>
        <v>113.53779551588126</v>
      </c>
      <c r="FQ96" s="73">
        <f>IF('Picking Information'!U99="Y",'Calculations Page'!FG96,-1)</f>
        <v>11.682668485640901</v>
      </c>
      <c r="FR96" s="72">
        <f>IF('Picking Information'!U99="Y",'Calculations Page'!FN96,-1)</f>
        <v>13.26424425602527</v>
      </c>
      <c r="FS96" s="72">
        <f>IF('Picking Information'!A99="Y",1,'Calculations Page'!X96)</f>
        <v>0.68086787185093611</v>
      </c>
      <c r="FT96" s="72">
        <f t="shared" si="287"/>
        <v>7</v>
      </c>
      <c r="FU96" s="72">
        <f t="shared" si="288"/>
        <v>17.158495750257128</v>
      </c>
      <c r="FV96" s="72">
        <f t="shared" si="289"/>
        <v>19.481377818528117</v>
      </c>
      <c r="FW96" s="74">
        <f t="shared" si="290"/>
        <v>38.962755637056233</v>
      </c>
      <c r="FY96" s="79">
        <f t="shared" si="187"/>
        <v>49.847697442687604</v>
      </c>
      <c r="FZ96" s="80">
        <f t="shared" si="188"/>
        <v>0.49847697442687605</v>
      </c>
      <c r="GA96" s="80">
        <f>(DE96/1000)/'Calculations Page'!EH96</f>
        <v>641.16824195663492</v>
      </c>
      <c r="GB96" s="80">
        <f t="shared" si="189"/>
        <v>901.0749911138098</v>
      </c>
      <c r="GC96" s="80">
        <f>(DG96/1000)/'Calculations Page'!EH96</f>
        <v>633.38306452098186</v>
      </c>
      <c r="GD96" s="80">
        <f t="shared" si="190"/>
        <v>897.3827490919424</v>
      </c>
      <c r="GE96" s="80">
        <f>(DI96/1000)/'Calculations Page'!EH96</f>
        <v>0</v>
      </c>
      <c r="GF96" s="80" t="e">
        <f t="shared" si="191"/>
        <v>#DIV/0!</v>
      </c>
      <c r="GG96" s="81">
        <f t="shared" si="291"/>
        <v>790.01326211906564</v>
      </c>
      <c r="GH96" s="516">
        <f t="shared" si="192"/>
        <v>1.4263639754173495E-16</v>
      </c>
      <c r="GI96" s="515"/>
      <c r="GJ96" s="243"/>
      <c r="GK96" s="85" t="str">
        <f t="shared" si="292"/>
        <v>49.848</v>
      </c>
      <c r="GL96" s="86" t="str">
        <f t="shared" si="293"/>
        <v>0.498</v>
      </c>
      <c r="GM96" s="86" t="str">
        <f t="shared" si="294"/>
        <v>641.17</v>
      </c>
      <c r="GN96" s="86" t="str">
        <f t="shared" si="295"/>
        <v>901.07</v>
      </c>
      <c r="GO96" s="86" t="str">
        <f t="shared" si="296"/>
        <v>633.38</v>
      </c>
      <c r="GP96" s="86" t="str">
        <f t="shared" si="297"/>
        <v>897.38</v>
      </c>
      <c r="GQ96" s="86" t="str">
        <f t="shared" si="298"/>
        <v>0.00</v>
      </c>
      <c r="GR96" s="86" t="e">
        <f t="shared" si="299"/>
        <v>#DIV/0!</v>
      </c>
      <c r="GS96" s="86" t="str">
        <f t="shared" si="300"/>
        <v>11.68</v>
      </c>
      <c r="GT96" s="86" t="str">
        <f t="shared" si="301"/>
        <v>0.681</v>
      </c>
      <c r="GU96" s="86" t="str">
        <f t="shared" si="302"/>
        <v>17.16</v>
      </c>
      <c r="GV96" s="87" t="str">
        <f t="shared" si="303"/>
        <v>19.48</v>
      </c>
      <c r="GW96" s="87" t="str">
        <f t="shared" si="304"/>
        <v>13.26</v>
      </c>
      <c r="GX96" s="129"/>
      <c r="GY96" s="93"/>
    </row>
    <row r="97" spans="1:207">
      <c r="A97" s="39" t="str">
        <f>'Picking Information'!B100</f>
        <v>4</v>
      </c>
      <c r="B97" s="40" t="str">
        <f>'Picking Information'!D100</f>
        <v>TraIL</v>
      </c>
      <c r="C97" s="40" t="str">
        <f>'Picking Information'!E100</f>
        <v>sample name</v>
      </c>
      <c r="D97" s="45">
        <f>'Picking Information'!F100</f>
        <v>0</v>
      </c>
      <c r="E97" s="45">
        <v>1</v>
      </c>
      <c r="F97" s="121">
        <f>'Picking Information'!H100</f>
        <v>100</v>
      </c>
      <c r="G97" s="121">
        <f>'Picking Information'!I100</f>
        <v>100</v>
      </c>
      <c r="H97" s="121">
        <f>'Picking Information'!J100</f>
        <v>100</v>
      </c>
      <c r="I97" s="121">
        <f>'Picking Information'!K100</f>
        <v>100</v>
      </c>
      <c r="J97" s="121">
        <f t="shared" si="193"/>
        <v>100</v>
      </c>
      <c r="K97" s="121">
        <f t="shared" si="194"/>
        <v>100</v>
      </c>
      <c r="L97" s="121">
        <f t="shared" si="195"/>
        <v>50</v>
      </c>
      <c r="M97" s="121">
        <f>IF('Picking Information'!P100="N",'Calculations Page'!F97*1.5,'Calculations Page'!F97)</f>
        <v>100</v>
      </c>
      <c r="N97" s="46" t="str">
        <f>'Picking Information'!R100</f>
        <v>apatite</v>
      </c>
      <c r="O97" s="222"/>
      <c r="P97" s="47">
        <f t="shared" si="196"/>
        <v>2.0784609690826529E-6</v>
      </c>
      <c r="Q97" s="306">
        <f t="shared" si="197"/>
        <v>8.9504172281360495E-7</v>
      </c>
      <c r="R97" s="47">
        <f t="shared" si="198"/>
        <v>1.013358894683579</v>
      </c>
      <c r="S97" s="47">
        <f t="shared" si="199"/>
        <v>6.6199999999999995E-2</v>
      </c>
      <c r="T97" s="47">
        <f t="shared" si="200"/>
        <v>0.06</v>
      </c>
      <c r="U97" s="47">
        <f t="shared" si="201"/>
        <v>0.77623303054496762</v>
      </c>
      <c r="V97" s="47">
        <f t="shared" si="202"/>
        <v>0.69010694319999999</v>
      </c>
      <c r="W97" s="47">
        <f t="shared" si="203"/>
        <v>0.64881813560000001</v>
      </c>
      <c r="X97" s="239">
        <f t="shared" si="204"/>
        <v>0.68086787185093611</v>
      </c>
      <c r="Y97" s="306">
        <f t="shared" si="205"/>
        <v>5.6837745019660078E-3</v>
      </c>
      <c r="Z97" s="306">
        <f t="shared" si="206"/>
        <v>4.4752086140680244E-6</v>
      </c>
      <c r="AA97" s="192"/>
      <c r="AB97" s="192"/>
      <c r="AC97" s="192"/>
      <c r="AD97" s="192"/>
      <c r="AE97" s="192"/>
      <c r="AF97" s="192"/>
      <c r="AG97" s="251">
        <f t="shared" si="166"/>
        <v>1433738424205.7283</v>
      </c>
      <c r="AH97" s="246">
        <f t="shared" si="207"/>
        <v>8608725199.2922001</v>
      </c>
      <c r="AI97" s="246">
        <f t="shared" si="167"/>
        <v>1691112105561.1543</v>
      </c>
      <c r="AJ97" s="246">
        <f t="shared" si="208"/>
        <v>13847555888.523577</v>
      </c>
      <c r="AK97" s="246">
        <f t="shared" si="168"/>
        <v>174546574.43947619</v>
      </c>
      <c r="AL97" s="246">
        <f t="shared" si="209"/>
        <v>79527107.403615773</v>
      </c>
      <c r="AM97" s="213" t="str">
        <f t="shared" si="210"/>
        <v>sample name</v>
      </c>
      <c r="AN97" s="256">
        <f t="shared" si="211"/>
        <v>1303284548.9639471</v>
      </c>
      <c r="AO97" s="252">
        <f t="shared" si="212"/>
        <v>1433738424205.7283</v>
      </c>
      <c r="AP97" s="252">
        <f t="shared" si="169"/>
        <v>-2.199E-3</v>
      </c>
      <c r="AQ97" s="252">
        <f t="shared" si="170"/>
        <v>-0.99998423165137618</v>
      </c>
      <c r="AR97" s="252">
        <f t="shared" si="213"/>
        <v>8608725199.2922001</v>
      </c>
      <c r="AS97" s="252">
        <f t="shared" si="171"/>
        <v>1.6318924942564423E-4</v>
      </c>
      <c r="AT97" s="252">
        <f t="shared" si="214"/>
        <v>-7.452123257462559E-2</v>
      </c>
      <c r="AU97" s="252">
        <f t="shared" si="215"/>
        <v>137290153.01859486</v>
      </c>
      <c r="AV97" s="252">
        <f t="shared" si="216"/>
        <v>9456562.6330664139</v>
      </c>
      <c r="AW97" s="252">
        <f t="shared" si="217"/>
        <v>996169.97067578149</v>
      </c>
      <c r="AX97" s="252">
        <f t="shared" si="218"/>
        <v>2673662207.5426502</v>
      </c>
      <c r="AY97" s="252">
        <f t="shared" si="219"/>
        <v>1691112105561.1543</v>
      </c>
      <c r="AZ97" s="252">
        <f t="shared" si="220"/>
        <v>-0.13029600894067567</v>
      </c>
      <c r="BA97" s="252">
        <f t="shared" si="221"/>
        <v>-1</v>
      </c>
      <c r="BB97" s="252">
        <f t="shared" si="222"/>
        <v>13847555888.523577</v>
      </c>
      <c r="BC97" s="252">
        <f t="shared" si="223"/>
        <v>5.34545603211162E-4</v>
      </c>
      <c r="BD97" s="252">
        <f t="shared" si="224"/>
        <v>-4.1025163014571245E-3</v>
      </c>
      <c r="BE97" s="252">
        <f t="shared" si="225"/>
        <v>26831629.130094022</v>
      </c>
      <c r="BF97" s="252">
        <f t="shared" si="226"/>
        <v>269331.52955150726</v>
      </c>
      <c r="BG97" s="252">
        <f t="shared" si="227"/>
        <v>124328.76421099737</v>
      </c>
      <c r="BH97" s="213"/>
      <c r="BI97" s="213"/>
      <c r="BJ97" s="213"/>
      <c r="BK97" s="213"/>
      <c r="BL97" s="213" t="str">
        <f t="shared" si="228"/>
        <v>sample name</v>
      </c>
      <c r="BM97" s="304">
        <f>(($AC$20-'ICPMS Data'!V98)/('ICPMS Data'!V98/$AC$12-1)*AG97)</f>
        <v>1442224508600.5576</v>
      </c>
      <c r="BN97" s="304">
        <f t="shared" si="229"/>
        <v>1433738424205.7283</v>
      </c>
      <c r="BO97" s="304">
        <f>$AC$33-'ICPMS Data'!V98</f>
        <v>-0.99999899999999997</v>
      </c>
      <c r="BP97" s="304">
        <f>'ICPMS Data'!V98/$AC$12-1</f>
        <v>-0.9928325688073395</v>
      </c>
      <c r="BQ97" s="304">
        <f t="shared" si="230"/>
        <v>8608725199.2922001</v>
      </c>
      <c r="BR97" s="304">
        <f>SQRT($AD$33^2+'ICPMS Data'!W98^2)</f>
        <v>1</v>
      </c>
      <c r="BS97" s="304">
        <f>BP97*SQRT(('ICPMS Data'!W98/'ICPMS Data'!V98)^2+($AE$12/$AC$12)^2)</f>
        <v>-0.99285807041188889</v>
      </c>
      <c r="BT97" s="304">
        <f t="shared" si="231"/>
        <v>2039659057534.6572</v>
      </c>
      <c r="BU97" s="485">
        <f t="shared" si="232"/>
        <v>10464703511.882029</v>
      </c>
      <c r="BV97" s="304">
        <f t="shared" si="233"/>
        <v>14799656485.616226</v>
      </c>
      <c r="BW97" s="304">
        <f>AI97*(($AC$21-'ICPMS Data'!X98)/('ICPMS Data'!X98/$AC$13-1))</f>
        <v>1473438918630.7102</v>
      </c>
      <c r="BX97" s="304">
        <f t="shared" si="234"/>
        <v>1691112105561.1543</v>
      </c>
      <c r="BY97" s="304">
        <f>$AC$34-'ICPMS Data'!X98</f>
        <v>-0.99999899999999997</v>
      </c>
      <c r="BZ97" s="304">
        <f>'ICPMS Data'!X98/$AC$13-1</f>
        <v>-1</v>
      </c>
      <c r="CA97" s="304">
        <f t="shared" si="235"/>
        <v>13847555888.523577</v>
      </c>
      <c r="CB97" s="304">
        <f>SQRT($AD$34^2+'ICPMS Data'!Y98^2)</f>
        <v>1</v>
      </c>
      <c r="CC97" s="304">
        <f>BZ97*SQRT(('ICPMS Data'!Y98/'ICPMS Data'!X98)^2+($AE$13/$AC$13)^2)</f>
        <v>-1</v>
      </c>
      <c r="CD97" s="304">
        <f t="shared" si="236"/>
        <v>2083793272822.5024</v>
      </c>
      <c r="CE97" s="485">
        <v>0</v>
      </c>
      <c r="CF97" s="485">
        <v>0</v>
      </c>
      <c r="CG97" s="213" t="str">
        <f t="shared" si="237"/>
        <v>sample name</v>
      </c>
      <c r="CH97" s="262">
        <f t="shared" si="238"/>
        <v>1440921224051.5938</v>
      </c>
      <c r="CI97" s="257">
        <f t="shared" si="239"/>
        <v>2039659062155.1809</v>
      </c>
      <c r="CJ97" s="257">
        <f t="shared" si="240"/>
        <v>10455246949.248962</v>
      </c>
      <c r="CK97" s="257">
        <f t="shared" si="241"/>
        <v>14799656519.142496</v>
      </c>
      <c r="CL97" s="262">
        <f t="shared" si="242"/>
        <v>1470765256423.1675</v>
      </c>
      <c r="CM97" s="257">
        <f t="shared" si="243"/>
        <v>2083793272995.249</v>
      </c>
      <c r="CN97" s="262">
        <f t="shared" si="244"/>
        <v>-269331.52955150726</v>
      </c>
      <c r="CO97" s="257">
        <f t="shared" si="245"/>
        <v>124328.76421099737</v>
      </c>
      <c r="CP97" s="286"/>
      <c r="CQ97" s="218">
        <f t="shared" si="246"/>
        <v>2.4109243704332935E-12</v>
      </c>
      <c r="CR97" s="48">
        <f t="shared" si="247"/>
        <v>3.3882271664527924E-12</v>
      </c>
      <c r="CS97" s="219">
        <f t="shared" si="248"/>
        <v>2.3935568505840428E-12</v>
      </c>
      <c r="CT97" s="219">
        <f t="shared" si="249"/>
        <v>3.3881379770019618E-12</v>
      </c>
      <c r="CU97" s="323">
        <f t="shared" si="250"/>
        <v>0.56437141893797726</v>
      </c>
      <c r="CV97" s="219">
        <f t="shared" si="251"/>
        <v>1.7367519849250768E-14</v>
      </c>
      <c r="CW97" s="219">
        <f t="shared" si="252"/>
        <v>2.4584147041764943E-14</v>
      </c>
      <c r="CX97" s="323">
        <f t="shared" si="253"/>
        <v>3.5831675947316753E-3</v>
      </c>
      <c r="CY97" s="48">
        <f t="shared" si="254"/>
        <v>2.443131655187986E-12</v>
      </c>
      <c r="CZ97" s="48">
        <f t="shared" si="255"/>
        <v>3.4614506195934368E-12</v>
      </c>
      <c r="DA97" s="323">
        <f t="shared" si="256"/>
        <v>0.43204541346729097</v>
      </c>
      <c r="DB97" s="219">
        <f t="shared" si="257"/>
        <v>0</v>
      </c>
      <c r="DC97" s="219">
        <f t="shared" si="258"/>
        <v>0</v>
      </c>
      <c r="DD97" s="213"/>
      <c r="DE97" s="267">
        <f t="shared" si="259"/>
        <v>0.57387232789423681</v>
      </c>
      <c r="DF97" s="263">
        <f t="shared" si="260"/>
        <v>0.80649971243075813</v>
      </c>
      <c r="DG97" s="263">
        <f t="shared" si="261"/>
        <v>0.56690426926982029</v>
      </c>
      <c r="DH97" s="263">
        <f t="shared" si="262"/>
        <v>0.8031950017704611</v>
      </c>
      <c r="DI97" s="263">
        <f t="shared" si="263"/>
        <v>0</v>
      </c>
      <c r="DJ97" s="268">
        <f t="shared" si="264"/>
        <v>0</v>
      </c>
      <c r="DL97" s="49">
        <f>'He Data'!P99/(1000000000*22413.6)</f>
        <v>4.4615768997394438E-14</v>
      </c>
      <c r="DM97" s="45">
        <f>DL97*('He Data'!Q99/'He Data'!P99)</f>
        <v>4.4615768997394438E-16</v>
      </c>
      <c r="DN97" s="50">
        <f t="shared" si="265"/>
        <v>26867616090.23093</v>
      </c>
      <c r="DO97" s="51">
        <f>DN97*('He Data'!Q99/'He Data'!P99)</f>
        <v>268676160.9023093</v>
      </c>
      <c r="DP97" s="50">
        <f t="shared" si="266"/>
        <v>6.5527793044642685E-14</v>
      </c>
      <c r="DQ97" s="50">
        <f t="shared" si="267"/>
        <v>6.5527793044642689E-16</v>
      </c>
      <c r="DR97" s="50">
        <f>('He Data'!P99/1000000000)*0.0000000008107131194</f>
        <v>8.1071311940000007E-19</v>
      </c>
      <c r="DS97" s="50">
        <f>('He Data'!P99/1000000000)/3785.41178*42</f>
        <v>1.1095226210766429E-11</v>
      </c>
      <c r="DW97" s="213" t="str">
        <f t="shared" si="268"/>
        <v>sample name</v>
      </c>
      <c r="DX97" s="324">
        <f t="shared" si="269"/>
        <v>11.682668485640901</v>
      </c>
      <c r="DY97" s="325">
        <f t="shared" si="270"/>
        <v>12.479820849095493</v>
      </c>
      <c r="DZ97" s="326">
        <f t="shared" si="271"/>
        <v>11682668.485640902</v>
      </c>
      <c r="EA97" s="326">
        <f t="shared" si="172"/>
        <v>4.4615793103292131E-14</v>
      </c>
      <c r="EB97" s="324">
        <f t="shared" si="173"/>
        <v>-5.40299948539397E-7</v>
      </c>
      <c r="EC97" s="326">
        <f t="shared" si="272"/>
        <v>11682662.173495721</v>
      </c>
      <c r="ED97" s="324">
        <f t="shared" si="273"/>
        <v>11.682662173495721</v>
      </c>
      <c r="EE97" s="326"/>
      <c r="EF97" s="457" t="str">
        <f>'Picking Information'!B100</f>
        <v>4</v>
      </c>
      <c r="EG97" s="459" t="str">
        <f>'Picking Information'!C100</f>
        <v>a</v>
      </c>
      <c r="EH97" s="510">
        <f>IF($EG97="a",'Alpha Ejection Compiler'!G97,IF($EG97="z",'Alpha Ejection Compiler'!N97,IF($EG97="t",'Alpha Ejection Compiler'!U97,IF($EG97="m",'Alpha Ejection Compiler'!AB97,-1))))</f>
        <v>8.9504172281360495E-7</v>
      </c>
      <c r="EI97" s="511">
        <f>'Alpha Ejection Compiler'!E97</f>
        <v>36.473074156562177</v>
      </c>
      <c r="EJ97" s="30">
        <f>IF($EG97="a",'Alpha Ejection Compiler'!H97,IF($EG97="z",'Alpha Ejection Compiler'!O97,IF($EG97="t",'Alpha Ejection Compiler'!V97,IF($EG97="m",'Alpha Ejection Compiler'!AC97,-1))))</f>
        <v>0.63662546245111906</v>
      </c>
      <c r="EK97" s="30">
        <f>IF($EG97="a",'Alpha Ejection Compiler'!I97,IF($EG97="z",'Alpha Ejection Compiler'!P97,IF($EG97="t",'Alpha Ejection Compiler'!W97,IF($EG97="m",'Alpha Ejection Compiler'!AD97,-1))))</f>
        <v>0.58319411675377286</v>
      </c>
      <c r="EL97" s="30">
        <f>IF($EG97="a",'Alpha Ejection Compiler'!J97,IF($EG97="z",'Alpha Ejection Compiler'!Q97,IF($EG97="t",'Alpha Ejection Compiler'!X97,IF($EG97="m",'Alpha Ejection Compiler'!AE97,-1))))</f>
        <v>0.57525580606267845</v>
      </c>
      <c r="EM97" s="30">
        <f>IF($EG97="a",'Alpha Ejection Compiler'!K97,IF($EG97="z",'Alpha Ejection Compiler'!R97,IF($EG97="t",'Alpha Ejection Compiler'!Y97,IF($EG97="m",'Alpha Ejection Compiler'!AF97,-1))))</f>
        <v>0.8803829323788831</v>
      </c>
      <c r="EN97" s="30">
        <f t="shared" si="274"/>
        <v>0.62289296042458098</v>
      </c>
      <c r="EO97" s="30">
        <f t="shared" si="174"/>
        <v>0.68086787185093611</v>
      </c>
      <c r="EP97" s="213" t="str">
        <f t="shared" si="275"/>
        <v>sample name</v>
      </c>
      <c r="EQ97" s="474">
        <f t="shared" si="276"/>
        <v>11.682662173495721</v>
      </c>
      <c r="ER97" s="475">
        <f t="shared" si="277"/>
        <v>12.479814106248931</v>
      </c>
      <c r="ES97" s="473">
        <f t="shared" si="278"/>
        <v>11682662.173495721</v>
      </c>
      <c r="ET97" s="476">
        <f t="shared" si="175"/>
        <v>2.7808242859479022E-14</v>
      </c>
      <c r="EU97" s="478">
        <f t="shared" si="176"/>
        <v>0.37671716784478099</v>
      </c>
      <c r="EV97" s="477">
        <f t="shared" si="279"/>
        <v>16083721.580382382</v>
      </c>
      <c r="EW97" s="474">
        <f t="shared" si="280"/>
        <v>16.083721580382381</v>
      </c>
      <c r="EX97" s="474"/>
      <c r="EZ97" s="128">
        <f t="shared" si="177"/>
        <v>2.9704040515747972E-21</v>
      </c>
      <c r="FA97" s="63">
        <f t="shared" si="178"/>
        <v>1.1973081346474233E-22</v>
      </c>
      <c r="FB97" s="67">
        <f t="shared" si="179"/>
        <v>7.2524363184255366E-22</v>
      </c>
      <c r="FC97" s="63">
        <f t="shared" si="180"/>
        <v>0</v>
      </c>
      <c r="FD97" s="63">
        <f t="shared" si="281"/>
        <v>3.8153784968820935E-21</v>
      </c>
      <c r="FE97" s="67">
        <f t="shared" si="282"/>
        <v>1.610802832088443E-10</v>
      </c>
      <c r="FF97" s="67">
        <f t="shared" si="181"/>
        <v>11682668.485640902</v>
      </c>
      <c r="FG97" s="64">
        <f t="shared" si="283"/>
        <v>11.682668485640901</v>
      </c>
      <c r="FH97" s="65">
        <f t="shared" si="182"/>
        <v>17150937.628700923</v>
      </c>
      <c r="FI97" s="65">
        <f t="shared" si="284"/>
        <v>17.150937628700923</v>
      </c>
      <c r="FJ97" s="65">
        <f t="shared" si="183"/>
        <v>19.472796493930787</v>
      </c>
      <c r="FK97" s="63">
        <f t="shared" si="184"/>
        <v>3.8153784968820935E-21</v>
      </c>
      <c r="FL97" s="63">
        <f t="shared" si="185"/>
        <v>4.3317286102918066E-21</v>
      </c>
      <c r="FM97" s="63">
        <f t="shared" si="186"/>
        <v>13264244.25602527</v>
      </c>
      <c r="FN97" s="65">
        <f t="shared" si="285"/>
        <v>13.26424425602527</v>
      </c>
      <c r="FO97" s="66">
        <f t="shared" si="286"/>
        <v>113.53779551588126</v>
      </c>
      <c r="FQ97" s="73">
        <f>IF('Picking Information'!U100="Y",'Calculations Page'!FG97,-1)</f>
        <v>11.682668485640901</v>
      </c>
      <c r="FR97" s="72">
        <f>IF('Picking Information'!U100="Y",'Calculations Page'!FN97,-1)</f>
        <v>13.26424425602527</v>
      </c>
      <c r="FS97" s="72">
        <f>IF('Picking Information'!A100="Y",1,'Calculations Page'!X97)</f>
        <v>0.68086787185093611</v>
      </c>
      <c r="FT97" s="72">
        <f t="shared" si="287"/>
        <v>7</v>
      </c>
      <c r="FU97" s="72">
        <f t="shared" si="288"/>
        <v>17.158495750257128</v>
      </c>
      <c r="FV97" s="72">
        <f t="shared" si="289"/>
        <v>19.481377818528117</v>
      </c>
      <c r="FW97" s="74">
        <f t="shared" si="290"/>
        <v>38.962755637056233</v>
      </c>
      <c r="FY97" s="79">
        <f t="shared" si="187"/>
        <v>49.847697442687604</v>
      </c>
      <c r="FZ97" s="80">
        <f t="shared" si="188"/>
        <v>0.49847697442687605</v>
      </c>
      <c r="GA97" s="80">
        <f>(DE97/1000)/'Calculations Page'!EH97</f>
        <v>641.16824195663492</v>
      </c>
      <c r="GB97" s="80">
        <f t="shared" si="189"/>
        <v>901.0749911138098</v>
      </c>
      <c r="GC97" s="80">
        <f>(DG97/1000)/'Calculations Page'!EH97</f>
        <v>633.38306452098186</v>
      </c>
      <c r="GD97" s="80">
        <f t="shared" si="190"/>
        <v>897.3827490919424</v>
      </c>
      <c r="GE97" s="80">
        <f>(DI97/1000)/'Calculations Page'!EH97</f>
        <v>0</v>
      </c>
      <c r="GF97" s="80" t="e">
        <f t="shared" si="191"/>
        <v>#DIV/0!</v>
      </c>
      <c r="GG97" s="81">
        <f t="shared" si="291"/>
        <v>790.01326211906564</v>
      </c>
      <c r="GH97" s="516">
        <f t="shared" si="192"/>
        <v>1.4263639754173495E-16</v>
      </c>
      <c r="GI97" s="515"/>
      <c r="GJ97" s="243"/>
      <c r="GK97" s="85" t="str">
        <f t="shared" si="292"/>
        <v>49.848</v>
      </c>
      <c r="GL97" s="86" t="str">
        <f t="shared" si="293"/>
        <v>0.498</v>
      </c>
      <c r="GM97" s="86" t="str">
        <f t="shared" si="294"/>
        <v>641.17</v>
      </c>
      <c r="GN97" s="86" t="str">
        <f t="shared" si="295"/>
        <v>901.07</v>
      </c>
      <c r="GO97" s="86" t="str">
        <f t="shared" si="296"/>
        <v>633.38</v>
      </c>
      <c r="GP97" s="86" t="str">
        <f t="shared" si="297"/>
        <v>897.38</v>
      </c>
      <c r="GQ97" s="86" t="str">
        <f t="shared" si="298"/>
        <v>0.00</v>
      </c>
      <c r="GR97" s="86" t="e">
        <f t="shared" si="299"/>
        <v>#DIV/0!</v>
      </c>
      <c r="GS97" s="86" t="str">
        <f t="shared" si="300"/>
        <v>11.68</v>
      </c>
      <c r="GT97" s="86" t="str">
        <f t="shared" si="301"/>
        <v>0.681</v>
      </c>
      <c r="GU97" s="86" t="str">
        <f t="shared" si="302"/>
        <v>17.16</v>
      </c>
      <c r="GV97" s="87" t="str">
        <f t="shared" si="303"/>
        <v>19.48</v>
      </c>
      <c r="GW97" s="87" t="str">
        <f t="shared" si="304"/>
        <v>13.26</v>
      </c>
      <c r="GX97" s="129"/>
      <c r="GY97" s="93"/>
    </row>
    <row r="98" spans="1:207">
      <c r="A98" s="39" t="str">
        <f>'Picking Information'!B101</f>
        <v>4</v>
      </c>
      <c r="B98" s="40" t="str">
        <f>'Picking Information'!D101</f>
        <v>TraIL</v>
      </c>
      <c r="C98" s="40" t="str">
        <f>'Picking Information'!E101</f>
        <v>sample name</v>
      </c>
      <c r="D98" s="45">
        <f>'Picking Information'!F101</f>
        <v>0</v>
      </c>
      <c r="E98" s="45">
        <v>1</v>
      </c>
      <c r="F98" s="121">
        <f>'Picking Information'!H101</f>
        <v>100</v>
      </c>
      <c r="G98" s="121">
        <f>'Picking Information'!I101</f>
        <v>100</v>
      </c>
      <c r="H98" s="121">
        <f>'Picking Information'!J101</f>
        <v>100</v>
      </c>
      <c r="I98" s="121">
        <f>'Picking Information'!K101</f>
        <v>100</v>
      </c>
      <c r="J98" s="121">
        <f t="shared" si="193"/>
        <v>100</v>
      </c>
      <c r="K98" s="121">
        <f t="shared" si="194"/>
        <v>100</v>
      </c>
      <c r="L98" s="121">
        <f t="shared" si="195"/>
        <v>50</v>
      </c>
      <c r="M98" s="121">
        <f>IF('Picking Information'!P101="N",'Calculations Page'!F98*1.5,'Calculations Page'!F98)</f>
        <v>100</v>
      </c>
      <c r="N98" s="46" t="str">
        <f>'Picking Information'!R101</f>
        <v>apatite</v>
      </c>
      <c r="O98" s="222"/>
      <c r="P98" s="47">
        <f t="shared" si="196"/>
        <v>2.0784609690826529E-6</v>
      </c>
      <c r="Q98" s="306">
        <f t="shared" si="197"/>
        <v>8.9504172281360495E-7</v>
      </c>
      <c r="R98" s="47">
        <f t="shared" si="198"/>
        <v>1.013358894683579</v>
      </c>
      <c r="S98" s="47">
        <f t="shared" si="199"/>
        <v>6.6199999999999995E-2</v>
      </c>
      <c r="T98" s="47">
        <f t="shared" si="200"/>
        <v>0.06</v>
      </c>
      <c r="U98" s="47">
        <f t="shared" si="201"/>
        <v>0.77623303054496762</v>
      </c>
      <c r="V98" s="47">
        <f t="shared" si="202"/>
        <v>0.69010694319999999</v>
      </c>
      <c r="W98" s="47">
        <f t="shared" si="203"/>
        <v>0.64881813560000001</v>
      </c>
      <c r="X98" s="239">
        <f t="shared" si="204"/>
        <v>0.68086787185093611</v>
      </c>
      <c r="Y98" s="306">
        <f t="shared" si="205"/>
        <v>5.6837745019660078E-3</v>
      </c>
      <c r="Z98" s="306">
        <f t="shared" si="206"/>
        <v>4.4752086140680244E-6</v>
      </c>
      <c r="AA98" s="192"/>
      <c r="AB98" s="192"/>
      <c r="AC98" s="192"/>
      <c r="AD98" s="192"/>
      <c r="AE98" s="192"/>
      <c r="AF98" s="192"/>
      <c r="AG98" s="251">
        <f t="shared" si="166"/>
        <v>1433738424205.7283</v>
      </c>
      <c r="AH98" s="246">
        <f t="shared" si="207"/>
        <v>8608725199.2922001</v>
      </c>
      <c r="AI98" s="246">
        <f t="shared" si="167"/>
        <v>1691112105561.1543</v>
      </c>
      <c r="AJ98" s="246">
        <f t="shared" si="208"/>
        <v>13847555888.523577</v>
      </c>
      <c r="AK98" s="246">
        <f t="shared" si="168"/>
        <v>174546574.43947619</v>
      </c>
      <c r="AL98" s="246">
        <f t="shared" si="209"/>
        <v>79527107.403615773</v>
      </c>
      <c r="AM98" s="213" t="str">
        <f t="shared" si="210"/>
        <v>sample name</v>
      </c>
      <c r="AN98" s="256">
        <f t="shared" si="211"/>
        <v>1303284548.9639471</v>
      </c>
      <c r="AO98" s="252">
        <f t="shared" si="212"/>
        <v>1433738424205.7283</v>
      </c>
      <c r="AP98" s="252">
        <f t="shared" si="169"/>
        <v>-2.199E-3</v>
      </c>
      <c r="AQ98" s="252">
        <f t="shared" si="170"/>
        <v>-0.99998423165137618</v>
      </c>
      <c r="AR98" s="252">
        <f t="shared" si="213"/>
        <v>8608725199.2922001</v>
      </c>
      <c r="AS98" s="252">
        <f t="shared" si="171"/>
        <v>1.6318924942564423E-4</v>
      </c>
      <c r="AT98" s="252">
        <f t="shared" si="214"/>
        <v>-7.452123257462559E-2</v>
      </c>
      <c r="AU98" s="252">
        <f t="shared" si="215"/>
        <v>137290153.01859486</v>
      </c>
      <c r="AV98" s="252">
        <f t="shared" si="216"/>
        <v>9456562.6330664139</v>
      </c>
      <c r="AW98" s="252">
        <f t="shared" si="217"/>
        <v>996169.97067578149</v>
      </c>
      <c r="AX98" s="252">
        <f t="shared" si="218"/>
        <v>2673662207.5426502</v>
      </c>
      <c r="AY98" s="252">
        <f t="shared" si="219"/>
        <v>1691112105561.1543</v>
      </c>
      <c r="AZ98" s="252">
        <f t="shared" si="220"/>
        <v>-0.13029600894067567</v>
      </c>
      <c r="BA98" s="252">
        <f t="shared" si="221"/>
        <v>-1</v>
      </c>
      <c r="BB98" s="252">
        <f t="shared" si="222"/>
        <v>13847555888.523577</v>
      </c>
      <c r="BC98" s="252">
        <f t="shared" si="223"/>
        <v>5.34545603211162E-4</v>
      </c>
      <c r="BD98" s="252">
        <f t="shared" si="224"/>
        <v>-4.1025163014571245E-3</v>
      </c>
      <c r="BE98" s="252">
        <f t="shared" si="225"/>
        <v>26831629.130094022</v>
      </c>
      <c r="BF98" s="252">
        <f t="shared" si="226"/>
        <v>269331.52955150726</v>
      </c>
      <c r="BG98" s="252">
        <f t="shared" si="227"/>
        <v>124328.76421099737</v>
      </c>
      <c r="BH98" s="213"/>
      <c r="BI98" s="213"/>
      <c r="BJ98" s="213"/>
      <c r="BK98" s="213"/>
      <c r="BL98" s="213" t="str">
        <f t="shared" si="228"/>
        <v>sample name</v>
      </c>
      <c r="BM98" s="304">
        <f>(($AC$20-'ICPMS Data'!V99)/('ICPMS Data'!V99/$AC$12-1)*AG98)</f>
        <v>1442224508600.5576</v>
      </c>
      <c r="BN98" s="304">
        <f t="shared" si="229"/>
        <v>1433738424205.7283</v>
      </c>
      <c r="BO98" s="304">
        <f>$AC$33-'ICPMS Data'!V99</f>
        <v>-0.99999899999999997</v>
      </c>
      <c r="BP98" s="304">
        <f>'ICPMS Data'!V99/$AC$12-1</f>
        <v>-0.9928325688073395</v>
      </c>
      <c r="BQ98" s="304">
        <f t="shared" si="230"/>
        <v>8608725199.2922001</v>
      </c>
      <c r="BR98" s="304">
        <f>SQRT($AD$33^2+'ICPMS Data'!W99^2)</f>
        <v>1</v>
      </c>
      <c r="BS98" s="304">
        <f>BP98*SQRT(('ICPMS Data'!W99/'ICPMS Data'!V99)^2+($AE$12/$AC$12)^2)</f>
        <v>-0.99285807041188889</v>
      </c>
      <c r="BT98" s="304">
        <f t="shared" si="231"/>
        <v>2039659057534.6572</v>
      </c>
      <c r="BU98" s="485">
        <f t="shared" si="232"/>
        <v>10464703511.882029</v>
      </c>
      <c r="BV98" s="304">
        <f t="shared" si="233"/>
        <v>14799656485.616226</v>
      </c>
      <c r="BW98" s="304">
        <f>AI98*(($AC$21-'ICPMS Data'!X99)/('ICPMS Data'!X99/$AC$13-1))</f>
        <v>1473438918630.7102</v>
      </c>
      <c r="BX98" s="304">
        <f t="shared" si="234"/>
        <v>1691112105561.1543</v>
      </c>
      <c r="BY98" s="304">
        <f>$AC$34-'ICPMS Data'!X99</f>
        <v>-0.99999899999999997</v>
      </c>
      <c r="BZ98" s="304">
        <f>'ICPMS Data'!X99/$AC$13-1</f>
        <v>-1</v>
      </c>
      <c r="CA98" s="304">
        <f t="shared" si="235"/>
        <v>13847555888.523577</v>
      </c>
      <c r="CB98" s="304">
        <f>SQRT($AD$34^2+'ICPMS Data'!Y99^2)</f>
        <v>1</v>
      </c>
      <c r="CC98" s="304">
        <f>BZ98*SQRT(('ICPMS Data'!Y99/'ICPMS Data'!X99)^2+($AE$13/$AC$13)^2)</f>
        <v>-1</v>
      </c>
      <c r="CD98" s="304">
        <f t="shared" si="236"/>
        <v>2083793272822.5024</v>
      </c>
      <c r="CE98" s="485">
        <v>0</v>
      </c>
      <c r="CF98" s="485">
        <v>0</v>
      </c>
      <c r="CG98" s="213" t="str">
        <f t="shared" si="237"/>
        <v>sample name</v>
      </c>
      <c r="CH98" s="262">
        <f t="shared" si="238"/>
        <v>1440921224051.5938</v>
      </c>
      <c r="CI98" s="257">
        <f t="shared" si="239"/>
        <v>2039659062155.1809</v>
      </c>
      <c r="CJ98" s="257">
        <f t="shared" si="240"/>
        <v>10455246949.248962</v>
      </c>
      <c r="CK98" s="257">
        <f t="shared" si="241"/>
        <v>14799656519.142496</v>
      </c>
      <c r="CL98" s="262">
        <f t="shared" si="242"/>
        <v>1470765256423.1675</v>
      </c>
      <c r="CM98" s="257">
        <f t="shared" si="243"/>
        <v>2083793272995.249</v>
      </c>
      <c r="CN98" s="262">
        <f t="shared" si="244"/>
        <v>-269331.52955150726</v>
      </c>
      <c r="CO98" s="257">
        <f t="shared" si="245"/>
        <v>124328.76421099737</v>
      </c>
      <c r="CP98" s="286"/>
      <c r="CQ98" s="218">
        <f t="shared" si="246"/>
        <v>2.4109243704332935E-12</v>
      </c>
      <c r="CR98" s="48">
        <f t="shared" si="247"/>
        <v>3.3882271664527924E-12</v>
      </c>
      <c r="CS98" s="219">
        <f t="shared" si="248"/>
        <v>2.3935568505840428E-12</v>
      </c>
      <c r="CT98" s="219">
        <f t="shared" si="249"/>
        <v>3.3881379770019618E-12</v>
      </c>
      <c r="CU98" s="323">
        <f t="shared" si="250"/>
        <v>0.56437141893797726</v>
      </c>
      <c r="CV98" s="219">
        <f t="shared" si="251"/>
        <v>1.7367519849250768E-14</v>
      </c>
      <c r="CW98" s="219">
        <f t="shared" si="252"/>
        <v>2.4584147041764943E-14</v>
      </c>
      <c r="CX98" s="323">
        <f t="shared" si="253"/>
        <v>3.5831675947316753E-3</v>
      </c>
      <c r="CY98" s="48">
        <f t="shared" si="254"/>
        <v>2.443131655187986E-12</v>
      </c>
      <c r="CZ98" s="48">
        <f t="shared" si="255"/>
        <v>3.4614506195934368E-12</v>
      </c>
      <c r="DA98" s="323">
        <f t="shared" si="256"/>
        <v>0.43204541346729097</v>
      </c>
      <c r="DB98" s="219">
        <f t="shared" si="257"/>
        <v>0</v>
      </c>
      <c r="DC98" s="219">
        <f t="shared" si="258"/>
        <v>0</v>
      </c>
      <c r="DD98" s="213"/>
      <c r="DE98" s="267">
        <f t="shared" si="259"/>
        <v>0.57387232789423681</v>
      </c>
      <c r="DF98" s="263">
        <f t="shared" si="260"/>
        <v>0.80649971243075813</v>
      </c>
      <c r="DG98" s="263">
        <f t="shared" si="261"/>
        <v>0.56690426926982029</v>
      </c>
      <c r="DH98" s="263">
        <f t="shared" si="262"/>
        <v>0.8031950017704611</v>
      </c>
      <c r="DI98" s="263">
        <f t="shared" si="263"/>
        <v>0</v>
      </c>
      <c r="DJ98" s="268">
        <f t="shared" si="264"/>
        <v>0</v>
      </c>
      <c r="DL98" s="49">
        <f>'He Data'!P100/(1000000000*22413.6)</f>
        <v>4.4615768997394438E-14</v>
      </c>
      <c r="DM98" s="45">
        <f>DL98*('He Data'!Q100/'He Data'!P100)</f>
        <v>4.4615768997394438E-16</v>
      </c>
      <c r="DN98" s="50">
        <f t="shared" si="265"/>
        <v>26867616090.23093</v>
      </c>
      <c r="DO98" s="51">
        <f>DN98*('He Data'!Q100/'He Data'!P100)</f>
        <v>268676160.9023093</v>
      </c>
      <c r="DP98" s="50">
        <f t="shared" si="266"/>
        <v>6.5527793044642685E-14</v>
      </c>
      <c r="DQ98" s="50">
        <f t="shared" si="267"/>
        <v>6.5527793044642689E-16</v>
      </c>
      <c r="DR98" s="50">
        <f>('He Data'!P100/1000000000)*0.0000000008107131194</f>
        <v>8.1071311940000007E-19</v>
      </c>
      <c r="DS98" s="50">
        <f>('He Data'!P100/1000000000)/3785.41178*42</f>
        <v>1.1095226210766429E-11</v>
      </c>
      <c r="DW98" s="213" t="str">
        <f t="shared" si="268"/>
        <v>sample name</v>
      </c>
      <c r="DX98" s="324">
        <f t="shared" si="269"/>
        <v>11.682668485640901</v>
      </c>
      <c r="DY98" s="325">
        <f t="shared" si="270"/>
        <v>12.479820849095493</v>
      </c>
      <c r="DZ98" s="326">
        <f t="shared" si="271"/>
        <v>11682668.485640902</v>
      </c>
      <c r="EA98" s="326">
        <f t="shared" si="172"/>
        <v>4.4615793103292131E-14</v>
      </c>
      <c r="EB98" s="324">
        <f t="shared" si="173"/>
        <v>-5.40299948539397E-7</v>
      </c>
      <c r="EC98" s="326">
        <f t="shared" si="272"/>
        <v>11682662.173495721</v>
      </c>
      <c r="ED98" s="324">
        <f t="shared" si="273"/>
        <v>11.682662173495721</v>
      </c>
      <c r="EE98" s="326"/>
      <c r="EF98" s="457" t="str">
        <f>'Picking Information'!B101</f>
        <v>4</v>
      </c>
      <c r="EG98" s="459" t="str">
        <f>'Picking Information'!C101</f>
        <v>a</v>
      </c>
      <c r="EH98" s="510">
        <f>IF($EG98="a",'Alpha Ejection Compiler'!G98,IF($EG98="z",'Alpha Ejection Compiler'!N98,IF($EG98="t",'Alpha Ejection Compiler'!U98,IF($EG98="m",'Alpha Ejection Compiler'!AB98,-1))))</f>
        <v>8.9504172281360495E-7</v>
      </c>
      <c r="EI98" s="511">
        <f>'Alpha Ejection Compiler'!E98</f>
        <v>36.473074156562177</v>
      </c>
      <c r="EJ98" s="30">
        <f>IF($EG98="a",'Alpha Ejection Compiler'!H98,IF($EG98="z",'Alpha Ejection Compiler'!O98,IF($EG98="t",'Alpha Ejection Compiler'!V98,IF($EG98="m",'Alpha Ejection Compiler'!AC98,-1))))</f>
        <v>0.63662546245111906</v>
      </c>
      <c r="EK98" s="30">
        <f>IF($EG98="a",'Alpha Ejection Compiler'!I98,IF($EG98="z",'Alpha Ejection Compiler'!P98,IF($EG98="t",'Alpha Ejection Compiler'!W98,IF($EG98="m",'Alpha Ejection Compiler'!AD98,-1))))</f>
        <v>0.58319411675377286</v>
      </c>
      <c r="EL98" s="30">
        <f>IF($EG98="a",'Alpha Ejection Compiler'!J98,IF($EG98="z",'Alpha Ejection Compiler'!Q98,IF($EG98="t",'Alpha Ejection Compiler'!X98,IF($EG98="m",'Alpha Ejection Compiler'!AE98,-1))))</f>
        <v>0.57525580606267845</v>
      </c>
      <c r="EM98" s="30">
        <f>IF($EG98="a",'Alpha Ejection Compiler'!K98,IF($EG98="z",'Alpha Ejection Compiler'!R98,IF($EG98="t",'Alpha Ejection Compiler'!Y98,IF($EG98="m",'Alpha Ejection Compiler'!AF98,-1))))</f>
        <v>0.8803829323788831</v>
      </c>
      <c r="EN98" s="30">
        <f t="shared" si="274"/>
        <v>0.62289296042458098</v>
      </c>
      <c r="EO98" s="30">
        <f t="shared" si="174"/>
        <v>0.68086787185093611</v>
      </c>
      <c r="EP98" s="213" t="str">
        <f t="shared" si="275"/>
        <v>sample name</v>
      </c>
      <c r="EQ98" s="474">
        <f t="shared" si="276"/>
        <v>11.682662173495721</v>
      </c>
      <c r="ER98" s="475">
        <f t="shared" si="277"/>
        <v>12.479814106248931</v>
      </c>
      <c r="ES98" s="473">
        <f t="shared" si="278"/>
        <v>11682662.173495721</v>
      </c>
      <c r="ET98" s="476">
        <f t="shared" si="175"/>
        <v>2.7808242859479022E-14</v>
      </c>
      <c r="EU98" s="478">
        <f t="shared" si="176"/>
        <v>0.37671716784478099</v>
      </c>
      <c r="EV98" s="477">
        <f t="shared" si="279"/>
        <v>16083721.580382382</v>
      </c>
      <c r="EW98" s="474">
        <f t="shared" si="280"/>
        <v>16.083721580382381</v>
      </c>
      <c r="EX98" s="474"/>
      <c r="EZ98" s="128">
        <f t="shared" si="177"/>
        <v>2.9704040515747972E-21</v>
      </c>
      <c r="FA98" s="63">
        <f t="shared" si="178"/>
        <v>1.1973081346474233E-22</v>
      </c>
      <c r="FB98" s="67">
        <f t="shared" si="179"/>
        <v>7.2524363184255366E-22</v>
      </c>
      <c r="FC98" s="63">
        <f t="shared" si="180"/>
        <v>0</v>
      </c>
      <c r="FD98" s="63">
        <f t="shared" si="281"/>
        <v>3.8153784968820935E-21</v>
      </c>
      <c r="FE98" s="67">
        <f t="shared" si="282"/>
        <v>1.610802832088443E-10</v>
      </c>
      <c r="FF98" s="67">
        <f t="shared" si="181"/>
        <v>11682668.485640902</v>
      </c>
      <c r="FG98" s="64">
        <f t="shared" si="283"/>
        <v>11.682668485640901</v>
      </c>
      <c r="FH98" s="65">
        <f t="shared" si="182"/>
        <v>17150937.628700923</v>
      </c>
      <c r="FI98" s="65">
        <f t="shared" si="284"/>
        <v>17.150937628700923</v>
      </c>
      <c r="FJ98" s="65">
        <f t="shared" si="183"/>
        <v>19.472796493930787</v>
      </c>
      <c r="FK98" s="63">
        <f t="shared" si="184"/>
        <v>3.8153784968820935E-21</v>
      </c>
      <c r="FL98" s="63">
        <f t="shared" si="185"/>
        <v>4.3317286102918066E-21</v>
      </c>
      <c r="FM98" s="63">
        <f t="shared" si="186"/>
        <v>13264244.25602527</v>
      </c>
      <c r="FN98" s="65">
        <f t="shared" si="285"/>
        <v>13.26424425602527</v>
      </c>
      <c r="FO98" s="66">
        <f t="shared" si="286"/>
        <v>113.53779551588126</v>
      </c>
      <c r="FQ98" s="73">
        <f>IF('Picking Information'!U101="Y",'Calculations Page'!FG98,-1)</f>
        <v>11.682668485640901</v>
      </c>
      <c r="FR98" s="72">
        <f>IF('Picking Information'!U101="Y",'Calculations Page'!FN98,-1)</f>
        <v>13.26424425602527</v>
      </c>
      <c r="FS98" s="72">
        <f>IF('Picking Information'!A101="Y",1,'Calculations Page'!X98)</f>
        <v>0.68086787185093611</v>
      </c>
      <c r="FT98" s="72">
        <f t="shared" si="287"/>
        <v>7</v>
      </c>
      <c r="FU98" s="72">
        <f t="shared" si="288"/>
        <v>17.158495750257128</v>
      </c>
      <c r="FV98" s="72">
        <f t="shared" si="289"/>
        <v>19.481377818528117</v>
      </c>
      <c r="FW98" s="74">
        <f t="shared" si="290"/>
        <v>38.962755637056233</v>
      </c>
      <c r="FY98" s="79">
        <f t="shared" si="187"/>
        <v>49.847697442687604</v>
      </c>
      <c r="FZ98" s="80">
        <f t="shared" si="188"/>
        <v>0.49847697442687605</v>
      </c>
      <c r="GA98" s="80">
        <f>(DE98/1000)/'Calculations Page'!EH98</f>
        <v>641.16824195663492</v>
      </c>
      <c r="GB98" s="80">
        <f t="shared" si="189"/>
        <v>901.0749911138098</v>
      </c>
      <c r="GC98" s="80">
        <f>(DG98/1000)/'Calculations Page'!EH98</f>
        <v>633.38306452098186</v>
      </c>
      <c r="GD98" s="80">
        <f t="shared" si="190"/>
        <v>897.3827490919424</v>
      </c>
      <c r="GE98" s="80">
        <f>(DI98/1000)/'Calculations Page'!EH98</f>
        <v>0</v>
      </c>
      <c r="GF98" s="80" t="e">
        <f t="shared" si="191"/>
        <v>#DIV/0!</v>
      </c>
      <c r="GG98" s="81">
        <f t="shared" si="291"/>
        <v>790.01326211906564</v>
      </c>
      <c r="GH98" s="516">
        <f t="shared" si="192"/>
        <v>1.4263639754173495E-16</v>
      </c>
      <c r="GI98" s="515"/>
      <c r="GJ98" s="243"/>
      <c r="GK98" s="85" t="str">
        <f t="shared" si="292"/>
        <v>49.848</v>
      </c>
      <c r="GL98" s="86" t="str">
        <f t="shared" si="293"/>
        <v>0.498</v>
      </c>
      <c r="GM98" s="86" t="str">
        <f t="shared" si="294"/>
        <v>641.17</v>
      </c>
      <c r="GN98" s="86" t="str">
        <f t="shared" si="295"/>
        <v>901.07</v>
      </c>
      <c r="GO98" s="86" t="str">
        <f t="shared" si="296"/>
        <v>633.38</v>
      </c>
      <c r="GP98" s="86" t="str">
        <f t="shared" si="297"/>
        <v>897.38</v>
      </c>
      <c r="GQ98" s="86" t="str">
        <f t="shared" si="298"/>
        <v>0.00</v>
      </c>
      <c r="GR98" s="86" t="e">
        <f t="shared" si="299"/>
        <v>#DIV/0!</v>
      </c>
      <c r="GS98" s="86" t="str">
        <f t="shared" si="300"/>
        <v>11.68</v>
      </c>
      <c r="GT98" s="86" t="str">
        <f t="shared" si="301"/>
        <v>0.681</v>
      </c>
      <c r="GU98" s="86" t="str">
        <f t="shared" si="302"/>
        <v>17.16</v>
      </c>
      <c r="GV98" s="87" t="str">
        <f t="shared" si="303"/>
        <v>19.48</v>
      </c>
      <c r="GW98" s="87" t="str">
        <f t="shared" si="304"/>
        <v>13.26</v>
      </c>
      <c r="GX98" s="129"/>
      <c r="GY98" s="93"/>
    </row>
    <row r="99" spans="1:207">
      <c r="A99" s="39" t="str">
        <f>'Picking Information'!B102</f>
        <v>4</v>
      </c>
      <c r="B99" s="40" t="str">
        <f>'Picking Information'!D102</f>
        <v>TraIL</v>
      </c>
      <c r="C99" s="40" t="str">
        <f>'Picking Information'!E102</f>
        <v>sample name</v>
      </c>
      <c r="D99" s="45">
        <f>'Picking Information'!F102</f>
        <v>0</v>
      </c>
      <c r="E99" s="45">
        <v>1</v>
      </c>
      <c r="F99" s="121">
        <f>'Picking Information'!H102</f>
        <v>100</v>
      </c>
      <c r="G99" s="121">
        <f>'Picking Information'!I102</f>
        <v>100</v>
      </c>
      <c r="H99" s="121">
        <f>'Picking Information'!J102</f>
        <v>100</v>
      </c>
      <c r="I99" s="121">
        <f>'Picking Information'!K102</f>
        <v>100</v>
      </c>
      <c r="J99" s="121">
        <f t="shared" si="193"/>
        <v>100</v>
      </c>
      <c r="K99" s="121">
        <f t="shared" si="194"/>
        <v>100</v>
      </c>
      <c r="L99" s="121">
        <f t="shared" si="195"/>
        <v>50</v>
      </c>
      <c r="M99" s="121">
        <f>IF('Picking Information'!P102="N",'Calculations Page'!F99*1.5,'Calculations Page'!F99)</f>
        <v>100</v>
      </c>
      <c r="N99" s="46" t="str">
        <f>'Picking Information'!R102</f>
        <v>apatite</v>
      </c>
      <c r="O99" s="222"/>
      <c r="P99" s="47">
        <f t="shared" si="196"/>
        <v>2.0784609690826529E-6</v>
      </c>
      <c r="Q99" s="306">
        <f t="shared" si="197"/>
        <v>8.9504172281360495E-7</v>
      </c>
      <c r="R99" s="47">
        <f t="shared" si="198"/>
        <v>1.013358894683579</v>
      </c>
      <c r="S99" s="47">
        <f t="shared" si="199"/>
        <v>6.6199999999999995E-2</v>
      </c>
      <c r="T99" s="47">
        <f t="shared" si="200"/>
        <v>0.06</v>
      </c>
      <c r="U99" s="47">
        <f t="shared" si="201"/>
        <v>0.77623303054496762</v>
      </c>
      <c r="V99" s="47">
        <f t="shared" si="202"/>
        <v>0.69010694319999999</v>
      </c>
      <c r="W99" s="47">
        <f t="shared" si="203"/>
        <v>0.64881813560000001</v>
      </c>
      <c r="X99" s="239">
        <f t="shared" si="204"/>
        <v>0.68086787185093611</v>
      </c>
      <c r="Y99" s="306">
        <f t="shared" si="205"/>
        <v>5.6837745019660078E-3</v>
      </c>
      <c r="Z99" s="306">
        <f t="shared" si="206"/>
        <v>4.4752086140680244E-6</v>
      </c>
      <c r="AA99" s="192"/>
      <c r="AB99" s="192"/>
      <c r="AC99" s="192"/>
      <c r="AD99" s="192"/>
      <c r="AE99" s="192"/>
      <c r="AF99" s="192"/>
      <c r="AG99" s="251">
        <f t="shared" si="166"/>
        <v>1433738424205.7283</v>
      </c>
      <c r="AH99" s="246">
        <f t="shared" si="207"/>
        <v>8608725199.2922001</v>
      </c>
      <c r="AI99" s="246">
        <f t="shared" si="167"/>
        <v>1691112105561.1543</v>
      </c>
      <c r="AJ99" s="246">
        <f t="shared" si="208"/>
        <v>13847555888.523577</v>
      </c>
      <c r="AK99" s="246">
        <f t="shared" si="168"/>
        <v>174546574.43947619</v>
      </c>
      <c r="AL99" s="246">
        <f t="shared" si="209"/>
        <v>79527107.403615773</v>
      </c>
      <c r="AM99" s="213" t="str">
        <f t="shared" si="210"/>
        <v>sample name</v>
      </c>
      <c r="AN99" s="256">
        <f t="shared" si="211"/>
        <v>1303284548.9639471</v>
      </c>
      <c r="AO99" s="252">
        <f t="shared" si="212"/>
        <v>1433738424205.7283</v>
      </c>
      <c r="AP99" s="252">
        <f t="shared" si="169"/>
        <v>-2.199E-3</v>
      </c>
      <c r="AQ99" s="252">
        <f t="shared" si="170"/>
        <v>-0.99998423165137618</v>
      </c>
      <c r="AR99" s="252">
        <f t="shared" si="213"/>
        <v>8608725199.2922001</v>
      </c>
      <c r="AS99" s="252">
        <f t="shared" si="171"/>
        <v>1.6318924942564423E-4</v>
      </c>
      <c r="AT99" s="252">
        <f t="shared" si="214"/>
        <v>-7.452123257462559E-2</v>
      </c>
      <c r="AU99" s="252">
        <f t="shared" si="215"/>
        <v>137290153.01859486</v>
      </c>
      <c r="AV99" s="252">
        <f t="shared" si="216"/>
        <v>9456562.6330664139</v>
      </c>
      <c r="AW99" s="252">
        <f t="shared" si="217"/>
        <v>996169.97067578149</v>
      </c>
      <c r="AX99" s="252">
        <f t="shared" si="218"/>
        <v>2673662207.5426502</v>
      </c>
      <c r="AY99" s="252">
        <f t="shared" si="219"/>
        <v>1691112105561.1543</v>
      </c>
      <c r="AZ99" s="252">
        <f t="shared" si="220"/>
        <v>-0.13029600894067567</v>
      </c>
      <c r="BA99" s="252">
        <f t="shared" si="221"/>
        <v>-1</v>
      </c>
      <c r="BB99" s="252">
        <f t="shared" si="222"/>
        <v>13847555888.523577</v>
      </c>
      <c r="BC99" s="252">
        <f t="shared" si="223"/>
        <v>5.34545603211162E-4</v>
      </c>
      <c r="BD99" s="252">
        <f t="shared" si="224"/>
        <v>-4.1025163014571245E-3</v>
      </c>
      <c r="BE99" s="252">
        <f t="shared" si="225"/>
        <v>26831629.130094022</v>
      </c>
      <c r="BF99" s="252">
        <f t="shared" si="226"/>
        <v>269331.52955150726</v>
      </c>
      <c r="BG99" s="252">
        <f t="shared" si="227"/>
        <v>124328.76421099737</v>
      </c>
      <c r="BH99" s="213"/>
      <c r="BI99" s="213"/>
      <c r="BJ99" s="213"/>
      <c r="BK99" s="213"/>
      <c r="BL99" s="213" t="str">
        <f t="shared" si="228"/>
        <v>sample name</v>
      </c>
      <c r="BM99" s="304">
        <f>(($AC$20-'ICPMS Data'!V100)/('ICPMS Data'!V100/$AC$12-1)*AG99)</f>
        <v>1442224508600.5576</v>
      </c>
      <c r="BN99" s="304">
        <f t="shared" si="229"/>
        <v>1433738424205.7283</v>
      </c>
      <c r="BO99" s="304">
        <f>$AC$33-'ICPMS Data'!V100</f>
        <v>-0.99999899999999997</v>
      </c>
      <c r="BP99" s="304">
        <f>'ICPMS Data'!V100/$AC$12-1</f>
        <v>-0.9928325688073395</v>
      </c>
      <c r="BQ99" s="304">
        <f t="shared" si="230"/>
        <v>8608725199.2922001</v>
      </c>
      <c r="BR99" s="304">
        <f>SQRT($AD$33^2+'ICPMS Data'!W100^2)</f>
        <v>1</v>
      </c>
      <c r="BS99" s="304">
        <f>BP99*SQRT(('ICPMS Data'!W100/'ICPMS Data'!V100)^2+($AE$12/$AC$12)^2)</f>
        <v>-0.99285807041188889</v>
      </c>
      <c r="BT99" s="304">
        <f t="shared" si="231"/>
        <v>2039659057534.6572</v>
      </c>
      <c r="BU99" s="485">
        <f t="shared" si="232"/>
        <v>10464703511.882029</v>
      </c>
      <c r="BV99" s="304">
        <f t="shared" si="233"/>
        <v>14799656485.616226</v>
      </c>
      <c r="BW99" s="304">
        <f>AI99*(($AC$21-'ICPMS Data'!X100)/('ICPMS Data'!X100/$AC$13-1))</f>
        <v>1473438918630.7102</v>
      </c>
      <c r="BX99" s="304">
        <f t="shared" si="234"/>
        <v>1691112105561.1543</v>
      </c>
      <c r="BY99" s="304">
        <f>$AC$34-'ICPMS Data'!X100</f>
        <v>-0.99999899999999997</v>
      </c>
      <c r="BZ99" s="304">
        <f>'ICPMS Data'!X100/$AC$13-1</f>
        <v>-1</v>
      </c>
      <c r="CA99" s="304">
        <f t="shared" si="235"/>
        <v>13847555888.523577</v>
      </c>
      <c r="CB99" s="304">
        <f>SQRT($AD$34^2+'ICPMS Data'!Y100^2)</f>
        <v>1</v>
      </c>
      <c r="CC99" s="304">
        <f>BZ99*SQRT(('ICPMS Data'!Y100/'ICPMS Data'!X100)^2+($AE$13/$AC$13)^2)</f>
        <v>-1</v>
      </c>
      <c r="CD99" s="304">
        <f t="shared" si="236"/>
        <v>2083793272822.5024</v>
      </c>
      <c r="CE99" s="485">
        <v>0</v>
      </c>
      <c r="CF99" s="485">
        <v>0</v>
      </c>
      <c r="CG99" s="213" t="str">
        <f t="shared" si="237"/>
        <v>sample name</v>
      </c>
      <c r="CH99" s="262">
        <f t="shared" si="238"/>
        <v>1440921224051.5938</v>
      </c>
      <c r="CI99" s="257">
        <f t="shared" si="239"/>
        <v>2039659062155.1809</v>
      </c>
      <c r="CJ99" s="257">
        <f t="shared" si="240"/>
        <v>10455246949.248962</v>
      </c>
      <c r="CK99" s="257">
        <f t="shared" si="241"/>
        <v>14799656519.142496</v>
      </c>
      <c r="CL99" s="262">
        <f t="shared" si="242"/>
        <v>1470765256423.1675</v>
      </c>
      <c r="CM99" s="257">
        <f t="shared" si="243"/>
        <v>2083793272995.249</v>
      </c>
      <c r="CN99" s="262">
        <f t="shared" si="244"/>
        <v>-269331.52955150726</v>
      </c>
      <c r="CO99" s="257">
        <f t="shared" si="245"/>
        <v>124328.76421099737</v>
      </c>
      <c r="CP99" s="286"/>
      <c r="CQ99" s="218">
        <f t="shared" si="246"/>
        <v>2.4109243704332935E-12</v>
      </c>
      <c r="CR99" s="48">
        <f t="shared" si="247"/>
        <v>3.3882271664527924E-12</v>
      </c>
      <c r="CS99" s="219">
        <f t="shared" si="248"/>
        <v>2.3935568505840428E-12</v>
      </c>
      <c r="CT99" s="219">
        <f t="shared" si="249"/>
        <v>3.3881379770019618E-12</v>
      </c>
      <c r="CU99" s="323">
        <f t="shared" si="250"/>
        <v>0.56437141893797726</v>
      </c>
      <c r="CV99" s="219">
        <f t="shared" si="251"/>
        <v>1.7367519849250768E-14</v>
      </c>
      <c r="CW99" s="219">
        <f t="shared" si="252"/>
        <v>2.4584147041764943E-14</v>
      </c>
      <c r="CX99" s="323">
        <f t="shared" si="253"/>
        <v>3.5831675947316753E-3</v>
      </c>
      <c r="CY99" s="48">
        <f t="shared" si="254"/>
        <v>2.443131655187986E-12</v>
      </c>
      <c r="CZ99" s="48">
        <f t="shared" si="255"/>
        <v>3.4614506195934368E-12</v>
      </c>
      <c r="DA99" s="323">
        <f t="shared" si="256"/>
        <v>0.43204541346729097</v>
      </c>
      <c r="DB99" s="219">
        <f t="shared" si="257"/>
        <v>0</v>
      </c>
      <c r="DC99" s="219">
        <f t="shared" si="258"/>
        <v>0</v>
      </c>
      <c r="DD99" s="213"/>
      <c r="DE99" s="267">
        <f t="shared" si="259"/>
        <v>0.57387232789423681</v>
      </c>
      <c r="DF99" s="263">
        <f t="shared" si="260"/>
        <v>0.80649971243075813</v>
      </c>
      <c r="DG99" s="263">
        <f t="shared" si="261"/>
        <v>0.56690426926982029</v>
      </c>
      <c r="DH99" s="263">
        <f t="shared" si="262"/>
        <v>0.8031950017704611</v>
      </c>
      <c r="DI99" s="263">
        <f t="shared" si="263"/>
        <v>0</v>
      </c>
      <c r="DJ99" s="268">
        <f t="shared" si="264"/>
        <v>0</v>
      </c>
      <c r="DL99" s="49">
        <f>'He Data'!P101/(1000000000*22413.6)</f>
        <v>4.4615768997394438E-14</v>
      </c>
      <c r="DM99" s="45">
        <f>DL99*('He Data'!Q101/'He Data'!P101)</f>
        <v>4.4615768997394438E-16</v>
      </c>
      <c r="DN99" s="50">
        <f t="shared" si="265"/>
        <v>26867616090.23093</v>
      </c>
      <c r="DO99" s="51">
        <f>DN99*('He Data'!Q101/'He Data'!P101)</f>
        <v>268676160.9023093</v>
      </c>
      <c r="DP99" s="50">
        <f t="shared" si="266"/>
        <v>6.5527793044642685E-14</v>
      </c>
      <c r="DQ99" s="50">
        <f t="shared" si="267"/>
        <v>6.5527793044642689E-16</v>
      </c>
      <c r="DR99" s="50">
        <f>('He Data'!P101/1000000000)*0.0000000008107131194</f>
        <v>8.1071311940000007E-19</v>
      </c>
      <c r="DS99" s="50">
        <f>('He Data'!P101/1000000000)/3785.41178*42</f>
        <v>1.1095226210766429E-11</v>
      </c>
      <c r="DW99" s="213" t="str">
        <f t="shared" si="268"/>
        <v>sample name</v>
      </c>
      <c r="DX99" s="324">
        <f t="shared" si="269"/>
        <v>11.682668485640901</v>
      </c>
      <c r="DY99" s="325">
        <f t="shared" si="270"/>
        <v>12.479820849095493</v>
      </c>
      <c r="DZ99" s="326">
        <f t="shared" si="271"/>
        <v>11682668.485640902</v>
      </c>
      <c r="EA99" s="326">
        <f t="shared" si="172"/>
        <v>4.4615793103292131E-14</v>
      </c>
      <c r="EB99" s="324">
        <f t="shared" si="173"/>
        <v>-5.40299948539397E-7</v>
      </c>
      <c r="EC99" s="326">
        <f t="shared" si="272"/>
        <v>11682662.173495721</v>
      </c>
      <c r="ED99" s="324">
        <f t="shared" si="273"/>
        <v>11.682662173495721</v>
      </c>
      <c r="EE99" s="326"/>
      <c r="EF99" s="457" t="str">
        <f>'Picking Information'!B102</f>
        <v>4</v>
      </c>
      <c r="EG99" s="459" t="str">
        <f>'Picking Information'!C102</f>
        <v>a</v>
      </c>
      <c r="EH99" s="510">
        <f>IF($EG99="a",'Alpha Ejection Compiler'!G99,IF($EG99="z",'Alpha Ejection Compiler'!N99,IF($EG99="t",'Alpha Ejection Compiler'!U99,IF($EG99="m",'Alpha Ejection Compiler'!AB99,-1))))</f>
        <v>8.9504172281360495E-7</v>
      </c>
      <c r="EI99" s="511">
        <f>'Alpha Ejection Compiler'!E99</f>
        <v>36.473074156562177</v>
      </c>
      <c r="EJ99" s="30">
        <f>IF($EG99="a",'Alpha Ejection Compiler'!H99,IF($EG99="z",'Alpha Ejection Compiler'!O99,IF($EG99="t",'Alpha Ejection Compiler'!V99,IF($EG99="m",'Alpha Ejection Compiler'!AC99,-1))))</f>
        <v>0.63662546245111906</v>
      </c>
      <c r="EK99" s="30">
        <f>IF($EG99="a",'Alpha Ejection Compiler'!I99,IF($EG99="z",'Alpha Ejection Compiler'!P99,IF($EG99="t",'Alpha Ejection Compiler'!W99,IF($EG99="m",'Alpha Ejection Compiler'!AD99,-1))))</f>
        <v>0.58319411675377286</v>
      </c>
      <c r="EL99" s="30">
        <f>IF($EG99="a",'Alpha Ejection Compiler'!J99,IF($EG99="z",'Alpha Ejection Compiler'!Q99,IF($EG99="t",'Alpha Ejection Compiler'!X99,IF($EG99="m",'Alpha Ejection Compiler'!AE99,-1))))</f>
        <v>0.57525580606267845</v>
      </c>
      <c r="EM99" s="30">
        <f>IF($EG99="a",'Alpha Ejection Compiler'!K99,IF($EG99="z",'Alpha Ejection Compiler'!R99,IF($EG99="t",'Alpha Ejection Compiler'!Y99,IF($EG99="m",'Alpha Ejection Compiler'!AF99,-1))))</f>
        <v>0.8803829323788831</v>
      </c>
      <c r="EN99" s="30">
        <f t="shared" si="274"/>
        <v>0.62289296042458098</v>
      </c>
      <c r="EO99" s="30">
        <f t="shared" si="174"/>
        <v>0.68086787185093611</v>
      </c>
      <c r="EP99" s="213" t="str">
        <f t="shared" si="275"/>
        <v>sample name</v>
      </c>
      <c r="EQ99" s="474">
        <f t="shared" si="276"/>
        <v>11.682662173495721</v>
      </c>
      <c r="ER99" s="475">
        <f t="shared" si="277"/>
        <v>12.479814106248931</v>
      </c>
      <c r="ES99" s="473">
        <f t="shared" si="278"/>
        <v>11682662.173495721</v>
      </c>
      <c r="ET99" s="476">
        <f t="shared" si="175"/>
        <v>2.7808242859479022E-14</v>
      </c>
      <c r="EU99" s="478">
        <f t="shared" si="176"/>
        <v>0.37671716784478099</v>
      </c>
      <c r="EV99" s="477">
        <f t="shared" si="279"/>
        <v>16083721.580382382</v>
      </c>
      <c r="EW99" s="474">
        <f t="shared" si="280"/>
        <v>16.083721580382381</v>
      </c>
      <c r="EX99" s="474"/>
      <c r="EZ99" s="128">
        <f t="shared" si="177"/>
        <v>2.9704040515747972E-21</v>
      </c>
      <c r="FA99" s="63">
        <f t="shared" si="178"/>
        <v>1.1973081346474233E-22</v>
      </c>
      <c r="FB99" s="67">
        <f t="shared" si="179"/>
        <v>7.2524363184255366E-22</v>
      </c>
      <c r="FC99" s="63">
        <f t="shared" si="180"/>
        <v>0</v>
      </c>
      <c r="FD99" s="63">
        <f t="shared" si="281"/>
        <v>3.8153784968820935E-21</v>
      </c>
      <c r="FE99" s="67">
        <f t="shared" si="282"/>
        <v>1.610802832088443E-10</v>
      </c>
      <c r="FF99" s="67">
        <f t="shared" si="181"/>
        <v>11682668.485640902</v>
      </c>
      <c r="FG99" s="64">
        <f t="shared" si="283"/>
        <v>11.682668485640901</v>
      </c>
      <c r="FH99" s="65">
        <f t="shared" si="182"/>
        <v>17150937.628700923</v>
      </c>
      <c r="FI99" s="65">
        <f t="shared" si="284"/>
        <v>17.150937628700923</v>
      </c>
      <c r="FJ99" s="65">
        <f t="shared" si="183"/>
        <v>19.472796493930787</v>
      </c>
      <c r="FK99" s="63">
        <f t="shared" si="184"/>
        <v>3.8153784968820935E-21</v>
      </c>
      <c r="FL99" s="63">
        <f t="shared" si="185"/>
        <v>4.3317286102918066E-21</v>
      </c>
      <c r="FM99" s="63">
        <f t="shared" si="186"/>
        <v>13264244.25602527</v>
      </c>
      <c r="FN99" s="65">
        <f t="shared" si="285"/>
        <v>13.26424425602527</v>
      </c>
      <c r="FO99" s="66">
        <f t="shared" si="286"/>
        <v>113.53779551588126</v>
      </c>
      <c r="FQ99" s="73">
        <f>IF('Picking Information'!U102="Y",'Calculations Page'!FG99,-1)</f>
        <v>11.682668485640901</v>
      </c>
      <c r="FR99" s="72">
        <f>IF('Picking Information'!U102="Y",'Calculations Page'!FN99,-1)</f>
        <v>13.26424425602527</v>
      </c>
      <c r="FS99" s="72">
        <f>IF('Picking Information'!A102="Y",1,'Calculations Page'!X99)</f>
        <v>0.68086787185093611</v>
      </c>
      <c r="FT99" s="72">
        <f t="shared" si="287"/>
        <v>7</v>
      </c>
      <c r="FU99" s="72">
        <f t="shared" si="288"/>
        <v>17.158495750257128</v>
      </c>
      <c r="FV99" s="72">
        <f t="shared" si="289"/>
        <v>19.481377818528117</v>
      </c>
      <c r="FW99" s="74">
        <f t="shared" si="290"/>
        <v>38.962755637056233</v>
      </c>
      <c r="FY99" s="79">
        <f t="shared" si="187"/>
        <v>49.847697442687604</v>
      </c>
      <c r="FZ99" s="80">
        <f t="shared" si="188"/>
        <v>0.49847697442687605</v>
      </c>
      <c r="GA99" s="80">
        <f>(DE99/1000)/'Calculations Page'!EH99</f>
        <v>641.16824195663492</v>
      </c>
      <c r="GB99" s="80">
        <f t="shared" si="189"/>
        <v>901.0749911138098</v>
      </c>
      <c r="GC99" s="80">
        <f>(DG99/1000)/'Calculations Page'!EH99</f>
        <v>633.38306452098186</v>
      </c>
      <c r="GD99" s="80">
        <f t="shared" si="190"/>
        <v>897.3827490919424</v>
      </c>
      <c r="GE99" s="80">
        <f>(DI99/1000)/'Calculations Page'!EH99</f>
        <v>0</v>
      </c>
      <c r="GF99" s="80" t="e">
        <f t="shared" si="191"/>
        <v>#DIV/0!</v>
      </c>
      <c r="GG99" s="81">
        <f t="shared" si="291"/>
        <v>790.01326211906564</v>
      </c>
      <c r="GH99" s="516">
        <f t="shared" si="192"/>
        <v>1.4263639754173495E-16</v>
      </c>
      <c r="GI99" s="515"/>
      <c r="GJ99" s="243"/>
      <c r="GK99" s="85" t="str">
        <f t="shared" si="292"/>
        <v>49.848</v>
      </c>
      <c r="GL99" s="86" t="str">
        <f t="shared" si="293"/>
        <v>0.498</v>
      </c>
      <c r="GM99" s="86" t="str">
        <f t="shared" si="294"/>
        <v>641.17</v>
      </c>
      <c r="GN99" s="86" t="str">
        <f t="shared" si="295"/>
        <v>901.07</v>
      </c>
      <c r="GO99" s="86" t="str">
        <f t="shared" si="296"/>
        <v>633.38</v>
      </c>
      <c r="GP99" s="86" t="str">
        <f t="shared" si="297"/>
        <v>897.38</v>
      </c>
      <c r="GQ99" s="86" t="str">
        <f t="shared" si="298"/>
        <v>0.00</v>
      </c>
      <c r="GR99" s="86" t="e">
        <f t="shared" si="299"/>
        <v>#DIV/0!</v>
      </c>
      <c r="GS99" s="86" t="str">
        <f t="shared" si="300"/>
        <v>11.68</v>
      </c>
      <c r="GT99" s="86" t="str">
        <f t="shared" si="301"/>
        <v>0.681</v>
      </c>
      <c r="GU99" s="86" t="str">
        <f t="shared" si="302"/>
        <v>17.16</v>
      </c>
      <c r="GV99" s="87" t="str">
        <f t="shared" si="303"/>
        <v>19.48</v>
      </c>
      <c r="GW99" s="87" t="str">
        <f t="shared" si="304"/>
        <v>13.26</v>
      </c>
      <c r="GX99" s="129"/>
      <c r="GY99" s="93"/>
    </row>
    <row r="100" spans="1:207">
      <c r="A100" s="39" t="str">
        <f>'Picking Information'!B103</f>
        <v>4</v>
      </c>
      <c r="B100" s="40" t="str">
        <f>'Picking Information'!D103</f>
        <v>TraIL</v>
      </c>
      <c r="C100" s="40" t="str">
        <f>'Picking Information'!E103</f>
        <v>sample name</v>
      </c>
      <c r="D100" s="45">
        <f>'Picking Information'!F103</f>
        <v>0</v>
      </c>
      <c r="E100" s="45">
        <v>1</v>
      </c>
      <c r="F100" s="121">
        <f>'Picking Information'!H103</f>
        <v>100</v>
      </c>
      <c r="G100" s="121">
        <f>'Picking Information'!I103</f>
        <v>100</v>
      </c>
      <c r="H100" s="121">
        <f>'Picking Information'!J103</f>
        <v>100</v>
      </c>
      <c r="I100" s="121">
        <f>'Picking Information'!K103</f>
        <v>100</v>
      </c>
      <c r="J100" s="121">
        <f t="shared" si="193"/>
        <v>100</v>
      </c>
      <c r="K100" s="121">
        <f t="shared" si="194"/>
        <v>100</v>
      </c>
      <c r="L100" s="121">
        <f t="shared" si="195"/>
        <v>50</v>
      </c>
      <c r="M100" s="121">
        <f>IF('Picking Information'!P103="N",'Calculations Page'!F100*1.5,'Calculations Page'!F100)</f>
        <v>100</v>
      </c>
      <c r="N100" s="46" t="str">
        <f>'Picking Information'!R103</f>
        <v>apatite</v>
      </c>
      <c r="O100" s="222"/>
      <c r="P100" s="47">
        <f t="shared" si="196"/>
        <v>2.0784609690826529E-6</v>
      </c>
      <c r="Q100" s="306">
        <f t="shared" si="197"/>
        <v>8.9504172281360495E-7</v>
      </c>
      <c r="R100" s="47">
        <f t="shared" si="198"/>
        <v>1.013358894683579</v>
      </c>
      <c r="S100" s="47">
        <f t="shared" si="199"/>
        <v>6.6199999999999995E-2</v>
      </c>
      <c r="T100" s="47">
        <f t="shared" si="200"/>
        <v>0.06</v>
      </c>
      <c r="U100" s="47">
        <f t="shared" si="201"/>
        <v>0.77623303054496762</v>
      </c>
      <c r="V100" s="47">
        <f t="shared" si="202"/>
        <v>0.69010694319999999</v>
      </c>
      <c r="W100" s="47">
        <f t="shared" si="203"/>
        <v>0.64881813560000001</v>
      </c>
      <c r="X100" s="239">
        <f t="shared" si="204"/>
        <v>0.68086787185093611</v>
      </c>
      <c r="Y100" s="306">
        <f t="shared" si="205"/>
        <v>5.6837745019660078E-3</v>
      </c>
      <c r="Z100" s="306">
        <f t="shared" si="206"/>
        <v>4.4752086140680244E-6</v>
      </c>
      <c r="AA100" s="192"/>
      <c r="AB100" s="192"/>
      <c r="AC100" s="192"/>
      <c r="AD100" s="192"/>
      <c r="AE100" s="192"/>
      <c r="AF100" s="192"/>
      <c r="AG100" s="251">
        <f t="shared" si="166"/>
        <v>1433738424205.7283</v>
      </c>
      <c r="AH100" s="246">
        <f t="shared" si="207"/>
        <v>8608725199.2922001</v>
      </c>
      <c r="AI100" s="246">
        <f t="shared" si="167"/>
        <v>1691112105561.1543</v>
      </c>
      <c r="AJ100" s="246">
        <f t="shared" si="208"/>
        <v>13847555888.523577</v>
      </c>
      <c r="AK100" s="246">
        <f t="shared" si="168"/>
        <v>174546574.43947619</v>
      </c>
      <c r="AL100" s="246">
        <f t="shared" si="209"/>
        <v>79527107.403615773</v>
      </c>
      <c r="AM100" s="213" t="str">
        <f t="shared" si="210"/>
        <v>sample name</v>
      </c>
      <c r="AN100" s="256">
        <f t="shared" si="211"/>
        <v>1303284548.9639471</v>
      </c>
      <c r="AO100" s="252">
        <f t="shared" si="212"/>
        <v>1433738424205.7283</v>
      </c>
      <c r="AP100" s="252">
        <f t="shared" si="169"/>
        <v>-2.199E-3</v>
      </c>
      <c r="AQ100" s="252">
        <f t="shared" si="170"/>
        <v>-0.99998423165137618</v>
      </c>
      <c r="AR100" s="252">
        <f t="shared" si="213"/>
        <v>8608725199.2922001</v>
      </c>
      <c r="AS100" s="252">
        <f t="shared" si="171"/>
        <v>1.6318924942564423E-4</v>
      </c>
      <c r="AT100" s="252">
        <f t="shared" si="214"/>
        <v>-7.452123257462559E-2</v>
      </c>
      <c r="AU100" s="252">
        <f t="shared" si="215"/>
        <v>137290153.01859486</v>
      </c>
      <c r="AV100" s="252">
        <f t="shared" si="216"/>
        <v>9456562.6330664139</v>
      </c>
      <c r="AW100" s="252">
        <f t="shared" si="217"/>
        <v>996169.97067578149</v>
      </c>
      <c r="AX100" s="252">
        <f t="shared" si="218"/>
        <v>2673662207.5426502</v>
      </c>
      <c r="AY100" s="252">
        <f t="shared" si="219"/>
        <v>1691112105561.1543</v>
      </c>
      <c r="AZ100" s="252">
        <f t="shared" si="220"/>
        <v>-0.13029600894067567</v>
      </c>
      <c r="BA100" s="252">
        <f t="shared" si="221"/>
        <v>-1</v>
      </c>
      <c r="BB100" s="252">
        <f t="shared" si="222"/>
        <v>13847555888.523577</v>
      </c>
      <c r="BC100" s="252">
        <f t="shared" si="223"/>
        <v>5.34545603211162E-4</v>
      </c>
      <c r="BD100" s="252">
        <f t="shared" si="224"/>
        <v>-4.1025163014571245E-3</v>
      </c>
      <c r="BE100" s="252">
        <f t="shared" si="225"/>
        <v>26831629.130094022</v>
      </c>
      <c r="BF100" s="252">
        <f t="shared" si="226"/>
        <v>269331.52955150726</v>
      </c>
      <c r="BG100" s="252">
        <f t="shared" si="227"/>
        <v>124328.76421099737</v>
      </c>
      <c r="BH100" s="213"/>
      <c r="BI100" s="213"/>
      <c r="BJ100" s="213"/>
      <c r="BK100" s="213"/>
      <c r="BL100" s="213" t="str">
        <f t="shared" si="228"/>
        <v>sample name</v>
      </c>
      <c r="BM100" s="304">
        <f>(($AC$20-'ICPMS Data'!V101)/('ICPMS Data'!V101/$AC$12-1)*AG100)</f>
        <v>1442224508600.5576</v>
      </c>
      <c r="BN100" s="304">
        <f t="shared" si="229"/>
        <v>1433738424205.7283</v>
      </c>
      <c r="BO100" s="304">
        <f>$AC$33-'ICPMS Data'!V101</f>
        <v>-0.99999899999999997</v>
      </c>
      <c r="BP100" s="304">
        <f>'ICPMS Data'!V101/$AC$12-1</f>
        <v>-0.9928325688073395</v>
      </c>
      <c r="BQ100" s="304">
        <f t="shared" si="230"/>
        <v>8608725199.2922001</v>
      </c>
      <c r="BR100" s="304">
        <f>SQRT($AD$33^2+'ICPMS Data'!W101^2)</f>
        <v>1</v>
      </c>
      <c r="BS100" s="304">
        <f>BP100*SQRT(('ICPMS Data'!W101/'ICPMS Data'!V101)^2+($AE$12/$AC$12)^2)</f>
        <v>-0.99285807041188889</v>
      </c>
      <c r="BT100" s="304">
        <f t="shared" si="231"/>
        <v>2039659057534.6572</v>
      </c>
      <c r="BU100" s="485">
        <f t="shared" si="232"/>
        <v>10464703511.882029</v>
      </c>
      <c r="BV100" s="304">
        <f t="shared" si="233"/>
        <v>14799656485.616226</v>
      </c>
      <c r="BW100" s="304">
        <f>AI100*(($AC$21-'ICPMS Data'!X101)/('ICPMS Data'!X101/$AC$13-1))</f>
        <v>1473438918630.7102</v>
      </c>
      <c r="BX100" s="304">
        <f t="shared" si="234"/>
        <v>1691112105561.1543</v>
      </c>
      <c r="BY100" s="304">
        <f>$AC$34-'ICPMS Data'!X101</f>
        <v>-0.99999899999999997</v>
      </c>
      <c r="BZ100" s="304">
        <f>'ICPMS Data'!X101/$AC$13-1</f>
        <v>-1</v>
      </c>
      <c r="CA100" s="304">
        <f t="shared" si="235"/>
        <v>13847555888.523577</v>
      </c>
      <c r="CB100" s="304">
        <f>SQRT($AD$34^2+'ICPMS Data'!Y101^2)</f>
        <v>1</v>
      </c>
      <c r="CC100" s="304">
        <f>BZ100*SQRT(('ICPMS Data'!Y101/'ICPMS Data'!X101)^2+($AE$13/$AC$13)^2)</f>
        <v>-1</v>
      </c>
      <c r="CD100" s="304">
        <f t="shared" si="236"/>
        <v>2083793272822.5024</v>
      </c>
      <c r="CE100" s="485">
        <v>0</v>
      </c>
      <c r="CF100" s="485">
        <v>0</v>
      </c>
      <c r="CG100" s="213" t="str">
        <f t="shared" si="237"/>
        <v>sample name</v>
      </c>
      <c r="CH100" s="262">
        <f t="shared" si="238"/>
        <v>1440921224051.5938</v>
      </c>
      <c r="CI100" s="257">
        <f t="shared" si="239"/>
        <v>2039659062155.1809</v>
      </c>
      <c r="CJ100" s="257">
        <f t="shared" si="240"/>
        <v>10455246949.248962</v>
      </c>
      <c r="CK100" s="257">
        <f t="shared" si="241"/>
        <v>14799656519.142496</v>
      </c>
      <c r="CL100" s="262">
        <f t="shared" si="242"/>
        <v>1470765256423.1675</v>
      </c>
      <c r="CM100" s="257">
        <f t="shared" si="243"/>
        <v>2083793272995.249</v>
      </c>
      <c r="CN100" s="262">
        <f t="shared" si="244"/>
        <v>-269331.52955150726</v>
      </c>
      <c r="CO100" s="257">
        <f t="shared" si="245"/>
        <v>124328.76421099737</v>
      </c>
      <c r="CP100" s="286"/>
      <c r="CQ100" s="218">
        <f t="shared" si="246"/>
        <v>2.4109243704332935E-12</v>
      </c>
      <c r="CR100" s="48">
        <f t="shared" si="247"/>
        <v>3.3882271664527924E-12</v>
      </c>
      <c r="CS100" s="219">
        <f t="shared" si="248"/>
        <v>2.3935568505840428E-12</v>
      </c>
      <c r="CT100" s="219">
        <f t="shared" si="249"/>
        <v>3.3881379770019618E-12</v>
      </c>
      <c r="CU100" s="323">
        <f t="shared" si="250"/>
        <v>0.56437141893797726</v>
      </c>
      <c r="CV100" s="219">
        <f t="shared" si="251"/>
        <v>1.7367519849250768E-14</v>
      </c>
      <c r="CW100" s="219">
        <f t="shared" si="252"/>
        <v>2.4584147041764943E-14</v>
      </c>
      <c r="CX100" s="323">
        <f t="shared" si="253"/>
        <v>3.5831675947316753E-3</v>
      </c>
      <c r="CY100" s="48">
        <f t="shared" si="254"/>
        <v>2.443131655187986E-12</v>
      </c>
      <c r="CZ100" s="48">
        <f t="shared" si="255"/>
        <v>3.4614506195934368E-12</v>
      </c>
      <c r="DA100" s="323">
        <f t="shared" si="256"/>
        <v>0.43204541346729097</v>
      </c>
      <c r="DB100" s="219">
        <f t="shared" si="257"/>
        <v>0</v>
      </c>
      <c r="DC100" s="219">
        <f t="shared" si="258"/>
        <v>0</v>
      </c>
      <c r="DD100" s="213"/>
      <c r="DE100" s="267">
        <f t="shared" si="259"/>
        <v>0.57387232789423681</v>
      </c>
      <c r="DF100" s="263">
        <f t="shared" si="260"/>
        <v>0.80649971243075813</v>
      </c>
      <c r="DG100" s="263">
        <f t="shared" si="261"/>
        <v>0.56690426926982029</v>
      </c>
      <c r="DH100" s="263">
        <f t="shared" si="262"/>
        <v>0.8031950017704611</v>
      </c>
      <c r="DI100" s="263">
        <f t="shared" si="263"/>
        <v>0</v>
      </c>
      <c r="DJ100" s="268">
        <f t="shared" si="264"/>
        <v>0</v>
      </c>
      <c r="DL100" s="49">
        <f>'He Data'!P102/(1000000000*22413.6)</f>
        <v>4.4615768997394438E-14</v>
      </c>
      <c r="DM100" s="45">
        <f>DL100*('He Data'!Q102/'He Data'!P102)</f>
        <v>4.4615768997394438E-16</v>
      </c>
      <c r="DN100" s="50">
        <f t="shared" si="265"/>
        <v>26867616090.23093</v>
      </c>
      <c r="DO100" s="51">
        <f>DN100*('He Data'!Q102/'He Data'!P102)</f>
        <v>268676160.9023093</v>
      </c>
      <c r="DP100" s="50">
        <f t="shared" si="266"/>
        <v>6.5527793044642685E-14</v>
      </c>
      <c r="DQ100" s="50">
        <f t="shared" si="267"/>
        <v>6.5527793044642689E-16</v>
      </c>
      <c r="DR100" s="50">
        <f>('He Data'!P102/1000000000)*0.0000000008107131194</f>
        <v>8.1071311940000007E-19</v>
      </c>
      <c r="DS100" s="50">
        <f>('He Data'!P102/1000000000)/3785.41178*42</f>
        <v>1.1095226210766429E-11</v>
      </c>
      <c r="DW100" s="213" t="str">
        <f t="shared" si="268"/>
        <v>sample name</v>
      </c>
      <c r="DX100" s="324">
        <f t="shared" si="269"/>
        <v>11.682668485640901</v>
      </c>
      <c r="DY100" s="325">
        <f t="shared" si="270"/>
        <v>12.479820849095493</v>
      </c>
      <c r="DZ100" s="326">
        <f t="shared" si="271"/>
        <v>11682668.485640902</v>
      </c>
      <c r="EA100" s="326">
        <f t="shared" si="172"/>
        <v>4.4615793103292131E-14</v>
      </c>
      <c r="EB100" s="324">
        <f t="shared" si="173"/>
        <v>-5.40299948539397E-7</v>
      </c>
      <c r="EC100" s="326">
        <f t="shared" si="272"/>
        <v>11682662.173495721</v>
      </c>
      <c r="ED100" s="324">
        <f t="shared" si="273"/>
        <v>11.682662173495721</v>
      </c>
      <c r="EE100" s="326"/>
      <c r="EF100" s="457" t="str">
        <f>'Picking Information'!B103</f>
        <v>4</v>
      </c>
      <c r="EG100" s="459" t="str">
        <f>'Picking Information'!C103</f>
        <v>a</v>
      </c>
      <c r="EH100" s="510">
        <f>IF($EG100="a",'Alpha Ejection Compiler'!G100,IF($EG100="z",'Alpha Ejection Compiler'!N100,IF($EG100="t",'Alpha Ejection Compiler'!U100,IF($EG100="m",'Alpha Ejection Compiler'!AB100,-1))))</f>
        <v>8.9504172281360495E-7</v>
      </c>
      <c r="EI100" s="511">
        <f>'Alpha Ejection Compiler'!E100</f>
        <v>36.473074156562177</v>
      </c>
      <c r="EJ100" s="30">
        <f>IF($EG100="a",'Alpha Ejection Compiler'!H100,IF($EG100="z",'Alpha Ejection Compiler'!O100,IF($EG100="t",'Alpha Ejection Compiler'!V100,IF($EG100="m",'Alpha Ejection Compiler'!AC100,-1))))</f>
        <v>0.63662546245111906</v>
      </c>
      <c r="EK100" s="30">
        <f>IF($EG100="a",'Alpha Ejection Compiler'!I100,IF($EG100="z",'Alpha Ejection Compiler'!P100,IF($EG100="t",'Alpha Ejection Compiler'!W100,IF($EG100="m",'Alpha Ejection Compiler'!AD100,-1))))</f>
        <v>0.58319411675377286</v>
      </c>
      <c r="EL100" s="30">
        <f>IF($EG100="a",'Alpha Ejection Compiler'!J100,IF($EG100="z",'Alpha Ejection Compiler'!Q100,IF($EG100="t",'Alpha Ejection Compiler'!X100,IF($EG100="m",'Alpha Ejection Compiler'!AE100,-1))))</f>
        <v>0.57525580606267845</v>
      </c>
      <c r="EM100" s="30">
        <f>IF($EG100="a",'Alpha Ejection Compiler'!K100,IF($EG100="z",'Alpha Ejection Compiler'!R100,IF($EG100="t",'Alpha Ejection Compiler'!Y100,IF($EG100="m",'Alpha Ejection Compiler'!AF100,-1))))</f>
        <v>0.8803829323788831</v>
      </c>
      <c r="EN100" s="30">
        <f t="shared" si="274"/>
        <v>0.62289296042458098</v>
      </c>
      <c r="EO100" s="30">
        <f t="shared" si="174"/>
        <v>0.68086787185093611</v>
      </c>
      <c r="EP100" s="213" t="str">
        <f t="shared" si="275"/>
        <v>sample name</v>
      </c>
      <c r="EQ100" s="474">
        <f t="shared" si="276"/>
        <v>11.682662173495721</v>
      </c>
      <c r="ER100" s="475">
        <f t="shared" si="277"/>
        <v>12.479814106248931</v>
      </c>
      <c r="ES100" s="473">
        <f t="shared" si="278"/>
        <v>11682662.173495721</v>
      </c>
      <c r="ET100" s="476">
        <f t="shared" si="175"/>
        <v>2.7808242859479022E-14</v>
      </c>
      <c r="EU100" s="478">
        <f t="shared" si="176"/>
        <v>0.37671716784478099</v>
      </c>
      <c r="EV100" s="477">
        <f t="shared" si="279"/>
        <v>16083721.580382382</v>
      </c>
      <c r="EW100" s="474">
        <f t="shared" si="280"/>
        <v>16.083721580382381</v>
      </c>
      <c r="EX100" s="474"/>
      <c r="EZ100" s="128">
        <f t="shared" si="177"/>
        <v>2.9704040515747972E-21</v>
      </c>
      <c r="FA100" s="63">
        <f t="shared" si="178"/>
        <v>1.1973081346474233E-22</v>
      </c>
      <c r="FB100" s="67">
        <f t="shared" si="179"/>
        <v>7.2524363184255366E-22</v>
      </c>
      <c r="FC100" s="63">
        <f t="shared" si="180"/>
        <v>0</v>
      </c>
      <c r="FD100" s="63">
        <f t="shared" si="281"/>
        <v>3.8153784968820935E-21</v>
      </c>
      <c r="FE100" s="67">
        <f t="shared" si="282"/>
        <v>1.610802832088443E-10</v>
      </c>
      <c r="FF100" s="67">
        <f t="shared" si="181"/>
        <v>11682668.485640902</v>
      </c>
      <c r="FG100" s="64">
        <f t="shared" si="283"/>
        <v>11.682668485640901</v>
      </c>
      <c r="FH100" s="65">
        <f t="shared" si="182"/>
        <v>17150937.628700923</v>
      </c>
      <c r="FI100" s="65">
        <f t="shared" si="284"/>
        <v>17.150937628700923</v>
      </c>
      <c r="FJ100" s="65">
        <f t="shared" si="183"/>
        <v>19.472796493930787</v>
      </c>
      <c r="FK100" s="63">
        <f t="shared" si="184"/>
        <v>3.8153784968820935E-21</v>
      </c>
      <c r="FL100" s="63">
        <f t="shared" si="185"/>
        <v>4.3317286102918066E-21</v>
      </c>
      <c r="FM100" s="63">
        <f t="shared" si="186"/>
        <v>13264244.25602527</v>
      </c>
      <c r="FN100" s="65">
        <f t="shared" si="285"/>
        <v>13.26424425602527</v>
      </c>
      <c r="FO100" s="66">
        <f t="shared" si="286"/>
        <v>113.53779551588126</v>
      </c>
      <c r="FQ100" s="73">
        <f>IF('Picking Information'!U103="Y",'Calculations Page'!FG100,-1)</f>
        <v>11.682668485640901</v>
      </c>
      <c r="FR100" s="72">
        <f>IF('Picking Information'!U103="Y",'Calculations Page'!FN100,-1)</f>
        <v>13.26424425602527</v>
      </c>
      <c r="FS100" s="72">
        <f>IF('Picking Information'!A103="Y",1,'Calculations Page'!X100)</f>
        <v>0.68086787185093611</v>
      </c>
      <c r="FT100" s="72">
        <f t="shared" si="287"/>
        <v>7</v>
      </c>
      <c r="FU100" s="72">
        <f t="shared" si="288"/>
        <v>17.158495750257128</v>
      </c>
      <c r="FV100" s="72">
        <f t="shared" si="289"/>
        <v>19.481377818528117</v>
      </c>
      <c r="FW100" s="74">
        <f t="shared" si="290"/>
        <v>38.962755637056233</v>
      </c>
      <c r="FY100" s="79">
        <f t="shared" si="187"/>
        <v>49.847697442687604</v>
      </c>
      <c r="FZ100" s="80">
        <f t="shared" si="188"/>
        <v>0.49847697442687605</v>
      </c>
      <c r="GA100" s="80">
        <f>(DE100/1000)/'Calculations Page'!EH100</f>
        <v>641.16824195663492</v>
      </c>
      <c r="GB100" s="80">
        <f t="shared" si="189"/>
        <v>901.0749911138098</v>
      </c>
      <c r="GC100" s="80">
        <f>(DG100/1000)/'Calculations Page'!EH100</f>
        <v>633.38306452098186</v>
      </c>
      <c r="GD100" s="80">
        <f t="shared" si="190"/>
        <v>897.3827490919424</v>
      </c>
      <c r="GE100" s="80">
        <f>(DI100/1000)/'Calculations Page'!EH100</f>
        <v>0</v>
      </c>
      <c r="GF100" s="80" t="e">
        <f t="shared" si="191"/>
        <v>#DIV/0!</v>
      </c>
      <c r="GG100" s="81">
        <f t="shared" si="291"/>
        <v>790.01326211906564</v>
      </c>
      <c r="GH100" s="516">
        <f t="shared" si="192"/>
        <v>1.4263639754173495E-16</v>
      </c>
      <c r="GI100" s="515"/>
      <c r="GJ100" s="243"/>
      <c r="GK100" s="85" t="str">
        <f t="shared" si="292"/>
        <v>49.848</v>
      </c>
      <c r="GL100" s="86" t="str">
        <f t="shared" si="293"/>
        <v>0.498</v>
      </c>
      <c r="GM100" s="86" t="str">
        <f t="shared" si="294"/>
        <v>641.17</v>
      </c>
      <c r="GN100" s="86" t="str">
        <f t="shared" si="295"/>
        <v>901.07</v>
      </c>
      <c r="GO100" s="86" t="str">
        <f t="shared" si="296"/>
        <v>633.38</v>
      </c>
      <c r="GP100" s="86" t="str">
        <f t="shared" si="297"/>
        <v>897.38</v>
      </c>
      <c r="GQ100" s="86" t="str">
        <f t="shared" si="298"/>
        <v>0.00</v>
      </c>
      <c r="GR100" s="86" t="e">
        <f t="shared" si="299"/>
        <v>#DIV/0!</v>
      </c>
      <c r="GS100" s="86" t="str">
        <f t="shared" si="300"/>
        <v>11.68</v>
      </c>
      <c r="GT100" s="86" t="str">
        <f t="shared" si="301"/>
        <v>0.681</v>
      </c>
      <c r="GU100" s="86" t="str">
        <f t="shared" si="302"/>
        <v>17.16</v>
      </c>
      <c r="GV100" s="87" t="str">
        <f t="shared" si="303"/>
        <v>19.48</v>
      </c>
      <c r="GW100" s="87" t="str">
        <f t="shared" si="304"/>
        <v>13.26</v>
      </c>
      <c r="GX100" s="129"/>
      <c r="GY100" s="93"/>
    </row>
    <row r="101" spans="1:207">
      <c r="A101" s="39" t="str">
        <f>'Picking Information'!B104</f>
        <v>4</v>
      </c>
      <c r="B101" s="40" t="str">
        <f>'Picking Information'!D104</f>
        <v>TraIL</v>
      </c>
      <c r="C101" s="40" t="str">
        <f>'Picking Information'!E104</f>
        <v>sample name</v>
      </c>
      <c r="D101" s="45">
        <f>'Picking Information'!F104</f>
        <v>0</v>
      </c>
      <c r="E101" s="45">
        <v>1</v>
      </c>
      <c r="F101" s="121">
        <f>'Picking Information'!H104</f>
        <v>100</v>
      </c>
      <c r="G101" s="121">
        <f>'Picking Information'!I104</f>
        <v>100</v>
      </c>
      <c r="H101" s="121">
        <f>'Picking Information'!J104</f>
        <v>100</v>
      </c>
      <c r="I101" s="121">
        <f>'Picking Information'!K104</f>
        <v>100</v>
      </c>
      <c r="J101" s="121">
        <f t="shared" si="193"/>
        <v>100</v>
      </c>
      <c r="K101" s="121">
        <f t="shared" si="194"/>
        <v>100</v>
      </c>
      <c r="L101" s="121">
        <f t="shared" si="195"/>
        <v>50</v>
      </c>
      <c r="M101" s="121">
        <f>IF('Picking Information'!P104="N",'Calculations Page'!F101*1.5,'Calculations Page'!F101)</f>
        <v>100</v>
      </c>
      <c r="N101" s="46" t="str">
        <f>'Picking Information'!R104</f>
        <v>apatite</v>
      </c>
      <c r="O101" s="222"/>
      <c r="P101" s="47">
        <f t="shared" si="196"/>
        <v>2.0784609690826529E-6</v>
      </c>
      <c r="Q101" s="306">
        <f t="shared" si="197"/>
        <v>8.9504172281360495E-7</v>
      </c>
      <c r="R101" s="47">
        <f t="shared" si="198"/>
        <v>1.013358894683579</v>
      </c>
      <c r="S101" s="47">
        <f t="shared" si="199"/>
        <v>6.6199999999999995E-2</v>
      </c>
      <c r="T101" s="47">
        <f t="shared" si="200"/>
        <v>0.06</v>
      </c>
      <c r="U101" s="47">
        <f t="shared" si="201"/>
        <v>0.77623303054496762</v>
      </c>
      <c r="V101" s="47">
        <f t="shared" si="202"/>
        <v>0.69010694319999999</v>
      </c>
      <c r="W101" s="47">
        <f t="shared" si="203"/>
        <v>0.64881813560000001</v>
      </c>
      <c r="X101" s="239">
        <f t="shared" si="204"/>
        <v>0.68086787185093611</v>
      </c>
      <c r="Y101" s="306">
        <f t="shared" si="205"/>
        <v>5.6837745019660078E-3</v>
      </c>
      <c r="Z101" s="306">
        <f t="shared" si="206"/>
        <v>4.4752086140680244E-6</v>
      </c>
      <c r="AA101" s="192"/>
      <c r="AB101" s="192"/>
      <c r="AC101" s="192"/>
      <c r="AD101" s="192"/>
      <c r="AE101" s="192"/>
      <c r="AF101" s="192"/>
      <c r="AG101" s="251">
        <f t="shared" si="166"/>
        <v>1433738424205.7283</v>
      </c>
      <c r="AH101" s="246">
        <f t="shared" si="207"/>
        <v>8608725199.2922001</v>
      </c>
      <c r="AI101" s="246">
        <f t="shared" si="167"/>
        <v>1691112105561.1543</v>
      </c>
      <c r="AJ101" s="246">
        <f t="shared" si="208"/>
        <v>13847555888.523577</v>
      </c>
      <c r="AK101" s="246">
        <f t="shared" si="168"/>
        <v>174546574.43947619</v>
      </c>
      <c r="AL101" s="246">
        <f t="shared" si="209"/>
        <v>79527107.403615773</v>
      </c>
      <c r="AM101" s="213" t="str">
        <f t="shared" si="210"/>
        <v>sample name</v>
      </c>
      <c r="AN101" s="256">
        <f t="shared" si="211"/>
        <v>1303284548.9639471</v>
      </c>
      <c r="AO101" s="252">
        <f t="shared" si="212"/>
        <v>1433738424205.7283</v>
      </c>
      <c r="AP101" s="252">
        <f t="shared" si="169"/>
        <v>-2.199E-3</v>
      </c>
      <c r="AQ101" s="252">
        <f t="shared" si="170"/>
        <v>-0.99998423165137618</v>
      </c>
      <c r="AR101" s="252">
        <f t="shared" si="213"/>
        <v>8608725199.2922001</v>
      </c>
      <c r="AS101" s="252">
        <f t="shared" si="171"/>
        <v>1.6318924942564423E-4</v>
      </c>
      <c r="AT101" s="252">
        <f t="shared" si="214"/>
        <v>-7.452123257462559E-2</v>
      </c>
      <c r="AU101" s="252">
        <f t="shared" si="215"/>
        <v>137290153.01859486</v>
      </c>
      <c r="AV101" s="252">
        <f t="shared" si="216"/>
        <v>9456562.6330664139</v>
      </c>
      <c r="AW101" s="252">
        <f t="shared" si="217"/>
        <v>996169.97067578149</v>
      </c>
      <c r="AX101" s="252">
        <f t="shared" si="218"/>
        <v>2673662207.5426502</v>
      </c>
      <c r="AY101" s="252">
        <f t="shared" si="219"/>
        <v>1691112105561.1543</v>
      </c>
      <c r="AZ101" s="252">
        <f t="shared" si="220"/>
        <v>-0.13029600894067567</v>
      </c>
      <c r="BA101" s="252">
        <f t="shared" si="221"/>
        <v>-1</v>
      </c>
      <c r="BB101" s="252">
        <f t="shared" si="222"/>
        <v>13847555888.523577</v>
      </c>
      <c r="BC101" s="252">
        <f t="shared" si="223"/>
        <v>5.34545603211162E-4</v>
      </c>
      <c r="BD101" s="252">
        <f t="shared" si="224"/>
        <v>-4.1025163014571245E-3</v>
      </c>
      <c r="BE101" s="252">
        <f t="shared" si="225"/>
        <v>26831629.130094022</v>
      </c>
      <c r="BF101" s="252">
        <f t="shared" si="226"/>
        <v>269331.52955150726</v>
      </c>
      <c r="BG101" s="252">
        <f t="shared" si="227"/>
        <v>124328.76421099737</v>
      </c>
      <c r="BH101" s="213"/>
      <c r="BI101" s="213"/>
      <c r="BJ101" s="213"/>
      <c r="BK101" s="213"/>
      <c r="BL101" s="213" t="str">
        <f t="shared" si="228"/>
        <v>sample name</v>
      </c>
      <c r="BM101" s="304">
        <f>(($AC$20-'ICPMS Data'!V102)/('ICPMS Data'!V102/$AC$12-1)*AG101)</f>
        <v>1442224508600.5576</v>
      </c>
      <c r="BN101" s="304">
        <f t="shared" si="229"/>
        <v>1433738424205.7283</v>
      </c>
      <c r="BO101" s="304">
        <f>$AC$33-'ICPMS Data'!V102</f>
        <v>-0.99999899999999997</v>
      </c>
      <c r="BP101" s="304">
        <f>'ICPMS Data'!V102/$AC$12-1</f>
        <v>-0.9928325688073395</v>
      </c>
      <c r="BQ101" s="304">
        <f t="shared" si="230"/>
        <v>8608725199.2922001</v>
      </c>
      <c r="BR101" s="304">
        <f>SQRT($AD$33^2+'ICPMS Data'!W102^2)</f>
        <v>1</v>
      </c>
      <c r="BS101" s="304">
        <f>BP101*SQRT(('ICPMS Data'!W102/'ICPMS Data'!V102)^2+($AE$12/$AC$12)^2)</f>
        <v>-0.99285807041188889</v>
      </c>
      <c r="BT101" s="304">
        <f t="shared" si="231"/>
        <v>2039659057534.6572</v>
      </c>
      <c r="BU101" s="485">
        <f t="shared" si="232"/>
        <v>10464703511.882029</v>
      </c>
      <c r="BV101" s="304">
        <f t="shared" si="233"/>
        <v>14799656485.616226</v>
      </c>
      <c r="BW101" s="304">
        <f>AI101*(($AC$21-'ICPMS Data'!X102)/('ICPMS Data'!X102/$AC$13-1))</f>
        <v>1473438918630.7102</v>
      </c>
      <c r="BX101" s="304">
        <f t="shared" si="234"/>
        <v>1691112105561.1543</v>
      </c>
      <c r="BY101" s="304">
        <f>$AC$34-'ICPMS Data'!X102</f>
        <v>-0.99999899999999997</v>
      </c>
      <c r="BZ101" s="304">
        <f>'ICPMS Data'!X102/$AC$13-1</f>
        <v>-1</v>
      </c>
      <c r="CA101" s="304">
        <f t="shared" si="235"/>
        <v>13847555888.523577</v>
      </c>
      <c r="CB101" s="304">
        <f>SQRT($AD$34^2+'ICPMS Data'!Y102^2)</f>
        <v>1</v>
      </c>
      <c r="CC101" s="304">
        <f>BZ101*SQRT(('ICPMS Data'!Y102/'ICPMS Data'!X102)^2+($AE$13/$AC$13)^2)</f>
        <v>-1</v>
      </c>
      <c r="CD101" s="304">
        <f t="shared" si="236"/>
        <v>2083793272822.5024</v>
      </c>
      <c r="CE101" s="485">
        <v>0</v>
      </c>
      <c r="CF101" s="485">
        <v>0</v>
      </c>
      <c r="CG101" s="213" t="str">
        <f t="shared" si="237"/>
        <v>sample name</v>
      </c>
      <c r="CH101" s="262">
        <f t="shared" si="238"/>
        <v>1440921224051.5938</v>
      </c>
      <c r="CI101" s="257">
        <f t="shared" si="239"/>
        <v>2039659062155.1809</v>
      </c>
      <c r="CJ101" s="257">
        <f t="shared" si="240"/>
        <v>10455246949.248962</v>
      </c>
      <c r="CK101" s="257">
        <f t="shared" si="241"/>
        <v>14799656519.142496</v>
      </c>
      <c r="CL101" s="262">
        <f t="shared" si="242"/>
        <v>1470765256423.1675</v>
      </c>
      <c r="CM101" s="257">
        <f t="shared" si="243"/>
        <v>2083793272995.249</v>
      </c>
      <c r="CN101" s="262">
        <f t="shared" si="244"/>
        <v>-269331.52955150726</v>
      </c>
      <c r="CO101" s="257">
        <f t="shared" si="245"/>
        <v>124328.76421099737</v>
      </c>
      <c r="CP101" s="286"/>
      <c r="CQ101" s="218">
        <f t="shared" si="246"/>
        <v>2.4109243704332935E-12</v>
      </c>
      <c r="CR101" s="48">
        <f t="shared" si="247"/>
        <v>3.3882271664527924E-12</v>
      </c>
      <c r="CS101" s="219">
        <f t="shared" si="248"/>
        <v>2.3935568505840428E-12</v>
      </c>
      <c r="CT101" s="219">
        <f t="shared" si="249"/>
        <v>3.3881379770019618E-12</v>
      </c>
      <c r="CU101" s="323">
        <f t="shared" si="250"/>
        <v>0.56437141893797726</v>
      </c>
      <c r="CV101" s="219">
        <f t="shared" si="251"/>
        <v>1.7367519849250768E-14</v>
      </c>
      <c r="CW101" s="219">
        <f t="shared" si="252"/>
        <v>2.4584147041764943E-14</v>
      </c>
      <c r="CX101" s="323">
        <f t="shared" si="253"/>
        <v>3.5831675947316753E-3</v>
      </c>
      <c r="CY101" s="48">
        <f t="shared" si="254"/>
        <v>2.443131655187986E-12</v>
      </c>
      <c r="CZ101" s="48">
        <f t="shared" si="255"/>
        <v>3.4614506195934368E-12</v>
      </c>
      <c r="DA101" s="323">
        <f t="shared" si="256"/>
        <v>0.43204541346729097</v>
      </c>
      <c r="DB101" s="219">
        <f t="shared" si="257"/>
        <v>0</v>
      </c>
      <c r="DC101" s="219">
        <f t="shared" si="258"/>
        <v>0</v>
      </c>
      <c r="DD101" s="213"/>
      <c r="DE101" s="267">
        <f t="shared" si="259"/>
        <v>0.57387232789423681</v>
      </c>
      <c r="DF101" s="263">
        <f t="shared" si="260"/>
        <v>0.80649971243075813</v>
      </c>
      <c r="DG101" s="263">
        <f t="shared" si="261"/>
        <v>0.56690426926982029</v>
      </c>
      <c r="DH101" s="263">
        <f t="shared" si="262"/>
        <v>0.8031950017704611</v>
      </c>
      <c r="DI101" s="263">
        <f t="shared" si="263"/>
        <v>0</v>
      </c>
      <c r="DJ101" s="268">
        <f t="shared" si="264"/>
        <v>0</v>
      </c>
      <c r="DL101" s="49">
        <f>'He Data'!P103/(1000000000*22413.6)</f>
        <v>4.4615768997394438E-14</v>
      </c>
      <c r="DM101" s="45">
        <f>DL101*('He Data'!Q103/'He Data'!P103)</f>
        <v>4.4615768997394438E-16</v>
      </c>
      <c r="DN101" s="50">
        <f t="shared" si="265"/>
        <v>26867616090.23093</v>
      </c>
      <c r="DO101" s="51">
        <f>DN101*('He Data'!Q103/'He Data'!P103)</f>
        <v>268676160.9023093</v>
      </c>
      <c r="DP101" s="50">
        <f t="shared" si="266"/>
        <v>6.5527793044642685E-14</v>
      </c>
      <c r="DQ101" s="50">
        <f t="shared" si="267"/>
        <v>6.5527793044642689E-16</v>
      </c>
      <c r="DR101" s="50">
        <f>('He Data'!P103/1000000000)*0.0000000008107131194</f>
        <v>8.1071311940000007E-19</v>
      </c>
      <c r="DS101" s="50">
        <f>('He Data'!P103/1000000000)/3785.41178*42</f>
        <v>1.1095226210766429E-11</v>
      </c>
      <c r="DW101" s="213" t="str">
        <f t="shared" si="268"/>
        <v>sample name</v>
      </c>
      <c r="DX101" s="324">
        <f t="shared" si="269"/>
        <v>11.682668485640901</v>
      </c>
      <c r="DY101" s="325">
        <f t="shared" si="270"/>
        <v>12.479820849095493</v>
      </c>
      <c r="DZ101" s="326">
        <f t="shared" si="271"/>
        <v>11682668.485640902</v>
      </c>
      <c r="EA101" s="326">
        <f t="shared" ref="EA101:EA108" si="305">8*CS101*(EXP($DV$5*DZ101)-1)+7*CV101*(EXP($DV$6*DZ101)-1)+6*CY101*(EXP($DV$7*DZ101)-1)+DB101*(EXP($DV$8*DZ101)-1)</f>
        <v>4.4615793103292131E-14</v>
      </c>
      <c r="EB101" s="324">
        <f t="shared" ref="EB101:EB108" si="306">(DL101-EA101)/DL101</f>
        <v>-5.40299948539397E-7</v>
      </c>
      <c r="EC101" s="326">
        <f t="shared" si="272"/>
        <v>11682662.173495721</v>
      </c>
      <c r="ED101" s="324">
        <f t="shared" si="273"/>
        <v>11.682662173495721</v>
      </c>
      <c r="EE101" s="326"/>
      <c r="EF101" s="457" t="str">
        <f>'Picking Information'!B104</f>
        <v>4</v>
      </c>
      <c r="EG101" s="459" t="str">
        <f>'Picking Information'!C104</f>
        <v>a</v>
      </c>
      <c r="EH101" s="510">
        <f>IF($EG101="a",'Alpha Ejection Compiler'!G101,IF($EG101="z",'Alpha Ejection Compiler'!N101,IF($EG101="t",'Alpha Ejection Compiler'!U101,IF($EG101="m",'Alpha Ejection Compiler'!AB101,-1))))</f>
        <v>8.9504172281360495E-7</v>
      </c>
      <c r="EI101" s="511">
        <f>'Alpha Ejection Compiler'!E101</f>
        <v>36.473074156562177</v>
      </c>
      <c r="EJ101" s="30">
        <f>IF($EG101="a",'Alpha Ejection Compiler'!H101,IF($EG101="z",'Alpha Ejection Compiler'!O101,IF($EG101="t",'Alpha Ejection Compiler'!V101,IF($EG101="m",'Alpha Ejection Compiler'!AC101,-1))))</f>
        <v>0.63662546245111906</v>
      </c>
      <c r="EK101" s="30">
        <f>IF($EG101="a",'Alpha Ejection Compiler'!I101,IF($EG101="z",'Alpha Ejection Compiler'!P101,IF($EG101="t",'Alpha Ejection Compiler'!W101,IF($EG101="m",'Alpha Ejection Compiler'!AD101,-1))))</f>
        <v>0.58319411675377286</v>
      </c>
      <c r="EL101" s="30">
        <f>IF($EG101="a",'Alpha Ejection Compiler'!J101,IF($EG101="z",'Alpha Ejection Compiler'!Q101,IF($EG101="t",'Alpha Ejection Compiler'!X101,IF($EG101="m",'Alpha Ejection Compiler'!AE101,-1))))</f>
        <v>0.57525580606267845</v>
      </c>
      <c r="EM101" s="30">
        <f>IF($EG101="a",'Alpha Ejection Compiler'!K101,IF($EG101="z",'Alpha Ejection Compiler'!R101,IF($EG101="t",'Alpha Ejection Compiler'!Y101,IF($EG101="m",'Alpha Ejection Compiler'!AF101,-1))))</f>
        <v>0.8803829323788831</v>
      </c>
      <c r="EN101" s="30">
        <f t="shared" si="274"/>
        <v>0.62289296042458098</v>
      </c>
      <c r="EO101" s="30">
        <f t="shared" ref="EO101:EO108" si="307">X101</f>
        <v>0.68086787185093611</v>
      </c>
      <c r="EP101" s="213" t="str">
        <f t="shared" si="275"/>
        <v>sample name</v>
      </c>
      <c r="EQ101" s="474">
        <f t="shared" si="276"/>
        <v>11.682662173495721</v>
      </c>
      <c r="ER101" s="475">
        <f t="shared" si="277"/>
        <v>12.479814106248931</v>
      </c>
      <c r="ES101" s="473">
        <f t="shared" si="278"/>
        <v>11682662.173495721</v>
      </c>
      <c r="ET101" s="476">
        <f t="shared" ref="ET101:ET108" si="308">8*EJ101*CS101*(EXP($DV$5*ES101)-1)+7*CV101*EK101*(EXP($DV$6*ES101)-1)+6*EL101*CY101*(EXP($DV$7*ES101)-1)+DB101*EM101*(EXP($DV$8*ES101)-1)</f>
        <v>2.7808242859479022E-14</v>
      </c>
      <c r="EU101" s="478">
        <f t="shared" ref="EU101:EU108" si="309">(DL101-ET101)/DL101</f>
        <v>0.37671716784478099</v>
      </c>
      <c r="EV101" s="477">
        <f t="shared" si="279"/>
        <v>16083721.580382382</v>
      </c>
      <c r="EW101" s="474">
        <f t="shared" si="280"/>
        <v>16.083721580382381</v>
      </c>
      <c r="EX101" s="474"/>
      <c r="EZ101" s="128">
        <f t="shared" ref="EZ101:EZ108" si="310">8*$DV$5*CS101</f>
        <v>2.9704040515747972E-21</v>
      </c>
      <c r="FA101" s="63">
        <f t="shared" ref="FA101:FA108" si="311">7*$DV$6*CV101</f>
        <v>1.1973081346474233E-22</v>
      </c>
      <c r="FB101" s="67">
        <f t="shared" ref="FB101:FB108" si="312">6*$DV$7*CY101</f>
        <v>7.2524363184255366E-22</v>
      </c>
      <c r="FC101" s="63">
        <f t="shared" ref="FC101:FC108" si="313">$DV$8*DB101</f>
        <v>0</v>
      </c>
      <c r="FD101" s="63">
        <f t="shared" si="281"/>
        <v>3.8153784968820935E-21</v>
      </c>
      <c r="FE101" s="67">
        <f t="shared" si="282"/>
        <v>1.610802832088443E-10</v>
      </c>
      <c r="FF101" s="67">
        <f t="shared" ref="FF101:FF108" si="314">(1/FE101)*LN((FE101/FD101)*DL101+1)</f>
        <v>11682668.485640902</v>
      </c>
      <c r="FG101" s="64">
        <f t="shared" si="283"/>
        <v>11.682668485640901</v>
      </c>
      <c r="FH101" s="65">
        <f t="shared" ref="FH101:FH108" si="315">(1/FE101)*LN((FE101/FD101)*(DL101/X101)+1)</f>
        <v>17150937.628700923</v>
      </c>
      <c r="FI101" s="65">
        <f t="shared" si="284"/>
        <v>17.150937628700923</v>
      </c>
      <c r="FJ101" s="65">
        <f t="shared" ref="FJ101:FJ108" si="316">FI101*SQRT((DM101/DL101)^2+(FL101/FK101)^2)</f>
        <v>19.472796493930787</v>
      </c>
      <c r="FK101" s="63">
        <f t="shared" ref="FK101:FK108" si="317">8*CS101*$DV$5+7*CV101*$DV$6+6*CY101*$DV$7+DB101*$DV$8</f>
        <v>3.8153784968820935E-21</v>
      </c>
      <c r="FL101" s="63">
        <f t="shared" ref="FL101:FL108" si="318">SQRT((8*$DV$5*CT101)^2+(7*$DV$6*CW101)^2+(6*$DV$7*CZ101)^2+($DV$8*DC101)^2)</f>
        <v>4.3317286102918066E-21</v>
      </c>
      <c r="FM101" s="63">
        <f t="shared" ref="FM101:FM108" si="319">FF101*SQRT((DM101/DL101)^2+(FL101/FK101)^2)</f>
        <v>13264244.25602527</v>
      </c>
      <c r="FN101" s="65">
        <f t="shared" si="285"/>
        <v>13.26424425602527</v>
      </c>
      <c r="FO101" s="66">
        <f t="shared" si="286"/>
        <v>113.53779551588126</v>
      </c>
      <c r="FQ101" s="73">
        <f>IF('Picking Information'!U104="Y",'Calculations Page'!FG101,-1)</f>
        <v>11.682668485640901</v>
      </c>
      <c r="FR101" s="72">
        <f>IF('Picking Information'!U104="Y",'Calculations Page'!FN101,-1)</f>
        <v>13.26424425602527</v>
      </c>
      <c r="FS101" s="72">
        <f>IF('Picking Information'!A104="Y",1,'Calculations Page'!X101)</f>
        <v>0.68086787185093611</v>
      </c>
      <c r="FT101" s="72">
        <f t="shared" si="287"/>
        <v>7</v>
      </c>
      <c r="FU101" s="72">
        <f t="shared" si="288"/>
        <v>17.158495750257128</v>
      </c>
      <c r="FV101" s="72">
        <f t="shared" si="289"/>
        <v>19.481377818528117</v>
      </c>
      <c r="FW101" s="74">
        <f t="shared" si="290"/>
        <v>38.962755637056233</v>
      </c>
      <c r="FY101" s="79">
        <f t="shared" si="187"/>
        <v>49.847697442687604</v>
      </c>
      <c r="FZ101" s="80">
        <f t="shared" si="188"/>
        <v>0.49847697442687605</v>
      </c>
      <c r="GA101" s="80">
        <f>(DE101/1000)/'Calculations Page'!EH101</f>
        <v>641.16824195663492</v>
      </c>
      <c r="GB101" s="80">
        <f t="shared" si="189"/>
        <v>901.0749911138098</v>
      </c>
      <c r="GC101" s="80">
        <f>(DG101/1000)/'Calculations Page'!EH101</f>
        <v>633.38306452098186</v>
      </c>
      <c r="GD101" s="80">
        <f t="shared" si="190"/>
        <v>897.3827490919424</v>
      </c>
      <c r="GE101" s="80">
        <f>(DI101/1000)/'Calculations Page'!EH101</f>
        <v>0</v>
      </c>
      <c r="GF101" s="80" t="e">
        <f t="shared" si="191"/>
        <v>#DIV/0!</v>
      </c>
      <c r="GG101" s="81">
        <f t="shared" si="291"/>
        <v>790.01326211906564</v>
      </c>
      <c r="GH101" s="516">
        <f t="shared" si="192"/>
        <v>1.4263639754173495E-16</v>
      </c>
      <c r="GI101" s="515"/>
      <c r="GJ101" s="243"/>
      <c r="GK101" s="85" t="str">
        <f t="shared" si="292"/>
        <v>49.848</v>
      </c>
      <c r="GL101" s="86" t="str">
        <f t="shared" si="293"/>
        <v>0.498</v>
      </c>
      <c r="GM101" s="86" t="str">
        <f t="shared" si="294"/>
        <v>641.17</v>
      </c>
      <c r="GN101" s="86" t="str">
        <f t="shared" si="295"/>
        <v>901.07</v>
      </c>
      <c r="GO101" s="86" t="str">
        <f t="shared" si="296"/>
        <v>633.38</v>
      </c>
      <c r="GP101" s="86" t="str">
        <f t="shared" si="297"/>
        <v>897.38</v>
      </c>
      <c r="GQ101" s="86" t="str">
        <f t="shared" si="298"/>
        <v>0.00</v>
      </c>
      <c r="GR101" s="86" t="e">
        <f t="shared" si="299"/>
        <v>#DIV/0!</v>
      </c>
      <c r="GS101" s="86" t="str">
        <f t="shared" si="300"/>
        <v>11.68</v>
      </c>
      <c r="GT101" s="86" t="str">
        <f t="shared" si="301"/>
        <v>0.681</v>
      </c>
      <c r="GU101" s="86" t="str">
        <f t="shared" si="302"/>
        <v>17.16</v>
      </c>
      <c r="GV101" s="87" t="str">
        <f t="shared" si="303"/>
        <v>19.48</v>
      </c>
      <c r="GW101" s="87" t="str">
        <f t="shared" si="304"/>
        <v>13.26</v>
      </c>
      <c r="GX101" s="129"/>
      <c r="GY101" s="93"/>
    </row>
    <row r="102" spans="1:207">
      <c r="A102" s="39" t="str">
        <f>'Picking Information'!B105</f>
        <v>4</v>
      </c>
      <c r="B102" s="40" t="str">
        <f>'Picking Information'!D105</f>
        <v>TraIL</v>
      </c>
      <c r="C102" s="40" t="str">
        <f>'Picking Information'!E105</f>
        <v>sample name</v>
      </c>
      <c r="D102" s="45">
        <f>'Picking Information'!F105</f>
        <v>0</v>
      </c>
      <c r="E102" s="45">
        <v>1</v>
      </c>
      <c r="F102" s="121">
        <f>'Picking Information'!H105</f>
        <v>100</v>
      </c>
      <c r="G102" s="121">
        <f>'Picking Information'!I105</f>
        <v>100</v>
      </c>
      <c r="H102" s="121">
        <f>'Picking Information'!J105</f>
        <v>100</v>
      </c>
      <c r="I102" s="121">
        <f>'Picking Information'!K105</f>
        <v>100</v>
      </c>
      <c r="J102" s="121">
        <f t="shared" si="193"/>
        <v>100</v>
      </c>
      <c r="K102" s="121">
        <f t="shared" si="194"/>
        <v>100</v>
      </c>
      <c r="L102" s="121">
        <f t="shared" si="195"/>
        <v>50</v>
      </c>
      <c r="M102" s="121">
        <f>IF('Picking Information'!P105="N",'Calculations Page'!F102*1.5,'Calculations Page'!F102)</f>
        <v>100</v>
      </c>
      <c r="N102" s="46" t="str">
        <f>'Picking Information'!R105</f>
        <v>apatite</v>
      </c>
      <c r="O102" s="222"/>
      <c r="P102" s="47">
        <f t="shared" si="196"/>
        <v>2.0784609690826529E-6</v>
      </c>
      <c r="Q102" s="306">
        <f t="shared" si="197"/>
        <v>8.9504172281360495E-7</v>
      </c>
      <c r="R102" s="47">
        <f t="shared" si="198"/>
        <v>1.013358894683579</v>
      </c>
      <c r="S102" s="47">
        <f t="shared" si="199"/>
        <v>6.6199999999999995E-2</v>
      </c>
      <c r="T102" s="47">
        <f t="shared" si="200"/>
        <v>0.06</v>
      </c>
      <c r="U102" s="47">
        <f t="shared" si="201"/>
        <v>0.77623303054496762</v>
      </c>
      <c r="V102" s="47">
        <f t="shared" si="202"/>
        <v>0.69010694319999999</v>
      </c>
      <c r="W102" s="47">
        <f t="shared" si="203"/>
        <v>0.64881813560000001</v>
      </c>
      <c r="X102" s="239">
        <f t="shared" si="204"/>
        <v>0.68086787185093611</v>
      </c>
      <c r="Y102" s="306">
        <f t="shared" si="205"/>
        <v>5.6837745019660078E-3</v>
      </c>
      <c r="Z102" s="306">
        <f t="shared" si="206"/>
        <v>4.4752086140680244E-6</v>
      </c>
      <c r="AA102" s="192"/>
      <c r="AB102" s="192"/>
      <c r="AC102" s="192"/>
      <c r="AD102" s="192"/>
      <c r="AE102" s="192"/>
      <c r="AF102" s="192"/>
      <c r="AG102" s="251">
        <f t="shared" si="166"/>
        <v>1433738424205.7283</v>
      </c>
      <c r="AH102" s="246">
        <f t="shared" si="207"/>
        <v>8608725199.2922001</v>
      </c>
      <c r="AI102" s="246">
        <f t="shared" si="167"/>
        <v>1691112105561.1543</v>
      </c>
      <c r="AJ102" s="246">
        <f t="shared" si="208"/>
        <v>13847555888.523577</v>
      </c>
      <c r="AK102" s="246">
        <f t="shared" si="168"/>
        <v>174546574.43947619</v>
      </c>
      <c r="AL102" s="246">
        <f t="shared" si="209"/>
        <v>79527107.403615773</v>
      </c>
      <c r="AM102" s="213" t="str">
        <f t="shared" si="210"/>
        <v>sample name</v>
      </c>
      <c r="AN102" s="256">
        <f t="shared" si="211"/>
        <v>1303284548.9639471</v>
      </c>
      <c r="AO102" s="252">
        <f t="shared" si="212"/>
        <v>1433738424205.7283</v>
      </c>
      <c r="AP102" s="252">
        <f t="shared" si="169"/>
        <v>-2.199E-3</v>
      </c>
      <c r="AQ102" s="252">
        <f t="shared" si="170"/>
        <v>-0.99998423165137618</v>
      </c>
      <c r="AR102" s="252">
        <f t="shared" si="213"/>
        <v>8608725199.2922001</v>
      </c>
      <c r="AS102" s="252">
        <f t="shared" si="171"/>
        <v>1.6318924942564423E-4</v>
      </c>
      <c r="AT102" s="252">
        <f t="shared" si="214"/>
        <v>-7.452123257462559E-2</v>
      </c>
      <c r="AU102" s="252">
        <f t="shared" si="215"/>
        <v>137290153.01859486</v>
      </c>
      <c r="AV102" s="252">
        <f t="shared" si="216"/>
        <v>9456562.6330664139</v>
      </c>
      <c r="AW102" s="252">
        <f t="shared" si="217"/>
        <v>996169.97067578149</v>
      </c>
      <c r="AX102" s="252">
        <f t="shared" si="218"/>
        <v>2673662207.5426502</v>
      </c>
      <c r="AY102" s="252">
        <f t="shared" si="219"/>
        <v>1691112105561.1543</v>
      </c>
      <c r="AZ102" s="252">
        <f t="shared" si="220"/>
        <v>-0.13029600894067567</v>
      </c>
      <c r="BA102" s="252">
        <f t="shared" si="221"/>
        <v>-1</v>
      </c>
      <c r="BB102" s="252">
        <f t="shared" si="222"/>
        <v>13847555888.523577</v>
      </c>
      <c r="BC102" s="252">
        <f t="shared" si="223"/>
        <v>5.34545603211162E-4</v>
      </c>
      <c r="BD102" s="252">
        <f t="shared" si="224"/>
        <v>-4.1025163014571245E-3</v>
      </c>
      <c r="BE102" s="252">
        <f t="shared" si="225"/>
        <v>26831629.130094022</v>
      </c>
      <c r="BF102" s="252">
        <f t="shared" si="226"/>
        <v>269331.52955150726</v>
      </c>
      <c r="BG102" s="252">
        <f t="shared" si="227"/>
        <v>124328.76421099737</v>
      </c>
      <c r="BH102" s="213"/>
      <c r="BI102" s="213"/>
      <c r="BJ102" s="213"/>
      <c r="BK102" s="213"/>
      <c r="BL102" s="213" t="str">
        <f t="shared" si="228"/>
        <v>sample name</v>
      </c>
      <c r="BM102" s="304">
        <f>(($AC$20-'ICPMS Data'!V103)/('ICPMS Data'!V103/$AC$12-1)*AG102)</f>
        <v>1442224508600.5576</v>
      </c>
      <c r="BN102" s="304">
        <f t="shared" si="229"/>
        <v>1433738424205.7283</v>
      </c>
      <c r="BO102" s="304">
        <f>$AC$33-'ICPMS Data'!V103</f>
        <v>-0.99999899999999997</v>
      </c>
      <c r="BP102" s="304">
        <f>'ICPMS Data'!V103/$AC$12-1</f>
        <v>-0.9928325688073395</v>
      </c>
      <c r="BQ102" s="304">
        <f t="shared" si="230"/>
        <v>8608725199.2922001</v>
      </c>
      <c r="BR102" s="304">
        <f>SQRT($AD$33^2+'ICPMS Data'!W103^2)</f>
        <v>1</v>
      </c>
      <c r="BS102" s="304">
        <f>BP102*SQRT(('ICPMS Data'!W103/'ICPMS Data'!V103)^2+($AE$12/$AC$12)^2)</f>
        <v>-0.99285807041188889</v>
      </c>
      <c r="BT102" s="304">
        <f t="shared" si="231"/>
        <v>2039659057534.6572</v>
      </c>
      <c r="BU102" s="485">
        <f t="shared" si="232"/>
        <v>10464703511.882029</v>
      </c>
      <c r="BV102" s="304">
        <f t="shared" si="233"/>
        <v>14799656485.616226</v>
      </c>
      <c r="BW102" s="304">
        <f>AI102*(($AC$21-'ICPMS Data'!X103)/('ICPMS Data'!X103/$AC$13-1))</f>
        <v>1473438918630.7102</v>
      </c>
      <c r="BX102" s="304">
        <f t="shared" si="234"/>
        <v>1691112105561.1543</v>
      </c>
      <c r="BY102" s="304">
        <f>$AC$34-'ICPMS Data'!X103</f>
        <v>-0.99999899999999997</v>
      </c>
      <c r="BZ102" s="304">
        <f>'ICPMS Data'!X103/$AC$13-1</f>
        <v>-1</v>
      </c>
      <c r="CA102" s="304">
        <f t="shared" si="235"/>
        <v>13847555888.523577</v>
      </c>
      <c r="CB102" s="304">
        <f>SQRT($AD$34^2+'ICPMS Data'!Y103^2)</f>
        <v>1</v>
      </c>
      <c r="CC102" s="304">
        <f>BZ102*SQRT(('ICPMS Data'!Y103/'ICPMS Data'!X103)^2+($AE$13/$AC$13)^2)</f>
        <v>-1</v>
      </c>
      <c r="CD102" s="304">
        <f t="shared" si="236"/>
        <v>2083793272822.5024</v>
      </c>
      <c r="CE102" s="485">
        <v>0</v>
      </c>
      <c r="CF102" s="485">
        <v>0</v>
      </c>
      <c r="CG102" s="213" t="str">
        <f t="shared" si="237"/>
        <v>sample name</v>
      </c>
      <c r="CH102" s="262">
        <f t="shared" si="238"/>
        <v>1440921224051.5938</v>
      </c>
      <c r="CI102" s="257">
        <f t="shared" si="239"/>
        <v>2039659062155.1809</v>
      </c>
      <c r="CJ102" s="257">
        <f t="shared" si="240"/>
        <v>10455246949.248962</v>
      </c>
      <c r="CK102" s="257">
        <f t="shared" si="241"/>
        <v>14799656519.142496</v>
      </c>
      <c r="CL102" s="262">
        <f t="shared" si="242"/>
        <v>1470765256423.1675</v>
      </c>
      <c r="CM102" s="257">
        <f t="shared" si="243"/>
        <v>2083793272995.249</v>
      </c>
      <c r="CN102" s="262">
        <f t="shared" si="244"/>
        <v>-269331.52955150726</v>
      </c>
      <c r="CO102" s="257">
        <f t="shared" si="245"/>
        <v>124328.76421099737</v>
      </c>
      <c r="CP102" s="286"/>
      <c r="CQ102" s="218">
        <f t="shared" si="246"/>
        <v>2.4109243704332935E-12</v>
      </c>
      <c r="CR102" s="48">
        <f t="shared" si="247"/>
        <v>3.3882271664527924E-12</v>
      </c>
      <c r="CS102" s="219">
        <f t="shared" si="248"/>
        <v>2.3935568505840428E-12</v>
      </c>
      <c r="CT102" s="219">
        <f t="shared" si="249"/>
        <v>3.3881379770019618E-12</v>
      </c>
      <c r="CU102" s="323">
        <f t="shared" si="250"/>
        <v>0.56437141893797726</v>
      </c>
      <c r="CV102" s="219">
        <f t="shared" si="251"/>
        <v>1.7367519849250768E-14</v>
      </c>
      <c r="CW102" s="219">
        <f t="shared" si="252"/>
        <v>2.4584147041764943E-14</v>
      </c>
      <c r="CX102" s="323">
        <f t="shared" si="253"/>
        <v>3.5831675947316753E-3</v>
      </c>
      <c r="CY102" s="48">
        <f t="shared" si="254"/>
        <v>2.443131655187986E-12</v>
      </c>
      <c r="CZ102" s="48">
        <f t="shared" si="255"/>
        <v>3.4614506195934368E-12</v>
      </c>
      <c r="DA102" s="323">
        <f t="shared" si="256"/>
        <v>0.43204541346729097</v>
      </c>
      <c r="DB102" s="219">
        <f t="shared" si="257"/>
        <v>0</v>
      </c>
      <c r="DC102" s="219">
        <f t="shared" si="258"/>
        <v>0</v>
      </c>
      <c r="DD102" s="213"/>
      <c r="DE102" s="267">
        <f t="shared" si="259"/>
        <v>0.57387232789423681</v>
      </c>
      <c r="DF102" s="263">
        <f t="shared" si="260"/>
        <v>0.80649971243075813</v>
      </c>
      <c r="DG102" s="263">
        <f t="shared" si="261"/>
        <v>0.56690426926982029</v>
      </c>
      <c r="DH102" s="263">
        <f t="shared" si="262"/>
        <v>0.8031950017704611</v>
      </c>
      <c r="DI102" s="263">
        <f t="shared" si="263"/>
        <v>0</v>
      </c>
      <c r="DJ102" s="268">
        <f t="shared" si="264"/>
        <v>0</v>
      </c>
      <c r="DL102" s="49">
        <f>'He Data'!P104/(1000000000*22413.6)</f>
        <v>4.4615768997394438E-14</v>
      </c>
      <c r="DM102" s="45">
        <f>DL102*('He Data'!Q104/'He Data'!P104)</f>
        <v>4.4615768997394438E-16</v>
      </c>
      <c r="DN102" s="50">
        <f t="shared" si="265"/>
        <v>26867616090.23093</v>
      </c>
      <c r="DO102" s="51">
        <f>DN102*('He Data'!Q104/'He Data'!P104)</f>
        <v>268676160.9023093</v>
      </c>
      <c r="DP102" s="50">
        <f t="shared" si="266"/>
        <v>6.5527793044642685E-14</v>
      </c>
      <c r="DQ102" s="50">
        <f t="shared" si="267"/>
        <v>6.5527793044642689E-16</v>
      </c>
      <c r="DR102" s="50">
        <f>('He Data'!P104/1000000000)*0.0000000008107131194</f>
        <v>8.1071311940000007E-19</v>
      </c>
      <c r="DS102" s="50">
        <f>('He Data'!P104/1000000000)/3785.41178*42</f>
        <v>1.1095226210766429E-11</v>
      </c>
      <c r="DW102" s="213" t="str">
        <f t="shared" si="268"/>
        <v>sample name</v>
      </c>
      <c r="DX102" s="324">
        <f t="shared" si="269"/>
        <v>11.682668485640901</v>
      </c>
      <c r="DY102" s="325">
        <f t="shared" si="270"/>
        <v>12.479820849095493</v>
      </c>
      <c r="DZ102" s="326">
        <f t="shared" si="271"/>
        <v>11682668.485640902</v>
      </c>
      <c r="EA102" s="326">
        <f t="shared" si="305"/>
        <v>4.4615793103292131E-14</v>
      </c>
      <c r="EB102" s="324">
        <f t="shared" si="306"/>
        <v>-5.40299948539397E-7</v>
      </c>
      <c r="EC102" s="326">
        <f t="shared" si="272"/>
        <v>11682662.173495721</v>
      </c>
      <c r="ED102" s="324">
        <f t="shared" si="273"/>
        <v>11.682662173495721</v>
      </c>
      <c r="EE102" s="326"/>
      <c r="EF102" s="457" t="str">
        <f>'Picking Information'!B105</f>
        <v>4</v>
      </c>
      <c r="EG102" s="459" t="str">
        <f>'Picking Information'!C105</f>
        <v>a</v>
      </c>
      <c r="EH102" s="510">
        <f>IF($EG102="a",'Alpha Ejection Compiler'!G102,IF($EG102="z",'Alpha Ejection Compiler'!N102,IF($EG102="t",'Alpha Ejection Compiler'!U102,IF($EG102="m",'Alpha Ejection Compiler'!AB102,-1))))</f>
        <v>8.9504172281360495E-7</v>
      </c>
      <c r="EI102" s="511">
        <f>'Alpha Ejection Compiler'!E102</f>
        <v>36.473074156562177</v>
      </c>
      <c r="EJ102" s="30">
        <f>IF($EG102="a",'Alpha Ejection Compiler'!H102,IF($EG102="z",'Alpha Ejection Compiler'!O102,IF($EG102="t",'Alpha Ejection Compiler'!V102,IF($EG102="m",'Alpha Ejection Compiler'!AC102,-1))))</f>
        <v>0.63662546245111906</v>
      </c>
      <c r="EK102" s="30">
        <f>IF($EG102="a",'Alpha Ejection Compiler'!I102,IF($EG102="z",'Alpha Ejection Compiler'!P102,IF($EG102="t",'Alpha Ejection Compiler'!W102,IF($EG102="m",'Alpha Ejection Compiler'!AD102,-1))))</f>
        <v>0.58319411675377286</v>
      </c>
      <c r="EL102" s="30">
        <f>IF($EG102="a",'Alpha Ejection Compiler'!J102,IF($EG102="z",'Alpha Ejection Compiler'!Q102,IF($EG102="t",'Alpha Ejection Compiler'!X102,IF($EG102="m",'Alpha Ejection Compiler'!AE102,-1))))</f>
        <v>0.57525580606267845</v>
      </c>
      <c r="EM102" s="30">
        <f>IF($EG102="a",'Alpha Ejection Compiler'!K102,IF($EG102="z",'Alpha Ejection Compiler'!R102,IF($EG102="t",'Alpha Ejection Compiler'!Y102,IF($EG102="m",'Alpha Ejection Compiler'!AF102,-1))))</f>
        <v>0.8803829323788831</v>
      </c>
      <c r="EN102" s="30">
        <f t="shared" si="274"/>
        <v>0.62289296042458098</v>
      </c>
      <c r="EO102" s="30">
        <f t="shared" si="307"/>
        <v>0.68086787185093611</v>
      </c>
      <c r="EP102" s="213" t="str">
        <f t="shared" si="275"/>
        <v>sample name</v>
      </c>
      <c r="EQ102" s="474">
        <f t="shared" si="276"/>
        <v>11.682662173495721</v>
      </c>
      <c r="ER102" s="475">
        <f t="shared" si="277"/>
        <v>12.479814106248931</v>
      </c>
      <c r="ES102" s="473">
        <f t="shared" si="278"/>
        <v>11682662.173495721</v>
      </c>
      <c r="ET102" s="476">
        <f t="shared" si="308"/>
        <v>2.7808242859479022E-14</v>
      </c>
      <c r="EU102" s="478">
        <f t="shared" si="309"/>
        <v>0.37671716784478099</v>
      </c>
      <c r="EV102" s="477">
        <f t="shared" si="279"/>
        <v>16083721.580382382</v>
      </c>
      <c r="EW102" s="474">
        <f t="shared" si="280"/>
        <v>16.083721580382381</v>
      </c>
      <c r="EX102" s="474"/>
      <c r="EZ102" s="128">
        <f t="shared" si="310"/>
        <v>2.9704040515747972E-21</v>
      </c>
      <c r="FA102" s="63">
        <f t="shared" si="311"/>
        <v>1.1973081346474233E-22</v>
      </c>
      <c r="FB102" s="67">
        <f t="shared" si="312"/>
        <v>7.2524363184255366E-22</v>
      </c>
      <c r="FC102" s="63">
        <f t="shared" si="313"/>
        <v>0</v>
      </c>
      <c r="FD102" s="63">
        <f t="shared" si="281"/>
        <v>3.8153784968820935E-21</v>
      </c>
      <c r="FE102" s="67">
        <f t="shared" si="282"/>
        <v>1.610802832088443E-10</v>
      </c>
      <c r="FF102" s="67">
        <f t="shared" si="314"/>
        <v>11682668.485640902</v>
      </c>
      <c r="FG102" s="64">
        <f t="shared" si="283"/>
        <v>11.682668485640901</v>
      </c>
      <c r="FH102" s="65">
        <f t="shared" si="315"/>
        <v>17150937.628700923</v>
      </c>
      <c r="FI102" s="65">
        <f t="shared" si="284"/>
        <v>17.150937628700923</v>
      </c>
      <c r="FJ102" s="65">
        <f t="shared" si="316"/>
        <v>19.472796493930787</v>
      </c>
      <c r="FK102" s="63">
        <f t="shared" si="317"/>
        <v>3.8153784968820935E-21</v>
      </c>
      <c r="FL102" s="63">
        <f t="shared" si="318"/>
        <v>4.3317286102918066E-21</v>
      </c>
      <c r="FM102" s="63">
        <f t="shared" si="319"/>
        <v>13264244.25602527</v>
      </c>
      <c r="FN102" s="65">
        <f t="shared" si="285"/>
        <v>13.26424425602527</v>
      </c>
      <c r="FO102" s="66">
        <f t="shared" si="286"/>
        <v>113.53779551588126</v>
      </c>
      <c r="FQ102" s="73">
        <f>IF('Picking Information'!U105="Y",'Calculations Page'!FG102,-1)</f>
        <v>11.682668485640901</v>
      </c>
      <c r="FR102" s="72">
        <f>IF('Picking Information'!U105="Y",'Calculations Page'!FN102,-1)</f>
        <v>13.26424425602527</v>
      </c>
      <c r="FS102" s="72">
        <f>IF('Picking Information'!A105="Y",1,'Calculations Page'!X102)</f>
        <v>0.68086787185093611</v>
      </c>
      <c r="FT102" s="72">
        <f t="shared" si="287"/>
        <v>7</v>
      </c>
      <c r="FU102" s="72">
        <f t="shared" si="288"/>
        <v>17.158495750257128</v>
      </c>
      <c r="FV102" s="72">
        <f t="shared" si="289"/>
        <v>19.481377818528117</v>
      </c>
      <c r="FW102" s="74">
        <f t="shared" si="290"/>
        <v>38.962755637056233</v>
      </c>
      <c r="FY102" s="79">
        <f t="shared" si="187"/>
        <v>49.847697442687604</v>
      </c>
      <c r="FZ102" s="80">
        <f t="shared" si="188"/>
        <v>0.49847697442687605</v>
      </c>
      <c r="GA102" s="80">
        <f>(DE102/1000)/'Calculations Page'!EH102</f>
        <v>641.16824195663492</v>
      </c>
      <c r="GB102" s="80">
        <f t="shared" si="189"/>
        <v>901.0749911138098</v>
      </c>
      <c r="GC102" s="80">
        <f>(DG102/1000)/'Calculations Page'!EH102</f>
        <v>633.38306452098186</v>
      </c>
      <c r="GD102" s="80">
        <f t="shared" si="190"/>
        <v>897.3827490919424</v>
      </c>
      <c r="GE102" s="80">
        <f>(DI102/1000)/'Calculations Page'!EH102</f>
        <v>0</v>
      </c>
      <c r="GF102" s="80" t="e">
        <f t="shared" si="191"/>
        <v>#DIV/0!</v>
      </c>
      <c r="GG102" s="81">
        <f t="shared" si="291"/>
        <v>790.01326211906564</v>
      </c>
      <c r="GH102" s="516">
        <f t="shared" si="192"/>
        <v>1.4263639754173495E-16</v>
      </c>
      <c r="GI102" s="515"/>
      <c r="GJ102" s="243"/>
      <c r="GK102" s="85" t="str">
        <f t="shared" si="292"/>
        <v>49.848</v>
      </c>
      <c r="GL102" s="86" t="str">
        <f t="shared" si="293"/>
        <v>0.498</v>
      </c>
      <c r="GM102" s="86" t="str">
        <f t="shared" si="294"/>
        <v>641.17</v>
      </c>
      <c r="GN102" s="86" t="str">
        <f t="shared" si="295"/>
        <v>901.07</v>
      </c>
      <c r="GO102" s="86" t="str">
        <f t="shared" si="296"/>
        <v>633.38</v>
      </c>
      <c r="GP102" s="86" t="str">
        <f t="shared" si="297"/>
        <v>897.38</v>
      </c>
      <c r="GQ102" s="86" t="str">
        <f t="shared" si="298"/>
        <v>0.00</v>
      </c>
      <c r="GR102" s="86" t="e">
        <f t="shared" si="299"/>
        <v>#DIV/0!</v>
      </c>
      <c r="GS102" s="86" t="str">
        <f t="shared" si="300"/>
        <v>11.68</v>
      </c>
      <c r="GT102" s="86" t="str">
        <f t="shared" si="301"/>
        <v>0.681</v>
      </c>
      <c r="GU102" s="86" t="str">
        <f t="shared" si="302"/>
        <v>17.16</v>
      </c>
      <c r="GV102" s="87" t="str">
        <f t="shared" si="303"/>
        <v>19.48</v>
      </c>
      <c r="GW102" s="87" t="str">
        <f t="shared" si="304"/>
        <v>13.26</v>
      </c>
      <c r="GX102" s="129"/>
      <c r="GY102" s="93"/>
    </row>
    <row r="103" spans="1:207">
      <c r="A103" s="39" t="str">
        <f>'Picking Information'!B106</f>
        <v>4</v>
      </c>
      <c r="B103" s="40" t="str">
        <f>'Picking Information'!D106</f>
        <v>TraIL</v>
      </c>
      <c r="C103" s="40" t="str">
        <f>'Picking Information'!E106</f>
        <v>sample name</v>
      </c>
      <c r="D103" s="45">
        <f>'Picking Information'!F106</f>
        <v>0</v>
      </c>
      <c r="E103" s="45">
        <v>1</v>
      </c>
      <c r="F103" s="121">
        <f>'Picking Information'!H106</f>
        <v>100</v>
      </c>
      <c r="G103" s="121">
        <f>'Picking Information'!I106</f>
        <v>100</v>
      </c>
      <c r="H103" s="121">
        <f>'Picking Information'!J106</f>
        <v>100</v>
      </c>
      <c r="I103" s="121">
        <f>'Picking Information'!K106</f>
        <v>100</v>
      </c>
      <c r="J103" s="121">
        <f t="shared" si="193"/>
        <v>100</v>
      </c>
      <c r="K103" s="121">
        <f t="shared" si="194"/>
        <v>100</v>
      </c>
      <c r="L103" s="121">
        <f t="shared" si="195"/>
        <v>50</v>
      </c>
      <c r="M103" s="121">
        <f>IF('Picking Information'!P106="N",'Calculations Page'!F103*1.5,'Calculations Page'!F103)</f>
        <v>100</v>
      </c>
      <c r="N103" s="46" t="str">
        <f>'Picking Information'!R106</f>
        <v>apatite</v>
      </c>
      <c r="O103" s="222"/>
      <c r="P103" s="47">
        <f t="shared" si="196"/>
        <v>2.0784609690826529E-6</v>
      </c>
      <c r="Q103" s="306">
        <f t="shared" si="197"/>
        <v>8.9504172281360495E-7</v>
      </c>
      <c r="R103" s="47">
        <f t="shared" si="198"/>
        <v>1.013358894683579</v>
      </c>
      <c r="S103" s="47">
        <f t="shared" si="199"/>
        <v>6.6199999999999995E-2</v>
      </c>
      <c r="T103" s="47">
        <f t="shared" si="200"/>
        <v>0.06</v>
      </c>
      <c r="U103" s="47">
        <f t="shared" si="201"/>
        <v>0.77623303054496762</v>
      </c>
      <c r="V103" s="47">
        <f t="shared" si="202"/>
        <v>0.69010694319999999</v>
      </c>
      <c r="W103" s="47">
        <f t="shared" si="203"/>
        <v>0.64881813560000001</v>
      </c>
      <c r="X103" s="239">
        <f t="shared" si="204"/>
        <v>0.68086787185093611</v>
      </c>
      <c r="Y103" s="306">
        <f t="shared" si="205"/>
        <v>5.6837745019660078E-3</v>
      </c>
      <c r="Z103" s="306">
        <f t="shared" si="206"/>
        <v>4.4752086140680244E-6</v>
      </c>
      <c r="AA103" s="192"/>
      <c r="AB103" s="192"/>
      <c r="AC103" s="192"/>
      <c r="AD103" s="192"/>
      <c r="AE103" s="192"/>
      <c r="AF103" s="192"/>
      <c r="AG103" s="251">
        <f t="shared" si="166"/>
        <v>1433738424205.7283</v>
      </c>
      <c r="AH103" s="246">
        <f t="shared" si="207"/>
        <v>8608725199.2922001</v>
      </c>
      <c r="AI103" s="246">
        <f t="shared" si="167"/>
        <v>1691112105561.1543</v>
      </c>
      <c r="AJ103" s="246">
        <f t="shared" si="208"/>
        <v>13847555888.523577</v>
      </c>
      <c r="AK103" s="246">
        <f t="shared" si="168"/>
        <v>174546574.43947619</v>
      </c>
      <c r="AL103" s="246">
        <f t="shared" si="209"/>
        <v>79527107.403615773</v>
      </c>
      <c r="AM103" s="213" t="str">
        <f t="shared" si="210"/>
        <v>sample name</v>
      </c>
      <c r="AN103" s="256">
        <f t="shared" si="211"/>
        <v>1303284548.9639471</v>
      </c>
      <c r="AO103" s="252">
        <f t="shared" si="212"/>
        <v>1433738424205.7283</v>
      </c>
      <c r="AP103" s="252">
        <f t="shared" si="169"/>
        <v>-2.199E-3</v>
      </c>
      <c r="AQ103" s="252">
        <f t="shared" si="170"/>
        <v>-0.99998423165137618</v>
      </c>
      <c r="AR103" s="252">
        <f t="shared" si="213"/>
        <v>8608725199.2922001</v>
      </c>
      <c r="AS103" s="252">
        <f t="shared" si="171"/>
        <v>1.6318924942564423E-4</v>
      </c>
      <c r="AT103" s="252">
        <f t="shared" si="214"/>
        <v>-7.452123257462559E-2</v>
      </c>
      <c r="AU103" s="252">
        <f t="shared" si="215"/>
        <v>137290153.01859486</v>
      </c>
      <c r="AV103" s="252">
        <f t="shared" si="216"/>
        <v>9456562.6330664139</v>
      </c>
      <c r="AW103" s="252">
        <f t="shared" si="217"/>
        <v>996169.97067578149</v>
      </c>
      <c r="AX103" s="252">
        <f t="shared" si="218"/>
        <v>2673662207.5426502</v>
      </c>
      <c r="AY103" s="252">
        <f t="shared" si="219"/>
        <v>1691112105561.1543</v>
      </c>
      <c r="AZ103" s="252">
        <f t="shared" si="220"/>
        <v>-0.13029600894067567</v>
      </c>
      <c r="BA103" s="252">
        <f t="shared" si="221"/>
        <v>-1</v>
      </c>
      <c r="BB103" s="252">
        <f t="shared" si="222"/>
        <v>13847555888.523577</v>
      </c>
      <c r="BC103" s="252">
        <f t="shared" si="223"/>
        <v>5.34545603211162E-4</v>
      </c>
      <c r="BD103" s="252">
        <f t="shared" si="224"/>
        <v>-4.1025163014571245E-3</v>
      </c>
      <c r="BE103" s="252">
        <f t="shared" si="225"/>
        <v>26831629.130094022</v>
      </c>
      <c r="BF103" s="252">
        <f t="shared" si="226"/>
        <v>269331.52955150726</v>
      </c>
      <c r="BG103" s="252">
        <f t="shared" si="227"/>
        <v>124328.76421099737</v>
      </c>
      <c r="BH103" s="213"/>
      <c r="BI103" s="213"/>
      <c r="BJ103" s="213"/>
      <c r="BK103" s="213"/>
      <c r="BL103" s="213" t="str">
        <f t="shared" si="228"/>
        <v>sample name</v>
      </c>
      <c r="BM103" s="304">
        <f>(($AC$20-'ICPMS Data'!V104)/('ICPMS Data'!V104/$AC$12-1)*AG103)</f>
        <v>1442224508600.5576</v>
      </c>
      <c r="BN103" s="304">
        <f t="shared" si="229"/>
        <v>1433738424205.7283</v>
      </c>
      <c r="BO103" s="304">
        <f>$AC$33-'ICPMS Data'!V104</f>
        <v>-0.99999899999999997</v>
      </c>
      <c r="BP103" s="304">
        <f>'ICPMS Data'!V104/$AC$12-1</f>
        <v>-0.9928325688073395</v>
      </c>
      <c r="BQ103" s="304">
        <f t="shared" si="230"/>
        <v>8608725199.2922001</v>
      </c>
      <c r="BR103" s="304">
        <f>SQRT($AD$33^2+'ICPMS Data'!W104^2)</f>
        <v>1</v>
      </c>
      <c r="BS103" s="304">
        <f>BP103*SQRT(('ICPMS Data'!W104/'ICPMS Data'!V104)^2+($AE$12/$AC$12)^2)</f>
        <v>-0.99285807041188889</v>
      </c>
      <c r="BT103" s="304">
        <f t="shared" si="231"/>
        <v>2039659057534.6572</v>
      </c>
      <c r="BU103" s="485">
        <f t="shared" si="232"/>
        <v>10464703511.882029</v>
      </c>
      <c r="BV103" s="304">
        <f t="shared" si="233"/>
        <v>14799656485.616226</v>
      </c>
      <c r="BW103" s="304">
        <f>AI103*(($AC$21-'ICPMS Data'!X104)/('ICPMS Data'!X104/$AC$13-1))</f>
        <v>1473438918630.7102</v>
      </c>
      <c r="BX103" s="304">
        <f t="shared" si="234"/>
        <v>1691112105561.1543</v>
      </c>
      <c r="BY103" s="304">
        <f>$AC$34-'ICPMS Data'!X104</f>
        <v>-0.99999899999999997</v>
      </c>
      <c r="BZ103" s="304">
        <f>'ICPMS Data'!X104/$AC$13-1</f>
        <v>-1</v>
      </c>
      <c r="CA103" s="304">
        <f t="shared" si="235"/>
        <v>13847555888.523577</v>
      </c>
      <c r="CB103" s="304">
        <f>SQRT($AD$34^2+'ICPMS Data'!Y104^2)</f>
        <v>1</v>
      </c>
      <c r="CC103" s="304">
        <f>BZ103*SQRT(('ICPMS Data'!Y104/'ICPMS Data'!X104)^2+($AE$13/$AC$13)^2)</f>
        <v>-1</v>
      </c>
      <c r="CD103" s="304">
        <f t="shared" si="236"/>
        <v>2083793272822.5024</v>
      </c>
      <c r="CE103" s="485">
        <v>0</v>
      </c>
      <c r="CF103" s="485">
        <v>0</v>
      </c>
      <c r="CG103" s="213" t="str">
        <f t="shared" si="237"/>
        <v>sample name</v>
      </c>
      <c r="CH103" s="262">
        <f t="shared" si="238"/>
        <v>1440921224051.5938</v>
      </c>
      <c r="CI103" s="257">
        <f t="shared" si="239"/>
        <v>2039659062155.1809</v>
      </c>
      <c r="CJ103" s="257">
        <f t="shared" si="240"/>
        <v>10455246949.248962</v>
      </c>
      <c r="CK103" s="257">
        <f t="shared" si="241"/>
        <v>14799656519.142496</v>
      </c>
      <c r="CL103" s="262">
        <f t="shared" si="242"/>
        <v>1470765256423.1675</v>
      </c>
      <c r="CM103" s="257">
        <f t="shared" si="243"/>
        <v>2083793272995.249</v>
      </c>
      <c r="CN103" s="262">
        <f t="shared" si="244"/>
        <v>-269331.52955150726</v>
      </c>
      <c r="CO103" s="257">
        <f t="shared" si="245"/>
        <v>124328.76421099737</v>
      </c>
      <c r="CP103" s="286"/>
      <c r="CQ103" s="218">
        <f t="shared" si="246"/>
        <v>2.4109243704332935E-12</v>
      </c>
      <c r="CR103" s="48">
        <f t="shared" si="247"/>
        <v>3.3882271664527924E-12</v>
      </c>
      <c r="CS103" s="219">
        <f t="shared" si="248"/>
        <v>2.3935568505840428E-12</v>
      </c>
      <c r="CT103" s="219">
        <f t="shared" si="249"/>
        <v>3.3881379770019618E-12</v>
      </c>
      <c r="CU103" s="323">
        <f t="shared" si="250"/>
        <v>0.56437141893797726</v>
      </c>
      <c r="CV103" s="219">
        <f t="shared" si="251"/>
        <v>1.7367519849250768E-14</v>
      </c>
      <c r="CW103" s="219">
        <f t="shared" si="252"/>
        <v>2.4584147041764943E-14</v>
      </c>
      <c r="CX103" s="323">
        <f t="shared" si="253"/>
        <v>3.5831675947316753E-3</v>
      </c>
      <c r="CY103" s="48">
        <f t="shared" si="254"/>
        <v>2.443131655187986E-12</v>
      </c>
      <c r="CZ103" s="48">
        <f t="shared" si="255"/>
        <v>3.4614506195934368E-12</v>
      </c>
      <c r="DA103" s="323">
        <f t="shared" si="256"/>
        <v>0.43204541346729097</v>
      </c>
      <c r="DB103" s="219">
        <f t="shared" si="257"/>
        <v>0</v>
      </c>
      <c r="DC103" s="219">
        <f t="shared" si="258"/>
        <v>0</v>
      </c>
      <c r="DD103" s="213"/>
      <c r="DE103" s="267">
        <f t="shared" si="259"/>
        <v>0.57387232789423681</v>
      </c>
      <c r="DF103" s="263">
        <f t="shared" si="260"/>
        <v>0.80649971243075813</v>
      </c>
      <c r="DG103" s="263">
        <f t="shared" si="261"/>
        <v>0.56690426926982029</v>
      </c>
      <c r="DH103" s="263">
        <f t="shared" si="262"/>
        <v>0.8031950017704611</v>
      </c>
      <c r="DI103" s="263">
        <f t="shared" si="263"/>
        <v>0</v>
      </c>
      <c r="DJ103" s="268">
        <f t="shared" si="264"/>
        <v>0</v>
      </c>
      <c r="DL103" s="49">
        <f>'He Data'!P105/(1000000000*22413.6)</f>
        <v>4.4615768997394438E-14</v>
      </c>
      <c r="DM103" s="45">
        <f>DL103*('He Data'!Q105/'He Data'!P105)</f>
        <v>4.4615768997394438E-16</v>
      </c>
      <c r="DN103" s="50">
        <f t="shared" si="265"/>
        <v>26867616090.23093</v>
      </c>
      <c r="DO103" s="51">
        <f>DN103*('He Data'!Q105/'He Data'!P105)</f>
        <v>268676160.9023093</v>
      </c>
      <c r="DP103" s="50">
        <f t="shared" si="266"/>
        <v>6.5527793044642685E-14</v>
      </c>
      <c r="DQ103" s="50">
        <f t="shared" si="267"/>
        <v>6.5527793044642689E-16</v>
      </c>
      <c r="DR103" s="50">
        <f>('He Data'!P105/1000000000)*0.0000000008107131194</f>
        <v>8.1071311940000007E-19</v>
      </c>
      <c r="DS103" s="50">
        <f>('He Data'!P105/1000000000)/3785.41178*42</f>
        <v>1.1095226210766429E-11</v>
      </c>
      <c r="DW103" s="213" t="str">
        <f t="shared" si="268"/>
        <v>sample name</v>
      </c>
      <c r="DX103" s="324">
        <f t="shared" si="269"/>
        <v>11.682668485640901</v>
      </c>
      <c r="DY103" s="325">
        <f t="shared" si="270"/>
        <v>12.479820849095493</v>
      </c>
      <c r="DZ103" s="326">
        <f t="shared" si="271"/>
        <v>11682668.485640902</v>
      </c>
      <c r="EA103" s="326">
        <f t="shared" si="305"/>
        <v>4.4615793103292131E-14</v>
      </c>
      <c r="EB103" s="324">
        <f t="shared" si="306"/>
        <v>-5.40299948539397E-7</v>
      </c>
      <c r="EC103" s="326">
        <f t="shared" si="272"/>
        <v>11682662.173495721</v>
      </c>
      <c r="ED103" s="324">
        <f t="shared" si="273"/>
        <v>11.682662173495721</v>
      </c>
      <c r="EE103" s="326"/>
      <c r="EF103" s="457" t="str">
        <f>'Picking Information'!B106</f>
        <v>4</v>
      </c>
      <c r="EG103" s="459" t="str">
        <f>'Picking Information'!C106</f>
        <v>a</v>
      </c>
      <c r="EH103" s="510">
        <f>IF($EG103="a",'Alpha Ejection Compiler'!G103,IF($EG103="z",'Alpha Ejection Compiler'!N103,IF($EG103="t",'Alpha Ejection Compiler'!U103,IF($EG103="m",'Alpha Ejection Compiler'!AB103,-1))))</f>
        <v>8.9504172281360495E-7</v>
      </c>
      <c r="EI103" s="511">
        <f>'Alpha Ejection Compiler'!E103</f>
        <v>36.473074156562177</v>
      </c>
      <c r="EJ103" s="30">
        <f>IF($EG103="a",'Alpha Ejection Compiler'!H103,IF($EG103="z",'Alpha Ejection Compiler'!O103,IF($EG103="t",'Alpha Ejection Compiler'!V103,IF($EG103="m",'Alpha Ejection Compiler'!AC103,-1))))</f>
        <v>0.63662546245111906</v>
      </c>
      <c r="EK103" s="30">
        <f>IF($EG103="a",'Alpha Ejection Compiler'!I103,IF($EG103="z",'Alpha Ejection Compiler'!P103,IF($EG103="t",'Alpha Ejection Compiler'!W103,IF($EG103="m",'Alpha Ejection Compiler'!AD103,-1))))</f>
        <v>0.58319411675377286</v>
      </c>
      <c r="EL103" s="30">
        <f>IF($EG103="a",'Alpha Ejection Compiler'!J103,IF($EG103="z",'Alpha Ejection Compiler'!Q103,IF($EG103="t",'Alpha Ejection Compiler'!X103,IF($EG103="m",'Alpha Ejection Compiler'!AE103,-1))))</f>
        <v>0.57525580606267845</v>
      </c>
      <c r="EM103" s="30">
        <f>IF($EG103="a",'Alpha Ejection Compiler'!K103,IF($EG103="z",'Alpha Ejection Compiler'!R103,IF($EG103="t",'Alpha Ejection Compiler'!Y103,IF($EG103="m",'Alpha Ejection Compiler'!AF103,-1))))</f>
        <v>0.8803829323788831</v>
      </c>
      <c r="EN103" s="30">
        <f t="shared" si="274"/>
        <v>0.62289296042458098</v>
      </c>
      <c r="EO103" s="30">
        <f t="shared" si="307"/>
        <v>0.68086787185093611</v>
      </c>
      <c r="EP103" s="213" t="str">
        <f t="shared" si="275"/>
        <v>sample name</v>
      </c>
      <c r="EQ103" s="474">
        <f t="shared" si="276"/>
        <v>11.682662173495721</v>
      </c>
      <c r="ER103" s="475">
        <f t="shared" si="277"/>
        <v>12.479814106248931</v>
      </c>
      <c r="ES103" s="473">
        <f t="shared" si="278"/>
        <v>11682662.173495721</v>
      </c>
      <c r="ET103" s="476">
        <f t="shared" si="308"/>
        <v>2.7808242859479022E-14</v>
      </c>
      <c r="EU103" s="478">
        <f t="shared" si="309"/>
        <v>0.37671716784478099</v>
      </c>
      <c r="EV103" s="477">
        <f t="shared" si="279"/>
        <v>16083721.580382382</v>
      </c>
      <c r="EW103" s="474">
        <f t="shared" si="280"/>
        <v>16.083721580382381</v>
      </c>
      <c r="EX103" s="474"/>
      <c r="EZ103" s="128">
        <f t="shared" si="310"/>
        <v>2.9704040515747972E-21</v>
      </c>
      <c r="FA103" s="63">
        <f t="shared" si="311"/>
        <v>1.1973081346474233E-22</v>
      </c>
      <c r="FB103" s="67">
        <f t="shared" si="312"/>
        <v>7.2524363184255366E-22</v>
      </c>
      <c r="FC103" s="63">
        <f t="shared" si="313"/>
        <v>0</v>
      </c>
      <c r="FD103" s="63">
        <f t="shared" si="281"/>
        <v>3.8153784968820935E-21</v>
      </c>
      <c r="FE103" s="67">
        <f t="shared" si="282"/>
        <v>1.610802832088443E-10</v>
      </c>
      <c r="FF103" s="67">
        <f t="shared" si="314"/>
        <v>11682668.485640902</v>
      </c>
      <c r="FG103" s="64">
        <f t="shared" si="283"/>
        <v>11.682668485640901</v>
      </c>
      <c r="FH103" s="65">
        <f t="shared" si="315"/>
        <v>17150937.628700923</v>
      </c>
      <c r="FI103" s="65">
        <f t="shared" si="284"/>
        <v>17.150937628700923</v>
      </c>
      <c r="FJ103" s="65">
        <f t="shared" si="316"/>
        <v>19.472796493930787</v>
      </c>
      <c r="FK103" s="63">
        <f t="shared" si="317"/>
        <v>3.8153784968820935E-21</v>
      </c>
      <c r="FL103" s="63">
        <f t="shared" si="318"/>
        <v>4.3317286102918066E-21</v>
      </c>
      <c r="FM103" s="63">
        <f t="shared" si="319"/>
        <v>13264244.25602527</v>
      </c>
      <c r="FN103" s="65">
        <f t="shared" si="285"/>
        <v>13.26424425602527</v>
      </c>
      <c r="FO103" s="66">
        <f t="shared" si="286"/>
        <v>113.53779551588126</v>
      </c>
      <c r="FQ103" s="73">
        <f>IF('Picking Information'!U106="Y",'Calculations Page'!FG103,-1)</f>
        <v>11.682668485640901</v>
      </c>
      <c r="FR103" s="72">
        <f>IF('Picking Information'!U106="Y",'Calculations Page'!FN103,-1)</f>
        <v>13.26424425602527</v>
      </c>
      <c r="FS103" s="72">
        <f>IF('Picking Information'!A106="Y",1,'Calculations Page'!X103)</f>
        <v>0.68086787185093611</v>
      </c>
      <c r="FT103" s="72">
        <f t="shared" si="287"/>
        <v>7</v>
      </c>
      <c r="FU103" s="72">
        <f t="shared" si="288"/>
        <v>17.158495750257128</v>
      </c>
      <c r="FV103" s="72">
        <f t="shared" si="289"/>
        <v>19.481377818528117</v>
      </c>
      <c r="FW103" s="74">
        <f t="shared" si="290"/>
        <v>38.962755637056233</v>
      </c>
      <c r="FY103" s="79">
        <f t="shared" si="187"/>
        <v>49.847697442687604</v>
      </c>
      <c r="FZ103" s="80">
        <f t="shared" si="188"/>
        <v>0.49847697442687605</v>
      </c>
      <c r="GA103" s="80">
        <f>(DE103/1000)/'Calculations Page'!EH103</f>
        <v>641.16824195663492</v>
      </c>
      <c r="GB103" s="80">
        <f t="shared" si="189"/>
        <v>901.0749911138098</v>
      </c>
      <c r="GC103" s="80">
        <f>(DG103/1000)/'Calculations Page'!EH103</f>
        <v>633.38306452098186</v>
      </c>
      <c r="GD103" s="80">
        <f t="shared" si="190"/>
        <v>897.3827490919424</v>
      </c>
      <c r="GE103" s="80">
        <f>(DI103/1000)/'Calculations Page'!EH103</f>
        <v>0</v>
      </c>
      <c r="GF103" s="80" t="e">
        <f t="shared" si="191"/>
        <v>#DIV/0!</v>
      </c>
      <c r="GG103" s="81">
        <f t="shared" si="291"/>
        <v>790.01326211906564</v>
      </c>
      <c r="GH103" s="516">
        <f t="shared" si="192"/>
        <v>1.4263639754173495E-16</v>
      </c>
      <c r="GI103" s="515"/>
      <c r="GJ103" s="243"/>
      <c r="GK103" s="85" t="str">
        <f t="shared" si="292"/>
        <v>49.848</v>
      </c>
      <c r="GL103" s="86" t="str">
        <f t="shared" si="293"/>
        <v>0.498</v>
      </c>
      <c r="GM103" s="86" t="str">
        <f t="shared" si="294"/>
        <v>641.17</v>
      </c>
      <c r="GN103" s="86" t="str">
        <f t="shared" si="295"/>
        <v>901.07</v>
      </c>
      <c r="GO103" s="86" t="str">
        <f t="shared" si="296"/>
        <v>633.38</v>
      </c>
      <c r="GP103" s="86" t="str">
        <f t="shared" si="297"/>
        <v>897.38</v>
      </c>
      <c r="GQ103" s="86" t="str">
        <f t="shared" si="298"/>
        <v>0.00</v>
      </c>
      <c r="GR103" s="86" t="e">
        <f t="shared" si="299"/>
        <v>#DIV/0!</v>
      </c>
      <c r="GS103" s="86" t="str">
        <f t="shared" si="300"/>
        <v>11.68</v>
      </c>
      <c r="GT103" s="86" t="str">
        <f t="shared" si="301"/>
        <v>0.681</v>
      </c>
      <c r="GU103" s="86" t="str">
        <f t="shared" si="302"/>
        <v>17.16</v>
      </c>
      <c r="GV103" s="87" t="str">
        <f t="shared" si="303"/>
        <v>19.48</v>
      </c>
      <c r="GW103" s="87" t="str">
        <f t="shared" si="304"/>
        <v>13.26</v>
      </c>
      <c r="GX103" s="129"/>
      <c r="GY103" s="93"/>
    </row>
    <row r="104" spans="1:207">
      <c r="A104" s="39" t="str">
        <f>'Picking Information'!B107</f>
        <v>4</v>
      </c>
      <c r="B104" s="40" t="str">
        <f>'Picking Information'!D107</f>
        <v>TraIL</v>
      </c>
      <c r="C104" s="40" t="str">
        <f>'Picking Information'!E107</f>
        <v>sample name</v>
      </c>
      <c r="D104" s="45">
        <f>'Picking Information'!F107</f>
        <v>0</v>
      </c>
      <c r="E104" s="45">
        <v>1</v>
      </c>
      <c r="F104" s="121">
        <f>'Picking Information'!H107</f>
        <v>100</v>
      </c>
      <c r="G104" s="121">
        <f>'Picking Information'!I107</f>
        <v>100</v>
      </c>
      <c r="H104" s="121">
        <f>'Picking Information'!J107</f>
        <v>100</v>
      </c>
      <c r="I104" s="121">
        <f>'Picking Information'!K107</f>
        <v>100</v>
      </c>
      <c r="J104" s="121">
        <f t="shared" si="193"/>
        <v>100</v>
      </c>
      <c r="K104" s="121">
        <f t="shared" si="194"/>
        <v>100</v>
      </c>
      <c r="L104" s="121">
        <f t="shared" si="195"/>
        <v>50</v>
      </c>
      <c r="M104" s="121">
        <f>IF('Picking Information'!P107="N",'Calculations Page'!F104*1.5,'Calculations Page'!F104)</f>
        <v>100</v>
      </c>
      <c r="N104" s="46" t="str">
        <f>'Picking Information'!R107</f>
        <v>apatite</v>
      </c>
      <c r="O104" s="222"/>
      <c r="P104" s="47">
        <f t="shared" si="196"/>
        <v>2.0784609690826529E-6</v>
      </c>
      <c r="Q104" s="306">
        <f t="shared" si="197"/>
        <v>8.9504172281360495E-7</v>
      </c>
      <c r="R104" s="47">
        <f t="shared" si="198"/>
        <v>1.013358894683579</v>
      </c>
      <c r="S104" s="47">
        <f t="shared" si="199"/>
        <v>6.6199999999999995E-2</v>
      </c>
      <c r="T104" s="47">
        <f t="shared" si="200"/>
        <v>0.06</v>
      </c>
      <c r="U104" s="47">
        <f t="shared" si="201"/>
        <v>0.77623303054496762</v>
      </c>
      <c r="V104" s="47">
        <f t="shared" si="202"/>
        <v>0.69010694319999999</v>
      </c>
      <c r="W104" s="47">
        <f t="shared" si="203"/>
        <v>0.64881813560000001</v>
      </c>
      <c r="X104" s="239">
        <f t="shared" si="204"/>
        <v>0.68086787185093611</v>
      </c>
      <c r="Y104" s="306">
        <f t="shared" si="205"/>
        <v>5.6837745019660078E-3</v>
      </c>
      <c r="Z104" s="306">
        <f t="shared" si="206"/>
        <v>4.4752086140680244E-6</v>
      </c>
      <c r="AA104" s="192"/>
      <c r="AB104" s="192"/>
      <c r="AC104" s="192"/>
      <c r="AD104" s="192"/>
      <c r="AE104" s="192"/>
      <c r="AF104" s="192"/>
      <c r="AG104" s="251">
        <f t="shared" si="166"/>
        <v>1433738424205.7283</v>
      </c>
      <c r="AH104" s="246">
        <f t="shared" si="207"/>
        <v>8608725199.2922001</v>
      </c>
      <c r="AI104" s="246">
        <f t="shared" si="167"/>
        <v>1691112105561.1543</v>
      </c>
      <c r="AJ104" s="246">
        <f t="shared" si="208"/>
        <v>13847555888.523577</v>
      </c>
      <c r="AK104" s="246">
        <f t="shared" si="168"/>
        <v>174546574.43947619</v>
      </c>
      <c r="AL104" s="246">
        <f t="shared" si="209"/>
        <v>79527107.403615773</v>
      </c>
      <c r="AM104" s="213" t="str">
        <f t="shared" si="210"/>
        <v>sample name</v>
      </c>
      <c r="AN104" s="256">
        <f t="shared" si="211"/>
        <v>1303284548.9639471</v>
      </c>
      <c r="AO104" s="252">
        <f t="shared" si="212"/>
        <v>1433738424205.7283</v>
      </c>
      <c r="AP104" s="252">
        <f t="shared" si="169"/>
        <v>-2.199E-3</v>
      </c>
      <c r="AQ104" s="252">
        <f t="shared" si="170"/>
        <v>-0.99998423165137618</v>
      </c>
      <c r="AR104" s="252">
        <f t="shared" si="213"/>
        <v>8608725199.2922001</v>
      </c>
      <c r="AS104" s="252">
        <f t="shared" si="171"/>
        <v>1.6318924942564423E-4</v>
      </c>
      <c r="AT104" s="252">
        <f t="shared" si="214"/>
        <v>-7.452123257462559E-2</v>
      </c>
      <c r="AU104" s="252">
        <f t="shared" si="215"/>
        <v>137290153.01859486</v>
      </c>
      <c r="AV104" s="252">
        <f t="shared" si="216"/>
        <v>9456562.6330664139</v>
      </c>
      <c r="AW104" s="252">
        <f t="shared" si="217"/>
        <v>996169.97067578149</v>
      </c>
      <c r="AX104" s="252">
        <f t="shared" si="218"/>
        <v>2673662207.5426502</v>
      </c>
      <c r="AY104" s="252">
        <f t="shared" si="219"/>
        <v>1691112105561.1543</v>
      </c>
      <c r="AZ104" s="252">
        <f t="shared" si="220"/>
        <v>-0.13029600894067567</v>
      </c>
      <c r="BA104" s="252">
        <f t="shared" si="221"/>
        <v>-1</v>
      </c>
      <c r="BB104" s="252">
        <f t="shared" si="222"/>
        <v>13847555888.523577</v>
      </c>
      <c r="BC104" s="252">
        <f t="shared" si="223"/>
        <v>5.34545603211162E-4</v>
      </c>
      <c r="BD104" s="252">
        <f t="shared" si="224"/>
        <v>-4.1025163014571245E-3</v>
      </c>
      <c r="BE104" s="252">
        <f t="shared" si="225"/>
        <v>26831629.130094022</v>
      </c>
      <c r="BF104" s="252">
        <f t="shared" si="226"/>
        <v>269331.52955150726</v>
      </c>
      <c r="BG104" s="252">
        <f t="shared" si="227"/>
        <v>124328.76421099737</v>
      </c>
      <c r="BH104" s="213"/>
      <c r="BI104" s="213"/>
      <c r="BJ104" s="213"/>
      <c r="BK104" s="213"/>
      <c r="BL104" s="213" t="str">
        <f t="shared" si="228"/>
        <v>sample name</v>
      </c>
      <c r="BM104" s="304">
        <f>(($AC$20-'ICPMS Data'!V105)/('ICPMS Data'!V105/$AC$12-1)*AG104)</f>
        <v>1442224508600.5576</v>
      </c>
      <c r="BN104" s="304">
        <f t="shared" si="229"/>
        <v>1433738424205.7283</v>
      </c>
      <c r="BO104" s="304">
        <f>$AC$33-'ICPMS Data'!V105</f>
        <v>-0.99999899999999997</v>
      </c>
      <c r="BP104" s="304">
        <f>'ICPMS Data'!V105/$AC$12-1</f>
        <v>-0.9928325688073395</v>
      </c>
      <c r="BQ104" s="304">
        <f t="shared" si="230"/>
        <v>8608725199.2922001</v>
      </c>
      <c r="BR104" s="304">
        <f>SQRT($AD$33^2+'ICPMS Data'!W105^2)</f>
        <v>1</v>
      </c>
      <c r="BS104" s="304">
        <f>BP104*SQRT(('ICPMS Data'!W105/'ICPMS Data'!V105)^2+($AE$12/$AC$12)^2)</f>
        <v>-0.99285807041188889</v>
      </c>
      <c r="BT104" s="304">
        <f t="shared" si="231"/>
        <v>2039659057534.6572</v>
      </c>
      <c r="BU104" s="485">
        <f t="shared" si="232"/>
        <v>10464703511.882029</v>
      </c>
      <c r="BV104" s="304">
        <f t="shared" si="233"/>
        <v>14799656485.616226</v>
      </c>
      <c r="BW104" s="304">
        <f>AI104*(($AC$21-'ICPMS Data'!X105)/('ICPMS Data'!X105/$AC$13-1))</f>
        <v>1473438918630.7102</v>
      </c>
      <c r="BX104" s="304">
        <f t="shared" si="234"/>
        <v>1691112105561.1543</v>
      </c>
      <c r="BY104" s="304">
        <f>$AC$34-'ICPMS Data'!X105</f>
        <v>-0.99999899999999997</v>
      </c>
      <c r="BZ104" s="304">
        <f>'ICPMS Data'!X105/$AC$13-1</f>
        <v>-1</v>
      </c>
      <c r="CA104" s="304">
        <f t="shared" si="235"/>
        <v>13847555888.523577</v>
      </c>
      <c r="CB104" s="304">
        <f>SQRT($AD$34^2+'ICPMS Data'!Y105^2)</f>
        <v>1</v>
      </c>
      <c r="CC104" s="304">
        <f>BZ104*SQRT(('ICPMS Data'!Y105/'ICPMS Data'!X105)^2+($AE$13/$AC$13)^2)</f>
        <v>-1</v>
      </c>
      <c r="CD104" s="304">
        <f t="shared" si="236"/>
        <v>2083793272822.5024</v>
      </c>
      <c r="CE104" s="485">
        <v>0</v>
      </c>
      <c r="CF104" s="485">
        <v>0</v>
      </c>
      <c r="CG104" s="213" t="str">
        <f t="shared" si="237"/>
        <v>sample name</v>
      </c>
      <c r="CH104" s="262">
        <f t="shared" si="238"/>
        <v>1440921224051.5938</v>
      </c>
      <c r="CI104" s="257">
        <f t="shared" si="239"/>
        <v>2039659062155.1809</v>
      </c>
      <c r="CJ104" s="257">
        <f t="shared" si="240"/>
        <v>10455246949.248962</v>
      </c>
      <c r="CK104" s="257">
        <f t="shared" si="241"/>
        <v>14799656519.142496</v>
      </c>
      <c r="CL104" s="262">
        <f t="shared" si="242"/>
        <v>1470765256423.1675</v>
      </c>
      <c r="CM104" s="257">
        <f t="shared" si="243"/>
        <v>2083793272995.249</v>
      </c>
      <c r="CN104" s="262">
        <f t="shared" si="244"/>
        <v>-269331.52955150726</v>
      </c>
      <c r="CO104" s="257">
        <f t="shared" si="245"/>
        <v>124328.76421099737</v>
      </c>
      <c r="CP104" s="286"/>
      <c r="CQ104" s="218">
        <f t="shared" si="246"/>
        <v>2.4109243704332935E-12</v>
      </c>
      <c r="CR104" s="48">
        <f t="shared" si="247"/>
        <v>3.3882271664527924E-12</v>
      </c>
      <c r="CS104" s="219">
        <f t="shared" si="248"/>
        <v>2.3935568505840428E-12</v>
      </c>
      <c r="CT104" s="219">
        <f t="shared" si="249"/>
        <v>3.3881379770019618E-12</v>
      </c>
      <c r="CU104" s="323">
        <f t="shared" si="250"/>
        <v>0.56437141893797726</v>
      </c>
      <c r="CV104" s="219">
        <f t="shared" si="251"/>
        <v>1.7367519849250768E-14</v>
      </c>
      <c r="CW104" s="219">
        <f t="shared" si="252"/>
        <v>2.4584147041764943E-14</v>
      </c>
      <c r="CX104" s="323">
        <f t="shared" si="253"/>
        <v>3.5831675947316753E-3</v>
      </c>
      <c r="CY104" s="48">
        <f t="shared" si="254"/>
        <v>2.443131655187986E-12</v>
      </c>
      <c r="CZ104" s="48">
        <f t="shared" si="255"/>
        <v>3.4614506195934368E-12</v>
      </c>
      <c r="DA104" s="323">
        <f t="shared" si="256"/>
        <v>0.43204541346729097</v>
      </c>
      <c r="DB104" s="219">
        <f t="shared" si="257"/>
        <v>0</v>
      </c>
      <c r="DC104" s="219">
        <f t="shared" si="258"/>
        <v>0</v>
      </c>
      <c r="DD104" s="213"/>
      <c r="DE104" s="267">
        <f t="shared" si="259"/>
        <v>0.57387232789423681</v>
      </c>
      <c r="DF104" s="263">
        <f t="shared" si="260"/>
        <v>0.80649971243075813</v>
      </c>
      <c r="DG104" s="263">
        <f t="shared" si="261"/>
        <v>0.56690426926982029</v>
      </c>
      <c r="DH104" s="263">
        <f t="shared" si="262"/>
        <v>0.8031950017704611</v>
      </c>
      <c r="DI104" s="263">
        <f t="shared" si="263"/>
        <v>0</v>
      </c>
      <c r="DJ104" s="268">
        <f t="shared" si="264"/>
        <v>0</v>
      </c>
      <c r="DL104" s="49">
        <f>'He Data'!P106/(1000000000*22413.6)</f>
        <v>4.4615768997394438E-14</v>
      </c>
      <c r="DM104" s="45">
        <f>DL104*('He Data'!Q106/'He Data'!P106)</f>
        <v>4.4615768997394438E-16</v>
      </c>
      <c r="DN104" s="50">
        <f t="shared" si="265"/>
        <v>26867616090.23093</v>
      </c>
      <c r="DO104" s="51">
        <f>DN104*('He Data'!Q106/'He Data'!P106)</f>
        <v>268676160.9023093</v>
      </c>
      <c r="DP104" s="50">
        <f t="shared" si="266"/>
        <v>6.5527793044642685E-14</v>
      </c>
      <c r="DQ104" s="50">
        <f t="shared" si="267"/>
        <v>6.5527793044642689E-16</v>
      </c>
      <c r="DR104" s="50">
        <f>('He Data'!P106/1000000000)*0.0000000008107131194</f>
        <v>8.1071311940000007E-19</v>
      </c>
      <c r="DS104" s="50">
        <f>('He Data'!P106/1000000000)/3785.41178*42</f>
        <v>1.1095226210766429E-11</v>
      </c>
      <c r="DW104" s="213" t="str">
        <f t="shared" si="268"/>
        <v>sample name</v>
      </c>
      <c r="DX104" s="324">
        <f t="shared" si="269"/>
        <v>11.682668485640901</v>
      </c>
      <c r="DY104" s="325">
        <f t="shared" si="270"/>
        <v>12.479820849095493</v>
      </c>
      <c r="DZ104" s="326">
        <f t="shared" si="271"/>
        <v>11682668.485640902</v>
      </c>
      <c r="EA104" s="326">
        <f t="shared" si="305"/>
        <v>4.4615793103292131E-14</v>
      </c>
      <c r="EB104" s="324">
        <f t="shared" si="306"/>
        <v>-5.40299948539397E-7</v>
      </c>
      <c r="EC104" s="326">
        <f t="shared" si="272"/>
        <v>11682662.173495721</v>
      </c>
      <c r="ED104" s="324">
        <f t="shared" si="273"/>
        <v>11.682662173495721</v>
      </c>
      <c r="EE104" s="326"/>
      <c r="EF104" s="457" t="str">
        <f>'Picking Information'!B107</f>
        <v>4</v>
      </c>
      <c r="EG104" s="459" t="str">
        <f>'Picking Information'!C107</f>
        <v>a</v>
      </c>
      <c r="EH104" s="510">
        <f>IF($EG104="a",'Alpha Ejection Compiler'!G104,IF($EG104="z",'Alpha Ejection Compiler'!N104,IF($EG104="t",'Alpha Ejection Compiler'!U104,IF($EG104="m",'Alpha Ejection Compiler'!AB104,-1))))</f>
        <v>8.9504172281360495E-7</v>
      </c>
      <c r="EI104" s="511">
        <f>'Alpha Ejection Compiler'!E104</f>
        <v>36.473074156562177</v>
      </c>
      <c r="EJ104" s="30">
        <f>IF($EG104="a",'Alpha Ejection Compiler'!H104,IF($EG104="z",'Alpha Ejection Compiler'!O104,IF($EG104="t",'Alpha Ejection Compiler'!V104,IF($EG104="m",'Alpha Ejection Compiler'!AC104,-1))))</f>
        <v>0.63662546245111906</v>
      </c>
      <c r="EK104" s="30">
        <f>IF($EG104="a",'Alpha Ejection Compiler'!I104,IF($EG104="z",'Alpha Ejection Compiler'!P104,IF($EG104="t",'Alpha Ejection Compiler'!W104,IF($EG104="m",'Alpha Ejection Compiler'!AD104,-1))))</f>
        <v>0.58319411675377286</v>
      </c>
      <c r="EL104" s="30">
        <f>IF($EG104="a",'Alpha Ejection Compiler'!J104,IF($EG104="z",'Alpha Ejection Compiler'!Q104,IF($EG104="t",'Alpha Ejection Compiler'!X104,IF($EG104="m",'Alpha Ejection Compiler'!AE104,-1))))</f>
        <v>0.57525580606267845</v>
      </c>
      <c r="EM104" s="30">
        <f>IF($EG104="a",'Alpha Ejection Compiler'!K104,IF($EG104="z",'Alpha Ejection Compiler'!R104,IF($EG104="t",'Alpha Ejection Compiler'!Y104,IF($EG104="m",'Alpha Ejection Compiler'!AF104,-1))))</f>
        <v>0.8803829323788831</v>
      </c>
      <c r="EN104" s="30">
        <f t="shared" si="274"/>
        <v>0.62289296042458098</v>
      </c>
      <c r="EO104" s="30">
        <f t="shared" si="307"/>
        <v>0.68086787185093611</v>
      </c>
      <c r="EP104" s="213" t="str">
        <f t="shared" si="275"/>
        <v>sample name</v>
      </c>
      <c r="EQ104" s="474">
        <f t="shared" si="276"/>
        <v>11.682662173495721</v>
      </c>
      <c r="ER104" s="475">
        <f t="shared" si="277"/>
        <v>12.479814106248931</v>
      </c>
      <c r="ES104" s="473">
        <f t="shared" si="278"/>
        <v>11682662.173495721</v>
      </c>
      <c r="ET104" s="476">
        <f t="shared" si="308"/>
        <v>2.7808242859479022E-14</v>
      </c>
      <c r="EU104" s="478">
        <f t="shared" si="309"/>
        <v>0.37671716784478099</v>
      </c>
      <c r="EV104" s="477">
        <f t="shared" si="279"/>
        <v>16083721.580382382</v>
      </c>
      <c r="EW104" s="474">
        <f t="shared" si="280"/>
        <v>16.083721580382381</v>
      </c>
      <c r="EX104" s="474"/>
      <c r="EZ104" s="128">
        <f t="shared" si="310"/>
        <v>2.9704040515747972E-21</v>
      </c>
      <c r="FA104" s="63">
        <f t="shared" si="311"/>
        <v>1.1973081346474233E-22</v>
      </c>
      <c r="FB104" s="67">
        <f t="shared" si="312"/>
        <v>7.2524363184255366E-22</v>
      </c>
      <c r="FC104" s="63">
        <f t="shared" si="313"/>
        <v>0</v>
      </c>
      <c r="FD104" s="63">
        <f t="shared" si="281"/>
        <v>3.8153784968820935E-21</v>
      </c>
      <c r="FE104" s="67">
        <f t="shared" si="282"/>
        <v>1.610802832088443E-10</v>
      </c>
      <c r="FF104" s="67">
        <f t="shared" si="314"/>
        <v>11682668.485640902</v>
      </c>
      <c r="FG104" s="64">
        <f t="shared" si="283"/>
        <v>11.682668485640901</v>
      </c>
      <c r="FH104" s="65">
        <f t="shared" si="315"/>
        <v>17150937.628700923</v>
      </c>
      <c r="FI104" s="65">
        <f t="shared" si="284"/>
        <v>17.150937628700923</v>
      </c>
      <c r="FJ104" s="65">
        <f t="shared" si="316"/>
        <v>19.472796493930787</v>
      </c>
      <c r="FK104" s="63">
        <f t="shared" si="317"/>
        <v>3.8153784968820935E-21</v>
      </c>
      <c r="FL104" s="63">
        <f t="shared" si="318"/>
        <v>4.3317286102918066E-21</v>
      </c>
      <c r="FM104" s="63">
        <f t="shared" si="319"/>
        <v>13264244.25602527</v>
      </c>
      <c r="FN104" s="65">
        <f t="shared" si="285"/>
        <v>13.26424425602527</v>
      </c>
      <c r="FO104" s="66">
        <f t="shared" si="286"/>
        <v>113.53779551588126</v>
      </c>
      <c r="FQ104" s="73">
        <f>IF('Picking Information'!U107="Y",'Calculations Page'!FG104,-1)</f>
        <v>11.682668485640901</v>
      </c>
      <c r="FR104" s="72">
        <f>IF('Picking Information'!U107="Y",'Calculations Page'!FN104,-1)</f>
        <v>13.26424425602527</v>
      </c>
      <c r="FS104" s="72">
        <f>IF('Picking Information'!A107="Y",1,'Calculations Page'!X104)</f>
        <v>0.68086787185093611</v>
      </c>
      <c r="FT104" s="72">
        <f t="shared" si="287"/>
        <v>7</v>
      </c>
      <c r="FU104" s="72">
        <f t="shared" si="288"/>
        <v>17.158495750257128</v>
      </c>
      <c r="FV104" s="72">
        <f t="shared" si="289"/>
        <v>19.481377818528117</v>
      </c>
      <c r="FW104" s="74">
        <f t="shared" si="290"/>
        <v>38.962755637056233</v>
      </c>
      <c r="FY104" s="79">
        <f t="shared" si="187"/>
        <v>49.847697442687604</v>
      </c>
      <c r="FZ104" s="80">
        <f t="shared" si="188"/>
        <v>0.49847697442687605</v>
      </c>
      <c r="GA104" s="80">
        <f>(DE104/1000)/'Calculations Page'!EH104</f>
        <v>641.16824195663492</v>
      </c>
      <c r="GB104" s="80">
        <f t="shared" si="189"/>
        <v>901.0749911138098</v>
      </c>
      <c r="GC104" s="80">
        <f>(DG104/1000)/'Calculations Page'!EH104</f>
        <v>633.38306452098186</v>
      </c>
      <c r="GD104" s="80">
        <f t="shared" si="190"/>
        <v>897.3827490919424</v>
      </c>
      <c r="GE104" s="80">
        <f>(DI104/1000)/'Calculations Page'!EH104</f>
        <v>0</v>
      </c>
      <c r="GF104" s="80" t="e">
        <f t="shared" si="191"/>
        <v>#DIV/0!</v>
      </c>
      <c r="GG104" s="81">
        <f t="shared" si="291"/>
        <v>790.01326211906564</v>
      </c>
      <c r="GH104" s="516">
        <f t="shared" si="192"/>
        <v>1.4263639754173495E-16</v>
      </c>
      <c r="GI104" s="515"/>
      <c r="GJ104" s="243"/>
      <c r="GK104" s="85" t="str">
        <f t="shared" si="292"/>
        <v>49.848</v>
      </c>
      <c r="GL104" s="86" t="str">
        <f t="shared" si="293"/>
        <v>0.498</v>
      </c>
      <c r="GM104" s="86" t="str">
        <f t="shared" si="294"/>
        <v>641.17</v>
      </c>
      <c r="GN104" s="86" t="str">
        <f t="shared" si="295"/>
        <v>901.07</v>
      </c>
      <c r="GO104" s="86" t="str">
        <f t="shared" si="296"/>
        <v>633.38</v>
      </c>
      <c r="GP104" s="86" t="str">
        <f t="shared" si="297"/>
        <v>897.38</v>
      </c>
      <c r="GQ104" s="86" t="str">
        <f t="shared" si="298"/>
        <v>0.00</v>
      </c>
      <c r="GR104" s="86" t="e">
        <f t="shared" si="299"/>
        <v>#DIV/0!</v>
      </c>
      <c r="GS104" s="86" t="str">
        <f t="shared" si="300"/>
        <v>11.68</v>
      </c>
      <c r="GT104" s="86" t="str">
        <f t="shared" si="301"/>
        <v>0.681</v>
      </c>
      <c r="GU104" s="86" t="str">
        <f t="shared" si="302"/>
        <v>17.16</v>
      </c>
      <c r="GV104" s="87" t="str">
        <f t="shared" si="303"/>
        <v>19.48</v>
      </c>
      <c r="GW104" s="87" t="str">
        <f t="shared" si="304"/>
        <v>13.26</v>
      </c>
      <c r="GX104" s="129"/>
      <c r="GY104" s="93"/>
    </row>
    <row r="105" spans="1:207">
      <c r="A105" s="39" t="str">
        <f>'Picking Information'!B108</f>
        <v>4</v>
      </c>
      <c r="B105" s="40" t="str">
        <f>'Picking Information'!D108</f>
        <v>TraIL</v>
      </c>
      <c r="C105" s="40" t="str">
        <f>'Picking Information'!E108</f>
        <v>sample name</v>
      </c>
      <c r="D105" s="45">
        <f>'Picking Information'!F108</f>
        <v>0</v>
      </c>
      <c r="E105" s="45">
        <v>1</v>
      </c>
      <c r="F105" s="121">
        <f>'Picking Information'!H108</f>
        <v>100</v>
      </c>
      <c r="G105" s="121">
        <f>'Picking Information'!I108</f>
        <v>100</v>
      </c>
      <c r="H105" s="121">
        <f>'Picking Information'!J108</f>
        <v>100</v>
      </c>
      <c r="I105" s="121">
        <f>'Picking Information'!K108</f>
        <v>100</v>
      </c>
      <c r="J105" s="121">
        <f t="shared" si="193"/>
        <v>100</v>
      </c>
      <c r="K105" s="121">
        <f t="shared" si="194"/>
        <v>100</v>
      </c>
      <c r="L105" s="121">
        <f t="shared" si="195"/>
        <v>50</v>
      </c>
      <c r="M105" s="121">
        <f>IF('Picking Information'!P108="N",'Calculations Page'!F105*1.5,'Calculations Page'!F105)</f>
        <v>100</v>
      </c>
      <c r="N105" s="46" t="str">
        <f>'Picking Information'!R108</f>
        <v>apatite</v>
      </c>
      <c r="O105" s="222"/>
      <c r="P105" s="47">
        <f t="shared" si="196"/>
        <v>2.0784609690826529E-6</v>
      </c>
      <c r="Q105" s="306">
        <f t="shared" si="197"/>
        <v>8.9504172281360495E-7</v>
      </c>
      <c r="R105" s="47">
        <f t="shared" si="198"/>
        <v>1.013358894683579</v>
      </c>
      <c r="S105" s="47">
        <f t="shared" si="199"/>
        <v>6.6199999999999995E-2</v>
      </c>
      <c r="T105" s="47">
        <f t="shared" si="200"/>
        <v>0.06</v>
      </c>
      <c r="U105" s="47">
        <f t="shared" si="201"/>
        <v>0.77623303054496762</v>
      </c>
      <c r="V105" s="47">
        <f t="shared" si="202"/>
        <v>0.69010694319999999</v>
      </c>
      <c r="W105" s="47">
        <f t="shared" si="203"/>
        <v>0.64881813560000001</v>
      </c>
      <c r="X105" s="239">
        <f t="shared" si="204"/>
        <v>0.68086787185093611</v>
      </c>
      <c r="Y105" s="306">
        <f t="shared" si="205"/>
        <v>5.6837745019660078E-3</v>
      </c>
      <c r="Z105" s="306">
        <f t="shared" si="206"/>
        <v>4.4752086140680244E-6</v>
      </c>
      <c r="AA105" s="192"/>
      <c r="AB105" s="192"/>
      <c r="AC105" s="192"/>
      <c r="AD105" s="192"/>
      <c r="AE105" s="192"/>
      <c r="AF105" s="192"/>
      <c r="AG105" s="251">
        <f t="shared" si="166"/>
        <v>1433738424205.7283</v>
      </c>
      <c r="AH105" s="246">
        <f t="shared" si="207"/>
        <v>8608725199.2922001</v>
      </c>
      <c r="AI105" s="246">
        <f t="shared" si="167"/>
        <v>1691112105561.1543</v>
      </c>
      <c r="AJ105" s="246">
        <f t="shared" si="208"/>
        <v>13847555888.523577</v>
      </c>
      <c r="AK105" s="246">
        <f t="shared" si="168"/>
        <v>174546574.43947619</v>
      </c>
      <c r="AL105" s="246">
        <f t="shared" si="209"/>
        <v>79527107.403615773</v>
      </c>
      <c r="AM105" s="213" t="str">
        <f t="shared" si="210"/>
        <v>sample name</v>
      </c>
      <c r="AN105" s="256">
        <f t="shared" si="211"/>
        <v>1303284548.9639471</v>
      </c>
      <c r="AO105" s="252">
        <f t="shared" si="212"/>
        <v>1433738424205.7283</v>
      </c>
      <c r="AP105" s="252">
        <f t="shared" si="169"/>
        <v>-2.199E-3</v>
      </c>
      <c r="AQ105" s="252">
        <f t="shared" si="170"/>
        <v>-0.99998423165137618</v>
      </c>
      <c r="AR105" s="252">
        <f t="shared" si="213"/>
        <v>8608725199.2922001</v>
      </c>
      <c r="AS105" s="252">
        <f t="shared" si="171"/>
        <v>1.6318924942564423E-4</v>
      </c>
      <c r="AT105" s="252">
        <f t="shared" si="214"/>
        <v>-7.452123257462559E-2</v>
      </c>
      <c r="AU105" s="252">
        <f t="shared" si="215"/>
        <v>137290153.01859486</v>
      </c>
      <c r="AV105" s="252">
        <f t="shared" si="216"/>
        <v>9456562.6330664139</v>
      </c>
      <c r="AW105" s="252">
        <f t="shared" si="217"/>
        <v>996169.97067578149</v>
      </c>
      <c r="AX105" s="252">
        <f t="shared" si="218"/>
        <v>2673662207.5426502</v>
      </c>
      <c r="AY105" s="252">
        <f t="shared" si="219"/>
        <v>1691112105561.1543</v>
      </c>
      <c r="AZ105" s="252">
        <f t="shared" si="220"/>
        <v>-0.13029600894067567</v>
      </c>
      <c r="BA105" s="252">
        <f t="shared" si="221"/>
        <v>-1</v>
      </c>
      <c r="BB105" s="252">
        <f t="shared" si="222"/>
        <v>13847555888.523577</v>
      </c>
      <c r="BC105" s="252">
        <f t="shared" si="223"/>
        <v>5.34545603211162E-4</v>
      </c>
      <c r="BD105" s="252">
        <f t="shared" si="224"/>
        <v>-4.1025163014571245E-3</v>
      </c>
      <c r="BE105" s="252">
        <f t="shared" si="225"/>
        <v>26831629.130094022</v>
      </c>
      <c r="BF105" s="252">
        <f t="shared" si="226"/>
        <v>269331.52955150726</v>
      </c>
      <c r="BG105" s="252">
        <f t="shared" si="227"/>
        <v>124328.76421099737</v>
      </c>
      <c r="BH105" s="213"/>
      <c r="BI105" s="213"/>
      <c r="BJ105" s="213"/>
      <c r="BK105" s="213"/>
      <c r="BL105" s="213" t="str">
        <f t="shared" si="228"/>
        <v>sample name</v>
      </c>
      <c r="BM105" s="304">
        <f>(($AC$20-'ICPMS Data'!V106)/('ICPMS Data'!V106/$AC$12-1)*AG105)</f>
        <v>1442224508600.5576</v>
      </c>
      <c r="BN105" s="304">
        <f t="shared" si="229"/>
        <v>1433738424205.7283</v>
      </c>
      <c r="BO105" s="304">
        <f>$AC$33-'ICPMS Data'!V106</f>
        <v>-0.99999899999999997</v>
      </c>
      <c r="BP105" s="304">
        <f>'ICPMS Data'!V106/$AC$12-1</f>
        <v>-0.9928325688073395</v>
      </c>
      <c r="BQ105" s="304">
        <f t="shared" si="230"/>
        <v>8608725199.2922001</v>
      </c>
      <c r="BR105" s="304">
        <f>SQRT($AD$33^2+'ICPMS Data'!W106^2)</f>
        <v>1</v>
      </c>
      <c r="BS105" s="304">
        <f>BP105*SQRT(('ICPMS Data'!W106/'ICPMS Data'!V106)^2+($AE$12/$AC$12)^2)</f>
        <v>-0.99285807041188889</v>
      </c>
      <c r="BT105" s="304">
        <f t="shared" si="231"/>
        <v>2039659057534.6572</v>
      </c>
      <c r="BU105" s="485">
        <f t="shared" si="232"/>
        <v>10464703511.882029</v>
      </c>
      <c r="BV105" s="304">
        <f t="shared" si="233"/>
        <v>14799656485.616226</v>
      </c>
      <c r="BW105" s="304">
        <f>AI105*(($AC$21-'ICPMS Data'!X106)/('ICPMS Data'!X106/$AC$13-1))</f>
        <v>1473438918630.7102</v>
      </c>
      <c r="BX105" s="304">
        <f t="shared" si="234"/>
        <v>1691112105561.1543</v>
      </c>
      <c r="BY105" s="304">
        <f>$AC$34-'ICPMS Data'!X106</f>
        <v>-0.99999899999999997</v>
      </c>
      <c r="BZ105" s="304">
        <f>'ICPMS Data'!X106/$AC$13-1</f>
        <v>-1</v>
      </c>
      <c r="CA105" s="304">
        <f t="shared" si="235"/>
        <v>13847555888.523577</v>
      </c>
      <c r="CB105" s="304">
        <f>SQRT($AD$34^2+'ICPMS Data'!Y106^2)</f>
        <v>1</v>
      </c>
      <c r="CC105" s="304">
        <f>BZ105*SQRT(('ICPMS Data'!Y106/'ICPMS Data'!X106)^2+($AE$13/$AC$13)^2)</f>
        <v>-1</v>
      </c>
      <c r="CD105" s="304">
        <f t="shared" si="236"/>
        <v>2083793272822.5024</v>
      </c>
      <c r="CE105" s="485">
        <v>0</v>
      </c>
      <c r="CF105" s="485">
        <v>0</v>
      </c>
      <c r="CG105" s="213" t="str">
        <f t="shared" si="237"/>
        <v>sample name</v>
      </c>
      <c r="CH105" s="262">
        <f t="shared" si="238"/>
        <v>1440921224051.5938</v>
      </c>
      <c r="CI105" s="257">
        <f t="shared" si="239"/>
        <v>2039659062155.1809</v>
      </c>
      <c r="CJ105" s="257">
        <f t="shared" si="240"/>
        <v>10455246949.248962</v>
      </c>
      <c r="CK105" s="257">
        <f t="shared" si="241"/>
        <v>14799656519.142496</v>
      </c>
      <c r="CL105" s="262">
        <f t="shared" si="242"/>
        <v>1470765256423.1675</v>
      </c>
      <c r="CM105" s="257">
        <f t="shared" si="243"/>
        <v>2083793272995.249</v>
      </c>
      <c r="CN105" s="262">
        <f t="shared" si="244"/>
        <v>-269331.52955150726</v>
      </c>
      <c r="CO105" s="257">
        <f t="shared" si="245"/>
        <v>124328.76421099737</v>
      </c>
      <c r="CP105" s="286"/>
      <c r="CQ105" s="218">
        <f t="shared" si="246"/>
        <v>2.4109243704332935E-12</v>
      </c>
      <c r="CR105" s="48">
        <f t="shared" si="247"/>
        <v>3.3882271664527924E-12</v>
      </c>
      <c r="CS105" s="219">
        <f t="shared" si="248"/>
        <v>2.3935568505840428E-12</v>
      </c>
      <c r="CT105" s="219">
        <f t="shared" si="249"/>
        <v>3.3881379770019618E-12</v>
      </c>
      <c r="CU105" s="323">
        <f t="shared" si="250"/>
        <v>0.56437141893797726</v>
      </c>
      <c r="CV105" s="219">
        <f t="shared" si="251"/>
        <v>1.7367519849250768E-14</v>
      </c>
      <c r="CW105" s="219">
        <f t="shared" si="252"/>
        <v>2.4584147041764943E-14</v>
      </c>
      <c r="CX105" s="323">
        <f t="shared" si="253"/>
        <v>3.5831675947316753E-3</v>
      </c>
      <c r="CY105" s="48">
        <f t="shared" si="254"/>
        <v>2.443131655187986E-12</v>
      </c>
      <c r="CZ105" s="48">
        <f t="shared" si="255"/>
        <v>3.4614506195934368E-12</v>
      </c>
      <c r="DA105" s="323">
        <f t="shared" si="256"/>
        <v>0.43204541346729097</v>
      </c>
      <c r="DB105" s="219">
        <f t="shared" si="257"/>
        <v>0</v>
      </c>
      <c r="DC105" s="219">
        <f t="shared" si="258"/>
        <v>0</v>
      </c>
      <c r="DD105" s="213"/>
      <c r="DE105" s="267">
        <f t="shared" si="259"/>
        <v>0.57387232789423681</v>
      </c>
      <c r="DF105" s="263">
        <f t="shared" si="260"/>
        <v>0.80649971243075813</v>
      </c>
      <c r="DG105" s="263">
        <f t="shared" si="261"/>
        <v>0.56690426926982029</v>
      </c>
      <c r="DH105" s="263">
        <f t="shared" si="262"/>
        <v>0.8031950017704611</v>
      </c>
      <c r="DI105" s="263">
        <f t="shared" si="263"/>
        <v>0</v>
      </c>
      <c r="DJ105" s="268">
        <f t="shared" si="264"/>
        <v>0</v>
      </c>
      <c r="DL105" s="49">
        <f>'He Data'!P107/(1000000000*22413.6)</f>
        <v>4.4615768997394438E-14</v>
      </c>
      <c r="DM105" s="45">
        <f>DL105*('He Data'!Q107/'He Data'!P107)</f>
        <v>4.4615768997394438E-16</v>
      </c>
      <c r="DN105" s="50">
        <f t="shared" si="265"/>
        <v>26867616090.23093</v>
      </c>
      <c r="DO105" s="51">
        <f>DN105*('He Data'!Q107/'He Data'!P107)</f>
        <v>268676160.9023093</v>
      </c>
      <c r="DP105" s="50">
        <f t="shared" si="266"/>
        <v>6.5527793044642685E-14</v>
      </c>
      <c r="DQ105" s="50">
        <f t="shared" si="267"/>
        <v>6.5527793044642689E-16</v>
      </c>
      <c r="DR105" s="50">
        <f>('He Data'!P107/1000000000)*0.0000000008107131194</f>
        <v>8.1071311940000007E-19</v>
      </c>
      <c r="DS105" s="50">
        <f>('He Data'!P107/1000000000)/3785.41178*42</f>
        <v>1.1095226210766429E-11</v>
      </c>
      <c r="DW105" s="213" t="str">
        <f t="shared" si="268"/>
        <v>sample name</v>
      </c>
      <c r="DX105" s="324">
        <f t="shared" si="269"/>
        <v>11.682668485640901</v>
      </c>
      <c r="DY105" s="325">
        <f t="shared" si="270"/>
        <v>12.479820849095493</v>
      </c>
      <c r="DZ105" s="326">
        <f t="shared" si="271"/>
        <v>11682668.485640902</v>
      </c>
      <c r="EA105" s="326">
        <f t="shared" si="305"/>
        <v>4.4615793103292131E-14</v>
      </c>
      <c r="EB105" s="324">
        <f t="shared" si="306"/>
        <v>-5.40299948539397E-7</v>
      </c>
      <c r="EC105" s="326">
        <f t="shared" si="272"/>
        <v>11682662.173495721</v>
      </c>
      <c r="ED105" s="324">
        <f t="shared" si="273"/>
        <v>11.682662173495721</v>
      </c>
      <c r="EE105" s="326"/>
      <c r="EF105" s="457" t="str">
        <f>'Picking Information'!B108</f>
        <v>4</v>
      </c>
      <c r="EG105" s="459" t="str">
        <f>'Picking Information'!C108</f>
        <v>a</v>
      </c>
      <c r="EH105" s="510">
        <f>IF($EG105="a",'Alpha Ejection Compiler'!G105,IF($EG105="z",'Alpha Ejection Compiler'!N105,IF($EG105="t",'Alpha Ejection Compiler'!U105,IF($EG105="m",'Alpha Ejection Compiler'!AB105,-1))))</f>
        <v>8.9504172281360495E-7</v>
      </c>
      <c r="EI105" s="511">
        <f>'Alpha Ejection Compiler'!E105</f>
        <v>36.473074156562177</v>
      </c>
      <c r="EJ105" s="30">
        <f>IF($EG105="a",'Alpha Ejection Compiler'!H105,IF($EG105="z",'Alpha Ejection Compiler'!O105,IF($EG105="t",'Alpha Ejection Compiler'!V105,IF($EG105="m",'Alpha Ejection Compiler'!AC105,-1))))</f>
        <v>0.63662546245111906</v>
      </c>
      <c r="EK105" s="30">
        <f>IF($EG105="a",'Alpha Ejection Compiler'!I105,IF($EG105="z",'Alpha Ejection Compiler'!P105,IF($EG105="t",'Alpha Ejection Compiler'!W105,IF($EG105="m",'Alpha Ejection Compiler'!AD105,-1))))</f>
        <v>0.58319411675377286</v>
      </c>
      <c r="EL105" s="30">
        <f>IF($EG105="a",'Alpha Ejection Compiler'!J105,IF($EG105="z",'Alpha Ejection Compiler'!Q105,IF($EG105="t",'Alpha Ejection Compiler'!X105,IF($EG105="m",'Alpha Ejection Compiler'!AE105,-1))))</f>
        <v>0.57525580606267845</v>
      </c>
      <c r="EM105" s="30">
        <f>IF($EG105="a",'Alpha Ejection Compiler'!K105,IF($EG105="z",'Alpha Ejection Compiler'!R105,IF($EG105="t",'Alpha Ejection Compiler'!Y105,IF($EG105="m",'Alpha Ejection Compiler'!AF105,-1))))</f>
        <v>0.8803829323788831</v>
      </c>
      <c r="EN105" s="30">
        <f t="shared" si="274"/>
        <v>0.62289296042458098</v>
      </c>
      <c r="EO105" s="30">
        <f t="shared" si="307"/>
        <v>0.68086787185093611</v>
      </c>
      <c r="EP105" s="213" t="str">
        <f t="shared" si="275"/>
        <v>sample name</v>
      </c>
      <c r="EQ105" s="474">
        <f t="shared" si="276"/>
        <v>11.682662173495721</v>
      </c>
      <c r="ER105" s="475">
        <f t="shared" si="277"/>
        <v>12.479814106248931</v>
      </c>
      <c r="ES105" s="473">
        <f t="shared" si="278"/>
        <v>11682662.173495721</v>
      </c>
      <c r="ET105" s="476">
        <f t="shared" si="308"/>
        <v>2.7808242859479022E-14</v>
      </c>
      <c r="EU105" s="478">
        <f t="shared" si="309"/>
        <v>0.37671716784478099</v>
      </c>
      <c r="EV105" s="477">
        <f t="shared" si="279"/>
        <v>16083721.580382382</v>
      </c>
      <c r="EW105" s="474">
        <f t="shared" si="280"/>
        <v>16.083721580382381</v>
      </c>
      <c r="EX105" s="474"/>
      <c r="EZ105" s="128">
        <f t="shared" si="310"/>
        <v>2.9704040515747972E-21</v>
      </c>
      <c r="FA105" s="63">
        <f t="shared" si="311"/>
        <v>1.1973081346474233E-22</v>
      </c>
      <c r="FB105" s="67">
        <f t="shared" si="312"/>
        <v>7.2524363184255366E-22</v>
      </c>
      <c r="FC105" s="63">
        <f t="shared" si="313"/>
        <v>0</v>
      </c>
      <c r="FD105" s="63">
        <f t="shared" si="281"/>
        <v>3.8153784968820935E-21</v>
      </c>
      <c r="FE105" s="67">
        <f t="shared" si="282"/>
        <v>1.610802832088443E-10</v>
      </c>
      <c r="FF105" s="67">
        <f t="shared" si="314"/>
        <v>11682668.485640902</v>
      </c>
      <c r="FG105" s="64">
        <f t="shared" si="283"/>
        <v>11.682668485640901</v>
      </c>
      <c r="FH105" s="65">
        <f t="shared" si="315"/>
        <v>17150937.628700923</v>
      </c>
      <c r="FI105" s="65">
        <f t="shared" si="284"/>
        <v>17.150937628700923</v>
      </c>
      <c r="FJ105" s="65">
        <f t="shared" si="316"/>
        <v>19.472796493930787</v>
      </c>
      <c r="FK105" s="63">
        <f t="shared" si="317"/>
        <v>3.8153784968820935E-21</v>
      </c>
      <c r="FL105" s="63">
        <f t="shared" si="318"/>
        <v>4.3317286102918066E-21</v>
      </c>
      <c r="FM105" s="63">
        <f t="shared" si="319"/>
        <v>13264244.25602527</v>
      </c>
      <c r="FN105" s="65">
        <f t="shared" si="285"/>
        <v>13.26424425602527</v>
      </c>
      <c r="FO105" s="66">
        <f t="shared" si="286"/>
        <v>113.53779551588126</v>
      </c>
      <c r="FQ105" s="73">
        <f>IF('Picking Information'!U108="Y",'Calculations Page'!FG105,-1)</f>
        <v>11.682668485640901</v>
      </c>
      <c r="FR105" s="72">
        <f>IF('Picking Information'!U108="Y",'Calculations Page'!FN105,-1)</f>
        <v>13.26424425602527</v>
      </c>
      <c r="FS105" s="72">
        <f>IF('Picking Information'!A108="Y",1,'Calculations Page'!X105)</f>
        <v>0.68086787185093611</v>
      </c>
      <c r="FT105" s="72">
        <f t="shared" si="287"/>
        <v>7</v>
      </c>
      <c r="FU105" s="72">
        <f t="shared" si="288"/>
        <v>17.158495750257128</v>
      </c>
      <c r="FV105" s="72">
        <f t="shared" si="289"/>
        <v>19.481377818528117</v>
      </c>
      <c r="FW105" s="74">
        <f t="shared" si="290"/>
        <v>38.962755637056233</v>
      </c>
      <c r="FY105" s="79">
        <f t="shared" si="187"/>
        <v>49.847697442687604</v>
      </c>
      <c r="FZ105" s="80">
        <f t="shared" si="188"/>
        <v>0.49847697442687605</v>
      </c>
      <c r="GA105" s="80">
        <f>(DE105/1000)/'Calculations Page'!EH105</f>
        <v>641.16824195663492</v>
      </c>
      <c r="GB105" s="80">
        <f t="shared" si="189"/>
        <v>901.0749911138098</v>
      </c>
      <c r="GC105" s="80">
        <f>(DG105/1000)/'Calculations Page'!EH105</f>
        <v>633.38306452098186</v>
      </c>
      <c r="GD105" s="80">
        <f t="shared" si="190"/>
        <v>897.3827490919424</v>
      </c>
      <c r="GE105" s="80">
        <f>(DI105/1000)/'Calculations Page'!EH105</f>
        <v>0</v>
      </c>
      <c r="GF105" s="80" t="e">
        <f t="shared" si="191"/>
        <v>#DIV/0!</v>
      </c>
      <c r="GG105" s="81">
        <f t="shared" si="291"/>
        <v>790.01326211906564</v>
      </c>
      <c r="GH105" s="516">
        <f t="shared" si="192"/>
        <v>1.4263639754173495E-16</v>
      </c>
      <c r="GI105" s="515"/>
      <c r="GJ105" s="243"/>
      <c r="GK105" s="85" t="str">
        <f t="shared" si="292"/>
        <v>49.848</v>
      </c>
      <c r="GL105" s="86" t="str">
        <f t="shared" si="293"/>
        <v>0.498</v>
      </c>
      <c r="GM105" s="86" t="str">
        <f t="shared" si="294"/>
        <v>641.17</v>
      </c>
      <c r="GN105" s="86" t="str">
        <f t="shared" si="295"/>
        <v>901.07</v>
      </c>
      <c r="GO105" s="86" t="str">
        <f t="shared" si="296"/>
        <v>633.38</v>
      </c>
      <c r="GP105" s="86" t="str">
        <f t="shared" si="297"/>
        <v>897.38</v>
      </c>
      <c r="GQ105" s="86" t="str">
        <f t="shared" si="298"/>
        <v>0.00</v>
      </c>
      <c r="GR105" s="86" t="e">
        <f t="shared" si="299"/>
        <v>#DIV/0!</v>
      </c>
      <c r="GS105" s="86" t="str">
        <f t="shared" si="300"/>
        <v>11.68</v>
      </c>
      <c r="GT105" s="86" t="str">
        <f t="shared" si="301"/>
        <v>0.681</v>
      </c>
      <c r="GU105" s="86" t="str">
        <f t="shared" si="302"/>
        <v>17.16</v>
      </c>
      <c r="GV105" s="87" t="str">
        <f t="shared" si="303"/>
        <v>19.48</v>
      </c>
      <c r="GW105" s="87" t="str">
        <f t="shared" si="304"/>
        <v>13.26</v>
      </c>
      <c r="GX105" s="129"/>
      <c r="GY105" s="93"/>
    </row>
    <row r="106" spans="1:207">
      <c r="A106" s="39" t="str">
        <f>'Picking Information'!B109</f>
        <v>4</v>
      </c>
      <c r="B106" s="40" t="str">
        <f>'Picking Information'!D109</f>
        <v>TraIL</v>
      </c>
      <c r="C106" s="40" t="str">
        <f>'Picking Information'!E109</f>
        <v>sample name</v>
      </c>
      <c r="D106" s="45">
        <f>'Picking Information'!F109</f>
        <v>0</v>
      </c>
      <c r="E106" s="45">
        <v>1</v>
      </c>
      <c r="F106" s="121">
        <f>'Picking Information'!H109</f>
        <v>100</v>
      </c>
      <c r="G106" s="121">
        <f>'Picking Information'!I109</f>
        <v>100</v>
      </c>
      <c r="H106" s="121">
        <f>'Picking Information'!J109</f>
        <v>100</v>
      </c>
      <c r="I106" s="121">
        <f>'Picking Information'!K109</f>
        <v>100</v>
      </c>
      <c r="J106" s="121">
        <f t="shared" si="193"/>
        <v>100</v>
      </c>
      <c r="K106" s="121">
        <f t="shared" si="194"/>
        <v>100</v>
      </c>
      <c r="L106" s="121">
        <f t="shared" si="195"/>
        <v>50</v>
      </c>
      <c r="M106" s="121">
        <f>IF('Picking Information'!P109="N",'Calculations Page'!F106*1.5,'Calculations Page'!F106)</f>
        <v>100</v>
      </c>
      <c r="N106" s="46" t="str">
        <f>'Picking Information'!R109</f>
        <v>apatite</v>
      </c>
      <c r="O106" s="222"/>
      <c r="P106" s="47">
        <f t="shared" si="196"/>
        <v>2.0784609690826529E-6</v>
      </c>
      <c r="Q106" s="306">
        <f t="shared" si="197"/>
        <v>8.9504172281360495E-7</v>
      </c>
      <c r="R106" s="47">
        <f t="shared" si="198"/>
        <v>1.013358894683579</v>
      </c>
      <c r="S106" s="47">
        <f t="shared" si="199"/>
        <v>6.6199999999999995E-2</v>
      </c>
      <c r="T106" s="47">
        <f t="shared" si="200"/>
        <v>0.06</v>
      </c>
      <c r="U106" s="47">
        <f t="shared" si="201"/>
        <v>0.77623303054496762</v>
      </c>
      <c r="V106" s="47">
        <f t="shared" si="202"/>
        <v>0.69010694319999999</v>
      </c>
      <c r="W106" s="47">
        <f t="shared" si="203"/>
        <v>0.64881813560000001</v>
      </c>
      <c r="X106" s="239">
        <f t="shared" si="204"/>
        <v>0.68086787185093611</v>
      </c>
      <c r="Y106" s="306">
        <f t="shared" si="205"/>
        <v>5.6837745019660078E-3</v>
      </c>
      <c r="Z106" s="306">
        <f t="shared" si="206"/>
        <v>4.4752086140680244E-6</v>
      </c>
      <c r="AA106" s="192"/>
      <c r="AB106" s="192"/>
      <c r="AC106" s="192"/>
      <c r="AD106" s="192"/>
      <c r="AE106" s="192"/>
      <c r="AF106" s="192"/>
      <c r="AG106" s="251">
        <f t="shared" si="166"/>
        <v>1433738424205.7283</v>
      </c>
      <c r="AH106" s="246">
        <f t="shared" si="207"/>
        <v>8608725199.2922001</v>
      </c>
      <c r="AI106" s="246">
        <f t="shared" si="167"/>
        <v>1691112105561.1543</v>
      </c>
      <c r="AJ106" s="246">
        <f t="shared" si="208"/>
        <v>13847555888.523577</v>
      </c>
      <c r="AK106" s="246">
        <f t="shared" si="168"/>
        <v>174546574.43947619</v>
      </c>
      <c r="AL106" s="246">
        <f t="shared" si="209"/>
        <v>79527107.403615773</v>
      </c>
      <c r="AM106" s="213" t="str">
        <f t="shared" si="210"/>
        <v>sample name</v>
      </c>
      <c r="AN106" s="256">
        <f t="shared" si="211"/>
        <v>1303284548.9639471</v>
      </c>
      <c r="AO106" s="252">
        <f t="shared" si="212"/>
        <v>1433738424205.7283</v>
      </c>
      <c r="AP106" s="252">
        <f t="shared" si="169"/>
        <v>-2.199E-3</v>
      </c>
      <c r="AQ106" s="252">
        <f t="shared" si="170"/>
        <v>-0.99998423165137618</v>
      </c>
      <c r="AR106" s="252">
        <f t="shared" si="213"/>
        <v>8608725199.2922001</v>
      </c>
      <c r="AS106" s="252">
        <f t="shared" si="171"/>
        <v>1.6318924942564423E-4</v>
      </c>
      <c r="AT106" s="252">
        <f t="shared" si="214"/>
        <v>-7.452123257462559E-2</v>
      </c>
      <c r="AU106" s="252">
        <f t="shared" si="215"/>
        <v>137290153.01859486</v>
      </c>
      <c r="AV106" s="252">
        <f t="shared" si="216"/>
        <v>9456562.6330664139</v>
      </c>
      <c r="AW106" s="252">
        <f t="shared" si="217"/>
        <v>996169.97067578149</v>
      </c>
      <c r="AX106" s="252">
        <f t="shared" si="218"/>
        <v>2673662207.5426502</v>
      </c>
      <c r="AY106" s="252">
        <f t="shared" si="219"/>
        <v>1691112105561.1543</v>
      </c>
      <c r="AZ106" s="252">
        <f t="shared" si="220"/>
        <v>-0.13029600894067567</v>
      </c>
      <c r="BA106" s="252">
        <f t="shared" si="221"/>
        <v>-1</v>
      </c>
      <c r="BB106" s="252">
        <f t="shared" si="222"/>
        <v>13847555888.523577</v>
      </c>
      <c r="BC106" s="252">
        <f t="shared" si="223"/>
        <v>5.34545603211162E-4</v>
      </c>
      <c r="BD106" s="252">
        <f t="shared" si="224"/>
        <v>-4.1025163014571245E-3</v>
      </c>
      <c r="BE106" s="252">
        <f t="shared" si="225"/>
        <v>26831629.130094022</v>
      </c>
      <c r="BF106" s="252">
        <f t="shared" si="226"/>
        <v>269331.52955150726</v>
      </c>
      <c r="BG106" s="252">
        <f t="shared" si="227"/>
        <v>124328.76421099737</v>
      </c>
      <c r="BH106" s="213"/>
      <c r="BI106" s="213"/>
      <c r="BJ106" s="213"/>
      <c r="BK106" s="213"/>
      <c r="BL106" s="213" t="str">
        <f t="shared" si="228"/>
        <v>sample name</v>
      </c>
      <c r="BM106" s="304">
        <f>(($AC$20-'ICPMS Data'!V107)/('ICPMS Data'!V107/$AC$12-1)*AG106)</f>
        <v>1442224508600.5576</v>
      </c>
      <c r="BN106" s="304">
        <f t="shared" si="229"/>
        <v>1433738424205.7283</v>
      </c>
      <c r="BO106" s="304">
        <f>$AC$33-'ICPMS Data'!V107</f>
        <v>-0.99999899999999997</v>
      </c>
      <c r="BP106" s="304">
        <f>'ICPMS Data'!V107/$AC$12-1</f>
        <v>-0.9928325688073395</v>
      </c>
      <c r="BQ106" s="304">
        <f t="shared" si="230"/>
        <v>8608725199.2922001</v>
      </c>
      <c r="BR106" s="304">
        <f>SQRT($AD$33^2+'ICPMS Data'!W107^2)</f>
        <v>1</v>
      </c>
      <c r="BS106" s="304">
        <f>BP106*SQRT(('ICPMS Data'!W107/'ICPMS Data'!V107)^2+($AE$12/$AC$12)^2)</f>
        <v>-0.99285807041188889</v>
      </c>
      <c r="BT106" s="304">
        <f t="shared" si="231"/>
        <v>2039659057534.6572</v>
      </c>
      <c r="BU106" s="485">
        <f t="shared" si="232"/>
        <v>10464703511.882029</v>
      </c>
      <c r="BV106" s="304">
        <f t="shared" si="233"/>
        <v>14799656485.616226</v>
      </c>
      <c r="BW106" s="304">
        <f>AI106*(($AC$21-'ICPMS Data'!X107)/('ICPMS Data'!X107/$AC$13-1))</f>
        <v>1473438918630.7102</v>
      </c>
      <c r="BX106" s="304">
        <f t="shared" si="234"/>
        <v>1691112105561.1543</v>
      </c>
      <c r="BY106" s="304">
        <f>$AC$34-'ICPMS Data'!X107</f>
        <v>-0.99999899999999997</v>
      </c>
      <c r="BZ106" s="304">
        <f>'ICPMS Data'!X107/$AC$13-1</f>
        <v>-1</v>
      </c>
      <c r="CA106" s="304">
        <f t="shared" si="235"/>
        <v>13847555888.523577</v>
      </c>
      <c r="CB106" s="304">
        <f>SQRT($AD$34^2+'ICPMS Data'!Y107^2)</f>
        <v>1</v>
      </c>
      <c r="CC106" s="304">
        <f>BZ106*SQRT(('ICPMS Data'!Y107/'ICPMS Data'!X107)^2+($AE$13/$AC$13)^2)</f>
        <v>-1</v>
      </c>
      <c r="CD106" s="304">
        <f t="shared" si="236"/>
        <v>2083793272822.5024</v>
      </c>
      <c r="CE106" s="485">
        <v>0</v>
      </c>
      <c r="CF106" s="485">
        <v>0</v>
      </c>
      <c r="CG106" s="213" t="str">
        <f t="shared" si="237"/>
        <v>sample name</v>
      </c>
      <c r="CH106" s="262">
        <f t="shared" si="238"/>
        <v>1440921224051.5938</v>
      </c>
      <c r="CI106" s="257">
        <f t="shared" si="239"/>
        <v>2039659062155.1809</v>
      </c>
      <c r="CJ106" s="257">
        <f t="shared" si="240"/>
        <v>10455246949.248962</v>
      </c>
      <c r="CK106" s="257">
        <f t="shared" si="241"/>
        <v>14799656519.142496</v>
      </c>
      <c r="CL106" s="262">
        <f t="shared" si="242"/>
        <v>1470765256423.1675</v>
      </c>
      <c r="CM106" s="257">
        <f t="shared" si="243"/>
        <v>2083793272995.249</v>
      </c>
      <c r="CN106" s="262">
        <f t="shared" si="244"/>
        <v>-269331.52955150726</v>
      </c>
      <c r="CO106" s="257">
        <f t="shared" si="245"/>
        <v>124328.76421099737</v>
      </c>
      <c r="CP106" s="286"/>
      <c r="CQ106" s="218">
        <f t="shared" si="246"/>
        <v>2.4109243704332935E-12</v>
      </c>
      <c r="CR106" s="48">
        <f t="shared" si="247"/>
        <v>3.3882271664527924E-12</v>
      </c>
      <c r="CS106" s="219">
        <f t="shared" si="248"/>
        <v>2.3935568505840428E-12</v>
      </c>
      <c r="CT106" s="219">
        <f t="shared" si="249"/>
        <v>3.3881379770019618E-12</v>
      </c>
      <c r="CU106" s="323">
        <f t="shared" si="250"/>
        <v>0.56437141893797726</v>
      </c>
      <c r="CV106" s="219">
        <f t="shared" si="251"/>
        <v>1.7367519849250768E-14</v>
      </c>
      <c r="CW106" s="219">
        <f t="shared" si="252"/>
        <v>2.4584147041764943E-14</v>
      </c>
      <c r="CX106" s="323">
        <f t="shared" si="253"/>
        <v>3.5831675947316753E-3</v>
      </c>
      <c r="CY106" s="48">
        <f t="shared" si="254"/>
        <v>2.443131655187986E-12</v>
      </c>
      <c r="CZ106" s="48">
        <f t="shared" si="255"/>
        <v>3.4614506195934368E-12</v>
      </c>
      <c r="DA106" s="323">
        <f t="shared" si="256"/>
        <v>0.43204541346729097</v>
      </c>
      <c r="DB106" s="219">
        <f t="shared" si="257"/>
        <v>0</v>
      </c>
      <c r="DC106" s="219">
        <f t="shared" si="258"/>
        <v>0</v>
      </c>
      <c r="DD106" s="213"/>
      <c r="DE106" s="267">
        <f t="shared" si="259"/>
        <v>0.57387232789423681</v>
      </c>
      <c r="DF106" s="263">
        <f t="shared" si="260"/>
        <v>0.80649971243075813</v>
      </c>
      <c r="DG106" s="263">
        <f t="shared" si="261"/>
        <v>0.56690426926982029</v>
      </c>
      <c r="DH106" s="263">
        <f t="shared" si="262"/>
        <v>0.8031950017704611</v>
      </c>
      <c r="DI106" s="263">
        <f t="shared" si="263"/>
        <v>0</v>
      </c>
      <c r="DJ106" s="268">
        <f t="shared" si="264"/>
        <v>0</v>
      </c>
      <c r="DL106" s="49">
        <f>'He Data'!P108/(1000000000*22413.6)</f>
        <v>4.4615768997394438E-14</v>
      </c>
      <c r="DM106" s="45">
        <f>DL106*('He Data'!Q108/'He Data'!P108)</f>
        <v>4.4615768997394438E-16</v>
      </c>
      <c r="DN106" s="50">
        <f t="shared" si="265"/>
        <v>26867616090.23093</v>
      </c>
      <c r="DO106" s="51">
        <f>DN106*('He Data'!Q108/'He Data'!P108)</f>
        <v>268676160.9023093</v>
      </c>
      <c r="DP106" s="50">
        <f t="shared" si="266"/>
        <v>6.5527793044642685E-14</v>
      </c>
      <c r="DQ106" s="50">
        <f t="shared" si="267"/>
        <v>6.5527793044642689E-16</v>
      </c>
      <c r="DR106" s="50">
        <f>('He Data'!P108/1000000000)*0.0000000008107131194</f>
        <v>8.1071311940000007E-19</v>
      </c>
      <c r="DS106" s="50">
        <f>('He Data'!P108/1000000000)/3785.41178*42</f>
        <v>1.1095226210766429E-11</v>
      </c>
      <c r="DW106" s="213" t="str">
        <f t="shared" si="268"/>
        <v>sample name</v>
      </c>
      <c r="DX106" s="324">
        <f t="shared" si="269"/>
        <v>11.682668485640901</v>
      </c>
      <c r="DY106" s="325">
        <f t="shared" si="270"/>
        <v>12.479820849095493</v>
      </c>
      <c r="DZ106" s="326">
        <f t="shared" si="271"/>
        <v>11682668.485640902</v>
      </c>
      <c r="EA106" s="326">
        <f t="shared" si="305"/>
        <v>4.4615793103292131E-14</v>
      </c>
      <c r="EB106" s="324">
        <f t="shared" si="306"/>
        <v>-5.40299948539397E-7</v>
      </c>
      <c r="EC106" s="326">
        <f t="shared" si="272"/>
        <v>11682662.173495721</v>
      </c>
      <c r="ED106" s="324">
        <f t="shared" si="273"/>
        <v>11.682662173495721</v>
      </c>
      <c r="EE106" s="326"/>
      <c r="EF106" s="457" t="str">
        <f>'Picking Information'!B109</f>
        <v>4</v>
      </c>
      <c r="EG106" s="459" t="str">
        <f>'Picking Information'!C109</f>
        <v>a</v>
      </c>
      <c r="EH106" s="510">
        <f>IF($EG106="a",'Alpha Ejection Compiler'!G106,IF($EG106="z",'Alpha Ejection Compiler'!N106,IF($EG106="t",'Alpha Ejection Compiler'!U106,IF($EG106="m",'Alpha Ejection Compiler'!AB106,-1))))</f>
        <v>8.9504172281360495E-7</v>
      </c>
      <c r="EI106" s="511">
        <f>'Alpha Ejection Compiler'!E106</f>
        <v>36.473074156562177</v>
      </c>
      <c r="EJ106" s="30">
        <f>IF($EG106="a",'Alpha Ejection Compiler'!H106,IF($EG106="z",'Alpha Ejection Compiler'!O106,IF($EG106="t",'Alpha Ejection Compiler'!V106,IF($EG106="m",'Alpha Ejection Compiler'!AC106,-1))))</f>
        <v>0.63662546245111906</v>
      </c>
      <c r="EK106" s="30">
        <f>IF($EG106="a",'Alpha Ejection Compiler'!I106,IF($EG106="z",'Alpha Ejection Compiler'!P106,IF($EG106="t",'Alpha Ejection Compiler'!W106,IF($EG106="m",'Alpha Ejection Compiler'!AD106,-1))))</f>
        <v>0.58319411675377286</v>
      </c>
      <c r="EL106" s="30">
        <f>IF($EG106="a",'Alpha Ejection Compiler'!J106,IF($EG106="z",'Alpha Ejection Compiler'!Q106,IF($EG106="t",'Alpha Ejection Compiler'!X106,IF($EG106="m",'Alpha Ejection Compiler'!AE106,-1))))</f>
        <v>0.57525580606267845</v>
      </c>
      <c r="EM106" s="30">
        <f>IF($EG106="a",'Alpha Ejection Compiler'!K106,IF($EG106="z",'Alpha Ejection Compiler'!R106,IF($EG106="t",'Alpha Ejection Compiler'!Y106,IF($EG106="m",'Alpha Ejection Compiler'!AF106,-1))))</f>
        <v>0.8803829323788831</v>
      </c>
      <c r="EN106" s="30">
        <f t="shared" si="274"/>
        <v>0.62289296042458098</v>
      </c>
      <c r="EO106" s="30">
        <f t="shared" si="307"/>
        <v>0.68086787185093611</v>
      </c>
      <c r="EP106" s="213" t="str">
        <f t="shared" si="275"/>
        <v>sample name</v>
      </c>
      <c r="EQ106" s="474">
        <f t="shared" si="276"/>
        <v>11.682662173495721</v>
      </c>
      <c r="ER106" s="475">
        <f t="shared" si="277"/>
        <v>12.479814106248931</v>
      </c>
      <c r="ES106" s="473">
        <f t="shared" si="278"/>
        <v>11682662.173495721</v>
      </c>
      <c r="ET106" s="476">
        <f t="shared" si="308"/>
        <v>2.7808242859479022E-14</v>
      </c>
      <c r="EU106" s="478">
        <f t="shared" si="309"/>
        <v>0.37671716784478099</v>
      </c>
      <c r="EV106" s="477">
        <f t="shared" si="279"/>
        <v>16083721.580382382</v>
      </c>
      <c r="EW106" s="474">
        <f t="shared" si="280"/>
        <v>16.083721580382381</v>
      </c>
      <c r="EX106" s="474"/>
      <c r="EZ106" s="128">
        <f t="shared" si="310"/>
        <v>2.9704040515747972E-21</v>
      </c>
      <c r="FA106" s="63">
        <f t="shared" si="311"/>
        <v>1.1973081346474233E-22</v>
      </c>
      <c r="FB106" s="67">
        <f t="shared" si="312"/>
        <v>7.2524363184255366E-22</v>
      </c>
      <c r="FC106" s="63">
        <f t="shared" si="313"/>
        <v>0</v>
      </c>
      <c r="FD106" s="63">
        <f t="shared" si="281"/>
        <v>3.8153784968820935E-21</v>
      </c>
      <c r="FE106" s="67">
        <f t="shared" si="282"/>
        <v>1.610802832088443E-10</v>
      </c>
      <c r="FF106" s="67">
        <f t="shared" si="314"/>
        <v>11682668.485640902</v>
      </c>
      <c r="FG106" s="64">
        <f t="shared" si="283"/>
        <v>11.682668485640901</v>
      </c>
      <c r="FH106" s="65">
        <f t="shared" si="315"/>
        <v>17150937.628700923</v>
      </c>
      <c r="FI106" s="65">
        <f t="shared" si="284"/>
        <v>17.150937628700923</v>
      </c>
      <c r="FJ106" s="65">
        <f t="shared" si="316"/>
        <v>19.472796493930787</v>
      </c>
      <c r="FK106" s="63">
        <f t="shared" si="317"/>
        <v>3.8153784968820935E-21</v>
      </c>
      <c r="FL106" s="63">
        <f t="shared" si="318"/>
        <v>4.3317286102918066E-21</v>
      </c>
      <c r="FM106" s="63">
        <f t="shared" si="319"/>
        <v>13264244.25602527</v>
      </c>
      <c r="FN106" s="65">
        <f t="shared" si="285"/>
        <v>13.26424425602527</v>
      </c>
      <c r="FO106" s="66">
        <f t="shared" si="286"/>
        <v>113.53779551588126</v>
      </c>
      <c r="FQ106" s="73">
        <f>IF('Picking Information'!U109="Y",'Calculations Page'!FG106,-1)</f>
        <v>11.682668485640901</v>
      </c>
      <c r="FR106" s="72">
        <f>IF('Picking Information'!U109="Y",'Calculations Page'!FN106,-1)</f>
        <v>13.26424425602527</v>
      </c>
      <c r="FS106" s="72">
        <f>IF('Picking Information'!A109="Y",1,'Calculations Page'!X106)</f>
        <v>0.68086787185093611</v>
      </c>
      <c r="FT106" s="72">
        <f t="shared" si="287"/>
        <v>7</v>
      </c>
      <c r="FU106" s="72">
        <f t="shared" si="288"/>
        <v>17.158495750257128</v>
      </c>
      <c r="FV106" s="72">
        <f t="shared" si="289"/>
        <v>19.481377818528117</v>
      </c>
      <c r="FW106" s="74">
        <f t="shared" si="290"/>
        <v>38.962755637056233</v>
      </c>
      <c r="FY106" s="79">
        <f t="shared" si="187"/>
        <v>49.847697442687604</v>
      </c>
      <c r="FZ106" s="80">
        <f t="shared" si="188"/>
        <v>0.49847697442687605</v>
      </c>
      <c r="GA106" s="80">
        <f>(DE106/1000)/'Calculations Page'!EH106</f>
        <v>641.16824195663492</v>
      </c>
      <c r="GB106" s="80">
        <f t="shared" si="189"/>
        <v>901.0749911138098</v>
      </c>
      <c r="GC106" s="80">
        <f>(DG106/1000)/'Calculations Page'!EH106</f>
        <v>633.38306452098186</v>
      </c>
      <c r="GD106" s="80">
        <f t="shared" si="190"/>
        <v>897.3827490919424</v>
      </c>
      <c r="GE106" s="80">
        <f>(DI106/1000)/'Calculations Page'!EH106</f>
        <v>0</v>
      </c>
      <c r="GF106" s="80" t="e">
        <f t="shared" si="191"/>
        <v>#DIV/0!</v>
      </c>
      <c r="GG106" s="81">
        <f t="shared" si="291"/>
        <v>790.01326211906564</v>
      </c>
      <c r="GH106" s="516">
        <f t="shared" si="192"/>
        <v>1.4263639754173495E-16</v>
      </c>
      <c r="GI106" s="515"/>
      <c r="GJ106" s="243"/>
      <c r="GK106" s="85" t="str">
        <f t="shared" si="292"/>
        <v>49.848</v>
      </c>
      <c r="GL106" s="86" t="str">
        <f t="shared" si="293"/>
        <v>0.498</v>
      </c>
      <c r="GM106" s="86" t="str">
        <f t="shared" si="294"/>
        <v>641.17</v>
      </c>
      <c r="GN106" s="86" t="str">
        <f t="shared" si="295"/>
        <v>901.07</v>
      </c>
      <c r="GO106" s="86" t="str">
        <f t="shared" si="296"/>
        <v>633.38</v>
      </c>
      <c r="GP106" s="86" t="str">
        <f t="shared" si="297"/>
        <v>897.38</v>
      </c>
      <c r="GQ106" s="86" t="str">
        <f t="shared" si="298"/>
        <v>0.00</v>
      </c>
      <c r="GR106" s="86" t="e">
        <f t="shared" si="299"/>
        <v>#DIV/0!</v>
      </c>
      <c r="GS106" s="86" t="str">
        <f t="shared" si="300"/>
        <v>11.68</v>
      </c>
      <c r="GT106" s="86" t="str">
        <f t="shared" si="301"/>
        <v>0.681</v>
      </c>
      <c r="GU106" s="86" t="str">
        <f t="shared" si="302"/>
        <v>17.16</v>
      </c>
      <c r="GV106" s="87" t="str">
        <f t="shared" si="303"/>
        <v>19.48</v>
      </c>
      <c r="GW106" s="87" t="str">
        <f t="shared" si="304"/>
        <v>13.26</v>
      </c>
      <c r="GX106" s="129"/>
      <c r="GY106" s="93"/>
    </row>
    <row r="107" spans="1:207">
      <c r="A107" s="39" t="str">
        <f>'Picking Information'!B110</f>
        <v>4</v>
      </c>
      <c r="B107" s="40" t="str">
        <f>'Picking Information'!D110</f>
        <v>TraIL</v>
      </c>
      <c r="C107" s="40" t="str">
        <f>'Picking Information'!E110</f>
        <v>sample name</v>
      </c>
      <c r="D107" s="45">
        <f>'Picking Information'!F110</f>
        <v>0</v>
      </c>
      <c r="E107" s="45">
        <v>1</v>
      </c>
      <c r="F107" s="121">
        <f>'Picking Information'!H110</f>
        <v>100</v>
      </c>
      <c r="G107" s="121">
        <f>'Picking Information'!I110</f>
        <v>100</v>
      </c>
      <c r="H107" s="121">
        <f>'Picking Information'!J110</f>
        <v>100</v>
      </c>
      <c r="I107" s="121">
        <f>'Picking Information'!K110</f>
        <v>100</v>
      </c>
      <c r="J107" s="121">
        <f t="shared" si="193"/>
        <v>100</v>
      </c>
      <c r="K107" s="121">
        <f t="shared" si="194"/>
        <v>100</v>
      </c>
      <c r="L107" s="121">
        <f t="shared" si="195"/>
        <v>50</v>
      </c>
      <c r="M107" s="121">
        <f>IF('Picking Information'!P110="N",'Calculations Page'!F107*1.5,'Calculations Page'!F107)</f>
        <v>100</v>
      </c>
      <c r="N107" s="46" t="str">
        <f>'Picking Information'!R110</f>
        <v>apatite</v>
      </c>
      <c r="O107" s="222"/>
      <c r="P107" s="47">
        <f t="shared" si="196"/>
        <v>2.0784609690826529E-6</v>
      </c>
      <c r="Q107" s="306">
        <f t="shared" si="197"/>
        <v>8.9504172281360495E-7</v>
      </c>
      <c r="R107" s="47">
        <f t="shared" si="198"/>
        <v>1.013358894683579</v>
      </c>
      <c r="S107" s="47">
        <f t="shared" si="199"/>
        <v>6.6199999999999995E-2</v>
      </c>
      <c r="T107" s="47">
        <f t="shared" si="200"/>
        <v>0.06</v>
      </c>
      <c r="U107" s="47">
        <f t="shared" si="201"/>
        <v>0.77623303054496762</v>
      </c>
      <c r="V107" s="47">
        <f t="shared" si="202"/>
        <v>0.69010694319999999</v>
      </c>
      <c r="W107" s="47">
        <f t="shared" si="203"/>
        <v>0.64881813560000001</v>
      </c>
      <c r="X107" s="239">
        <f t="shared" si="204"/>
        <v>0.68086787185093611</v>
      </c>
      <c r="Y107" s="306">
        <f t="shared" si="205"/>
        <v>5.6837745019660078E-3</v>
      </c>
      <c r="Z107" s="306">
        <f t="shared" si="206"/>
        <v>4.4752086140680244E-6</v>
      </c>
      <c r="AA107" s="192"/>
      <c r="AB107" s="192"/>
      <c r="AC107" s="192"/>
      <c r="AD107" s="192"/>
      <c r="AE107" s="192"/>
      <c r="AF107" s="192"/>
      <c r="AG107" s="251">
        <f t="shared" si="166"/>
        <v>1433738424205.7283</v>
      </c>
      <c r="AH107" s="246">
        <f t="shared" si="207"/>
        <v>8608725199.2922001</v>
      </c>
      <c r="AI107" s="246">
        <f t="shared" si="167"/>
        <v>1691112105561.1543</v>
      </c>
      <c r="AJ107" s="246">
        <f t="shared" si="208"/>
        <v>13847555888.523577</v>
      </c>
      <c r="AK107" s="246">
        <f t="shared" si="168"/>
        <v>174546574.43947619</v>
      </c>
      <c r="AL107" s="246">
        <f t="shared" si="209"/>
        <v>79527107.403615773</v>
      </c>
      <c r="AM107" s="213" t="str">
        <f t="shared" si="210"/>
        <v>sample name</v>
      </c>
      <c r="AN107" s="256">
        <f t="shared" si="211"/>
        <v>1303284548.9639471</v>
      </c>
      <c r="AO107" s="252">
        <f t="shared" si="212"/>
        <v>1433738424205.7283</v>
      </c>
      <c r="AP107" s="252">
        <f t="shared" si="169"/>
        <v>-2.199E-3</v>
      </c>
      <c r="AQ107" s="252">
        <f t="shared" si="170"/>
        <v>-0.99998423165137618</v>
      </c>
      <c r="AR107" s="252">
        <f t="shared" si="213"/>
        <v>8608725199.2922001</v>
      </c>
      <c r="AS107" s="252">
        <f t="shared" si="171"/>
        <v>1.6318924942564423E-4</v>
      </c>
      <c r="AT107" s="252">
        <f t="shared" si="214"/>
        <v>-7.452123257462559E-2</v>
      </c>
      <c r="AU107" s="252">
        <f t="shared" si="215"/>
        <v>137290153.01859486</v>
      </c>
      <c r="AV107" s="252">
        <f t="shared" si="216"/>
        <v>9456562.6330664139</v>
      </c>
      <c r="AW107" s="252">
        <f t="shared" si="217"/>
        <v>996169.97067578149</v>
      </c>
      <c r="AX107" s="252">
        <f t="shared" si="218"/>
        <v>2673662207.5426502</v>
      </c>
      <c r="AY107" s="252">
        <f t="shared" si="219"/>
        <v>1691112105561.1543</v>
      </c>
      <c r="AZ107" s="252">
        <f t="shared" si="220"/>
        <v>-0.13029600894067567</v>
      </c>
      <c r="BA107" s="252">
        <f t="shared" si="221"/>
        <v>-1</v>
      </c>
      <c r="BB107" s="252">
        <f t="shared" si="222"/>
        <v>13847555888.523577</v>
      </c>
      <c r="BC107" s="252">
        <f t="shared" si="223"/>
        <v>5.34545603211162E-4</v>
      </c>
      <c r="BD107" s="252">
        <f t="shared" si="224"/>
        <v>-4.1025163014571245E-3</v>
      </c>
      <c r="BE107" s="252">
        <f t="shared" si="225"/>
        <v>26831629.130094022</v>
      </c>
      <c r="BF107" s="252">
        <f t="shared" si="226"/>
        <v>269331.52955150726</v>
      </c>
      <c r="BG107" s="252">
        <f t="shared" si="227"/>
        <v>124328.76421099737</v>
      </c>
      <c r="BH107" s="213"/>
      <c r="BI107" s="213"/>
      <c r="BJ107" s="213"/>
      <c r="BK107" s="213"/>
      <c r="BL107" s="213" t="str">
        <f t="shared" si="228"/>
        <v>sample name</v>
      </c>
      <c r="BM107" s="304">
        <f>(($AC$20-'ICPMS Data'!V108)/('ICPMS Data'!V108/$AC$12-1)*AG107)</f>
        <v>1442224508600.5576</v>
      </c>
      <c r="BN107" s="304">
        <f t="shared" si="229"/>
        <v>1433738424205.7283</v>
      </c>
      <c r="BO107" s="304">
        <f>$AC$33-'ICPMS Data'!V108</f>
        <v>-0.99999899999999997</v>
      </c>
      <c r="BP107" s="304">
        <f>'ICPMS Data'!V108/$AC$12-1</f>
        <v>-0.9928325688073395</v>
      </c>
      <c r="BQ107" s="304">
        <f t="shared" si="230"/>
        <v>8608725199.2922001</v>
      </c>
      <c r="BR107" s="304">
        <f>SQRT($AD$33^2+'ICPMS Data'!W108^2)</f>
        <v>1</v>
      </c>
      <c r="BS107" s="304">
        <f>BP107*SQRT(('ICPMS Data'!W108/'ICPMS Data'!V108)^2+($AE$12/$AC$12)^2)</f>
        <v>-0.99285807041188889</v>
      </c>
      <c r="BT107" s="304">
        <f t="shared" si="231"/>
        <v>2039659057534.6572</v>
      </c>
      <c r="BU107" s="485">
        <f t="shared" si="232"/>
        <v>10464703511.882029</v>
      </c>
      <c r="BV107" s="304">
        <f t="shared" si="233"/>
        <v>14799656485.616226</v>
      </c>
      <c r="BW107" s="304">
        <f>AI107*(($AC$21-'ICPMS Data'!X108)/('ICPMS Data'!X108/$AC$13-1))</f>
        <v>1473438918630.7102</v>
      </c>
      <c r="BX107" s="304">
        <f t="shared" si="234"/>
        <v>1691112105561.1543</v>
      </c>
      <c r="BY107" s="304">
        <f>$AC$34-'ICPMS Data'!X108</f>
        <v>-0.99999899999999997</v>
      </c>
      <c r="BZ107" s="304">
        <f>'ICPMS Data'!X108/$AC$13-1</f>
        <v>-1</v>
      </c>
      <c r="CA107" s="304">
        <f t="shared" si="235"/>
        <v>13847555888.523577</v>
      </c>
      <c r="CB107" s="304">
        <f>SQRT($AD$34^2+'ICPMS Data'!Y108^2)</f>
        <v>1</v>
      </c>
      <c r="CC107" s="304">
        <f>BZ107*SQRT(('ICPMS Data'!Y108/'ICPMS Data'!X108)^2+($AE$13/$AC$13)^2)</f>
        <v>-1</v>
      </c>
      <c r="CD107" s="304">
        <f t="shared" si="236"/>
        <v>2083793272822.5024</v>
      </c>
      <c r="CE107" s="485">
        <v>0</v>
      </c>
      <c r="CF107" s="485">
        <v>0</v>
      </c>
      <c r="CG107" s="213" t="str">
        <f t="shared" si="237"/>
        <v>sample name</v>
      </c>
      <c r="CH107" s="262">
        <f t="shared" si="238"/>
        <v>1440921224051.5938</v>
      </c>
      <c r="CI107" s="257">
        <f t="shared" si="239"/>
        <v>2039659062155.1809</v>
      </c>
      <c r="CJ107" s="257">
        <f t="shared" si="240"/>
        <v>10455246949.248962</v>
      </c>
      <c r="CK107" s="257">
        <f t="shared" si="241"/>
        <v>14799656519.142496</v>
      </c>
      <c r="CL107" s="262">
        <f t="shared" si="242"/>
        <v>1470765256423.1675</v>
      </c>
      <c r="CM107" s="257">
        <f t="shared" si="243"/>
        <v>2083793272995.249</v>
      </c>
      <c r="CN107" s="262">
        <f t="shared" si="244"/>
        <v>-269331.52955150726</v>
      </c>
      <c r="CO107" s="257">
        <f t="shared" si="245"/>
        <v>124328.76421099737</v>
      </c>
      <c r="CP107" s="286"/>
      <c r="CQ107" s="218">
        <f t="shared" si="246"/>
        <v>2.4109243704332935E-12</v>
      </c>
      <c r="CR107" s="48">
        <f t="shared" si="247"/>
        <v>3.3882271664527924E-12</v>
      </c>
      <c r="CS107" s="219">
        <f t="shared" si="248"/>
        <v>2.3935568505840428E-12</v>
      </c>
      <c r="CT107" s="219">
        <f t="shared" si="249"/>
        <v>3.3881379770019618E-12</v>
      </c>
      <c r="CU107" s="323">
        <f t="shared" si="250"/>
        <v>0.56437141893797726</v>
      </c>
      <c r="CV107" s="219">
        <f t="shared" si="251"/>
        <v>1.7367519849250768E-14</v>
      </c>
      <c r="CW107" s="219">
        <f t="shared" si="252"/>
        <v>2.4584147041764943E-14</v>
      </c>
      <c r="CX107" s="323">
        <f t="shared" si="253"/>
        <v>3.5831675947316753E-3</v>
      </c>
      <c r="CY107" s="48">
        <f t="shared" si="254"/>
        <v>2.443131655187986E-12</v>
      </c>
      <c r="CZ107" s="48">
        <f t="shared" si="255"/>
        <v>3.4614506195934368E-12</v>
      </c>
      <c r="DA107" s="323">
        <f t="shared" si="256"/>
        <v>0.43204541346729097</v>
      </c>
      <c r="DB107" s="219">
        <f t="shared" si="257"/>
        <v>0</v>
      </c>
      <c r="DC107" s="219">
        <f t="shared" si="258"/>
        <v>0</v>
      </c>
      <c r="DD107" s="213"/>
      <c r="DE107" s="267">
        <f t="shared" si="259"/>
        <v>0.57387232789423681</v>
      </c>
      <c r="DF107" s="263">
        <f t="shared" si="260"/>
        <v>0.80649971243075813</v>
      </c>
      <c r="DG107" s="263">
        <f t="shared" si="261"/>
        <v>0.56690426926982029</v>
      </c>
      <c r="DH107" s="263">
        <f t="shared" si="262"/>
        <v>0.8031950017704611</v>
      </c>
      <c r="DI107" s="263">
        <f t="shared" si="263"/>
        <v>0</v>
      </c>
      <c r="DJ107" s="268">
        <f t="shared" si="264"/>
        <v>0</v>
      </c>
      <c r="DL107" s="49">
        <f>'He Data'!P109/(1000000000*22413.6)</f>
        <v>4.4615768997394438E-14</v>
      </c>
      <c r="DM107" s="45">
        <f>DL107*('He Data'!Q109/'He Data'!P109)</f>
        <v>4.4615768997394438E-16</v>
      </c>
      <c r="DN107" s="50">
        <f t="shared" si="265"/>
        <v>26867616090.23093</v>
      </c>
      <c r="DO107" s="51">
        <f>DN107*('He Data'!Q109/'He Data'!P109)</f>
        <v>268676160.9023093</v>
      </c>
      <c r="DP107" s="50">
        <f t="shared" si="266"/>
        <v>6.5527793044642685E-14</v>
      </c>
      <c r="DQ107" s="50">
        <f t="shared" si="267"/>
        <v>6.5527793044642689E-16</v>
      </c>
      <c r="DR107" s="50">
        <f>('He Data'!P109/1000000000)*0.0000000008107131194</f>
        <v>8.1071311940000007E-19</v>
      </c>
      <c r="DS107" s="50">
        <f>('He Data'!P109/1000000000)/3785.41178*42</f>
        <v>1.1095226210766429E-11</v>
      </c>
      <c r="DW107" s="213" t="str">
        <f t="shared" si="268"/>
        <v>sample name</v>
      </c>
      <c r="DX107" s="324">
        <f t="shared" si="269"/>
        <v>11.682668485640901</v>
      </c>
      <c r="DY107" s="325">
        <f t="shared" si="270"/>
        <v>12.479820849095493</v>
      </c>
      <c r="DZ107" s="326">
        <f t="shared" si="271"/>
        <v>11682668.485640902</v>
      </c>
      <c r="EA107" s="326">
        <f t="shared" si="305"/>
        <v>4.4615793103292131E-14</v>
      </c>
      <c r="EB107" s="324">
        <f t="shared" si="306"/>
        <v>-5.40299948539397E-7</v>
      </c>
      <c r="EC107" s="326">
        <f t="shared" si="272"/>
        <v>11682662.173495721</v>
      </c>
      <c r="ED107" s="324">
        <f t="shared" si="273"/>
        <v>11.682662173495721</v>
      </c>
      <c r="EE107" s="326"/>
      <c r="EF107" s="457" t="str">
        <f>'Picking Information'!B110</f>
        <v>4</v>
      </c>
      <c r="EG107" s="459" t="str">
        <f>'Picking Information'!C110</f>
        <v>a</v>
      </c>
      <c r="EH107" s="510">
        <f>IF($EG107="a",'Alpha Ejection Compiler'!G107,IF($EG107="z",'Alpha Ejection Compiler'!N107,IF($EG107="t",'Alpha Ejection Compiler'!U107,IF($EG107="m",'Alpha Ejection Compiler'!AB107,-1))))</f>
        <v>8.9504172281360495E-7</v>
      </c>
      <c r="EI107" s="511">
        <f>'Alpha Ejection Compiler'!E107</f>
        <v>36.473074156562177</v>
      </c>
      <c r="EJ107" s="30">
        <f>IF($EG107="a",'Alpha Ejection Compiler'!H107,IF($EG107="z",'Alpha Ejection Compiler'!O107,IF($EG107="t",'Alpha Ejection Compiler'!V107,IF($EG107="m",'Alpha Ejection Compiler'!AC107,-1))))</f>
        <v>0.63662546245111906</v>
      </c>
      <c r="EK107" s="30">
        <f>IF($EG107="a",'Alpha Ejection Compiler'!I107,IF($EG107="z",'Alpha Ejection Compiler'!P107,IF($EG107="t",'Alpha Ejection Compiler'!W107,IF($EG107="m",'Alpha Ejection Compiler'!AD107,-1))))</f>
        <v>0.58319411675377286</v>
      </c>
      <c r="EL107" s="30">
        <f>IF($EG107="a",'Alpha Ejection Compiler'!J107,IF($EG107="z",'Alpha Ejection Compiler'!Q107,IF($EG107="t",'Alpha Ejection Compiler'!X107,IF($EG107="m",'Alpha Ejection Compiler'!AE107,-1))))</f>
        <v>0.57525580606267845</v>
      </c>
      <c r="EM107" s="30">
        <f>IF($EG107="a",'Alpha Ejection Compiler'!K107,IF($EG107="z",'Alpha Ejection Compiler'!R107,IF($EG107="t",'Alpha Ejection Compiler'!Y107,IF($EG107="m",'Alpha Ejection Compiler'!AF107,-1))))</f>
        <v>0.8803829323788831</v>
      </c>
      <c r="EN107" s="30">
        <f t="shared" si="274"/>
        <v>0.62289296042458098</v>
      </c>
      <c r="EO107" s="30">
        <f t="shared" si="307"/>
        <v>0.68086787185093611</v>
      </c>
      <c r="EP107" s="213" t="str">
        <f t="shared" si="275"/>
        <v>sample name</v>
      </c>
      <c r="EQ107" s="474">
        <f t="shared" si="276"/>
        <v>11.682662173495721</v>
      </c>
      <c r="ER107" s="475">
        <f t="shared" si="277"/>
        <v>12.479814106248931</v>
      </c>
      <c r="ES107" s="473">
        <f t="shared" si="278"/>
        <v>11682662.173495721</v>
      </c>
      <c r="ET107" s="476">
        <f t="shared" si="308"/>
        <v>2.7808242859479022E-14</v>
      </c>
      <c r="EU107" s="478">
        <f t="shared" si="309"/>
        <v>0.37671716784478099</v>
      </c>
      <c r="EV107" s="477">
        <f t="shared" si="279"/>
        <v>16083721.580382382</v>
      </c>
      <c r="EW107" s="474">
        <f t="shared" si="280"/>
        <v>16.083721580382381</v>
      </c>
      <c r="EX107" s="474"/>
      <c r="EZ107" s="128">
        <f t="shared" si="310"/>
        <v>2.9704040515747972E-21</v>
      </c>
      <c r="FA107" s="63">
        <f t="shared" si="311"/>
        <v>1.1973081346474233E-22</v>
      </c>
      <c r="FB107" s="67">
        <f t="shared" si="312"/>
        <v>7.2524363184255366E-22</v>
      </c>
      <c r="FC107" s="63">
        <f t="shared" si="313"/>
        <v>0</v>
      </c>
      <c r="FD107" s="63">
        <f t="shared" si="281"/>
        <v>3.8153784968820935E-21</v>
      </c>
      <c r="FE107" s="67">
        <f t="shared" si="282"/>
        <v>1.610802832088443E-10</v>
      </c>
      <c r="FF107" s="67">
        <f t="shared" si="314"/>
        <v>11682668.485640902</v>
      </c>
      <c r="FG107" s="64">
        <f t="shared" si="283"/>
        <v>11.682668485640901</v>
      </c>
      <c r="FH107" s="65">
        <f t="shared" si="315"/>
        <v>17150937.628700923</v>
      </c>
      <c r="FI107" s="65">
        <f t="shared" si="284"/>
        <v>17.150937628700923</v>
      </c>
      <c r="FJ107" s="65">
        <f t="shared" si="316"/>
        <v>19.472796493930787</v>
      </c>
      <c r="FK107" s="63">
        <f t="shared" si="317"/>
        <v>3.8153784968820935E-21</v>
      </c>
      <c r="FL107" s="63">
        <f t="shared" si="318"/>
        <v>4.3317286102918066E-21</v>
      </c>
      <c r="FM107" s="63">
        <f t="shared" si="319"/>
        <v>13264244.25602527</v>
      </c>
      <c r="FN107" s="65">
        <f t="shared" si="285"/>
        <v>13.26424425602527</v>
      </c>
      <c r="FO107" s="66">
        <f t="shared" si="286"/>
        <v>113.53779551588126</v>
      </c>
      <c r="FQ107" s="73">
        <f>IF('Picking Information'!U110="Y",'Calculations Page'!FG107,-1)</f>
        <v>11.682668485640901</v>
      </c>
      <c r="FR107" s="72">
        <f>IF('Picking Information'!U110="Y",'Calculations Page'!FN107,-1)</f>
        <v>13.26424425602527</v>
      </c>
      <c r="FS107" s="72">
        <f>IF('Picking Information'!A110="Y",1,'Calculations Page'!X107)</f>
        <v>0.68086787185093611</v>
      </c>
      <c r="FT107" s="72">
        <f t="shared" si="287"/>
        <v>7</v>
      </c>
      <c r="FU107" s="72">
        <f t="shared" si="288"/>
        <v>17.158495750257128</v>
      </c>
      <c r="FV107" s="72">
        <f t="shared" si="289"/>
        <v>19.481377818528117</v>
      </c>
      <c r="FW107" s="74">
        <f t="shared" si="290"/>
        <v>38.962755637056233</v>
      </c>
      <c r="FY107" s="79">
        <f t="shared" si="187"/>
        <v>49.847697442687604</v>
      </c>
      <c r="FZ107" s="80">
        <f t="shared" si="188"/>
        <v>0.49847697442687605</v>
      </c>
      <c r="GA107" s="80">
        <f>(DE107/1000)/'Calculations Page'!EH107</f>
        <v>641.16824195663492</v>
      </c>
      <c r="GB107" s="80">
        <f t="shared" si="189"/>
        <v>901.0749911138098</v>
      </c>
      <c r="GC107" s="80">
        <f>(DG107/1000)/'Calculations Page'!EH107</f>
        <v>633.38306452098186</v>
      </c>
      <c r="GD107" s="80">
        <f t="shared" si="190"/>
        <v>897.3827490919424</v>
      </c>
      <c r="GE107" s="80">
        <f>(DI107/1000)/'Calculations Page'!EH107</f>
        <v>0</v>
      </c>
      <c r="GF107" s="80" t="e">
        <f t="shared" si="191"/>
        <v>#DIV/0!</v>
      </c>
      <c r="GG107" s="81">
        <f t="shared" si="291"/>
        <v>790.01326211906564</v>
      </c>
      <c r="GH107" s="516">
        <f t="shared" si="192"/>
        <v>1.4263639754173495E-16</v>
      </c>
      <c r="GI107" s="515"/>
      <c r="GJ107" s="243"/>
      <c r="GK107" s="85" t="str">
        <f t="shared" si="292"/>
        <v>49.848</v>
      </c>
      <c r="GL107" s="86" t="str">
        <f t="shared" si="293"/>
        <v>0.498</v>
      </c>
      <c r="GM107" s="86" t="str">
        <f t="shared" si="294"/>
        <v>641.17</v>
      </c>
      <c r="GN107" s="86" t="str">
        <f t="shared" si="295"/>
        <v>901.07</v>
      </c>
      <c r="GO107" s="86" t="str">
        <f t="shared" si="296"/>
        <v>633.38</v>
      </c>
      <c r="GP107" s="86" t="str">
        <f t="shared" si="297"/>
        <v>897.38</v>
      </c>
      <c r="GQ107" s="86" t="str">
        <f t="shared" si="298"/>
        <v>0.00</v>
      </c>
      <c r="GR107" s="86" t="e">
        <f t="shared" si="299"/>
        <v>#DIV/0!</v>
      </c>
      <c r="GS107" s="86" t="str">
        <f t="shared" si="300"/>
        <v>11.68</v>
      </c>
      <c r="GT107" s="86" t="str">
        <f t="shared" si="301"/>
        <v>0.681</v>
      </c>
      <c r="GU107" s="86" t="str">
        <f t="shared" si="302"/>
        <v>17.16</v>
      </c>
      <c r="GV107" s="87" t="str">
        <f t="shared" si="303"/>
        <v>19.48</v>
      </c>
      <c r="GW107" s="87" t="str">
        <f t="shared" si="304"/>
        <v>13.26</v>
      </c>
      <c r="GX107" s="129"/>
      <c r="GY107" s="93"/>
    </row>
    <row r="108" spans="1:207">
      <c r="A108" s="39" t="str">
        <f>'Picking Information'!B111</f>
        <v>4</v>
      </c>
      <c r="B108" s="40" t="str">
        <f>'Picking Information'!D111</f>
        <v>TraIL</v>
      </c>
      <c r="C108" s="40" t="str">
        <f>'Picking Information'!E111</f>
        <v>sample name</v>
      </c>
      <c r="D108" s="45">
        <f>'Picking Information'!F111</f>
        <v>0</v>
      </c>
      <c r="E108" s="45">
        <v>1</v>
      </c>
      <c r="F108" s="121">
        <f>'Picking Information'!H111</f>
        <v>100</v>
      </c>
      <c r="G108" s="121">
        <f>'Picking Information'!I111</f>
        <v>100</v>
      </c>
      <c r="H108" s="121">
        <f>'Picking Information'!J111</f>
        <v>100</v>
      </c>
      <c r="I108" s="121">
        <f>'Picking Information'!K111</f>
        <v>100</v>
      </c>
      <c r="J108" s="121">
        <f t="shared" si="193"/>
        <v>100</v>
      </c>
      <c r="K108" s="121">
        <f t="shared" si="194"/>
        <v>100</v>
      </c>
      <c r="L108" s="121">
        <f t="shared" si="195"/>
        <v>50</v>
      </c>
      <c r="M108" s="121">
        <f>IF('Picking Information'!P111="N",'Calculations Page'!F108*1.5,'Calculations Page'!F108)</f>
        <v>100</v>
      </c>
      <c r="N108" s="46" t="str">
        <f>'Picking Information'!R111</f>
        <v>apatite</v>
      </c>
      <c r="O108" s="222"/>
      <c r="P108" s="47">
        <f t="shared" si="196"/>
        <v>2.0784609690826529E-6</v>
      </c>
      <c r="Q108" s="306">
        <f t="shared" si="197"/>
        <v>8.9504172281360495E-7</v>
      </c>
      <c r="R108" s="47">
        <f t="shared" si="198"/>
        <v>1.013358894683579</v>
      </c>
      <c r="S108" s="47">
        <f t="shared" si="199"/>
        <v>6.6199999999999995E-2</v>
      </c>
      <c r="T108" s="47">
        <f t="shared" si="200"/>
        <v>0.06</v>
      </c>
      <c r="U108" s="47">
        <f t="shared" si="201"/>
        <v>0.77623303054496762</v>
      </c>
      <c r="V108" s="47">
        <f t="shared" si="202"/>
        <v>0.69010694319999999</v>
      </c>
      <c r="W108" s="47">
        <f t="shared" si="203"/>
        <v>0.64881813560000001</v>
      </c>
      <c r="X108" s="239">
        <f t="shared" si="204"/>
        <v>0.68086787185093611</v>
      </c>
      <c r="Y108" s="306">
        <f t="shared" si="205"/>
        <v>5.6837745019660078E-3</v>
      </c>
      <c r="Z108" s="306">
        <f t="shared" si="206"/>
        <v>4.4752086140680244E-6</v>
      </c>
      <c r="AA108" s="192"/>
      <c r="AB108" s="192"/>
      <c r="AC108" s="192"/>
      <c r="AD108" s="192"/>
      <c r="AE108" s="192"/>
      <c r="AF108" s="192"/>
      <c r="AG108" s="251">
        <f t="shared" si="166"/>
        <v>1433738424205.7283</v>
      </c>
      <c r="AH108" s="246">
        <f t="shared" si="207"/>
        <v>8608725199.2922001</v>
      </c>
      <c r="AI108" s="246">
        <f t="shared" si="167"/>
        <v>1691112105561.1543</v>
      </c>
      <c r="AJ108" s="246">
        <f t="shared" si="208"/>
        <v>13847555888.523577</v>
      </c>
      <c r="AK108" s="246">
        <f t="shared" si="168"/>
        <v>174546574.43947619</v>
      </c>
      <c r="AL108" s="246">
        <f t="shared" si="209"/>
        <v>79527107.403615773</v>
      </c>
      <c r="AM108" s="213" t="str">
        <f t="shared" si="210"/>
        <v>sample name</v>
      </c>
      <c r="AN108" s="256">
        <f t="shared" si="211"/>
        <v>1303284548.9639471</v>
      </c>
      <c r="AO108" s="252">
        <f t="shared" si="212"/>
        <v>1433738424205.7283</v>
      </c>
      <c r="AP108" s="252">
        <f t="shared" si="169"/>
        <v>-2.199E-3</v>
      </c>
      <c r="AQ108" s="252">
        <f t="shared" si="170"/>
        <v>-0.99998423165137618</v>
      </c>
      <c r="AR108" s="252">
        <f t="shared" si="213"/>
        <v>8608725199.2922001</v>
      </c>
      <c r="AS108" s="252">
        <f t="shared" si="171"/>
        <v>1.6318924942564423E-4</v>
      </c>
      <c r="AT108" s="252">
        <f t="shared" si="214"/>
        <v>-7.452123257462559E-2</v>
      </c>
      <c r="AU108" s="252">
        <f t="shared" si="215"/>
        <v>137290153.01859486</v>
      </c>
      <c r="AV108" s="252">
        <f t="shared" si="216"/>
        <v>9456562.6330664139</v>
      </c>
      <c r="AW108" s="252">
        <f t="shared" si="217"/>
        <v>996169.97067578149</v>
      </c>
      <c r="AX108" s="252">
        <f t="shared" si="218"/>
        <v>2673662207.5426502</v>
      </c>
      <c r="AY108" s="252">
        <f t="shared" si="219"/>
        <v>1691112105561.1543</v>
      </c>
      <c r="AZ108" s="252">
        <f t="shared" si="220"/>
        <v>-0.13029600894067567</v>
      </c>
      <c r="BA108" s="252">
        <f t="shared" si="221"/>
        <v>-1</v>
      </c>
      <c r="BB108" s="252">
        <f t="shared" si="222"/>
        <v>13847555888.523577</v>
      </c>
      <c r="BC108" s="252">
        <f t="shared" si="223"/>
        <v>5.34545603211162E-4</v>
      </c>
      <c r="BD108" s="252">
        <f t="shared" si="224"/>
        <v>-4.1025163014571245E-3</v>
      </c>
      <c r="BE108" s="252">
        <f t="shared" si="225"/>
        <v>26831629.130094022</v>
      </c>
      <c r="BF108" s="252">
        <f t="shared" si="226"/>
        <v>269331.52955150726</v>
      </c>
      <c r="BG108" s="252">
        <f t="shared" si="227"/>
        <v>124328.76421099737</v>
      </c>
      <c r="BH108" s="213"/>
      <c r="BI108" s="213"/>
      <c r="BJ108" s="213"/>
      <c r="BK108" s="213"/>
      <c r="BL108" s="213" t="str">
        <f t="shared" si="228"/>
        <v>sample name</v>
      </c>
      <c r="BM108" s="304">
        <f>(($AC$20-'ICPMS Data'!V109)/('ICPMS Data'!V109/$AC$12-1)*AG108)</f>
        <v>1442224508600.5576</v>
      </c>
      <c r="BN108" s="304">
        <f t="shared" si="229"/>
        <v>1433738424205.7283</v>
      </c>
      <c r="BO108" s="304">
        <f>$AC$33-'ICPMS Data'!V109</f>
        <v>-0.99999899999999997</v>
      </c>
      <c r="BP108" s="304">
        <f>'ICPMS Data'!V109/$AC$12-1</f>
        <v>-0.9928325688073395</v>
      </c>
      <c r="BQ108" s="304">
        <f t="shared" si="230"/>
        <v>8608725199.2922001</v>
      </c>
      <c r="BR108" s="304">
        <f>SQRT($AD$33^2+'ICPMS Data'!W109^2)</f>
        <v>1</v>
      </c>
      <c r="BS108" s="304">
        <f>BP108*SQRT(('ICPMS Data'!W109/'ICPMS Data'!V109)^2+($AE$12/$AC$12)^2)</f>
        <v>-0.99285807041188889</v>
      </c>
      <c r="BT108" s="304">
        <f t="shared" si="231"/>
        <v>2039659057534.6572</v>
      </c>
      <c r="BU108" s="485">
        <f t="shared" si="232"/>
        <v>10464703511.882029</v>
      </c>
      <c r="BV108" s="304">
        <f t="shared" si="233"/>
        <v>14799656485.616226</v>
      </c>
      <c r="BW108" s="304">
        <f>AI108*(($AC$21-'ICPMS Data'!X109)/('ICPMS Data'!X109/$AC$13-1))</f>
        <v>1473438918630.7102</v>
      </c>
      <c r="BX108" s="304">
        <f t="shared" si="234"/>
        <v>1691112105561.1543</v>
      </c>
      <c r="BY108" s="304">
        <f>$AC$34-'ICPMS Data'!X109</f>
        <v>-0.99999899999999997</v>
      </c>
      <c r="BZ108" s="304">
        <f>'ICPMS Data'!X109/$AC$13-1</f>
        <v>-1</v>
      </c>
      <c r="CA108" s="304">
        <f t="shared" si="235"/>
        <v>13847555888.523577</v>
      </c>
      <c r="CB108" s="304">
        <f>SQRT($AD$34^2+'ICPMS Data'!Y109^2)</f>
        <v>1</v>
      </c>
      <c r="CC108" s="304">
        <f>BZ108*SQRT(('ICPMS Data'!Y109/'ICPMS Data'!X109)^2+($AE$13/$AC$13)^2)</f>
        <v>-1</v>
      </c>
      <c r="CD108" s="304">
        <f t="shared" si="236"/>
        <v>2083793272822.5024</v>
      </c>
      <c r="CE108" s="485">
        <v>0</v>
      </c>
      <c r="CF108" s="485">
        <v>0</v>
      </c>
      <c r="CG108" s="213" t="str">
        <f t="shared" si="237"/>
        <v>sample name</v>
      </c>
      <c r="CH108" s="262">
        <f t="shared" si="238"/>
        <v>1440921224051.5938</v>
      </c>
      <c r="CI108" s="257">
        <f t="shared" si="239"/>
        <v>2039659062155.1809</v>
      </c>
      <c r="CJ108" s="257">
        <f t="shared" si="240"/>
        <v>10455246949.248962</v>
      </c>
      <c r="CK108" s="257">
        <f t="shared" si="241"/>
        <v>14799656519.142496</v>
      </c>
      <c r="CL108" s="262">
        <f t="shared" si="242"/>
        <v>1470765256423.1675</v>
      </c>
      <c r="CM108" s="257">
        <f t="shared" si="243"/>
        <v>2083793272995.249</v>
      </c>
      <c r="CN108" s="262">
        <f t="shared" si="244"/>
        <v>-269331.52955150726</v>
      </c>
      <c r="CO108" s="257">
        <f t="shared" si="245"/>
        <v>124328.76421099737</v>
      </c>
      <c r="CP108" s="286"/>
      <c r="CQ108" s="218">
        <f t="shared" si="246"/>
        <v>2.4109243704332935E-12</v>
      </c>
      <c r="CR108" s="48">
        <f t="shared" si="247"/>
        <v>3.3882271664527924E-12</v>
      </c>
      <c r="CS108" s="219">
        <f t="shared" si="248"/>
        <v>2.3935568505840428E-12</v>
      </c>
      <c r="CT108" s="219">
        <f t="shared" si="249"/>
        <v>3.3881379770019618E-12</v>
      </c>
      <c r="CU108" s="323">
        <f t="shared" si="250"/>
        <v>0.56437141893797726</v>
      </c>
      <c r="CV108" s="219">
        <f t="shared" si="251"/>
        <v>1.7367519849250768E-14</v>
      </c>
      <c r="CW108" s="219">
        <f t="shared" si="252"/>
        <v>2.4584147041764943E-14</v>
      </c>
      <c r="CX108" s="323">
        <f t="shared" si="253"/>
        <v>3.5831675947316753E-3</v>
      </c>
      <c r="CY108" s="48">
        <f t="shared" si="254"/>
        <v>2.443131655187986E-12</v>
      </c>
      <c r="CZ108" s="48">
        <f t="shared" si="255"/>
        <v>3.4614506195934368E-12</v>
      </c>
      <c r="DA108" s="323">
        <f t="shared" si="256"/>
        <v>0.43204541346729097</v>
      </c>
      <c r="DB108" s="219">
        <f t="shared" si="257"/>
        <v>0</v>
      </c>
      <c r="DC108" s="219">
        <f t="shared" si="258"/>
        <v>0</v>
      </c>
      <c r="DD108" s="213"/>
      <c r="DE108" s="267">
        <f t="shared" si="259"/>
        <v>0.57387232789423681</v>
      </c>
      <c r="DF108" s="263">
        <f t="shared" si="260"/>
        <v>0.80649971243075813</v>
      </c>
      <c r="DG108" s="263">
        <f t="shared" si="261"/>
        <v>0.56690426926982029</v>
      </c>
      <c r="DH108" s="263">
        <f t="shared" si="262"/>
        <v>0.8031950017704611</v>
      </c>
      <c r="DI108" s="263">
        <f t="shared" si="263"/>
        <v>0</v>
      </c>
      <c r="DJ108" s="268">
        <f t="shared" si="264"/>
        <v>0</v>
      </c>
      <c r="DL108" s="49">
        <f>'He Data'!P110/(1000000000*22413.6)</f>
        <v>4.4615768997394438E-14</v>
      </c>
      <c r="DM108" s="45">
        <f>DL108*('He Data'!Q110/'He Data'!P110)</f>
        <v>4.4615768997394438E-16</v>
      </c>
      <c r="DN108" s="50">
        <f t="shared" si="265"/>
        <v>26867616090.23093</v>
      </c>
      <c r="DO108" s="51">
        <f>DN108*('He Data'!Q110/'He Data'!P110)</f>
        <v>268676160.9023093</v>
      </c>
      <c r="DP108" s="50">
        <f t="shared" si="266"/>
        <v>6.5527793044642685E-14</v>
      </c>
      <c r="DQ108" s="50">
        <f t="shared" si="267"/>
        <v>6.5527793044642689E-16</v>
      </c>
      <c r="DR108" s="50">
        <f>('He Data'!P110/1000000000)*0.0000000008107131194</f>
        <v>8.1071311940000007E-19</v>
      </c>
      <c r="DS108" s="50">
        <f>('He Data'!P110/1000000000)/3785.41178*42</f>
        <v>1.1095226210766429E-11</v>
      </c>
      <c r="DW108" s="213" t="str">
        <f t="shared" si="268"/>
        <v>sample name</v>
      </c>
      <c r="DX108" s="324">
        <f t="shared" si="269"/>
        <v>11.682668485640901</v>
      </c>
      <c r="DY108" s="325">
        <f t="shared" si="270"/>
        <v>12.479820849095493</v>
      </c>
      <c r="DZ108" s="326">
        <f t="shared" si="271"/>
        <v>11682668.485640902</v>
      </c>
      <c r="EA108" s="326">
        <f t="shared" si="305"/>
        <v>4.4615793103292131E-14</v>
      </c>
      <c r="EB108" s="324">
        <f t="shared" si="306"/>
        <v>-5.40299948539397E-7</v>
      </c>
      <c r="EC108" s="326">
        <f t="shared" si="272"/>
        <v>11682662.173495721</v>
      </c>
      <c r="ED108" s="324">
        <f t="shared" si="273"/>
        <v>11.682662173495721</v>
      </c>
      <c r="EE108" s="326"/>
      <c r="EF108" s="457" t="str">
        <f>'Picking Information'!B111</f>
        <v>4</v>
      </c>
      <c r="EG108" s="459" t="str">
        <f>'Picking Information'!C111</f>
        <v>a</v>
      </c>
      <c r="EH108" s="510">
        <f>IF($EG108="a",'Alpha Ejection Compiler'!G108,IF($EG108="z",'Alpha Ejection Compiler'!N108,IF($EG108="t",'Alpha Ejection Compiler'!U108,IF($EG108="m",'Alpha Ejection Compiler'!AB108,-1))))</f>
        <v>8.9504172281360495E-7</v>
      </c>
      <c r="EI108" s="511">
        <f>'Alpha Ejection Compiler'!E108</f>
        <v>36.473074156562177</v>
      </c>
      <c r="EJ108" s="30">
        <f>IF($EG108="a",'Alpha Ejection Compiler'!H108,IF($EG108="z",'Alpha Ejection Compiler'!O108,IF($EG108="t",'Alpha Ejection Compiler'!V108,IF($EG108="m",'Alpha Ejection Compiler'!AC108,-1))))</f>
        <v>0.63662546245111906</v>
      </c>
      <c r="EK108" s="30">
        <f>IF($EG108="a",'Alpha Ejection Compiler'!I108,IF($EG108="z",'Alpha Ejection Compiler'!P108,IF($EG108="t",'Alpha Ejection Compiler'!W108,IF($EG108="m",'Alpha Ejection Compiler'!AD108,-1))))</f>
        <v>0.58319411675377286</v>
      </c>
      <c r="EL108" s="30">
        <f>IF($EG108="a",'Alpha Ejection Compiler'!J108,IF($EG108="z",'Alpha Ejection Compiler'!Q108,IF($EG108="t",'Alpha Ejection Compiler'!X108,IF($EG108="m",'Alpha Ejection Compiler'!AE108,-1))))</f>
        <v>0.57525580606267845</v>
      </c>
      <c r="EM108" s="30">
        <f>IF($EG108="a",'Alpha Ejection Compiler'!K108,IF($EG108="z",'Alpha Ejection Compiler'!R108,IF($EG108="t",'Alpha Ejection Compiler'!Y108,IF($EG108="m",'Alpha Ejection Compiler'!AF108,-1))))</f>
        <v>0.8803829323788831</v>
      </c>
      <c r="EN108" s="30">
        <f t="shared" si="274"/>
        <v>0.62289296042458098</v>
      </c>
      <c r="EO108" s="30">
        <f t="shared" si="307"/>
        <v>0.68086787185093611</v>
      </c>
      <c r="EP108" s="213" t="str">
        <f t="shared" si="275"/>
        <v>sample name</v>
      </c>
      <c r="EQ108" s="474">
        <f t="shared" si="276"/>
        <v>11.682662173495721</v>
      </c>
      <c r="ER108" s="475">
        <f t="shared" si="277"/>
        <v>12.479814106248931</v>
      </c>
      <c r="ES108" s="473">
        <f t="shared" si="278"/>
        <v>11682662.173495721</v>
      </c>
      <c r="ET108" s="476">
        <f t="shared" si="308"/>
        <v>2.7808242859479022E-14</v>
      </c>
      <c r="EU108" s="478">
        <f t="shared" si="309"/>
        <v>0.37671716784478099</v>
      </c>
      <c r="EV108" s="477">
        <f t="shared" si="279"/>
        <v>16083721.580382382</v>
      </c>
      <c r="EW108" s="474">
        <f t="shared" si="280"/>
        <v>16.083721580382381</v>
      </c>
      <c r="EX108" s="474"/>
      <c r="EZ108" s="128">
        <f t="shared" si="310"/>
        <v>2.9704040515747972E-21</v>
      </c>
      <c r="FA108" s="63">
        <f t="shared" si="311"/>
        <v>1.1973081346474233E-22</v>
      </c>
      <c r="FB108" s="67">
        <f t="shared" si="312"/>
        <v>7.2524363184255366E-22</v>
      </c>
      <c r="FC108" s="63">
        <f t="shared" si="313"/>
        <v>0</v>
      </c>
      <c r="FD108" s="63">
        <f t="shared" si="281"/>
        <v>3.8153784968820935E-21</v>
      </c>
      <c r="FE108" s="67">
        <f t="shared" si="282"/>
        <v>1.610802832088443E-10</v>
      </c>
      <c r="FF108" s="67">
        <f t="shared" si="314"/>
        <v>11682668.485640902</v>
      </c>
      <c r="FG108" s="64">
        <f t="shared" si="283"/>
        <v>11.682668485640901</v>
      </c>
      <c r="FH108" s="65">
        <f t="shared" si="315"/>
        <v>17150937.628700923</v>
      </c>
      <c r="FI108" s="65">
        <f t="shared" si="284"/>
        <v>17.150937628700923</v>
      </c>
      <c r="FJ108" s="65">
        <f t="shared" si="316"/>
        <v>19.472796493930787</v>
      </c>
      <c r="FK108" s="63">
        <f t="shared" si="317"/>
        <v>3.8153784968820935E-21</v>
      </c>
      <c r="FL108" s="63">
        <f t="shared" si="318"/>
        <v>4.3317286102918066E-21</v>
      </c>
      <c r="FM108" s="63">
        <f t="shared" si="319"/>
        <v>13264244.25602527</v>
      </c>
      <c r="FN108" s="65">
        <f t="shared" si="285"/>
        <v>13.26424425602527</v>
      </c>
      <c r="FO108" s="66">
        <f t="shared" si="286"/>
        <v>113.53779551588126</v>
      </c>
      <c r="FQ108" s="73">
        <f>IF('Picking Information'!U111="Y",'Calculations Page'!FG108,-1)</f>
        <v>11.682668485640901</v>
      </c>
      <c r="FR108" s="72">
        <f>IF('Picking Information'!U111="Y",'Calculations Page'!FN108,-1)</f>
        <v>13.26424425602527</v>
      </c>
      <c r="FS108" s="72">
        <f>IF('Picking Information'!A111="Y",1,'Calculations Page'!X108)</f>
        <v>0.68086787185093611</v>
      </c>
      <c r="FT108" s="72">
        <f t="shared" si="287"/>
        <v>7</v>
      </c>
      <c r="FU108" s="72">
        <f t="shared" si="288"/>
        <v>17.158495750257128</v>
      </c>
      <c r="FV108" s="72">
        <f t="shared" si="289"/>
        <v>19.481377818528117</v>
      </c>
      <c r="FW108" s="74">
        <f t="shared" si="290"/>
        <v>38.962755637056233</v>
      </c>
      <c r="FY108" s="79">
        <f t="shared" si="187"/>
        <v>49.847697442687604</v>
      </c>
      <c r="FZ108" s="80">
        <f t="shared" si="188"/>
        <v>0.49847697442687605</v>
      </c>
      <c r="GA108" s="80">
        <f>(DE108/1000)/'Calculations Page'!EH108</f>
        <v>641.16824195663492</v>
      </c>
      <c r="GB108" s="80">
        <f t="shared" si="189"/>
        <v>901.0749911138098</v>
      </c>
      <c r="GC108" s="80">
        <f>(DG108/1000)/'Calculations Page'!EH108</f>
        <v>633.38306452098186</v>
      </c>
      <c r="GD108" s="80">
        <f t="shared" si="190"/>
        <v>897.3827490919424</v>
      </c>
      <c r="GE108" s="80">
        <f>(DI108/1000)/'Calculations Page'!EH108</f>
        <v>0</v>
      </c>
      <c r="GF108" s="80" t="e">
        <f t="shared" si="191"/>
        <v>#DIV/0!</v>
      </c>
      <c r="GG108" s="81">
        <f t="shared" si="291"/>
        <v>790.01326211906564</v>
      </c>
      <c r="GH108" s="516">
        <f t="shared" si="192"/>
        <v>1.4263639754173495E-16</v>
      </c>
      <c r="GI108" s="515"/>
      <c r="GJ108" s="243"/>
      <c r="GK108" s="85" t="str">
        <f t="shared" si="292"/>
        <v>49.848</v>
      </c>
      <c r="GL108" s="86" t="str">
        <f t="shared" si="293"/>
        <v>0.498</v>
      </c>
      <c r="GM108" s="86" t="str">
        <f t="shared" si="294"/>
        <v>641.17</v>
      </c>
      <c r="GN108" s="86" t="str">
        <f t="shared" si="295"/>
        <v>901.07</v>
      </c>
      <c r="GO108" s="86" t="str">
        <f t="shared" si="296"/>
        <v>633.38</v>
      </c>
      <c r="GP108" s="86" t="str">
        <f t="shared" si="297"/>
        <v>897.38</v>
      </c>
      <c r="GQ108" s="86" t="str">
        <f t="shared" si="298"/>
        <v>0.00</v>
      </c>
      <c r="GR108" s="86" t="e">
        <f t="shared" si="299"/>
        <v>#DIV/0!</v>
      </c>
      <c r="GS108" s="86" t="str">
        <f t="shared" si="300"/>
        <v>11.68</v>
      </c>
      <c r="GT108" s="86" t="str">
        <f t="shared" si="301"/>
        <v>0.681</v>
      </c>
      <c r="GU108" s="86" t="str">
        <f t="shared" si="302"/>
        <v>17.16</v>
      </c>
      <c r="GV108" s="87" t="str">
        <f t="shared" si="303"/>
        <v>19.48</v>
      </c>
      <c r="GW108" s="87" t="str">
        <f t="shared" si="304"/>
        <v>13.26</v>
      </c>
      <c r="GX108" s="129"/>
      <c r="GY108" s="93"/>
    </row>
    <row r="109" spans="1:207">
      <c r="A109" s="39" t="str">
        <f>'Picking Information'!B112</f>
        <v>4</v>
      </c>
      <c r="B109" s="40" t="str">
        <f>'Picking Information'!D112</f>
        <v>TraIL</v>
      </c>
      <c r="C109" s="40" t="str">
        <f>'Picking Information'!E112</f>
        <v>sample name</v>
      </c>
      <c r="D109" s="45">
        <f>'Picking Information'!F112</f>
        <v>0</v>
      </c>
      <c r="E109" s="45">
        <v>1</v>
      </c>
      <c r="F109" s="121">
        <f>'Picking Information'!H112</f>
        <v>100</v>
      </c>
      <c r="G109" s="121">
        <f>'Picking Information'!I112</f>
        <v>100</v>
      </c>
      <c r="H109" s="121">
        <f>'Picking Information'!J112</f>
        <v>100</v>
      </c>
      <c r="I109" s="121">
        <f>'Picking Information'!K112</f>
        <v>100</v>
      </c>
      <c r="J109" s="121">
        <f t="shared" ref="J109:J172" si="320">(F109+H109)/2</f>
        <v>100</v>
      </c>
      <c r="K109" s="121">
        <f t="shared" ref="K109:K172" si="321">(G109+I109)/2</f>
        <v>100</v>
      </c>
      <c r="L109" s="121">
        <f t="shared" ref="L109:L172" si="322">K109/2</f>
        <v>50</v>
      </c>
      <c r="M109" s="121">
        <f>IF('Picking Information'!P112="N",'Calculations Page'!F109*1.5,'Calculations Page'!F109)</f>
        <v>100</v>
      </c>
      <c r="N109" s="46" t="str">
        <f>'Picking Information'!R112</f>
        <v>apatite</v>
      </c>
      <c r="O109" s="222"/>
      <c r="P109" s="47">
        <f t="shared" ref="P109:P172" si="323">IF(N109="apatite",3.2*(J109/10000)*3*((K109/20000)^2)*SIN(PI()/3),4.65*(J109/10000)*(G109/10000)*(I109/10000))</f>
        <v>2.0784609690826529E-6</v>
      </c>
      <c r="Q109" s="306">
        <f t="shared" ref="Q109:Q172" si="324">EH109</f>
        <v>8.9504172281360495E-7</v>
      </c>
      <c r="R109" s="47">
        <f t="shared" ref="R109:R172" si="325">IF(CL109&lt;0,1,CL109/(CH109+CJ109))</f>
        <v>1.013358894683579</v>
      </c>
      <c r="S109" s="47">
        <f t="shared" ref="S109:S172" si="326">(2.31*M109+2*L109)/(L109*M109)</f>
        <v>6.6199999999999995E-2</v>
      </c>
      <c r="T109" s="47">
        <f t="shared" ref="T109:T172" si="327">(4*M109+2*K109)/(M109*K109)</f>
        <v>0.06</v>
      </c>
      <c r="U109" s="47">
        <f t="shared" ref="U109:U172" si="328">1/(1.04+0.245*R109)</f>
        <v>0.77623303054496762</v>
      </c>
      <c r="V109" s="47">
        <f t="shared" ref="V109:V172" si="329">IF(N109="apatite",1+(-5.13)*S109+6.78*S109^2,1+(-4.07)*T109+4.92*T109^2)</f>
        <v>0.69010694319999999</v>
      </c>
      <c r="W109" s="47">
        <f t="shared" ref="W109:W172" si="330">IF(N109="apatite",1+S109*(-5.9)+8.99*S109^2,1+(-4.53)*T109+5.59*T109^2)</f>
        <v>0.64881813560000001</v>
      </c>
      <c r="X109" s="239">
        <f t="shared" ref="X109:X172" si="331">IF(E109&gt;1,-1,U109*V109+(1-U109)*W109)</f>
        <v>0.68086787185093611</v>
      </c>
      <c r="Y109" s="306">
        <f t="shared" si="205"/>
        <v>5.6837745019660078E-3</v>
      </c>
      <c r="Z109" s="306">
        <f t="shared" si="206"/>
        <v>4.4752086140680244E-6</v>
      </c>
      <c r="AA109" s="192"/>
      <c r="AB109" s="192"/>
      <c r="AC109" s="192"/>
      <c r="AD109" s="192"/>
      <c r="AE109" s="192"/>
      <c r="AF109" s="192"/>
      <c r="AG109" s="251">
        <f t="shared" si="166"/>
        <v>1433738424205.7283</v>
      </c>
      <c r="AH109" s="246">
        <f t="shared" ref="AH109:AH172" si="332">($AD$16/$AC$16)*AG109</f>
        <v>8608725199.2922001</v>
      </c>
      <c r="AI109" s="246">
        <f t="shared" si="167"/>
        <v>1691112105561.1543</v>
      </c>
      <c r="AJ109" s="246">
        <f t="shared" ref="AJ109:AJ172" si="333">($AD$17/$AC$17)*AI109</f>
        <v>13847555888.523577</v>
      </c>
      <c r="AK109" s="246">
        <f t="shared" si="168"/>
        <v>174546574.43947619</v>
      </c>
      <c r="AL109" s="246">
        <f t="shared" ref="AL109:AL172" si="334">($AD$18/$AC$18)*AK109</f>
        <v>79527107.403615773</v>
      </c>
      <c r="AM109" s="213" t="str">
        <f t="shared" si="210"/>
        <v>sample name</v>
      </c>
      <c r="AN109" s="256">
        <f t="shared" ref="AN109:AN172" si="335">(($AC$20-$AC$24)/($AC$24/$AC$12-1)*AG109)</f>
        <v>1303284548.9639471</v>
      </c>
      <c r="AO109" s="252">
        <f t="shared" ref="AO109:AO172" si="336">AG109</f>
        <v>1433738424205.7283</v>
      </c>
      <c r="AP109" s="252">
        <f t="shared" si="169"/>
        <v>-2.199E-3</v>
      </c>
      <c r="AQ109" s="252">
        <f t="shared" si="170"/>
        <v>-0.99998423165137618</v>
      </c>
      <c r="AR109" s="252">
        <f t="shared" ref="AR109:AR172" si="337">AH109</f>
        <v>8608725199.2922001</v>
      </c>
      <c r="AS109" s="252">
        <f t="shared" si="171"/>
        <v>1.6318924942564423E-4</v>
      </c>
      <c r="AT109" s="252">
        <f t="shared" ref="AT109:AT172" si="338">AQ109*SQRT(($AD$24/$AC$24)^2+($AE$12/$AC$12)^2)</f>
        <v>-7.452123257462559E-2</v>
      </c>
      <c r="AU109" s="252">
        <f t="shared" ref="AU109:AU172" si="339">AN109*SQRT((AR109/AO109)^2+(AS109/AP109)^2+(AT109/AQ109)^2)</f>
        <v>137290153.01859486</v>
      </c>
      <c r="AV109" s="252">
        <f t="shared" si="216"/>
        <v>9456562.6330664139</v>
      </c>
      <c r="AW109" s="252">
        <f t="shared" ref="AW109:AW172" si="340">(AU109/AN109)*AV109</f>
        <v>996169.97067578149</v>
      </c>
      <c r="AX109" s="252">
        <f t="shared" si="218"/>
        <v>2673662207.5426502</v>
      </c>
      <c r="AY109" s="252">
        <f t="shared" si="219"/>
        <v>1691112105561.1543</v>
      </c>
      <c r="AZ109" s="252">
        <f t="shared" si="220"/>
        <v>-0.13029600894067567</v>
      </c>
      <c r="BA109" s="252">
        <f t="shared" si="221"/>
        <v>-1</v>
      </c>
      <c r="BB109" s="252">
        <f t="shared" si="222"/>
        <v>13847555888.523577</v>
      </c>
      <c r="BC109" s="252">
        <f t="shared" si="223"/>
        <v>5.34545603211162E-4</v>
      </c>
      <c r="BD109" s="252">
        <f t="shared" si="224"/>
        <v>-4.1025163014571245E-3</v>
      </c>
      <c r="BE109" s="252">
        <f t="shared" si="225"/>
        <v>26831629.130094022</v>
      </c>
      <c r="BF109" s="252">
        <f t="shared" ref="BF109:BF172" si="341">AK109*$AC$26</f>
        <v>269331.52955150726</v>
      </c>
      <c r="BG109" s="252">
        <f t="shared" ref="BG109:BG172" si="342">BF109*SQRT((AL109/AK109)^2+($AD$24/$AC$24)^2)</f>
        <v>124328.76421099737</v>
      </c>
      <c r="BH109" s="213"/>
      <c r="BI109" s="213"/>
      <c r="BJ109" s="213"/>
      <c r="BK109" s="213"/>
      <c r="BL109" s="213" t="str">
        <f t="shared" si="228"/>
        <v>sample name</v>
      </c>
      <c r="BM109" s="485">
        <f>(($AC$20-'ICPMS Data'!V110)/('ICPMS Data'!V110/$AC$12-1)*AG109)</f>
        <v>1442224508600.5576</v>
      </c>
      <c r="BN109" s="485">
        <f t="shared" ref="BN109:BN172" si="343">AG109</f>
        <v>1433738424205.7283</v>
      </c>
      <c r="BO109" s="485">
        <f>$AC$33-'ICPMS Data'!V110</f>
        <v>-0.99999899999999997</v>
      </c>
      <c r="BP109" s="485">
        <f>'ICPMS Data'!V110/$AC$12-1</f>
        <v>-0.9928325688073395</v>
      </c>
      <c r="BQ109" s="485">
        <f t="shared" ref="BQ109:BQ172" si="344">AH109</f>
        <v>8608725199.2922001</v>
      </c>
      <c r="BR109" s="485">
        <f>SQRT($AD$33^2+'ICPMS Data'!W110^2)</f>
        <v>1</v>
      </c>
      <c r="BS109" s="485">
        <f>BP109*SQRT(('ICPMS Data'!W110/'ICPMS Data'!V110)^2+($AE$12/$AC$12)^2)</f>
        <v>-0.99285807041188889</v>
      </c>
      <c r="BT109" s="485">
        <f t="shared" ref="BT109:BT172" si="345">BM109*SQRT((BQ109/BN109)^2+(BR109/BO109)^2+(BS109/BP109)^2)</f>
        <v>2039659057534.6572</v>
      </c>
      <c r="BU109" s="485">
        <f t="shared" si="232"/>
        <v>10464703511.882029</v>
      </c>
      <c r="BV109" s="485">
        <f t="shared" ref="BV109:BV172" si="346">(BT109/BM109)*BU109</f>
        <v>14799656485.616226</v>
      </c>
      <c r="BW109" s="485">
        <f>AI109*(($AC$21-'ICPMS Data'!X110)/('ICPMS Data'!X110/$AC$13-1))</f>
        <v>1473438918630.7102</v>
      </c>
      <c r="BX109" s="485">
        <f t="shared" ref="BX109:BX172" si="347">AI109</f>
        <v>1691112105561.1543</v>
      </c>
      <c r="BY109" s="485">
        <f>$AC$34-'ICPMS Data'!X110</f>
        <v>-0.99999899999999997</v>
      </c>
      <c r="BZ109" s="485">
        <f>'ICPMS Data'!X110/$AC$13-1</f>
        <v>-1</v>
      </c>
      <c r="CA109" s="485">
        <f t="shared" ref="CA109:CA172" si="348">AJ109</f>
        <v>13847555888.523577</v>
      </c>
      <c r="CB109" s="485">
        <f>SQRT($AD$34^2+'ICPMS Data'!Y110^2)</f>
        <v>1</v>
      </c>
      <c r="CC109" s="485">
        <f>BZ109*SQRT(('ICPMS Data'!Y110/'ICPMS Data'!X110)^2+($AE$13/$AC$13)^2)</f>
        <v>-1</v>
      </c>
      <c r="CD109" s="485">
        <f t="shared" ref="CD109:CD172" si="349">BW109*SQRT((CA109/BX109)^2+(CB109/BY109)^2+(CC109/BZ109)^2)</f>
        <v>2083793272822.5024</v>
      </c>
      <c r="CE109" s="485">
        <v>0</v>
      </c>
      <c r="CF109" s="485">
        <v>0</v>
      </c>
      <c r="CG109" s="213" t="str">
        <f t="shared" ref="CG109:CG172" si="350">C109</f>
        <v>sample name</v>
      </c>
      <c r="CH109" s="262">
        <f t="shared" ref="CH109:CH172" si="351">BM109-AN109</f>
        <v>1440921224051.5938</v>
      </c>
      <c r="CI109" s="257">
        <f t="shared" ref="CI109:CI172" si="352">SQRT(BT109^2+AU109^2)</f>
        <v>2039659062155.1809</v>
      </c>
      <c r="CJ109" s="257">
        <f t="shared" si="240"/>
        <v>10455246949.248962</v>
      </c>
      <c r="CK109" s="257">
        <f t="shared" ref="CK109:CK172" si="353">SQRT(BV109^2+AW109^2)</f>
        <v>14799656519.142496</v>
      </c>
      <c r="CL109" s="262">
        <f t="shared" ref="CL109:CL172" si="354">BW109-AX109</f>
        <v>1470765256423.1675</v>
      </c>
      <c r="CM109" s="257">
        <f t="shared" ref="CM109:CM172" si="355">SQRT(CD109^2+BE109^2)</f>
        <v>2083793272995.249</v>
      </c>
      <c r="CN109" s="262">
        <f t="shared" ref="CN109:CN172" si="356">CE109-BF109</f>
        <v>-269331.52955150726</v>
      </c>
      <c r="CO109" s="257">
        <f t="shared" ref="CO109:CO172" si="357">SQRT(CF109^2+BG109^2)</f>
        <v>124328.76421099737</v>
      </c>
      <c r="CP109" s="286"/>
      <c r="CQ109" s="218">
        <f t="shared" ref="CQ109:CQ172" si="358">CS109+CV109</f>
        <v>2.4109243704332935E-12</v>
      </c>
      <c r="CR109" s="48">
        <f t="shared" ref="CR109:CR172" si="359">SQRT(CT109^2+CW109^2)</f>
        <v>3.3882271664527924E-12</v>
      </c>
      <c r="CS109" s="219">
        <f t="shared" ref="CS109:CS172" si="360">IF(CH109&lt;0,0,CH109/6.02E+23)</f>
        <v>2.3935568505840428E-12</v>
      </c>
      <c r="CT109" s="219">
        <f t="shared" ref="CT109:CT172" si="361">IF(CS109&lt;0,0,CI109/6.02E+23)</f>
        <v>3.3881379770019618E-12</v>
      </c>
      <c r="CU109" s="323">
        <f t="shared" ref="CU109:CU172" si="362">8*CS109/(8*$CS109+7*$CV109+6*$CY109)</f>
        <v>0.56437141893797726</v>
      </c>
      <c r="CV109" s="219">
        <f t="shared" ref="CV109:CV172" si="363">IF(CJ109&lt;0,0,CJ109/6.02E+23)</f>
        <v>1.7367519849250768E-14</v>
      </c>
      <c r="CW109" s="219">
        <f t="shared" ref="CW109:CW172" si="364">IF(CV109&lt;0,0,CK109/6.02E+23)</f>
        <v>2.4584147041764943E-14</v>
      </c>
      <c r="CX109" s="323">
        <f t="shared" ref="CX109:CX172" si="365">7*CV109/(8*$CS109+7*$CV109+6*$CY109)</f>
        <v>3.5831675947316753E-3</v>
      </c>
      <c r="CY109" s="48">
        <f t="shared" ref="CY109:CY172" si="366">IF(CL109&lt;0,0,CL109/6.02E+23)</f>
        <v>2.443131655187986E-12</v>
      </c>
      <c r="CZ109" s="48">
        <f t="shared" ref="CZ109:CZ172" si="367">IF(CM109&lt;0,0,CM109/6.02E+23)</f>
        <v>3.4614506195934368E-12</v>
      </c>
      <c r="DA109" s="323">
        <f t="shared" ref="DA109:DA172" si="368">6*CY109/(8*$CS109+7*$CV109+6*$CY109)</f>
        <v>0.43204541346729097</v>
      </c>
      <c r="DB109" s="219">
        <f t="shared" ref="DB109:DB172" si="369">IF(CN109&lt;0,0,CN109/6.02E+23)</f>
        <v>0</v>
      </c>
      <c r="DC109" s="219">
        <f t="shared" ref="DC109:DC172" si="370">IF(DB109&gt;0,CO109/6.02E+23,0)</f>
        <v>0</v>
      </c>
      <c r="DD109" s="213"/>
      <c r="DE109" s="267">
        <f t="shared" ref="DE109:DE172" si="371">CQ109*238030000000</f>
        <v>0.57387232789423681</v>
      </c>
      <c r="DF109" s="263">
        <f t="shared" ref="DF109:DF172" si="372">CR109*238030000000</f>
        <v>0.80649971243075813</v>
      </c>
      <c r="DG109" s="263">
        <f t="shared" ref="DG109:DG172" si="373">IF(CY109&lt;0,0,CY109*232040000000)</f>
        <v>0.56690426926982029</v>
      </c>
      <c r="DH109" s="263">
        <f t="shared" ref="DH109:DH172" si="374">IF(CZ109&lt;0,0,CZ109*232040000000)</f>
        <v>0.8031950017704611</v>
      </c>
      <c r="DI109" s="263">
        <f t="shared" ref="DI109:DI172" si="375">DB109*147000000000</f>
        <v>0</v>
      </c>
      <c r="DJ109" s="268">
        <f t="shared" ref="DJ109:DJ172" si="376">DC109*147000000000</f>
        <v>0</v>
      </c>
      <c r="DL109" s="49">
        <f>'He Data'!P111/(1000000000*22413.6)</f>
        <v>4.4615768997394438E-14</v>
      </c>
      <c r="DM109" s="45">
        <f>DL109*('He Data'!Q111/'He Data'!P111)</f>
        <v>4.4615768997394438E-16</v>
      </c>
      <c r="DN109" s="50">
        <f t="shared" ref="DN109:DN172" si="377">DL109*6.022E+23</f>
        <v>26867616090.23093</v>
      </c>
      <c r="DO109" s="51">
        <f>DN109*('He Data'!Q111/'He Data'!P111)</f>
        <v>268676160.9023093</v>
      </c>
      <c r="DP109" s="50">
        <f t="shared" ref="DP109:DP172" si="378">DL109/X109</f>
        <v>6.5527793044642685E-14</v>
      </c>
      <c r="DQ109" s="50">
        <f t="shared" ref="DQ109:DQ172" si="379">(DM109/DL109)*DP109</f>
        <v>6.5527793044642689E-16</v>
      </c>
      <c r="DR109" s="50">
        <f>('He Data'!P111/1000000000)*0.0000000008107131194</f>
        <v>8.1071311940000007E-19</v>
      </c>
      <c r="DS109" s="50">
        <f>('He Data'!P111/1000000000)/3785.41178*42</f>
        <v>1.1095226210766429E-11</v>
      </c>
      <c r="DW109" s="213" t="str">
        <f t="shared" si="268"/>
        <v>sample name</v>
      </c>
      <c r="DX109" s="324">
        <f t="shared" si="269"/>
        <v>11.682668485640901</v>
      </c>
      <c r="DY109" s="325">
        <f t="shared" ref="DY109:DY172" si="380">DX109*SQRT($CU109*($CT109/$CS109)^2+$CX109*(($CW109/$CV109)^2+$DA109*($CZ109/$CY109)^2))</f>
        <v>12.479820849095493</v>
      </c>
      <c r="DZ109" s="326">
        <f t="shared" ref="DZ109:DZ172" si="381">DX109*1000000</f>
        <v>11682668.485640902</v>
      </c>
      <c r="EA109" s="326">
        <f t="shared" ref="EA109:EA172" si="382">8*CS109*(EXP($DV$5*DZ109)-1)+7*CV109*(EXP($DV$6*DZ109)-1)+6*CY109*(EXP($DV$7*DZ109)-1)+DB109*(EXP($DV$8*DZ109)-1)</f>
        <v>4.4615793103292131E-14</v>
      </c>
      <c r="EB109" s="324">
        <f t="shared" ref="EB109:EB172" si="383">(DL109-EA109)/DL109</f>
        <v>-5.40299948539397E-7</v>
      </c>
      <c r="EC109" s="326">
        <f t="shared" ref="EC109:EC172" si="384">DZ109+EB109*DZ109</f>
        <v>11682662.173495721</v>
      </c>
      <c r="ED109" s="324">
        <f t="shared" ref="ED109:ED172" si="385">EC109/1000000</f>
        <v>11.682662173495721</v>
      </c>
      <c r="EE109" s="326"/>
      <c r="EF109" s="457" t="str">
        <f>'Picking Information'!B112</f>
        <v>4</v>
      </c>
      <c r="EG109" s="459" t="str">
        <f>'Picking Information'!C112</f>
        <v>a</v>
      </c>
      <c r="EH109" s="510">
        <f>IF($EG109="a",'Alpha Ejection Compiler'!G109,IF($EG109="z",'Alpha Ejection Compiler'!N109,IF($EG109="t",'Alpha Ejection Compiler'!U109,IF($EG109="m",'Alpha Ejection Compiler'!AB109,-1))))</f>
        <v>8.9504172281360495E-7</v>
      </c>
      <c r="EI109" s="511">
        <f>'Alpha Ejection Compiler'!E109</f>
        <v>36.473074156562177</v>
      </c>
      <c r="EJ109" s="30">
        <f>IF($EG109="a",'Alpha Ejection Compiler'!H109,IF($EG109="z",'Alpha Ejection Compiler'!O109,IF($EG109="t",'Alpha Ejection Compiler'!V109,IF($EG109="m",'Alpha Ejection Compiler'!AC109,-1))))</f>
        <v>0.63662546245111906</v>
      </c>
      <c r="EK109" s="30">
        <f>IF($EG109="a",'Alpha Ejection Compiler'!I109,IF($EG109="z",'Alpha Ejection Compiler'!P109,IF($EG109="t",'Alpha Ejection Compiler'!W109,IF($EG109="m",'Alpha Ejection Compiler'!AD109,-1))))</f>
        <v>0.58319411675377286</v>
      </c>
      <c r="EL109" s="30">
        <f>IF($EG109="a",'Alpha Ejection Compiler'!J109,IF($EG109="z",'Alpha Ejection Compiler'!Q109,IF($EG109="t",'Alpha Ejection Compiler'!X109,IF($EG109="m",'Alpha Ejection Compiler'!AE109,-1))))</f>
        <v>0.57525580606267845</v>
      </c>
      <c r="EM109" s="30">
        <f>IF($EG109="a",'Alpha Ejection Compiler'!K109,IF($EG109="z",'Alpha Ejection Compiler'!R109,IF($EG109="t",'Alpha Ejection Compiler'!Y109,IF($EG109="m",'Alpha Ejection Compiler'!AF109,-1))))</f>
        <v>0.8803829323788831</v>
      </c>
      <c r="EN109" s="30">
        <f t="shared" ref="EN109:EN172" si="386">U109*EJ109+(1-U109)*EL109</f>
        <v>0.62289296042458098</v>
      </c>
      <c r="EO109" s="30">
        <f t="shared" ref="EO109:EO172" si="387">X109</f>
        <v>0.68086787185093611</v>
      </c>
      <c r="EP109" s="213" t="str">
        <f t="shared" si="275"/>
        <v>sample name</v>
      </c>
      <c r="EQ109" s="474">
        <f t="shared" si="276"/>
        <v>11.682662173495721</v>
      </c>
      <c r="ER109" s="475">
        <f t="shared" ref="ER109:ER172" si="388">EQ109*SQRT($CU109*($CT109/$CS109)^2+$CX109*(($CW109/$CV109)^2+$DA109*($CZ109/$CY109)^2))</f>
        <v>12.479814106248931</v>
      </c>
      <c r="ES109" s="473">
        <f t="shared" ref="ES109:ES172" si="389">EQ109*1000000</f>
        <v>11682662.173495721</v>
      </c>
      <c r="ET109" s="476">
        <f t="shared" ref="ET109:ET172" si="390">8*EJ109*CS109*(EXP($DV$5*ES109)-1)+7*CV109*EK109*(EXP($DV$6*ES109)-1)+6*EL109*CY109*(EXP($DV$7*ES109)-1)+DB109*EM109*(EXP($DV$8*ES109)-1)</f>
        <v>2.7808242859479022E-14</v>
      </c>
      <c r="EU109" s="478">
        <f t="shared" ref="EU109:EU172" si="391">(DL109-ET109)/DL109</f>
        <v>0.37671716784478099</v>
      </c>
      <c r="EV109" s="477">
        <f t="shared" ref="EV109:EV172" si="392">ES109+EU109*ES109</f>
        <v>16083721.580382382</v>
      </c>
      <c r="EW109" s="474">
        <f t="shared" ref="EW109:EW172" si="393">EV109/1000000</f>
        <v>16.083721580382381</v>
      </c>
      <c r="EX109" s="474"/>
      <c r="EZ109" s="128">
        <f t="shared" ref="EZ109:EZ172" si="394">8*$DV$5*CS109</f>
        <v>2.9704040515747972E-21</v>
      </c>
      <c r="FA109" s="63">
        <f t="shared" ref="FA109:FA172" si="395">7*$DV$6*CV109</f>
        <v>1.1973081346474233E-22</v>
      </c>
      <c r="FB109" s="67">
        <f t="shared" ref="FB109:FB172" si="396">6*$DV$7*CY109</f>
        <v>7.2524363184255366E-22</v>
      </c>
      <c r="FC109" s="63">
        <f t="shared" ref="FC109:FC172" si="397">$DV$8*DB109</f>
        <v>0</v>
      </c>
      <c r="FD109" s="63">
        <f t="shared" ref="FD109:FD172" si="398">SUM(EZ109:FC109)</f>
        <v>3.8153784968820935E-21</v>
      </c>
      <c r="FE109" s="67">
        <f t="shared" ref="FE109:FE172" si="399">(EZ109*$DV$5)/FD109+(FA109*$DV$6)/FD109+(FB109*$DV$7)/FD109+(FC109*$DV$8)/FD109</f>
        <v>1.610802832088443E-10</v>
      </c>
      <c r="FF109" s="67">
        <f t="shared" ref="FF109:FF172" si="400">(1/FE109)*LN((FE109/FD109)*DL109+1)</f>
        <v>11682668.485640902</v>
      </c>
      <c r="FG109" s="64">
        <f t="shared" ref="FG109:FG172" si="401">FF109/1000000</f>
        <v>11.682668485640901</v>
      </c>
      <c r="FH109" s="65">
        <f t="shared" ref="FH109:FH172" si="402">(1/FE109)*LN((FE109/FD109)*(DL109/X109)+1)</f>
        <v>17150937.628700923</v>
      </c>
      <c r="FI109" s="65">
        <f t="shared" ref="FI109:FI172" si="403">FH109/1000000</f>
        <v>17.150937628700923</v>
      </c>
      <c r="FJ109" s="65">
        <f t="shared" ref="FJ109:FJ172" si="404">FI109*SQRT((DM109/DL109)^2+(FL109/FK109)^2)</f>
        <v>19.472796493930787</v>
      </c>
      <c r="FK109" s="63">
        <f t="shared" ref="FK109:FK172" si="405">8*CS109*$DV$5+7*CV109*$DV$6+6*CY109*$DV$7+DB109*$DV$8</f>
        <v>3.8153784968820935E-21</v>
      </c>
      <c r="FL109" s="63">
        <f t="shared" ref="FL109:FL172" si="406">SQRT((8*$DV$5*CT109)^2+(7*$DV$6*CW109)^2+(6*$DV$7*CZ109)^2+($DV$8*DC109)^2)</f>
        <v>4.3317286102918066E-21</v>
      </c>
      <c r="FM109" s="63">
        <f t="shared" ref="FM109:FM172" si="407">FF109*SQRT((DM109/DL109)^2+(FL109/FK109)^2)</f>
        <v>13264244.25602527</v>
      </c>
      <c r="FN109" s="65">
        <f t="shared" si="285"/>
        <v>13.26424425602527</v>
      </c>
      <c r="FO109" s="66">
        <f t="shared" ref="FO109:FO172" si="408">100*(FM109/FF109)</f>
        <v>113.53779551588126</v>
      </c>
      <c r="FQ109" s="73">
        <f>IF('Picking Information'!U112="Y",'Calculations Page'!FG109,-1)</f>
        <v>11.682668485640901</v>
      </c>
      <c r="FR109" s="72">
        <f>IF('Picking Information'!U112="Y",'Calculations Page'!FN109,-1)</f>
        <v>13.26424425602527</v>
      </c>
      <c r="FS109" s="72">
        <f>IF('Picking Information'!A112="Y",1,'Calculations Page'!X109)</f>
        <v>0.68086787185093611</v>
      </c>
      <c r="FT109" s="72">
        <f t="shared" si="287"/>
        <v>7</v>
      </c>
      <c r="FU109" s="72">
        <f t="shared" ref="FU109:FU172" si="409">FQ109/FS109</f>
        <v>17.158495750257128</v>
      </c>
      <c r="FV109" s="72">
        <f t="shared" si="289"/>
        <v>19.481377818528117</v>
      </c>
      <c r="FW109" s="74">
        <f t="shared" ref="FW109:FW172" si="410">FV109*2</f>
        <v>38.962755637056233</v>
      </c>
      <c r="FY109" s="79">
        <f t="shared" si="187"/>
        <v>49.847697442687604</v>
      </c>
      <c r="FZ109" s="80">
        <f t="shared" si="188"/>
        <v>0.49847697442687605</v>
      </c>
      <c r="GA109" s="80">
        <f>(DE109/1000)/'Calculations Page'!EH109</f>
        <v>641.16824195663492</v>
      </c>
      <c r="GB109" s="80">
        <f t="shared" si="189"/>
        <v>901.0749911138098</v>
      </c>
      <c r="GC109" s="80">
        <f>(DG109/1000)/'Calculations Page'!EH109</f>
        <v>633.38306452098186</v>
      </c>
      <c r="GD109" s="80">
        <f t="shared" si="190"/>
        <v>897.3827490919424</v>
      </c>
      <c r="GE109" s="80">
        <f>(DI109/1000)/'Calculations Page'!EH109</f>
        <v>0</v>
      </c>
      <c r="GF109" s="80" t="e">
        <f t="shared" si="191"/>
        <v>#DIV/0!</v>
      </c>
      <c r="GG109" s="81">
        <f t="shared" ref="GG109:GG172" si="411">GA109+0.235*GC109</f>
        <v>790.01326211906564</v>
      </c>
      <c r="GH109" s="516">
        <f t="shared" si="192"/>
        <v>1.4263639754173495E-16</v>
      </c>
      <c r="GI109" s="515"/>
      <c r="GJ109" s="243"/>
      <c r="GK109" s="85" t="str">
        <f t="shared" ref="GK109:GK172" si="412">TEXT(FY109,"0.000")</f>
        <v>49.848</v>
      </c>
      <c r="GL109" s="86" t="str">
        <f t="shared" ref="GL109:GL172" si="413">TEXT(FZ109,"0.000")</f>
        <v>0.498</v>
      </c>
      <c r="GM109" s="86" t="str">
        <f t="shared" ref="GM109:GM172" si="414">TEXT(GA109,"0.00")</f>
        <v>641.17</v>
      </c>
      <c r="GN109" s="86" t="str">
        <f t="shared" ref="GN109:GN172" si="415">TEXT(GB109,"0.00")</f>
        <v>901.07</v>
      </c>
      <c r="GO109" s="86" t="str">
        <f t="shared" ref="GO109:GO172" si="416">TEXT(GC109,"0.00")</f>
        <v>633.38</v>
      </c>
      <c r="GP109" s="86" t="str">
        <f t="shared" ref="GP109:GP172" si="417">TEXT(GD109,"0.00")</f>
        <v>897.38</v>
      </c>
      <c r="GQ109" s="86" t="str">
        <f t="shared" ref="GQ109:GQ172" si="418">TEXT(GE109,"0.00")</f>
        <v>0.00</v>
      </c>
      <c r="GR109" s="86" t="e">
        <f t="shared" ref="GR109:GR172" si="419">TEXT(GF109,"0.00")</f>
        <v>#DIV/0!</v>
      </c>
      <c r="GS109" s="86" t="str">
        <f t="shared" ref="GS109:GS172" si="420">TEXT(FQ109,"0.00")</f>
        <v>11.68</v>
      </c>
      <c r="GT109" s="86" t="str">
        <f t="shared" ref="GT109:GT172" si="421">TEXT(FS109,"0.000")</f>
        <v>0.681</v>
      </c>
      <c r="GU109" s="86" t="str">
        <f t="shared" ref="GU109:GU172" si="422">TEXT(FU109,"0.00")</f>
        <v>17.16</v>
      </c>
      <c r="GV109" s="87" t="str">
        <f t="shared" ref="GV109:GV172" si="423">TEXT(FV109,"0.00")</f>
        <v>19.48</v>
      </c>
      <c r="GW109" s="87" t="str">
        <f t="shared" ref="GW109:GW172" si="424">TEXT(FR109,"0.00")</f>
        <v>13.26</v>
      </c>
      <c r="GX109" s="129"/>
      <c r="GY109" s="93"/>
    </row>
    <row r="110" spans="1:207">
      <c r="A110" s="39" t="str">
        <f>'Picking Information'!B113</f>
        <v>4</v>
      </c>
      <c r="B110" s="40" t="str">
        <f>'Picking Information'!D113</f>
        <v>TraIL</v>
      </c>
      <c r="C110" s="40" t="str">
        <f>'Picking Information'!E113</f>
        <v>sample name</v>
      </c>
      <c r="D110" s="45">
        <f>'Picking Information'!F113</f>
        <v>0</v>
      </c>
      <c r="E110" s="45">
        <v>1</v>
      </c>
      <c r="F110" s="121">
        <f>'Picking Information'!H113</f>
        <v>100</v>
      </c>
      <c r="G110" s="121">
        <f>'Picking Information'!I113</f>
        <v>100</v>
      </c>
      <c r="H110" s="121">
        <f>'Picking Information'!J113</f>
        <v>100</v>
      </c>
      <c r="I110" s="121">
        <f>'Picking Information'!K113</f>
        <v>100</v>
      </c>
      <c r="J110" s="121">
        <f t="shared" si="320"/>
        <v>100</v>
      </c>
      <c r="K110" s="121">
        <f t="shared" si="321"/>
        <v>100</v>
      </c>
      <c r="L110" s="121">
        <f t="shared" si="322"/>
        <v>50</v>
      </c>
      <c r="M110" s="121">
        <f>IF('Picking Information'!P113="N",'Calculations Page'!F110*1.5,'Calculations Page'!F110)</f>
        <v>100</v>
      </c>
      <c r="N110" s="46" t="str">
        <f>'Picking Information'!R113</f>
        <v>apatite</v>
      </c>
      <c r="O110" s="222"/>
      <c r="P110" s="47">
        <f t="shared" si="323"/>
        <v>2.0784609690826529E-6</v>
      </c>
      <c r="Q110" s="306">
        <f t="shared" si="324"/>
        <v>8.9504172281360495E-7</v>
      </c>
      <c r="R110" s="47">
        <f t="shared" si="325"/>
        <v>1.013358894683579</v>
      </c>
      <c r="S110" s="47">
        <f t="shared" si="326"/>
        <v>6.6199999999999995E-2</v>
      </c>
      <c r="T110" s="47">
        <f t="shared" si="327"/>
        <v>0.06</v>
      </c>
      <c r="U110" s="47">
        <f t="shared" si="328"/>
        <v>0.77623303054496762</v>
      </c>
      <c r="V110" s="47">
        <f t="shared" si="329"/>
        <v>0.69010694319999999</v>
      </c>
      <c r="W110" s="47">
        <f t="shared" si="330"/>
        <v>0.64881813560000001</v>
      </c>
      <c r="X110" s="239">
        <f t="shared" si="331"/>
        <v>0.68086787185093611</v>
      </c>
      <c r="Y110" s="306">
        <f t="shared" si="205"/>
        <v>5.6837745019660078E-3</v>
      </c>
      <c r="Z110" s="306">
        <f t="shared" si="206"/>
        <v>4.4752086140680244E-6</v>
      </c>
      <c r="AA110" s="192"/>
      <c r="AB110" s="192"/>
      <c r="AC110" s="192"/>
      <c r="AD110" s="192"/>
      <c r="AE110" s="192"/>
      <c r="AF110" s="192"/>
      <c r="AG110" s="251">
        <f t="shared" si="166"/>
        <v>1433738424205.7283</v>
      </c>
      <c r="AH110" s="246">
        <f t="shared" si="332"/>
        <v>8608725199.2922001</v>
      </c>
      <c r="AI110" s="246">
        <f t="shared" si="167"/>
        <v>1691112105561.1543</v>
      </c>
      <c r="AJ110" s="246">
        <f t="shared" si="333"/>
        <v>13847555888.523577</v>
      </c>
      <c r="AK110" s="246">
        <f t="shared" si="168"/>
        <v>174546574.43947619</v>
      </c>
      <c r="AL110" s="246">
        <f t="shared" si="334"/>
        <v>79527107.403615773</v>
      </c>
      <c r="AM110" s="213" t="str">
        <f t="shared" si="210"/>
        <v>sample name</v>
      </c>
      <c r="AN110" s="256">
        <f t="shared" si="335"/>
        <v>1303284548.9639471</v>
      </c>
      <c r="AO110" s="252">
        <f t="shared" si="336"/>
        <v>1433738424205.7283</v>
      </c>
      <c r="AP110" s="252">
        <f t="shared" si="169"/>
        <v>-2.199E-3</v>
      </c>
      <c r="AQ110" s="252">
        <f t="shared" si="170"/>
        <v>-0.99998423165137618</v>
      </c>
      <c r="AR110" s="252">
        <f t="shared" si="337"/>
        <v>8608725199.2922001</v>
      </c>
      <c r="AS110" s="252">
        <f t="shared" si="171"/>
        <v>1.6318924942564423E-4</v>
      </c>
      <c r="AT110" s="252">
        <f t="shared" si="338"/>
        <v>-7.452123257462559E-2</v>
      </c>
      <c r="AU110" s="252">
        <f t="shared" si="339"/>
        <v>137290153.01859486</v>
      </c>
      <c r="AV110" s="252">
        <f t="shared" si="216"/>
        <v>9456562.6330664139</v>
      </c>
      <c r="AW110" s="252">
        <f t="shared" si="340"/>
        <v>996169.97067578149</v>
      </c>
      <c r="AX110" s="252">
        <f t="shared" si="218"/>
        <v>2673662207.5426502</v>
      </c>
      <c r="AY110" s="252">
        <f t="shared" si="219"/>
        <v>1691112105561.1543</v>
      </c>
      <c r="AZ110" s="252">
        <f t="shared" si="220"/>
        <v>-0.13029600894067567</v>
      </c>
      <c r="BA110" s="252">
        <f t="shared" si="221"/>
        <v>-1</v>
      </c>
      <c r="BB110" s="252">
        <f t="shared" si="222"/>
        <v>13847555888.523577</v>
      </c>
      <c r="BC110" s="252">
        <f t="shared" si="223"/>
        <v>5.34545603211162E-4</v>
      </c>
      <c r="BD110" s="252">
        <f t="shared" si="224"/>
        <v>-4.1025163014571245E-3</v>
      </c>
      <c r="BE110" s="252">
        <f t="shared" si="225"/>
        <v>26831629.130094022</v>
      </c>
      <c r="BF110" s="252">
        <f t="shared" si="341"/>
        <v>269331.52955150726</v>
      </c>
      <c r="BG110" s="252">
        <f t="shared" si="342"/>
        <v>124328.76421099737</v>
      </c>
      <c r="BH110" s="213"/>
      <c r="BI110" s="213"/>
      <c r="BJ110" s="213"/>
      <c r="BK110" s="213"/>
      <c r="BL110" s="213" t="str">
        <f t="shared" si="228"/>
        <v>sample name</v>
      </c>
      <c r="BM110" s="485">
        <f>(($AC$20-'ICPMS Data'!V111)/('ICPMS Data'!V111/$AC$12-1)*AG110)</f>
        <v>1442224508600.5576</v>
      </c>
      <c r="BN110" s="485">
        <f t="shared" si="343"/>
        <v>1433738424205.7283</v>
      </c>
      <c r="BO110" s="485">
        <f>$AC$33-'ICPMS Data'!V111</f>
        <v>-0.99999899999999997</v>
      </c>
      <c r="BP110" s="485">
        <f>'ICPMS Data'!V111/$AC$12-1</f>
        <v>-0.9928325688073395</v>
      </c>
      <c r="BQ110" s="485">
        <f t="shared" si="344"/>
        <v>8608725199.2922001</v>
      </c>
      <c r="BR110" s="485">
        <f>SQRT($AD$33^2+'ICPMS Data'!W111^2)</f>
        <v>1</v>
      </c>
      <c r="BS110" s="485">
        <f>BP110*SQRT(('ICPMS Data'!W111/'ICPMS Data'!V111)^2+($AE$12/$AC$12)^2)</f>
        <v>-0.99285807041188889</v>
      </c>
      <c r="BT110" s="485">
        <f t="shared" si="345"/>
        <v>2039659057534.6572</v>
      </c>
      <c r="BU110" s="485">
        <f t="shared" si="232"/>
        <v>10464703511.882029</v>
      </c>
      <c r="BV110" s="485">
        <f t="shared" si="346"/>
        <v>14799656485.616226</v>
      </c>
      <c r="BW110" s="485">
        <f>AI110*(($AC$21-'ICPMS Data'!X111)/('ICPMS Data'!X111/$AC$13-1))</f>
        <v>1473438918630.7102</v>
      </c>
      <c r="BX110" s="485">
        <f t="shared" si="347"/>
        <v>1691112105561.1543</v>
      </c>
      <c r="BY110" s="485">
        <f>$AC$34-'ICPMS Data'!X111</f>
        <v>-0.99999899999999997</v>
      </c>
      <c r="BZ110" s="485">
        <f>'ICPMS Data'!X111/$AC$13-1</f>
        <v>-1</v>
      </c>
      <c r="CA110" s="485">
        <f t="shared" si="348"/>
        <v>13847555888.523577</v>
      </c>
      <c r="CB110" s="485">
        <f>SQRT($AD$34^2+'ICPMS Data'!Y111^2)</f>
        <v>1</v>
      </c>
      <c r="CC110" s="485">
        <f>BZ110*SQRT(('ICPMS Data'!Y111/'ICPMS Data'!X111)^2+($AE$13/$AC$13)^2)</f>
        <v>-1</v>
      </c>
      <c r="CD110" s="485">
        <f t="shared" si="349"/>
        <v>2083793272822.5024</v>
      </c>
      <c r="CE110" s="485">
        <v>0</v>
      </c>
      <c r="CF110" s="485">
        <v>0</v>
      </c>
      <c r="CG110" s="213" t="str">
        <f t="shared" si="350"/>
        <v>sample name</v>
      </c>
      <c r="CH110" s="262">
        <f t="shared" si="351"/>
        <v>1440921224051.5938</v>
      </c>
      <c r="CI110" s="257">
        <f t="shared" si="352"/>
        <v>2039659062155.1809</v>
      </c>
      <c r="CJ110" s="257">
        <f t="shared" si="240"/>
        <v>10455246949.248962</v>
      </c>
      <c r="CK110" s="257">
        <f t="shared" si="353"/>
        <v>14799656519.142496</v>
      </c>
      <c r="CL110" s="262">
        <f t="shared" si="354"/>
        <v>1470765256423.1675</v>
      </c>
      <c r="CM110" s="257">
        <f t="shared" si="355"/>
        <v>2083793272995.249</v>
      </c>
      <c r="CN110" s="262">
        <f t="shared" si="356"/>
        <v>-269331.52955150726</v>
      </c>
      <c r="CO110" s="257">
        <f t="shared" si="357"/>
        <v>124328.76421099737</v>
      </c>
      <c r="CP110" s="286"/>
      <c r="CQ110" s="218">
        <f t="shared" si="358"/>
        <v>2.4109243704332935E-12</v>
      </c>
      <c r="CR110" s="48">
        <f t="shared" si="359"/>
        <v>3.3882271664527924E-12</v>
      </c>
      <c r="CS110" s="219">
        <f t="shared" si="360"/>
        <v>2.3935568505840428E-12</v>
      </c>
      <c r="CT110" s="219">
        <f t="shared" si="361"/>
        <v>3.3881379770019618E-12</v>
      </c>
      <c r="CU110" s="323">
        <f t="shared" si="362"/>
        <v>0.56437141893797726</v>
      </c>
      <c r="CV110" s="219">
        <f t="shared" si="363"/>
        <v>1.7367519849250768E-14</v>
      </c>
      <c r="CW110" s="219">
        <f t="shared" si="364"/>
        <v>2.4584147041764943E-14</v>
      </c>
      <c r="CX110" s="323">
        <f t="shared" si="365"/>
        <v>3.5831675947316753E-3</v>
      </c>
      <c r="CY110" s="48">
        <f t="shared" si="366"/>
        <v>2.443131655187986E-12</v>
      </c>
      <c r="CZ110" s="48">
        <f t="shared" si="367"/>
        <v>3.4614506195934368E-12</v>
      </c>
      <c r="DA110" s="323">
        <f t="shared" si="368"/>
        <v>0.43204541346729097</v>
      </c>
      <c r="DB110" s="219">
        <f t="shared" si="369"/>
        <v>0</v>
      </c>
      <c r="DC110" s="219">
        <f t="shared" si="370"/>
        <v>0</v>
      </c>
      <c r="DD110" s="213"/>
      <c r="DE110" s="267">
        <f t="shared" si="371"/>
        <v>0.57387232789423681</v>
      </c>
      <c r="DF110" s="263">
        <f t="shared" si="372"/>
        <v>0.80649971243075813</v>
      </c>
      <c r="DG110" s="263">
        <f t="shared" si="373"/>
        <v>0.56690426926982029</v>
      </c>
      <c r="DH110" s="263">
        <f t="shared" si="374"/>
        <v>0.8031950017704611</v>
      </c>
      <c r="DI110" s="263">
        <f t="shared" si="375"/>
        <v>0</v>
      </c>
      <c r="DJ110" s="268">
        <f t="shared" si="376"/>
        <v>0</v>
      </c>
      <c r="DL110" s="49">
        <f>'He Data'!P112/(1000000000*22413.6)</f>
        <v>4.4615768997394438E-14</v>
      </c>
      <c r="DM110" s="45">
        <f>DL110*('He Data'!Q112/'He Data'!P112)</f>
        <v>4.4615768997394438E-16</v>
      </c>
      <c r="DN110" s="50">
        <f t="shared" si="377"/>
        <v>26867616090.23093</v>
      </c>
      <c r="DO110" s="51">
        <f>DN110*('He Data'!Q112/'He Data'!P112)</f>
        <v>268676160.9023093</v>
      </c>
      <c r="DP110" s="50">
        <f t="shared" si="378"/>
        <v>6.5527793044642685E-14</v>
      </c>
      <c r="DQ110" s="50">
        <f t="shared" si="379"/>
        <v>6.5527793044642689E-16</v>
      </c>
      <c r="DR110" s="50">
        <f>('He Data'!P112/1000000000)*0.0000000008107131194</f>
        <v>8.1071311940000007E-19</v>
      </c>
      <c r="DS110" s="50">
        <f>('He Data'!P112/1000000000)/3785.41178*42</f>
        <v>1.1095226210766429E-11</v>
      </c>
      <c r="DW110" s="213" t="str">
        <f t="shared" si="268"/>
        <v>sample name</v>
      </c>
      <c r="DX110" s="324">
        <f t="shared" si="269"/>
        <v>11.682668485640901</v>
      </c>
      <c r="DY110" s="325">
        <f t="shared" si="380"/>
        <v>12.479820849095493</v>
      </c>
      <c r="DZ110" s="326">
        <f t="shared" si="381"/>
        <v>11682668.485640902</v>
      </c>
      <c r="EA110" s="326">
        <f t="shared" si="382"/>
        <v>4.4615793103292131E-14</v>
      </c>
      <c r="EB110" s="324">
        <f t="shared" si="383"/>
        <v>-5.40299948539397E-7</v>
      </c>
      <c r="EC110" s="326">
        <f t="shared" si="384"/>
        <v>11682662.173495721</v>
      </c>
      <c r="ED110" s="324">
        <f t="shared" si="385"/>
        <v>11.682662173495721</v>
      </c>
      <c r="EE110" s="326"/>
      <c r="EF110" s="457" t="str">
        <f>'Picking Information'!B113</f>
        <v>4</v>
      </c>
      <c r="EG110" s="459" t="str">
        <f>'Picking Information'!C113</f>
        <v>a</v>
      </c>
      <c r="EH110" s="510">
        <f>IF($EG110="a",'Alpha Ejection Compiler'!G110,IF($EG110="z",'Alpha Ejection Compiler'!N110,IF($EG110="t",'Alpha Ejection Compiler'!U110,IF($EG110="m",'Alpha Ejection Compiler'!AB110,-1))))</f>
        <v>8.9504172281360495E-7</v>
      </c>
      <c r="EI110" s="511">
        <f>'Alpha Ejection Compiler'!E110</f>
        <v>36.473074156562177</v>
      </c>
      <c r="EJ110" s="30">
        <f>IF($EG110="a",'Alpha Ejection Compiler'!H110,IF($EG110="z",'Alpha Ejection Compiler'!O110,IF($EG110="t",'Alpha Ejection Compiler'!V110,IF($EG110="m",'Alpha Ejection Compiler'!AC110,-1))))</f>
        <v>0.63662546245111906</v>
      </c>
      <c r="EK110" s="30">
        <f>IF($EG110="a",'Alpha Ejection Compiler'!I110,IF($EG110="z",'Alpha Ejection Compiler'!P110,IF($EG110="t",'Alpha Ejection Compiler'!W110,IF($EG110="m",'Alpha Ejection Compiler'!AD110,-1))))</f>
        <v>0.58319411675377286</v>
      </c>
      <c r="EL110" s="30">
        <f>IF($EG110="a",'Alpha Ejection Compiler'!J110,IF($EG110="z",'Alpha Ejection Compiler'!Q110,IF($EG110="t",'Alpha Ejection Compiler'!X110,IF($EG110="m",'Alpha Ejection Compiler'!AE110,-1))))</f>
        <v>0.57525580606267845</v>
      </c>
      <c r="EM110" s="30">
        <f>IF($EG110="a",'Alpha Ejection Compiler'!K110,IF($EG110="z",'Alpha Ejection Compiler'!R110,IF($EG110="t",'Alpha Ejection Compiler'!Y110,IF($EG110="m",'Alpha Ejection Compiler'!AF110,-1))))</f>
        <v>0.8803829323788831</v>
      </c>
      <c r="EN110" s="30">
        <f t="shared" si="386"/>
        <v>0.62289296042458098</v>
      </c>
      <c r="EO110" s="30">
        <f t="shared" si="387"/>
        <v>0.68086787185093611</v>
      </c>
      <c r="EP110" s="213" t="str">
        <f t="shared" si="275"/>
        <v>sample name</v>
      </c>
      <c r="EQ110" s="474">
        <f t="shared" si="276"/>
        <v>11.682662173495721</v>
      </c>
      <c r="ER110" s="475">
        <f t="shared" si="388"/>
        <v>12.479814106248931</v>
      </c>
      <c r="ES110" s="473">
        <f t="shared" si="389"/>
        <v>11682662.173495721</v>
      </c>
      <c r="ET110" s="476">
        <f t="shared" si="390"/>
        <v>2.7808242859479022E-14</v>
      </c>
      <c r="EU110" s="478">
        <f t="shared" si="391"/>
        <v>0.37671716784478099</v>
      </c>
      <c r="EV110" s="477">
        <f t="shared" si="392"/>
        <v>16083721.580382382</v>
      </c>
      <c r="EW110" s="474">
        <f t="shared" si="393"/>
        <v>16.083721580382381</v>
      </c>
      <c r="EX110" s="474"/>
      <c r="EZ110" s="128">
        <f t="shared" si="394"/>
        <v>2.9704040515747972E-21</v>
      </c>
      <c r="FA110" s="63">
        <f t="shared" si="395"/>
        <v>1.1973081346474233E-22</v>
      </c>
      <c r="FB110" s="67">
        <f t="shared" si="396"/>
        <v>7.2524363184255366E-22</v>
      </c>
      <c r="FC110" s="63">
        <f t="shared" si="397"/>
        <v>0</v>
      </c>
      <c r="FD110" s="63">
        <f t="shared" si="398"/>
        <v>3.8153784968820935E-21</v>
      </c>
      <c r="FE110" s="67">
        <f t="shared" si="399"/>
        <v>1.610802832088443E-10</v>
      </c>
      <c r="FF110" s="67">
        <f t="shared" si="400"/>
        <v>11682668.485640902</v>
      </c>
      <c r="FG110" s="64">
        <f t="shared" si="401"/>
        <v>11.682668485640901</v>
      </c>
      <c r="FH110" s="65">
        <f t="shared" si="402"/>
        <v>17150937.628700923</v>
      </c>
      <c r="FI110" s="65">
        <f t="shared" si="403"/>
        <v>17.150937628700923</v>
      </c>
      <c r="FJ110" s="65">
        <f t="shared" si="404"/>
        <v>19.472796493930787</v>
      </c>
      <c r="FK110" s="63">
        <f t="shared" si="405"/>
        <v>3.8153784968820935E-21</v>
      </c>
      <c r="FL110" s="63">
        <f t="shared" si="406"/>
        <v>4.3317286102918066E-21</v>
      </c>
      <c r="FM110" s="63">
        <f t="shared" si="407"/>
        <v>13264244.25602527</v>
      </c>
      <c r="FN110" s="65">
        <f t="shared" si="285"/>
        <v>13.26424425602527</v>
      </c>
      <c r="FO110" s="66">
        <f t="shared" si="408"/>
        <v>113.53779551588126</v>
      </c>
      <c r="FQ110" s="73">
        <f>IF('Picking Information'!U113="Y",'Calculations Page'!FG110,-1)</f>
        <v>11.682668485640901</v>
      </c>
      <c r="FR110" s="72">
        <f>IF('Picking Information'!U113="Y",'Calculations Page'!FN110,-1)</f>
        <v>13.26424425602527</v>
      </c>
      <c r="FS110" s="72">
        <f>IF('Picking Information'!A113="Y",1,'Calculations Page'!X110)</f>
        <v>0.68086787185093611</v>
      </c>
      <c r="FT110" s="72">
        <f t="shared" si="287"/>
        <v>7</v>
      </c>
      <c r="FU110" s="72">
        <f t="shared" si="409"/>
        <v>17.158495750257128</v>
      </c>
      <c r="FV110" s="72">
        <f t="shared" si="289"/>
        <v>19.481377818528117</v>
      </c>
      <c r="FW110" s="74">
        <f t="shared" si="410"/>
        <v>38.962755637056233</v>
      </c>
      <c r="FY110" s="79">
        <f t="shared" si="187"/>
        <v>49.847697442687604</v>
      </c>
      <c r="FZ110" s="80">
        <f t="shared" si="188"/>
        <v>0.49847697442687605</v>
      </c>
      <c r="GA110" s="80">
        <f>(DE110/1000)/'Calculations Page'!EH110</f>
        <v>641.16824195663492</v>
      </c>
      <c r="GB110" s="80">
        <f t="shared" si="189"/>
        <v>901.0749911138098</v>
      </c>
      <c r="GC110" s="80">
        <f>(DG110/1000)/'Calculations Page'!EH110</f>
        <v>633.38306452098186</v>
      </c>
      <c r="GD110" s="80">
        <f t="shared" si="190"/>
        <v>897.3827490919424</v>
      </c>
      <c r="GE110" s="80">
        <f>(DI110/1000)/'Calculations Page'!EH110</f>
        <v>0</v>
      </c>
      <c r="GF110" s="80" t="e">
        <f t="shared" si="191"/>
        <v>#DIV/0!</v>
      </c>
      <c r="GG110" s="81">
        <f t="shared" si="411"/>
        <v>790.01326211906564</v>
      </c>
      <c r="GH110" s="516">
        <f t="shared" si="192"/>
        <v>1.4263639754173495E-16</v>
      </c>
      <c r="GI110" s="515"/>
      <c r="GJ110" s="243"/>
      <c r="GK110" s="85" t="str">
        <f t="shared" si="412"/>
        <v>49.848</v>
      </c>
      <c r="GL110" s="86" t="str">
        <f t="shared" si="413"/>
        <v>0.498</v>
      </c>
      <c r="GM110" s="86" t="str">
        <f t="shared" si="414"/>
        <v>641.17</v>
      </c>
      <c r="GN110" s="86" t="str">
        <f t="shared" si="415"/>
        <v>901.07</v>
      </c>
      <c r="GO110" s="86" t="str">
        <f t="shared" si="416"/>
        <v>633.38</v>
      </c>
      <c r="GP110" s="86" t="str">
        <f t="shared" si="417"/>
        <v>897.38</v>
      </c>
      <c r="GQ110" s="86" t="str">
        <f t="shared" si="418"/>
        <v>0.00</v>
      </c>
      <c r="GR110" s="86" t="e">
        <f t="shared" si="419"/>
        <v>#DIV/0!</v>
      </c>
      <c r="GS110" s="86" t="str">
        <f t="shared" si="420"/>
        <v>11.68</v>
      </c>
      <c r="GT110" s="86" t="str">
        <f t="shared" si="421"/>
        <v>0.681</v>
      </c>
      <c r="GU110" s="86" t="str">
        <f t="shared" si="422"/>
        <v>17.16</v>
      </c>
      <c r="GV110" s="87" t="str">
        <f t="shared" si="423"/>
        <v>19.48</v>
      </c>
      <c r="GW110" s="87" t="str">
        <f t="shared" si="424"/>
        <v>13.26</v>
      </c>
      <c r="GX110" s="129"/>
      <c r="GY110" s="93"/>
    </row>
    <row r="111" spans="1:207">
      <c r="A111" s="39" t="str">
        <f>'Picking Information'!B114</f>
        <v>4</v>
      </c>
      <c r="B111" s="40" t="str">
        <f>'Picking Information'!D114</f>
        <v>TraIL</v>
      </c>
      <c r="C111" s="40" t="str">
        <f>'Picking Information'!E114</f>
        <v>sample name</v>
      </c>
      <c r="D111" s="45">
        <f>'Picking Information'!F114</f>
        <v>0</v>
      </c>
      <c r="E111" s="45">
        <v>1</v>
      </c>
      <c r="F111" s="121">
        <f>'Picking Information'!H114</f>
        <v>100</v>
      </c>
      <c r="G111" s="121">
        <f>'Picking Information'!I114</f>
        <v>100</v>
      </c>
      <c r="H111" s="121">
        <f>'Picking Information'!J114</f>
        <v>100</v>
      </c>
      <c r="I111" s="121">
        <f>'Picking Information'!K114</f>
        <v>100</v>
      </c>
      <c r="J111" s="121">
        <f t="shared" si="320"/>
        <v>100</v>
      </c>
      <c r="K111" s="121">
        <f t="shared" si="321"/>
        <v>100</v>
      </c>
      <c r="L111" s="121">
        <f t="shared" si="322"/>
        <v>50</v>
      </c>
      <c r="M111" s="121">
        <f>IF('Picking Information'!P114="N",'Calculations Page'!F111*1.5,'Calculations Page'!F111)</f>
        <v>100</v>
      </c>
      <c r="N111" s="46" t="str">
        <f>'Picking Information'!R114</f>
        <v>apatite</v>
      </c>
      <c r="O111" s="222"/>
      <c r="P111" s="47">
        <f t="shared" si="323"/>
        <v>2.0784609690826529E-6</v>
      </c>
      <c r="Q111" s="306">
        <f t="shared" si="324"/>
        <v>8.9504172281360495E-7</v>
      </c>
      <c r="R111" s="47">
        <f t="shared" si="325"/>
        <v>1.013358894683579</v>
      </c>
      <c r="S111" s="47">
        <f t="shared" si="326"/>
        <v>6.6199999999999995E-2</v>
      </c>
      <c r="T111" s="47">
        <f t="shared" si="327"/>
        <v>0.06</v>
      </c>
      <c r="U111" s="47">
        <f t="shared" si="328"/>
        <v>0.77623303054496762</v>
      </c>
      <c r="V111" s="47">
        <f t="shared" si="329"/>
        <v>0.69010694319999999</v>
      </c>
      <c r="W111" s="47">
        <f t="shared" si="330"/>
        <v>0.64881813560000001</v>
      </c>
      <c r="X111" s="239">
        <f t="shared" si="331"/>
        <v>0.68086787185093611</v>
      </c>
      <c r="Y111" s="306">
        <f t="shared" si="205"/>
        <v>5.6837745019660078E-3</v>
      </c>
      <c r="Z111" s="306">
        <f t="shared" si="206"/>
        <v>4.4752086140680244E-6</v>
      </c>
      <c r="AA111" s="192"/>
      <c r="AB111" s="192"/>
      <c r="AC111" s="192"/>
      <c r="AD111" s="192"/>
      <c r="AE111" s="192"/>
      <c r="AF111" s="192"/>
      <c r="AG111" s="251">
        <f t="shared" si="166"/>
        <v>1433738424205.7283</v>
      </c>
      <c r="AH111" s="246">
        <f t="shared" si="332"/>
        <v>8608725199.2922001</v>
      </c>
      <c r="AI111" s="246">
        <f t="shared" si="167"/>
        <v>1691112105561.1543</v>
      </c>
      <c r="AJ111" s="246">
        <f t="shared" si="333"/>
        <v>13847555888.523577</v>
      </c>
      <c r="AK111" s="246">
        <f t="shared" si="168"/>
        <v>174546574.43947619</v>
      </c>
      <c r="AL111" s="246">
        <f t="shared" si="334"/>
        <v>79527107.403615773</v>
      </c>
      <c r="AM111" s="213" t="str">
        <f t="shared" si="210"/>
        <v>sample name</v>
      </c>
      <c r="AN111" s="256">
        <f t="shared" si="335"/>
        <v>1303284548.9639471</v>
      </c>
      <c r="AO111" s="252">
        <f t="shared" si="336"/>
        <v>1433738424205.7283</v>
      </c>
      <c r="AP111" s="252">
        <f t="shared" si="169"/>
        <v>-2.199E-3</v>
      </c>
      <c r="AQ111" s="252">
        <f t="shared" si="170"/>
        <v>-0.99998423165137618</v>
      </c>
      <c r="AR111" s="252">
        <f t="shared" si="337"/>
        <v>8608725199.2922001</v>
      </c>
      <c r="AS111" s="252">
        <f t="shared" si="171"/>
        <v>1.6318924942564423E-4</v>
      </c>
      <c r="AT111" s="252">
        <f t="shared" si="338"/>
        <v>-7.452123257462559E-2</v>
      </c>
      <c r="AU111" s="252">
        <f t="shared" si="339"/>
        <v>137290153.01859486</v>
      </c>
      <c r="AV111" s="252">
        <f t="shared" si="216"/>
        <v>9456562.6330664139</v>
      </c>
      <c r="AW111" s="252">
        <f t="shared" si="340"/>
        <v>996169.97067578149</v>
      </c>
      <c r="AX111" s="252">
        <f t="shared" si="218"/>
        <v>2673662207.5426502</v>
      </c>
      <c r="AY111" s="252">
        <f t="shared" si="219"/>
        <v>1691112105561.1543</v>
      </c>
      <c r="AZ111" s="252">
        <f t="shared" si="220"/>
        <v>-0.13029600894067567</v>
      </c>
      <c r="BA111" s="252">
        <f t="shared" si="221"/>
        <v>-1</v>
      </c>
      <c r="BB111" s="252">
        <f t="shared" si="222"/>
        <v>13847555888.523577</v>
      </c>
      <c r="BC111" s="252">
        <f t="shared" si="223"/>
        <v>5.34545603211162E-4</v>
      </c>
      <c r="BD111" s="252">
        <f t="shared" si="224"/>
        <v>-4.1025163014571245E-3</v>
      </c>
      <c r="BE111" s="252">
        <f t="shared" si="225"/>
        <v>26831629.130094022</v>
      </c>
      <c r="BF111" s="252">
        <f t="shared" si="341"/>
        <v>269331.52955150726</v>
      </c>
      <c r="BG111" s="252">
        <f t="shared" si="342"/>
        <v>124328.76421099737</v>
      </c>
      <c r="BH111" s="213"/>
      <c r="BI111" s="213"/>
      <c r="BJ111" s="213"/>
      <c r="BK111" s="213"/>
      <c r="BL111" s="213" t="str">
        <f t="shared" si="228"/>
        <v>sample name</v>
      </c>
      <c r="BM111" s="485">
        <f>(($AC$20-'ICPMS Data'!V112)/('ICPMS Data'!V112/$AC$12-1)*AG111)</f>
        <v>1442224508600.5576</v>
      </c>
      <c r="BN111" s="485">
        <f t="shared" si="343"/>
        <v>1433738424205.7283</v>
      </c>
      <c r="BO111" s="485">
        <f>$AC$33-'ICPMS Data'!V112</f>
        <v>-0.99999899999999997</v>
      </c>
      <c r="BP111" s="485">
        <f>'ICPMS Data'!V112/$AC$12-1</f>
        <v>-0.9928325688073395</v>
      </c>
      <c r="BQ111" s="485">
        <f t="shared" si="344"/>
        <v>8608725199.2922001</v>
      </c>
      <c r="BR111" s="485">
        <f>SQRT($AD$33^2+'ICPMS Data'!W112^2)</f>
        <v>1</v>
      </c>
      <c r="BS111" s="485">
        <f>BP111*SQRT(('ICPMS Data'!W112/'ICPMS Data'!V112)^2+($AE$12/$AC$12)^2)</f>
        <v>-0.99285807041188889</v>
      </c>
      <c r="BT111" s="485">
        <f t="shared" si="345"/>
        <v>2039659057534.6572</v>
      </c>
      <c r="BU111" s="485">
        <f t="shared" si="232"/>
        <v>10464703511.882029</v>
      </c>
      <c r="BV111" s="485">
        <f t="shared" si="346"/>
        <v>14799656485.616226</v>
      </c>
      <c r="BW111" s="485">
        <f>AI111*(($AC$21-'ICPMS Data'!X112)/('ICPMS Data'!X112/$AC$13-1))</f>
        <v>1473438918630.7102</v>
      </c>
      <c r="BX111" s="485">
        <f t="shared" si="347"/>
        <v>1691112105561.1543</v>
      </c>
      <c r="BY111" s="485">
        <f>$AC$34-'ICPMS Data'!X112</f>
        <v>-0.99999899999999997</v>
      </c>
      <c r="BZ111" s="485">
        <f>'ICPMS Data'!X112/$AC$13-1</f>
        <v>-1</v>
      </c>
      <c r="CA111" s="485">
        <f t="shared" si="348"/>
        <v>13847555888.523577</v>
      </c>
      <c r="CB111" s="485">
        <f>SQRT($AD$34^2+'ICPMS Data'!Y112^2)</f>
        <v>1</v>
      </c>
      <c r="CC111" s="485">
        <f>BZ111*SQRT(('ICPMS Data'!Y112/'ICPMS Data'!X112)^2+($AE$13/$AC$13)^2)</f>
        <v>-1</v>
      </c>
      <c r="CD111" s="485">
        <f t="shared" si="349"/>
        <v>2083793272822.5024</v>
      </c>
      <c r="CE111" s="485">
        <v>0</v>
      </c>
      <c r="CF111" s="485">
        <v>0</v>
      </c>
      <c r="CG111" s="213" t="str">
        <f t="shared" si="350"/>
        <v>sample name</v>
      </c>
      <c r="CH111" s="262">
        <f t="shared" si="351"/>
        <v>1440921224051.5938</v>
      </c>
      <c r="CI111" s="257">
        <f t="shared" si="352"/>
        <v>2039659062155.1809</v>
      </c>
      <c r="CJ111" s="257">
        <f t="shared" si="240"/>
        <v>10455246949.248962</v>
      </c>
      <c r="CK111" s="257">
        <f t="shared" si="353"/>
        <v>14799656519.142496</v>
      </c>
      <c r="CL111" s="262">
        <f t="shared" si="354"/>
        <v>1470765256423.1675</v>
      </c>
      <c r="CM111" s="257">
        <f t="shared" si="355"/>
        <v>2083793272995.249</v>
      </c>
      <c r="CN111" s="262">
        <f t="shared" si="356"/>
        <v>-269331.52955150726</v>
      </c>
      <c r="CO111" s="257">
        <f t="shared" si="357"/>
        <v>124328.76421099737</v>
      </c>
      <c r="CP111" s="286"/>
      <c r="CQ111" s="218">
        <f t="shared" si="358"/>
        <v>2.4109243704332935E-12</v>
      </c>
      <c r="CR111" s="48">
        <f t="shared" si="359"/>
        <v>3.3882271664527924E-12</v>
      </c>
      <c r="CS111" s="219">
        <f t="shared" si="360"/>
        <v>2.3935568505840428E-12</v>
      </c>
      <c r="CT111" s="219">
        <f t="shared" si="361"/>
        <v>3.3881379770019618E-12</v>
      </c>
      <c r="CU111" s="323">
        <f t="shared" si="362"/>
        <v>0.56437141893797726</v>
      </c>
      <c r="CV111" s="219">
        <f t="shared" si="363"/>
        <v>1.7367519849250768E-14</v>
      </c>
      <c r="CW111" s="219">
        <f t="shared" si="364"/>
        <v>2.4584147041764943E-14</v>
      </c>
      <c r="CX111" s="323">
        <f t="shared" si="365"/>
        <v>3.5831675947316753E-3</v>
      </c>
      <c r="CY111" s="48">
        <f t="shared" si="366"/>
        <v>2.443131655187986E-12</v>
      </c>
      <c r="CZ111" s="48">
        <f t="shared" si="367"/>
        <v>3.4614506195934368E-12</v>
      </c>
      <c r="DA111" s="323">
        <f t="shared" si="368"/>
        <v>0.43204541346729097</v>
      </c>
      <c r="DB111" s="219">
        <f t="shared" si="369"/>
        <v>0</v>
      </c>
      <c r="DC111" s="219">
        <f t="shared" si="370"/>
        <v>0</v>
      </c>
      <c r="DD111" s="213"/>
      <c r="DE111" s="267">
        <f t="shared" si="371"/>
        <v>0.57387232789423681</v>
      </c>
      <c r="DF111" s="263">
        <f t="shared" si="372"/>
        <v>0.80649971243075813</v>
      </c>
      <c r="DG111" s="263">
        <f t="shared" si="373"/>
        <v>0.56690426926982029</v>
      </c>
      <c r="DH111" s="263">
        <f t="shared" si="374"/>
        <v>0.8031950017704611</v>
      </c>
      <c r="DI111" s="263">
        <f t="shared" si="375"/>
        <v>0</v>
      </c>
      <c r="DJ111" s="268">
        <f t="shared" si="376"/>
        <v>0</v>
      </c>
      <c r="DL111" s="49">
        <f>'He Data'!P113/(1000000000*22413.6)</f>
        <v>4.4615768997394438E-14</v>
      </c>
      <c r="DM111" s="45">
        <f>DL111*('He Data'!Q113/'He Data'!P113)</f>
        <v>4.4615768997394438E-16</v>
      </c>
      <c r="DN111" s="50">
        <f t="shared" si="377"/>
        <v>26867616090.23093</v>
      </c>
      <c r="DO111" s="51">
        <f>DN111*('He Data'!Q113/'He Data'!P113)</f>
        <v>268676160.9023093</v>
      </c>
      <c r="DP111" s="50">
        <f t="shared" si="378"/>
        <v>6.5527793044642685E-14</v>
      </c>
      <c r="DQ111" s="50">
        <f t="shared" si="379"/>
        <v>6.5527793044642689E-16</v>
      </c>
      <c r="DR111" s="50">
        <f>('He Data'!P113/1000000000)*0.0000000008107131194</f>
        <v>8.1071311940000007E-19</v>
      </c>
      <c r="DS111" s="50">
        <f>('He Data'!P113/1000000000)/3785.41178*42</f>
        <v>1.1095226210766429E-11</v>
      </c>
      <c r="DW111" s="213" t="str">
        <f t="shared" si="268"/>
        <v>sample name</v>
      </c>
      <c r="DX111" s="324">
        <f t="shared" si="269"/>
        <v>11.682668485640901</v>
      </c>
      <c r="DY111" s="325">
        <f t="shared" si="380"/>
        <v>12.479820849095493</v>
      </c>
      <c r="DZ111" s="326">
        <f t="shared" si="381"/>
        <v>11682668.485640902</v>
      </c>
      <c r="EA111" s="326">
        <f t="shared" si="382"/>
        <v>4.4615793103292131E-14</v>
      </c>
      <c r="EB111" s="324">
        <f t="shared" si="383"/>
        <v>-5.40299948539397E-7</v>
      </c>
      <c r="EC111" s="326">
        <f t="shared" si="384"/>
        <v>11682662.173495721</v>
      </c>
      <c r="ED111" s="324">
        <f t="shared" si="385"/>
        <v>11.682662173495721</v>
      </c>
      <c r="EE111" s="326"/>
      <c r="EF111" s="457" t="str">
        <f>'Picking Information'!B114</f>
        <v>4</v>
      </c>
      <c r="EG111" s="459" t="str">
        <f>'Picking Information'!C114</f>
        <v>a</v>
      </c>
      <c r="EH111" s="510">
        <f>IF($EG111="a",'Alpha Ejection Compiler'!G111,IF($EG111="z",'Alpha Ejection Compiler'!N111,IF($EG111="t",'Alpha Ejection Compiler'!U111,IF($EG111="m",'Alpha Ejection Compiler'!AB111,-1))))</f>
        <v>8.9504172281360495E-7</v>
      </c>
      <c r="EI111" s="511">
        <f>'Alpha Ejection Compiler'!E111</f>
        <v>36.473074156562177</v>
      </c>
      <c r="EJ111" s="30">
        <f>IF($EG111="a",'Alpha Ejection Compiler'!H111,IF($EG111="z",'Alpha Ejection Compiler'!O111,IF($EG111="t",'Alpha Ejection Compiler'!V111,IF($EG111="m",'Alpha Ejection Compiler'!AC111,-1))))</f>
        <v>0.63662546245111906</v>
      </c>
      <c r="EK111" s="30">
        <f>IF($EG111="a",'Alpha Ejection Compiler'!I111,IF($EG111="z",'Alpha Ejection Compiler'!P111,IF($EG111="t",'Alpha Ejection Compiler'!W111,IF($EG111="m",'Alpha Ejection Compiler'!AD111,-1))))</f>
        <v>0.58319411675377286</v>
      </c>
      <c r="EL111" s="30">
        <f>IF($EG111="a",'Alpha Ejection Compiler'!J111,IF($EG111="z",'Alpha Ejection Compiler'!Q111,IF($EG111="t",'Alpha Ejection Compiler'!X111,IF($EG111="m",'Alpha Ejection Compiler'!AE111,-1))))</f>
        <v>0.57525580606267845</v>
      </c>
      <c r="EM111" s="30">
        <f>IF($EG111="a",'Alpha Ejection Compiler'!K111,IF($EG111="z",'Alpha Ejection Compiler'!R111,IF($EG111="t",'Alpha Ejection Compiler'!Y111,IF($EG111="m",'Alpha Ejection Compiler'!AF111,-1))))</f>
        <v>0.8803829323788831</v>
      </c>
      <c r="EN111" s="30">
        <f t="shared" si="386"/>
        <v>0.62289296042458098</v>
      </c>
      <c r="EO111" s="30">
        <f t="shared" si="387"/>
        <v>0.68086787185093611</v>
      </c>
      <c r="EP111" s="213" t="str">
        <f t="shared" si="275"/>
        <v>sample name</v>
      </c>
      <c r="EQ111" s="474">
        <f t="shared" si="276"/>
        <v>11.682662173495721</v>
      </c>
      <c r="ER111" s="475">
        <f t="shared" si="388"/>
        <v>12.479814106248931</v>
      </c>
      <c r="ES111" s="473">
        <f t="shared" si="389"/>
        <v>11682662.173495721</v>
      </c>
      <c r="ET111" s="476">
        <f t="shared" si="390"/>
        <v>2.7808242859479022E-14</v>
      </c>
      <c r="EU111" s="478">
        <f t="shared" si="391"/>
        <v>0.37671716784478099</v>
      </c>
      <c r="EV111" s="477">
        <f t="shared" si="392"/>
        <v>16083721.580382382</v>
      </c>
      <c r="EW111" s="474">
        <f t="shared" si="393"/>
        <v>16.083721580382381</v>
      </c>
      <c r="EX111" s="474"/>
      <c r="EZ111" s="128">
        <f t="shared" si="394"/>
        <v>2.9704040515747972E-21</v>
      </c>
      <c r="FA111" s="63">
        <f t="shared" si="395"/>
        <v>1.1973081346474233E-22</v>
      </c>
      <c r="FB111" s="67">
        <f t="shared" si="396"/>
        <v>7.2524363184255366E-22</v>
      </c>
      <c r="FC111" s="63">
        <f t="shared" si="397"/>
        <v>0</v>
      </c>
      <c r="FD111" s="63">
        <f t="shared" si="398"/>
        <v>3.8153784968820935E-21</v>
      </c>
      <c r="FE111" s="67">
        <f t="shared" si="399"/>
        <v>1.610802832088443E-10</v>
      </c>
      <c r="FF111" s="67">
        <f t="shared" si="400"/>
        <v>11682668.485640902</v>
      </c>
      <c r="FG111" s="64">
        <f t="shared" si="401"/>
        <v>11.682668485640901</v>
      </c>
      <c r="FH111" s="65">
        <f t="shared" si="402"/>
        <v>17150937.628700923</v>
      </c>
      <c r="FI111" s="65">
        <f t="shared" si="403"/>
        <v>17.150937628700923</v>
      </c>
      <c r="FJ111" s="65">
        <f t="shared" si="404"/>
        <v>19.472796493930787</v>
      </c>
      <c r="FK111" s="63">
        <f t="shared" si="405"/>
        <v>3.8153784968820935E-21</v>
      </c>
      <c r="FL111" s="63">
        <f t="shared" si="406"/>
        <v>4.3317286102918066E-21</v>
      </c>
      <c r="FM111" s="63">
        <f t="shared" si="407"/>
        <v>13264244.25602527</v>
      </c>
      <c r="FN111" s="65">
        <f t="shared" si="285"/>
        <v>13.26424425602527</v>
      </c>
      <c r="FO111" s="66">
        <f t="shared" si="408"/>
        <v>113.53779551588126</v>
      </c>
      <c r="FQ111" s="73">
        <f>IF('Picking Information'!U114="Y",'Calculations Page'!FG111,-1)</f>
        <v>11.682668485640901</v>
      </c>
      <c r="FR111" s="72">
        <f>IF('Picking Information'!U114="Y",'Calculations Page'!FN111,-1)</f>
        <v>13.26424425602527</v>
      </c>
      <c r="FS111" s="72">
        <f>IF('Picking Information'!A114="Y",1,'Calculations Page'!X111)</f>
        <v>0.68086787185093611</v>
      </c>
      <c r="FT111" s="72">
        <f t="shared" si="287"/>
        <v>7</v>
      </c>
      <c r="FU111" s="72">
        <f t="shared" si="409"/>
        <v>17.158495750257128</v>
      </c>
      <c r="FV111" s="72">
        <f t="shared" si="289"/>
        <v>19.481377818528117</v>
      </c>
      <c r="FW111" s="74">
        <f t="shared" si="410"/>
        <v>38.962755637056233</v>
      </c>
      <c r="FY111" s="79">
        <f t="shared" si="187"/>
        <v>49.847697442687604</v>
      </c>
      <c r="FZ111" s="80">
        <f t="shared" si="188"/>
        <v>0.49847697442687605</v>
      </c>
      <c r="GA111" s="80">
        <f>(DE111/1000)/'Calculations Page'!EH111</f>
        <v>641.16824195663492</v>
      </c>
      <c r="GB111" s="80">
        <f t="shared" si="189"/>
        <v>901.0749911138098</v>
      </c>
      <c r="GC111" s="80">
        <f>(DG111/1000)/'Calculations Page'!EH111</f>
        <v>633.38306452098186</v>
      </c>
      <c r="GD111" s="80">
        <f t="shared" si="190"/>
        <v>897.3827490919424</v>
      </c>
      <c r="GE111" s="80">
        <f>(DI111/1000)/'Calculations Page'!EH111</f>
        <v>0</v>
      </c>
      <c r="GF111" s="80" t="e">
        <f t="shared" si="191"/>
        <v>#DIV/0!</v>
      </c>
      <c r="GG111" s="81">
        <f t="shared" si="411"/>
        <v>790.01326211906564</v>
      </c>
      <c r="GH111" s="516">
        <f t="shared" si="192"/>
        <v>1.4263639754173495E-16</v>
      </c>
      <c r="GI111" s="515"/>
      <c r="GJ111" s="243"/>
      <c r="GK111" s="85" t="str">
        <f t="shared" si="412"/>
        <v>49.848</v>
      </c>
      <c r="GL111" s="86" t="str">
        <f t="shared" si="413"/>
        <v>0.498</v>
      </c>
      <c r="GM111" s="86" t="str">
        <f t="shared" si="414"/>
        <v>641.17</v>
      </c>
      <c r="GN111" s="86" t="str">
        <f t="shared" si="415"/>
        <v>901.07</v>
      </c>
      <c r="GO111" s="86" t="str">
        <f t="shared" si="416"/>
        <v>633.38</v>
      </c>
      <c r="GP111" s="86" t="str">
        <f t="shared" si="417"/>
        <v>897.38</v>
      </c>
      <c r="GQ111" s="86" t="str">
        <f t="shared" si="418"/>
        <v>0.00</v>
      </c>
      <c r="GR111" s="86" t="e">
        <f t="shared" si="419"/>
        <v>#DIV/0!</v>
      </c>
      <c r="GS111" s="86" t="str">
        <f t="shared" si="420"/>
        <v>11.68</v>
      </c>
      <c r="GT111" s="86" t="str">
        <f t="shared" si="421"/>
        <v>0.681</v>
      </c>
      <c r="GU111" s="86" t="str">
        <f t="shared" si="422"/>
        <v>17.16</v>
      </c>
      <c r="GV111" s="87" t="str">
        <f t="shared" si="423"/>
        <v>19.48</v>
      </c>
      <c r="GW111" s="87" t="str">
        <f t="shared" si="424"/>
        <v>13.26</v>
      </c>
      <c r="GX111" s="129"/>
      <c r="GY111" s="93"/>
    </row>
    <row r="112" spans="1:207">
      <c r="A112" s="39" t="str">
        <f>'Picking Information'!B115</f>
        <v>4</v>
      </c>
      <c r="B112" s="40" t="str">
        <f>'Picking Information'!D115</f>
        <v>TraIL</v>
      </c>
      <c r="C112" s="40" t="str">
        <f>'Picking Information'!E115</f>
        <v>sample name</v>
      </c>
      <c r="D112" s="45">
        <f>'Picking Information'!F115</f>
        <v>0</v>
      </c>
      <c r="E112" s="45">
        <v>1</v>
      </c>
      <c r="F112" s="121">
        <f>'Picking Information'!H115</f>
        <v>100</v>
      </c>
      <c r="G112" s="121">
        <f>'Picking Information'!I115</f>
        <v>100</v>
      </c>
      <c r="H112" s="121">
        <f>'Picking Information'!J115</f>
        <v>100</v>
      </c>
      <c r="I112" s="121">
        <f>'Picking Information'!K115</f>
        <v>100</v>
      </c>
      <c r="J112" s="121">
        <f t="shared" si="320"/>
        <v>100</v>
      </c>
      <c r="K112" s="121">
        <f t="shared" si="321"/>
        <v>100</v>
      </c>
      <c r="L112" s="121">
        <f t="shared" si="322"/>
        <v>50</v>
      </c>
      <c r="M112" s="121">
        <f>IF('Picking Information'!P115="N",'Calculations Page'!F112*1.5,'Calculations Page'!F112)</f>
        <v>100</v>
      </c>
      <c r="N112" s="46" t="str">
        <f>'Picking Information'!R115</f>
        <v>apatite</v>
      </c>
      <c r="O112" s="222"/>
      <c r="P112" s="47">
        <f t="shared" si="323"/>
        <v>2.0784609690826529E-6</v>
      </c>
      <c r="Q112" s="306">
        <f t="shared" si="324"/>
        <v>8.9504172281360495E-7</v>
      </c>
      <c r="R112" s="47">
        <f t="shared" si="325"/>
        <v>1.013358894683579</v>
      </c>
      <c r="S112" s="47">
        <f t="shared" si="326"/>
        <v>6.6199999999999995E-2</v>
      </c>
      <c r="T112" s="47">
        <f t="shared" si="327"/>
        <v>0.06</v>
      </c>
      <c r="U112" s="47">
        <f t="shared" si="328"/>
        <v>0.77623303054496762</v>
      </c>
      <c r="V112" s="47">
        <f t="shared" si="329"/>
        <v>0.69010694319999999</v>
      </c>
      <c r="W112" s="47">
        <f t="shared" si="330"/>
        <v>0.64881813560000001</v>
      </c>
      <c r="X112" s="239">
        <f t="shared" si="331"/>
        <v>0.68086787185093611</v>
      </c>
      <c r="Y112" s="306">
        <f t="shared" si="205"/>
        <v>5.6837745019660078E-3</v>
      </c>
      <c r="Z112" s="306">
        <f t="shared" si="206"/>
        <v>4.4752086140680244E-6</v>
      </c>
      <c r="AA112" s="192"/>
      <c r="AB112" s="192"/>
      <c r="AC112" s="192"/>
      <c r="AD112" s="192"/>
      <c r="AE112" s="192"/>
      <c r="AF112" s="192"/>
      <c r="AG112" s="251">
        <f t="shared" si="166"/>
        <v>1433738424205.7283</v>
      </c>
      <c r="AH112" s="246">
        <f t="shared" si="332"/>
        <v>8608725199.2922001</v>
      </c>
      <c r="AI112" s="246">
        <f t="shared" si="167"/>
        <v>1691112105561.1543</v>
      </c>
      <c r="AJ112" s="246">
        <f t="shared" si="333"/>
        <v>13847555888.523577</v>
      </c>
      <c r="AK112" s="246">
        <f t="shared" si="168"/>
        <v>174546574.43947619</v>
      </c>
      <c r="AL112" s="246">
        <f t="shared" si="334"/>
        <v>79527107.403615773</v>
      </c>
      <c r="AM112" s="213" t="str">
        <f t="shared" si="210"/>
        <v>sample name</v>
      </c>
      <c r="AN112" s="256">
        <f t="shared" si="335"/>
        <v>1303284548.9639471</v>
      </c>
      <c r="AO112" s="252">
        <f t="shared" si="336"/>
        <v>1433738424205.7283</v>
      </c>
      <c r="AP112" s="252">
        <f t="shared" si="169"/>
        <v>-2.199E-3</v>
      </c>
      <c r="AQ112" s="252">
        <f t="shared" si="170"/>
        <v>-0.99998423165137618</v>
      </c>
      <c r="AR112" s="252">
        <f t="shared" si="337"/>
        <v>8608725199.2922001</v>
      </c>
      <c r="AS112" s="252">
        <f t="shared" si="171"/>
        <v>1.6318924942564423E-4</v>
      </c>
      <c r="AT112" s="252">
        <f t="shared" si="338"/>
        <v>-7.452123257462559E-2</v>
      </c>
      <c r="AU112" s="252">
        <f t="shared" si="339"/>
        <v>137290153.01859486</v>
      </c>
      <c r="AV112" s="252">
        <f t="shared" si="216"/>
        <v>9456562.6330664139</v>
      </c>
      <c r="AW112" s="252">
        <f t="shared" si="340"/>
        <v>996169.97067578149</v>
      </c>
      <c r="AX112" s="252">
        <f t="shared" si="218"/>
        <v>2673662207.5426502</v>
      </c>
      <c r="AY112" s="252">
        <f t="shared" si="219"/>
        <v>1691112105561.1543</v>
      </c>
      <c r="AZ112" s="252">
        <f t="shared" si="220"/>
        <v>-0.13029600894067567</v>
      </c>
      <c r="BA112" s="252">
        <f t="shared" si="221"/>
        <v>-1</v>
      </c>
      <c r="BB112" s="252">
        <f t="shared" si="222"/>
        <v>13847555888.523577</v>
      </c>
      <c r="BC112" s="252">
        <f t="shared" si="223"/>
        <v>5.34545603211162E-4</v>
      </c>
      <c r="BD112" s="252">
        <f t="shared" si="224"/>
        <v>-4.1025163014571245E-3</v>
      </c>
      <c r="BE112" s="252">
        <f t="shared" si="225"/>
        <v>26831629.130094022</v>
      </c>
      <c r="BF112" s="252">
        <f t="shared" si="341"/>
        <v>269331.52955150726</v>
      </c>
      <c r="BG112" s="252">
        <f t="shared" si="342"/>
        <v>124328.76421099737</v>
      </c>
      <c r="BH112" s="213"/>
      <c r="BI112" s="213"/>
      <c r="BJ112" s="213"/>
      <c r="BK112" s="213"/>
      <c r="BL112" s="213" t="str">
        <f t="shared" si="228"/>
        <v>sample name</v>
      </c>
      <c r="BM112" s="485">
        <f>(($AC$20-'ICPMS Data'!V113)/('ICPMS Data'!V113/$AC$12-1)*AG112)</f>
        <v>1442224508600.5576</v>
      </c>
      <c r="BN112" s="485">
        <f t="shared" si="343"/>
        <v>1433738424205.7283</v>
      </c>
      <c r="BO112" s="485">
        <f>$AC$33-'ICPMS Data'!V113</f>
        <v>-0.99999899999999997</v>
      </c>
      <c r="BP112" s="485">
        <f>'ICPMS Data'!V113/$AC$12-1</f>
        <v>-0.9928325688073395</v>
      </c>
      <c r="BQ112" s="485">
        <f t="shared" si="344"/>
        <v>8608725199.2922001</v>
      </c>
      <c r="BR112" s="485">
        <f>SQRT($AD$33^2+'ICPMS Data'!W113^2)</f>
        <v>1</v>
      </c>
      <c r="BS112" s="485">
        <f>BP112*SQRT(('ICPMS Data'!W113/'ICPMS Data'!V113)^2+($AE$12/$AC$12)^2)</f>
        <v>-0.99285807041188889</v>
      </c>
      <c r="BT112" s="485">
        <f t="shared" si="345"/>
        <v>2039659057534.6572</v>
      </c>
      <c r="BU112" s="485">
        <f t="shared" si="232"/>
        <v>10464703511.882029</v>
      </c>
      <c r="BV112" s="485">
        <f t="shared" si="346"/>
        <v>14799656485.616226</v>
      </c>
      <c r="BW112" s="485">
        <f>AI112*(($AC$21-'ICPMS Data'!X113)/('ICPMS Data'!X113/$AC$13-1))</f>
        <v>1473438918630.7102</v>
      </c>
      <c r="BX112" s="485">
        <f t="shared" si="347"/>
        <v>1691112105561.1543</v>
      </c>
      <c r="BY112" s="485">
        <f>$AC$34-'ICPMS Data'!X113</f>
        <v>-0.99999899999999997</v>
      </c>
      <c r="BZ112" s="485">
        <f>'ICPMS Data'!X113/$AC$13-1</f>
        <v>-1</v>
      </c>
      <c r="CA112" s="485">
        <f t="shared" si="348"/>
        <v>13847555888.523577</v>
      </c>
      <c r="CB112" s="485">
        <f>SQRT($AD$34^2+'ICPMS Data'!Y113^2)</f>
        <v>1</v>
      </c>
      <c r="CC112" s="485">
        <f>BZ112*SQRT(('ICPMS Data'!Y113/'ICPMS Data'!X113)^2+($AE$13/$AC$13)^2)</f>
        <v>-1</v>
      </c>
      <c r="CD112" s="485">
        <f t="shared" si="349"/>
        <v>2083793272822.5024</v>
      </c>
      <c r="CE112" s="485">
        <v>0</v>
      </c>
      <c r="CF112" s="485">
        <v>0</v>
      </c>
      <c r="CG112" s="213" t="str">
        <f t="shared" si="350"/>
        <v>sample name</v>
      </c>
      <c r="CH112" s="262">
        <f t="shared" si="351"/>
        <v>1440921224051.5938</v>
      </c>
      <c r="CI112" s="257">
        <f t="shared" si="352"/>
        <v>2039659062155.1809</v>
      </c>
      <c r="CJ112" s="257">
        <f t="shared" si="240"/>
        <v>10455246949.248962</v>
      </c>
      <c r="CK112" s="257">
        <f t="shared" si="353"/>
        <v>14799656519.142496</v>
      </c>
      <c r="CL112" s="262">
        <f t="shared" si="354"/>
        <v>1470765256423.1675</v>
      </c>
      <c r="CM112" s="257">
        <f t="shared" si="355"/>
        <v>2083793272995.249</v>
      </c>
      <c r="CN112" s="262">
        <f t="shared" si="356"/>
        <v>-269331.52955150726</v>
      </c>
      <c r="CO112" s="257">
        <f t="shared" si="357"/>
        <v>124328.76421099737</v>
      </c>
      <c r="CP112" s="286"/>
      <c r="CQ112" s="218">
        <f t="shared" si="358"/>
        <v>2.4109243704332935E-12</v>
      </c>
      <c r="CR112" s="48">
        <f t="shared" si="359"/>
        <v>3.3882271664527924E-12</v>
      </c>
      <c r="CS112" s="219">
        <f t="shared" si="360"/>
        <v>2.3935568505840428E-12</v>
      </c>
      <c r="CT112" s="219">
        <f t="shared" si="361"/>
        <v>3.3881379770019618E-12</v>
      </c>
      <c r="CU112" s="323">
        <f t="shared" si="362"/>
        <v>0.56437141893797726</v>
      </c>
      <c r="CV112" s="219">
        <f t="shared" si="363"/>
        <v>1.7367519849250768E-14</v>
      </c>
      <c r="CW112" s="219">
        <f t="shared" si="364"/>
        <v>2.4584147041764943E-14</v>
      </c>
      <c r="CX112" s="323">
        <f t="shared" si="365"/>
        <v>3.5831675947316753E-3</v>
      </c>
      <c r="CY112" s="48">
        <f t="shared" si="366"/>
        <v>2.443131655187986E-12</v>
      </c>
      <c r="CZ112" s="48">
        <f t="shared" si="367"/>
        <v>3.4614506195934368E-12</v>
      </c>
      <c r="DA112" s="323">
        <f t="shared" si="368"/>
        <v>0.43204541346729097</v>
      </c>
      <c r="DB112" s="219">
        <f t="shared" si="369"/>
        <v>0</v>
      </c>
      <c r="DC112" s="219">
        <f t="shared" si="370"/>
        <v>0</v>
      </c>
      <c r="DD112" s="213"/>
      <c r="DE112" s="267">
        <f t="shared" si="371"/>
        <v>0.57387232789423681</v>
      </c>
      <c r="DF112" s="263">
        <f t="shared" si="372"/>
        <v>0.80649971243075813</v>
      </c>
      <c r="DG112" s="263">
        <f t="shared" si="373"/>
        <v>0.56690426926982029</v>
      </c>
      <c r="DH112" s="263">
        <f t="shared" si="374"/>
        <v>0.8031950017704611</v>
      </c>
      <c r="DI112" s="263">
        <f t="shared" si="375"/>
        <v>0</v>
      </c>
      <c r="DJ112" s="268">
        <f t="shared" si="376"/>
        <v>0</v>
      </c>
      <c r="DL112" s="49">
        <f>'He Data'!P114/(1000000000*22413.6)</f>
        <v>4.4615768997394438E-14</v>
      </c>
      <c r="DM112" s="45">
        <f>DL112*('He Data'!Q114/'He Data'!P114)</f>
        <v>4.4615768997394438E-16</v>
      </c>
      <c r="DN112" s="50">
        <f t="shared" si="377"/>
        <v>26867616090.23093</v>
      </c>
      <c r="DO112" s="51">
        <f>DN112*('He Data'!Q114/'He Data'!P114)</f>
        <v>268676160.9023093</v>
      </c>
      <c r="DP112" s="50">
        <f t="shared" si="378"/>
        <v>6.5527793044642685E-14</v>
      </c>
      <c r="DQ112" s="50">
        <f t="shared" si="379"/>
        <v>6.5527793044642689E-16</v>
      </c>
      <c r="DR112" s="50">
        <f>('He Data'!P114/1000000000)*0.0000000008107131194</f>
        <v>8.1071311940000007E-19</v>
      </c>
      <c r="DS112" s="50">
        <f>('He Data'!P114/1000000000)/3785.41178*42</f>
        <v>1.1095226210766429E-11</v>
      </c>
      <c r="DW112" s="213" t="str">
        <f t="shared" si="268"/>
        <v>sample name</v>
      </c>
      <c r="DX112" s="324">
        <f t="shared" si="269"/>
        <v>11.682668485640901</v>
      </c>
      <c r="DY112" s="325">
        <f t="shared" si="380"/>
        <v>12.479820849095493</v>
      </c>
      <c r="DZ112" s="326">
        <f t="shared" si="381"/>
        <v>11682668.485640902</v>
      </c>
      <c r="EA112" s="326">
        <f t="shared" si="382"/>
        <v>4.4615793103292131E-14</v>
      </c>
      <c r="EB112" s="324">
        <f t="shared" si="383"/>
        <v>-5.40299948539397E-7</v>
      </c>
      <c r="EC112" s="326">
        <f t="shared" si="384"/>
        <v>11682662.173495721</v>
      </c>
      <c r="ED112" s="324">
        <f t="shared" si="385"/>
        <v>11.682662173495721</v>
      </c>
      <c r="EE112" s="326"/>
      <c r="EF112" s="457" t="str">
        <f>'Picking Information'!B115</f>
        <v>4</v>
      </c>
      <c r="EG112" s="459" t="str">
        <f>'Picking Information'!C115</f>
        <v>a</v>
      </c>
      <c r="EH112" s="510">
        <f>IF($EG112="a",'Alpha Ejection Compiler'!G112,IF($EG112="z",'Alpha Ejection Compiler'!N112,IF($EG112="t",'Alpha Ejection Compiler'!U112,IF($EG112="m",'Alpha Ejection Compiler'!AB112,-1))))</f>
        <v>8.9504172281360495E-7</v>
      </c>
      <c r="EI112" s="511">
        <f>'Alpha Ejection Compiler'!E112</f>
        <v>36.473074156562177</v>
      </c>
      <c r="EJ112" s="30">
        <f>IF($EG112="a",'Alpha Ejection Compiler'!H112,IF($EG112="z",'Alpha Ejection Compiler'!O112,IF($EG112="t",'Alpha Ejection Compiler'!V112,IF($EG112="m",'Alpha Ejection Compiler'!AC112,-1))))</f>
        <v>0.63662546245111906</v>
      </c>
      <c r="EK112" s="30">
        <f>IF($EG112="a",'Alpha Ejection Compiler'!I112,IF($EG112="z",'Alpha Ejection Compiler'!P112,IF($EG112="t",'Alpha Ejection Compiler'!W112,IF($EG112="m",'Alpha Ejection Compiler'!AD112,-1))))</f>
        <v>0.58319411675377286</v>
      </c>
      <c r="EL112" s="30">
        <f>IF($EG112="a",'Alpha Ejection Compiler'!J112,IF($EG112="z",'Alpha Ejection Compiler'!Q112,IF($EG112="t",'Alpha Ejection Compiler'!X112,IF($EG112="m",'Alpha Ejection Compiler'!AE112,-1))))</f>
        <v>0.57525580606267845</v>
      </c>
      <c r="EM112" s="30">
        <f>IF($EG112="a",'Alpha Ejection Compiler'!K112,IF($EG112="z",'Alpha Ejection Compiler'!R112,IF($EG112="t",'Alpha Ejection Compiler'!Y112,IF($EG112="m",'Alpha Ejection Compiler'!AF112,-1))))</f>
        <v>0.8803829323788831</v>
      </c>
      <c r="EN112" s="30">
        <f t="shared" si="386"/>
        <v>0.62289296042458098</v>
      </c>
      <c r="EO112" s="30">
        <f t="shared" si="387"/>
        <v>0.68086787185093611</v>
      </c>
      <c r="EP112" s="213" t="str">
        <f t="shared" si="275"/>
        <v>sample name</v>
      </c>
      <c r="EQ112" s="474">
        <f t="shared" si="276"/>
        <v>11.682662173495721</v>
      </c>
      <c r="ER112" s="475">
        <f t="shared" si="388"/>
        <v>12.479814106248931</v>
      </c>
      <c r="ES112" s="473">
        <f t="shared" si="389"/>
        <v>11682662.173495721</v>
      </c>
      <c r="ET112" s="476">
        <f t="shared" si="390"/>
        <v>2.7808242859479022E-14</v>
      </c>
      <c r="EU112" s="478">
        <f t="shared" si="391"/>
        <v>0.37671716784478099</v>
      </c>
      <c r="EV112" s="477">
        <f t="shared" si="392"/>
        <v>16083721.580382382</v>
      </c>
      <c r="EW112" s="474">
        <f t="shared" si="393"/>
        <v>16.083721580382381</v>
      </c>
      <c r="EX112" s="474"/>
      <c r="EZ112" s="128">
        <f t="shared" si="394"/>
        <v>2.9704040515747972E-21</v>
      </c>
      <c r="FA112" s="63">
        <f t="shared" si="395"/>
        <v>1.1973081346474233E-22</v>
      </c>
      <c r="FB112" s="67">
        <f t="shared" si="396"/>
        <v>7.2524363184255366E-22</v>
      </c>
      <c r="FC112" s="63">
        <f t="shared" si="397"/>
        <v>0</v>
      </c>
      <c r="FD112" s="63">
        <f t="shared" si="398"/>
        <v>3.8153784968820935E-21</v>
      </c>
      <c r="FE112" s="67">
        <f t="shared" si="399"/>
        <v>1.610802832088443E-10</v>
      </c>
      <c r="FF112" s="67">
        <f t="shared" si="400"/>
        <v>11682668.485640902</v>
      </c>
      <c r="FG112" s="64">
        <f t="shared" si="401"/>
        <v>11.682668485640901</v>
      </c>
      <c r="FH112" s="65">
        <f t="shared" si="402"/>
        <v>17150937.628700923</v>
      </c>
      <c r="FI112" s="65">
        <f t="shared" si="403"/>
        <v>17.150937628700923</v>
      </c>
      <c r="FJ112" s="65">
        <f t="shared" si="404"/>
        <v>19.472796493930787</v>
      </c>
      <c r="FK112" s="63">
        <f t="shared" si="405"/>
        <v>3.8153784968820935E-21</v>
      </c>
      <c r="FL112" s="63">
        <f t="shared" si="406"/>
        <v>4.3317286102918066E-21</v>
      </c>
      <c r="FM112" s="63">
        <f t="shared" si="407"/>
        <v>13264244.25602527</v>
      </c>
      <c r="FN112" s="65">
        <f t="shared" si="285"/>
        <v>13.26424425602527</v>
      </c>
      <c r="FO112" s="66">
        <f t="shared" si="408"/>
        <v>113.53779551588126</v>
      </c>
      <c r="FQ112" s="73">
        <f>IF('Picking Information'!U115="Y",'Calculations Page'!FG112,-1)</f>
        <v>11.682668485640901</v>
      </c>
      <c r="FR112" s="72">
        <f>IF('Picking Information'!U115="Y",'Calculations Page'!FN112,-1)</f>
        <v>13.26424425602527</v>
      </c>
      <c r="FS112" s="72">
        <f>IF('Picking Information'!A115="Y",1,'Calculations Page'!X112)</f>
        <v>0.68086787185093611</v>
      </c>
      <c r="FT112" s="72">
        <f t="shared" si="287"/>
        <v>7</v>
      </c>
      <c r="FU112" s="72">
        <f t="shared" si="409"/>
        <v>17.158495750257128</v>
      </c>
      <c r="FV112" s="72">
        <f t="shared" si="289"/>
        <v>19.481377818528117</v>
      </c>
      <c r="FW112" s="74">
        <f t="shared" si="410"/>
        <v>38.962755637056233</v>
      </c>
      <c r="FY112" s="79">
        <f t="shared" si="187"/>
        <v>49.847697442687604</v>
      </c>
      <c r="FZ112" s="80">
        <f t="shared" si="188"/>
        <v>0.49847697442687605</v>
      </c>
      <c r="GA112" s="80">
        <f>(DE112/1000)/'Calculations Page'!EH112</f>
        <v>641.16824195663492</v>
      </c>
      <c r="GB112" s="80">
        <f t="shared" si="189"/>
        <v>901.0749911138098</v>
      </c>
      <c r="GC112" s="80">
        <f>(DG112/1000)/'Calculations Page'!EH112</f>
        <v>633.38306452098186</v>
      </c>
      <c r="GD112" s="80">
        <f t="shared" si="190"/>
        <v>897.3827490919424</v>
      </c>
      <c r="GE112" s="80">
        <f>(DI112/1000)/'Calculations Page'!EH112</f>
        <v>0</v>
      </c>
      <c r="GF112" s="80" t="e">
        <f t="shared" si="191"/>
        <v>#DIV/0!</v>
      </c>
      <c r="GG112" s="81">
        <f t="shared" si="411"/>
        <v>790.01326211906564</v>
      </c>
      <c r="GH112" s="516">
        <f t="shared" si="192"/>
        <v>1.4263639754173495E-16</v>
      </c>
      <c r="GI112" s="515"/>
      <c r="GJ112" s="243"/>
      <c r="GK112" s="85" t="str">
        <f t="shared" si="412"/>
        <v>49.848</v>
      </c>
      <c r="GL112" s="86" t="str">
        <f t="shared" si="413"/>
        <v>0.498</v>
      </c>
      <c r="GM112" s="86" t="str">
        <f t="shared" si="414"/>
        <v>641.17</v>
      </c>
      <c r="GN112" s="86" t="str">
        <f t="shared" si="415"/>
        <v>901.07</v>
      </c>
      <c r="GO112" s="86" t="str">
        <f t="shared" si="416"/>
        <v>633.38</v>
      </c>
      <c r="GP112" s="86" t="str">
        <f t="shared" si="417"/>
        <v>897.38</v>
      </c>
      <c r="GQ112" s="86" t="str">
        <f t="shared" si="418"/>
        <v>0.00</v>
      </c>
      <c r="GR112" s="86" t="e">
        <f t="shared" si="419"/>
        <v>#DIV/0!</v>
      </c>
      <c r="GS112" s="86" t="str">
        <f t="shared" si="420"/>
        <v>11.68</v>
      </c>
      <c r="GT112" s="86" t="str">
        <f t="shared" si="421"/>
        <v>0.681</v>
      </c>
      <c r="GU112" s="86" t="str">
        <f t="shared" si="422"/>
        <v>17.16</v>
      </c>
      <c r="GV112" s="87" t="str">
        <f t="shared" si="423"/>
        <v>19.48</v>
      </c>
      <c r="GW112" s="87" t="str">
        <f t="shared" si="424"/>
        <v>13.26</v>
      </c>
      <c r="GX112" s="129"/>
      <c r="GY112" s="93"/>
    </row>
    <row r="113" spans="1:207">
      <c r="A113" s="39" t="str">
        <f>'Picking Information'!B116</f>
        <v>4</v>
      </c>
      <c r="B113" s="40" t="str">
        <f>'Picking Information'!D116</f>
        <v>TraIL</v>
      </c>
      <c r="C113" s="40" t="str">
        <f>'Picking Information'!E116</f>
        <v>sample name</v>
      </c>
      <c r="D113" s="45">
        <f>'Picking Information'!F116</f>
        <v>0</v>
      </c>
      <c r="E113" s="45">
        <v>1</v>
      </c>
      <c r="F113" s="121">
        <f>'Picking Information'!H116</f>
        <v>100</v>
      </c>
      <c r="G113" s="121">
        <f>'Picking Information'!I116</f>
        <v>100</v>
      </c>
      <c r="H113" s="121">
        <f>'Picking Information'!J116</f>
        <v>100</v>
      </c>
      <c r="I113" s="121">
        <f>'Picking Information'!K116</f>
        <v>100</v>
      </c>
      <c r="J113" s="121">
        <f t="shared" si="320"/>
        <v>100</v>
      </c>
      <c r="K113" s="121">
        <f t="shared" si="321"/>
        <v>100</v>
      </c>
      <c r="L113" s="121">
        <f t="shared" si="322"/>
        <v>50</v>
      </c>
      <c r="M113" s="121">
        <f>IF('Picking Information'!P116="N",'Calculations Page'!F113*1.5,'Calculations Page'!F113)</f>
        <v>100</v>
      </c>
      <c r="N113" s="46" t="str">
        <f>'Picking Information'!R116</f>
        <v>apatite</v>
      </c>
      <c r="O113" s="222"/>
      <c r="P113" s="47">
        <f t="shared" si="323"/>
        <v>2.0784609690826529E-6</v>
      </c>
      <c r="Q113" s="306">
        <f t="shared" si="324"/>
        <v>8.9504172281360495E-7</v>
      </c>
      <c r="R113" s="47">
        <f t="shared" si="325"/>
        <v>1.013358894683579</v>
      </c>
      <c r="S113" s="47">
        <f t="shared" si="326"/>
        <v>6.6199999999999995E-2</v>
      </c>
      <c r="T113" s="47">
        <f t="shared" si="327"/>
        <v>0.06</v>
      </c>
      <c r="U113" s="47">
        <f t="shared" si="328"/>
        <v>0.77623303054496762</v>
      </c>
      <c r="V113" s="47">
        <f t="shared" si="329"/>
        <v>0.69010694319999999</v>
      </c>
      <c r="W113" s="47">
        <f t="shared" si="330"/>
        <v>0.64881813560000001</v>
      </c>
      <c r="X113" s="239">
        <f t="shared" si="331"/>
        <v>0.68086787185093611</v>
      </c>
      <c r="Y113" s="306">
        <f t="shared" si="205"/>
        <v>5.6837745019660078E-3</v>
      </c>
      <c r="Z113" s="306">
        <f t="shared" si="206"/>
        <v>4.4752086140680244E-6</v>
      </c>
      <c r="AA113" s="192"/>
      <c r="AB113" s="192"/>
      <c r="AC113" s="192"/>
      <c r="AD113" s="192"/>
      <c r="AE113" s="192"/>
      <c r="AF113" s="192"/>
      <c r="AG113" s="251">
        <f t="shared" si="166"/>
        <v>1433738424205.7283</v>
      </c>
      <c r="AH113" s="246">
        <f t="shared" si="332"/>
        <v>8608725199.2922001</v>
      </c>
      <c r="AI113" s="246">
        <f t="shared" si="167"/>
        <v>1691112105561.1543</v>
      </c>
      <c r="AJ113" s="246">
        <f t="shared" si="333"/>
        <v>13847555888.523577</v>
      </c>
      <c r="AK113" s="246">
        <f t="shared" si="168"/>
        <v>174546574.43947619</v>
      </c>
      <c r="AL113" s="246">
        <f t="shared" si="334"/>
        <v>79527107.403615773</v>
      </c>
      <c r="AM113" s="213" t="str">
        <f t="shared" si="210"/>
        <v>sample name</v>
      </c>
      <c r="AN113" s="256">
        <f t="shared" si="335"/>
        <v>1303284548.9639471</v>
      </c>
      <c r="AO113" s="252">
        <f t="shared" si="336"/>
        <v>1433738424205.7283</v>
      </c>
      <c r="AP113" s="252">
        <f t="shared" si="169"/>
        <v>-2.199E-3</v>
      </c>
      <c r="AQ113" s="252">
        <f t="shared" si="170"/>
        <v>-0.99998423165137618</v>
      </c>
      <c r="AR113" s="252">
        <f t="shared" si="337"/>
        <v>8608725199.2922001</v>
      </c>
      <c r="AS113" s="252">
        <f t="shared" si="171"/>
        <v>1.6318924942564423E-4</v>
      </c>
      <c r="AT113" s="252">
        <f t="shared" si="338"/>
        <v>-7.452123257462559E-2</v>
      </c>
      <c r="AU113" s="252">
        <f t="shared" si="339"/>
        <v>137290153.01859486</v>
      </c>
      <c r="AV113" s="252">
        <f t="shared" si="216"/>
        <v>9456562.6330664139</v>
      </c>
      <c r="AW113" s="252">
        <f t="shared" si="340"/>
        <v>996169.97067578149</v>
      </c>
      <c r="AX113" s="252">
        <f t="shared" si="218"/>
        <v>2673662207.5426502</v>
      </c>
      <c r="AY113" s="252">
        <f t="shared" si="219"/>
        <v>1691112105561.1543</v>
      </c>
      <c r="AZ113" s="252">
        <f t="shared" si="220"/>
        <v>-0.13029600894067567</v>
      </c>
      <c r="BA113" s="252">
        <f t="shared" si="221"/>
        <v>-1</v>
      </c>
      <c r="BB113" s="252">
        <f t="shared" si="222"/>
        <v>13847555888.523577</v>
      </c>
      <c r="BC113" s="252">
        <f t="shared" si="223"/>
        <v>5.34545603211162E-4</v>
      </c>
      <c r="BD113" s="252">
        <f t="shared" si="224"/>
        <v>-4.1025163014571245E-3</v>
      </c>
      <c r="BE113" s="252">
        <f t="shared" si="225"/>
        <v>26831629.130094022</v>
      </c>
      <c r="BF113" s="252">
        <f t="shared" si="341"/>
        <v>269331.52955150726</v>
      </c>
      <c r="BG113" s="252">
        <f t="shared" si="342"/>
        <v>124328.76421099737</v>
      </c>
      <c r="BH113" s="213"/>
      <c r="BI113" s="213"/>
      <c r="BJ113" s="213"/>
      <c r="BK113" s="213"/>
      <c r="BL113" s="213" t="str">
        <f t="shared" si="228"/>
        <v>sample name</v>
      </c>
      <c r="BM113" s="485">
        <f>(($AC$20-'ICPMS Data'!V114)/('ICPMS Data'!V114/$AC$12-1)*AG113)</f>
        <v>1442224508600.5576</v>
      </c>
      <c r="BN113" s="485">
        <f t="shared" si="343"/>
        <v>1433738424205.7283</v>
      </c>
      <c r="BO113" s="485">
        <f>$AC$33-'ICPMS Data'!V114</f>
        <v>-0.99999899999999997</v>
      </c>
      <c r="BP113" s="485">
        <f>'ICPMS Data'!V114/$AC$12-1</f>
        <v>-0.9928325688073395</v>
      </c>
      <c r="BQ113" s="485">
        <f t="shared" si="344"/>
        <v>8608725199.2922001</v>
      </c>
      <c r="BR113" s="485">
        <f>SQRT($AD$33^2+'ICPMS Data'!W114^2)</f>
        <v>1</v>
      </c>
      <c r="BS113" s="485">
        <f>BP113*SQRT(('ICPMS Data'!W114/'ICPMS Data'!V114)^2+($AE$12/$AC$12)^2)</f>
        <v>-0.99285807041188889</v>
      </c>
      <c r="BT113" s="485">
        <f t="shared" si="345"/>
        <v>2039659057534.6572</v>
      </c>
      <c r="BU113" s="485">
        <f t="shared" si="232"/>
        <v>10464703511.882029</v>
      </c>
      <c r="BV113" s="485">
        <f t="shared" si="346"/>
        <v>14799656485.616226</v>
      </c>
      <c r="BW113" s="485">
        <f>AI113*(($AC$21-'ICPMS Data'!X114)/('ICPMS Data'!X114/$AC$13-1))</f>
        <v>1473438918630.7102</v>
      </c>
      <c r="BX113" s="485">
        <f t="shared" si="347"/>
        <v>1691112105561.1543</v>
      </c>
      <c r="BY113" s="485">
        <f>$AC$34-'ICPMS Data'!X114</f>
        <v>-0.99999899999999997</v>
      </c>
      <c r="BZ113" s="485">
        <f>'ICPMS Data'!X114/$AC$13-1</f>
        <v>-1</v>
      </c>
      <c r="CA113" s="485">
        <f t="shared" si="348"/>
        <v>13847555888.523577</v>
      </c>
      <c r="CB113" s="485">
        <f>SQRT($AD$34^2+'ICPMS Data'!Y114^2)</f>
        <v>1</v>
      </c>
      <c r="CC113" s="485">
        <f>BZ113*SQRT(('ICPMS Data'!Y114/'ICPMS Data'!X114)^2+($AE$13/$AC$13)^2)</f>
        <v>-1</v>
      </c>
      <c r="CD113" s="485">
        <f t="shared" si="349"/>
        <v>2083793272822.5024</v>
      </c>
      <c r="CE113" s="485">
        <v>0</v>
      </c>
      <c r="CF113" s="485">
        <v>0</v>
      </c>
      <c r="CG113" s="213" t="str">
        <f t="shared" si="350"/>
        <v>sample name</v>
      </c>
      <c r="CH113" s="262">
        <f t="shared" si="351"/>
        <v>1440921224051.5938</v>
      </c>
      <c r="CI113" s="257">
        <f t="shared" si="352"/>
        <v>2039659062155.1809</v>
      </c>
      <c r="CJ113" s="257">
        <f t="shared" si="240"/>
        <v>10455246949.248962</v>
      </c>
      <c r="CK113" s="257">
        <f t="shared" si="353"/>
        <v>14799656519.142496</v>
      </c>
      <c r="CL113" s="262">
        <f t="shared" si="354"/>
        <v>1470765256423.1675</v>
      </c>
      <c r="CM113" s="257">
        <f t="shared" si="355"/>
        <v>2083793272995.249</v>
      </c>
      <c r="CN113" s="262">
        <f t="shared" si="356"/>
        <v>-269331.52955150726</v>
      </c>
      <c r="CO113" s="257">
        <f t="shared" si="357"/>
        <v>124328.76421099737</v>
      </c>
      <c r="CP113" s="286"/>
      <c r="CQ113" s="218">
        <f t="shared" si="358"/>
        <v>2.4109243704332935E-12</v>
      </c>
      <c r="CR113" s="48">
        <f t="shared" si="359"/>
        <v>3.3882271664527924E-12</v>
      </c>
      <c r="CS113" s="219">
        <f t="shared" si="360"/>
        <v>2.3935568505840428E-12</v>
      </c>
      <c r="CT113" s="219">
        <f t="shared" si="361"/>
        <v>3.3881379770019618E-12</v>
      </c>
      <c r="CU113" s="323">
        <f t="shared" si="362"/>
        <v>0.56437141893797726</v>
      </c>
      <c r="CV113" s="219">
        <f t="shared" si="363"/>
        <v>1.7367519849250768E-14</v>
      </c>
      <c r="CW113" s="219">
        <f t="shared" si="364"/>
        <v>2.4584147041764943E-14</v>
      </c>
      <c r="CX113" s="323">
        <f t="shared" si="365"/>
        <v>3.5831675947316753E-3</v>
      </c>
      <c r="CY113" s="48">
        <f t="shared" si="366"/>
        <v>2.443131655187986E-12</v>
      </c>
      <c r="CZ113" s="48">
        <f t="shared" si="367"/>
        <v>3.4614506195934368E-12</v>
      </c>
      <c r="DA113" s="323">
        <f t="shared" si="368"/>
        <v>0.43204541346729097</v>
      </c>
      <c r="DB113" s="219">
        <f t="shared" si="369"/>
        <v>0</v>
      </c>
      <c r="DC113" s="219">
        <f t="shared" si="370"/>
        <v>0</v>
      </c>
      <c r="DD113" s="213"/>
      <c r="DE113" s="267">
        <f t="shared" si="371"/>
        <v>0.57387232789423681</v>
      </c>
      <c r="DF113" s="263">
        <f t="shared" si="372"/>
        <v>0.80649971243075813</v>
      </c>
      <c r="DG113" s="263">
        <f t="shared" si="373"/>
        <v>0.56690426926982029</v>
      </c>
      <c r="DH113" s="263">
        <f t="shared" si="374"/>
        <v>0.8031950017704611</v>
      </c>
      <c r="DI113" s="263">
        <f t="shared" si="375"/>
        <v>0</v>
      </c>
      <c r="DJ113" s="268">
        <f t="shared" si="376"/>
        <v>0</v>
      </c>
      <c r="DL113" s="49">
        <f>'He Data'!P115/(1000000000*22413.6)</f>
        <v>4.4615768997394438E-14</v>
      </c>
      <c r="DM113" s="45">
        <f>DL113*('He Data'!Q115/'He Data'!P115)</f>
        <v>4.4615768997394438E-16</v>
      </c>
      <c r="DN113" s="50">
        <f t="shared" si="377"/>
        <v>26867616090.23093</v>
      </c>
      <c r="DO113" s="51">
        <f>DN113*('He Data'!Q115/'He Data'!P115)</f>
        <v>268676160.9023093</v>
      </c>
      <c r="DP113" s="50">
        <f t="shared" si="378"/>
        <v>6.5527793044642685E-14</v>
      </c>
      <c r="DQ113" s="50">
        <f t="shared" si="379"/>
        <v>6.5527793044642689E-16</v>
      </c>
      <c r="DR113" s="50">
        <f>('He Data'!P115/1000000000)*0.0000000008107131194</f>
        <v>8.1071311940000007E-19</v>
      </c>
      <c r="DS113" s="50">
        <f>('He Data'!P115/1000000000)/3785.41178*42</f>
        <v>1.1095226210766429E-11</v>
      </c>
      <c r="DW113" s="213" t="str">
        <f t="shared" si="268"/>
        <v>sample name</v>
      </c>
      <c r="DX113" s="324">
        <f t="shared" si="269"/>
        <v>11.682668485640901</v>
      </c>
      <c r="DY113" s="325">
        <f t="shared" si="380"/>
        <v>12.479820849095493</v>
      </c>
      <c r="DZ113" s="326">
        <f t="shared" si="381"/>
        <v>11682668.485640902</v>
      </c>
      <c r="EA113" s="326">
        <f t="shared" si="382"/>
        <v>4.4615793103292131E-14</v>
      </c>
      <c r="EB113" s="324">
        <f t="shared" si="383"/>
        <v>-5.40299948539397E-7</v>
      </c>
      <c r="EC113" s="326">
        <f t="shared" si="384"/>
        <v>11682662.173495721</v>
      </c>
      <c r="ED113" s="324">
        <f t="shared" si="385"/>
        <v>11.682662173495721</v>
      </c>
      <c r="EE113" s="326"/>
      <c r="EF113" s="457" t="str">
        <f>'Picking Information'!B116</f>
        <v>4</v>
      </c>
      <c r="EG113" s="459" t="str">
        <f>'Picking Information'!C116</f>
        <v>a</v>
      </c>
      <c r="EH113" s="510">
        <f>IF($EG113="a",'Alpha Ejection Compiler'!G113,IF($EG113="z",'Alpha Ejection Compiler'!N113,IF($EG113="t",'Alpha Ejection Compiler'!U113,IF($EG113="m",'Alpha Ejection Compiler'!AB113,-1))))</f>
        <v>8.9504172281360495E-7</v>
      </c>
      <c r="EI113" s="511">
        <f>'Alpha Ejection Compiler'!E113</f>
        <v>36.473074156562177</v>
      </c>
      <c r="EJ113" s="30">
        <f>IF($EG113="a",'Alpha Ejection Compiler'!H113,IF($EG113="z",'Alpha Ejection Compiler'!O113,IF($EG113="t",'Alpha Ejection Compiler'!V113,IF($EG113="m",'Alpha Ejection Compiler'!AC113,-1))))</f>
        <v>0.63662546245111906</v>
      </c>
      <c r="EK113" s="30">
        <f>IF($EG113="a",'Alpha Ejection Compiler'!I113,IF($EG113="z",'Alpha Ejection Compiler'!P113,IF($EG113="t",'Alpha Ejection Compiler'!W113,IF($EG113="m",'Alpha Ejection Compiler'!AD113,-1))))</f>
        <v>0.58319411675377286</v>
      </c>
      <c r="EL113" s="30">
        <f>IF($EG113="a",'Alpha Ejection Compiler'!J113,IF($EG113="z",'Alpha Ejection Compiler'!Q113,IF($EG113="t",'Alpha Ejection Compiler'!X113,IF($EG113="m",'Alpha Ejection Compiler'!AE113,-1))))</f>
        <v>0.57525580606267845</v>
      </c>
      <c r="EM113" s="30">
        <f>IF($EG113="a",'Alpha Ejection Compiler'!K113,IF($EG113="z",'Alpha Ejection Compiler'!R113,IF($EG113="t",'Alpha Ejection Compiler'!Y113,IF($EG113="m",'Alpha Ejection Compiler'!AF113,-1))))</f>
        <v>0.8803829323788831</v>
      </c>
      <c r="EN113" s="30">
        <f t="shared" si="386"/>
        <v>0.62289296042458098</v>
      </c>
      <c r="EO113" s="30">
        <f t="shared" si="387"/>
        <v>0.68086787185093611</v>
      </c>
      <c r="EP113" s="213" t="str">
        <f t="shared" si="275"/>
        <v>sample name</v>
      </c>
      <c r="EQ113" s="474">
        <f t="shared" si="276"/>
        <v>11.682662173495721</v>
      </c>
      <c r="ER113" s="475">
        <f t="shared" si="388"/>
        <v>12.479814106248931</v>
      </c>
      <c r="ES113" s="473">
        <f t="shared" si="389"/>
        <v>11682662.173495721</v>
      </c>
      <c r="ET113" s="476">
        <f t="shared" si="390"/>
        <v>2.7808242859479022E-14</v>
      </c>
      <c r="EU113" s="478">
        <f t="shared" si="391"/>
        <v>0.37671716784478099</v>
      </c>
      <c r="EV113" s="477">
        <f t="shared" si="392"/>
        <v>16083721.580382382</v>
      </c>
      <c r="EW113" s="474">
        <f t="shared" si="393"/>
        <v>16.083721580382381</v>
      </c>
      <c r="EX113" s="474"/>
      <c r="EZ113" s="128">
        <f t="shared" si="394"/>
        <v>2.9704040515747972E-21</v>
      </c>
      <c r="FA113" s="63">
        <f t="shared" si="395"/>
        <v>1.1973081346474233E-22</v>
      </c>
      <c r="FB113" s="67">
        <f t="shared" si="396"/>
        <v>7.2524363184255366E-22</v>
      </c>
      <c r="FC113" s="63">
        <f t="shared" si="397"/>
        <v>0</v>
      </c>
      <c r="FD113" s="63">
        <f t="shared" si="398"/>
        <v>3.8153784968820935E-21</v>
      </c>
      <c r="FE113" s="67">
        <f t="shared" si="399"/>
        <v>1.610802832088443E-10</v>
      </c>
      <c r="FF113" s="67">
        <f t="shared" si="400"/>
        <v>11682668.485640902</v>
      </c>
      <c r="FG113" s="64">
        <f t="shared" si="401"/>
        <v>11.682668485640901</v>
      </c>
      <c r="FH113" s="65">
        <f t="shared" si="402"/>
        <v>17150937.628700923</v>
      </c>
      <c r="FI113" s="65">
        <f t="shared" si="403"/>
        <v>17.150937628700923</v>
      </c>
      <c r="FJ113" s="65">
        <f t="shared" si="404"/>
        <v>19.472796493930787</v>
      </c>
      <c r="FK113" s="63">
        <f t="shared" si="405"/>
        <v>3.8153784968820935E-21</v>
      </c>
      <c r="FL113" s="63">
        <f t="shared" si="406"/>
        <v>4.3317286102918066E-21</v>
      </c>
      <c r="FM113" s="63">
        <f t="shared" si="407"/>
        <v>13264244.25602527</v>
      </c>
      <c r="FN113" s="65">
        <f t="shared" si="285"/>
        <v>13.26424425602527</v>
      </c>
      <c r="FO113" s="66">
        <f t="shared" si="408"/>
        <v>113.53779551588126</v>
      </c>
      <c r="FQ113" s="73">
        <f>IF('Picking Information'!U116="Y",'Calculations Page'!FG113,-1)</f>
        <v>11.682668485640901</v>
      </c>
      <c r="FR113" s="72">
        <f>IF('Picking Information'!U116="Y",'Calculations Page'!FN113,-1)</f>
        <v>13.26424425602527</v>
      </c>
      <c r="FS113" s="72">
        <f>IF('Picking Information'!A116="Y",1,'Calculations Page'!X113)</f>
        <v>0.68086787185093611</v>
      </c>
      <c r="FT113" s="72">
        <f t="shared" si="287"/>
        <v>7</v>
      </c>
      <c r="FU113" s="72">
        <f t="shared" si="409"/>
        <v>17.158495750257128</v>
      </c>
      <c r="FV113" s="72">
        <f t="shared" si="289"/>
        <v>19.481377818528117</v>
      </c>
      <c r="FW113" s="74">
        <f t="shared" si="410"/>
        <v>38.962755637056233</v>
      </c>
      <c r="FY113" s="79">
        <f t="shared" si="187"/>
        <v>49.847697442687604</v>
      </c>
      <c r="FZ113" s="80">
        <f t="shared" si="188"/>
        <v>0.49847697442687605</v>
      </c>
      <c r="GA113" s="80">
        <f>(DE113/1000)/'Calculations Page'!EH113</f>
        <v>641.16824195663492</v>
      </c>
      <c r="GB113" s="80">
        <f t="shared" si="189"/>
        <v>901.0749911138098</v>
      </c>
      <c r="GC113" s="80">
        <f>(DG113/1000)/'Calculations Page'!EH113</f>
        <v>633.38306452098186</v>
      </c>
      <c r="GD113" s="80">
        <f t="shared" si="190"/>
        <v>897.3827490919424</v>
      </c>
      <c r="GE113" s="80">
        <f>(DI113/1000)/'Calculations Page'!EH113</f>
        <v>0</v>
      </c>
      <c r="GF113" s="80" t="e">
        <f t="shared" si="191"/>
        <v>#DIV/0!</v>
      </c>
      <c r="GG113" s="81">
        <f t="shared" si="411"/>
        <v>790.01326211906564</v>
      </c>
      <c r="GH113" s="516">
        <f t="shared" si="192"/>
        <v>1.4263639754173495E-16</v>
      </c>
      <c r="GI113" s="515"/>
      <c r="GJ113" s="243"/>
      <c r="GK113" s="85" t="str">
        <f t="shared" si="412"/>
        <v>49.848</v>
      </c>
      <c r="GL113" s="86" t="str">
        <f t="shared" si="413"/>
        <v>0.498</v>
      </c>
      <c r="GM113" s="86" t="str">
        <f t="shared" si="414"/>
        <v>641.17</v>
      </c>
      <c r="GN113" s="86" t="str">
        <f t="shared" si="415"/>
        <v>901.07</v>
      </c>
      <c r="GO113" s="86" t="str">
        <f t="shared" si="416"/>
        <v>633.38</v>
      </c>
      <c r="GP113" s="86" t="str">
        <f t="shared" si="417"/>
        <v>897.38</v>
      </c>
      <c r="GQ113" s="86" t="str">
        <f t="shared" si="418"/>
        <v>0.00</v>
      </c>
      <c r="GR113" s="86" t="e">
        <f t="shared" si="419"/>
        <v>#DIV/0!</v>
      </c>
      <c r="GS113" s="86" t="str">
        <f t="shared" si="420"/>
        <v>11.68</v>
      </c>
      <c r="GT113" s="86" t="str">
        <f t="shared" si="421"/>
        <v>0.681</v>
      </c>
      <c r="GU113" s="86" t="str">
        <f t="shared" si="422"/>
        <v>17.16</v>
      </c>
      <c r="GV113" s="87" t="str">
        <f t="shared" si="423"/>
        <v>19.48</v>
      </c>
      <c r="GW113" s="87" t="str">
        <f t="shared" si="424"/>
        <v>13.26</v>
      </c>
      <c r="GX113" s="129"/>
      <c r="GY113" s="93"/>
    </row>
    <row r="114" spans="1:207">
      <c r="A114" s="39" t="str">
        <f>'Picking Information'!B117</f>
        <v>4</v>
      </c>
      <c r="B114" s="40" t="str">
        <f>'Picking Information'!D117</f>
        <v>TraIL</v>
      </c>
      <c r="C114" s="40" t="str">
        <f>'Picking Information'!E117</f>
        <v>sample name</v>
      </c>
      <c r="D114" s="45">
        <f>'Picking Information'!F117</f>
        <v>0</v>
      </c>
      <c r="E114" s="45">
        <v>1</v>
      </c>
      <c r="F114" s="121">
        <f>'Picking Information'!H117</f>
        <v>100</v>
      </c>
      <c r="G114" s="121">
        <f>'Picking Information'!I117</f>
        <v>100</v>
      </c>
      <c r="H114" s="121">
        <f>'Picking Information'!J117</f>
        <v>100</v>
      </c>
      <c r="I114" s="121">
        <f>'Picking Information'!K117</f>
        <v>100</v>
      </c>
      <c r="J114" s="121">
        <f t="shared" si="320"/>
        <v>100</v>
      </c>
      <c r="K114" s="121">
        <f t="shared" si="321"/>
        <v>100</v>
      </c>
      <c r="L114" s="121">
        <f t="shared" si="322"/>
        <v>50</v>
      </c>
      <c r="M114" s="121">
        <f>IF('Picking Information'!P117="N",'Calculations Page'!F114*1.5,'Calculations Page'!F114)</f>
        <v>100</v>
      </c>
      <c r="N114" s="46" t="str">
        <f>'Picking Information'!R117</f>
        <v>apatite</v>
      </c>
      <c r="O114" s="222"/>
      <c r="P114" s="47">
        <f t="shared" si="323"/>
        <v>2.0784609690826529E-6</v>
      </c>
      <c r="Q114" s="306">
        <f t="shared" si="324"/>
        <v>8.9504172281360495E-7</v>
      </c>
      <c r="R114" s="47">
        <f t="shared" si="325"/>
        <v>1.013358894683579</v>
      </c>
      <c r="S114" s="47">
        <f t="shared" si="326"/>
        <v>6.6199999999999995E-2</v>
      </c>
      <c r="T114" s="47">
        <f t="shared" si="327"/>
        <v>0.06</v>
      </c>
      <c r="U114" s="47">
        <f t="shared" si="328"/>
        <v>0.77623303054496762</v>
      </c>
      <c r="V114" s="47">
        <f t="shared" si="329"/>
        <v>0.69010694319999999</v>
      </c>
      <c r="W114" s="47">
        <f t="shared" si="330"/>
        <v>0.64881813560000001</v>
      </c>
      <c r="X114" s="239">
        <f t="shared" si="331"/>
        <v>0.68086787185093611</v>
      </c>
      <c r="Y114" s="306">
        <f t="shared" si="205"/>
        <v>5.6837745019660078E-3</v>
      </c>
      <c r="Z114" s="306">
        <f t="shared" si="206"/>
        <v>4.4752086140680244E-6</v>
      </c>
      <c r="AA114" s="192"/>
      <c r="AB114" s="192"/>
      <c r="AC114" s="192"/>
      <c r="AD114" s="192"/>
      <c r="AE114" s="192"/>
      <c r="AF114" s="192"/>
      <c r="AG114" s="251">
        <f t="shared" si="166"/>
        <v>1433738424205.7283</v>
      </c>
      <c r="AH114" s="246">
        <f t="shared" si="332"/>
        <v>8608725199.2922001</v>
      </c>
      <c r="AI114" s="246">
        <f t="shared" si="167"/>
        <v>1691112105561.1543</v>
      </c>
      <c r="AJ114" s="246">
        <f t="shared" si="333"/>
        <v>13847555888.523577</v>
      </c>
      <c r="AK114" s="246">
        <f t="shared" si="168"/>
        <v>174546574.43947619</v>
      </c>
      <c r="AL114" s="246">
        <f t="shared" si="334"/>
        <v>79527107.403615773</v>
      </c>
      <c r="AM114" s="213" t="str">
        <f t="shared" si="210"/>
        <v>sample name</v>
      </c>
      <c r="AN114" s="256">
        <f t="shared" si="335"/>
        <v>1303284548.9639471</v>
      </c>
      <c r="AO114" s="252">
        <f t="shared" si="336"/>
        <v>1433738424205.7283</v>
      </c>
      <c r="AP114" s="252">
        <f t="shared" si="169"/>
        <v>-2.199E-3</v>
      </c>
      <c r="AQ114" s="252">
        <f t="shared" si="170"/>
        <v>-0.99998423165137618</v>
      </c>
      <c r="AR114" s="252">
        <f t="shared" si="337"/>
        <v>8608725199.2922001</v>
      </c>
      <c r="AS114" s="252">
        <f t="shared" si="171"/>
        <v>1.6318924942564423E-4</v>
      </c>
      <c r="AT114" s="252">
        <f t="shared" si="338"/>
        <v>-7.452123257462559E-2</v>
      </c>
      <c r="AU114" s="252">
        <f t="shared" si="339"/>
        <v>137290153.01859486</v>
      </c>
      <c r="AV114" s="252">
        <f t="shared" si="216"/>
        <v>9456562.6330664139</v>
      </c>
      <c r="AW114" s="252">
        <f t="shared" si="340"/>
        <v>996169.97067578149</v>
      </c>
      <c r="AX114" s="252">
        <f t="shared" si="218"/>
        <v>2673662207.5426502</v>
      </c>
      <c r="AY114" s="252">
        <f t="shared" si="219"/>
        <v>1691112105561.1543</v>
      </c>
      <c r="AZ114" s="252">
        <f t="shared" si="220"/>
        <v>-0.13029600894067567</v>
      </c>
      <c r="BA114" s="252">
        <f t="shared" si="221"/>
        <v>-1</v>
      </c>
      <c r="BB114" s="252">
        <f t="shared" si="222"/>
        <v>13847555888.523577</v>
      </c>
      <c r="BC114" s="252">
        <f t="shared" si="223"/>
        <v>5.34545603211162E-4</v>
      </c>
      <c r="BD114" s="252">
        <f t="shared" si="224"/>
        <v>-4.1025163014571245E-3</v>
      </c>
      <c r="BE114" s="252">
        <f t="shared" si="225"/>
        <v>26831629.130094022</v>
      </c>
      <c r="BF114" s="252">
        <f t="shared" si="341"/>
        <v>269331.52955150726</v>
      </c>
      <c r="BG114" s="252">
        <f t="shared" si="342"/>
        <v>124328.76421099737</v>
      </c>
      <c r="BH114" s="213"/>
      <c r="BI114" s="213"/>
      <c r="BJ114" s="213"/>
      <c r="BK114" s="213"/>
      <c r="BL114" s="213" t="str">
        <f t="shared" si="228"/>
        <v>sample name</v>
      </c>
      <c r="BM114" s="485">
        <f>(($AC$20-'ICPMS Data'!V115)/('ICPMS Data'!V115/$AC$12-1)*AG114)</f>
        <v>1442224508600.5576</v>
      </c>
      <c r="BN114" s="485">
        <f t="shared" si="343"/>
        <v>1433738424205.7283</v>
      </c>
      <c r="BO114" s="485">
        <f>$AC$33-'ICPMS Data'!V115</f>
        <v>-0.99999899999999997</v>
      </c>
      <c r="BP114" s="485">
        <f>'ICPMS Data'!V115/$AC$12-1</f>
        <v>-0.9928325688073395</v>
      </c>
      <c r="BQ114" s="485">
        <f t="shared" si="344"/>
        <v>8608725199.2922001</v>
      </c>
      <c r="BR114" s="485">
        <f>SQRT($AD$33^2+'ICPMS Data'!W115^2)</f>
        <v>1</v>
      </c>
      <c r="BS114" s="485">
        <f>BP114*SQRT(('ICPMS Data'!W115/'ICPMS Data'!V115)^2+($AE$12/$AC$12)^2)</f>
        <v>-0.99285807041188889</v>
      </c>
      <c r="BT114" s="485">
        <f t="shared" si="345"/>
        <v>2039659057534.6572</v>
      </c>
      <c r="BU114" s="485">
        <f t="shared" si="232"/>
        <v>10464703511.882029</v>
      </c>
      <c r="BV114" s="485">
        <f t="shared" si="346"/>
        <v>14799656485.616226</v>
      </c>
      <c r="BW114" s="485">
        <f>AI114*(($AC$21-'ICPMS Data'!X115)/('ICPMS Data'!X115/$AC$13-1))</f>
        <v>1473438918630.7102</v>
      </c>
      <c r="BX114" s="485">
        <f t="shared" si="347"/>
        <v>1691112105561.1543</v>
      </c>
      <c r="BY114" s="485">
        <f>$AC$34-'ICPMS Data'!X115</f>
        <v>-0.99999899999999997</v>
      </c>
      <c r="BZ114" s="485">
        <f>'ICPMS Data'!X115/$AC$13-1</f>
        <v>-1</v>
      </c>
      <c r="CA114" s="485">
        <f t="shared" si="348"/>
        <v>13847555888.523577</v>
      </c>
      <c r="CB114" s="485">
        <f>SQRT($AD$34^2+'ICPMS Data'!Y115^2)</f>
        <v>1</v>
      </c>
      <c r="CC114" s="485">
        <f>BZ114*SQRT(('ICPMS Data'!Y115/'ICPMS Data'!X115)^2+($AE$13/$AC$13)^2)</f>
        <v>-1</v>
      </c>
      <c r="CD114" s="485">
        <f t="shared" si="349"/>
        <v>2083793272822.5024</v>
      </c>
      <c r="CE114" s="485">
        <v>0</v>
      </c>
      <c r="CF114" s="485">
        <v>0</v>
      </c>
      <c r="CG114" s="213" t="str">
        <f t="shared" si="350"/>
        <v>sample name</v>
      </c>
      <c r="CH114" s="262">
        <f t="shared" si="351"/>
        <v>1440921224051.5938</v>
      </c>
      <c r="CI114" s="257">
        <f t="shared" si="352"/>
        <v>2039659062155.1809</v>
      </c>
      <c r="CJ114" s="257">
        <f t="shared" si="240"/>
        <v>10455246949.248962</v>
      </c>
      <c r="CK114" s="257">
        <f t="shared" si="353"/>
        <v>14799656519.142496</v>
      </c>
      <c r="CL114" s="262">
        <f t="shared" si="354"/>
        <v>1470765256423.1675</v>
      </c>
      <c r="CM114" s="257">
        <f t="shared" si="355"/>
        <v>2083793272995.249</v>
      </c>
      <c r="CN114" s="262">
        <f t="shared" si="356"/>
        <v>-269331.52955150726</v>
      </c>
      <c r="CO114" s="257">
        <f t="shared" si="357"/>
        <v>124328.76421099737</v>
      </c>
      <c r="CP114" s="286"/>
      <c r="CQ114" s="218">
        <f t="shared" si="358"/>
        <v>2.4109243704332935E-12</v>
      </c>
      <c r="CR114" s="48">
        <f t="shared" si="359"/>
        <v>3.3882271664527924E-12</v>
      </c>
      <c r="CS114" s="219">
        <f t="shared" si="360"/>
        <v>2.3935568505840428E-12</v>
      </c>
      <c r="CT114" s="219">
        <f t="shared" si="361"/>
        <v>3.3881379770019618E-12</v>
      </c>
      <c r="CU114" s="323">
        <f t="shared" si="362"/>
        <v>0.56437141893797726</v>
      </c>
      <c r="CV114" s="219">
        <f t="shared" si="363"/>
        <v>1.7367519849250768E-14</v>
      </c>
      <c r="CW114" s="219">
        <f t="shared" si="364"/>
        <v>2.4584147041764943E-14</v>
      </c>
      <c r="CX114" s="323">
        <f t="shared" si="365"/>
        <v>3.5831675947316753E-3</v>
      </c>
      <c r="CY114" s="48">
        <f t="shared" si="366"/>
        <v>2.443131655187986E-12</v>
      </c>
      <c r="CZ114" s="48">
        <f t="shared" si="367"/>
        <v>3.4614506195934368E-12</v>
      </c>
      <c r="DA114" s="323">
        <f t="shared" si="368"/>
        <v>0.43204541346729097</v>
      </c>
      <c r="DB114" s="219">
        <f t="shared" si="369"/>
        <v>0</v>
      </c>
      <c r="DC114" s="219">
        <f t="shared" si="370"/>
        <v>0</v>
      </c>
      <c r="DD114" s="213"/>
      <c r="DE114" s="267">
        <f t="shared" si="371"/>
        <v>0.57387232789423681</v>
      </c>
      <c r="DF114" s="263">
        <f t="shared" si="372"/>
        <v>0.80649971243075813</v>
      </c>
      <c r="DG114" s="263">
        <f t="shared" si="373"/>
        <v>0.56690426926982029</v>
      </c>
      <c r="DH114" s="263">
        <f t="shared" si="374"/>
        <v>0.8031950017704611</v>
      </c>
      <c r="DI114" s="263">
        <f t="shared" si="375"/>
        <v>0</v>
      </c>
      <c r="DJ114" s="268">
        <f t="shared" si="376"/>
        <v>0</v>
      </c>
      <c r="DL114" s="49">
        <f>'He Data'!P116/(1000000000*22413.6)</f>
        <v>4.4615768997394438E-14</v>
      </c>
      <c r="DM114" s="45">
        <f>DL114*('He Data'!Q116/'He Data'!P116)</f>
        <v>4.4615768997394438E-16</v>
      </c>
      <c r="DN114" s="50">
        <f t="shared" si="377"/>
        <v>26867616090.23093</v>
      </c>
      <c r="DO114" s="51">
        <f>DN114*('He Data'!Q116/'He Data'!P116)</f>
        <v>268676160.9023093</v>
      </c>
      <c r="DP114" s="50">
        <f t="shared" si="378"/>
        <v>6.5527793044642685E-14</v>
      </c>
      <c r="DQ114" s="50">
        <f t="shared" si="379"/>
        <v>6.5527793044642689E-16</v>
      </c>
      <c r="DR114" s="50">
        <f>('He Data'!P116/1000000000)*0.0000000008107131194</f>
        <v>8.1071311940000007E-19</v>
      </c>
      <c r="DS114" s="50">
        <f>('He Data'!P116/1000000000)/3785.41178*42</f>
        <v>1.1095226210766429E-11</v>
      </c>
      <c r="DW114" s="213" t="str">
        <f t="shared" si="268"/>
        <v>sample name</v>
      </c>
      <c r="DX114" s="324">
        <f t="shared" si="269"/>
        <v>11.682668485640901</v>
      </c>
      <c r="DY114" s="325">
        <f t="shared" si="380"/>
        <v>12.479820849095493</v>
      </c>
      <c r="DZ114" s="326">
        <f t="shared" si="381"/>
        <v>11682668.485640902</v>
      </c>
      <c r="EA114" s="326">
        <f t="shared" si="382"/>
        <v>4.4615793103292131E-14</v>
      </c>
      <c r="EB114" s="324">
        <f t="shared" si="383"/>
        <v>-5.40299948539397E-7</v>
      </c>
      <c r="EC114" s="326">
        <f t="shared" si="384"/>
        <v>11682662.173495721</v>
      </c>
      <c r="ED114" s="324">
        <f t="shared" si="385"/>
        <v>11.682662173495721</v>
      </c>
      <c r="EE114" s="326"/>
      <c r="EF114" s="457" t="str">
        <f>'Picking Information'!B117</f>
        <v>4</v>
      </c>
      <c r="EG114" s="459" t="str">
        <f>'Picking Information'!C117</f>
        <v>a</v>
      </c>
      <c r="EH114" s="510">
        <f>IF($EG114="a",'Alpha Ejection Compiler'!G114,IF($EG114="z",'Alpha Ejection Compiler'!N114,IF($EG114="t",'Alpha Ejection Compiler'!U114,IF($EG114="m",'Alpha Ejection Compiler'!AB114,-1))))</f>
        <v>8.9504172281360495E-7</v>
      </c>
      <c r="EI114" s="511">
        <f>'Alpha Ejection Compiler'!E114</f>
        <v>36.473074156562177</v>
      </c>
      <c r="EJ114" s="30">
        <f>IF($EG114="a",'Alpha Ejection Compiler'!H114,IF($EG114="z",'Alpha Ejection Compiler'!O114,IF($EG114="t",'Alpha Ejection Compiler'!V114,IF($EG114="m",'Alpha Ejection Compiler'!AC114,-1))))</f>
        <v>0.63662546245111906</v>
      </c>
      <c r="EK114" s="30">
        <f>IF($EG114="a",'Alpha Ejection Compiler'!I114,IF($EG114="z",'Alpha Ejection Compiler'!P114,IF($EG114="t",'Alpha Ejection Compiler'!W114,IF($EG114="m",'Alpha Ejection Compiler'!AD114,-1))))</f>
        <v>0.58319411675377286</v>
      </c>
      <c r="EL114" s="30">
        <f>IF($EG114="a",'Alpha Ejection Compiler'!J114,IF($EG114="z",'Alpha Ejection Compiler'!Q114,IF($EG114="t",'Alpha Ejection Compiler'!X114,IF($EG114="m",'Alpha Ejection Compiler'!AE114,-1))))</f>
        <v>0.57525580606267845</v>
      </c>
      <c r="EM114" s="30">
        <f>IF($EG114="a",'Alpha Ejection Compiler'!K114,IF($EG114="z",'Alpha Ejection Compiler'!R114,IF($EG114="t",'Alpha Ejection Compiler'!Y114,IF($EG114="m",'Alpha Ejection Compiler'!AF114,-1))))</f>
        <v>0.8803829323788831</v>
      </c>
      <c r="EN114" s="30">
        <f t="shared" si="386"/>
        <v>0.62289296042458098</v>
      </c>
      <c r="EO114" s="30">
        <f t="shared" si="387"/>
        <v>0.68086787185093611</v>
      </c>
      <c r="EP114" s="213" t="str">
        <f t="shared" si="275"/>
        <v>sample name</v>
      </c>
      <c r="EQ114" s="474">
        <f t="shared" si="276"/>
        <v>11.682662173495721</v>
      </c>
      <c r="ER114" s="475">
        <f t="shared" si="388"/>
        <v>12.479814106248931</v>
      </c>
      <c r="ES114" s="473">
        <f t="shared" si="389"/>
        <v>11682662.173495721</v>
      </c>
      <c r="ET114" s="476">
        <f t="shared" si="390"/>
        <v>2.7808242859479022E-14</v>
      </c>
      <c r="EU114" s="478">
        <f t="shared" si="391"/>
        <v>0.37671716784478099</v>
      </c>
      <c r="EV114" s="477">
        <f t="shared" si="392"/>
        <v>16083721.580382382</v>
      </c>
      <c r="EW114" s="474">
        <f t="shared" si="393"/>
        <v>16.083721580382381</v>
      </c>
      <c r="EX114" s="474"/>
      <c r="EZ114" s="128">
        <f t="shared" si="394"/>
        <v>2.9704040515747972E-21</v>
      </c>
      <c r="FA114" s="63">
        <f t="shared" si="395"/>
        <v>1.1973081346474233E-22</v>
      </c>
      <c r="FB114" s="67">
        <f t="shared" si="396"/>
        <v>7.2524363184255366E-22</v>
      </c>
      <c r="FC114" s="63">
        <f t="shared" si="397"/>
        <v>0</v>
      </c>
      <c r="FD114" s="63">
        <f t="shared" si="398"/>
        <v>3.8153784968820935E-21</v>
      </c>
      <c r="FE114" s="67">
        <f t="shared" si="399"/>
        <v>1.610802832088443E-10</v>
      </c>
      <c r="FF114" s="67">
        <f t="shared" si="400"/>
        <v>11682668.485640902</v>
      </c>
      <c r="FG114" s="64">
        <f t="shared" si="401"/>
        <v>11.682668485640901</v>
      </c>
      <c r="FH114" s="65">
        <f t="shared" si="402"/>
        <v>17150937.628700923</v>
      </c>
      <c r="FI114" s="65">
        <f t="shared" si="403"/>
        <v>17.150937628700923</v>
      </c>
      <c r="FJ114" s="65">
        <f t="shared" si="404"/>
        <v>19.472796493930787</v>
      </c>
      <c r="FK114" s="63">
        <f t="shared" si="405"/>
        <v>3.8153784968820935E-21</v>
      </c>
      <c r="FL114" s="63">
        <f t="shared" si="406"/>
        <v>4.3317286102918066E-21</v>
      </c>
      <c r="FM114" s="63">
        <f t="shared" si="407"/>
        <v>13264244.25602527</v>
      </c>
      <c r="FN114" s="65">
        <f t="shared" si="285"/>
        <v>13.26424425602527</v>
      </c>
      <c r="FO114" s="66">
        <f t="shared" si="408"/>
        <v>113.53779551588126</v>
      </c>
      <c r="FQ114" s="73">
        <f>IF('Picking Information'!U117="Y",'Calculations Page'!FG114,-1)</f>
        <v>11.682668485640901</v>
      </c>
      <c r="FR114" s="72">
        <f>IF('Picking Information'!U117="Y",'Calculations Page'!FN114,-1)</f>
        <v>13.26424425602527</v>
      </c>
      <c r="FS114" s="72">
        <f>IF('Picking Information'!A117="Y",1,'Calculations Page'!X114)</f>
        <v>0.68086787185093611</v>
      </c>
      <c r="FT114" s="72">
        <f t="shared" si="287"/>
        <v>7</v>
      </c>
      <c r="FU114" s="72">
        <f t="shared" si="409"/>
        <v>17.158495750257128</v>
      </c>
      <c r="FV114" s="72">
        <f t="shared" si="289"/>
        <v>19.481377818528117</v>
      </c>
      <c r="FW114" s="74">
        <f t="shared" si="410"/>
        <v>38.962755637056233</v>
      </c>
      <c r="FY114" s="79">
        <f t="shared" si="187"/>
        <v>49.847697442687604</v>
      </c>
      <c r="FZ114" s="80">
        <f t="shared" si="188"/>
        <v>0.49847697442687605</v>
      </c>
      <c r="GA114" s="80">
        <f>(DE114/1000)/'Calculations Page'!EH114</f>
        <v>641.16824195663492</v>
      </c>
      <c r="GB114" s="80">
        <f t="shared" si="189"/>
        <v>901.0749911138098</v>
      </c>
      <c r="GC114" s="80">
        <f>(DG114/1000)/'Calculations Page'!EH114</f>
        <v>633.38306452098186</v>
      </c>
      <c r="GD114" s="80">
        <f t="shared" si="190"/>
        <v>897.3827490919424</v>
      </c>
      <c r="GE114" s="80">
        <f>(DI114/1000)/'Calculations Page'!EH114</f>
        <v>0</v>
      </c>
      <c r="GF114" s="80" t="e">
        <f t="shared" si="191"/>
        <v>#DIV/0!</v>
      </c>
      <c r="GG114" s="81">
        <f t="shared" si="411"/>
        <v>790.01326211906564</v>
      </c>
      <c r="GH114" s="516">
        <f t="shared" si="192"/>
        <v>1.4263639754173495E-16</v>
      </c>
      <c r="GI114" s="515"/>
      <c r="GJ114" s="243"/>
      <c r="GK114" s="85" t="str">
        <f t="shared" si="412"/>
        <v>49.848</v>
      </c>
      <c r="GL114" s="86" t="str">
        <f t="shared" si="413"/>
        <v>0.498</v>
      </c>
      <c r="GM114" s="86" t="str">
        <f t="shared" si="414"/>
        <v>641.17</v>
      </c>
      <c r="GN114" s="86" t="str">
        <f t="shared" si="415"/>
        <v>901.07</v>
      </c>
      <c r="GO114" s="86" t="str">
        <f t="shared" si="416"/>
        <v>633.38</v>
      </c>
      <c r="GP114" s="86" t="str">
        <f t="shared" si="417"/>
        <v>897.38</v>
      </c>
      <c r="GQ114" s="86" t="str">
        <f t="shared" si="418"/>
        <v>0.00</v>
      </c>
      <c r="GR114" s="86" t="e">
        <f t="shared" si="419"/>
        <v>#DIV/0!</v>
      </c>
      <c r="GS114" s="86" t="str">
        <f t="shared" si="420"/>
        <v>11.68</v>
      </c>
      <c r="GT114" s="86" t="str">
        <f t="shared" si="421"/>
        <v>0.681</v>
      </c>
      <c r="GU114" s="86" t="str">
        <f t="shared" si="422"/>
        <v>17.16</v>
      </c>
      <c r="GV114" s="87" t="str">
        <f t="shared" si="423"/>
        <v>19.48</v>
      </c>
      <c r="GW114" s="87" t="str">
        <f t="shared" si="424"/>
        <v>13.26</v>
      </c>
      <c r="GX114" s="129"/>
      <c r="GY114" s="93"/>
    </row>
    <row r="115" spans="1:207">
      <c r="A115" s="39" t="str">
        <f>'Picking Information'!B118</f>
        <v>4</v>
      </c>
      <c r="B115" s="40" t="str">
        <f>'Picking Information'!D118</f>
        <v>TraIL</v>
      </c>
      <c r="C115" s="40" t="str">
        <f>'Picking Information'!E118</f>
        <v>sample name</v>
      </c>
      <c r="D115" s="45">
        <f>'Picking Information'!F118</f>
        <v>0</v>
      </c>
      <c r="E115" s="45">
        <v>1</v>
      </c>
      <c r="F115" s="121">
        <f>'Picking Information'!H118</f>
        <v>100</v>
      </c>
      <c r="G115" s="121">
        <f>'Picking Information'!I118</f>
        <v>100</v>
      </c>
      <c r="H115" s="121">
        <f>'Picking Information'!J118</f>
        <v>100</v>
      </c>
      <c r="I115" s="121">
        <f>'Picking Information'!K118</f>
        <v>100</v>
      </c>
      <c r="J115" s="121">
        <f t="shared" si="320"/>
        <v>100</v>
      </c>
      <c r="K115" s="121">
        <f t="shared" si="321"/>
        <v>100</v>
      </c>
      <c r="L115" s="121">
        <f t="shared" si="322"/>
        <v>50</v>
      </c>
      <c r="M115" s="121">
        <f>IF('Picking Information'!P118="N",'Calculations Page'!F115*1.5,'Calculations Page'!F115)</f>
        <v>100</v>
      </c>
      <c r="N115" s="46" t="str">
        <f>'Picking Information'!R118</f>
        <v>apatite</v>
      </c>
      <c r="O115" s="222"/>
      <c r="P115" s="47">
        <f t="shared" si="323"/>
        <v>2.0784609690826529E-6</v>
      </c>
      <c r="Q115" s="306">
        <f t="shared" si="324"/>
        <v>8.9504172281360495E-7</v>
      </c>
      <c r="R115" s="47">
        <f t="shared" si="325"/>
        <v>1.013358894683579</v>
      </c>
      <c r="S115" s="47">
        <f t="shared" si="326"/>
        <v>6.6199999999999995E-2</v>
      </c>
      <c r="T115" s="47">
        <f t="shared" si="327"/>
        <v>0.06</v>
      </c>
      <c r="U115" s="47">
        <f t="shared" si="328"/>
        <v>0.77623303054496762</v>
      </c>
      <c r="V115" s="47">
        <f t="shared" si="329"/>
        <v>0.69010694319999999</v>
      </c>
      <c r="W115" s="47">
        <f t="shared" si="330"/>
        <v>0.64881813560000001</v>
      </c>
      <c r="X115" s="239">
        <f t="shared" si="331"/>
        <v>0.68086787185093611</v>
      </c>
      <c r="Y115" s="306">
        <f t="shared" si="205"/>
        <v>5.6837745019660078E-3</v>
      </c>
      <c r="Z115" s="306">
        <f t="shared" si="206"/>
        <v>4.4752086140680244E-6</v>
      </c>
      <c r="AA115" s="192"/>
      <c r="AB115" s="192"/>
      <c r="AC115" s="192"/>
      <c r="AD115" s="192"/>
      <c r="AE115" s="192"/>
      <c r="AF115" s="192"/>
      <c r="AG115" s="251">
        <f t="shared" si="166"/>
        <v>1433738424205.7283</v>
      </c>
      <c r="AH115" s="246">
        <f t="shared" si="332"/>
        <v>8608725199.2922001</v>
      </c>
      <c r="AI115" s="246">
        <f t="shared" si="167"/>
        <v>1691112105561.1543</v>
      </c>
      <c r="AJ115" s="246">
        <f t="shared" si="333"/>
        <v>13847555888.523577</v>
      </c>
      <c r="AK115" s="246">
        <f t="shared" si="168"/>
        <v>174546574.43947619</v>
      </c>
      <c r="AL115" s="246">
        <f t="shared" si="334"/>
        <v>79527107.403615773</v>
      </c>
      <c r="AM115" s="213" t="str">
        <f t="shared" si="210"/>
        <v>sample name</v>
      </c>
      <c r="AN115" s="256">
        <f t="shared" si="335"/>
        <v>1303284548.9639471</v>
      </c>
      <c r="AO115" s="252">
        <f t="shared" si="336"/>
        <v>1433738424205.7283</v>
      </c>
      <c r="AP115" s="252">
        <f t="shared" si="169"/>
        <v>-2.199E-3</v>
      </c>
      <c r="AQ115" s="252">
        <f t="shared" si="170"/>
        <v>-0.99998423165137618</v>
      </c>
      <c r="AR115" s="252">
        <f t="shared" si="337"/>
        <v>8608725199.2922001</v>
      </c>
      <c r="AS115" s="252">
        <f t="shared" si="171"/>
        <v>1.6318924942564423E-4</v>
      </c>
      <c r="AT115" s="252">
        <f t="shared" si="338"/>
        <v>-7.452123257462559E-2</v>
      </c>
      <c r="AU115" s="252">
        <f t="shared" si="339"/>
        <v>137290153.01859486</v>
      </c>
      <c r="AV115" s="252">
        <f t="shared" si="216"/>
        <v>9456562.6330664139</v>
      </c>
      <c r="AW115" s="252">
        <f t="shared" si="340"/>
        <v>996169.97067578149</v>
      </c>
      <c r="AX115" s="252">
        <f t="shared" si="218"/>
        <v>2673662207.5426502</v>
      </c>
      <c r="AY115" s="252">
        <f t="shared" si="219"/>
        <v>1691112105561.1543</v>
      </c>
      <c r="AZ115" s="252">
        <f t="shared" si="220"/>
        <v>-0.13029600894067567</v>
      </c>
      <c r="BA115" s="252">
        <f t="shared" si="221"/>
        <v>-1</v>
      </c>
      <c r="BB115" s="252">
        <f t="shared" si="222"/>
        <v>13847555888.523577</v>
      </c>
      <c r="BC115" s="252">
        <f t="shared" si="223"/>
        <v>5.34545603211162E-4</v>
      </c>
      <c r="BD115" s="252">
        <f t="shared" si="224"/>
        <v>-4.1025163014571245E-3</v>
      </c>
      <c r="BE115" s="252">
        <f t="shared" si="225"/>
        <v>26831629.130094022</v>
      </c>
      <c r="BF115" s="252">
        <f t="shared" si="341"/>
        <v>269331.52955150726</v>
      </c>
      <c r="BG115" s="252">
        <f t="shared" si="342"/>
        <v>124328.76421099737</v>
      </c>
      <c r="BH115" s="213"/>
      <c r="BI115" s="213"/>
      <c r="BJ115" s="213"/>
      <c r="BK115" s="213"/>
      <c r="BL115" s="213" t="str">
        <f t="shared" si="228"/>
        <v>sample name</v>
      </c>
      <c r="BM115" s="485">
        <f>(($AC$20-'ICPMS Data'!V116)/('ICPMS Data'!V116/$AC$12-1)*AG115)</f>
        <v>1442224508600.5576</v>
      </c>
      <c r="BN115" s="485">
        <f t="shared" si="343"/>
        <v>1433738424205.7283</v>
      </c>
      <c r="BO115" s="485">
        <f>$AC$33-'ICPMS Data'!V116</f>
        <v>-0.99999899999999997</v>
      </c>
      <c r="BP115" s="485">
        <f>'ICPMS Data'!V116/$AC$12-1</f>
        <v>-0.9928325688073395</v>
      </c>
      <c r="BQ115" s="485">
        <f t="shared" si="344"/>
        <v>8608725199.2922001</v>
      </c>
      <c r="BR115" s="485">
        <f>SQRT($AD$33^2+'ICPMS Data'!W116^2)</f>
        <v>1</v>
      </c>
      <c r="BS115" s="485">
        <f>BP115*SQRT(('ICPMS Data'!W116/'ICPMS Data'!V116)^2+($AE$12/$AC$12)^2)</f>
        <v>-0.99285807041188889</v>
      </c>
      <c r="BT115" s="485">
        <f t="shared" si="345"/>
        <v>2039659057534.6572</v>
      </c>
      <c r="BU115" s="485">
        <f t="shared" si="232"/>
        <v>10464703511.882029</v>
      </c>
      <c r="BV115" s="485">
        <f t="shared" si="346"/>
        <v>14799656485.616226</v>
      </c>
      <c r="BW115" s="485">
        <f>AI115*(($AC$21-'ICPMS Data'!X116)/('ICPMS Data'!X116/$AC$13-1))</f>
        <v>1473438918630.7102</v>
      </c>
      <c r="BX115" s="485">
        <f t="shared" si="347"/>
        <v>1691112105561.1543</v>
      </c>
      <c r="BY115" s="485">
        <f>$AC$34-'ICPMS Data'!X116</f>
        <v>-0.99999899999999997</v>
      </c>
      <c r="BZ115" s="485">
        <f>'ICPMS Data'!X116/$AC$13-1</f>
        <v>-1</v>
      </c>
      <c r="CA115" s="485">
        <f t="shared" si="348"/>
        <v>13847555888.523577</v>
      </c>
      <c r="CB115" s="485">
        <f>SQRT($AD$34^2+'ICPMS Data'!Y116^2)</f>
        <v>1</v>
      </c>
      <c r="CC115" s="485">
        <f>BZ115*SQRT(('ICPMS Data'!Y116/'ICPMS Data'!X116)^2+($AE$13/$AC$13)^2)</f>
        <v>-1</v>
      </c>
      <c r="CD115" s="485">
        <f t="shared" si="349"/>
        <v>2083793272822.5024</v>
      </c>
      <c r="CE115" s="485">
        <v>0</v>
      </c>
      <c r="CF115" s="485">
        <v>0</v>
      </c>
      <c r="CG115" s="213" t="str">
        <f t="shared" si="350"/>
        <v>sample name</v>
      </c>
      <c r="CH115" s="262">
        <f t="shared" si="351"/>
        <v>1440921224051.5938</v>
      </c>
      <c r="CI115" s="257">
        <f t="shared" si="352"/>
        <v>2039659062155.1809</v>
      </c>
      <c r="CJ115" s="257">
        <f t="shared" si="240"/>
        <v>10455246949.248962</v>
      </c>
      <c r="CK115" s="257">
        <f t="shared" si="353"/>
        <v>14799656519.142496</v>
      </c>
      <c r="CL115" s="262">
        <f t="shared" si="354"/>
        <v>1470765256423.1675</v>
      </c>
      <c r="CM115" s="257">
        <f t="shared" si="355"/>
        <v>2083793272995.249</v>
      </c>
      <c r="CN115" s="262">
        <f t="shared" si="356"/>
        <v>-269331.52955150726</v>
      </c>
      <c r="CO115" s="257">
        <f t="shared" si="357"/>
        <v>124328.76421099737</v>
      </c>
      <c r="CP115" s="286"/>
      <c r="CQ115" s="218">
        <f t="shared" si="358"/>
        <v>2.4109243704332935E-12</v>
      </c>
      <c r="CR115" s="48">
        <f t="shared" si="359"/>
        <v>3.3882271664527924E-12</v>
      </c>
      <c r="CS115" s="219">
        <f t="shared" si="360"/>
        <v>2.3935568505840428E-12</v>
      </c>
      <c r="CT115" s="219">
        <f t="shared" si="361"/>
        <v>3.3881379770019618E-12</v>
      </c>
      <c r="CU115" s="323">
        <f t="shared" si="362"/>
        <v>0.56437141893797726</v>
      </c>
      <c r="CV115" s="219">
        <f t="shared" si="363"/>
        <v>1.7367519849250768E-14</v>
      </c>
      <c r="CW115" s="219">
        <f t="shared" si="364"/>
        <v>2.4584147041764943E-14</v>
      </c>
      <c r="CX115" s="323">
        <f t="shared" si="365"/>
        <v>3.5831675947316753E-3</v>
      </c>
      <c r="CY115" s="48">
        <f t="shared" si="366"/>
        <v>2.443131655187986E-12</v>
      </c>
      <c r="CZ115" s="48">
        <f t="shared" si="367"/>
        <v>3.4614506195934368E-12</v>
      </c>
      <c r="DA115" s="323">
        <f t="shared" si="368"/>
        <v>0.43204541346729097</v>
      </c>
      <c r="DB115" s="219">
        <f t="shared" si="369"/>
        <v>0</v>
      </c>
      <c r="DC115" s="219">
        <f t="shared" si="370"/>
        <v>0</v>
      </c>
      <c r="DD115" s="213"/>
      <c r="DE115" s="267">
        <f t="shared" si="371"/>
        <v>0.57387232789423681</v>
      </c>
      <c r="DF115" s="263">
        <f t="shared" si="372"/>
        <v>0.80649971243075813</v>
      </c>
      <c r="DG115" s="263">
        <f t="shared" si="373"/>
        <v>0.56690426926982029</v>
      </c>
      <c r="DH115" s="263">
        <f t="shared" si="374"/>
        <v>0.8031950017704611</v>
      </c>
      <c r="DI115" s="263">
        <f t="shared" si="375"/>
        <v>0</v>
      </c>
      <c r="DJ115" s="268">
        <f t="shared" si="376"/>
        <v>0</v>
      </c>
      <c r="DL115" s="49">
        <f>'He Data'!P117/(1000000000*22413.6)</f>
        <v>4.4615768997394438E-14</v>
      </c>
      <c r="DM115" s="45">
        <f>DL115*('He Data'!Q117/'He Data'!P117)</f>
        <v>4.4615768997394438E-16</v>
      </c>
      <c r="DN115" s="50">
        <f t="shared" si="377"/>
        <v>26867616090.23093</v>
      </c>
      <c r="DO115" s="51">
        <f>DN115*('He Data'!Q117/'He Data'!P117)</f>
        <v>268676160.9023093</v>
      </c>
      <c r="DP115" s="50">
        <f t="shared" si="378"/>
        <v>6.5527793044642685E-14</v>
      </c>
      <c r="DQ115" s="50">
        <f t="shared" si="379"/>
        <v>6.5527793044642689E-16</v>
      </c>
      <c r="DR115" s="50">
        <f>('He Data'!P117/1000000000)*0.0000000008107131194</f>
        <v>8.1071311940000007E-19</v>
      </c>
      <c r="DS115" s="50">
        <f>('He Data'!P117/1000000000)/3785.41178*42</f>
        <v>1.1095226210766429E-11</v>
      </c>
      <c r="DW115" s="213" t="str">
        <f t="shared" si="268"/>
        <v>sample name</v>
      </c>
      <c r="DX115" s="324">
        <f t="shared" si="269"/>
        <v>11.682668485640901</v>
      </c>
      <c r="DY115" s="325">
        <f t="shared" si="380"/>
        <v>12.479820849095493</v>
      </c>
      <c r="DZ115" s="326">
        <f t="shared" si="381"/>
        <v>11682668.485640902</v>
      </c>
      <c r="EA115" s="326">
        <f t="shared" si="382"/>
        <v>4.4615793103292131E-14</v>
      </c>
      <c r="EB115" s="324">
        <f t="shared" si="383"/>
        <v>-5.40299948539397E-7</v>
      </c>
      <c r="EC115" s="326">
        <f t="shared" si="384"/>
        <v>11682662.173495721</v>
      </c>
      <c r="ED115" s="324">
        <f t="shared" si="385"/>
        <v>11.682662173495721</v>
      </c>
      <c r="EE115" s="326"/>
      <c r="EF115" s="457" t="str">
        <f>'Picking Information'!B118</f>
        <v>4</v>
      </c>
      <c r="EG115" s="459" t="str">
        <f>'Picking Information'!C118</f>
        <v>a</v>
      </c>
      <c r="EH115" s="510">
        <f>IF($EG115="a",'Alpha Ejection Compiler'!G115,IF($EG115="z",'Alpha Ejection Compiler'!N115,IF($EG115="t",'Alpha Ejection Compiler'!U115,IF($EG115="m",'Alpha Ejection Compiler'!AB115,-1))))</f>
        <v>8.9504172281360495E-7</v>
      </c>
      <c r="EI115" s="511">
        <f>'Alpha Ejection Compiler'!E115</f>
        <v>36.473074156562177</v>
      </c>
      <c r="EJ115" s="30">
        <f>IF($EG115="a",'Alpha Ejection Compiler'!H115,IF($EG115="z",'Alpha Ejection Compiler'!O115,IF($EG115="t",'Alpha Ejection Compiler'!V115,IF($EG115="m",'Alpha Ejection Compiler'!AC115,-1))))</f>
        <v>0.63662546245111906</v>
      </c>
      <c r="EK115" s="30">
        <f>IF($EG115="a",'Alpha Ejection Compiler'!I115,IF($EG115="z",'Alpha Ejection Compiler'!P115,IF($EG115="t",'Alpha Ejection Compiler'!W115,IF($EG115="m",'Alpha Ejection Compiler'!AD115,-1))))</f>
        <v>0.58319411675377286</v>
      </c>
      <c r="EL115" s="30">
        <f>IF($EG115="a",'Alpha Ejection Compiler'!J115,IF($EG115="z",'Alpha Ejection Compiler'!Q115,IF($EG115="t",'Alpha Ejection Compiler'!X115,IF($EG115="m",'Alpha Ejection Compiler'!AE115,-1))))</f>
        <v>0.57525580606267845</v>
      </c>
      <c r="EM115" s="30">
        <f>IF($EG115="a",'Alpha Ejection Compiler'!K115,IF($EG115="z",'Alpha Ejection Compiler'!R115,IF($EG115="t",'Alpha Ejection Compiler'!Y115,IF($EG115="m",'Alpha Ejection Compiler'!AF115,-1))))</f>
        <v>0.8803829323788831</v>
      </c>
      <c r="EN115" s="30">
        <f t="shared" si="386"/>
        <v>0.62289296042458098</v>
      </c>
      <c r="EO115" s="30">
        <f t="shared" si="387"/>
        <v>0.68086787185093611</v>
      </c>
      <c r="EP115" s="213" t="str">
        <f t="shared" si="275"/>
        <v>sample name</v>
      </c>
      <c r="EQ115" s="474">
        <f t="shared" si="276"/>
        <v>11.682662173495721</v>
      </c>
      <c r="ER115" s="475">
        <f t="shared" si="388"/>
        <v>12.479814106248931</v>
      </c>
      <c r="ES115" s="473">
        <f t="shared" si="389"/>
        <v>11682662.173495721</v>
      </c>
      <c r="ET115" s="476">
        <f t="shared" si="390"/>
        <v>2.7808242859479022E-14</v>
      </c>
      <c r="EU115" s="478">
        <f t="shared" si="391"/>
        <v>0.37671716784478099</v>
      </c>
      <c r="EV115" s="477">
        <f t="shared" si="392"/>
        <v>16083721.580382382</v>
      </c>
      <c r="EW115" s="474">
        <f t="shared" si="393"/>
        <v>16.083721580382381</v>
      </c>
      <c r="EX115" s="474"/>
      <c r="EZ115" s="128">
        <f t="shared" si="394"/>
        <v>2.9704040515747972E-21</v>
      </c>
      <c r="FA115" s="63">
        <f t="shared" si="395"/>
        <v>1.1973081346474233E-22</v>
      </c>
      <c r="FB115" s="67">
        <f t="shared" si="396"/>
        <v>7.2524363184255366E-22</v>
      </c>
      <c r="FC115" s="63">
        <f t="shared" si="397"/>
        <v>0</v>
      </c>
      <c r="FD115" s="63">
        <f t="shared" si="398"/>
        <v>3.8153784968820935E-21</v>
      </c>
      <c r="FE115" s="67">
        <f t="shared" si="399"/>
        <v>1.610802832088443E-10</v>
      </c>
      <c r="FF115" s="67">
        <f t="shared" si="400"/>
        <v>11682668.485640902</v>
      </c>
      <c r="FG115" s="64">
        <f t="shared" si="401"/>
        <v>11.682668485640901</v>
      </c>
      <c r="FH115" s="65">
        <f t="shared" si="402"/>
        <v>17150937.628700923</v>
      </c>
      <c r="FI115" s="65">
        <f t="shared" si="403"/>
        <v>17.150937628700923</v>
      </c>
      <c r="FJ115" s="65">
        <f t="shared" si="404"/>
        <v>19.472796493930787</v>
      </c>
      <c r="FK115" s="63">
        <f t="shared" si="405"/>
        <v>3.8153784968820935E-21</v>
      </c>
      <c r="FL115" s="63">
        <f t="shared" si="406"/>
        <v>4.3317286102918066E-21</v>
      </c>
      <c r="FM115" s="63">
        <f t="shared" si="407"/>
        <v>13264244.25602527</v>
      </c>
      <c r="FN115" s="65">
        <f t="shared" si="285"/>
        <v>13.26424425602527</v>
      </c>
      <c r="FO115" s="66">
        <f t="shared" si="408"/>
        <v>113.53779551588126</v>
      </c>
      <c r="FQ115" s="73">
        <f>IF('Picking Information'!U118="Y",'Calculations Page'!FG115,-1)</f>
        <v>11.682668485640901</v>
      </c>
      <c r="FR115" s="72">
        <f>IF('Picking Information'!U118="Y",'Calculations Page'!FN115,-1)</f>
        <v>13.26424425602527</v>
      </c>
      <c r="FS115" s="72">
        <f>IF('Picking Information'!A118="Y",1,'Calculations Page'!X115)</f>
        <v>0.68086787185093611</v>
      </c>
      <c r="FT115" s="72">
        <f t="shared" si="287"/>
        <v>7</v>
      </c>
      <c r="FU115" s="72">
        <f t="shared" si="409"/>
        <v>17.158495750257128</v>
      </c>
      <c r="FV115" s="72">
        <f t="shared" si="289"/>
        <v>19.481377818528117</v>
      </c>
      <c r="FW115" s="74">
        <f t="shared" si="410"/>
        <v>38.962755637056233</v>
      </c>
      <c r="FY115" s="79">
        <f t="shared" si="187"/>
        <v>49.847697442687604</v>
      </c>
      <c r="FZ115" s="80">
        <f t="shared" si="188"/>
        <v>0.49847697442687605</v>
      </c>
      <c r="GA115" s="80">
        <f>(DE115/1000)/'Calculations Page'!EH115</f>
        <v>641.16824195663492</v>
      </c>
      <c r="GB115" s="80">
        <f t="shared" si="189"/>
        <v>901.0749911138098</v>
      </c>
      <c r="GC115" s="80">
        <f>(DG115/1000)/'Calculations Page'!EH115</f>
        <v>633.38306452098186</v>
      </c>
      <c r="GD115" s="80">
        <f t="shared" si="190"/>
        <v>897.3827490919424</v>
      </c>
      <c r="GE115" s="80">
        <f>(DI115/1000)/'Calculations Page'!EH115</f>
        <v>0</v>
      </c>
      <c r="GF115" s="80" t="e">
        <f t="shared" si="191"/>
        <v>#DIV/0!</v>
      </c>
      <c r="GG115" s="81">
        <f t="shared" si="411"/>
        <v>790.01326211906564</v>
      </c>
      <c r="GH115" s="516">
        <f t="shared" si="192"/>
        <v>1.4263639754173495E-16</v>
      </c>
      <c r="GI115" s="515"/>
      <c r="GJ115" s="243"/>
      <c r="GK115" s="85" t="str">
        <f t="shared" si="412"/>
        <v>49.848</v>
      </c>
      <c r="GL115" s="86" t="str">
        <f t="shared" si="413"/>
        <v>0.498</v>
      </c>
      <c r="GM115" s="86" t="str">
        <f t="shared" si="414"/>
        <v>641.17</v>
      </c>
      <c r="GN115" s="86" t="str">
        <f t="shared" si="415"/>
        <v>901.07</v>
      </c>
      <c r="GO115" s="86" t="str">
        <f t="shared" si="416"/>
        <v>633.38</v>
      </c>
      <c r="GP115" s="86" t="str">
        <f t="shared" si="417"/>
        <v>897.38</v>
      </c>
      <c r="GQ115" s="86" t="str">
        <f t="shared" si="418"/>
        <v>0.00</v>
      </c>
      <c r="GR115" s="86" t="e">
        <f t="shared" si="419"/>
        <v>#DIV/0!</v>
      </c>
      <c r="GS115" s="86" t="str">
        <f t="shared" si="420"/>
        <v>11.68</v>
      </c>
      <c r="GT115" s="86" t="str">
        <f t="shared" si="421"/>
        <v>0.681</v>
      </c>
      <c r="GU115" s="86" t="str">
        <f t="shared" si="422"/>
        <v>17.16</v>
      </c>
      <c r="GV115" s="87" t="str">
        <f t="shared" si="423"/>
        <v>19.48</v>
      </c>
      <c r="GW115" s="87" t="str">
        <f t="shared" si="424"/>
        <v>13.26</v>
      </c>
      <c r="GX115" s="129"/>
      <c r="GY115" s="93"/>
    </row>
    <row r="116" spans="1:207">
      <c r="A116" s="39" t="str">
        <f>'Picking Information'!B119</f>
        <v>4</v>
      </c>
      <c r="B116" s="40" t="str">
        <f>'Picking Information'!D119</f>
        <v>TraIL</v>
      </c>
      <c r="C116" s="40" t="str">
        <f>'Picking Information'!E119</f>
        <v>sample name</v>
      </c>
      <c r="D116" s="45">
        <f>'Picking Information'!F119</f>
        <v>0</v>
      </c>
      <c r="E116" s="45">
        <v>1</v>
      </c>
      <c r="F116" s="121">
        <f>'Picking Information'!H119</f>
        <v>100</v>
      </c>
      <c r="G116" s="121">
        <f>'Picking Information'!I119</f>
        <v>100</v>
      </c>
      <c r="H116" s="121">
        <f>'Picking Information'!J119</f>
        <v>100</v>
      </c>
      <c r="I116" s="121">
        <f>'Picking Information'!K119</f>
        <v>100</v>
      </c>
      <c r="J116" s="121">
        <f t="shared" si="320"/>
        <v>100</v>
      </c>
      <c r="K116" s="121">
        <f t="shared" si="321"/>
        <v>100</v>
      </c>
      <c r="L116" s="121">
        <f t="shared" si="322"/>
        <v>50</v>
      </c>
      <c r="M116" s="121">
        <f>IF('Picking Information'!P119="N",'Calculations Page'!F116*1.5,'Calculations Page'!F116)</f>
        <v>100</v>
      </c>
      <c r="N116" s="46" t="str">
        <f>'Picking Information'!R119</f>
        <v>apatite</v>
      </c>
      <c r="O116" s="222"/>
      <c r="P116" s="47">
        <f t="shared" si="323"/>
        <v>2.0784609690826529E-6</v>
      </c>
      <c r="Q116" s="306">
        <f t="shared" si="324"/>
        <v>8.9504172281360495E-7</v>
      </c>
      <c r="R116" s="47">
        <f t="shared" si="325"/>
        <v>1.013358894683579</v>
      </c>
      <c r="S116" s="47">
        <f t="shared" si="326"/>
        <v>6.6199999999999995E-2</v>
      </c>
      <c r="T116" s="47">
        <f t="shared" si="327"/>
        <v>0.06</v>
      </c>
      <c r="U116" s="47">
        <f t="shared" si="328"/>
        <v>0.77623303054496762</v>
      </c>
      <c r="V116" s="47">
        <f t="shared" si="329"/>
        <v>0.69010694319999999</v>
      </c>
      <c r="W116" s="47">
        <f t="shared" si="330"/>
        <v>0.64881813560000001</v>
      </c>
      <c r="X116" s="239">
        <f t="shared" si="331"/>
        <v>0.68086787185093611</v>
      </c>
      <c r="Y116" s="306">
        <f t="shared" si="205"/>
        <v>5.6837745019660078E-3</v>
      </c>
      <c r="Z116" s="306">
        <f t="shared" si="206"/>
        <v>4.4752086140680244E-6</v>
      </c>
      <c r="AA116" s="192"/>
      <c r="AB116" s="192"/>
      <c r="AC116" s="192"/>
      <c r="AD116" s="192"/>
      <c r="AE116" s="192"/>
      <c r="AF116" s="192"/>
      <c r="AG116" s="251">
        <f t="shared" si="166"/>
        <v>1433738424205.7283</v>
      </c>
      <c r="AH116" s="246">
        <f t="shared" si="332"/>
        <v>8608725199.2922001</v>
      </c>
      <c r="AI116" s="246">
        <f t="shared" si="167"/>
        <v>1691112105561.1543</v>
      </c>
      <c r="AJ116" s="246">
        <f t="shared" si="333"/>
        <v>13847555888.523577</v>
      </c>
      <c r="AK116" s="246">
        <f t="shared" si="168"/>
        <v>174546574.43947619</v>
      </c>
      <c r="AL116" s="246">
        <f t="shared" si="334"/>
        <v>79527107.403615773</v>
      </c>
      <c r="AM116" s="213" t="str">
        <f t="shared" si="210"/>
        <v>sample name</v>
      </c>
      <c r="AN116" s="256">
        <f t="shared" si="335"/>
        <v>1303284548.9639471</v>
      </c>
      <c r="AO116" s="252">
        <f t="shared" si="336"/>
        <v>1433738424205.7283</v>
      </c>
      <c r="AP116" s="252">
        <f t="shared" si="169"/>
        <v>-2.199E-3</v>
      </c>
      <c r="AQ116" s="252">
        <f t="shared" si="170"/>
        <v>-0.99998423165137618</v>
      </c>
      <c r="AR116" s="252">
        <f t="shared" si="337"/>
        <v>8608725199.2922001</v>
      </c>
      <c r="AS116" s="252">
        <f t="shared" si="171"/>
        <v>1.6318924942564423E-4</v>
      </c>
      <c r="AT116" s="252">
        <f t="shared" si="338"/>
        <v>-7.452123257462559E-2</v>
      </c>
      <c r="AU116" s="252">
        <f t="shared" si="339"/>
        <v>137290153.01859486</v>
      </c>
      <c r="AV116" s="252">
        <f t="shared" si="216"/>
        <v>9456562.6330664139</v>
      </c>
      <c r="AW116" s="252">
        <f t="shared" si="340"/>
        <v>996169.97067578149</v>
      </c>
      <c r="AX116" s="252">
        <f t="shared" si="218"/>
        <v>2673662207.5426502</v>
      </c>
      <c r="AY116" s="252">
        <f t="shared" si="219"/>
        <v>1691112105561.1543</v>
      </c>
      <c r="AZ116" s="252">
        <f t="shared" si="220"/>
        <v>-0.13029600894067567</v>
      </c>
      <c r="BA116" s="252">
        <f t="shared" si="221"/>
        <v>-1</v>
      </c>
      <c r="BB116" s="252">
        <f t="shared" si="222"/>
        <v>13847555888.523577</v>
      </c>
      <c r="BC116" s="252">
        <f t="shared" si="223"/>
        <v>5.34545603211162E-4</v>
      </c>
      <c r="BD116" s="252">
        <f t="shared" si="224"/>
        <v>-4.1025163014571245E-3</v>
      </c>
      <c r="BE116" s="252">
        <f t="shared" si="225"/>
        <v>26831629.130094022</v>
      </c>
      <c r="BF116" s="252">
        <f t="shared" si="341"/>
        <v>269331.52955150726</v>
      </c>
      <c r="BG116" s="252">
        <f t="shared" si="342"/>
        <v>124328.76421099737</v>
      </c>
      <c r="BH116" s="213"/>
      <c r="BI116" s="213"/>
      <c r="BJ116" s="213"/>
      <c r="BK116" s="213"/>
      <c r="BL116" s="213" t="str">
        <f t="shared" si="228"/>
        <v>sample name</v>
      </c>
      <c r="BM116" s="485">
        <f>(($AC$20-'ICPMS Data'!V117)/('ICPMS Data'!V117/$AC$12-1)*AG116)</f>
        <v>1442224508600.5576</v>
      </c>
      <c r="BN116" s="485">
        <f t="shared" si="343"/>
        <v>1433738424205.7283</v>
      </c>
      <c r="BO116" s="485">
        <f>$AC$33-'ICPMS Data'!V117</f>
        <v>-0.99999899999999997</v>
      </c>
      <c r="BP116" s="485">
        <f>'ICPMS Data'!V117/$AC$12-1</f>
        <v>-0.9928325688073395</v>
      </c>
      <c r="BQ116" s="485">
        <f t="shared" si="344"/>
        <v>8608725199.2922001</v>
      </c>
      <c r="BR116" s="485">
        <f>SQRT($AD$33^2+'ICPMS Data'!W117^2)</f>
        <v>1</v>
      </c>
      <c r="BS116" s="485">
        <f>BP116*SQRT(('ICPMS Data'!W117/'ICPMS Data'!V117)^2+($AE$12/$AC$12)^2)</f>
        <v>-0.99285807041188889</v>
      </c>
      <c r="BT116" s="485">
        <f t="shared" si="345"/>
        <v>2039659057534.6572</v>
      </c>
      <c r="BU116" s="485">
        <f t="shared" si="232"/>
        <v>10464703511.882029</v>
      </c>
      <c r="BV116" s="485">
        <f t="shared" si="346"/>
        <v>14799656485.616226</v>
      </c>
      <c r="BW116" s="485">
        <f>AI116*(($AC$21-'ICPMS Data'!X117)/('ICPMS Data'!X117/$AC$13-1))</f>
        <v>1473438918630.7102</v>
      </c>
      <c r="BX116" s="485">
        <f t="shared" si="347"/>
        <v>1691112105561.1543</v>
      </c>
      <c r="BY116" s="485">
        <f>$AC$34-'ICPMS Data'!X117</f>
        <v>-0.99999899999999997</v>
      </c>
      <c r="BZ116" s="485">
        <f>'ICPMS Data'!X117/$AC$13-1</f>
        <v>-1</v>
      </c>
      <c r="CA116" s="485">
        <f t="shared" si="348"/>
        <v>13847555888.523577</v>
      </c>
      <c r="CB116" s="485">
        <f>SQRT($AD$34^2+'ICPMS Data'!Y117^2)</f>
        <v>1</v>
      </c>
      <c r="CC116" s="485">
        <f>BZ116*SQRT(('ICPMS Data'!Y117/'ICPMS Data'!X117)^2+($AE$13/$AC$13)^2)</f>
        <v>-1</v>
      </c>
      <c r="CD116" s="485">
        <f t="shared" si="349"/>
        <v>2083793272822.5024</v>
      </c>
      <c r="CE116" s="485">
        <v>0</v>
      </c>
      <c r="CF116" s="485">
        <v>0</v>
      </c>
      <c r="CG116" s="213" t="str">
        <f t="shared" si="350"/>
        <v>sample name</v>
      </c>
      <c r="CH116" s="262">
        <f t="shared" si="351"/>
        <v>1440921224051.5938</v>
      </c>
      <c r="CI116" s="257">
        <f t="shared" si="352"/>
        <v>2039659062155.1809</v>
      </c>
      <c r="CJ116" s="257">
        <f t="shared" si="240"/>
        <v>10455246949.248962</v>
      </c>
      <c r="CK116" s="257">
        <f t="shared" si="353"/>
        <v>14799656519.142496</v>
      </c>
      <c r="CL116" s="262">
        <f t="shared" si="354"/>
        <v>1470765256423.1675</v>
      </c>
      <c r="CM116" s="257">
        <f t="shared" si="355"/>
        <v>2083793272995.249</v>
      </c>
      <c r="CN116" s="262">
        <f t="shared" si="356"/>
        <v>-269331.52955150726</v>
      </c>
      <c r="CO116" s="257">
        <f t="shared" si="357"/>
        <v>124328.76421099737</v>
      </c>
      <c r="CP116" s="286"/>
      <c r="CQ116" s="218">
        <f t="shared" si="358"/>
        <v>2.4109243704332935E-12</v>
      </c>
      <c r="CR116" s="48">
        <f t="shared" si="359"/>
        <v>3.3882271664527924E-12</v>
      </c>
      <c r="CS116" s="219">
        <f t="shared" si="360"/>
        <v>2.3935568505840428E-12</v>
      </c>
      <c r="CT116" s="219">
        <f t="shared" si="361"/>
        <v>3.3881379770019618E-12</v>
      </c>
      <c r="CU116" s="323">
        <f t="shared" si="362"/>
        <v>0.56437141893797726</v>
      </c>
      <c r="CV116" s="219">
        <f t="shared" si="363"/>
        <v>1.7367519849250768E-14</v>
      </c>
      <c r="CW116" s="219">
        <f t="shared" si="364"/>
        <v>2.4584147041764943E-14</v>
      </c>
      <c r="CX116" s="323">
        <f t="shared" si="365"/>
        <v>3.5831675947316753E-3</v>
      </c>
      <c r="CY116" s="48">
        <f t="shared" si="366"/>
        <v>2.443131655187986E-12</v>
      </c>
      <c r="CZ116" s="48">
        <f t="shared" si="367"/>
        <v>3.4614506195934368E-12</v>
      </c>
      <c r="DA116" s="323">
        <f t="shared" si="368"/>
        <v>0.43204541346729097</v>
      </c>
      <c r="DB116" s="219">
        <f t="shared" si="369"/>
        <v>0</v>
      </c>
      <c r="DC116" s="219">
        <f t="shared" si="370"/>
        <v>0</v>
      </c>
      <c r="DD116" s="213"/>
      <c r="DE116" s="267">
        <f t="shared" si="371"/>
        <v>0.57387232789423681</v>
      </c>
      <c r="DF116" s="263">
        <f t="shared" si="372"/>
        <v>0.80649971243075813</v>
      </c>
      <c r="DG116" s="263">
        <f t="shared" si="373"/>
        <v>0.56690426926982029</v>
      </c>
      <c r="DH116" s="263">
        <f t="shared" si="374"/>
        <v>0.8031950017704611</v>
      </c>
      <c r="DI116" s="263">
        <f t="shared" si="375"/>
        <v>0</v>
      </c>
      <c r="DJ116" s="268">
        <f t="shared" si="376"/>
        <v>0</v>
      </c>
      <c r="DL116" s="49">
        <f>'He Data'!P118/(1000000000*22413.6)</f>
        <v>4.4615768997394438E-14</v>
      </c>
      <c r="DM116" s="45">
        <f>DL116*('He Data'!Q118/'He Data'!P118)</f>
        <v>4.4615768997394438E-16</v>
      </c>
      <c r="DN116" s="50">
        <f t="shared" si="377"/>
        <v>26867616090.23093</v>
      </c>
      <c r="DO116" s="51">
        <f>DN116*('He Data'!Q118/'He Data'!P118)</f>
        <v>268676160.9023093</v>
      </c>
      <c r="DP116" s="50">
        <f t="shared" si="378"/>
        <v>6.5527793044642685E-14</v>
      </c>
      <c r="DQ116" s="50">
        <f t="shared" si="379"/>
        <v>6.5527793044642689E-16</v>
      </c>
      <c r="DR116" s="50">
        <f>('He Data'!P118/1000000000)*0.0000000008107131194</f>
        <v>8.1071311940000007E-19</v>
      </c>
      <c r="DS116" s="50">
        <f>('He Data'!P118/1000000000)/3785.41178*42</f>
        <v>1.1095226210766429E-11</v>
      </c>
      <c r="DW116" s="213" t="str">
        <f t="shared" si="268"/>
        <v>sample name</v>
      </c>
      <c r="DX116" s="324">
        <f t="shared" si="269"/>
        <v>11.682668485640901</v>
      </c>
      <c r="DY116" s="325">
        <f t="shared" si="380"/>
        <v>12.479820849095493</v>
      </c>
      <c r="DZ116" s="326">
        <f t="shared" si="381"/>
        <v>11682668.485640902</v>
      </c>
      <c r="EA116" s="326">
        <f t="shared" si="382"/>
        <v>4.4615793103292131E-14</v>
      </c>
      <c r="EB116" s="324">
        <f t="shared" si="383"/>
        <v>-5.40299948539397E-7</v>
      </c>
      <c r="EC116" s="326">
        <f t="shared" si="384"/>
        <v>11682662.173495721</v>
      </c>
      <c r="ED116" s="324">
        <f t="shared" si="385"/>
        <v>11.682662173495721</v>
      </c>
      <c r="EE116" s="326"/>
      <c r="EF116" s="457" t="str">
        <f>'Picking Information'!B119</f>
        <v>4</v>
      </c>
      <c r="EG116" s="459" t="str">
        <f>'Picking Information'!C119</f>
        <v>a</v>
      </c>
      <c r="EH116" s="510">
        <f>IF($EG116="a",'Alpha Ejection Compiler'!G116,IF($EG116="z",'Alpha Ejection Compiler'!N116,IF($EG116="t",'Alpha Ejection Compiler'!U116,IF($EG116="m",'Alpha Ejection Compiler'!AB116,-1))))</f>
        <v>8.9504172281360495E-7</v>
      </c>
      <c r="EI116" s="511">
        <f>'Alpha Ejection Compiler'!E116</f>
        <v>36.473074156562177</v>
      </c>
      <c r="EJ116" s="30">
        <f>IF($EG116="a",'Alpha Ejection Compiler'!H116,IF($EG116="z",'Alpha Ejection Compiler'!O116,IF($EG116="t",'Alpha Ejection Compiler'!V116,IF($EG116="m",'Alpha Ejection Compiler'!AC116,-1))))</f>
        <v>0.63662546245111906</v>
      </c>
      <c r="EK116" s="30">
        <f>IF($EG116="a",'Alpha Ejection Compiler'!I116,IF($EG116="z",'Alpha Ejection Compiler'!P116,IF($EG116="t",'Alpha Ejection Compiler'!W116,IF($EG116="m",'Alpha Ejection Compiler'!AD116,-1))))</f>
        <v>0.58319411675377286</v>
      </c>
      <c r="EL116" s="30">
        <f>IF($EG116="a",'Alpha Ejection Compiler'!J116,IF($EG116="z",'Alpha Ejection Compiler'!Q116,IF($EG116="t",'Alpha Ejection Compiler'!X116,IF($EG116="m",'Alpha Ejection Compiler'!AE116,-1))))</f>
        <v>0.57525580606267845</v>
      </c>
      <c r="EM116" s="30">
        <f>IF($EG116="a",'Alpha Ejection Compiler'!K116,IF($EG116="z",'Alpha Ejection Compiler'!R116,IF($EG116="t",'Alpha Ejection Compiler'!Y116,IF($EG116="m",'Alpha Ejection Compiler'!AF116,-1))))</f>
        <v>0.8803829323788831</v>
      </c>
      <c r="EN116" s="30">
        <f t="shared" si="386"/>
        <v>0.62289296042458098</v>
      </c>
      <c r="EO116" s="30">
        <f t="shared" si="387"/>
        <v>0.68086787185093611</v>
      </c>
      <c r="EP116" s="213" t="str">
        <f t="shared" si="275"/>
        <v>sample name</v>
      </c>
      <c r="EQ116" s="474">
        <f t="shared" si="276"/>
        <v>11.682662173495721</v>
      </c>
      <c r="ER116" s="475">
        <f t="shared" si="388"/>
        <v>12.479814106248931</v>
      </c>
      <c r="ES116" s="473">
        <f t="shared" si="389"/>
        <v>11682662.173495721</v>
      </c>
      <c r="ET116" s="476">
        <f t="shared" si="390"/>
        <v>2.7808242859479022E-14</v>
      </c>
      <c r="EU116" s="478">
        <f t="shared" si="391"/>
        <v>0.37671716784478099</v>
      </c>
      <c r="EV116" s="477">
        <f t="shared" si="392"/>
        <v>16083721.580382382</v>
      </c>
      <c r="EW116" s="474">
        <f t="shared" si="393"/>
        <v>16.083721580382381</v>
      </c>
      <c r="EX116" s="474"/>
      <c r="EZ116" s="128">
        <f t="shared" si="394"/>
        <v>2.9704040515747972E-21</v>
      </c>
      <c r="FA116" s="63">
        <f t="shared" si="395"/>
        <v>1.1973081346474233E-22</v>
      </c>
      <c r="FB116" s="67">
        <f t="shared" si="396"/>
        <v>7.2524363184255366E-22</v>
      </c>
      <c r="FC116" s="63">
        <f t="shared" si="397"/>
        <v>0</v>
      </c>
      <c r="FD116" s="63">
        <f t="shared" si="398"/>
        <v>3.8153784968820935E-21</v>
      </c>
      <c r="FE116" s="67">
        <f t="shared" si="399"/>
        <v>1.610802832088443E-10</v>
      </c>
      <c r="FF116" s="67">
        <f t="shared" si="400"/>
        <v>11682668.485640902</v>
      </c>
      <c r="FG116" s="64">
        <f t="shared" si="401"/>
        <v>11.682668485640901</v>
      </c>
      <c r="FH116" s="65">
        <f t="shared" si="402"/>
        <v>17150937.628700923</v>
      </c>
      <c r="FI116" s="65">
        <f t="shared" si="403"/>
        <v>17.150937628700923</v>
      </c>
      <c r="FJ116" s="65">
        <f t="shared" si="404"/>
        <v>19.472796493930787</v>
      </c>
      <c r="FK116" s="63">
        <f t="shared" si="405"/>
        <v>3.8153784968820935E-21</v>
      </c>
      <c r="FL116" s="63">
        <f t="shared" si="406"/>
        <v>4.3317286102918066E-21</v>
      </c>
      <c r="FM116" s="63">
        <f t="shared" si="407"/>
        <v>13264244.25602527</v>
      </c>
      <c r="FN116" s="65">
        <f t="shared" si="285"/>
        <v>13.26424425602527</v>
      </c>
      <c r="FO116" s="66">
        <f t="shared" si="408"/>
        <v>113.53779551588126</v>
      </c>
      <c r="FQ116" s="73">
        <f>IF('Picking Information'!U119="Y",'Calculations Page'!FG116,-1)</f>
        <v>11.682668485640901</v>
      </c>
      <c r="FR116" s="72">
        <f>IF('Picking Information'!U119="Y",'Calculations Page'!FN116,-1)</f>
        <v>13.26424425602527</v>
      </c>
      <c r="FS116" s="72">
        <f>IF('Picking Information'!A119="Y",1,'Calculations Page'!X116)</f>
        <v>0.68086787185093611</v>
      </c>
      <c r="FT116" s="72">
        <f t="shared" si="287"/>
        <v>7</v>
      </c>
      <c r="FU116" s="72">
        <f t="shared" si="409"/>
        <v>17.158495750257128</v>
      </c>
      <c r="FV116" s="72">
        <f t="shared" si="289"/>
        <v>19.481377818528117</v>
      </c>
      <c r="FW116" s="74">
        <f t="shared" si="410"/>
        <v>38.962755637056233</v>
      </c>
      <c r="FY116" s="79">
        <f t="shared" si="187"/>
        <v>49.847697442687604</v>
      </c>
      <c r="FZ116" s="80">
        <f t="shared" si="188"/>
        <v>0.49847697442687605</v>
      </c>
      <c r="GA116" s="80">
        <f>(DE116/1000)/'Calculations Page'!EH116</f>
        <v>641.16824195663492</v>
      </c>
      <c r="GB116" s="80">
        <f t="shared" si="189"/>
        <v>901.0749911138098</v>
      </c>
      <c r="GC116" s="80">
        <f>(DG116/1000)/'Calculations Page'!EH116</f>
        <v>633.38306452098186</v>
      </c>
      <c r="GD116" s="80">
        <f t="shared" si="190"/>
        <v>897.3827490919424</v>
      </c>
      <c r="GE116" s="80">
        <f>(DI116/1000)/'Calculations Page'!EH116</f>
        <v>0</v>
      </c>
      <c r="GF116" s="80" t="e">
        <f t="shared" si="191"/>
        <v>#DIV/0!</v>
      </c>
      <c r="GG116" s="81">
        <f t="shared" si="411"/>
        <v>790.01326211906564</v>
      </c>
      <c r="GH116" s="516">
        <f t="shared" si="192"/>
        <v>1.4263639754173495E-16</v>
      </c>
      <c r="GI116" s="515"/>
      <c r="GJ116" s="243"/>
      <c r="GK116" s="85" t="str">
        <f t="shared" si="412"/>
        <v>49.848</v>
      </c>
      <c r="GL116" s="86" t="str">
        <f t="shared" si="413"/>
        <v>0.498</v>
      </c>
      <c r="GM116" s="86" t="str">
        <f t="shared" si="414"/>
        <v>641.17</v>
      </c>
      <c r="GN116" s="86" t="str">
        <f t="shared" si="415"/>
        <v>901.07</v>
      </c>
      <c r="GO116" s="86" t="str">
        <f t="shared" si="416"/>
        <v>633.38</v>
      </c>
      <c r="GP116" s="86" t="str">
        <f t="shared" si="417"/>
        <v>897.38</v>
      </c>
      <c r="GQ116" s="86" t="str">
        <f t="shared" si="418"/>
        <v>0.00</v>
      </c>
      <c r="GR116" s="86" t="e">
        <f t="shared" si="419"/>
        <v>#DIV/0!</v>
      </c>
      <c r="GS116" s="86" t="str">
        <f t="shared" si="420"/>
        <v>11.68</v>
      </c>
      <c r="GT116" s="86" t="str">
        <f t="shared" si="421"/>
        <v>0.681</v>
      </c>
      <c r="GU116" s="86" t="str">
        <f t="shared" si="422"/>
        <v>17.16</v>
      </c>
      <c r="GV116" s="87" t="str">
        <f t="shared" si="423"/>
        <v>19.48</v>
      </c>
      <c r="GW116" s="87" t="str">
        <f t="shared" si="424"/>
        <v>13.26</v>
      </c>
      <c r="GX116" s="129"/>
      <c r="GY116" s="93"/>
    </row>
    <row r="117" spans="1:207">
      <c r="A117" s="39" t="str">
        <f>'Picking Information'!B120</f>
        <v>4</v>
      </c>
      <c r="B117" s="40" t="str">
        <f>'Picking Information'!D120</f>
        <v>TraIL</v>
      </c>
      <c r="C117" s="40" t="str">
        <f>'Picking Information'!E120</f>
        <v>sample name</v>
      </c>
      <c r="D117" s="45">
        <f>'Picking Information'!F120</f>
        <v>0</v>
      </c>
      <c r="E117" s="45">
        <v>1</v>
      </c>
      <c r="F117" s="121">
        <f>'Picking Information'!H120</f>
        <v>100</v>
      </c>
      <c r="G117" s="121">
        <f>'Picking Information'!I120</f>
        <v>100</v>
      </c>
      <c r="H117" s="121">
        <f>'Picking Information'!J120</f>
        <v>100</v>
      </c>
      <c r="I117" s="121">
        <f>'Picking Information'!K120</f>
        <v>100</v>
      </c>
      <c r="J117" s="121">
        <f t="shared" si="320"/>
        <v>100</v>
      </c>
      <c r="K117" s="121">
        <f t="shared" si="321"/>
        <v>100</v>
      </c>
      <c r="L117" s="121">
        <f t="shared" si="322"/>
        <v>50</v>
      </c>
      <c r="M117" s="121">
        <f>IF('Picking Information'!P120="N",'Calculations Page'!F117*1.5,'Calculations Page'!F117)</f>
        <v>100</v>
      </c>
      <c r="N117" s="46" t="str">
        <f>'Picking Information'!R120</f>
        <v>apatite</v>
      </c>
      <c r="O117" s="222"/>
      <c r="P117" s="47">
        <f t="shared" si="323"/>
        <v>2.0784609690826529E-6</v>
      </c>
      <c r="Q117" s="306">
        <f t="shared" si="324"/>
        <v>8.9504172281360495E-7</v>
      </c>
      <c r="R117" s="47">
        <f t="shared" si="325"/>
        <v>1.013358894683579</v>
      </c>
      <c r="S117" s="47">
        <f t="shared" si="326"/>
        <v>6.6199999999999995E-2</v>
      </c>
      <c r="T117" s="47">
        <f t="shared" si="327"/>
        <v>0.06</v>
      </c>
      <c r="U117" s="47">
        <f t="shared" si="328"/>
        <v>0.77623303054496762</v>
      </c>
      <c r="V117" s="47">
        <f t="shared" si="329"/>
        <v>0.69010694319999999</v>
      </c>
      <c r="W117" s="47">
        <f t="shared" si="330"/>
        <v>0.64881813560000001</v>
      </c>
      <c r="X117" s="239">
        <f t="shared" si="331"/>
        <v>0.68086787185093611</v>
      </c>
      <c r="Y117" s="306">
        <f t="shared" si="205"/>
        <v>5.6837745019660078E-3</v>
      </c>
      <c r="Z117" s="306">
        <f t="shared" si="206"/>
        <v>4.4752086140680244E-6</v>
      </c>
      <c r="AA117" s="192"/>
      <c r="AB117" s="192"/>
      <c r="AC117" s="192"/>
      <c r="AD117" s="192"/>
      <c r="AE117" s="192"/>
      <c r="AF117" s="192"/>
      <c r="AG117" s="251">
        <f t="shared" si="166"/>
        <v>1433738424205.7283</v>
      </c>
      <c r="AH117" s="246">
        <f t="shared" si="332"/>
        <v>8608725199.2922001</v>
      </c>
      <c r="AI117" s="246">
        <f t="shared" si="167"/>
        <v>1691112105561.1543</v>
      </c>
      <c r="AJ117" s="246">
        <f t="shared" si="333"/>
        <v>13847555888.523577</v>
      </c>
      <c r="AK117" s="246">
        <f t="shared" si="168"/>
        <v>174546574.43947619</v>
      </c>
      <c r="AL117" s="246">
        <f t="shared" si="334"/>
        <v>79527107.403615773</v>
      </c>
      <c r="AM117" s="213" t="str">
        <f t="shared" si="210"/>
        <v>sample name</v>
      </c>
      <c r="AN117" s="256">
        <f t="shared" si="335"/>
        <v>1303284548.9639471</v>
      </c>
      <c r="AO117" s="252">
        <f t="shared" si="336"/>
        <v>1433738424205.7283</v>
      </c>
      <c r="AP117" s="252">
        <f t="shared" si="169"/>
        <v>-2.199E-3</v>
      </c>
      <c r="AQ117" s="252">
        <f t="shared" si="170"/>
        <v>-0.99998423165137618</v>
      </c>
      <c r="AR117" s="252">
        <f t="shared" si="337"/>
        <v>8608725199.2922001</v>
      </c>
      <c r="AS117" s="252">
        <f t="shared" si="171"/>
        <v>1.6318924942564423E-4</v>
      </c>
      <c r="AT117" s="252">
        <f t="shared" si="338"/>
        <v>-7.452123257462559E-2</v>
      </c>
      <c r="AU117" s="252">
        <f t="shared" si="339"/>
        <v>137290153.01859486</v>
      </c>
      <c r="AV117" s="252">
        <f t="shared" si="216"/>
        <v>9456562.6330664139</v>
      </c>
      <c r="AW117" s="252">
        <f t="shared" si="340"/>
        <v>996169.97067578149</v>
      </c>
      <c r="AX117" s="252">
        <f t="shared" si="218"/>
        <v>2673662207.5426502</v>
      </c>
      <c r="AY117" s="252">
        <f t="shared" si="219"/>
        <v>1691112105561.1543</v>
      </c>
      <c r="AZ117" s="252">
        <f t="shared" si="220"/>
        <v>-0.13029600894067567</v>
      </c>
      <c r="BA117" s="252">
        <f t="shared" si="221"/>
        <v>-1</v>
      </c>
      <c r="BB117" s="252">
        <f t="shared" si="222"/>
        <v>13847555888.523577</v>
      </c>
      <c r="BC117" s="252">
        <f t="shared" si="223"/>
        <v>5.34545603211162E-4</v>
      </c>
      <c r="BD117" s="252">
        <f t="shared" si="224"/>
        <v>-4.1025163014571245E-3</v>
      </c>
      <c r="BE117" s="252">
        <f t="shared" si="225"/>
        <v>26831629.130094022</v>
      </c>
      <c r="BF117" s="252">
        <f t="shared" si="341"/>
        <v>269331.52955150726</v>
      </c>
      <c r="BG117" s="252">
        <f t="shared" si="342"/>
        <v>124328.76421099737</v>
      </c>
      <c r="BH117" s="213"/>
      <c r="BI117" s="213"/>
      <c r="BJ117" s="213"/>
      <c r="BK117" s="213"/>
      <c r="BL117" s="213" t="str">
        <f t="shared" si="228"/>
        <v>sample name</v>
      </c>
      <c r="BM117" s="485">
        <f>(($AC$20-'ICPMS Data'!V118)/('ICPMS Data'!V118/$AC$12-1)*AG117)</f>
        <v>1442224508600.5576</v>
      </c>
      <c r="BN117" s="485">
        <f t="shared" si="343"/>
        <v>1433738424205.7283</v>
      </c>
      <c r="BO117" s="485">
        <f>$AC$33-'ICPMS Data'!V118</f>
        <v>-0.99999899999999997</v>
      </c>
      <c r="BP117" s="485">
        <f>'ICPMS Data'!V118/$AC$12-1</f>
        <v>-0.9928325688073395</v>
      </c>
      <c r="BQ117" s="485">
        <f t="shared" si="344"/>
        <v>8608725199.2922001</v>
      </c>
      <c r="BR117" s="485">
        <f>SQRT($AD$33^2+'ICPMS Data'!W118^2)</f>
        <v>1</v>
      </c>
      <c r="BS117" s="485">
        <f>BP117*SQRT(('ICPMS Data'!W118/'ICPMS Data'!V118)^2+($AE$12/$AC$12)^2)</f>
        <v>-0.99285807041188889</v>
      </c>
      <c r="BT117" s="485">
        <f t="shared" si="345"/>
        <v>2039659057534.6572</v>
      </c>
      <c r="BU117" s="485">
        <f t="shared" si="232"/>
        <v>10464703511.882029</v>
      </c>
      <c r="BV117" s="485">
        <f t="shared" si="346"/>
        <v>14799656485.616226</v>
      </c>
      <c r="BW117" s="485">
        <f>AI117*(($AC$21-'ICPMS Data'!X118)/('ICPMS Data'!X118/$AC$13-1))</f>
        <v>1473438918630.7102</v>
      </c>
      <c r="BX117" s="485">
        <f t="shared" si="347"/>
        <v>1691112105561.1543</v>
      </c>
      <c r="BY117" s="485">
        <f>$AC$34-'ICPMS Data'!X118</f>
        <v>-0.99999899999999997</v>
      </c>
      <c r="BZ117" s="485">
        <f>'ICPMS Data'!X118/$AC$13-1</f>
        <v>-1</v>
      </c>
      <c r="CA117" s="485">
        <f t="shared" si="348"/>
        <v>13847555888.523577</v>
      </c>
      <c r="CB117" s="485">
        <f>SQRT($AD$34^2+'ICPMS Data'!Y118^2)</f>
        <v>1</v>
      </c>
      <c r="CC117" s="485">
        <f>BZ117*SQRT(('ICPMS Data'!Y118/'ICPMS Data'!X118)^2+($AE$13/$AC$13)^2)</f>
        <v>-1</v>
      </c>
      <c r="CD117" s="485">
        <f t="shared" si="349"/>
        <v>2083793272822.5024</v>
      </c>
      <c r="CE117" s="485">
        <v>0</v>
      </c>
      <c r="CF117" s="485">
        <v>0</v>
      </c>
      <c r="CG117" s="213" t="str">
        <f t="shared" si="350"/>
        <v>sample name</v>
      </c>
      <c r="CH117" s="262">
        <f t="shared" si="351"/>
        <v>1440921224051.5938</v>
      </c>
      <c r="CI117" s="257">
        <f t="shared" si="352"/>
        <v>2039659062155.1809</v>
      </c>
      <c r="CJ117" s="257">
        <f t="shared" si="240"/>
        <v>10455246949.248962</v>
      </c>
      <c r="CK117" s="257">
        <f t="shared" si="353"/>
        <v>14799656519.142496</v>
      </c>
      <c r="CL117" s="262">
        <f t="shared" si="354"/>
        <v>1470765256423.1675</v>
      </c>
      <c r="CM117" s="257">
        <f t="shared" si="355"/>
        <v>2083793272995.249</v>
      </c>
      <c r="CN117" s="262">
        <f t="shared" si="356"/>
        <v>-269331.52955150726</v>
      </c>
      <c r="CO117" s="257">
        <f t="shared" si="357"/>
        <v>124328.76421099737</v>
      </c>
      <c r="CP117" s="286"/>
      <c r="CQ117" s="218">
        <f t="shared" si="358"/>
        <v>2.4109243704332935E-12</v>
      </c>
      <c r="CR117" s="48">
        <f t="shared" si="359"/>
        <v>3.3882271664527924E-12</v>
      </c>
      <c r="CS117" s="219">
        <f t="shared" si="360"/>
        <v>2.3935568505840428E-12</v>
      </c>
      <c r="CT117" s="219">
        <f t="shared" si="361"/>
        <v>3.3881379770019618E-12</v>
      </c>
      <c r="CU117" s="323">
        <f t="shared" si="362"/>
        <v>0.56437141893797726</v>
      </c>
      <c r="CV117" s="219">
        <f t="shared" si="363"/>
        <v>1.7367519849250768E-14</v>
      </c>
      <c r="CW117" s="219">
        <f t="shared" si="364"/>
        <v>2.4584147041764943E-14</v>
      </c>
      <c r="CX117" s="323">
        <f t="shared" si="365"/>
        <v>3.5831675947316753E-3</v>
      </c>
      <c r="CY117" s="48">
        <f t="shared" si="366"/>
        <v>2.443131655187986E-12</v>
      </c>
      <c r="CZ117" s="48">
        <f t="shared" si="367"/>
        <v>3.4614506195934368E-12</v>
      </c>
      <c r="DA117" s="323">
        <f t="shared" si="368"/>
        <v>0.43204541346729097</v>
      </c>
      <c r="DB117" s="219">
        <f t="shared" si="369"/>
        <v>0</v>
      </c>
      <c r="DC117" s="219">
        <f t="shared" si="370"/>
        <v>0</v>
      </c>
      <c r="DD117" s="213"/>
      <c r="DE117" s="267">
        <f t="shared" si="371"/>
        <v>0.57387232789423681</v>
      </c>
      <c r="DF117" s="263">
        <f t="shared" si="372"/>
        <v>0.80649971243075813</v>
      </c>
      <c r="DG117" s="263">
        <f t="shared" si="373"/>
        <v>0.56690426926982029</v>
      </c>
      <c r="DH117" s="263">
        <f t="shared" si="374"/>
        <v>0.8031950017704611</v>
      </c>
      <c r="DI117" s="263">
        <f t="shared" si="375"/>
        <v>0</v>
      </c>
      <c r="DJ117" s="268">
        <f t="shared" si="376"/>
        <v>0</v>
      </c>
      <c r="DL117" s="49">
        <f>'He Data'!P119/(1000000000*22413.6)</f>
        <v>4.4615768997394438E-14</v>
      </c>
      <c r="DM117" s="45">
        <f>DL117*('He Data'!Q119/'He Data'!P119)</f>
        <v>4.4615768997394438E-16</v>
      </c>
      <c r="DN117" s="50">
        <f t="shared" si="377"/>
        <v>26867616090.23093</v>
      </c>
      <c r="DO117" s="51">
        <f>DN117*('He Data'!Q119/'He Data'!P119)</f>
        <v>268676160.9023093</v>
      </c>
      <c r="DP117" s="50">
        <f t="shared" si="378"/>
        <v>6.5527793044642685E-14</v>
      </c>
      <c r="DQ117" s="50">
        <f t="shared" si="379"/>
        <v>6.5527793044642689E-16</v>
      </c>
      <c r="DR117" s="50">
        <f>('He Data'!P119/1000000000)*0.0000000008107131194</f>
        <v>8.1071311940000007E-19</v>
      </c>
      <c r="DS117" s="50">
        <f>('He Data'!P119/1000000000)/3785.41178*42</f>
        <v>1.1095226210766429E-11</v>
      </c>
      <c r="DW117" s="213" t="str">
        <f t="shared" si="268"/>
        <v>sample name</v>
      </c>
      <c r="DX117" s="324">
        <f t="shared" si="269"/>
        <v>11.682668485640901</v>
      </c>
      <c r="DY117" s="325">
        <f t="shared" si="380"/>
        <v>12.479820849095493</v>
      </c>
      <c r="DZ117" s="326">
        <f t="shared" si="381"/>
        <v>11682668.485640902</v>
      </c>
      <c r="EA117" s="326">
        <f t="shared" si="382"/>
        <v>4.4615793103292131E-14</v>
      </c>
      <c r="EB117" s="324">
        <f t="shared" si="383"/>
        <v>-5.40299948539397E-7</v>
      </c>
      <c r="EC117" s="326">
        <f t="shared" si="384"/>
        <v>11682662.173495721</v>
      </c>
      <c r="ED117" s="324">
        <f t="shared" si="385"/>
        <v>11.682662173495721</v>
      </c>
      <c r="EE117" s="326"/>
      <c r="EF117" s="457" t="str">
        <f>'Picking Information'!B120</f>
        <v>4</v>
      </c>
      <c r="EG117" s="459" t="str">
        <f>'Picking Information'!C120</f>
        <v>a</v>
      </c>
      <c r="EH117" s="510">
        <f>IF($EG117="a",'Alpha Ejection Compiler'!G117,IF($EG117="z",'Alpha Ejection Compiler'!N117,IF($EG117="t",'Alpha Ejection Compiler'!U117,IF($EG117="m",'Alpha Ejection Compiler'!AB117,-1))))</f>
        <v>8.9504172281360495E-7</v>
      </c>
      <c r="EI117" s="511">
        <f>'Alpha Ejection Compiler'!E117</f>
        <v>36.473074156562177</v>
      </c>
      <c r="EJ117" s="30">
        <f>IF($EG117="a",'Alpha Ejection Compiler'!H117,IF($EG117="z",'Alpha Ejection Compiler'!O117,IF($EG117="t",'Alpha Ejection Compiler'!V117,IF($EG117="m",'Alpha Ejection Compiler'!AC117,-1))))</f>
        <v>0.63662546245111906</v>
      </c>
      <c r="EK117" s="30">
        <f>IF($EG117="a",'Alpha Ejection Compiler'!I117,IF($EG117="z",'Alpha Ejection Compiler'!P117,IF($EG117="t",'Alpha Ejection Compiler'!W117,IF($EG117="m",'Alpha Ejection Compiler'!AD117,-1))))</f>
        <v>0.58319411675377286</v>
      </c>
      <c r="EL117" s="30">
        <f>IF($EG117="a",'Alpha Ejection Compiler'!J117,IF($EG117="z",'Alpha Ejection Compiler'!Q117,IF($EG117="t",'Alpha Ejection Compiler'!X117,IF($EG117="m",'Alpha Ejection Compiler'!AE117,-1))))</f>
        <v>0.57525580606267845</v>
      </c>
      <c r="EM117" s="30">
        <f>IF($EG117="a",'Alpha Ejection Compiler'!K117,IF($EG117="z",'Alpha Ejection Compiler'!R117,IF($EG117="t",'Alpha Ejection Compiler'!Y117,IF($EG117="m",'Alpha Ejection Compiler'!AF117,-1))))</f>
        <v>0.8803829323788831</v>
      </c>
      <c r="EN117" s="30">
        <f t="shared" si="386"/>
        <v>0.62289296042458098</v>
      </c>
      <c r="EO117" s="30">
        <f t="shared" si="387"/>
        <v>0.68086787185093611</v>
      </c>
      <c r="EP117" s="213" t="str">
        <f t="shared" si="275"/>
        <v>sample name</v>
      </c>
      <c r="EQ117" s="474">
        <f t="shared" si="276"/>
        <v>11.682662173495721</v>
      </c>
      <c r="ER117" s="475">
        <f t="shared" si="388"/>
        <v>12.479814106248931</v>
      </c>
      <c r="ES117" s="473">
        <f t="shared" si="389"/>
        <v>11682662.173495721</v>
      </c>
      <c r="ET117" s="476">
        <f t="shared" si="390"/>
        <v>2.7808242859479022E-14</v>
      </c>
      <c r="EU117" s="478">
        <f t="shared" si="391"/>
        <v>0.37671716784478099</v>
      </c>
      <c r="EV117" s="477">
        <f t="shared" si="392"/>
        <v>16083721.580382382</v>
      </c>
      <c r="EW117" s="474">
        <f t="shared" si="393"/>
        <v>16.083721580382381</v>
      </c>
      <c r="EX117" s="474"/>
      <c r="EZ117" s="128">
        <f t="shared" si="394"/>
        <v>2.9704040515747972E-21</v>
      </c>
      <c r="FA117" s="63">
        <f t="shared" si="395"/>
        <v>1.1973081346474233E-22</v>
      </c>
      <c r="FB117" s="67">
        <f t="shared" si="396"/>
        <v>7.2524363184255366E-22</v>
      </c>
      <c r="FC117" s="63">
        <f t="shared" si="397"/>
        <v>0</v>
      </c>
      <c r="FD117" s="63">
        <f t="shared" si="398"/>
        <v>3.8153784968820935E-21</v>
      </c>
      <c r="FE117" s="67">
        <f t="shared" si="399"/>
        <v>1.610802832088443E-10</v>
      </c>
      <c r="FF117" s="67">
        <f t="shared" si="400"/>
        <v>11682668.485640902</v>
      </c>
      <c r="FG117" s="64">
        <f t="shared" si="401"/>
        <v>11.682668485640901</v>
      </c>
      <c r="FH117" s="65">
        <f t="shared" si="402"/>
        <v>17150937.628700923</v>
      </c>
      <c r="FI117" s="65">
        <f t="shared" si="403"/>
        <v>17.150937628700923</v>
      </c>
      <c r="FJ117" s="65">
        <f t="shared" si="404"/>
        <v>19.472796493930787</v>
      </c>
      <c r="FK117" s="63">
        <f t="shared" si="405"/>
        <v>3.8153784968820935E-21</v>
      </c>
      <c r="FL117" s="63">
        <f t="shared" si="406"/>
        <v>4.3317286102918066E-21</v>
      </c>
      <c r="FM117" s="63">
        <f t="shared" si="407"/>
        <v>13264244.25602527</v>
      </c>
      <c r="FN117" s="65">
        <f t="shared" si="285"/>
        <v>13.26424425602527</v>
      </c>
      <c r="FO117" s="66">
        <f t="shared" si="408"/>
        <v>113.53779551588126</v>
      </c>
      <c r="FQ117" s="73">
        <f>IF('Picking Information'!U120="Y",'Calculations Page'!FG117,-1)</f>
        <v>11.682668485640901</v>
      </c>
      <c r="FR117" s="72">
        <f>IF('Picking Information'!U120="Y",'Calculations Page'!FN117,-1)</f>
        <v>13.26424425602527</v>
      </c>
      <c r="FS117" s="72">
        <f>IF('Picking Information'!A120="Y",1,'Calculations Page'!X117)</f>
        <v>0.68086787185093611</v>
      </c>
      <c r="FT117" s="72">
        <f t="shared" si="287"/>
        <v>7</v>
      </c>
      <c r="FU117" s="72">
        <f t="shared" si="409"/>
        <v>17.158495750257128</v>
      </c>
      <c r="FV117" s="72">
        <f t="shared" si="289"/>
        <v>19.481377818528117</v>
      </c>
      <c r="FW117" s="74">
        <f t="shared" si="410"/>
        <v>38.962755637056233</v>
      </c>
      <c r="FY117" s="79">
        <f t="shared" si="187"/>
        <v>49.847697442687604</v>
      </c>
      <c r="FZ117" s="80">
        <f t="shared" si="188"/>
        <v>0.49847697442687605</v>
      </c>
      <c r="GA117" s="80">
        <f>(DE117/1000)/'Calculations Page'!EH117</f>
        <v>641.16824195663492</v>
      </c>
      <c r="GB117" s="80">
        <f t="shared" si="189"/>
        <v>901.0749911138098</v>
      </c>
      <c r="GC117" s="80">
        <f>(DG117/1000)/'Calculations Page'!EH117</f>
        <v>633.38306452098186</v>
      </c>
      <c r="GD117" s="80">
        <f t="shared" si="190"/>
        <v>897.3827490919424</v>
      </c>
      <c r="GE117" s="80">
        <f>(DI117/1000)/'Calculations Page'!EH117</f>
        <v>0</v>
      </c>
      <c r="GF117" s="80" t="e">
        <f t="shared" si="191"/>
        <v>#DIV/0!</v>
      </c>
      <c r="GG117" s="81">
        <f t="shared" si="411"/>
        <v>790.01326211906564</v>
      </c>
      <c r="GH117" s="516">
        <f t="shared" si="192"/>
        <v>1.4263639754173495E-16</v>
      </c>
      <c r="GI117" s="515"/>
      <c r="GJ117" s="243"/>
      <c r="GK117" s="85" t="str">
        <f t="shared" si="412"/>
        <v>49.848</v>
      </c>
      <c r="GL117" s="86" t="str">
        <f t="shared" si="413"/>
        <v>0.498</v>
      </c>
      <c r="GM117" s="86" t="str">
        <f t="shared" si="414"/>
        <v>641.17</v>
      </c>
      <c r="GN117" s="86" t="str">
        <f t="shared" si="415"/>
        <v>901.07</v>
      </c>
      <c r="GO117" s="86" t="str">
        <f t="shared" si="416"/>
        <v>633.38</v>
      </c>
      <c r="GP117" s="86" t="str">
        <f t="shared" si="417"/>
        <v>897.38</v>
      </c>
      <c r="GQ117" s="86" t="str">
        <f t="shared" si="418"/>
        <v>0.00</v>
      </c>
      <c r="GR117" s="86" t="e">
        <f t="shared" si="419"/>
        <v>#DIV/0!</v>
      </c>
      <c r="GS117" s="86" t="str">
        <f t="shared" si="420"/>
        <v>11.68</v>
      </c>
      <c r="GT117" s="86" t="str">
        <f t="shared" si="421"/>
        <v>0.681</v>
      </c>
      <c r="GU117" s="86" t="str">
        <f t="shared" si="422"/>
        <v>17.16</v>
      </c>
      <c r="GV117" s="87" t="str">
        <f t="shared" si="423"/>
        <v>19.48</v>
      </c>
      <c r="GW117" s="87" t="str">
        <f t="shared" si="424"/>
        <v>13.26</v>
      </c>
      <c r="GX117" s="129"/>
      <c r="GY117" s="93"/>
    </row>
    <row r="118" spans="1:207">
      <c r="A118" s="39" t="str">
        <f>'Picking Information'!B121</f>
        <v>4</v>
      </c>
      <c r="B118" s="40" t="str">
        <f>'Picking Information'!D121</f>
        <v>TraIL</v>
      </c>
      <c r="C118" s="40" t="str">
        <f>'Picking Information'!E121</f>
        <v>sample name</v>
      </c>
      <c r="D118" s="45">
        <f>'Picking Information'!F121</f>
        <v>0</v>
      </c>
      <c r="E118" s="45">
        <v>1</v>
      </c>
      <c r="F118" s="121">
        <f>'Picking Information'!H121</f>
        <v>100</v>
      </c>
      <c r="G118" s="121">
        <f>'Picking Information'!I121</f>
        <v>100</v>
      </c>
      <c r="H118" s="121">
        <f>'Picking Information'!J121</f>
        <v>100</v>
      </c>
      <c r="I118" s="121">
        <f>'Picking Information'!K121</f>
        <v>100</v>
      </c>
      <c r="J118" s="121">
        <f t="shared" si="320"/>
        <v>100</v>
      </c>
      <c r="K118" s="121">
        <f t="shared" si="321"/>
        <v>100</v>
      </c>
      <c r="L118" s="121">
        <f t="shared" si="322"/>
        <v>50</v>
      </c>
      <c r="M118" s="121">
        <f>IF('Picking Information'!P121="N",'Calculations Page'!F118*1.5,'Calculations Page'!F118)</f>
        <v>100</v>
      </c>
      <c r="N118" s="46" t="str">
        <f>'Picking Information'!R121</f>
        <v>apatite</v>
      </c>
      <c r="O118" s="222"/>
      <c r="P118" s="47">
        <f t="shared" si="323"/>
        <v>2.0784609690826529E-6</v>
      </c>
      <c r="Q118" s="306">
        <f t="shared" si="324"/>
        <v>8.9504172281360495E-7</v>
      </c>
      <c r="R118" s="47">
        <f t="shared" si="325"/>
        <v>1.013358894683579</v>
      </c>
      <c r="S118" s="47">
        <f t="shared" si="326"/>
        <v>6.6199999999999995E-2</v>
      </c>
      <c r="T118" s="47">
        <f t="shared" si="327"/>
        <v>0.06</v>
      </c>
      <c r="U118" s="47">
        <f t="shared" si="328"/>
        <v>0.77623303054496762</v>
      </c>
      <c r="V118" s="47">
        <f t="shared" si="329"/>
        <v>0.69010694319999999</v>
      </c>
      <c r="W118" s="47">
        <f t="shared" si="330"/>
        <v>0.64881813560000001</v>
      </c>
      <c r="X118" s="239">
        <f t="shared" si="331"/>
        <v>0.68086787185093611</v>
      </c>
      <c r="Y118" s="306">
        <f t="shared" si="205"/>
        <v>5.6837745019660078E-3</v>
      </c>
      <c r="Z118" s="306">
        <f t="shared" si="206"/>
        <v>4.4752086140680244E-6</v>
      </c>
      <c r="AA118" s="192"/>
      <c r="AB118" s="192"/>
      <c r="AC118" s="192"/>
      <c r="AD118" s="192"/>
      <c r="AE118" s="192"/>
      <c r="AF118" s="192"/>
      <c r="AG118" s="251">
        <f t="shared" si="166"/>
        <v>1433738424205.7283</v>
      </c>
      <c r="AH118" s="246">
        <f t="shared" si="332"/>
        <v>8608725199.2922001</v>
      </c>
      <c r="AI118" s="246">
        <f t="shared" si="167"/>
        <v>1691112105561.1543</v>
      </c>
      <c r="AJ118" s="246">
        <f t="shared" si="333"/>
        <v>13847555888.523577</v>
      </c>
      <c r="AK118" s="246">
        <f t="shared" si="168"/>
        <v>174546574.43947619</v>
      </c>
      <c r="AL118" s="246">
        <f t="shared" si="334"/>
        <v>79527107.403615773</v>
      </c>
      <c r="AM118" s="213" t="str">
        <f t="shared" si="210"/>
        <v>sample name</v>
      </c>
      <c r="AN118" s="256">
        <f t="shared" si="335"/>
        <v>1303284548.9639471</v>
      </c>
      <c r="AO118" s="252">
        <f t="shared" si="336"/>
        <v>1433738424205.7283</v>
      </c>
      <c r="AP118" s="252">
        <f t="shared" si="169"/>
        <v>-2.199E-3</v>
      </c>
      <c r="AQ118" s="252">
        <f t="shared" si="170"/>
        <v>-0.99998423165137618</v>
      </c>
      <c r="AR118" s="252">
        <f t="shared" si="337"/>
        <v>8608725199.2922001</v>
      </c>
      <c r="AS118" s="252">
        <f t="shared" si="171"/>
        <v>1.6318924942564423E-4</v>
      </c>
      <c r="AT118" s="252">
        <f t="shared" si="338"/>
        <v>-7.452123257462559E-2</v>
      </c>
      <c r="AU118" s="252">
        <f t="shared" si="339"/>
        <v>137290153.01859486</v>
      </c>
      <c r="AV118" s="252">
        <f t="shared" si="216"/>
        <v>9456562.6330664139</v>
      </c>
      <c r="AW118" s="252">
        <f t="shared" si="340"/>
        <v>996169.97067578149</v>
      </c>
      <c r="AX118" s="252">
        <f t="shared" si="218"/>
        <v>2673662207.5426502</v>
      </c>
      <c r="AY118" s="252">
        <f t="shared" si="219"/>
        <v>1691112105561.1543</v>
      </c>
      <c r="AZ118" s="252">
        <f t="shared" si="220"/>
        <v>-0.13029600894067567</v>
      </c>
      <c r="BA118" s="252">
        <f t="shared" si="221"/>
        <v>-1</v>
      </c>
      <c r="BB118" s="252">
        <f t="shared" si="222"/>
        <v>13847555888.523577</v>
      </c>
      <c r="BC118" s="252">
        <f t="shared" si="223"/>
        <v>5.34545603211162E-4</v>
      </c>
      <c r="BD118" s="252">
        <f t="shared" si="224"/>
        <v>-4.1025163014571245E-3</v>
      </c>
      <c r="BE118" s="252">
        <f t="shared" si="225"/>
        <v>26831629.130094022</v>
      </c>
      <c r="BF118" s="252">
        <f t="shared" si="341"/>
        <v>269331.52955150726</v>
      </c>
      <c r="BG118" s="252">
        <f t="shared" si="342"/>
        <v>124328.76421099737</v>
      </c>
      <c r="BH118" s="213"/>
      <c r="BI118" s="213"/>
      <c r="BJ118" s="213"/>
      <c r="BK118" s="213"/>
      <c r="BL118" s="213" t="str">
        <f t="shared" si="228"/>
        <v>sample name</v>
      </c>
      <c r="BM118" s="485">
        <f>(($AC$20-'ICPMS Data'!V119)/('ICPMS Data'!V119/$AC$12-1)*AG118)</f>
        <v>1442224508600.5576</v>
      </c>
      <c r="BN118" s="485">
        <f t="shared" si="343"/>
        <v>1433738424205.7283</v>
      </c>
      <c r="BO118" s="485">
        <f>$AC$33-'ICPMS Data'!V119</f>
        <v>-0.99999899999999997</v>
      </c>
      <c r="BP118" s="485">
        <f>'ICPMS Data'!V119/$AC$12-1</f>
        <v>-0.9928325688073395</v>
      </c>
      <c r="BQ118" s="485">
        <f t="shared" si="344"/>
        <v>8608725199.2922001</v>
      </c>
      <c r="BR118" s="485">
        <f>SQRT($AD$33^2+'ICPMS Data'!W119^2)</f>
        <v>1</v>
      </c>
      <c r="BS118" s="485">
        <f>BP118*SQRT(('ICPMS Data'!W119/'ICPMS Data'!V119)^2+($AE$12/$AC$12)^2)</f>
        <v>-0.99285807041188889</v>
      </c>
      <c r="BT118" s="485">
        <f t="shared" si="345"/>
        <v>2039659057534.6572</v>
      </c>
      <c r="BU118" s="485">
        <f t="shared" si="232"/>
        <v>10464703511.882029</v>
      </c>
      <c r="BV118" s="485">
        <f t="shared" si="346"/>
        <v>14799656485.616226</v>
      </c>
      <c r="BW118" s="485">
        <f>AI118*(($AC$21-'ICPMS Data'!X119)/('ICPMS Data'!X119/$AC$13-1))</f>
        <v>1473438918630.7102</v>
      </c>
      <c r="BX118" s="485">
        <f t="shared" si="347"/>
        <v>1691112105561.1543</v>
      </c>
      <c r="BY118" s="485">
        <f>$AC$34-'ICPMS Data'!X119</f>
        <v>-0.99999899999999997</v>
      </c>
      <c r="BZ118" s="485">
        <f>'ICPMS Data'!X119/$AC$13-1</f>
        <v>-1</v>
      </c>
      <c r="CA118" s="485">
        <f t="shared" si="348"/>
        <v>13847555888.523577</v>
      </c>
      <c r="CB118" s="485">
        <f>SQRT($AD$34^2+'ICPMS Data'!Y119^2)</f>
        <v>1</v>
      </c>
      <c r="CC118" s="485">
        <f>BZ118*SQRT(('ICPMS Data'!Y119/'ICPMS Data'!X119)^2+($AE$13/$AC$13)^2)</f>
        <v>-1</v>
      </c>
      <c r="CD118" s="485">
        <f t="shared" si="349"/>
        <v>2083793272822.5024</v>
      </c>
      <c r="CE118" s="485">
        <v>0</v>
      </c>
      <c r="CF118" s="485">
        <v>0</v>
      </c>
      <c r="CG118" s="213" t="str">
        <f t="shared" si="350"/>
        <v>sample name</v>
      </c>
      <c r="CH118" s="262">
        <f t="shared" si="351"/>
        <v>1440921224051.5938</v>
      </c>
      <c r="CI118" s="257">
        <f t="shared" si="352"/>
        <v>2039659062155.1809</v>
      </c>
      <c r="CJ118" s="257">
        <f t="shared" si="240"/>
        <v>10455246949.248962</v>
      </c>
      <c r="CK118" s="257">
        <f t="shared" si="353"/>
        <v>14799656519.142496</v>
      </c>
      <c r="CL118" s="262">
        <f t="shared" si="354"/>
        <v>1470765256423.1675</v>
      </c>
      <c r="CM118" s="257">
        <f t="shared" si="355"/>
        <v>2083793272995.249</v>
      </c>
      <c r="CN118" s="262">
        <f t="shared" si="356"/>
        <v>-269331.52955150726</v>
      </c>
      <c r="CO118" s="257">
        <f t="shared" si="357"/>
        <v>124328.76421099737</v>
      </c>
      <c r="CP118" s="286"/>
      <c r="CQ118" s="218">
        <f t="shared" si="358"/>
        <v>2.4109243704332935E-12</v>
      </c>
      <c r="CR118" s="48">
        <f t="shared" si="359"/>
        <v>3.3882271664527924E-12</v>
      </c>
      <c r="CS118" s="219">
        <f t="shared" si="360"/>
        <v>2.3935568505840428E-12</v>
      </c>
      <c r="CT118" s="219">
        <f t="shared" si="361"/>
        <v>3.3881379770019618E-12</v>
      </c>
      <c r="CU118" s="323">
        <f t="shared" si="362"/>
        <v>0.56437141893797726</v>
      </c>
      <c r="CV118" s="219">
        <f t="shared" si="363"/>
        <v>1.7367519849250768E-14</v>
      </c>
      <c r="CW118" s="219">
        <f t="shared" si="364"/>
        <v>2.4584147041764943E-14</v>
      </c>
      <c r="CX118" s="323">
        <f t="shared" si="365"/>
        <v>3.5831675947316753E-3</v>
      </c>
      <c r="CY118" s="48">
        <f t="shared" si="366"/>
        <v>2.443131655187986E-12</v>
      </c>
      <c r="CZ118" s="48">
        <f t="shared" si="367"/>
        <v>3.4614506195934368E-12</v>
      </c>
      <c r="DA118" s="323">
        <f t="shared" si="368"/>
        <v>0.43204541346729097</v>
      </c>
      <c r="DB118" s="219">
        <f t="shared" si="369"/>
        <v>0</v>
      </c>
      <c r="DC118" s="219">
        <f t="shared" si="370"/>
        <v>0</v>
      </c>
      <c r="DD118" s="213"/>
      <c r="DE118" s="267">
        <f t="shared" si="371"/>
        <v>0.57387232789423681</v>
      </c>
      <c r="DF118" s="263">
        <f t="shared" si="372"/>
        <v>0.80649971243075813</v>
      </c>
      <c r="DG118" s="263">
        <f t="shared" si="373"/>
        <v>0.56690426926982029</v>
      </c>
      <c r="DH118" s="263">
        <f t="shared" si="374"/>
        <v>0.8031950017704611</v>
      </c>
      <c r="DI118" s="263">
        <f t="shared" si="375"/>
        <v>0</v>
      </c>
      <c r="DJ118" s="268">
        <f t="shared" si="376"/>
        <v>0</v>
      </c>
      <c r="DL118" s="49">
        <f>'He Data'!P120/(1000000000*22413.6)</f>
        <v>4.4615768997394438E-14</v>
      </c>
      <c r="DM118" s="45">
        <f>DL118*('He Data'!Q120/'He Data'!P120)</f>
        <v>4.4615768997394438E-16</v>
      </c>
      <c r="DN118" s="50">
        <f t="shared" si="377"/>
        <v>26867616090.23093</v>
      </c>
      <c r="DO118" s="51">
        <f>DN118*('He Data'!Q120/'He Data'!P120)</f>
        <v>268676160.9023093</v>
      </c>
      <c r="DP118" s="50">
        <f t="shared" si="378"/>
        <v>6.5527793044642685E-14</v>
      </c>
      <c r="DQ118" s="50">
        <f t="shared" si="379"/>
        <v>6.5527793044642689E-16</v>
      </c>
      <c r="DR118" s="50">
        <f>('He Data'!P120/1000000000)*0.0000000008107131194</f>
        <v>8.1071311940000007E-19</v>
      </c>
      <c r="DS118" s="50">
        <f>('He Data'!P120/1000000000)/3785.41178*42</f>
        <v>1.1095226210766429E-11</v>
      </c>
      <c r="DW118" s="213" t="str">
        <f t="shared" si="268"/>
        <v>sample name</v>
      </c>
      <c r="DX118" s="324">
        <f t="shared" si="269"/>
        <v>11.682668485640901</v>
      </c>
      <c r="DY118" s="325">
        <f t="shared" si="380"/>
        <v>12.479820849095493</v>
      </c>
      <c r="DZ118" s="326">
        <f t="shared" si="381"/>
        <v>11682668.485640902</v>
      </c>
      <c r="EA118" s="326">
        <f t="shared" si="382"/>
        <v>4.4615793103292131E-14</v>
      </c>
      <c r="EB118" s="324">
        <f t="shared" si="383"/>
        <v>-5.40299948539397E-7</v>
      </c>
      <c r="EC118" s="326">
        <f t="shared" si="384"/>
        <v>11682662.173495721</v>
      </c>
      <c r="ED118" s="324">
        <f t="shared" si="385"/>
        <v>11.682662173495721</v>
      </c>
      <c r="EE118" s="326"/>
      <c r="EF118" s="457" t="str">
        <f>'Picking Information'!B121</f>
        <v>4</v>
      </c>
      <c r="EG118" s="459" t="str">
        <f>'Picking Information'!C121</f>
        <v>a</v>
      </c>
      <c r="EH118" s="510">
        <f>IF($EG118="a",'Alpha Ejection Compiler'!G118,IF($EG118="z",'Alpha Ejection Compiler'!N118,IF($EG118="t",'Alpha Ejection Compiler'!U118,IF($EG118="m",'Alpha Ejection Compiler'!AB118,-1))))</f>
        <v>8.9504172281360495E-7</v>
      </c>
      <c r="EI118" s="511">
        <f>'Alpha Ejection Compiler'!E118</f>
        <v>36.473074156562177</v>
      </c>
      <c r="EJ118" s="30">
        <f>IF($EG118="a",'Alpha Ejection Compiler'!H118,IF($EG118="z",'Alpha Ejection Compiler'!O118,IF($EG118="t",'Alpha Ejection Compiler'!V118,IF($EG118="m",'Alpha Ejection Compiler'!AC118,-1))))</f>
        <v>0.63662546245111906</v>
      </c>
      <c r="EK118" s="30">
        <f>IF($EG118="a",'Alpha Ejection Compiler'!I118,IF($EG118="z",'Alpha Ejection Compiler'!P118,IF($EG118="t",'Alpha Ejection Compiler'!W118,IF($EG118="m",'Alpha Ejection Compiler'!AD118,-1))))</f>
        <v>0.58319411675377286</v>
      </c>
      <c r="EL118" s="30">
        <f>IF($EG118="a",'Alpha Ejection Compiler'!J118,IF($EG118="z",'Alpha Ejection Compiler'!Q118,IF($EG118="t",'Alpha Ejection Compiler'!X118,IF($EG118="m",'Alpha Ejection Compiler'!AE118,-1))))</f>
        <v>0.57525580606267845</v>
      </c>
      <c r="EM118" s="30">
        <f>IF($EG118="a",'Alpha Ejection Compiler'!K118,IF($EG118="z",'Alpha Ejection Compiler'!R118,IF($EG118="t",'Alpha Ejection Compiler'!Y118,IF($EG118="m",'Alpha Ejection Compiler'!AF118,-1))))</f>
        <v>0.8803829323788831</v>
      </c>
      <c r="EN118" s="30">
        <f t="shared" si="386"/>
        <v>0.62289296042458098</v>
      </c>
      <c r="EO118" s="30">
        <f t="shared" si="387"/>
        <v>0.68086787185093611</v>
      </c>
      <c r="EP118" s="213" t="str">
        <f t="shared" si="275"/>
        <v>sample name</v>
      </c>
      <c r="EQ118" s="474">
        <f t="shared" si="276"/>
        <v>11.682662173495721</v>
      </c>
      <c r="ER118" s="475">
        <f t="shared" si="388"/>
        <v>12.479814106248931</v>
      </c>
      <c r="ES118" s="473">
        <f t="shared" si="389"/>
        <v>11682662.173495721</v>
      </c>
      <c r="ET118" s="476">
        <f t="shared" si="390"/>
        <v>2.7808242859479022E-14</v>
      </c>
      <c r="EU118" s="478">
        <f t="shared" si="391"/>
        <v>0.37671716784478099</v>
      </c>
      <c r="EV118" s="477">
        <f t="shared" si="392"/>
        <v>16083721.580382382</v>
      </c>
      <c r="EW118" s="474">
        <f t="shared" si="393"/>
        <v>16.083721580382381</v>
      </c>
      <c r="EX118" s="474"/>
      <c r="EZ118" s="128">
        <f t="shared" si="394"/>
        <v>2.9704040515747972E-21</v>
      </c>
      <c r="FA118" s="63">
        <f t="shared" si="395"/>
        <v>1.1973081346474233E-22</v>
      </c>
      <c r="FB118" s="67">
        <f t="shared" si="396"/>
        <v>7.2524363184255366E-22</v>
      </c>
      <c r="FC118" s="63">
        <f t="shared" si="397"/>
        <v>0</v>
      </c>
      <c r="FD118" s="63">
        <f t="shared" si="398"/>
        <v>3.8153784968820935E-21</v>
      </c>
      <c r="FE118" s="67">
        <f t="shared" si="399"/>
        <v>1.610802832088443E-10</v>
      </c>
      <c r="FF118" s="67">
        <f t="shared" si="400"/>
        <v>11682668.485640902</v>
      </c>
      <c r="FG118" s="64">
        <f t="shared" si="401"/>
        <v>11.682668485640901</v>
      </c>
      <c r="FH118" s="65">
        <f t="shared" si="402"/>
        <v>17150937.628700923</v>
      </c>
      <c r="FI118" s="65">
        <f t="shared" si="403"/>
        <v>17.150937628700923</v>
      </c>
      <c r="FJ118" s="65">
        <f t="shared" si="404"/>
        <v>19.472796493930787</v>
      </c>
      <c r="FK118" s="63">
        <f t="shared" si="405"/>
        <v>3.8153784968820935E-21</v>
      </c>
      <c r="FL118" s="63">
        <f t="shared" si="406"/>
        <v>4.3317286102918066E-21</v>
      </c>
      <c r="FM118" s="63">
        <f t="shared" si="407"/>
        <v>13264244.25602527</v>
      </c>
      <c r="FN118" s="65">
        <f t="shared" si="285"/>
        <v>13.26424425602527</v>
      </c>
      <c r="FO118" s="66">
        <f t="shared" si="408"/>
        <v>113.53779551588126</v>
      </c>
      <c r="FQ118" s="73">
        <f>IF('Picking Information'!U121="Y",'Calculations Page'!FG118,-1)</f>
        <v>11.682668485640901</v>
      </c>
      <c r="FR118" s="72">
        <f>IF('Picking Information'!U121="Y",'Calculations Page'!FN118,-1)</f>
        <v>13.26424425602527</v>
      </c>
      <c r="FS118" s="72">
        <f>IF('Picking Information'!A121="Y",1,'Calculations Page'!X118)</f>
        <v>0.68086787185093611</v>
      </c>
      <c r="FT118" s="72">
        <f t="shared" si="287"/>
        <v>7</v>
      </c>
      <c r="FU118" s="72">
        <f t="shared" si="409"/>
        <v>17.158495750257128</v>
      </c>
      <c r="FV118" s="72">
        <f t="shared" si="289"/>
        <v>19.481377818528117</v>
      </c>
      <c r="FW118" s="74">
        <f t="shared" si="410"/>
        <v>38.962755637056233</v>
      </c>
      <c r="FY118" s="79">
        <f t="shared" si="187"/>
        <v>49.847697442687604</v>
      </c>
      <c r="FZ118" s="80">
        <f t="shared" si="188"/>
        <v>0.49847697442687605</v>
      </c>
      <c r="GA118" s="80">
        <f>(DE118/1000)/'Calculations Page'!EH118</f>
        <v>641.16824195663492</v>
      </c>
      <c r="GB118" s="80">
        <f t="shared" si="189"/>
        <v>901.0749911138098</v>
      </c>
      <c r="GC118" s="80">
        <f>(DG118/1000)/'Calculations Page'!EH118</f>
        <v>633.38306452098186</v>
      </c>
      <c r="GD118" s="80">
        <f t="shared" si="190"/>
        <v>897.3827490919424</v>
      </c>
      <c r="GE118" s="80">
        <f>(DI118/1000)/'Calculations Page'!EH118</f>
        <v>0</v>
      </c>
      <c r="GF118" s="80" t="e">
        <f t="shared" si="191"/>
        <v>#DIV/0!</v>
      </c>
      <c r="GG118" s="81">
        <f t="shared" si="411"/>
        <v>790.01326211906564</v>
      </c>
      <c r="GH118" s="516">
        <f t="shared" si="192"/>
        <v>1.4263639754173495E-16</v>
      </c>
      <c r="GI118" s="515"/>
      <c r="GJ118" s="243"/>
      <c r="GK118" s="85" t="str">
        <f t="shared" si="412"/>
        <v>49.848</v>
      </c>
      <c r="GL118" s="86" t="str">
        <f t="shared" si="413"/>
        <v>0.498</v>
      </c>
      <c r="GM118" s="86" t="str">
        <f t="shared" si="414"/>
        <v>641.17</v>
      </c>
      <c r="GN118" s="86" t="str">
        <f t="shared" si="415"/>
        <v>901.07</v>
      </c>
      <c r="GO118" s="86" t="str">
        <f t="shared" si="416"/>
        <v>633.38</v>
      </c>
      <c r="GP118" s="86" t="str">
        <f t="shared" si="417"/>
        <v>897.38</v>
      </c>
      <c r="GQ118" s="86" t="str">
        <f t="shared" si="418"/>
        <v>0.00</v>
      </c>
      <c r="GR118" s="86" t="e">
        <f t="shared" si="419"/>
        <v>#DIV/0!</v>
      </c>
      <c r="GS118" s="86" t="str">
        <f t="shared" si="420"/>
        <v>11.68</v>
      </c>
      <c r="GT118" s="86" t="str">
        <f t="shared" si="421"/>
        <v>0.681</v>
      </c>
      <c r="GU118" s="86" t="str">
        <f t="shared" si="422"/>
        <v>17.16</v>
      </c>
      <c r="GV118" s="87" t="str">
        <f t="shared" si="423"/>
        <v>19.48</v>
      </c>
      <c r="GW118" s="87" t="str">
        <f t="shared" si="424"/>
        <v>13.26</v>
      </c>
      <c r="GX118" s="129"/>
      <c r="GY118" s="93"/>
    </row>
    <row r="119" spans="1:207">
      <c r="A119" s="39" t="str">
        <f>'Picking Information'!B122</f>
        <v>4</v>
      </c>
      <c r="B119" s="40" t="str">
        <f>'Picking Information'!D122</f>
        <v>TraIL</v>
      </c>
      <c r="C119" s="40" t="str">
        <f>'Picking Information'!E122</f>
        <v>sample name</v>
      </c>
      <c r="D119" s="45">
        <f>'Picking Information'!F122</f>
        <v>0</v>
      </c>
      <c r="E119" s="45">
        <v>1</v>
      </c>
      <c r="F119" s="121">
        <f>'Picking Information'!H122</f>
        <v>100</v>
      </c>
      <c r="G119" s="121">
        <f>'Picking Information'!I122</f>
        <v>100</v>
      </c>
      <c r="H119" s="121">
        <f>'Picking Information'!J122</f>
        <v>100</v>
      </c>
      <c r="I119" s="121">
        <f>'Picking Information'!K122</f>
        <v>100</v>
      </c>
      <c r="J119" s="121">
        <f t="shared" si="320"/>
        <v>100</v>
      </c>
      <c r="K119" s="121">
        <f t="shared" si="321"/>
        <v>100</v>
      </c>
      <c r="L119" s="121">
        <f t="shared" si="322"/>
        <v>50</v>
      </c>
      <c r="M119" s="121">
        <f>IF('Picking Information'!P122="N",'Calculations Page'!F119*1.5,'Calculations Page'!F119)</f>
        <v>100</v>
      </c>
      <c r="N119" s="46" t="str">
        <f>'Picking Information'!R122</f>
        <v>apatite</v>
      </c>
      <c r="O119" s="222"/>
      <c r="P119" s="47">
        <f t="shared" si="323"/>
        <v>2.0784609690826529E-6</v>
      </c>
      <c r="Q119" s="306">
        <f t="shared" si="324"/>
        <v>8.9504172281360495E-7</v>
      </c>
      <c r="R119" s="47">
        <f t="shared" si="325"/>
        <v>1.013358894683579</v>
      </c>
      <c r="S119" s="47">
        <f t="shared" si="326"/>
        <v>6.6199999999999995E-2</v>
      </c>
      <c r="T119" s="47">
        <f t="shared" si="327"/>
        <v>0.06</v>
      </c>
      <c r="U119" s="47">
        <f t="shared" si="328"/>
        <v>0.77623303054496762</v>
      </c>
      <c r="V119" s="47">
        <f t="shared" si="329"/>
        <v>0.69010694319999999</v>
      </c>
      <c r="W119" s="47">
        <f t="shared" si="330"/>
        <v>0.64881813560000001</v>
      </c>
      <c r="X119" s="239">
        <f t="shared" si="331"/>
        <v>0.68086787185093611</v>
      </c>
      <c r="Y119" s="306">
        <f t="shared" si="205"/>
        <v>5.6837745019660078E-3</v>
      </c>
      <c r="Z119" s="306">
        <f t="shared" si="206"/>
        <v>4.4752086140680244E-6</v>
      </c>
      <c r="AA119" s="192"/>
      <c r="AB119" s="192"/>
      <c r="AC119" s="192"/>
      <c r="AD119" s="192"/>
      <c r="AE119" s="192"/>
      <c r="AF119" s="192"/>
      <c r="AG119" s="251">
        <f t="shared" si="166"/>
        <v>1433738424205.7283</v>
      </c>
      <c r="AH119" s="246">
        <f t="shared" si="332"/>
        <v>8608725199.2922001</v>
      </c>
      <c r="AI119" s="246">
        <f t="shared" si="167"/>
        <v>1691112105561.1543</v>
      </c>
      <c r="AJ119" s="246">
        <f t="shared" si="333"/>
        <v>13847555888.523577</v>
      </c>
      <c r="AK119" s="246">
        <f t="shared" si="168"/>
        <v>174546574.43947619</v>
      </c>
      <c r="AL119" s="246">
        <f t="shared" si="334"/>
        <v>79527107.403615773</v>
      </c>
      <c r="AM119" s="213" t="str">
        <f t="shared" si="210"/>
        <v>sample name</v>
      </c>
      <c r="AN119" s="256">
        <f t="shared" si="335"/>
        <v>1303284548.9639471</v>
      </c>
      <c r="AO119" s="252">
        <f t="shared" si="336"/>
        <v>1433738424205.7283</v>
      </c>
      <c r="AP119" s="252">
        <f t="shared" si="169"/>
        <v>-2.199E-3</v>
      </c>
      <c r="AQ119" s="252">
        <f t="shared" si="170"/>
        <v>-0.99998423165137618</v>
      </c>
      <c r="AR119" s="252">
        <f t="shared" si="337"/>
        <v>8608725199.2922001</v>
      </c>
      <c r="AS119" s="252">
        <f t="shared" si="171"/>
        <v>1.6318924942564423E-4</v>
      </c>
      <c r="AT119" s="252">
        <f t="shared" si="338"/>
        <v>-7.452123257462559E-2</v>
      </c>
      <c r="AU119" s="252">
        <f t="shared" si="339"/>
        <v>137290153.01859486</v>
      </c>
      <c r="AV119" s="252">
        <f t="shared" si="216"/>
        <v>9456562.6330664139</v>
      </c>
      <c r="AW119" s="252">
        <f t="shared" si="340"/>
        <v>996169.97067578149</v>
      </c>
      <c r="AX119" s="252">
        <f t="shared" si="218"/>
        <v>2673662207.5426502</v>
      </c>
      <c r="AY119" s="252">
        <f t="shared" si="219"/>
        <v>1691112105561.1543</v>
      </c>
      <c r="AZ119" s="252">
        <f t="shared" si="220"/>
        <v>-0.13029600894067567</v>
      </c>
      <c r="BA119" s="252">
        <f t="shared" si="221"/>
        <v>-1</v>
      </c>
      <c r="BB119" s="252">
        <f t="shared" si="222"/>
        <v>13847555888.523577</v>
      </c>
      <c r="BC119" s="252">
        <f t="shared" si="223"/>
        <v>5.34545603211162E-4</v>
      </c>
      <c r="BD119" s="252">
        <f t="shared" si="224"/>
        <v>-4.1025163014571245E-3</v>
      </c>
      <c r="BE119" s="252">
        <f t="shared" si="225"/>
        <v>26831629.130094022</v>
      </c>
      <c r="BF119" s="252">
        <f t="shared" si="341"/>
        <v>269331.52955150726</v>
      </c>
      <c r="BG119" s="252">
        <f t="shared" si="342"/>
        <v>124328.76421099737</v>
      </c>
      <c r="BH119" s="213"/>
      <c r="BI119" s="213"/>
      <c r="BJ119" s="213"/>
      <c r="BK119" s="213"/>
      <c r="BL119" s="213" t="str">
        <f t="shared" si="228"/>
        <v>sample name</v>
      </c>
      <c r="BM119" s="485">
        <f>(($AC$20-'ICPMS Data'!V120)/('ICPMS Data'!V120/$AC$12-1)*AG119)</f>
        <v>1442224508600.5576</v>
      </c>
      <c r="BN119" s="485">
        <f t="shared" si="343"/>
        <v>1433738424205.7283</v>
      </c>
      <c r="BO119" s="485">
        <f>$AC$33-'ICPMS Data'!V120</f>
        <v>-0.99999899999999997</v>
      </c>
      <c r="BP119" s="485">
        <f>'ICPMS Data'!V120/$AC$12-1</f>
        <v>-0.9928325688073395</v>
      </c>
      <c r="BQ119" s="485">
        <f t="shared" si="344"/>
        <v>8608725199.2922001</v>
      </c>
      <c r="BR119" s="485">
        <f>SQRT($AD$33^2+'ICPMS Data'!W120^2)</f>
        <v>1</v>
      </c>
      <c r="BS119" s="485">
        <f>BP119*SQRT(('ICPMS Data'!W120/'ICPMS Data'!V120)^2+($AE$12/$AC$12)^2)</f>
        <v>-0.99285807041188889</v>
      </c>
      <c r="BT119" s="485">
        <f t="shared" si="345"/>
        <v>2039659057534.6572</v>
      </c>
      <c r="BU119" s="485">
        <f t="shared" si="232"/>
        <v>10464703511.882029</v>
      </c>
      <c r="BV119" s="485">
        <f t="shared" si="346"/>
        <v>14799656485.616226</v>
      </c>
      <c r="BW119" s="485">
        <f>AI119*(($AC$21-'ICPMS Data'!X120)/('ICPMS Data'!X120/$AC$13-1))</f>
        <v>1473438918630.7102</v>
      </c>
      <c r="BX119" s="485">
        <f t="shared" si="347"/>
        <v>1691112105561.1543</v>
      </c>
      <c r="BY119" s="485">
        <f>$AC$34-'ICPMS Data'!X120</f>
        <v>-0.99999899999999997</v>
      </c>
      <c r="BZ119" s="485">
        <f>'ICPMS Data'!X120/$AC$13-1</f>
        <v>-1</v>
      </c>
      <c r="CA119" s="485">
        <f t="shared" si="348"/>
        <v>13847555888.523577</v>
      </c>
      <c r="CB119" s="485">
        <f>SQRT($AD$34^2+'ICPMS Data'!Y120^2)</f>
        <v>1</v>
      </c>
      <c r="CC119" s="485">
        <f>BZ119*SQRT(('ICPMS Data'!Y120/'ICPMS Data'!X120)^2+($AE$13/$AC$13)^2)</f>
        <v>-1</v>
      </c>
      <c r="CD119" s="485">
        <f t="shared" si="349"/>
        <v>2083793272822.5024</v>
      </c>
      <c r="CE119" s="485">
        <v>0</v>
      </c>
      <c r="CF119" s="485">
        <v>0</v>
      </c>
      <c r="CG119" s="213" t="str">
        <f t="shared" si="350"/>
        <v>sample name</v>
      </c>
      <c r="CH119" s="262">
        <f t="shared" si="351"/>
        <v>1440921224051.5938</v>
      </c>
      <c r="CI119" s="257">
        <f t="shared" si="352"/>
        <v>2039659062155.1809</v>
      </c>
      <c r="CJ119" s="257">
        <f t="shared" si="240"/>
        <v>10455246949.248962</v>
      </c>
      <c r="CK119" s="257">
        <f t="shared" si="353"/>
        <v>14799656519.142496</v>
      </c>
      <c r="CL119" s="262">
        <f t="shared" si="354"/>
        <v>1470765256423.1675</v>
      </c>
      <c r="CM119" s="257">
        <f t="shared" si="355"/>
        <v>2083793272995.249</v>
      </c>
      <c r="CN119" s="262">
        <f t="shared" si="356"/>
        <v>-269331.52955150726</v>
      </c>
      <c r="CO119" s="257">
        <f t="shared" si="357"/>
        <v>124328.76421099737</v>
      </c>
      <c r="CP119" s="286"/>
      <c r="CQ119" s="218">
        <f t="shared" si="358"/>
        <v>2.4109243704332935E-12</v>
      </c>
      <c r="CR119" s="48">
        <f t="shared" si="359"/>
        <v>3.3882271664527924E-12</v>
      </c>
      <c r="CS119" s="219">
        <f t="shared" si="360"/>
        <v>2.3935568505840428E-12</v>
      </c>
      <c r="CT119" s="219">
        <f t="shared" si="361"/>
        <v>3.3881379770019618E-12</v>
      </c>
      <c r="CU119" s="323">
        <f t="shared" si="362"/>
        <v>0.56437141893797726</v>
      </c>
      <c r="CV119" s="219">
        <f t="shared" si="363"/>
        <v>1.7367519849250768E-14</v>
      </c>
      <c r="CW119" s="219">
        <f t="shared" si="364"/>
        <v>2.4584147041764943E-14</v>
      </c>
      <c r="CX119" s="323">
        <f t="shared" si="365"/>
        <v>3.5831675947316753E-3</v>
      </c>
      <c r="CY119" s="48">
        <f t="shared" si="366"/>
        <v>2.443131655187986E-12</v>
      </c>
      <c r="CZ119" s="48">
        <f t="shared" si="367"/>
        <v>3.4614506195934368E-12</v>
      </c>
      <c r="DA119" s="323">
        <f t="shared" si="368"/>
        <v>0.43204541346729097</v>
      </c>
      <c r="DB119" s="219">
        <f t="shared" si="369"/>
        <v>0</v>
      </c>
      <c r="DC119" s="219">
        <f t="shared" si="370"/>
        <v>0</v>
      </c>
      <c r="DD119" s="213"/>
      <c r="DE119" s="267">
        <f t="shared" si="371"/>
        <v>0.57387232789423681</v>
      </c>
      <c r="DF119" s="263">
        <f t="shared" si="372"/>
        <v>0.80649971243075813</v>
      </c>
      <c r="DG119" s="263">
        <f t="shared" si="373"/>
        <v>0.56690426926982029</v>
      </c>
      <c r="DH119" s="263">
        <f t="shared" si="374"/>
        <v>0.8031950017704611</v>
      </c>
      <c r="DI119" s="263">
        <f t="shared" si="375"/>
        <v>0</v>
      </c>
      <c r="DJ119" s="268">
        <f t="shared" si="376"/>
        <v>0</v>
      </c>
      <c r="DL119" s="49">
        <f>'He Data'!P121/(1000000000*22413.6)</f>
        <v>4.4615768997394438E-14</v>
      </c>
      <c r="DM119" s="45">
        <f>DL119*('He Data'!Q121/'He Data'!P121)</f>
        <v>4.4615768997394438E-16</v>
      </c>
      <c r="DN119" s="50">
        <f t="shared" si="377"/>
        <v>26867616090.23093</v>
      </c>
      <c r="DO119" s="51">
        <f>DN119*('He Data'!Q121/'He Data'!P121)</f>
        <v>268676160.9023093</v>
      </c>
      <c r="DP119" s="50">
        <f t="shared" si="378"/>
        <v>6.5527793044642685E-14</v>
      </c>
      <c r="DQ119" s="50">
        <f t="shared" si="379"/>
        <v>6.5527793044642689E-16</v>
      </c>
      <c r="DR119" s="50">
        <f>('He Data'!P121/1000000000)*0.0000000008107131194</f>
        <v>8.1071311940000007E-19</v>
      </c>
      <c r="DS119" s="50">
        <f>('He Data'!P121/1000000000)/3785.41178*42</f>
        <v>1.1095226210766429E-11</v>
      </c>
      <c r="DW119" s="213" t="str">
        <f t="shared" si="268"/>
        <v>sample name</v>
      </c>
      <c r="DX119" s="324">
        <f t="shared" si="269"/>
        <v>11.682668485640901</v>
      </c>
      <c r="DY119" s="325">
        <f t="shared" si="380"/>
        <v>12.479820849095493</v>
      </c>
      <c r="DZ119" s="326">
        <f t="shared" si="381"/>
        <v>11682668.485640902</v>
      </c>
      <c r="EA119" s="326">
        <f t="shared" si="382"/>
        <v>4.4615793103292131E-14</v>
      </c>
      <c r="EB119" s="324">
        <f t="shared" si="383"/>
        <v>-5.40299948539397E-7</v>
      </c>
      <c r="EC119" s="326">
        <f t="shared" si="384"/>
        <v>11682662.173495721</v>
      </c>
      <c r="ED119" s="324">
        <f t="shared" si="385"/>
        <v>11.682662173495721</v>
      </c>
      <c r="EE119" s="326"/>
      <c r="EF119" s="457" t="str">
        <f>'Picking Information'!B122</f>
        <v>4</v>
      </c>
      <c r="EG119" s="459" t="str">
        <f>'Picking Information'!C122</f>
        <v>a</v>
      </c>
      <c r="EH119" s="510">
        <f>IF($EG119="a",'Alpha Ejection Compiler'!G119,IF($EG119="z",'Alpha Ejection Compiler'!N119,IF($EG119="t",'Alpha Ejection Compiler'!U119,IF($EG119="m",'Alpha Ejection Compiler'!AB119,-1))))</f>
        <v>8.9504172281360495E-7</v>
      </c>
      <c r="EI119" s="511">
        <f>'Alpha Ejection Compiler'!E119</f>
        <v>36.473074156562177</v>
      </c>
      <c r="EJ119" s="30">
        <f>IF($EG119="a",'Alpha Ejection Compiler'!H119,IF($EG119="z",'Alpha Ejection Compiler'!O119,IF($EG119="t",'Alpha Ejection Compiler'!V119,IF($EG119="m",'Alpha Ejection Compiler'!AC119,-1))))</f>
        <v>0.63662546245111906</v>
      </c>
      <c r="EK119" s="30">
        <f>IF($EG119="a",'Alpha Ejection Compiler'!I119,IF($EG119="z",'Alpha Ejection Compiler'!P119,IF($EG119="t",'Alpha Ejection Compiler'!W119,IF($EG119="m",'Alpha Ejection Compiler'!AD119,-1))))</f>
        <v>0.58319411675377286</v>
      </c>
      <c r="EL119" s="30">
        <f>IF($EG119="a",'Alpha Ejection Compiler'!J119,IF($EG119="z",'Alpha Ejection Compiler'!Q119,IF($EG119="t",'Alpha Ejection Compiler'!X119,IF($EG119="m",'Alpha Ejection Compiler'!AE119,-1))))</f>
        <v>0.57525580606267845</v>
      </c>
      <c r="EM119" s="30">
        <f>IF($EG119="a",'Alpha Ejection Compiler'!K119,IF($EG119="z",'Alpha Ejection Compiler'!R119,IF($EG119="t",'Alpha Ejection Compiler'!Y119,IF($EG119="m",'Alpha Ejection Compiler'!AF119,-1))))</f>
        <v>0.8803829323788831</v>
      </c>
      <c r="EN119" s="30">
        <f t="shared" si="386"/>
        <v>0.62289296042458098</v>
      </c>
      <c r="EO119" s="30">
        <f t="shared" si="387"/>
        <v>0.68086787185093611</v>
      </c>
      <c r="EP119" s="213" t="str">
        <f t="shared" si="275"/>
        <v>sample name</v>
      </c>
      <c r="EQ119" s="474">
        <f t="shared" si="276"/>
        <v>11.682662173495721</v>
      </c>
      <c r="ER119" s="475">
        <f t="shared" si="388"/>
        <v>12.479814106248931</v>
      </c>
      <c r="ES119" s="473">
        <f t="shared" si="389"/>
        <v>11682662.173495721</v>
      </c>
      <c r="ET119" s="476">
        <f t="shared" si="390"/>
        <v>2.7808242859479022E-14</v>
      </c>
      <c r="EU119" s="478">
        <f t="shared" si="391"/>
        <v>0.37671716784478099</v>
      </c>
      <c r="EV119" s="477">
        <f t="shared" si="392"/>
        <v>16083721.580382382</v>
      </c>
      <c r="EW119" s="474">
        <f t="shared" si="393"/>
        <v>16.083721580382381</v>
      </c>
      <c r="EX119" s="474"/>
      <c r="EZ119" s="128">
        <f t="shared" si="394"/>
        <v>2.9704040515747972E-21</v>
      </c>
      <c r="FA119" s="63">
        <f t="shared" si="395"/>
        <v>1.1973081346474233E-22</v>
      </c>
      <c r="FB119" s="67">
        <f t="shared" si="396"/>
        <v>7.2524363184255366E-22</v>
      </c>
      <c r="FC119" s="63">
        <f t="shared" si="397"/>
        <v>0</v>
      </c>
      <c r="FD119" s="63">
        <f t="shared" si="398"/>
        <v>3.8153784968820935E-21</v>
      </c>
      <c r="FE119" s="67">
        <f t="shared" si="399"/>
        <v>1.610802832088443E-10</v>
      </c>
      <c r="FF119" s="67">
        <f t="shared" si="400"/>
        <v>11682668.485640902</v>
      </c>
      <c r="FG119" s="64">
        <f t="shared" si="401"/>
        <v>11.682668485640901</v>
      </c>
      <c r="FH119" s="65">
        <f t="shared" si="402"/>
        <v>17150937.628700923</v>
      </c>
      <c r="FI119" s="65">
        <f t="shared" si="403"/>
        <v>17.150937628700923</v>
      </c>
      <c r="FJ119" s="65">
        <f t="shared" si="404"/>
        <v>19.472796493930787</v>
      </c>
      <c r="FK119" s="63">
        <f t="shared" si="405"/>
        <v>3.8153784968820935E-21</v>
      </c>
      <c r="FL119" s="63">
        <f t="shared" si="406"/>
        <v>4.3317286102918066E-21</v>
      </c>
      <c r="FM119" s="63">
        <f t="shared" si="407"/>
        <v>13264244.25602527</v>
      </c>
      <c r="FN119" s="65">
        <f t="shared" si="285"/>
        <v>13.26424425602527</v>
      </c>
      <c r="FO119" s="66">
        <f t="shared" si="408"/>
        <v>113.53779551588126</v>
      </c>
      <c r="FQ119" s="73">
        <f>IF('Picking Information'!U122="Y",'Calculations Page'!FG119,-1)</f>
        <v>11.682668485640901</v>
      </c>
      <c r="FR119" s="72">
        <f>IF('Picking Information'!U122="Y",'Calculations Page'!FN119,-1)</f>
        <v>13.26424425602527</v>
      </c>
      <c r="FS119" s="72">
        <f>IF('Picking Information'!A122="Y",1,'Calculations Page'!X119)</f>
        <v>0.68086787185093611</v>
      </c>
      <c r="FT119" s="72">
        <f t="shared" si="287"/>
        <v>7</v>
      </c>
      <c r="FU119" s="72">
        <f t="shared" si="409"/>
        <v>17.158495750257128</v>
      </c>
      <c r="FV119" s="72">
        <f t="shared" si="289"/>
        <v>19.481377818528117</v>
      </c>
      <c r="FW119" s="74">
        <f t="shared" si="410"/>
        <v>38.962755637056233</v>
      </c>
      <c r="FY119" s="79">
        <f t="shared" si="187"/>
        <v>49.847697442687604</v>
      </c>
      <c r="FZ119" s="80">
        <f t="shared" si="188"/>
        <v>0.49847697442687605</v>
      </c>
      <c r="GA119" s="80">
        <f>(DE119/1000)/'Calculations Page'!EH119</f>
        <v>641.16824195663492</v>
      </c>
      <c r="GB119" s="80">
        <f t="shared" si="189"/>
        <v>901.0749911138098</v>
      </c>
      <c r="GC119" s="80">
        <f>(DG119/1000)/'Calculations Page'!EH119</f>
        <v>633.38306452098186</v>
      </c>
      <c r="GD119" s="80">
        <f t="shared" si="190"/>
        <v>897.3827490919424</v>
      </c>
      <c r="GE119" s="80">
        <f>(DI119/1000)/'Calculations Page'!EH119</f>
        <v>0</v>
      </c>
      <c r="GF119" s="80" t="e">
        <f t="shared" si="191"/>
        <v>#DIV/0!</v>
      </c>
      <c r="GG119" s="81">
        <f t="shared" si="411"/>
        <v>790.01326211906564</v>
      </c>
      <c r="GH119" s="516">
        <f t="shared" si="192"/>
        <v>1.4263639754173495E-16</v>
      </c>
      <c r="GI119" s="515"/>
      <c r="GJ119" s="243"/>
      <c r="GK119" s="85" t="str">
        <f t="shared" si="412"/>
        <v>49.848</v>
      </c>
      <c r="GL119" s="86" t="str">
        <f t="shared" si="413"/>
        <v>0.498</v>
      </c>
      <c r="GM119" s="86" t="str">
        <f t="shared" si="414"/>
        <v>641.17</v>
      </c>
      <c r="GN119" s="86" t="str">
        <f t="shared" si="415"/>
        <v>901.07</v>
      </c>
      <c r="GO119" s="86" t="str">
        <f t="shared" si="416"/>
        <v>633.38</v>
      </c>
      <c r="GP119" s="86" t="str">
        <f t="shared" si="417"/>
        <v>897.38</v>
      </c>
      <c r="GQ119" s="86" t="str">
        <f t="shared" si="418"/>
        <v>0.00</v>
      </c>
      <c r="GR119" s="86" t="e">
        <f t="shared" si="419"/>
        <v>#DIV/0!</v>
      </c>
      <c r="GS119" s="86" t="str">
        <f t="shared" si="420"/>
        <v>11.68</v>
      </c>
      <c r="GT119" s="86" t="str">
        <f t="shared" si="421"/>
        <v>0.681</v>
      </c>
      <c r="GU119" s="86" t="str">
        <f t="shared" si="422"/>
        <v>17.16</v>
      </c>
      <c r="GV119" s="87" t="str">
        <f t="shared" si="423"/>
        <v>19.48</v>
      </c>
      <c r="GW119" s="87" t="str">
        <f t="shared" si="424"/>
        <v>13.26</v>
      </c>
      <c r="GX119" s="129"/>
      <c r="GY119" s="93"/>
    </row>
    <row r="120" spans="1:207">
      <c r="A120" s="39" t="str">
        <f>'Picking Information'!B123</f>
        <v>4</v>
      </c>
      <c r="B120" s="40" t="str">
        <f>'Picking Information'!D123</f>
        <v>TraIL</v>
      </c>
      <c r="C120" s="40" t="str">
        <f>'Picking Information'!E123</f>
        <v>sample name</v>
      </c>
      <c r="D120" s="45">
        <f>'Picking Information'!F123</f>
        <v>0</v>
      </c>
      <c r="E120" s="45">
        <v>1</v>
      </c>
      <c r="F120" s="121">
        <f>'Picking Information'!H123</f>
        <v>100</v>
      </c>
      <c r="G120" s="121">
        <f>'Picking Information'!I123</f>
        <v>100</v>
      </c>
      <c r="H120" s="121">
        <f>'Picking Information'!J123</f>
        <v>100</v>
      </c>
      <c r="I120" s="121">
        <f>'Picking Information'!K123</f>
        <v>100</v>
      </c>
      <c r="J120" s="121">
        <f t="shared" si="320"/>
        <v>100</v>
      </c>
      <c r="K120" s="121">
        <f t="shared" si="321"/>
        <v>100</v>
      </c>
      <c r="L120" s="121">
        <f t="shared" si="322"/>
        <v>50</v>
      </c>
      <c r="M120" s="121">
        <f>IF('Picking Information'!P123="N",'Calculations Page'!F120*1.5,'Calculations Page'!F120)</f>
        <v>100</v>
      </c>
      <c r="N120" s="46" t="str">
        <f>'Picking Information'!R123</f>
        <v>apatite</v>
      </c>
      <c r="O120" s="222"/>
      <c r="P120" s="47">
        <f t="shared" si="323"/>
        <v>2.0784609690826529E-6</v>
      </c>
      <c r="Q120" s="306">
        <f t="shared" si="324"/>
        <v>8.9504172281360495E-7</v>
      </c>
      <c r="R120" s="47">
        <f t="shared" si="325"/>
        <v>1.013358894683579</v>
      </c>
      <c r="S120" s="47">
        <f t="shared" si="326"/>
        <v>6.6199999999999995E-2</v>
      </c>
      <c r="T120" s="47">
        <f t="shared" si="327"/>
        <v>0.06</v>
      </c>
      <c r="U120" s="47">
        <f t="shared" si="328"/>
        <v>0.77623303054496762</v>
      </c>
      <c r="V120" s="47">
        <f t="shared" si="329"/>
        <v>0.69010694319999999</v>
      </c>
      <c r="W120" s="47">
        <f t="shared" si="330"/>
        <v>0.64881813560000001</v>
      </c>
      <c r="X120" s="239">
        <f t="shared" si="331"/>
        <v>0.68086787185093611</v>
      </c>
      <c r="Y120" s="306">
        <f t="shared" si="205"/>
        <v>5.6837745019660078E-3</v>
      </c>
      <c r="Z120" s="306">
        <f t="shared" si="206"/>
        <v>4.4752086140680244E-6</v>
      </c>
      <c r="AA120" s="192"/>
      <c r="AB120" s="192"/>
      <c r="AC120" s="192"/>
      <c r="AD120" s="192"/>
      <c r="AE120" s="192"/>
      <c r="AF120" s="192"/>
      <c r="AG120" s="251">
        <f t="shared" si="166"/>
        <v>1433738424205.7283</v>
      </c>
      <c r="AH120" s="246">
        <f t="shared" si="332"/>
        <v>8608725199.2922001</v>
      </c>
      <c r="AI120" s="246">
        <f t="shared" si="167"/>
        <v>1691112105561.1543</v>
      </c>
      <c r="AJ120" s="246">
        <f t="shared" si="333"/>
        <v>13847555888.523577</v>
      </c>
      <c r="AK120" s="246">
        <f t="shared" si="168"/>
        <v>174546574.43947619</v>
      </c>
      <c r="AL120" s="246">
        <f t="shared" si="334"/>
        <v>79527107.403615773</v>
      </c>
      <c r="AM120" s="213" t="str">
        <f t="shared" si="210"/>
        <v>sample name</v>
      </c>
      <c r="AN120" s="256">
        <f t="shared" si="335"/>
        <v>1303284548.9639471</v>
      </c>
      <c r="AO120" s="252">
        <f t="shared" si="336"/>
        <v>1433738424205.7283</v>
      </c>
      <c r="AP120" s="252">
        <f t="shared" si="169"/>
        <v>-2.199E-3</v>
      </c>
      <c r="AQ120" s="252">
        <f t="shared" si="170"/>
        <v>-0.99998423165137618</v>
      </c>
      <c r="AR120" s="252">
        <f t="shared" si="337"/>
        <v>8608725199.2922001</v>
      </c>
      <c r="AS120" s="252">
        <f t="shared" si="171"/>
        <v>1.6318924942564423E-4</v>
      </c>
      <c r="AT120" s="252">
        <f t="shared" si="338"/>
        <v>-7.452123257462559E-2</v>
      </c>
      <c r="AU120" s="252">
        <f t="shared" si="339"/>
        <v>137290153.01859486</v>
      </c>
      <c r="AV120" s="252">
        <f t="shared" si="216"/>
        <v>9456562.6330664139</v>
      </c>
      <c r="AW120" s="252">
        <f t="shared" si="340"/>
        <v>996169.97067578149</v>
      </c>
      <c r="AX120" s="252">
        <f t="shared" si="218"/>
        <v>2673662207.5426502</v>
      </c>
      <c r="AY120" s="252">
        <f t="shared" si="219"/>
        <v>1691112105561.1543</v>
      </c>
      <c r="AZ120" s="252">
        <f t="shared" si="220"/>
        <v>-0.13029600894067567</v>
      </c>
      <c r="BA120" s="252">
        <f t="shared" si="221"/>
        <v>-1</v>
      </c>
      <c r="BB120" s="252">
        <f t="shared" si="222"/>
        <v>13847555888.523577</v>
      </c>
      <c r="BC120" s="252">
        <f t="shared" si="223"/>
        <v>5.34545603211162E-4</v>
      </c>
      <c r="BD120" s="252">
        <f t="shared" si="224"/>
        <v>-4.1025163014571245E-3</v>
      </c>
      <c r="BE120" s="252">
        <f t="shared" si="225"/>
        <v>26831629.130094022</v>
      </c>
      <c r="BF120" s="252">
        <f t="shared" si="341"/>
        <v>269331.52955150726</v>
      </c>
      <c r="BG120" s="252">
        <f t="shared" si="342"/>
        <v>124328.76421099737</v>
      </c>
      <c r="BH120" s="213"/>
      <c r="BI120" s="213"/>
      <c r="BJ120" s="213"/>
      <c r="BK120" s="213"/>
      <c r="BL120" s="213" t="str">
        <f t="shared" si="228"/>
        <v>sample name</v>
      </c>
      <c r="BM120" s="485">
        <f>(($AC$20-'ICPMS Data'!V121)/('ICPMS Data'!V121/$AC$12-1)*AG120)</f>
        <v>1442224508600.5576</v>
      </c>
      <c r="BN120" s="485">
        <f t="shared" si="343"/>
        <v>1433738424205.7283</v>
      </c>
      <c r="BO120" s="485">
        <f>$AC$33-'ICPMS Data'!V121</f>
        <v>-0.99999899999999997</v>
      </c>
      <c r="BP120" s="485">
        <f>'ICPMS Data'!V121/$AC$12-1</f>
        <v>-0.9928325688073395</v>
      </c>
      <c r="BQ120" s="485">
        <f t="shared" si="344"/>
        <v>8608725199.2922001</v>
      </c>
      <c r="BR120" s="485">
        <f>SQRT($AD$33^2+'ICPMS Data'!W121^2)</f>
        <v>1</v>
      </c>
      <c r="BS120" s="485">
        <f>BP120*SQRT(('ICPMS Data'!W121/'ICPMS Data'!V121)^2+($AE$12/$AC$12)^2)</f>
        <v>-0.99285807041188889</v>
      </c>
      <c r="BT120" s="485">
        <f t="shared" si="345"/>
        <v>2039659057534.6572</v>
      </c>
      <c r="BU120" s="485">
        <f t="shared" si="232"/>
        <v>10464703511.882029</v>
      </c>
      <c r="BV120" s="485">
        <f t="shared" si="346"/>
        <v>14799656485.616226</v>
      </c>
      <c r="BW120" s="485">
        <f>AI120*(($AC$21-'ICPMS Data'!X121)/('ICPMS Data'!X121/$AC$13-1))</f>
        <v>1473438918630.7102</v>
      </c>
      <c r="BX120" s="485">
        <f t="shared" si="347"/>
        <v>1691112105561.1543</v>
      </c>
      <c r="BY120" s="485">
        <f>$AC$34-'ICPMS Data'!X121</f>
        <v>-0.99999899999999997</v>
      </c>
      <c r="BZ120" s="485">
        <f>'ICPMS Data'!X121/$AC$13-1</f>
        <v>-1</v>
      </c>
      <c r="CA120" s="485">
        <f t="shared" si="348"/>
        <v>13847555888.523577</v>
      </c>
      <c r="CB120" s="485">
        <f>SQRT($AD$34^2+'ICPMS Data'!Y121^2)</f>
        <v>1</v>
      </c>
      <c r="CC120" s="485">
        <f>BZ120*SQRT(('ICPMS Data'!Y121/'ICPMS Data'!X121)^2+($AE$13/$AC$13)^2)</f>
        <v>-1</v>
      </c>
      <c r="CD120" s="485">
        <f t="shared" si="349"/>
        <v>2083793272822.5024</v>
      </c>
      <c r="CE120" s="485">
        <v>0</v>
      </c>
      <c r="CF120" s="485">
        <v>0</v>
      </c>
      <c r="CG120" s="213" t="str">
        <f t="shared" si="350"/>
        <v>sample name</v>
      </c>
      <c r="CH120" s="262">
        <f t="shared" si="351"/>
        <v>1440921224051.5938</v>
      </c>
      <c r="CI120" s="257">
        <f t="shared" si="352"/>
        <v>2039659062155.1809</v>
      </c>
      <c r="CJ120" s="257">
        <f t="shared" si="240"/>
        <v>10455246949.248962</v>
      </c>
      <c r="CK120" s="257">
        <f t="shared" si="353"/>
        <v>14799656519.142496</v>
      </c>
      <c r="CL120" s="262">
        <f t="shared" si="354"/>
        <v>1470765256423.1675</v>
      </c>
      <c r="CM120" s="257">
        <f t="shared" si="355"/>
        <v>2083793272995.249</v>
      </c>
      <c r="CN120" s="262">
        <f t="shared" si="356"/>
        <v>-269331.52955150726</v>
      </c>
      <c r="CO120" s="257">
        <f t="shared" si="357"/>
        <v>124328.76421099737</v>
      </c>
      <c r="CP120" s="286"/>
      <c r="CQ120" s="218">
        <f t="shared" si="358"/>
        <v>2.4109243704332935E-12</v>
      </c>
      <c r="CR120" s="48">
        <f t="shared" si="359"/>
        <v>3.3882271664527924E-12</v>
      </c>
      <c r="CS120" s="219">
        <f t="shared" si="360"/>
        <v>2.3935568505840428E-12</v>
      </c>
      <c r="CT120" s="219">
        <f t="shared" si="361"/>
        <v>3.3881379770019618E-12</v>
      </c>
      <c r="CU120" s="323">
        <f t="shared" si="362"/>
        <v>0.56437141893797726</v>
      </c>
      <c r="CV120" s="219">
        <f t="shared" si="363"/>
        <v>1.7367519849250768E-14</v>
      </c>
      <c r="CW120" s="219">
        <f t="shared" si="364"/>
        <v>2.4584147041764943E-14</v>
      </c>
      <c r="CX120" s="323">
        <f t="shared" si="365"/>
        <v>3.5831675947316753E-3</v>
      </c>
      <c r="CY120" s="48">
        <f t="shared" si="366"/>
        <v>2.443131655187986E-12</v>
      </c>
      <c r="CZ120" s="48">
        <f t="shared" si="367"/>
        <v>3.4614506195934368E-12</v>
      </c>
      <c r="DA120" s="323">
        <f t="shared" si="368"/>
        <v>0.43204541346729097</v>
      </c>
      <c r="DB120" s="219">
        <f t="shared" si="369"/>
        <v>0</v>
      </c>
      <c r="DC120" s="219">
        <f t="shared" si="370"/>
        <v>0</v>
      </c>
      <c r="DD120" s="213"/>
      <c r="DE120" s="267">
        <f t="shared" si="371"/>
        <v>0.57387232789423681</v>
      </c>
      <c r="DF120" s="263">
        <f t="shared" si="372"/>
        <v>0.80649971243075813</v>
      </c>
      <c r="DG120" s="263">
        <f t="shared" si="373"/>
        <v>0.56690426926982029</v>
      </c>
      <c r="DH120" s="263">
        <f t="shared" si="374"/>
        <v>0.8031950017704611</v>
      </c>
      <c r="DI120" s="263">
        <f t="shared" si="375"/>
        <v>0</v>
      </c>
      <c r="DJ120" s="268">
        <f t="shared" si="376"/>
        <v>0</v>
      </c>
      <c r="DL120" s="49">
        <f>'He Data'!P122/(1000000000*22413.6)</f>
        <v>4.4615768997394438E-14</v>
      </c>
      <c r="DM120" s="45">
        <f>DL120*('He Data'!Q122/'He Data'!P122)</f>
        <v>4.4615768997394438E-16</v>
      </c>
      <c r="DN120" s="50">
        <f t="shared" si="377"/>
        <v>26867616090.23093</v>
      </c>
      <c r="DO120" s="51">
        <f>DN120*('He Data'!Q122/'He Data'!P122)</f>
        <v>268676160.9023093</v>
      </c>
      <c r="DP120" s="50">
        <f t="shared" si="378"/>
        <v>6.5527793044642685E-14</v>
      </c>
      <c r="DQ120" s="50">
        <f t="shared" si="379"/>
        <v>6.5527793044642689E-16</v>
      </c>
      <c r="DR120" s="50">
        <f>('He Data'!P122/1000000000)*0.0000000008107131194</f>
        <v>8.1071311940000007E-19</v>
      </c>
      <c r="DS120" s="50">
        <f>('He Data'!P122/1000000000)/3785.41178*42</f>
        <v>1.1095226210766429E-11</v>
      </c>
      <c r="DW120" s="213" t="str">
        <f t="shared" si="268"/>
        <v>sample name</v>
      </c>
      <c r="DX120" s="324">
        <f t="shared" si="269"/>
        <v>11.682668485640901</v>
      </c>
      <c r="DY120" s="325">
        <f t="shared" si="380"/>
        <v>12.479820849095493</v>
      </c>
      <c r="DZ120" s="326">
        <f t="shared" si="381"/>
        <v>11682668.485640902</v>
      </c>
      <c r="EA120" s="326">
        <f t="shared" si="382"/>
        <v>4.4615793103292131E-14</v>
      </c>
      <c r="EB120" s="324">
        <f t="shared" si="383"/>
        <v>-5.40299948539397E-7</v>
      </c>
      <c r="EC120" s="326">
        <f t="shared" si="384"/>
        <v>11682662.173495721</v>
      </c>
      <c r="ED120" s="324">
        <f t="shared" si="385"/>
        <v>11.682662173495721</v>
      </c>
      <c r="EE120" s="326"/>
      <c r="EF120" s="457" t="str">
        <f>'Picking Information'!B123</f>
        <v>4</v>
      </c>
      <c r="EG120" s="459" t="str">
        <f>'Picking Information'!C123</f>
        <v>a</v>
      </c>
      <c r="EH120" s="510">
        <f>IF($EG120="a",'Alpha Ejection Compiler'!G120,IF($EG120="z",'Alpha Ejection Compiler'!N120,IF($EG120="t",'Alpha Ejection Compiler'!U120,IF($EG120="m",'Alpha Ejection Compiler'!AB120,-1))))</f>
        <v>8.9504172281360495E-7</v>
      </c>
      <c r="EI120" s="511">
        <f>'Alpha Ejection Compiler'!E120</f>
        <v>36.473074156562177</v>
      </c>
      <c r="EJ120" s="30">
        <f>IF($EG120="a",'Alpha Ejection Compiler'!H120,IF($EG120="z",'Alpha Ejection Compiler'!O120,IF($EG120="t",'Alpha Ejection Compiler'!V120,IF($EG120="m",'Alpha Ejection Compiler'!AC120,-1))))</f>
        <v>0.63662546245111906</v>
      </c>
      <c r="EK120" s="30">
        <f>IF($EG120="a",'Alpha Ejection Compiler'!I120,IF($EG120="z",'Alpha Ejection Compiler'!P120,IF($EG120="t",'Alpha Ejection Compiler'!W120,IF($EG120="m",'Alpha Ejection Compiler'!AD120,-1))))</f>
        <v>0.58319411675377286</v>
      </c>
      <c r="EL120" s="30">
        <f>IF($EG120="a",'Alpha Ejection Compiler'!J120,IF($EG120="z",'Alpha Ejection Compiler'!Q120,IF($EG120="t",'Alpha Ejection Compiler'!X120,IF($EG120="m",'Alpha Ejection Compiler'!AE120,-1))))</f>
        <v>0.57525580606267845</v>
      </c>
      <c r="EM120" s="30">
        <f>IF($EG120="a",'Alpha Ejection Compiler'!K120,IF($EG120="z",'Alpha Ejection Compiler'!R120,IF($EG120="t",'Alpha Ejection Compiler'!Y120,IF($EG120="m",'Alpha Ejection Compiler'!AF120,-1))))</f>
        <v>0.8803829323788831</v>
      </c>
      <c r="EN120" s="30">
        <f t="shared" si="386"/>
        <v>0.62289296042458098</v>
      </c>
      <c r="EO120" s="30">
        <f t="shared" si="387"/>
        <v>0.68086787185093611</v>
      </c>
      <c r="EP120" s="213" t="str">
        <f t="shared" si="275"/>
        <v>sample name</v>
      </c>
      <c r="EQ120" s="474">
        <f t="shared" si="276"/>
        <v>11.682662173495721</v>
      </c>
      <c r="ER120" s="475">
        <f t="shared" si="388"/>
        <v>12.479814106248931</v>
      </c>
      <c r="ES120" s="473">
        <f t="shared" si="389"/>
        <v>11682662.173495721</v>
      </c>
      <c r="ET120" s="476">
        <f t="shared" si="390"/>
        <v>2.7808242859479022E-14</v>
      </c>
      <c r="EU120" s="478">
        <f t="shared" si="391"/>
        <v>0.37671716784478099</v>
      </c>
      <c r="EV120" s="477">
        <f t="shared" si="392"/>
        <v>16083721.580382382</v>
      </c>
      <c r="EW120" s="474">
        <f t="shared" si="393"/>
        <v>16.083721580382381</v>
      </c>
      <c r="EX120" s="474"/>
      <c r="EZ120" s="128">
        <f t="shared" si="394"/>
        <v>2.9704040515747972E-21</v>
      </c>
      <c r="FA120" s="63">
        <f t="shared" si="395"/>
        <v>1.1973081346474233E-22</v>
      </c>
      <c r="FB120" s="67">
        <f t="shared" si="396"/>
        <v>7.2524363184255366E-22</v>
      </c>
      <c r="FC120" s="63">
        <f t="shared" si="397"/>
        <v>0</v>
      </c>
      <c r="FD120" s="63">
        <f t="shared" si="398"/>
        <v>3.8153784968820935E-21</v>
      </c>
      <c r="FE120" s="67">
        <f t="shared" si="399"/>
        <v>1.610802832088443E-10</v>
      </c>
      <c r="FF120" s="67">
        <f t="shared" si="400"/>
        <v>11682668.485640902</v>
      </c>
      <c r="FG120" s="64">
        <f t="shared" si="401"/>
        <v>11.682668485640901</v>
      </c>
      <c r="FH120" s="65">
        <f t="shared" si="402"/>
        <v>17150937.628700923</v>
      </c>
      <c r="FI120" s="65">
        <f t="shared" si="403"/>
        <v>17.150937628700923</v>
      </c>
      <c r="FJ120" s="65">
        <f t="shared" si="404"/>
        <v>19.472796493930787</v>
      </c>
      <c r="FK120" s="63">
        <f t="shared" si="405"/>
        <v>3.8153784968820935E-21</v>
      </c>
      <c r="FL120" s="63">
        <f t="shared" si="406"/>
        <v>4.3317286102918066E-21</v>
      </c>
      <c r="FM120" s="63">
        <f t="shared" si="407"/>
        <v>13264244.25602527</v>
      </c>
      <c r="FN120" s="65">
        <f t="shared" si="285"/>
        <v>13.26424425602527</v>
      </c>
      <c r="FO120" s="66">
        <f t="shared" si="408"/>
        <v>113.53779551588126</v>
      </c>
      <c r="FQ120" s="73">
        <f>IF('Picking Information'!U123="Y",'Calculations Page'!FG120,-1)</f>
        <v>11.682668485640901</v>
      </c>
      <c r="FR120" s="72">
        <f>IF('Picking Information'!U123="Y",'Calculations Page'!FN120,-1)</f>
        <v>13.26424425602527</v>
      </c>
      <c r="FS120" s="72">
        <f>IF('Picking Information'!A123="Y",1,'Calculations Page'!X120)</f>
        <v>0.68086787185093611</v>
      </c>
      <c r="FT120" s="72">
        <f t="shared" si="287"/>
        <v>7</v>
      </c>
      <c r="FU120" s="72">
        <f t="shared" si="409"/>
        <v>17.158495750257128</v>
      </c>
      <c r="FV120" s="72">
        <f t="shared" si="289"/>
        <v>19.481377818528117</v>
      </c>
      <c r="FW120" s="74">
        <f t="shared" si="410"/>
        <v>38.962755637056233</v>
      </c>
      <c r="FY120" s="79">
        <f t="shared" si="187"/>
        <v>49.847697442687604</v>
      </c>
      <c r="FZ120" s="80">
        <f t="shared" si="188"/>
        <v>0.49847697442687605</v>
      </c>
      <c r="GA120" s="80">
        <f>(DE120/1000)/'Calculations Page'!EH120</f>
        <v>641.16824195663492</v>
      </c>
      <c r="GB120" s="80">
        <f t="shared" si="189"/>
        <v>901.0749911138098</v>
      </c>
      <c r="GC120" s="80">
        <f>(DG120/1000)/'Calculations Page'!EH120</f>
        <v>633.38306452098186</v>
      </c>
      <c r="GD120" s="80">
        <f t="shared" si="190"/>
        <v>897.3827490919424</v>
      </c>
      <c r="GE120" s="80">
        <f>(DI120/1000)/'Calculations Page'!EH120</f>
        <v>0</v>
      </c>
      <c r="GF120" s="80" t="e">
        <f t="shared" si="191"/>
        <v>#DIV/0!</v>
      </c>
      <c r="GG120" s="81">
        <f t="shared" si="411"/>
        <v>790.01326211906564</v>
      </c>
      <c r="GH120" s="516">
        <f t="shared" si="192"/>
        <v>1.4263639754173495E-16</v>
      </c>
      <c r="GI120" s="515"/>
      <c r="GJ120" s="243"/>
      <c r="GK120" s="85" t="str">
        <f t="shared" si="412"/>
        <v>49.848</v>
      </c>
      <c r="GL120" s="86" t="str">
        <f t="shared" si="413"/>
        <v>0.498</v>
      </c>
      <c r="GM120" s="86" t="str">
        <f t="shared" si="414"/>
        <v>641.17</v>
      </c>
      <c r="GN120" s="86" t="str">
        <f t="shared" si="415"/>
        <v>901.07</v>
      </c>
      <c r="GO120" s="86" t="str">
        <f t="shared" si="416"/>
        <v>633.38</v>
      </c>
      <c r="GP120" s="86" t="str">
        <f t="shared" si="417"/>
        <v>897.38</v>
      </c>
      <c r="GQ120" s="86" t="str">
        <f t="shared" si="418"/>
        <v>0.00</v>
      </c>
      <c r="GR120" s="86" t="e">
        <f t="shared" si="419"/>
        <v>#DIV/0!</v>
      </c>
      <c r="GS120" s="86" t="str">
        <f t="shared" si="420"/>
        <v>11.68</v>
      </c>
      <c r="GT120" s="86" t="str">
        <f t="shared" si="421"/>
        <v>0.681</v>
      </c>
      <c r="GU120" s="86" t="str">
        <f t="shared" si="422"/>
        <v>17.16</v>
      </c>
      <c r="GV120" s="87" t="str">
        <f t="shared" si="423"/>
        <v>19.48</v>
      </c>
      <c r="GW120" s="87" t="str">
        <f t="shared" si="424"/>
        <v>13.26</v>
      </c>
      <c r="GX120" s="129"/>
      <c r="GY120" s="93"/>
    </row>
    <row r="121" spans="1:207">
      <c r="A121" s="39" t="str">
        <f>'Picking Information'!B124</f>
        <v>4</v>
      </c>
      <c r="B121" s="40" t="str">
        <f>'Picking Information'!D124</f>
        <v>TraIL</v>
      </c>
      <c r="C121" s="40" t="str">
        <f>'Picking Information'!E124</f>
        <v>sample name</v>
      </c>
      <c r="D121" s="45">
        <f>'Picking Information'!F124</f>
        <v>0</v>
      </c>
      <c r="E121" s="45">
        <v>1</v>
      </c>
      <c r="F121" s="121">
        <f>'Picking Information'!H124</f>
        <v>100</v>
      </c>
      <c r="G121" s="121">
        <f>'Picking Information'!I124</f>
        <v>100</v>
      </c>
      <c r="H121" s="121">
        <f>'Picking Information'!J124</f>
        <v>100</v>
      </c>
      <c r="I121" s="121">
        <f>'Picking Information'!K124</f>
        <v>100</v>
      </c>
      <c r="J121" s="121">
        <f t="shared" si="320"/>
        <v>100</v>
      </c>
      <c r="K121" s="121">
        <f t="shared" si="321"/>
        <v>100</v>
      </c>
      <c r="L121" s="121">
        <f t="shared" si="322"/>
        <v>50</v>
      </c>
      <c r="M121" s="121">
        <f>IF('Picking Information'!P124="N",'Calculations Page'!F121*1.5,'Calculations Page'!F121)</f>
        <v>100</v>
      </c>
      <c r="N121" s="46" t="str">
        <f>'Picking Information'!R124</f>
        <v>apatite</v>
      </c>
      <c r="O121" s="222"/>
      <c r="P121" s="47">
        <f t="shared" si="323"/>
        <v>2.0784609690826529E-6</v>
      </c>
      <c r="Q121" s="306">
        <f t="shared" si="324"/>
        <v>8.9504172281360495E-7</v>
      </c>
      <c r="R121" s="47">
        <f t="shared" si="325"/>
        <v>1.013358894683579</v>
      </c>
      <c r="S121" s="47">
        <f t="shared" si="326"/>
        <v>6.6199999999999995E-2</v>
      </c>
      <c r="T121" s="47">
        <f t="shared" si="327"/>
        <v>0.06</v>
      </c>
      <c r="U121" s="47">
        <f t="shared" si="328"/>
        <v>0.77623303054496762</v>
      </c>
      <c r="V121" s="47">
        <f t="shared" si="329"/>
        <v>0.69010694319999999</v>
      </c>
      <c r="W121" s="47">
        <f t="shared" si="330"/>
        <v>0.64881813560000001</v>
      </c>
      <c r="X121" s="239">
        <f t="shared" si="331"/>
        <v>0.68086787185093611</v>
      </c>
      <c r="Y121" s="306">
        <f t="shared" si="205"/>
        <v>5.6837745019660078E-3</v>
      </c>
      <c r="Z121" s="306">
        <f t="shared" si="206"/>
        <v>4.4752086140680244E-6</v>
      </c>
      <c r="AA121" s="192"/>
      <c r="AB121" s="192"/>
      <c r="AC121" s="192"/>
      <c r="AD121" s="192"/>
      <c r="AE121" s="192"/>
      <c r="AF121" s="192"/>
      <c r="AG121" s="251">
        <f t="shared" si="166"/>
        <v>1433738424205.7283</v>
      </c>
      <c r="AH121" s="246">
        <f t="shared" si="332"/>
        <v>8608725199.2922001</v>
      </c>
      <c r="AI121" s="246">
        <f t="shared" si="167"/>
        <v>1691112105561.1543</v>
      </c>
      <c r="AJ121" s="246">
        <f t="shared" si="333"/>
        <v>13847555888.523577</v>
      </c>
      <c r="AK121" s="246">
        <f t="shared" si="168"/>
        <v>174546574.43947619</v>
      </c>
      <c r="AL121" s="246">
        <f t="shared" si="334"/>
        <v>79527107.403615773</v>
      </c>
      <c r="AM121" s="213" t="str">
        <f t="shared" si="210"/>
        <v>sample name</v>
      </c>
      <c r="AN121" s="256">
        <f t="shared" si="335"/>
        <v>1303284548.9639471</v>
      </c>
      <c r="AO121" s="252">
        <f t="shared" si="336"/>
        <v>1433738424205.7283</v>
      </c>
      <c r="AP121" s="252">
        <f t="shared" si="169"/>
        <v>-2.199E-3</v>
      </c>
      <c r="AQ121" s="252">
        <f t="shared" si="170"/>
        <v>-0.99998423165137618</v>
      </c>
      <c r="AR121" s="252">
        <f t="shared" si="337"/>
        <v>8608725199.2922001</v>
      </c>
      <c r="AS121" s="252">
        <f t="shared" si="171"/>
        <v>1.6318924942564423E-4</v>
      </c>
      <c r="AT121" s="252">
        <f t="shared" si="338"/>
        <v>-7.452123257462559E-2</v>
      </c>
      <c r="AU121" s="252">
        <f t="shared" si="339"/>
        <v>137290153.01859486</v>
      </c>
      <c r="AV121" s="252">
        <f t="shared" si="216"/>
        <v>9456562.6330664139</v>
      </c>
      <c r="AW121" s="252">
        <f t="shared" si="340"/>
        <v>996169.97067578149</v>
      </c>
      <c r="AX121" s="252">
        <f t="shared" si="218"/>
        <v>2673662207.5426502</v>
      </c>
      <c r="AY121" s="252">
        <f t="shared" si="219"/>
        <v>1691112105561.1543</v>
      </c>
      <c r="AZ121" s="252">
        <f t="shared" si="220"/>
        <v>-0.13029600894067567</v>
      </c>
      <c r="BA121" s="252">
        <f t="shared" si="221"/>
        <v>-1</v>
      </c>
      <c r="BB121" s="252">
        <f t="shared" si="222"/>
        <v>13847555888.523577</v>
      </c>
      <c r="BC121" s="252">
        <f t="shared" si="223"/>
        <v>5.34545603211162E-4</v>
      </c>
      <c r="BD121" s="252">
        <f t="shared" si="224"/>
        <v>-4.1025163014571245E-3</v>
      </c>
      <c r="BE121" s="252">
        <f t="shared" si="225"/>
        <v>26831629.130094022</v>
      </c>
      <c r="BF121" s="252">
        <f t="shared" si="341"/>
        <v>269331.52955150726</v>
      </c>
      <c r="BG121" s="252">
        <f t="shared" si="342"/>
        <v>124328.76421099737</v>
      </c>
      <c r="BH121" s="213"/>
      <c r="BI121" s="213"/>
      <c r="BJ121" s="213"/>
      <c r="BK121" s="213"/>
      <c r="BL121" s="213" t="str">
        <f t="shared" si="228"/>
        <v>sample name</v>
      </c>
      <c r="BM121" s="485">
        <f>(($AC$20-'ICPMS Data'!V122)/('ICPMS Data'!V122/$AC$12-1)*AG121)</f>
        <v>1442224508600.5576</v>
      </c>
      <c r="BN121" s="485">
        <f t="shared" si="343"/>
        <v>1433738424205.7283</v>
      </c>
      <c r="BO121" s="485">
        <f>$AC$33-'ICPMS Data'!V122</f>
        <v>-0.99999899999999997</v>
      </c>
      <c r="BP121" s="485">
        <f>'ICPMS Data'!V122/$AC$12-1</f>
        <v>-0.9928325688073395</v>
      </c>
      <c r="BQ121" s="485">
        <f t="shared" si="344"/>
        <v>8608725199.2922001</v>
      </c>
      <c r="BR121" s="485">
        <f>SQRT($AD$33^2+'ICPMS Data'!W122^2)</f>
        <v>1</v>
      </c>
      <c r="BS121" s="485">
        <f>BP121*SQRT(('ICPMS Data'!W122/'ICPMS Data'!V122)^2+($AE$12/$AC$12)^2)</f>
        <v>-0.99285807041188889</v>
      </c>
      <c r="BT121" s="485">
        <f t="shared" si="345"/>
        <v>2039659057534.6572</v>
      </c>
      <c r="BU121" s="485">
        <f t="shared" si="232"/>
        <v>10464703511.882029</v>
      </c>
      <c r="BV121" s="485">
        <f t="shared" si="346"/>
        <v>14799656485.616226</v>
      </c>
      <c r="BW121" s="485">
        <f>AI121*(($AC$21-'ICPMS Data'!X122)/('ICPMS Data'!X122/$AC$13-1))</f>
        <v>1473438918630.7102</v>
      </c>
      <c r="BX121" s="485">
        <f t="shared" si="347"/>
        <v>1691112105561.1543</v>
      </c>
      <c r="BY121" s="485">
        <f>$AC$34-'ICPMS Data'!X122</f>
        <v>-0.99999899999999997</v>
      </c>
      <c r="BZ121" s="485">
        <f>'ICPMS Data'!X122/$AC$13-1</f>
        <v>-1</v>
      </c>
      <c r="CA121" s="485">
        <f t="shared" si="348"/>
        <v>13847555888.523577</v>
      </c>
      <c r="CB121" s="485">
        <f>SQRT($AD$34^2+'ICPMS Data'!Y122^2)</f>
        <v>1</v>
      </c>
      <c r="CC121" s="485">
        <f>BZ121*SQRT(('ICPMS Data'!Y122/'ICPMS Data'!X122)^2+($AE$13/$AC$13)^2)</f>
        <v>-1</v>
      </c>
      <c r="CD121" s="485">
        <f t="shared" si="349"/>
        <v>2083793272822.5024</v>
      </c>
      <c r="CE121" s="485">
        <v>0</v>
      </c>
      <c r="CF121" s="485">
        <v>0</v>
      </c>
      <c r="CG121" s="213" t="str">
        <f t="shared" si="350"/>
        <v>sample name</v>
      </c>
      <c r="CH121" s="262">
        <f t="shared" si="351"/>
        <v>1440921224051.5938</v>
      </c>
      <c r="CI121" s="257">
        <f t="shared" si="352"/>
        <v>2039659062155.1809</v>
      </c>
      <c r="CJ121" s="257">
        <f t="shared" si="240"/>
        <v>10455246949.248962</v>
      </c>
      <c r="CK121" s="257">
        <f t="shared" si="353"/>
        <v>14799656519.142496</v>
      </c>
      <c r="CL121" s="262">
        <f t="shared" si="354"/>
        <v>1470765256423.1675</v>
      </c>
      <c r="CM121" s="257">
        <f t="shared" si="355"/>
        <v>2083793272995.249</v>
      </c>
      <c r="CN121" s="262">
        <f t="shared" si="356"/>
        <v>-269331.52955150726</v>
      </c>
      <c r="CO121" s="257">
        <f t="shared" si="357"/>
        <v>124328.76421099737</v>
      </c>
      <c r="CP121" s="286"/>
      <c r="CQ121" s="218">
        <f t="shared" si="358"/>
        <v>2.4109243704332935E-12</v>
      </c>
      <c r="CR121" s="48">
        <f t="shared" si="359"/>
        <v>3.3882271664527924E-12</v>
      </c>
      <c r="CS121" s="219">
        <f t="shared" si="360"/>
        <v>2.3935568505840428E-12</v>
      </c>
      <c r="CT121" s="219">
        <f t="shared" si="361"/>
        <v>3.3881379770019618E-12</v>
      </c>
      <c r="CU121" s="323">
        <f t="shared" si="362"/>
        <v>0.56437141893797726</v>
      </c>
      <c r="CV121" s="219">
        <f t="shared" si="363"/>
        <v>1.7367519849250768E-14</v>
      </c>
      <c r="CW121" s="219">
        <f t="shared" si="364"/>
        <v>2.4584147041764943E-14</v>
      </c>
      <c r="CX121" s="323">
        <f t="shared" si="365"/>
        <v>3.5831675947316753E-3</v>
      </c>
      <c r="CY121" s="48">
        <f t="shared" si="366"/>
        <v>2.443131655187986E-12</v>
      </c>
      <c r="CZ121" s="48">
        <f t="shared" si="367"/>
        <v>3.4614506195934368E-12</v>
      </c>
      <c r="DA121" s="323">
        <f t="shared" si="368"/>
        <v>0.43204541346729097</v>
      </c>
      <c r="DB121" s="219">
        <f t="shared" si="369"/>
        <v>0</v>
      </c>
      <c r="DC121" s="219">
        <f t="shared" si="370"/>
        <v>0</v>
      </c>
      <c r="DD121" s="213"/>
      <c r="DE121" s="267">
        <f t="shared" si="371"/>
        <v>0.57387232789423681</v>
      </c>
      <c r="DF121" s="263">
        <f t="shared" si="372"/>
        <v>0.80649971243075813</v>
      </c>
      <c r="DG121" s="263">
        <f t="shared" si="373"/>
        <v>0.56690426926982029</v>
      </c>
      <c r="DH121" s="263">
        <f t="shared" si="374"/>
        <v>0.8031950017704611</v>
      </c>
      <c r="DI121" s="263">
        <f t="shared" si="375"/>
        <v>0</v>
      </c>
      <c r="DJ121" s="268">
        <f t="shared" si="376"/>
        <v>0</v>
      </c>
      <c r="DL121" s="49">
        <f>'He Data'!P123/(1000000000*22413.6)</f>
        <v>4.4615768997394438E-14</v>
      </c>
      <c r="DM121" s="45">
        <f>DL121*('He Data'!Q123/'He Data'!P123)</f>
        <v>4.4615768997394438E-16</v>
      </c>
      <c r="DN121" s="50">
        <f t="shared" si="377"/>
        <v>26867616090.23093</v>
      </c>
      <c r="DO121" s="51">
        <f>DN121*('He Data'!Q123/'He Data'!P123)</f>
        <v>268676160.9023093</v>
      </c>
      <c r="DP121" s="50">
        <f t="shared" si="378"/>
        <v>6.5527793044642685E-14</v>
      </c>
      <c r="DQ121" s="50">
        <f t="shared" si="379"/>
        <v>6.5527793044642689E-16</v>
      </c>
      <c r="DR121" s="50">
        <f>('He Data'!P123/1000000000)*0.0000000008107131194</f>
        <v>8.1071311940000007E-19</v>
      </c>
      <c r="DS121" s="50">
        <f>('He Data'!P123/1000000000)/3785.41178*42</f>
        <v>1.1095226210766429E-11</v>
      </c>
      <c r="DW121" s="213" t="str">
        <f t="shared" si="268"/>
        <v>sample name</v>
      </c>
      <c r="DX121" s="324">
        <f t="shared" si="269"/>
        <v>11.682668485640901</v>
      </c>
      <c r="DY121" s="325">
        <f t="shared" si="380"/>
        <v>12.479820849095493</v>
      </c>
      <c r="DZ121" s="326">
        <f t="shared" si="381"/>
        <v>11682668.485640902</v>
      </c>
      <c r="EA121" s="326">
        <f t="shared" si="382"/>
        <v>4.4615793103292131E-14</v>
      </c>
      <c r="EB121" s="324">
        <f t="shared" si="383"/>
        <v>-5.40299948539397E-7</v>
      </c>
      <c r="EC121" s="326">
        <f t="shared" si="384"/>
        <v>11682662.173495721</v>
      </c>
      <c r="ED121" s="324">
        <f t="shared" si="385"/>
        <v>11.682662173495721</v>
      </c>
      <c r="EE121" s="326"/>
      <c r="EF121" s="457" t="str">
        <f>'Picking Information'!B124</f>
        <v>4</v>
      </c>
      <c r="EG121" s="459" t="str">
        <f>'Picking Information'!C124</f>
        <v>a</v>
      </c>
      <c r="EH121" s="510">
        <f>IF($EG121="a",'Alpha Ejection Compiler'!G121,IF($EG121="z",'Alpha Ejection Compiler'!N121,IF($EG121="t",'Alpha Ejection Compiler'!U121,IF($EG121="m",'Alpha Ejection Compiler'!AB121,-1))))</f>
        <v>8.9504172281360495E-7</v>
      </c>
      <c r="EI121" s="511">
        <f>'Alpha Ejection Compiler'!E121</f>
        <v>36.473074156562177</v>
      </c>
      <c r="EJ121" s="30">
        <f>IF($EG121="a",'Alpha Ejection Compiler'!H121,IF($EG121="z",'Alpha Ejection Compiler'!O121,IF($EG121="t",'Alpha Ejection Compiler'!V121,IF($EG121="m",'Alpha Ejection Compiler'!AC121,-1))))</f>
        <v>0.63662546245111906</v>
      </c>
      <c r="EK121" s="30">
        <f>IF($EG121="a",'Alpha Ejection Compiler'!I121,IF($EG121="z",'Alpha Ejection Compiler'!P121,IF($EG121="t",'Alpha Ejection Compiler'!W121,IF($EG121="m",'Alpha Ejection Compiler'!AD121,-1))))</f>
        <v>0.58319411675377286</v>
      </c>
      <c r="EL121" s="30">
        <f>IF($EG121="a",'Alpha Ejection Compiler'!J121,IF($EG121="z",'Alpha Ejection Compiler'!Q121,IF($EG121="t",'Alpha Ejection Compiler'!X121,IF($EG121="m",'Alpha Ejection Compiler'!AE121,-1))))</f>
        <v>0.57525580606267845</v>
      </c>
      <c r="EM121" s="30">
        <f>IF($EG121="a",'Alpha Ejection Compiler'!K121,IF($EG121="z",'Alpha Ejection Compiler'!R121,IF($EG121="t",'Alpha Ejection Compiler'!Y121,IF($EG121="m",'Alpha Ejection Compiler'!AF121,-1))))</f>
        <v>0.8803829323788831</v>
      </c>
      <c r="EN121" s="30">
        <f t="shared" si="386"/>
        <v>0.62289296042458098</v>
      </c>
      <c r="EO121" s="30">
        <f t="shared" si="387"/>
        <v>0.68086787185093611</v>
      </c>
      <c r="EP121" s="213" t="str">
        <f t="shared" si="275"/>
        <v>sample name</v>
      </c>
      <c r="EQ121" s="474">
        <f t="shared" si="276"/>
        <v>11.682662173495721</v>
      </c>
      <c r="ER121" s="475">
        <f t="shared" si="388"/>
        <v>12.479814106248931</v>
      </c>
      <c r="ES121" s="473">
        <f t="shared" si="389"/>
        <v>11682662.173495721</v>
      </c>
      <c r="ET121" s="476">
        <f t="shared" si="390"/>
        <v>2.7808242859479022E-14</v>
      </c>
      <c r="EU121" s="478">
        <f t="shared" si="391"/>
        <v>0.37671716784478099</v>
      </c>
      <c r="EV121" s="477">
        <f t="shared" si="392"/>
        <v>16083721.580382382</v>
      </c>
      <c r="EW121" s="474">
        <f t="shared" si="393"/>
        <v>16.083721580382381</v>
      </c>
      <c r="EX121" s="474"/>
      <c r="EZ121" s="128">
        <f t="shared" si="394"/>
        <v>2.9704040515747972E-21</v>
      </c>
      <c r="FA121" s="63">
        <f t="shared" si="395"/>
        <v>1.1973081346474233E-22</v>
      </c>
      <c r="FB121" s="67">
        <f t="shared" si="396"/>
        <v>7.2524363184255366E-22</v>
      </c>
      <c r="FC121" s="63">
        <f t="shared" si="397"/>
        <v>0</v>
      </c>
      <c r="FD121" s="63">
        <f t="shared" si="398"/>
        <v>3.8153784968820935E-21</v>
      </c>
      <c r="FE121" s="67">
        <f t="shared" si="399"/>
        <v>1.610802832088443E-10</v>
      </c>
      <c r="FF121" s="67">
        <f t="shared" si="400"/>
        <v>11682668.485640902</v>
      </c>
      <c r="FG121" s="64">
        <f t="shared" si="401"/>
        <v>11.682668485640901</v>
      </c>
      <c r="FH121" s="65">
        <f t="shared" si="402"/>
        <v>17150937.628700923</v>
      </c>
      <c r="FI121" s="65">
        <f t="shared" si="403"/>
        <v>17.150937628700923</v>
      </c>
      <c r="FJ121" s="65">
        <f t="shared" si="404"/>
        <v>19.472796493930787</v>
      </c>
      <c r="FK121" s="63">
        <f t="shared" si="405"/>
        <v>3.8153784968820935E-21</v>
      </c>
      <c r="FL121" s="63">
        <f t="shared" si="406"/>
        <v>4.3317286102918066E-21</v>
      </c>
      <c r="FM121" s="63">
        <f t="shared" si="407"/>
        <v>13264244.25602527</v>
      </c>
      <c r="FN121" s="65">
        <f t="shared" si="285"/>
        <v>13.26424425602527</v>
      </c>
      <c r="FO121" s="66">
        <f t="shared" si="408"/>
        <v>113.53779551588126</v>
      </c>
      <c r="FQ121" s="73">
        <f>IF('Picking Information'!U124="Y",'Calculations Page'!FG121,-1)</f>
        <v>11.682668485640901</v>
      </c>
      <c r="FR121" s="72">
        <f>IF('Picking Information'!U124="Y",'Calculations Page'!FN121,-1)</f>
        <v>13.26424425602527</v>
      </c>
      <c r="FS121" s="72">
        <f>IF('Picking Information'!A124="Y",1,'Calculations Page'!X121)</f>
        <v>0.68086787185093611</v>
      </c>
      <c r="FT121" s="72">
        <f t="shared" si="287"/>
        <v>7</v>
      </c>
      <c r="FU121" s="72">
        <f t="shared" si="409"/>
        <v>17.158495750257128</v>
      </c>
      <c r="FV121" s="72">
        <f t="shared" si="289"/>
        <v>19.481377818528117</v>
      </c>
      <c r="FW121" s="74">
        <f t="shared" si="410"/>
        <v>38.962755637056233</v>
      </c>
      <c r="FY121" s="79">
        <f t="shared" si="187"/>
        <v>49.847697442687604</v>
      </c>
      <c r="FZ121" s="80">
        <f t="shared" si="188"/>
        <v>0.49847697442687605</v>
      </c>
      <c r="GA121" s="80">
        <f>(DE121/1000)/'Calculations Page'!EH121</f>
        <v>641.16824195663492</v>
      </c>
      <c r="GB121" s="80">
        <f t="shared" si="189"/>
        <v>901.0749911138098</v>
      </c>
      <c r="GC121" s="80">
        <f>(DG121/1000)/'Calculations Page'!EH121</f>
        <v>633.38306452098186</v>
      </c>
      <c r="GD121" s="80">
        <f t="shared" si="190"/>
        <v>897.3827490919424</v>
      </c>
      <c r="GE121" s="80">
        <f>(DI121/1000)/'Calculations Page'!EH121</f>
        <v>0</v>
      </c>
      <c r="GF121" s="80" t="e">
        <f t="shared" si="191"/>
        <v>#DIV/0!</v>
      </c>
      <c r="GG121" s="81">
        <f t="shared" si="411"/>
        <v>790.01326211906564</v>
      </c>
      <c r="GH121" s="516">
        <f t="shared" si="192"/>
        <v>1.4263639754173495E-16</v>
      </c>
      <c r="GI121" s="515"/>
      <c r="GJ121" s="243"/>
      <c r="GK121" s="85" t="str">
        <f t="shared" si="412"/>
        <v>49.848</v>
      </c>
      <c r="GL121" s="86" t="str">
        <f t="shared" si="413"/>
        <v>0.498</v>
      </c>
      <c r="GM121" s="86" t="str">
        <f t="shared" si="414"/>
        <v>641.17</v>
      </c>
      <c r="GN121" s="86" t="str">
        <f t="shared" si="415"/>
        <v>901.07</v>
      </c>
      <c r="GO121" s="86" t="str">
        <f t="shared" si="416"/>
        <v>633.38</v>
      </c>
      <c r="GP121" s="86" t="str">
        <f t="shared" si="417"/>
        <v>897.38</v>
      </c>
      <c r="GQ121" s="86" t="str">
        <f t="shared" si="418"/>
        <v>0.00</v>
      </c>
      <c r="GR121" s="86" t="e">
        <f t="shared" si="419"/>
        <v>#DIV/0!</v>
      </c>
      <c r="GS121" s="86" t="str">
        <f t="shared" si="420"/>
        <v>11.68</v>
      </c>
      <c r="GT121" s="86" t="str">
        <f t="shared" si="421"/>
        <v>0.681</v>
      </c>
      <c r="GU121" s="86" t="str">
        <f t="shared" si="422"/>
        <v>17.16</v>
      </c>
      <c r="GV121" s="87" t="str">
        <f t="shared" si="423"/>
        <v>19.48</v>
      </c>
      <c r="GW121" s="87" t="str">
        <f t="shared" si="424"/>
        <v>13.26</v>
      </c>
      <c r="GX121" s="129"/>
      <c r="GY121" s="93"/>
    </row>
    <row r="122" spans="1:207">
      <c r="A122" s="39" t="str">
        <f>'Picking Information'!B125</f>
        <v>4</v>
      </c>
      <c r="B122" s="40" t="str">
        <f>'Picking Information'!D125</f>
        <v>TraIL</v>
      </c>
      <c r="C122" s="40" t="str">
        <f>'Picking Information'!E125</f>
        <v>sample name</v>
      </c>
      <c r="D122" s="45">
        <f>'Picking Information'!F125</f>
        <v>0</v>
      </c>
      <c r="E122" s="45">
        <v>1</v>
      </c>
      <c r="F122" s="121">
        <f>'Picking Information'!H125</f>
        <v>100</v>
      </c>
      <c r="G122" s="121">
        <f>'Picking Information'!I125</f>
        <v>100</v>
      </c>
      <c r="H122" s="121">
        <f>'Picking Information'!J125</f>
        <v>100</v>
      </c>
      <c r="I122" s="121">
        <f>'Picking Information'!K125</f>
        <v>100</v>
      </c>
      <c r="J122" s="121">
        <f t="shared" si="320"/>
        <v>100</v>
      </c>
      <c r="K122" s="121">
        <f t="shared" si="321"/>
        <v>100</v>
      </c>
      <c r="L122" s="121">
        <f t="shared" si="322"/>
        <v>50</v>
      </c>
      <c r="M122" s="121">
        <f>IF('Picking Information'!P125="N",'Calculations Page'!F122*1.5,'Calculations Page'!F122)</f>
        <v>100</v>
      </c>
      <c r="N122" s="46" t="str">
        <f>'Picking Information'!R125</f>
        <v>apatite</v>
      </c>
      <c r="O122" s="222"/>
      <c r="P122" s="47">
        <f t="shared" si="323"/>
        <v>2.0784609690826529E-6</v>
      </c>
      <c r="Q122" s="306">
        <f t="shared" si="324"/>
        <v>8.9504172281360495E-7</v>
      </c>
      <c r="R122" s="47">
        <f t="shared" si="325"/>
        <v>1.013358894683579</v>
      </c>
      <c r="S122" s="47">
        <f t="shared" si="326"/>
        <v>6.6199999999999995E-2</v>
      </c>
      <c r="T122" s="47">
        <f t="shared" si="327"/>
        <v>0.06</v>
      </c>
      <c r="U122" s="47">
        <f t="shared" si="328"/>
        <v>0.77623303054496762</v>
      </c>
      <c r="V122" s="47">
        <f t="shared" si="329"/>
        <v>0.69010694319999999</v>
      </c>
      <c r="W122" s="47">
        <f t="shared" si="330"/>
        <v>0.64881813560000001</v>
      </c>
      <c r="X122" s="239">
        <f t="shared" si="331"/>
        <v>0.68086787185093611</v>
      </c>
      <c r="Y122" s="306">
        <f t="shared" si="205"/>
        <v>5.6837745019660078E-3</v>
      </c>
      <c r="Z122" s="306">
        <f t="shared" si="206"/>
        <v>4.4752086140680244E-6</v>
      </c>
      <c r="AA122" s="192"/>
      <c r="AB122" s="192"/>
      <c r="AC122" s="192"/>
      <c r="AD122" s="192"/>
      <c r="AE122" s="192"/>
      <c r="AF122" s="192"/>
      <c r="AG122" s="251">
        <f t="shared" si="166"/>
        <v>1433738424205.7283</v>
      </c>
      <c r="AH122" s="246">
        <f t="shared" si="332"/>
        <v>8608725199.2922001</v>
      </c>
      <c r="AI122" s="246">
        <f t="shared" si="167"/>
        <v>1691112105561.1543</v>
      </c>
      <c r="AJ122" s="246">
        <f t="shared" si="333"/>
        <v>13847555888.523577</v>
      </c>
      <c r="AK122" s="246">
        <f t="shared" si="168"/>
        <v>174546574.43947619</v>
      </c>
      <c r="AL122" s="246">
        <f t="shared" si="334"/>
        <v>79527107.403615773</v>
      </c>
      <c r="AM122" s="213" t="str">
        <f t="shared" si="210"/>
        <v>sample name</v>
      </c>
      <c r="AN122" s="256">
        <f t="shared" si="335"/>
        <v>1303284548.9639471</v>
      </c>
      <c r="AO122" s="252">
        <f t="shared" si="336"/>
        <v>1433738424205.7283</v>
      </c>
      <c r="AP122" s="252">
        <f t="shared" si="169"/>
        <v>-2.199E-3</v>
      </c>
      <c r="AQ122" s="252">
        <f t="shared" si="170"/>
        <v>-0.99998423165137618</v>
      </c>
      <c r="AR122" s="252">
        <f t="shared" si="337"/>
        <v>8608725199.2922001</v>
      </c>
      <c r="AS122" s="252">
        <f t="shared" si="171"/>
        <v>1.6318924942564423E-4</v>
      </c>
      <c r="AT122" s="252">
        <f t="shared" si="338"/>
        <v>-7.452123257462559E-2</v>
      </c>
      <c r="AU122" s="252">
        <f t="shared" si="339"/>
        <v>137290153.01859486</v>
      </c>
      <c r="AV122" s="252">
        <f t="shared" si="216"/>
        <v>9456562.6330664139</v>
      </c>
      <c r="AW122" s="252">
        <f t="shared" si="340"/>
        <v>996169.97067578149</v>
      </c>
      <c r="AX122" s="252">
        <f t="shared" si="218"/>
        <v>2673662207.5426502</v>
      </c>
      <c r="AY122" s="252">
        <f t="shared" si="219"/>
        <v>1691112105561.1543</v>
      </c>
      <c r="AZ122" s="252">
        <f t="shared" si="220"/>
        <v>-0.13029600894067567</v>
      </c>
      <c r="BA122" s="252">
        <f t="shared" si="221"/>
        <v>-1</v>
      </c>
      <c r="BB122" s="252">
        <f t="shared" si="222"/>
        <v>13847555888.523577</v>
      </c>
      <c r="BC122" s="252">
        <f t="shared" si="223"/>
        <v>5.34545603211162E-4</v>
      </c>
      <c r="BD122" s="252">
        <f t="shared" si="224"/>
        <v>-4.1025163014571245E-3</v>
      </c>
      <c r="BE122" s="252">
        <f t="shared" si="225"/>
        <v>26831629.130094022</v>
      </c>
      <c r="BF122" s="252">
        <f t="shared" si="341"/>
        <v>269331.52955150726</v>
      </c>
      <c r="BG122" s="252">
        <f t="shared" si="342"/>
        <v>124328.76421099737</v>
      </c>
      <c r="BH122" s="213"/>
      <c r="BI122" s="213"/>
      <c r="BJ122" s="213"/>
      <c r="BK122" s="213"/>
      <c r="BL122" s="213" t="str">
        <f t="shared" si="228"/>
        <v>sample name</v>
      </c>
      <c r="BM122" s="485">
        <f>(($AC$20-'ICPMS Data'!V123)/('ICPMS Data'!V123/$AC$12-1)*AG122)</f>
        <v>1442224508600.5576</v>
      </c>
      <c r="BN122" s="485">
        <f t="shared" si="343"/>
        <v>1433738424205.7283</v>
      </c>
      <c r="BO122" s="485">
        <f>$AC$33-'ICPMS Data'!V123</f>
        <v>-0.99999899999999997</v>
      </c>
      <c r="BP122" s="485">
        <f>'ICPMS Data'!V123/$AC$12-1</f>
        <v>-0.9928325688073395</v>
      </c>
      <c r="BQ122" s="485">
        <f t="shared" si="344"/>
        <v>8608725199.2922001</v>
      </c>
      <c r="BR122" s="485">
        <f>SQRT($AD$33^2+'ICPMS Data'!W123^2)</f>
        <v>1</v>
      </c>
      <c r="BS122" s="485">
        <f>BP122*SQRT(('ICPMS Data'!W123/'ICPMS Data'!V123)^2+($AE$12/$AC$12)^2)</f>
        <v>-0.99285807041188889</v>
      </c>
      <c r="BT122" s="485">
        <f t="shared" si="345"/>
        <v>2039659057534.6572</v>
      </c>
      <c r="BU122" s="485">
        <f t="shared" si="232"/>
        <v>10464703511.882029</v>
      </c>
      <c r="BV122" s="485">
        <f t="shared" si="346"/>
        <v>14799656485.616226</v>
      </c>
      <c r="BW122" s="485">
        <f>AI122*(($AC$21-'ICPMS Data'!X123)/('ICPMS Data'!X123/$AC$13-1))</f>
        <v>1473438918630.7102</v>
      </c>
      <c r="BX122" s="485">
        <f t="shared" si="347"/>
        <v>1691112105561.1543</v>
      </c>
      <c r="BY122" s="485">
        <f>$AC$34-'ICPMS Data'!X123</f>
        <v>-0.99999899999999997</v>
      </c>
      <c r="BZ122" s="485">
        <f>'ICPMS Data'!X123/$AC$13-1</f>
        <v>-1</v>
      </c>
      <c r="CA122" s="485">
        <f t="shared" si="348"/>
        <v>13847555888.523577</v>
      </c>
      <c r="CB122" s="485">
        <f>SQRT($AD$34^2+'ICPMS Data'!Y123^2)</f>
        <v>1</v>
      </c>
      <c r="CC122" s="485">
        <f>BZ122*SQRT(('ICPMS Data'!Y123/'ICPMS Data'!X123)^2+($AE$13/$AC$13)^2)</f>
        <v>-1</v>
      </c>
      <c r="CD122" s="485">
        <f t="shared" si="349"/>
        <v>2083793272822.5024</v>
      </c>
      <c r="CE122" s="485">
        <v>0</v>
      </c>
      <c r="CF122" s="485">
        <v>0</v>
      </c>
      <c r="CG122" s="213" t="str">
        <f t="shared" si="350"/>
        <v>sample name</v>
      </c>
      <c r="CH122" s="262">
        <f t="shared" si="351"/>
        <v>1440921224051.5938</v>
      </c>
      <c r="CI122" s="257">
        <f t="shared" si="352"/>
        <v>2039659062155.1809</v>
      </c>
      <c r="CJ122" s="257">
        <f t="shared" si="240"/>
        <v>10455246949.248962</v>
      </c>
      <c r="CK122" s="257">
        <f t="shared" si="353"/>
        <v>14799656519.142496</v>
      </c>
      <c r="CL122" s="262">
        <f t="shared" si="354"/>
        <v>1470765256423.1675</v>
      </c>
      <c r="CM122" s="257">
        <f t="shared" si="355"/>
        <v>2083793272995.249</v>
      </c>
      <c r="CN122" s="262">
        <f t="shared" si="356"/>
        <v>-269331.52955150726</v>
      </c>
      <c r="CO122" s="257">
        <f t="shared" si="357"/>
        <v>124328.76421099737</v>
      </c>
      <c r="CP122" s="286"/>
      <c r="CQ122" s="218">
        <f t="shared" si="358"/>
        <v>2.4109243704332935E-12</v>
      </c>
      <c r="CR122" s="48">
        <f t="shared" si="359"/>
        <v>3.3882271664527924E-12</v>
      </c>
      <c r="CS122" s="219">
        <f t="shared" si="360"/>
        <v>2.3935568505840428E-12</v>
      </c>
      <c r="CT122" s="219">
        <f t="shared" si="361"/>
        <v>3.3881379770019618E-12</v>
      </c>
      <c r="CU122" s="323">
        <f t="shared" si="362"/>
        <v>0.56437141893797726</v>
      </c>
      <c r="CV122" s="219">
        <f t="shared" si="363"/>
        <v>1.7367519849250768E-14</v>
      </c>
      <c r="CW122" s="219">
        <f t="shared" si="364"/>
        <v>2.4584147041764943E-14</v>
      </c>
      <c r="CX122" s="323">
        <f t="shared" si="365"/>
        <v>3.5831675947316753E-3</v>
      </c>
      <c r="CY122" s="48">
        <f t="shared" si="366"/>
        <v>2.443131655187986E-12</v>
      </c>
      <c r="CZ122" s="48">
        <f t="shared" si="367"/>
        <v>3.4614506195934368E-12</v>
      </c>
      <c r="DA122" s="323">
        <f t="shared" si="368"/>
        <v>0.43204541346729097</v>
      </c>
      <c r="DB122" s="219">
        <f t="shared" si="369"/>
        <v>0</v>
      </c>
      <c r="DC122" s="219">
        <f t="shared" si="370"/>
        <v>0</v>
      </c>
      <c r="DD122" s="213"/>
      <c r="DE122" s="267">
        <f t="shared" si="371"/>
        <v>0.57387232789423681</v>
      </c>
      <c r="DF122" s="263">
        <f t="shared" si="372"/>
        <v>0.80649971243075813</v>
      </c>
      <c r="DG122" s="263">
        <f t="shared" si="373"/>
        <v>0.56690426926982029</v>
      </c>
      <c r="DH122" s="263">
        <f t="shared" si="374"/>
        <v>0.8031950017704611</v>
      </c>
      <c r="DI122" s="263">
        <f t="shared" si="375"/>
        <v>0</v>
      </c>
      <c r="DJ122" s="268">
        <f t="shared" si="376"/>
        <v>0</v>
      </c>
      <c r="DL122" s="49">
        <f>'He Data'!P124/(1000000000*22413.6)</f>
        <v>4.4615768997394438E-14</v>
      </c>
      <c r="DM122" s="45">
        <f>DL122*('He Data'!Q124/'He Data'!P124)</f>
        <v>4.4615768997394438E-16</v>
      </c>
      <c r="DN122" s="50">
        <f t="shared" si="377"/>
        <v>26867616090.23093</v>
      </c>
      <c r="DO122" s="51">
        <f>DN122*('He Data'!Q124/'He Data'!P124)</f>
        <v>268676160.9023093</v>
      </c>
      <c r="DP122" s="50">
        <f t="shared" si="378"/>
        <v>6.5527793044642685E-14</v>
      </c>
      <c r="DQ122" s="50">
        <f t="shared" si="379"/>
        <v>6.5527793044642689E-16</v>
      </c>
      <c r="DR122" s="50">
        <f>('He Data'!P124/1000000000)*0.0000000008107131194</f>
        <v>8.1071311940000007E-19</v>
      </c>
      <c r="DS122" s="50">
        <f>('He Data'!P124/1000000000)/3785.41178*42</f>
        <v>1.1095226210766429E-11</v>
      </c>
      <c r="DW122" s="213" t="str">
        <f t="shared" si="268"/>
        <v>sample name</v>
      </c>
      <c r="DX122" s="324">
        <f t="shared" si="269"/>
        <v>11.682668485640901</v>
      </c>
      <c r="DY122" s="325">
        <f t="shared" si="380"/>
        <v>12.479820849095493</v>
      </c>
      <c r="DZ122" s="326">
        <f t="shared" si="381"/>
        <v>11682668.485640902</v>
      </c>
      <c r="EA122" s="326">
        <f t="shared" si="382"/>
        <v>4.4615793103292131E-14</v>
      </c>
      <c r="EB122" s="324">
        <f t="shared" si="383"/>
        <v>-5.40299948539397E-7</v>
      </c>
      <c r="EC122" s="326">
        <f t="shared" si="384"/>
        <v>11682662.173495721</v>
      </c>
      <c r="ED122" s="324">
        <f t="shared" si="385"/>
        <v>11.682662173495721</v>
      </c>
      <c r="EE122" s="326"/>
      <c r="EF122" s="457" t="str">
        <f>'Picking Information'!B125</f>
        <v>4</v>
      </c>
      <c r="EG122" s="459" t="str">
        <f>'Picking Information'!C125</f>
        <v>a</v>
      </c>
      <c r="EH122" s="510">
        <f>IF($EG122="a",'Alpha Ejection Compiler'!G122,IF($EG122="z",'Alpha Ejection Compiler'!N122,IF($EG122="t",'Alpha Ejection Compiler'!U122,IF($EG122="m",'Alpha Ejection Compiler'!AB122,-1))))</f>
        <v>8.9504172281360495E-7</v>
      </c>
      <c r="EI122" s="511">
        <f>'Alpha Ejection Compiler'!E122</f>
        <v>36.473074156562177</v>
      </c>
      <c r="EJ122" s="30">
        <f>IF($EG122="a",'Alpha Ejection Compiler'!H122,IF($EG122="z",'Alpha Ejection Compiler'!O122,IF($EG122="t",'Alpha Ejection Compiler'!V122,IF($EG122="m",'Alpha Ejection Compiler'!AC122,-1))))</f>
        <v>0.63662546245111906</v>
      </c>
      <c r="EK122" s="30">
        <f>IF($EG122="a",'Alpha Ejection Compiler'!I122,IF($EG122="z",'Alpha Ejection Compiler'!P122,IF($EG122="t",'Alpha Ejection Compiler'!W122,IF($EG122="m",'Alpha Ejection Compiler'!AD122,-1))))</f>
        <v>0.58319411675377286</v>
      </c>
      <c r="EL122" s="30">
        <f>IF($EG122="a",'Alpha Ejection Compiler'!J122,IF($EG122="z",'Alpha Ejection Compiler'!Q122,IF($EG122="t",'Alpha Ejection Compiler'!X122,IF($EG122="m",'Alpha Ejection Compiler'!AE122,-1))))</f>
        <v>0.57525580606267845</v>
      </c>
      <c r="EM122" s="30">
        <f>IF($EG122="a",'Alpha Ejection Compiler'!K122,IF($EG122="z",'Alpha Ejection Compiler'!R122,IF($EG122="t",'Alpha Ejection Compiler'!Y122,IF($EG122="m",'Alpha Ejection Compiler'!AF122,-1))))</f>
        <v>0.8803829323788831</v>
      </c>
      <c r="EN122" s="30">
        <f t="shared" si="386"/>
        <v>0.62289296042458098</v>
      </c>
      <c r="EO122" s="30">
        <f t="shared" si="387"/>
        <v>0.68086787185093611</v>
      </c>
      <c r="EP122" s="213" t="str">
        <f t="shared" si="275"/>
        <v>sample name</v>
      </c>
      <c r="EQ122" s="474">
        <f t="shared" si="276"/>
        <v>11.682662173495721</v>
      </c>
      <c r="ER122" s="475">
        <f t="shared" si="388"/>
        <v>12.479814106248931</v>
      </c>
      <c r="ES122" s="473">
        <f t="shared" si="389"/>
        <v>11682662.173495721</v>
      </c>
      <c r="ET122" s="476">
        <f t="shared" si="390"/>
        <v>2.7808242859479022E-14</v>
      </c>
      <c r="EU122" s="478">
        <f t="shared" si="391"/>
        <v>0.37671716784478099</v>
      </c>
      <c r="EV122" s="477">
        <f t="shared" si="392"/>
        <v>16083721.580382382</v>
      </c>
      <c r="EW122" s="474">
        <f t="shared" si="393"/>
        <v>16.083721580382381</v>
      </c>
      <c r="EX122" s="474"/>
      <c r="EZ122" s="128">
        <f t="shared" si="394"/>
        <v>2.9704040515747972E-21</v>
      </c>
      <c r="FA122" s="63">
        <f t="shared" si="395"/>
        <v>1.1973081346474233E-22</v>
      </c>
      <c r="FB122" s="67">
        <f t="shared" si="396"/>
        <v>7.2524363184255366E-22</v>
      </c>
      <c r="FC122" s="63">
        <f t="shared" si="397"/>
        <v>0</v>
      </c>
      <c r="FD122" s="63">
        <f t="shared" si="398"/>
        <v>3.8153784968820935E-21</v>
      </c>
      <c r="FE122" s="67">
        <f t="shared" si="399"/>
        <v>1.610802832088443E-10</v>
      </c>
      <c r="FF122" s="67">
        <f t="shared" si="400"/>
        <v>11682668.485640902</v>
      </c>
      <c r="FG122" s="64">
        <f t="shared" si="401"/>
        <v>11.682668485640901</v>
      </c>
      <c r="FH122" s="65">
        <f t="shared" si="402"/>
        <v>17150937.628700923</v>
      </c>
      <c r="FI122" s="65">
        <f t="shared" si="403"/>
        <v>17.150937628700923</v>
      </c>
      <c r="FJ122" s="65">
        <f t="shared" si="404"/>
        <v>19.472796493930787</v>
      </c>
      <c r="FK122" s="63">
        <f t="shared" si="405"/>
        <v>3.8153784968820935E-21</v>
      </c>
      <c r="FL122" s="63">
        <f t="shared" si="406"/>
        <v>4.3317286102918066E-21</v>
      </c>
      <c r="FM122" s="63">
        <f t="shared" si="407"/>
        <v>13264244.25602527</v>
      </c>
      <c r="FN122" s="65">
        <f t="shared" si="285"/>
        <v>13.26424425602527</v>
      </c>
      <c r="FO122" s="66">
        <f t="shared" si="408"/>
        <v>113.53779551588126</v>
      </c>
      <c r="FQ122" s="73">
        <f>IF('Picking Information'!U125="Y",'Calculations Page'!FG122,-1)</f>
        <v>11.682668485640901</v>
      </c>
      <c r="FR122" s="72">
        <f>IF('Picking Information'!U125="Y",'Calculations Page'!FN122,-1)</f>
        <v>13.26424425602527</v>
      </c>
      <c r="FS122" s="72">
        <f>IF('Picking Information'!A125="Y",1,'Calculations Page'!X122)</f>
        <v>0.68086787185093611</v>
      </c>
      <c r="FT122" s="72">
        <f t="shared" si="287"/>
        <v>7</v>
      </c>
      <c r="FU122" s="72">
        <f t="shared" si="409"/>
        <v>17.158495750257128</v>
      </c>
      <c r="FV122" s="72">
        <f t="shared" si="289"/>
        <v>19.481377818528117</v>
      </c>
      <c r="FW122" s="74">
        <f t="shared" si="410"/>
        <v>38.962755637056233</v>
      </c>
      <c r="FY122" s="79">
        <f t="shared" si="187"/>
        <v>49.847697442687604</v>
      </c>
      <c r="FZ122" s="80">
        <f t="shared" si="188"/>
        <v>0.49847697442687605</v>
      </c>
      <c r="GA122" s="80">
        <f>(DE122/1000)/'Calculations Page'!EH122</f>
        <v>641.16824195663492</v>
      </c>
      <c r="GB122" s="80">
        <f t="shared" si="189"/>
        <v>901.0749911138098</v>
      </c>
      <c r="GC122" s="80">
        <f>(DG122/1000)/'Calculations Page'!EH122</f>
        <v>633.38306452098186</v>
      </c>
      <c r="GD122" s="80">
        <f t="shared" si="190"/>
        <v>897.3827490919424</v>
      </c>
      <c r="GE122" s="80">
        <f>(DI122/1000)/'Calculations Page'!EH122</f>
        <v>0</v>
      </c>
      <c r="GF122" s="80" t="e">
        <f t="shared" si="191"/>
        <v>#DIV/0!</v>
      </c>
      <c r="GG122" s="81">
        <f t="shared" si="411"/>
        <v>790.01326211906564</v>
      </c>
      <c r="GH122" s="516">
        <f t="shared" si="192"/>
        <v>1.4263639754173495E-16</v>
      </c>
      <c r="GI122" s="515"/>
      <c r="GJ122" s="243"/>
      <c r="GK122" s="85" t="str">
        <f t="shared" si="412"/>
        <v>49.848</v>
      </c>
      <c r="GL122" s="86" t="str">
        <f t="shared" si="413"/>
        <v>0.498</v>
      </c>
      <c r="GM122" s="86" t="str">
        <f t="shared" si="414"/>
        <v>641.17</v>
      </c>
      <c r="GN122" s="86" t="str">
        <f t="shared" si="415"/>
        <v>901.07</v>
      </c>
      <c r="GO122" s="86" t="str">
        <f t="shared" si="416"/>
        <v>633.38</v>
      </c>
      <c r="GP122" s="86" t="str">
        <f t="shared" si="417"/>
        <v>897.38</v>
      </c>
      <c r="GQ122" s="86" t="str">
        <f t="shared" si="418"/>
        <v>0.00</v>
      </c>
      <c r="GR122" s="86" t="e">
        <f t="shared" si="419"/>
        <v>#DIV/0!</v>
      </c>
      <c r="GS122" s="86" t="str">
        <f t="shared" si="420"/>
        <v>11.68</v>
      </c>
      <c r="GT122" s="86" t="str">
        <f t="shared" si="421"/>
        <v>0.681</v>
      </c>
      <c r="GU122" s="86" t="str">
        <f t="shared" si="422"/>
        <v>17.16</v>
      </c>
      <c r="GV122" s="87" t="str">
        <f t="shared" si="423"/>
        <v>19.48</v>
      </c>
      <c r="GW122" s="87" t="str">
        <f t="shared" si="424"/>
        <v>13.26</v>
      </c>
      <c r="GX122" s="129"/>
      <c r="GY122" s="93"/>
    </row>
    <row r="123" spans="1:207">
      <c r="A123" s="39" t="str">
        <f>'Picking Information'!B126</f>
        <v>4</v>
      </c>
      <c r="B123" s="40" t="str">
        <f>'Picking Information'!D126</f>
        <v>TraIL</v>
      </c>
      <c r="C123" s="40" t="str">
        <f>'Picking Information'!E126</f>
        <v>sample name</v>
      </c>
      <c r="D123" s="45">
        <f>'Picking Information'!F126</f>
        <v>0</v>
      </c>
      <c r="E123" s="45">
        <v>1</v>
      </c>
      <c r="F123" s="121">
        <f>'Picking Information'!H126</f>
        <v>100</v>
      </c>
      <c r="G123" s="121">
        <f>'Picking Information'!I126</f>
        <v>100</v>
      </c>
      <c r="H123" s="121">
        <f>'Picking Information'!J126</f>
        <v>100</v>
      </c>
      <c r="I123" s="121">
        <f>'Picking Information'!K126</f>
        <v>100</v>
      </c>
      <c r="J123" s="121">
        <f t="shared" si="320"/>
        <v>100</v>
      </c>
      <c r="K123" s="121">
        <f t="shared" si="321"/>
        <v>100</v>
      </c>
      <c r="L123" s="121">
        <f t="shared" si="322"/>
        <v>50</v>
      </c>
      <c r="M123" s="121">
        <f>IF('Picking Information'!P126="N",'Calculations Page'!F123*1.5,'Calculations Page'!F123)</f>
        <v>100</v>
      </c>
      <c r="N123" s="46" t="str">
        <f>'Picking Information'!R126</f>
        <v>apatite</v>
      </c>
      <c r="O123" s="222"/>
      <c r="P123" s="47">
        <f t="shared" si="323"/>
        <v>2.0784609690826529E-6</v>
      </c>
      <c r="Q123" s="306">
        <f t="shared" si="324"/>
        <v>8.9504172281360495E-7</v>
      </c>
      <c r="R123" s="47">
        <f t="shared" si="325"/>
        <v>1.013358894683579</v>
      </c>
      <c r="S123" s="47">
        <f t="shared" si="326"/>
        <v>6.6199999999999995E-2</v>
      </c>
      <c r="T123" s="47">
        <f t="shared" si="327"/>
        <v>0.06</v>
      </c>
      <c r="U123" s="47">
        <f t="shared" si="328"/>
        <v>0.77623303054496762</v>
      </c>
      <c r="V123" s="47">
        <f t="shared" si="329"/>
        <v>0.69010694319999999</v>
      </c>
      <c r="W123" s="47">
        <f t="shared" si="330"/>
        <v>0.64881813560000001</v>
      </c>
      <c r="X123" s="239">
        <f t="shared" si="331"/>
        <v>0.68086787185093611</v>
      </c>
      <c r="Y123" s="306">
        <f t="shared" si="205"/>
        <v>5.6837745019660078E-3</v>
      </c>
      <c r="Z123" s="306">
        <f t="shared" si="206"/>
        <v>4.4752086140680244E-6</v>
      </c>
      <c r="AA123" s="192"/>
      <c r="AB123" s="192"/>
      <c r="AC123" s="192"/>
      <c r="AD123" s="192"/>
      <c r="AE123" s="192"/>
      <c r="AF123" s="192"/>
      <c r="AG123" s="251">
        <f t="shared" si="166"/>
        <v>1433738424205.7283</v>
      </c>
      <c r="AH123" s="246">
        <f t="shared" si="332"/>
        <v>8608725199.2922001</v>
      </c>
      <c r="AI123" s="246">
        <f t="shared" si="167"/>
        <v>1691112105561.1543</v>
      </c>
      <c r="AJ123" s="246">
        <f t="shared" si="333"/>
        <v>13847555888.523577</v>
      </c>
      <c r="AK123" s="246">
        <f t="shared" si="168"/>
        <v>174546574.43947619</v>
      </c>
      <c r="AL123" s="246">
        <f t="shared" si="334"/>
        <v>79527107.403615773</v>
      </c>
      <c r="AM123" s="213" t="str">
        <f t="shared" si="210"/>
        <v>sample name</v>
      </c>
      <c r="AN123" s="256">
        <f t="shared" si="335"/>
        <v>1303284548.9639471</v>
      </c>
      <c r="AO123" s="252">
        <f t="shared" si="336"/>
        <v>1433738424205.7283</v>
      </c>
      <c r="AP123" s="252">
        <f t="shared" si="169"/>
        <v>-2.199E-3</v>
      </c>
      <c r="AQ123" s="252">
        <f t="shared" si="170"/>
        <v>-0.99998423165137618</v>
      </c>
      <c r="AR123" s="252">
        <f t="shared" si="337"/>
        <v>8608725199.2922001</v>
      </c>
      <c r="AS123" s="252">
        <f t="shared" si="171"/>
        <v>1.6318924942564423E-4</v>
      </c>
      <c r="AT123" s="252">
        <f t="shared" si="338"/>
        <v>-7.452123257462559E-2</v>
      </c>
      <c r="AU123" s="252">
        <f t="shared" si="339"/>
        <v>137290153.01859486</v>
      </c>
      <c r="AV123" s="252">
        <f t="shared" si="216"/>
        <v>9456562.6330664139</v>
      </c>
      <c r="AW123" s="252">
        <f t="shared" si="340"/>
        <v>996169.97067578149</v>
      </c>
      <c r="AX123" s="252">
        <f t="shared" si="218"/>
        <v>2673662207.5426502</v>
      </c>
      <c r="AY123" s="252">
        <f t="shared" si="219"/>
        <v>1691112105561.1543</v>
      </c>
      <c r="AZ123" s="252">
        <f t="shared" si="220"/>
        <v>-0.13029600894067567</v>
      </c>
      <c r="BA123" s="252">
        <f t="shared" si="221"/>
        <v>-1</v>
      </c>
      <c r="BB123" s="252">
        <f t="shared" si="222"/>
        <v>13847555888.523577</v>
      </c>
      <c r="BC123" s="252">
        <f t="shared" si="223"/>
        <v>5.34545603211162E-4</v>
      </c>
      <c r="BD123" s="252">
        <f t="shared" si="224"/>
        <v>-4.1025163014571245E-3</v>
      </c>
      <c r="BE123" s="252">
        <f t="shared" si="225"/>
        <v>26831629.130094022</v>
      </c>
      <c r="BF123" s="252">
        <f t="shared" si="341"/>
        <v>269331.52955150726</v>
      </c>
      <c r="BG123" s="252">
        <f t="shared" si="342"/>
        <v>124328.76421099737</v>
      </c>
      <c r="BH123" s="213"/>
      <c r="BI123" s="213"/>
      <c r="BJ123" s="213"/>
      <c r="BK123" s="213"/>
      <c r="BL123" s="213" t="str">
        <f t="shared" si="228"/>
        <v>sample name</v>
      </c>
      <c r="BM123" s="485">
        <f>(($AC$20-'ICPMS Data'!V124)/('ICPMS Data'!V124/$AC$12-1)*AG123)</f>
        <v>1442224508600.5576</v>
      </c>
      <c r="BN123" s="485">
        <f t="shared" si="343"/>
        <v>1433738424205.7283</v>
      </c>
      <c r="BO123" s="485">
        <f>$AC$33-'ICPMS Data'!V124</f>
        <v>-0.99999899999999997</v>
      </c>
      <c r="BP123" s="485">
        <f>'ICPMS Data'!V124/$AC$12-1</f>
        <v>-0.9928325688073395</v>
      </c>
      <c r="BQ123" s="485">
        <f t="shared" si="344"/>
        <v>8608725199.2922001</v>
      </c>
      <c r="BR123" s="485">
        <f>SQRT($AD$33^2+'ICPMS Data'!W124^2)</f>
        <v>1</v>
      </c>
      <c r="BS123" s="485">
        <f>BP123*SQRT(('ICPMS Data'!W124/'ICPMS Data'!V124)^2+($AE$12/$AC$12)^2)</f>
        <v>-0.99285807041188889</v>
      </c>
      <c r="BT123" s="485">
        <f t="shared" si="345"/>
        <v>2039659057534.6572</v>
      </c>
      <c r="BU123" s="485">
        <f t="shared" si="232"/>
        <v>10464703511.882029</v>
      </c>
      <c r="BV123" s="485">
        <f t="shared" si="346"/>
        <v>14799656485.616226</v>
      </c>
      <c r="BW123" s="485">
        <f>AI123*(($AC$21-'ICPMS Data'!X124)/('ICPMS Data'!X124/$AC$13-1))</f>
        <v>1473438918630.7102</v>
      </c>
      <c r="BX123" s="485">
        <f t="shared" si="347"/>
        <v>1691112105561.1543</v>
      </c>
      <c r="BY123" s="485">
        <f>$AC$34-'ICPMS Data'!X124</f>
        <v>-0.99999899999999997</v>
      </c>
      <c r="BZ123" s="485">
        <f>'ICPMS Data'!X124/$AC$13-1</f>
        <v>-1</v>
      </c>
      <c r="CA123" s="485">
        <f t="shared" si="348"/>
        <v>13847555888.523577</v>
      </c>
      <c r="CB123" s="485">
        <f>SQRT($AD$34^2+'ICPMS Data'!Y124^2)</f>
        <v>1</v>
      </c>
      <c r="CC123" s="485">
        <f>BZ123*SQRT(('ICPMS Data'!Y124/'ICPMS Data'!X124)^2+($AE$13/$AC$13)^2)</f>
        <v>-1</v>
      </c>
      <c r="CD123" s="485">
        <f t="shared" si="349"/>
        <v>2083793272822.5024</v>
      </c>
      <c r="CE123" s="485">
        <v>0</v>
      </c>
      <c r="CF123" s="485">
        <v>0</v>
      </c>
      <c r="CG123" s="213" t="str">
        <f t="shared" si="350"/>
        <v>sample name</v>
      </c>
      <c r="CH123" s="262">
        <f t="shared" si="351"/>
        <v>1440921224051.5938</v>
      </c>
      <c r="CI123" s="257">
        <f t="shared" si="352"/>
        <v>2039659062155.1809</v>
      </c>
      <c r="CJ123" s="257">
        <f t="shared" si="240"/>
        <v>10455246949.248962</v>
      </c>
      <c r="CK123" s="257">
        <f t="shared" si="353"/>
        <v>14799656519.142496</v>
      </c>
      <c r="CL123" s="262">
        <f t="shared" si="354"/>
        <v>1470765256423.1675</v>
      </c>
      <c r="CM123" s="257">
        <f t="shared" si="355"/>
        <v>2083793272995.249</v>
      </c>
      <c r="CN123" s="262">
        <f t="shared" si="356"/>
        <v>-269331.52955150726</v>
      </c>
      <c r="CO123" s="257">
        <f t="shared" si="357"/>
        <v>124328.76421099737</v>
      </c>
      <c r="CP123" s="286"/>
      <c r="CQ123" s="218">
        <f t="shared" si="358"/>
        <v>2.4109243704332935E-12</v>
      </c>
      <c r="CR123" s="48">
        <f t="shared" si="359"/>
        <v>3.3882271664527924E-12</v>
      </c>
      <c r="CS123" s="219">
        <f t="shared" si="360"/>
        <v>2.3935568505840428E-12</v>
      </c>
      <c r="CT123" s="219">
        <f t="shared" si="361"/>
        <v>3.3881379770019618E-12</v>
      </c>
      <c r="CU123" s="323">
        <f t="shared" si="362"/>
        <v>0.56437141893797726</v>
      </c>
      <c r="CV123" s="219">
        <f t="shared" si="363"/>
        <v>1.7367519849250768E-14</v>
      </c>
      <c r="CW123" s="219">
        <f t="shared" si="364"/>
        <v>2.4584147041764943E-14</v>
      </c>
      <c r="CX123" s="323">
        <f t="shared" si="365"/>
        <v>3.5831675947316753E-3</v>
      </c>
      <c r="CY123" s="48">
        <f t="shared" si="366"/>
        <v>2.443131655187986E-12</v>
      </c>
      <c r="CZ123" s="48">
        <f t="shared" si="367"/>
        <v>3.4614506195934368E-12</v>
      </c>
      <c r="DA123" s="323">
        <f t="shared" si="368"/>
        <v>0.43204541346729097</v>
      </c>
      <c r="DB123" s="219">
        <f t="shared" si="369"/>
        <v>0</v>
      </c>
      <c r="DC123" s="219">
        <f t="shared" si="370"/>
        <v>0</v>
      </c>
      <c r="DD123" s="213"/>
      <c r="DE123" s="267">
        <f t="shared" si="371"/>
        <v>0.57387232789423681</v>
      </c>
      <c r="DF123" s="263">
        <f t="shared" si="372"/>
        <v>0.80649971243075813</v>
      </c>
      <c r="DG123" s="263">
        <f t="shared" si="373"/>
        <v>0.56690426926982029</v>
      </c>
      <c r="DH123" s="263">
        <f t="shared" si="374"/>
        <v>0.8031950017704611</v>
      </c>
      <c r="DI123" s="263">
        <f t="shared" si="375"/>
        <v>0</v>
      </c>
      <c r="DJ123" s="268">
        <f t="shared" si="376"/>
        <v>0</v>
      </c>
      <c r="DL123" s="49">
        <f>'He Data'!P125/(1000000000*22413.6)</f>
        <v>4.4615768997394438E-14</v>
      </c>
      <c r="DM123" s="45">
        <f>DL123*('He Data'!Q125/'He Data'!P125)</f>
        <v>4.4615768997394438E-16</v>
      </c>
      <c r="DN123" s="50">
        <f t="shared" si="377"/>
        <v>26867616090.23093</v>
      </c>
      <c r="DO123" s="51">
        <f>DN123*('He Data'!Q125/'He Data'!P125)</f>
        <v>268676160.9023093</v>
      </c>
      <c r="DP123" s="50">
        <f t="shared" si="378"/>
        <v>6.5527793044642685E-14</v>
      </c>
      <c r="DQ123" s="50">
        <f t="shared" si="379"/>
        <v>6.5527793044642689E-16</v>
      </c>
      <c r="DR123" s="50">
        <f>('He Data'!P125/1000000000)*0.0000000008107131194</f>
        <v>8.1071311940000007E-19</v>
      </c>
      <c r="DS123" s="50">
        <f>('He Data'!P125/1000000000)/3785.41178*42</f>
        <v>1.1095226210766429E-11</v>
      </c>
      <c r="DW123" s="213" t="str">
        <f t="shared" si="268"/>
        <v>sample name</v>
      </c>
      <c r="DX123" s="324">
        <f t="shared" si="269"/>
        <v>11.682668485640901</v>
      </c>
      <c r="DY123" s="325">
        <f t="shared" si="380"/>
        <v>12.479820849095493</v>
      </c>
      <c r="DZ123" s="326">
        <f t="shared" si="381"/>
        <v>11682668.485640902</v>
      </c>
      <c r="EA123" s="326">
        <f t="shared" si="382"/>
        <v>4.4615793103292131E-14</v>
      </c>
      <c r="EB123" s="324">
        <f t="shared" si="383"/>
        <v>-5.40299948539397E-7</v>
      </c>
      <c r="EC123" s="326">
        <f t="shared" si="384"/>
        <v>11682662.173495721</v>
      </c>
      <c r="ED123" s="324">
        <f t="shared" si="385"/>
        <v>11.682662173495721</v>
      </c>
      <c r="EE123" s="326"/>
      <c r="EF123" s="457" t="str">
        <f>'Picking Information'!B126</f>
        <v>4</v>
      </c>
      <c r="EG123" s="459" t="str">
        <f>'Picking Information'!C126</f>
        <v>a</v>
      </c>
      <c r="EH123" s="510">
        <f>IF($EG123="a",'Alpha Ejection Compiler'!G123,IF($EG123="z",'Alpha Ejection Compiler'!N123,IF($EG123="t",'Alpha Ejection Compiler'!U123,IF($EG123="m",'Alpha Ejection Compiler'!AB123,-1))))</f>
        <v>8.9504172281360495E-7</v>
      </c>
      <c r="EI123" s="511">
        <f>'Alpha Ejection Compiler'!E123</f>
        <v>36.473074156562177</v>
      </c>
      <c r="EJ123" s="30">
        <f>IF($EG123="a",'Alpha Ejection Compiler'!H123,IF($EG123="z",'Alpha Ejection Compiler'!O123,IF($EG123="t",'Alpha Ejection Compiler'!V123,IF($EG123="m",'Alpha Ejection Compiler'!AC123,-1))))</f>
        <v>0.63662546245111906</v>
      </c>
      <c r="EK123" s="30">
        <f>IF($EG123="a",'Alpha Ejection Compiler'!I123,IF($EG123="z",'Alpha Ejection Compiler'!P123,IF($EG123="t",'Alpha Ejection Compiler'!W123,IF($EG123="m",'Alpha Ejection Compiler'!AD123,-1))))</f>
        <v>0.58319411675377286</v>
      </c>
      <c r="EL123" s="30">
        <f>IF($EG123="a",'Alpha Ejection Compiler'!J123,IF($EG123="z",'Alpha Ejection Compiler'!Q123,IF($EG123="t",'Alpha Ejection Compiler'!X123,IF($EG123="m",'Alpha Ejection Compiler'!AE123,-1))))</f>
        <v>0.57525580606267845</v>
      </c>
      <c r="EM123" s="30">
        <f>IF($EG123="a",'Alpha Ejection Compiler'!K123,IF($EG123="z",'Alpha Ejection Compiler'!R123,IF($EG123="t",'Alpha Ejection Compiler'!Y123,IF($EG123="m",'Alpha Ejection Compiler'!AF123,-1))))</f>
        <v>0.8803829323788831</v>
      </c>
      <c r="EN123" s="30">
        <f t="shared" si="386"/>
        <v>0.62289296042458098</v>
      </c>
      <c r="EO123" s="30">
        <f t="shared" si="387"/>
        <v>0.68086787185093611</v>
      </c>
      <c r="EP123" s="213" t="str">
        <f t="shared" si="275"/>
        <v>sample name</v>
      </c>
      <c r="EQ123" s="474">
        <f t="shared" si="276"/>
        <v>11.682662173495721</v>
      </c>
      <c r="ER123" s="475">
        <f t="shared" si="388"/>
        <v>12.479814106248931</v>
      </c>
      <c r="ES123" s="473">
        <f t="shared" si="389"/>
        <v>11682662.173495721</v>
      </c>
      <c r="ET123" s="476">
        <f t="shared" si="390"/>
        <v>2.7808242859479022E-14</v>
      </c>
      <c r="EU123" s="478">
        <f t="shared" si="391"/>
        <v>0.37671716784478099</v>
      </c>
      <c r="EV123" s="477">
        <f t="shared" si="392"/>
        <v>16083721.580382382</v>
      </c>
      <c r="EW123" s="474">
        <f t="shared" si="393"/>
        <v>16.083721580382381</v>
      </c>
      <c r="EX123" s="474"/>
      <c r="EZ123" s="128">
        <f t="shared" si="394"/>
        <v>2.9704040515747972E-21</v>
      </c>
      <c r="FA123" s="63">
        <f t="shared" si="395"/>
        <v>1.1973081346474233E-22</v>
      </c>
      <c r="FB123" s="67">
        <f t="shared" si="396"/>
        <v>7.2524363184255366E-22</v>
      </c>
      <c r="FC123" s="63">
        <f t="shared" si="397"/>
        <v>0</v>
      </c>
      <c r="FD123" s="63">
        <f t="shared" si="398"/>
        <v>3.8153784968820935E-21</v>
      </c>
      <c r="FE123" s="67">
        <f t="shared" si="399"/>
        <v>1.610802832088443E-10</v>
      </c>
      <c r="FF123" s="67">
        <f t="shared" si="400"/>
        <v>11682668.485640902</v>
      </c>
      <c r="FG123" s="64">
        <f t="shared" si="401"/>
        <v>11.682668485640901</v>
      </c>
      <c r="FH123" s="65">
        <f t="shared" si="402"/>
        <v>17150937.628700923</v>
      </c>
      <c r="FI123" s="65">
        <f t="shared" si="403"/>
        <v>17.150937628700923</v>
      </c>
      <c r="FJ123" s="65">
        <f t="shared" si="404"/>
        <v>19.472796493930787</v>
      </c>
      <c r="FK123" s="63">
        <f t="shared" si="405"/>
        <v>3.8153784968820935E-21</v>
      </c>
      <c r="FL123" s="63">
        <f t="shared" si="406"/>
        <v>4.3317286102918066E-21</v>
      </c>
      <c r="FM123" s="63">
        <f t="shared" si="407"/>
        <v>13264244.25602527</v>
      </c>
      <c r="FN123" s="65">
        <f t="shared" si="285"/>
        <v>13.26424425602527</v>
      </c>
      <c r="FO123" s="66">
        <f t="shared" si="408"/>
        <v>113.53779551588126</v>
      </c>
      <c r="FQ123" s="73">
        <f>IF('Picking Information'!U126="Y",'Calculations Page'!FG123,-1)</f>
        <v>11.682668485640901</v>
      </c>
      <c r="FR123" s="72">
        <f>IF('Picking Information'!U126="Y",'Calculations Page'!FN123,-1)</f>
        <v>13.26424425602527</v>
      </c>
      <c r="FS123" s="72">
        <f>IF('Picking Information'!A126="Y",1,'Calculations Page'!X123)</f>
        <v>0.68086787185093611</v>
      </c>
      <c r="FT123" s="72">
        <f t="shared" si="287"/>
        <v>7</v>
      </c>
      <c r="FU123" s="72">
        <f t="shared" si="409"/>
        <v>17.158495750257128</v>
      </c>
      <c r="FV123" s="72">
        <f t="shared" si="289"/>
        <v>19.481377818528117</v>
      </c>
      <c r="FW123" s="74">
        <f t="shared" si="410"/>
        <v>38.962755637056233</v>
      </c>
      <c r="FY123" s="79">
        <f t="shared" si="187"/>
        <v>49.847697442687604</v>
      </c>
      <c r="FZ123" s="80">
        <f t="shared" si="188"/>
        <v>0.49847697442687605</v>
      </c>
      <c r="GA123" s="80">
        <f>(DE123/1000)/'Calculations Page'!EH123</f>
        <v>641.16824195663492</v>
      </c>
      <c r="GB123" s="80">
        <f t="shared" si="189"/>
        <v>901.0749911138098</v>
      </c>
      <c r="GC123" s="80">
        <f>(DG123/1000)/'Calculations Page'!EH123</f>
        <v>633.38306452098186</v>
      </c>
      <c r="GD123" s="80">
        <f t="shared" si="190"/>
        <v>897.3827490919424</v>
      </c>
      <c r="GE123" s="80">
        <f>(DI123/1000)/'Calculations Page'!EH123</f>
        <v>0</v>
      </c>
      <c r="GF123" s="80" t="e">
        <f t="shared" si="191"/>
        <v>#DIV/0!</v>
      </c>
      <c r="GG123" s="81">
        <f t="shared" si="411"/>
        <v>790.01326211906564</v>
      </c>
      <c r="GH123" s="516">
        <f t="shared" si="192"/>
        <v>1.4263639754173495E-16</v>
      </c>
      <c r="GI123" s="515"/>
      <c r="GJ123" s="243"/>
      <c r="GK123" s="85" t="str">
        <f t="shared" si="412"/>
        <v>49.848</v>
      </c>
      <c r="GL123" s="86" t="str">
        <f t="shared" si="413"/>
        <v>0.498</v>
      </c>
      <c r="GM123" s="86" t="str">
        <f t="shared" si="414"/>
        <v>641.17</v>
      </c>
      <c r="GN123" s="86" t="str">
        <f t="shared" si="415"/>
        <v>901.07</v>
      </c>
      <c r="GO123" s="86" t="str">
        <f t="shared" si="416"/>
        <v>633.38</v>
      </c>
      <c r="GP123" s="86" t="str">
        <f t="shared" si="417"/>
        <v>897.38</v>
      </c>
      <c r="GQ123" s="86" t="str">
        <f t="shared" si="418"/>
        <v>0.00</v>
      </c>
      <c r="GR123" s="86" t="e">
        <f t="shared" si="419"/>
        <v>#DIV/0!</v>
      </c>
      <c r="GS123" s="86" t="str">
        <f t="shared" si="420"/>
        <v>11.68</v>
      </c>
      <c r="GT123" s="86" t="str">
        <f t="shared" si="421"/>
        <v>0.681</v>
      </c>
      <c r="GU123" s="86" t="str">
        <f t="shared" si="422"/>
        <v>17.16</v>
      </c>
      <c r="GV123" s="87" t="str">
        <f t="shared" si="423"/>
        <v>19.48</v>
      </c>
      <c r="GW123" s="87" t="str">
        <f t="shared" si="424"/>
        <v>13.26</v>
      </c>
      <c r="GX123" s="129"/>
      <c r="GY123" s="93"/>
    </row>
    <row r="124" spans="1:207">
      <c r="A124" s="39" t="str">
        <f>'Picking Information'!B127</f>
        <v>4</v>
      </c>
      <c r="B124" s="40" t="str">
        <f>'Picking Information'!D127</f>
        <v>TraIL</v>
      </c>
      <c r="C124" s="40" t="str">
        <f>'Picking Information'!E127</f>
        <v>sample name</v>
      </c>
      <c r="D124" s="45">
        <f>'Picking Information'!F127</f>
        <v>0</v>
      </c>
      <c r="E124" s="45">
        <v>1</v>
      </c>
      <c r="F124" s="121">
        <f>'Picking Information'!H127</f>
        <v>100</v>
      </c>
      <c r="G124" s="121">
        <f>'Picking Information'!I127</f>
        <v>100</v>
      </c>
      <c r="H124" s="121">
        <f>'Picking Information'!J127</f>
        <v>100</v>
      </c>
      <c r="I124" s="121">
        <f>'Picking Information'!K127</f>
        <v>100</v>
      </c>
      <c r="J124" s="121">
        <f t="shared" si="320"/>
        <v>100</v>
      </c>
      <c r="K124" s="121">
        <f t="shared" si="321"/>
        <v>100</v>
      </c>
      <c r="L124" s="121">
        <f t="shared" si="322"/>
        <v>50</v>
      </c>
      <c r="M124" s="121">
        <f>IF('Picking Information'!P127="N",'Calculations Page'!F124*1.5,'Calculations Page'!F124)</f>
        <v>100</v>
      </c>
      <c r="N124" s="46" t="str">
        <f>'Picking Information'!R127</f>
        <v>apatite</v>
      </c>
      <c r="O124" s="222"/>
      <c r="P124" s="47">
        <f t="shared" si="323"/>
        <v>2.0784609690826529E-6</v>
      </c>
      <c r="Q124" s="306">
        <f t="shared" si="324"/>
        <v>8.9504172281360495E-7</v>
      </c>
      <c r="R124" s="47">
        <f t="shared" si="325"/>
        <v>1.013358894683579</v>
      </c>
      <c r="S124" s="47">
        <f t="shared" si="326"/>
        <v>6.6199999999999995E-2</v>
      </c>
      <c r="T124" s="47">
        <f t="shared" si="327"/>
        <v>0.06</v>
      </c>
      <c r="U124" s="47">
        <f t="shared" si="328"/>
        <v>0.77623303054496762</v>
      </c>
      <c r="V124" s="47">
        <f t="shared" si="329"/>
        <v>0.69010694319999999</v>
      </c>
      <c r="W124" s="47">
        <f t="shared" si="330"/>
        <v>0.64881813560000001</v>
      </c>
      <c r="X124" s="239">
        <f t="shared" si="331"/>
        <v>0.68086787185093611</v>
      </c>
      <c r="Y124" s="306">
        <f t="shared" si="205"/>
        <v>5.6837745019660078E-3</v>
      </c>
      <c r="Z124" s="306">
        <f t="shared" si="206"/>
        <v>4.4752086140680244E-6</v>
      </c>
      <c r="AA124" s="192"/>
      <c r="AB124" s="192"/>
      <c r="AC124" s="192"/>
      <c r="AD124" s="192"/>
      <c r="AE124" s="192"/>
      <c r="AF124" s="192"/>
      <c r="AG124" s="251">
        <f t="shared" si="166"/>
        <v>1433738424205.7283</v>
      </c>
      <c r="AH124" s="246">
        <f t="shared" si="332"/>
        <v>8608725199.2922001</v>
      </c>
      <c r="AI124" s="246">
        <f t="shared" si="167"/>
        <v>1691112105561.1543</v>
      </c>
      <c r="AJ124" s="246">
        <f t="shared" si="333"/>
        <v>13847555888.523577</v>
      </c>
      <c r="AK124" s="246">
        <f t="shared" si="168"/>
        <v>174546574.43947619</v>
      </c>
      <c r="AL124" s="246">
        <f t="shared" si="334"/>
        <v>79527107.403615773</v>
      </c>
      <c r="AM124" s="213" t="str">
        <f t="shared" si="210"/>
        <v>sample name</v>
      </c>
      <c r="AN124" s="256">
        <f t="shared" si="335"/>
        <v>1303284548.9639471</v>
      </c>
      <c r="AO124" s="252">
        <f t="shared" si="336"/>
        <v>1433738424205.7283</v>
      </c>
      <c r="AP124" s="252">
        <f t="shared" si="169"/>
        <v>-2.199E-3</v>
      </c>
      <c r="AQ124" s="252">
        <f t="shared" si="170"/>
        <v>-0.99998423165137618</v>
      </c>
      <c r="AR124" s="252">
        <f t="shared" si="337"/>
        <v>8608725199.2922001</v>
      </c>
      <c r="AS124" s="252">
        <f t="shared" si="171"/>
        <v>1.6318924942564423E-4</v>
      </c>
      <c r="AT124" s="252">
        <f t="shared" si="338"/>
        <v>-7.452123257462559E-2</v>
      </c>
      <c r="AU124" s="252">
        <f t="shared" si="339"/>
        <v>137290153.01859486</v>
      </c>
      <c r="AV124" s="252">
        <f t="shared" si="216"/>
        <v>9456562.6330664139</v>
      </c>
      <c r="AW124" s="252">
        <f t="shared" si="340"/>
        <v>996169.97067578149</v>
      </c>
      <c r="AX124" s="252">
        <f t="shared" si="218"/>
        <v>2673662207.5426502</v>
      </c>
      <c r="AY124" s="252">
        <f t="shared" si="219"/>
        <v>1691112105561.1543</v>
      </c>
      <c r="AZ124" s="252">
        <f t="shared" si="220"/>
        <v>-0.13029600894067567</v>
      </c>
      <c r="BA124" s="252">
        <f t="shared" si="221"/>
        <v>-1</v>
      </c>
      <c r="BB124" s="252">
        <f t="shared" si="222"/>
        <v>13847555888.523577</v>
      </c>
      <c r="BC124" s="252">
        <f t="shared" si="223"/>
        <v>5.34545603211162E-4</v>
      </c>
      <c r="BD124" s="252">
        <f t="shared" si="224"/>
        <v>-4.1025163014571245E-3</v>
      </c>
      <c r="BE124" s="252">
        <f t="shared" si="225"/>
        <v>26831629.130094022</v>
      </c>
      <c r="BF124" s="252">
        <f t="shared" si="341"/>
        <v>269331.52955150726</v>
      </c>
      <c r="BG124" s="252">
        <f t="shared" si="342"/>
        <v>124328.76421099737</v>
      </c>
      <c r="BH124" s="213"/>
      <c r="BI124" s="213"/>
      <c r="BJ124" s="213"/>
      <c r="BK124" s="213"/>
      <c r="BL124" s="213" t="str">
        <f t="shared" si="228"/>
        <v>sample name</v>
      </c>
      <c r="BM124" s="485">
        <f>(($AC$20-'ICPMS Data'!V125)/('ICPMS Data'!V125/$AC$12-1)*AG124)</f>
        <v>1442224508600.5576</v>
      </c>
      <c r="BN124" s="485">
        <f t="shared" si="343"/>
        <v>1433738424205.7283</v>
      </c>
      <c r="BO124" s="485">
        <f>$AC$33-'ICPMS Data'!V125</f>
        <v>-0.99999899999999997</v>
      </c>
      <c r="BP124" s="485">
        <f>'ICPMS Data'!V125/$AC$12-1</f>
        <v>-0.9928325688073395</v>
      </c>
      <c r="BQ124" s="485">
        <f t="shared" si="344"/>
        <v>8608725199.2922001</v>
      </c>
      <c r="BR124" s="485">
        <f>SQRT($AD$33^2+'ICPMS Data'!W125^2)</f>
        <v>1</v>
      </c>
      <c r="BS124" s="485">
        <f>BP124*SQRT(('ICPMS Data'!W125/'ICPMS Data'!V125)^2+($AE$12/$AC$12)^2)</f>
        <v>-0.99285807041188889</v>
      </c>
      <c r="BT124" s="485">
        <f t="shared" si="345"/>
        <v>2039659057534.6572</v>
      </c>
      <c r="BU124" s="485">
        <f t="shared" si="232"/>
        <v>10464703511.882029</v>
      </c>
      <c r="BV124" s="485">
        <f t="shared" si="346"/>
        <v>14799656485.616226</v>
      </c>
      <c r="BW124" s="485">
        <f>AI124*(($AC$21-'ICPMS Data'!X125)/('ICPMS Data'!X125/$AC$13-1))</f>
        <v>1473438918630.7102</v>
      </c>
      <c r="BX124" s="485">
        <f t="shared" si="347"/>
        <v>1691112105561.1543</v>
      </c>
      <c r="BY124" s="485">
        <f>$AC$34-'ICPMS Data'!X125</f>
        <v>-0.99999899999999997</v>
      </c>
      <c r="BZ124" s="485">
        <f>'ICPMS Data'!X125/$AC$13-1</f>
        <v>-1</v>
      </c>
      <c r="CA124" s="485">
        <f t="shared" si="348"/>
        <v>13847555888.523577</v>
      </c>
      <c r="CB124" s="485">
        <f>SQRT($AD$34^2+'ICPMS Data'!Y125^2)</f>
        <v>1</v>
      </c>
      <c r="CC124" s="485">
        <f>BZ124*SQRT(('ICPMS Data'!Y125/'ICPMS Data'!X125)^2+($AE$13/$AC$13)^2)</f>
        <v>-1</v>
      </c>
      <c r="CD124" s="485">
        <f t="shared" si="349"/>
        <v>2083793272822.5024</v>
      </c>
      <c r="CE124" s="485">
        <v>0</v>
      </c>
      <c r="CF124" s="485">
        <v>0</v>
      </c>
      <c r="CG124" s="213" t="str">
        <f t="shared" si="350"/>
        <v>sample name</v>
      </c>
      <c r="CH124" s="262">
        <f t="shared" si="351"/>
        <v>1440921224051.5938</v>
      </c>
      <c r="CI124" s="257">
        <f t="shared" si="352"/>
        <v>2039659062155.1809</v>
      </c>
      <c r="CJ124" s="257">
        <f t="shared" si="240"/>
        <v>10455246949.248962</v>
      </c>
      <c r="CK124" s="257">
        <f t="shared" si="353"/>
        <v>14799656519.142496</v>
      </c>
      <c r="CL124" s="262">
        <f t="shared" si="354"/>
        <v>1470765256423.1675</v>
      </c>
      <c r="CM124" s="257">
        <f t="shared" si="355"/>
        <v>2083793272995.249</v>
      </c>
      <c r="CN124" s="262">
        <f t="shared" si="356"/>
        <v>-269331.52955150726</v>
      </c>
      <c r="CO124" s="257">
        <f t="shared" si="357"/>
        <v>124328.76421099737</v>
      </c>
      <c r="CP124" s="286"/>
      <c r="CQ124" s="218">
        <f t="shared" si="358"/>
        <v>2.4109243704332935E-12</v>
      </c>
      <c r="CR124" s="48">
        <f t="shared" si="359"/>
        <v>3.3882271664527924E-12</v>
      </c>
      <c r="CS124" s="219">
        <f t="shared" si="360"/>
        <v>2.3935568505840428E-12</v>
      </c>
      <c r="CT124" s="219">
        <f t="shared" si="361"/>
        <v>3.3881379770019618E-12</v>
      </c>
      <c r="CU124" s="323">
        <f t="shared" si="362"/>
        <v>0.56437141893797726</v>
      </c>
      <c r="CV124" s="219">
        <f t="shared" si="363"/>
        <v>1.7367519849250768E-14</v>
      </c>
      <c r="CW124" s="219">
        <f t="shared" si="364"/>
        <v>2.4584147041764943E-14</v>
      </c>
      <c r="CX124" s="323">
        <f t="shared" si="365"/>
        <v>3.5831675947316753E-3</v>
      </c>
      <c r="CY124" s="48">
        <f t="shared" si="366"/>
        <v>2.443131655187986E-12</v>
      </c>
      <c r="CZ124" s="48">
        <f t="shared" si="367"/>
        <v>3.4614506195934368E-12</v>
      </c>
      <c r="DA124" s="323">
        <f t="shared" si="368"/>
        <v>0.43204541346729097</v>
      </c>
      <c r="DB124" s="219">
        <f t="shared" si="369"/>
        <v>0</v>
      </c>
      <c r="DC124" s="219">
        <f t="shared" si="370"/>
        <v>0</v>
      </c>
      <c r="DD124" s="213"/>
      <c r="DE124" s="267">
        <f t="shared" si="371"/>
        <v>0.57387232789423681</v>
      </c>
      <c r="DF124" s="263">
        <f t="shared" si="372"/>
        <v>0.80649971243075813</v>
      </c>
      <c r="DG124" s="263">
        <f t="shared" si="373"/>
        <v>0.56690426926982029</v>
      </c>
      <c r="DH124" s="263">
        <f t="shared" si="374"/>
        <v>0.8031950017704611</v>
      </c>
      <c r="DI124" s="263">
        <f t="shared" si="375"/>
        <v>0</v>
      </c>
      <c r="DJ124" s="268">
        <f t="shared" si="376"/>
        <v>0</v>
      </c>
      <c r="DL124" s="49">
        <f>'He Data'!P126/(1000000000*22413.6)</f>
        <v>4.4615768997394438E-14</v>
      </c>
      <c r="DM124" s="45">
        <f>DL124*('He Data'!Q126/'He Data'!P126)</f>
        <v>4.4615768997394438E-16</v>
      </c>
      <c r="DN124" s="50">
        <f t="shared" si="377"/>
        <v>26867616090.23093</v>
      </c>
      <c r="DO124" s="51">
        <f>DN124*('He Data'!Q126/'He Data'!P126)</f>
        <v>268676160.9023093</v>
      </c>
      <c r="DP124" s="50">
        <f t="shared" si="378"/>
        <v>6.5527793044642685E-14</v>
      </c>
      <c r="DQ124" s="50">
        <f t="shared" si="379"/>
        <v>6.5527793044642689E-16</v>
      </c>
      <c r="DR124" s="50">
        <f>('He Data'!P126/1000000000)*0.0000000008107131194</f>
        <v>8.1071311940000007E-19</v>
      </c>
      <c r="DS124" s="50">
        <f>('He Data'!P126/1000000000)/3785.41178*42</f>
        <v>1.1095226210766429E-11</v>
      </c>
      <c r="DW124" s="213" t="str">
        <f t="shared" si="268"/>
        <v>sample name</v>
      </c>
      <c r="DX124" s="324">
        <f t="shared" si="269"/>
        <v>11.682668485640901</v>
      </c>
      <c r="DY124" s="325">
        <f t="shared" si="380"/>
        <v>12.479820849095493</v>
      </c>
      <c r="DZ124" s="326">
        <f t="shared" si="381"/>
        <v>11682668.485640902</v>
      </c>
      <c r="EA124" s="326">
        <f t="shared" si="382"/>
        <v>4.4615793103292131E-14</v>
      </c>
      <c r="EB124" s="324">
        <f t="shared" si="383"/>
        <v>-5.40299948539397E-7</v>
      </c>
      <c r="EC124" s="326">
        <f t="shared" si="384"/>
        <v>11682662.173495721</v>
      </c>
      <c r="ED124" s="324">
        <f t="shared" si="385"/>
        <v>11.682662173495721</v>
      </c>
      <c r="EE124" s="326"/>
      <c r="EF124" s="457" t="str">
        <f>'Picking Information'!B127</f>
        <v>4</v>
      </c>
      <c r="EG124" s="459" t="str">
        <f>'Picking Information'!C127</f>
        <v>a</v>
      </c>
      <c r="EH124" s="510">
        <f>IF($EG124="a",'Alpha Ejection Compiler'!G124,IF($EG124="z",'Alpha Ejection Compiler'!N124,IF($EG124="t",'Alpha Ejection Compiler'!U124,IF($EG124="m",'Alpha Ejection Compiler'!AB124,-1))))</f>
        <v>8.9504172281360495E-7</v>
      </c>
      <c r="EI124" s="511">
        <f>'Alpha Ejection Compiler'!E124</f>
        <v>36.473074156562177</v>
      </c>
      <c r="EJ124" s="30">
        <f>IF($EG124="a",'Alpha Ejection Compiler'!H124,IF($EG124="z",'Alpha Ejection Compiler'!O124,IF($EG124="t",'Alpha Ejection Compiler'!V124,IF($EG124="m",'Alpha Ejection Compiler'!AC124,-1))))</f>
        <v>0.63662546245111906</v>
      </c>
      <c r="EK124" s="30">
        <f>IF($EG124="a",'Alpha Ejection Compiler'!I124,IF($EG124="z",'Alpha Ejection Compiler'!P124,IF($EG124="t",'Alpha Ejection Compiler'!W124,IF($EG124="m",'Alpha Ejection Compiler'!AD124,-1))))</f>
        <v>0.58319411675377286</v>
      </c>
      <c r="EL124" s="30">
        <f>IF($EG124="a",'Alpha Ejection Compiler'!J124,IF($EG124="z",'Alpha Ejection Compiler'!Q124,IF($EG124="t",'Alpha Ejection Compiler'!X124,IF($EG124="m",'Alpha Ejection Compiler'!AE124,-1))))</f>
        <v>0.57525580606267845</v>
      </c>
      <c r="EM124" s="30">
        <f>IF($EG124="a",'Alpha Ejection Compiler'!K124,IF($EG124="z",'Alpha Ejection Compiler'!R124,IF($EG124="t",'Alpha Ejection Compiler'!Y124,IF($EG124="m",'Alpha Ejection Compiler'!AF124,-1))))</f>
        <v>0.8803829323788831</v>
      </c>
      <c r="EN124" s="30">
        <f t="shared" si="386"/>
        <v>0.62289296042458098</v>
      </c>
      <c r="EO124" s="30">
        <f t="shared" si="387"/>
        <v>0.68086787185093611</v>
      </c>
      <c r="EP124" s="213" t="str">
        <f t="shared" si="275"/>
        <v>sample name</v>
      </c>
      <c r="EQ124" s="474">
        <f t="shared" si="276"/>
        <v>11.682662173495721</v>
      </c>
      <c r="ER124" s="475">
        <f t="shared" si="388"/>
        <v>12.479814106248931</v>
      </c>
      <c r="ES124" s="473">
        <f t="shared" si="389"/>
        <v>11682662.173495721</v>
      </c>
      <c r="ET124" s="476">
        <f t="shared" si="390"/>
        <v>2.7808242859479022E-14</v>
      </c>
      <c r="EU124" s="478">
        <f t="shared" si="391"/>
        <v>0.37671716784478099</v>
      </c>
      <c r="EV124" s="477">
        <f t="shared" si="392"/>
        <v>16083721.580382382</v>
      </c>
      <c r="EW124" s="474">
        <f t="shared" si="393"/>
        <v>16.083721580382381</v>
      </c>
      <c r="EX124" s="474"/>
      <c r="EZ124" s="128">
        <f t="shared" si="394"/>
        <v>2.9704040515747972E-21</v>
      </c>
      <c r="FA124" s="63">
        <f t="shared" si="395"/>
        <v>1.1973081346474233E-22</v>
      </c>
      <c r="FB124" s="67">
        <f t="shared" si="396"/>
        <v>7.2524363184255366E-22</v>
      </c>
      <c r="FC124" s="63">
        <f t="shared" si="397"/>
        <v>0</v>
      </c>
      <c r="FD124" s="63">
        <f t="shared" si="398"/>
        <v>3.8153784968820935E-21</v>
      </c>
      <c r="FE124" s="67">
        <f t="shared" si="399"/>
        <v>1.610802832088443E-10</v>
      </c>
      <c r="FF124" s="67">
        <f t="shared" si="400"/>
        <v>11682668.485640902</v>
      </c>
      <c r="FG124" s="64">
        <f t="shared" si="401"/>
        <v>11.682668485640901</v>
      </c>
      <c r="FH124" s="65">
        <f t="shared" si="402"/>
        <v>17150937.628700923</v>
      </c>
      <c r="FI124" s="65">
        <f t="shared" si="403"/>
        <v>17.150937628700923</v>
      </c>
      <c r="FJ124" s="65">
        <f t="shared" si="404"/>
        <v>19.472796493930787</v>
      </c>
      <c r="FK124" s="63">
        <f t="shared" si="405"/>
        <v>3.8153784968820935E-21</v>
      </c>
      <c r="FL124" s="63">
        <f t="shared" si="406"/>
        <v>4.3317286102918066E-21</v>
      </c>
      <c r="FM124" s="63">
        <f t="shared" si="407"/>
        <v>13264244.25602527</v>
      </c>
      <c r="FN124" s="65">
        <f t="shared" si="285"/>
        <v>13.26424425602527</v>
      </c>
      <c r="FO124" s="66">
        <f t="shared" si="408"/>
        <v>113.53779551588126</v>
      </c>
      <c r="FQ124" s="73">
        <f>IF('Picking Information'!U127="Y",'Calculations Page'!FG124,-1)</f>
        <v>11.682668485640901</v>
      </c>
      <c r="FR124" s="72">
        <f>IF('Picking Information'!U127="Y",'Calculations Page'!FN124,-1)</f>
        <v>13.26424425602527</v>
      </c>
      <c r="FS124" s="72">
        <f>IF('Picking Information'!A127="Y",1,'Calculations Page'!X124)</f>
        <v>0.68086787185093611</v>
      </c>
      <c r="FT124" s="72">
        <f t="shared" si="287"/>
        <v>7</v>
      </c>
      <c r="FU124" s="72">
        <f t="shared" si="409"/>
        <v>17.158495750257128</v>
      </c>
      <c r="FV124" s="72">
        <f t="shared" si="289"/>
        <v>19.481377818528117</v>
      </c>
      <c r="FW124" s="74">
        <f t="shared" si="410"/>
        <v>38.962755637056233</v>
      </c>
      <c r="FY124" s="79">
        <f t="shared" si="187"/>
        <v>49.847697442687604</v>
      </c>
      <c r="FZ124" s="80">
        <f t="shared" si="188"/>
        <v>0.49847697442687605</v>
      </c>
      <c r="GA124" s="80">
        <f>(DE124/1000)/'Calculations Page'!EH124</f>
        <v>641.16824195663492</v>
      </c>
      <c r="GB124" s="80">
        <f t="shared" si="189"/>
        <v>901.0749911138098</v>
      </c>
      <c r="GC124" s="80">
        <f>(DG124/1000)/'Calculations Page'!EH124</f>
        <v>633.38306452098186</v>
      </c>
      <c r="GD124" s="80">
        <f t="shared" si="190"/>
        <v>897.3827490919424</v>
      </c>
      <c r="GE124" s="80">
        <f>(DI124/1000)/'Calculations Page'!EH124</f>
        <v>0</v>
      </c>
      <c r="GF124" s="80" t="e">
        <f t="shared" si="191"/>
        <v>#DIV/0!</v>
      </c>
      <c r="GG124" s="81">
        <f t="shared" si="411"/>
        <v>790.01326211906564</v>
      </c>
      <c r="GH124" s="516">
        <f t="shared" si="192"/>
        <v>1.4263639754173495E-16</v>
      </c>
      <c r="GI124" s="515"/>
      <c r="GJ124" s="243"/>
      <c r="GK124" s="85" t="str">
        <f t="shared" si="412"/>
        <v>49.848</v>
      </c>
      <c r="GL124" s="86" t="str">
        <f t="shared" si="413"/>
        <v>0.498</v>
      </c>
      <c r="GM124" s="86" t="str">
        <f t="shared" si="414"/>
        <v>641.17</v>
      </c>
      <c r="GN124" s="86" t="str">
        <f t="shared" si="415"/>
        <v>901.07</v>
      </c>
      <c r="GO124" s="86" t="str">
        <f t="shared" si="416"/>
        <v>633.38</v>
      </c>
      <c r="GP124" s="86" t="str">
        <f t="shared" si="417"/>
        <v>897.38</v>
      </c>
      <c r="GQ124" s="86" t="str">
        <f t="shared" si="418"/>
        <v>0.00</v>
      </c>
      <c r="GR124" s="86" t="e">
        <f t="shared" si="419"/>
        <v>#DIV/0!</v>
      </c>
      <c r="GS124" s="86" t="str">
        <f t="shared" si="420"/>
        <v>11.68</v>
      </c>
      <c r="GT124" s="86" t="str">
        <f t="shared" si="421"/>
        <v>0.681</v>
      </c>
      <c r="GU124" s="86" t="str">
        <f t="shared" si="422"/>
        <v>17.16</v>
      </c>
      <c r="GV124" s="87" t="str">
        <f t="shared" si="423"/>
        <v>19.48</v>
      </c>
      <c r="GW124" s="87" t="str">
        <f t="shared" si="424"/>
        <v>13.26</v>
      </c>
      <c r="GX124" s="129"/>
      <c r="GY124" s="93"/>
    </row>
    <row r="125" spans="1:207">
      <c r="A125" s="39" t="str">
        <f>'Picking Information'!B128</f>
        <v>4</v>
      </c>
      <c r="B125" s="40" t="str">
        <f>'Picking Information'!D128</f>
        <v>TraIL</v>
      </c>
      <c r="C125" s="40" t="str">
        <f>'Picking Information'!E128</f>
        <v>sample name</v>
      </c>
      <c r="D125" s="45">
        <f>'Picking Information'!F128</f>
        <v>0</v>
      </c>
      <c r="E125" s="45">
        <v>1</v>
      </c>
      <c r="F125" s="121">
        <f>'Picking Information'!H128</f>
        <v>100</v>
      </c>
      <c r="G125" s="121">
        <f>'Picking Information'!I128</f>
        <v>100</v>
      </c>
      <c r="H125" s="121">
        <f>'Picking Information'!J128</f>
        <v>100</v>
      </c>
      <c r="I125" s="121">
        <f>'Picking Information'!K128</f>
        <v>100</v>
      </c>
      <c r="J125" s="121">
        <f t="shared" si="320"/>
        <v>100</v>
      </c>
      <c r="K125" s="121">
        <f t="shared" si="321"/>
        <v>100</v>
      </c>
      <c r="L125" s="121">
        <f t="shared" si="322"/>
        <v>50</v>
      </c>
      <c r="M125" s="121">
        <f>IF('Picking Information'!P128="N",'Calculations Page'!F125*1.5,'Calculations Page'!F125)</f>
        <v>100</v>
      </c>
      <c r="N125" s="46" t="str">
        <f>'Picking Information'!R128</f>
        <v>apatite</v>
      </c>
      <c r="O125" s="222"/>
      <c r="P125" s="47">
        <f t="shared" si="323"/>
        <v>2.0784609690826529E-6</v>
      </c>
      <c r="Q125" s="306">
        <f t="shared" si="324"/>
        <v>8.9504172281360495E-7</v>
      </c>
      <c r="R125" s="47">
        <f t="shared" si="325"/>
        <v>1.013358894683579</v>
      </c>
      <c r="S125" s="47">
        <f t="shared" si="326"/>
        <v>6.6199999999999995E-2</v>
      </c>
      <c r="T125" s="47">
        <f t="shared" si="327"/>
        <v>0.06</v>
      </c>
      <c r="U125" s="47">
        <f t="shared" si="328"/>
        <v>0.77623303054496762</v>
      </c>
      <c r="V125" s="47">
        <f t="shared" si="329"/>
        <v>0.69010694319999999</v>
      </c>
      <c r="W125" s="47">
        <f t="shared" si="330"/>
        <v>0.64881813560000001</v>
      </c>
      <c r="X125" s="239">
        <f t="shared" si="331"/>
        <v>0.68086787185093611</v>
      </c>
      <c r="Y125" s="306">
        <f t="shared" si="205"/>
        <v>5.6837745019660078E-3</v>
      </c>
      <c r="Z125" s="306">
        <f t="shared" si="206"/>
        <v>4.4752086140680244E-6</v>
      </c>
      <c r="AA125" s="192"/>
      <c r="AB125" s="192"/>
      <c r="AC125" s="192"/>
      <c r="AD125" s="192"/>
      <c r="AE125" s="192"/>
      <c r="AF125" s="192"/>
      <c r="AG125" s="251">
        <f t="shared" si="166"/>
        <v>1433738424205.7283</v>
      </c>
      <c r="AH125" s="246">
        <f t="shared" si="332"/>
        <v>8608725199.2922001</v>
      </c>
      <c r="AI125" s="246">
        <f t="shared" si="167"/>
        <v>1691112105561.1543</v>
      </c>
      <c r="AJ125" s="246">
        <f t="shared" si="333"/>
        <v>13847555888.523577</v>
      </c>
      <c r="AK125" s="246">
        <f t="shared" si="168"/>
        <v>174546574.43947619</v>
      </c>
      <c r="AL125" s="246">
        <f t="shared" si="334"/>
        <v>79527107.403615773</v>
      </c>
      <c r="AM125" s="213" t="str">
        <f t="shared" si="210"/>
        <v>sample name</v>
      </c>
      <c r="AN125" s="256">
        <f t="shared" si="335"/>
        <v>1303284548.9639471</v>
      </c>
      <c r="AO125" s="252">
        <f t="shared" si="336"/>
        <v>1433738424205.7283</v>
      </c>
      <c r="AP125" s="252">
        <f t="shared" si="169"/>
        <v>-2.199E-3</v>
      </c>
      <c r="AQ125" s="252">
        <f t="shared" si="170"/>
        <v>-0.99998423165137618</v>
      </c>
      <c r="AR125" s="252">
        <f t="shared" si="337"/>
        <v>8608725199.2922001</v>
      </c>
      <c r="AS125" s="252">
        <f t="shared" si="171"/>
        <v>1.6318924942564423E-4</v>
      </c>
      <c r="AT125" s="252">
        <f t="shared" si="338"/>
        <v>-7.452123257462559E-2</v>
      </c>
      <c r="AU125" s="252">
        <f t="shared" si="339"/>
        <v>137290153.01859486</v>
      </c>
      <c r="AV125" s="252">
        <f t="shared" si="216"/>
        <v>9456562.6330664139</v>
      </c>
      <c r="AW125" s="252">
        <f t="shared" si="340"/>
        <v>996169.97067578149</v>
      </c>
      <c r="AX125" s="252">
        <f t="shared" si="218"/>
        <v>2673662207.5426502</v>
      </c>
      <c r="AY125" s="252">
        <f t="shared" si="219"/>
        <v>1691112105561.1543</v>
      </c>
      <c r="AZ125" s="252">
        <f t="shared" si="220"/>
        <v>-0.13029600894067567</v>
      </c>
      <c r="BA125" s="252">
        <f t="shared" si="221"/>
        <v>-1</v>
      </c>
      <c r="BB125" s="252">
        <f t="shared" si="222"/>
        <v>13847555888.523577</v>
      </c>
      <c r="BC125" s="252">
        <f t="shared" si="223"/>
        <v>5.34545603211162E-4</v>
      </c>
      <c r="BD125" s="252">
        <f t="shared" si="224"/>
        <v>-4.1025163014571245E-3</v>
      </c>
      <c r="BE125" s="252">
        <f t="shared" si="225"/>
        <v>26831629.130094022</v>
      </c>
      <c r="BF125" s="252">
        <f t="shared" si="341"/>
        <v>269331.52955150726</v>
      </c>
      <c r="BG125" s="252">
        <f t="shared" si="342"/>
        <v>124328.76421099737</v>
      </c>
      <c r="BH125" s="213"/>
      <c r="BI125" s="213"/>
      <c r="BJ125" s="213"/>
      <c r="BK125" s="213"/>
      <c r="BL125" s="213" t="str">
        <f t="shared" si="228"/>
        <v>sample name</v>
      </c>
      <c r="BM125" s="485">
        <f>(($AC$20-'ICPMS Data'!V126)/('ICPMS Data'!V126/$AC$12-1)*AG125)</f>
        <v>1442224508600.5576</v>
      </c>
      <c r="BN125" s="485">
        <f t="shared" si="343"/>
        <v>1433738424205.7283</v>
      </c>
      <c r="BO125" s="485">
        <f>$AC$33-'ICPMS Data'!V126</f>
        <v>-0.99999899999999997</v>
      </c>
      <c r="BP125" s="485">
        <f>'ICPMS Data'!V126/$AC$12-1</f>
        <v>-0.9928325688073395</v>
      </c>
      <c r="BQ125" s="485">
        <f t="shared" si="344"/>
        <v>8608725199.2922001</v>
      </c>
      <c r="BR125" s="485">
        <f>SQRT($AD$33^2+'ICPMS Data'!W126^2)</f>
        <v>1</v>
      </c>
      <c r="BS125" s="485">
        <f>BP125*SQRT(('ICPMS Data'!W126/'ICPMS Data'!V126)^2+($AE$12/$AC$12)^2)</f>
        <v>-0.99285807041188889</v>
      </c>
      <c r="BT125" s="485">
        <f t="shared" si="345"/>
        <v>2039659057534.6572</v>
      </c>
      <c r="BU125" s="485">
        <f t="shared" si="232"/>
        <v>10464703511.882029</v>
      </c>
      <c r="BV125" s="485">
        <f t="shared" si="346"/>
        <v>14799656485.616226</v>
      </c>
      <c r="BW125" s="485">
        <f>AI125*(($AC$21-'ICPMS Data'!X126)/('ICPMS Data'!X126/$AC$13-1))</f>
        <v>1473438918630.7102</v>
      </c>
      <c r="BX125" s="485">
        <f t="shared" si="347"/>
        <v>1691112105561.1543</v>
      </c>
      <c r="BY125" s="485">
        <f>$AC$34-'ICPMS Data'!X126</f>
        <v>-0.99999899999999997</v>
      </c>
      <c r="BZ125" s="485">
        <f>'ICPMS Data'!X126/$AC$13-1</f>
        <v>-1</v>
      </c>
      <c r="CA125" s="485">
        <f t="shared" si="348"/>
        <v>13847555888.523577</v>
      </c>
      <c r="CB125" s="485">
        <f>SQRT($AD$34^2+'ICPMS Data'!Y126^2)</f>
        <v>1</v>
      </c>
      <c r="CC125" s="485">
        <f>BZ125*SQRT(('ICPMS Data'!Y126/'ICPMS Data'!X126)^2+($AE$13/$AC$13)^2)</f>
        <v>-1</v>
      </c>
      <c r="CD125" s="485">
        <f t="shared" si="349"/>
        <v>2083793272822.5024</v>
      </c>
      <c r="CE125" s="485">
        <v>0</v>
      </c>
      <c r="CF125" s="485">
        <v>0</v>
      </c>
      <c r="CG125" s="213" t="str">
        <f t="shared" si="350"/>
        <v>sample name</v>
      </c>
      <c r="CH125" s="262">
        <f t="shared" si="351"/>
        <v>1440921224051.5938</v>
      </c>
      <c r="CI125" s="257">
        <f t="shared" si="352"/>
        <v>2039659062155.1809</v>
      </c>
      <c r="CJ125" s="257">
        <f t="shared" si="240"/>
        <v>10455246949.248962</v>
      </c>
      <c r="CK125" s="257">
        <f t="shared" si="353"/>
        <v>14799656519.142496</v>
      </c>
      <c r="CL125" s="262">
        <f t="shared" si="354"/>
        <v>1470765256423.1675</v>
      </c>
      <c r="CM125" s="257">
        <f t="shared" si="355"/>
        <v>2083793272995.249</v>
      </c>
      <c r="CN125" s="262">
        <f t="shared" si="356"/>
        <v>-269331.52955150726</v>
      </c>
      <c r="CO125" s="257">
        <f t="shared" si="357"/>
        <v>124328.76421099737</v>
      </c>
      <c r="CP125" s="286"/>
      <c r="CQ125" s="218">
        <f t="shared" si="358"/>
        <v>2.4109243704332935E-12</v>
      </c>
      <c r="CR125" s="48">
        <f t="shared" si="359"/>
        <v>3.3882271664527924E-12</v>
      </c>
      <c r="CS125" s="219">
        <f t="shared" si="360"/>
        <v>2.3935568505840428E-12</v>
      </c>
      <c r="CT125" s="219">
        <f t="shared" si="361"/>
        <v>3.3881379770019618E-12</v>
      </c>
      <c r="CU125" s="323">
        <f t="shared" si="362"/>
        <v>0.56437141893797726</v>
      </c>
      <c r="CV125" s="219">
        <f t="shared" si="363"/>
        <v>1.7367519849250768E-14</v>
      </c>
      <c r="CW125" s="219">
        <f t="shared" si="364"/>
        <v>2.4584147041764943E-14</v>
      </c>
      <c r="CX125" s="323">
        <f t="shared" si="365"/>
        <v>3.5831675947316753E-3</v>
      </c>
      <c r="CY125" s="48">
        <f t="shared" si="366"/>
        <v>2.443131655187986E-12</v>
      </c>
      <c r="CZ125" s="48">
        <f t="shared" si="367"/>
        <v>3.4614506195934368E-12</v>
      </c>
      <c r="DA125" s="323">
        <f t="shared" si="368"/>
        <v>0.43204541346729097</v>
      </c>
      <c r="DB125" s="219">
        <f t="shared" si="369"/>
        <v>0</v>
      </c>
      <c r="DC125" s="219">
        <f t="shared" si="370"/>
        <v>0</v>
      </c>
      <c r="DD125" s="213"/>
      <c r="DE125" s="267">
        <f t="shared" si="371"/>
        <v>0.57387232789423681</v>
      </c>
      <c r="DF125" s="263">
        <f t="shared" si="372"/>
        <v>0.80649971243075813</v>
      </c>
      <c r="DG125" s="263">
        <f t="shared" si="373"/>
        <v>0.56690426926982029</v>
      </c>
      <c r="DH125" s="263">
        <f t="shared" si="374"/>
        <v>0.8031950017704611</v>
      </c>
      <c r="DI125" s="263">
        <f t="shared" si="375"/>
        <v>0</v>
      </c>
      <c r="DJ125" s="268">
        <f t="shared" si="376"/>
        <v>0</v>
      </c>
      <c r="DL125" s="49">
        <f>'He Data'!P127/(1000000000*22413.6)</f>
        <v>4.4615768997394438E-14</v>
      </c>
      <c r="DM125" s="45">
        <f>DL125*('He Data'!Q127/'He Data'!P127)</f>
        <v>4.4615768997394438E-16</v>
      </c>
      <c r="DN125" s="50">
        <f t="shared" si="377"/>
        <v>26867616090.23093</v>
      </c>
      <c r="DO125" s="51">
        <f>DN125*('He Data'!Q127/'He Data'!P127)</f>
        <v>268676160.9023093</v>
      </c>
      <c r="DP125" s="50">
        <f t="shared" si="378"/>
        <v>6.5527793044642685E-14</v>
      </c>
      <c r="DQ125" s="50">
        <f t="shared" si="379"/>
        <v>6.5527793044642689E-16</v>
      </c>
      <c r="DR125" s="50">
        <f>('He Data'!P127/1000000000)*0.0000000008107131194</f>
        <v>8.1071311940000007E-19</v>
      </c>
      <c r="DS125" s="50">
        <f>('He Data'!P127/1000000000)/3785.41178*42</f>
        <v>1.1095226210766429E-11</v>
      </c>
      <c r="DW125" s="213" t="str">
        <f t="shared" si="268"/>
        <v>sample name</v>
      </c>
      <c r="DX125" s="324">
        <f t="shared" si="269"/>
        <v>11.682668485640901</v>
      </c>
      <c r="DY125" s="325">
        <f t="shared" si="380"/>
        <v>12.479820849095493</v>
      </c>
      <c r="DZ125" s="326">
        <f t="shared" si="381"/>
        <v>11682668.485640902</v>
      </c>
      <c r="EA125" s="326">
        <f t="shared" si="382"/>
        <v>4.4615793103292131E-14</v>
      </c>
      <c r="EB125" s="324">
        <f t="shared" si="383"/>
        <v>-5.40299948539397E-7</v>
      </c>
      <c r="EC125" s="326">
        <f t="shared" si="384"/>
        <v>11682662.173495721</v>
      </c>
      <c r="ED125" s="324">
        <f t="shared" si="385"/>
        <v>11.682662173495721</v>
      </c>
      <c r="EE125" s="326"/>
      <c r="EF125" s="457" t="str">
        <f>'Picking Information'!B128</f>
        <v>4</v>
      </c>
      <c r="EG125" s="459" t="str">
        <f>'Picking Information'!C128</f>
        <v>a</v>
      </c>
      <c r="EH125" s="510">
        <f>IF($EG125="a",'Alpha Ejection Compiler'!G125,IF($EG125="z",'Alpha Ejection Compiler'!N125,IF($EG125="t",'Alpha Ejection Compiler'!U125,IF($EG125="m",'Alpha Ejection Compiler'!AB125,-1))))</f>
        <v>8.9504172281360495E-7</v>
      </c>
      <c r="EI125" s="511">
        <f>'Alpha Ejection Compiler'!E125</f>
        <v>36.473074156562177</v>
      </c>
      <c r="EJ125" s="30">
        <f>IF($EG125="a",'Alpha Ejection Compiler'!H125,IF($EG125="z",'Alpha Ejection Compiler'!O125,IF($EG125="t",'Alpha Ejection Compiler'!V125,IF($EG125="m",'Alpha Ejection Compiler'!AC125,-1))))</f>
        <v>0.63662546245111906</v>
      </c>
      <c r="EK125" s="30">
        <f>IF($EG125="a",'Alpha Ejection Compiler'!I125,IF($EG125="z",'Alpha Ejection Compiler'!P125,IF($EG125="t",'Alpha Ejection Compiler'!W125,IF($EG125="m",'Alpha Ejection Compiler'!AD125,-1))))</f>
        <v>0.58319411675377286</v>
      </c>
      <c r="EL125" s="30">
        <f>IF($EG125="a",'Alpha Ejection Compiler'!J125,IF($EG125="z",'Alpha Ejection Compiler'!Q125,IF($EG125="t",'Alpha Ejection Compiler'!X125,IF($EG125="m",'Alpha Ejection Compiler'!AE125,-1))))</f>
        <v>0.57525580606267845</v>
      </c>
      <c r="EM125" s="30">
        <f>IF($EG125="a",'Alpha Ejection Compiler'!K125,IF($EG125="z",'Alpha Ejection Compiler'!R125,IF($EG125="t",'Alpha Ejection Compiler'!Y125,IF($EG125="m",'Alpha Ejection Compiler'!AF125,-1))))</f>
        <v>0.8803829323788831</v>
      </c>
      <c r="EN125" s="30">
        <f t="shared" si="386"/>
        <v>0.62289296042458098</v>
      </c>
      <c r="EO125" s="30">
        <f t="shared" si="387"/>
        <v>0.68086787185093611</v>
      </c>
      <c r="EP125" s="213" t="str">
        <f t="shared" si="275"/>
        <v>sample name</v>
      </c>
      <c r="EQ125" s="474">
        <f t="shared" si="276"/>
        <v>11.682662173495721</v>
      </c>
      <c r="ER125" s="475">
        <f t="shared" si="388"/>
        <v>12.479814106248931</v>
      </c>
      <c r="ES125" s="473">
        <f t="shared" si="389"/>
        <v>11682662.173495721</v>
      </c>
      <c r="ET125" s="476">
        <f t="shared" si="390"/>
        <v>2.7808242859479022E-14</v>
      </c>
      <c r="EU125" s="478">
        <f t="shared" si="391"/>
        <v>0.37671716784478099</v>
      </c>
      <c r="EV125" s="477">
        <f t="shared" si="392"/>
        <v>16083721.580382382</v>
      </c>
      <c r="EW125" s="474">
        <f t="shared" si="393"/>
        <v>16.083721580382381</v>
      </c>
      <c r="EX125" s="474"/>
      <c r="EZ125" s="128">
        <f t="shared" si="394"/>
        <v>2.9704040515747972E-21</v>
      </c>
      <c r="FA125" s="63">
        <f t="shared" si="395"/>
        <v>1.1973081346474233E-22</v>
      </c>
      <c r="FB125" s="67">
        <f t="shared" si="396"/>
        <v>7.2524363184255366E-22</v>
      </c>
      <c r="FC125" s="63">
        <f t="shared" si="397"/>
        <v>0</v>
      </c>
      <c r="FD125" s="63">
        <f t="shared" si="398"/>
        <v>3.8153784968820935E-21</v>
      </c>
      <c r="FE125" s="67">
        <f t="shared" si="399"/>
        <v>1.610802832088443E-10</v>
      </c>
      <c r="FF125" s="67">
        <f t="shared" si="400"/>
        <v>11682668.485640902</v>
      </c>
      <c r="FG125" s="64">
        <f t="shared" si="401"/>
        <v>11.682668485640901</v>
      </c>
      <c r="FH125" s="65">
        <f t="shared" si="402"/>
        <v>17150937.628700923</v>
      </c>
      <c r="FI125" s="65">
        <f t="shared" si="403"/>
        <v>17.150937628700923</v>
      </c>
      <c r="FJ125" s="65">
        <f t="shared" si="404"/>
        <v>19.472796493930787</v>
      </c>
      <c r="FK125" s="63">
        <f t="shared" si="405"/>
        <v>3.8153784968820935E-21</v>
      </c>
      <c r="FL125" s="63">
        <f t="shared" si="406"/>
        <v>4.3317286102918066E-21</v>
      </c>
      <c r="FM125" s="63">
        <f t="shared" si="407"/>
        <v>13264244.25602527</v>
      </c>
      <c r="FN125" s="65">
        <f t="shared" si="285"/>
        <v>13.26424425602527</v>
      </c>
      <c r="FO125" s="66">
        <f t="shared" si="408"/>
        <v>113.53779551588126</v>
      </c>
      <c r="FQ125" s="73">
        <f>IF('Picking Information'!U128="Y",'Calculations Page'!FG125,-1)</f>
        <v>11.682668485640901</v>
      </c>
      <c r="FR125" s="72">
        <f>IF('Picking Information'!U128="Y",'Calculations Page'!FN125,-1)</f>
        <v>13.26424425602527</v>
      </c>
      <c r="FS125" s="72">
        <f>IF('Picking Information'!A128="Y",1,'Calculations Page'!X125)</f>
        <v>0.68086787185093611</v>
      </c>
      <c r="FT125" s="72">
        <f t="shared" si="287"/>
        <v>7</v>
      </c>
      <c r="FU125" s="72">
        <f t="shared" si="409"/>
        <v>17.158495750257128</v>
      </c>
      <c r="FV125" s="72">
        <f t="shared" si="289"/>
        <v>19.481377818528117</v>
      </c>
      <c r="FW125" s="74">
        <f t="shared" si="410"/>
        <v>38.962755637056233</v>
      </c>
      <c r="FY125" s="79">
        <f t="shared" si="187"/>
        <v>49.847697442687604</v>
      </c>
      <c r="FZ125" s="80">
        <f t="shared" si="188"/>
        <v>0.49847697442687605</v>
      </c>
      <c r="GA125" s="80">
        <f>(DE125/1000)/'Calculations Page'!EH125</f>
        <v>641.16824195663492</v>
      </c>
      <c r="GB125" s="80">
        <f t="shared" si="189"/>
        <v>901.0749911138098</v>
      </c>
      <c r="GC125" s="80">
        <f>(DG125/1000)/'Calculations Page'!EH125</f>
        <v>633.38306452098186</v>
      </c>
      <c r="GD125" s="80">
        <f t="shared" si="190"/>
        <v>897.3827490919424</v>
      </c>
      <c r="GE125" s="80">
        <f>(DI125/1000)/'Calculations Page'!EH125</f>
        <v>0</v>
      </c>
      <c r="GF125" s="80" t="e">
        <f t="shared" si="191"/>
        <v>#DIV/0!</v>
      </c>
      <c r="GG125" s="81">
        <f t="shared" si="411"/>
        <v>790.01326211906564</v>
      </c>
      <c r="GH125" s="516">
        <f t="shared" si="192"/>
        <v>1.4263639754173495E-16</v>
      </c>
      <c r="GI125" s="515"/>
      <c r="GJ125" s="243"/>
      <c r="GK125" s="85" t="str">
        <f t="shared" si="412"/>
        <v>49.848</v>
      </c>
      <c r="GL125" s="86" t="str">
        <f t="shared" si="413"/>
        <v>0.498</v>
      </c>
      <c r="GM125" s="86" t="str">
        <f t="shared" si="414"/>
        <v>641.17</v>
      </c>
      <c r="GN125" s="86" t="str">
        <f t="shared" si="415"/>
        <v>901.07</v>
      </c>
      <c r="GO125" s="86" t="str">
        <f t="shared" si="416"/>
        <v>633.38</v>
      </c>
      <c r="GP125" s="86" t="str">
        <f t="shared" si="417"/>
        <v>897.38</v>
      </c>
      <c r="GQ125" s="86" t="str">
        <f t="shared" si="418"/>
        <v>0.00</v>
      </c>
      <c r="GR125" s="86" t="e">
        <f t="shared" si="419"/>
        <v>#DIV/0!</v>
      </c>
      <c r="GS125" s="86" t="str">
        <f t="shared" si="420"/>
        <v>11.68</v>
      </c>
      <c r="GT125" s="86" t="str">
        <f t="shared" si="421"/>
        <v>0.681</v>
      </c>
      <c r="GU125" s="86" t="str">
        <f t="shared" si="422"/>
        <v>17.16</v>
      </c>
      <c r="GV125" s="87" t="str">
        <f t="shared" si="423"/>
        <v>19.48</v>
      </c>
      <c r="GW125" s="87" t="str">
        <f t="shared" si="424"/>
        <v>13.26</v>
      </c>
      <c r="GX125" s="129"/>
      <c r="GY125" s="93"/>
    </row>
    <row r="126" spans="1:207">
      <c r="A126" s="39" t="str">
        <f>'Picking Information'!B129</f>
        <v>4</v>
      </c>
      <c r="B126" s="40" t="str">
        <f>'Picking Information'!D129</f>
        <v>TraIL</v>
      </c>
      <c r="C126" s="40" t="str">
        <f>'Picking Information'!E129</f>
        <v>sample name</v>
      </c>
      <c r="D126" s="45">
        <f>'Picking Information'!F129</f>
        <v>0</v>
      </c>
      <c r="E126" s="45">
        <v>1</v>
      </c>
      <c r="F126" s="121">
        <f>'Picking Information'!H129</f>
        <v>100</v>
      </c>
      <c r="G126" s="121">
        <f>'Picking Information'!I129</f>
        <v>100</v>
      </c>
      <c r="H126" s="121">
        <f>'Picking Information'!J129</f>
        <v>100</v>
      </c>
      <c r="I126" s="121">
        <f>'Picking Information'!K129</f>
        <v>100</v>
      </c>
      <c r="J126" s="121">
        <f t="shared" si="320"/>
        <v>100</v>
      </c>
      <c r="K126" s="121">
        <f t="shared" si="321"/>
        <v>100</v>
      </c>
      <c r="L126" s="121">
        <f t="shared" si="322"/>
        <v>50</v>
      </c>
      <c r="M126" s="121">
        <f>IF('Picking Information'!P129="N",'Calculations Page'!F126*1.5,'Calculations Page'!F126)</f>
        <v>100</v>
      </c>
      <c r="N126" s="46" t="str">
        <f>'Picking Information'!R129</f>
        <v>apatite</v>
      </c>
      <c r="O126" s="222"/>
      <c r="P126" s="47">
        <f t="shared" si="323"/>
        <v>2.0784609690826529E-6</v>
      </c>
      <c r="Q126" s="306">
        <f t="shared" si="324"/>
        <v>8.9504172281360495E-7</v>
      </c>
      <c r="R126" s="47">
        <f t="shared" si="325"/>
        <v>1.013358894683579</v>
      </c>
      <c r="S126" s="47">
        <f t="shared" si="326"/>
        <v>6.6199999999999995E-2</v>
      </c>
      <c r="T126" s="47">
        <f t="shared" si="327"/>
        <v>0.06</v>
      </c>
      <c r="U126" s="47">
        <f t="shared" si="328"/>
        <v>0.77623303054496762</v>
      </c>
      <c r="V126" s="47">
        <f t="shared" si="329"/>
        <v>0.69010694319999999</v>
      </c>
      <c r="W126" s="47">
        <f t="shared" si="330"/>
        <v>0.64881813560000001</v>
      </c>
      <c r="X126" s="239">
        <f t="shared" si="331"/>
        <v>0.68086787185093611</v>
      </c>
      <c r="Y126" s="306">
        <f t="shared" si="205"/>
        <v>5.6837745019660078E-3</v>
      </c>
      <c r="Z126" s="306">
        <f t="shared" si="206"/>
        <v>4.4752086140680244E-6</v>
      </c>
      <c r="AA126" s="192"/>
      <c r="AB126" s="192"/>
      <c r="AC126" s="192"/>
      <c r="AD126" s="192"/>
      <c r="AE126" s="192"/>
      <c r="AF126" s="192"/>
      <c r="AG126" s="251">
        <f t="shared" si="166"/>
        <v>1433738424205.7283</v>
      </c>
      <c r="AH126" s="246">
        <f t="shared" si="332"/>
        <v>8608725199.2922001</v>
      </c>
      <c r="AI126" s="246">
        <f t="shared" si="167"/>
        <v>1691112105561.1543</v>
      </c>
      <c r="AJ126" s="246">
        <f t="shared" si="333"/>
        <v>13847555888.523577</v>
      </c>
      <c r="AK126" s="246">
        <f t="shared" si="168"/>
        <v>174546574.43947619</v>
      </c>
      <c r="AL126" s="246">
        <f t="shared" si="334"/>
        <v>79527107.403615773</v>
      </c>
      <c r="AM126" s="213" t="str">
        <f t="shared" si="210"/>
        <v>sample name</v>
      </c>
      <c r="AN126" s="256">
        <f t="shared" si="335"/>
        <v>1303284548.9639471</v>
      </c>
      <c r="AO126" s="252">
        <f t="shared" si="336"/>
        <v>1433738424205.7283</v>
      </c>
      <c r="AP126" s="252">
        <f t="shared" si="169"/>
        <v>-2.199E-3</v>
      </c>
      <c r="AQ126" s="252">
        <f t="shared" si="170"/>
        <v>-0.99998423165137618</v>
      </c>
      <c r="AR126" s="252">
        <f t="shared" si="337"/>
        <v>8608725199.2922001</v>
      </c>
      <c r="AS126" s="252">
        <f t="shared" si="171"/>
        <v>1.6318924942564423E-4</v>
      </c>
      <c r="AT126" s="252">
        <f t="shared" si="338"/>
        <v>-7.452123257462559E-2</v>
      </c>
      <c r="AU126" s="252">
        <f t="shared" si="339"/>
        <v>137290153.01859486</v>
      </c>
      <c r="AV126" s="252">
        <f t="shared" si="216"/>
        <v>9456562.6330664139</v>
      </c>
      <c r="AW126" s="252">
        <f t="shared" si="340"/>
        <v>996169.97067578149</v>
      </c>
      <c r="AX126" s="252">
        <f t="shared" si="218"/>
        <v>2673662207.5426502</v>
      </c>
      <c r="AY126" s="252">
        <f t="shared" si="219"/>
        <v>1691112105561.1543</v>
      </c>
      <c r="AZ126" s="252">
        <f t="shared" si="220"/>
        <v>-0.13029600894067567</v>
      </c>
      <c r="BA126" s="252">
        <f t="shared" si="221"/>
        <v>-1</v>
      </c>
      <c r="BB126" s="252">
        <f t="shared" si="222"/>
        <v>13847555888.523577</v>
      </c>
      <c r="BC126" s="252">
        <f t="shared" si="223"/>
        <v>5.34545603211162E-4</v>
      </c>
      <c r="BD126" s="252">
        <f t="shared" si="224"/>
        <v>-4.1025163014571245E-3</v>
      </c>
      <c r="BE126" s="252">
        <f t="shared" si="225"/>
        <v>26831629.130094022</v>
      </c>
      <c r="BF126" s="252">
        <f t="shared" si="341"/>
        <v>269331.52955150726</v>
      </c>
      <c r="BG126" s="252">
        <f t="shared" si="342"/>
        <v>124328.76421099737</v>
      </c>
      <c r="BH126" s="213"/>
      <c r="BI126" s="213"/>
      <c r="BJ126" s="213"/>
      <c r="BK126" s="213"/>
      <c r="BL126" s="213" t="str">
        <f t="shared" si="228"/>
        <v>sample name</v>
      </c>
      <c r="BM126" s="485">
        <f>(($AC$20-'ICPMS Data'!V127)/('ICPMS Data'!V127/$AC$12-1)*AG126)</f>
        <v>1442224508600.5576</v>
      </c>
      <c r="BN126" s="485">
        <f t="shared" si="343"/>
        <v>1433738424205.7283</v>
      </c>
      <c r="BO126" s="485">
        <f>$AC$33-'ICPMS Data'!V127</f>
        <v>-0.99999899999999997</v>
      </c>
      <c r="BP126" s="485">
        <f>'ICPMS Data'!V127/$AC$12-1</f>
        <v>-0.9928325688073395</v>
      </c>
      <c r="BQ126" s="485">
        <f t="shared" si="344"/>
        <v>8608725199.2922001</v>
      </c>
      <c r="BR126" s="485">
        <f>SQRT($AD$33^2+'ICPMS Data'!W127^2)</f>
        <v>1</v>
      </c>
      <c r="BS126" s="485">
        <f>BP126*SQRT(('ICPMS Data'!W127/'ICPMS Data'!V127)^2+($AE$12/$AC$12)^2)</f>
        <v>-0.99285807041188889</v>
      </c>
      <c r="BT126" s="485">
        <f t="shared" si="345"/>
        <v>2039659057534.6572</v>
      </c>
      <c r="BU126" s="485">
        <f t="shared" si="232"/>
        <v>10464703511.882029</v>
      </c>
      <c r="BV126" s="485">
        <f t="shared" si="346"/>
        <v>14799656485.616226</v>
      </c>
      <c r="BW126" s="485">
        <f>AI126*(($AC$21-'ICPMS Data'!X127)/('ICPMS Data'!X127/$AC$13-1))</f>
        <v>1473438918630.7102</v>
      </c>
      <c r="BX126" s="485">
        <f t="shared" si="347"/>
        <v>1691112105561.1543</v>
      </c>
      <c r="BY126" s="485">
        <f>$AC$34-'ICPMS Data'!X127</f>
        <v>-0.99999899999999997</v>
      </c>
      <c r="BZ126" s="485">
        <f>'ICPMS Data'!X127/$AC$13-1</f>
        <v>-1</v>
      </c>
      <c r="CA126" s="485">
        <f t="shared" si="348"/>
        <v>13847555888.523577</v>
      </c>
      <c r="CB126" s="485">
        <f>SQRT($AD$34^2+'ICPMS Data'!Y127^2)</f>
        <v>1</v>
      </c>
      <c r="CC126" s="485">
        <f>BZ126*SQRT(('ICPMS Data'!Y127/'ICPMS Data'!X127)^2+($AE$13/$AC$13)^2)</f>
        <v>-1</v>
      </c>
      <c r="CD126" s="485">
        <f t="shared" si="349"/>
        <v>2083793272822.5024</v>
      </c>
      <c r="CE126" s="485">
        <v>0</v>
      </c>
      <c r="CF126" s="485">
        <v>0</v>
      </c>
      <c r="CG126" s="213" t="str">
        <f t="shared" si="350"/>
        <v>sample name</v>
      </c>
      <c r="CH126" s="262">
        <f t="shared" si="351"/>
        <v>1440921224051.5938</v>
      </c>
      <c r="CI126" s="257">
        <f t="shared" si="352"/>
        <v>2039659062155.1809</v>
      </c>
      <c r="CJ126" s="257">
        <f t="shared" si="240"/>
        <v>10455246949.248962</v>
      </c>
      <c r="CK126" s="257">
        <f t="shared" si="353"/>
        <v>14799656519.142496</v>
      </c>
      <c r="CL126" s="262">
        <f t="shared" si="354"/>
        <v>1470765256423.1675</v>
      </c>
      <c r="CM126" s="257">
        <f t="shared" si="355"/>
        <v>2083793272995.249</v>
      </c>
      <c r="CN126" s="262">
        <f t="shared" si="356"/>
        <v>-269331.52955150726</v>
      </c>
      <c r="CO126" s="257">
        <f t="shared" si="357"/>
        <v>124328.76421099737</v>
      </c>
      <c r="CP126" s="286"/>
      <c r="CQ126" s="218">
        <f t="shared" si="358"/>
        <v>2.4109243704332935E-12</v>
      </c>
      <c r="CR126" s="48">
        <f t="shared" si="359"/>
        <v>3.3882271664527924E-12</v>
      </c>
      <c r="CS126" s="219">
        <f t="shared" si="360"/>
        <v>2.3935568505840428E-12</v>
      </c>
      <c r="CT126" s="219">
        <f t="shared" si="361"/>
        <v>3.3881379770019618E-12</v>
      </c>
      <c r="CU126" s="323">
        <f t="shared" si="362"/>
        <v>0.56437141893797726</v>
      </c>
      <c r="CV126" s="219">
        <f t="shared" si="363"/>
        <v>1.7367519849250768E-14</v>
      </c>
      <c r="CW126" s="219">
        <f t="shared" si="364"/>
        <v>2.4584147041764943E-14</v>
      </c>
      <c r="CX126" s="323">
        <f t="shared" si="365"/>
        <v>3.5831675947316753E-3</v>
      </c>
      <c r="CY126" s="48">
        <f t="shared" si="366"/>
        <v>2.443131655187986E-12</v>
      </c>
      <c r="CZ126" s="48">
        <f t="shared" si="367"/>
        <v>3.4614506195934368E-12</v>
      </c>
      <c r="DA126" s="323">
        <f t="shared" si="368"/>
        <v>0.43204541346729097</v>
      </c>
      <c r="DB126" s="219">
        <f t="shared" si="369"/>
        <v>0</v>
      </c>
      <c r="DC126" s="219">
        <f t="shared" si="370"/>
        <v>0</v>
      </c>
      <c r="DD126" s="213"/>
      <c r="DE126" s="267">
        <f t="shared" si="371"/>
        <v>0.57387232789423681</v>
      </c>
      <c r="DF126" s="263">
        <f t="shared" si="372"/>
        <v>0.80649971243075813</v>
      </c>
      <c r="DG126" s="263">
        <f t="shared" si="373"/>
        <v>0.56690426926982029</v>
      </c>
      <c r="DH126" s="263">
        <f t="shared" si="374"/>
        <v>0.8031950017704611</v>
      </c>
      <c r="DI126" s="263">
        <f t="shared" si="375"/>
        <v>0</v>
      </c>
      <c r="DJ126" s="268">
        <f t="shared" si="376"/>
        <v>0</v>
      </c>
      <c r="DL126" s="49">
        <f>'He Data'!P128/(1000000000*22413.6)</f>
        <v>4.4615768997394438E-14</v>
      </c>
      <c r="DM126" s="45">
        <f>DL126*('He Data'!Q128/'He Data'!P128)</f>
        <v>4.4615768997394438E-16</v>
      </c>
      <c r="DN126" s="50">
        <f t="shared" si="377"/>
        <v>26867616090.23093</v>
      </c>
      <c r="DO126" s="51">
        <f>DN126*('He Data'!Q128/'He Data'!P128)</f>
        <v>268676160.9023093</v>
      </c>
      <c r="DP126" s="50">
        <f t="shared" si="378"/>
        <v>6.5527793044642685E-14</v>
      </c>
      <c r="DQ126" s="50">
        <f t="shared" si="379"/>
        <v>6.5527793044642689E-16</v>
      </c>
      <c r="DR126" s="50">
        <f>('He Data'!P128/1000000000)*0.0000000008107131194</f>
        <v>8.1071311940000007E-19</v>
      </c>
      <c r="DS126" s="50">
        <f>('He Data'!P128/1000000000)/3785.41178*42</f>
        <v>1.1095226210766429E-11</v>
      </c>
      <c r="DW126" s="213" t="str">
        <f t="shared" si="268"/>
        <v>sample name</v>
      </c>
      <c r="DX126" s="324">
        <f t="shared" si="269"/>
        <v>11.682668485640901</v>
      </c>
      <c r="DY126" s="325">
        <f t="shared" si="380"/>
        <v>12.479820849095493</v>
      </c>
      <c r="DZ126" s="326">
        <f t="shared" si="381"/>
        <v>11682668.485640902</v>
      </c>
      <c r="EA126" s="326">
        <f t="shared" si="382"/>
        <v>4.4615793103292131E-14</v>
      </c>
      <c r="EB126" s="324">
        <f t="shared" si="383"/>
        <v>-5.40299948539397E-7</v>
      </c>
      <c r="EC126" s="326">
        <f t="shared" si="384"/>
        <v>11682662.173495721</v>
      </c>
      <c r="ED126" s="324">
        <f t="shared" si="385"/>
        <v>11.682662173495721</v>
      </c>
      <c r="EE126" s="326"/>
      <c r="EF126" s="457" t="str">
        <f>'Picking Information'!B129</f>
        <v>4</v>
      </c>
      <c r="EG126" s="459" t="str">
        <f>'Picking Information'!C129</f>
        <v>a</v>
      </c>
      <c r="EH126" s="510">
        <f>IF($EG126="a",'Alpha Ejection Compiler'!G126,IF($EG126="z",'Alpha Ejection Compiler'!N126,IF($EG126="t",'Alpha Ejection Compiler'!U126,IF($EG126="m",'Alpha Ejection Compiler'!AB126,-1))))</f>
        <v>8.9504172281360495E-7</v>
      </c>
      <c r="EI126" s="511">
        <f>'Alpha Ejection Compiler'!E126</f>
        <v>36.473074156562177</v>
      </c>
      <c r="EJ126" s="30">
        <f>IF($EG126="a",'Alpha Ejection Compiler'!H126,IF($EG126="z",'Alpha Ejection Compiler'!O126,IF($EG126="t",'Alpha Ejection Compiler'!V126,IF($EG126="m",'Alpha Ejection Compiler'!AC126,-1))))</f>
        <v>0.63662546245111906</v>
      </c>
      <c r="EK126" s="30">
        <f>IF($EG126="a",'Alpha Ejection Compiler'!I126,IF($EG126="z",'Alpha Ejection Compiler'!P126,IF($EG126="t",'Alpha Ejection Compiler'!W126,IF($EG126="m",'Alpha Ejection Compiler'!AD126,-1))))</f>
        <v>0.58319411675377286</v>
      </c>
      <c r="EL126" s="30">
        <f>IF($EG126="a",'Alpha Ejection Compiler'!J126,IF($EG126="z",'Alpha Ejection Compiler'!Q126,IF($EG126="t",'Alpha Ejection Compiler'!X126,IF($EG126="m",'Alpha Ejection Compiler'!AE126,-1))))</f>
        <v>0.57525580606267845</v>
      </c>
      <c r="EM126" s="30">
        <f>IF($EG126="a",'Alpha Ejection Compiler'!K126,IF($EG126="z",'Alpha Ejection Compiler'!R126,IF($EG126="t",'Alpha Ejection Compiler'!Y126,IF($EG126="m",'Alpha Ejection Compiler'!AF126,-1))))</f>
        <v>0.8803829323788831</v>
      </c>
      <c r="EN126" s="30">
        <f t="shared" si="386"/>
        <v>0.62289296042458098</v>
      </c>
      <c r="EO126" s="30">
        <f t="shared" si="387"/>
        <v>0.68086787185093611</v>
      </c>
      <c r="EP126" s="213" t="str">
        <f t="shared" si="275"/>
        <v>sample name</v>
      </c>
      <c r="EQ126" s="474">
        <f t="shared" si="276"/>
        <v>11.682662173495721</v>
      </c>
      <c r="ER126" s="475">
        <f t="shared" si="388"/>
        <v>12.479814106248931</v>
      </c>
      <c r="ES126" s="473">
        <f t="shared" si="389"/>
        <v>11682662.173495721</v>
      </c>
      <c r="ET126" s="476">
        <f t="shared" si="390"/>
        <v>2.7808242859479022E-14</v>
      </c>
      <c r="EU126" s="478">
        <f t="shared" si="391"/>
        <v>0.37671716784478099</v>
      </c>
      <c r="EV126" s="477">
        <f t="shared" si="392"/>
        <v>16083721.580382382</v>
      </c>
      <c r="EW126" s="474">
        <f t="shared" si="393"/>
        <v>16.083721580382381</v>
      </c>
      <c r="EX126" s="474"/>
      <c r="EZ126" s="128">
        <f t="shared" si="394"/>
        <v>2.9704040515747972E-21</v>
      </c>
      <c r="FA126" s="63">
        <f t="shared" si="395"/>
        <v>1.1973081346474233E-22</v>
      </c>
      <c r="FB126" s="67">
        <f t="shared" si="396"/>
        <v>7.2524363184255366E-22</v>
      </c>
      <c r="FC126" s="63">
        <f t="shared" si="397"/>
        <v>0</v>
      </c>
      <c r="FD126" s="63">
        <f t="shared" si="398"/>
        <v>3.8153784968820935E-21</v>
      </c>
      <c r="FE126" s="67">
        <f t="shared" si="399"/>
        <v>1.610802832088443E-10</v>
      </c>
      <c r="FF126" s="67">
        <f t="shared" si="400"/>
        <v>11682668.485640902</v>
      </c>
      <c r="FG126" s="64">
        <f t="shared" si="401"/>
        <v>11.682668485640901</v>
      </c>
      <c r="FH126" s="65">
        <f t="shared" si="402"/>
        <v>17150937.628700923</v>
      </c>
      <c r="FI126" s="65">
        <f t="shared" si="403"/>
        <v>17.150937628700923</v>
      </c>
      <c r="FJ126" s="65">
        <f t="shared" si="404"/>
        <v>19.472796493930787</v>
      </c>
      <c r="FK126" s="63">
        <f t="shared" si="405"/>
        <v>3.8153784968820935E-21</v>
      </c>
      <c r="FL126" s="63">
        <f t="shared" si="406"/>
        <v>4.3317286102918066E-21</v>
      </c>
      <c r="FM126" s="63">
        <f t="shared" si="407"/>
        <v>13264244.25602527</v>
      </c>
      <c r="FN126" s="65">
        <f t="shared" si="285"/>
        <v>13.26424425602527</v>
      </c>
      <c r="FO126" s="66">
        <f t="shared" si="408"/>
        <v>113.53779551588126</v>
      </c>
      <c r="FQ126" s="73">
        <f>IF('Picking Information'!U129="Y",'Calculations Page'!FG126,-1)</f>
        <v>11.682668485640901</v>
      </c>
      <c r="FR126" s="72">
        <f>IF('Picking Information'!U129="Y",'Calculations Page'!FN126,-1)</f>
        <v>13.26424425602527</v>
      </c>
      <c r="FS126" s="72">
        <f>IF('Picking Information'!A129="Y",1,'Calculations Page'!X126)</f>
        <v>0.68086787185093611</v>
      </c>
      <c r="FT126" s="72">
        <f t="shared" si="287"/>
        <v>7</v>
      </c>
      <c r="FU126" s="72">
        <f t="shared" si="409"/>
        <v>17.158495750257128</v>
      </c>
      <c r="FV126" s="72">
        <f t="shared" si="289"/>
        <v>19.481377818528117</v>
      </c>
      <c r="FW126" s="74">
        <f t="shared" si="410"/>
        <v>38.962755637056233</v>
      </c>
      <c r="FY126" s="79">
        <f t="shared" si="187"/>
        <v>49.847697442687604</v>
      </c>
      <c r="FZ126" s="80">
        <f t="shared" si="188"/>
        <v>0.49847697442687605</v>
      </c>
      <c r="GA126" s="80">
        <f>(DE126/1000)/'Calculations Page'!EH126</f>
        <v>641.16824195663492</v>
      </c>
      <c r="GB126" s="80">
        <f t="shared" si="189"/>
        <v>901.0749911138098</v>
      </c>
      <c r="GC126" s="80">
        <f>(DG126/1000)/'Calculations Page'!EH126</f>
        <v>633.38306452098186</v>
      </c>
      <c r="GD126" s="80">
        <f t="shared" si="190"/>
        <v>897.3827490919424</v>
      </c>
      <c r="GE126" s="80">
        <f>(DI126/1000)/'Calculations Page'!EH126</f>
        <v>0</v>
      </c>
      <c r="GF126" s="80" t="e">
        <f t="shared" si="191"/>
        <v>#DIV/0!</v>
      </c>
      <c r="GG126" s="81">
        <f t="shared" si="411"/>
        <v>790.01326211906564</v>
      </c>
      <c r="GH126" s="516">
        <f t="shared" si="192"/>
        <v>1.4263639754173495E-16</v>
      </c>
      <c r="GI126" s="515"/>
      <c r="GJ126" s="243"/>
      <c r="GK126" s="85" t="str">
        <f t="shared" si="412"/>
        <v>49.848</v>
      </c>
      <c r="GL126" s="86" t="str">
        <f t="shared" si="413"/>
        <v>0.498</v>
      </c>
      <c r="GM126" s="86" t="str">
        <f t="shared" si="414"/>
        <v>641.17</v>
      </c>
      <c r="GN126" s="86" t="str">
        <f t="shared" si="415"/>
        <v>901.07</v>
      </c>
      <c r="GO126" s="86" t="str">
        <f t="shared" si="416"/>
        <v>633.38</v>
      </c>
      <c r="GP126" s="86" t="str">
        <f t="shared" si="417"/>
        <v>897.38</v>
      </c>
      <c r="GQ126" s="86" t="str">
        <f t="shared" si="418"/>
        <v>0.00</v>
      </c>
      <c r="GR126" s="86" t="e">
        <f t="shared" si="419"/>
        <v>#DIV/0!</v>
      </c>
      <c r="GS126" s="86" t="str">
        <f t="shared" si="420"/>
        <v>11.68</v>
      </c>
      <c r="GT126" s="86" t="str">
        <f t="shared" si="421"/>
        <v>0.681</v>
      </c>
      <c r="GU126" s="86" t="str">
        <f t="shared" si="422"/>
        <v>17.16</v>
      </c>
      <c r="GV126" s="87" t="str">
        <f t="shared" si="423"/>
        <v>19.48</v>
      </c>
      <c r="GW126" s="87" t="str">
        <f t="shared" si="424"/>
        <v>13.26</v>
      </c>
      <c r="GX126" s="129"/>
      <c r="GY126" s="93"/>
    </row>
    <row r="127" spans="1:207">
      <c r="A127" s="39" t="str">
        <f>'Picking Information'!B130</f>
        <v>4</v>
      </c>
      <c r="B127" s="40" t="str">
        <f>'Picking Information'!D130</f>
        <v>TraIL</v>
      </c>
      <c r="C127" s="40" t="str">
        <f>'Picking Information'!E130</f>
        <v>sample name</v>
      </c>
      <c r="D127" s="45">
        <f>'Picking Information'!F130</f>
        <v>0</v>
      </c>
      <c r="E127" s="45">
        <v>1</v>
      </c>
      <c r="F127" s="121">
        <f>'Picking Information'!H130</f>
        <v>100</v>
      </c>
      <c r="G127" s="121">
        <f>'Picking Information'!I130</f>
        <v>100</v>
      </c>
      <c r="H127" s="121">
        <f>'Picking Information'!J130</f>
        <v>100</v>
      </c>
      <c r="I127" s="121">
        <f>'Picking Information'!K130</f>
        <v>100</v>
      </c>
      <c r="J127" s="121">
        <f t="shared" si="320"/>
        <v>100</v>
      </c>
      <c r="K127" s="121">
        <f t="shared" si="321"/>
        <v>100</v>
      </c>
      <c r="L127" s="121">
        <f t="shared" si="322"/>
        <v>50</v>
      </c>
      <c r="M127" s="121">
        <f>IF('Picking Information'!P130="N",'Calculations Page'!F127*1.5,'Calculations Page'!F127)</f>
        <v>100</v>
      </c>
      <c r="N127" s="46" t="str">
        <f>'Picking Information'!R130</f>
        <v>apatite</v>
      </c>
      <c r="O127" s="222"/>
      <c r="P127" s="47">
        <f t="shared" si="323"/>
        <v>2.0784609690826529E-6</v>
      </c>
      <c r="Q127" s="306">
        <f t="shared" si="324"/>
        <v>8.9504172281360495E-7</v>
      </c>
      <c r="R127" s="47">
        <f t="shared" si="325"/>
        <v>1.013358894683579</v>
      </c>
      <c r="S127" s="47">
        <f t="shared" si="326"/>
        <v>6.6199999999999995E-2</v>
      </c>
      <c r="T127" s="47">
        <f t="shared" si="327"/>
        <v>0.06</v>
      </c>
      <c r="U127" s="47">
        <f t="shared" si="328"/>
        <v>0.77623303054496762</v>
      </c>
      <c r="V127" s="47">
        <f t="shared" si="329"/>
        <v>0.69010694319999999</v>
      </c>
      <c r="W127" s="47">
        <f t="shared" si="330"/>
        <v>0.64881813560000001</v>
      </c>
      <c r="X127" s="239">
        <f t="shared" si="331"/>
        <v>0.68086787185093611</v>
      </c>
      <c r="Y127" s="306">
        <f t="shared" si="205"/>
        <v>5.6837745019660078E-3</v>
      </c>
      <c r="Z127" s="306">
        <f t="shared" si="206"/>
        <v>4.4752086140680244E-6</v>
      </c>
      <c r="AA127" s="192"/>
      <c r="AB127" s="192"/>
      <c r="AC127" s="192"/>
      <c r="AD127" s="192"/>
      <c r="AE127" s="192"/>
      <c r="AF127" s="192"/>
      <c r="AG127" s="251">
        <f t="shared" si="166"/>
        <v>1433738424205.7283</v>
      </c>
      <c r="AH127" s="246">
        <f t="shared" si="332"/>
        <v>8608725199.2922001</v>
      </c>
      <c r="AI127" s="246">
        <f t="shared" si="167"/>
        <v>1691112105561.1543</v>
      </c>
      <c r="AJ127" s="246">
        <f t="shared" si="333"/>
        <v>13847555888.523577</v>
      </c>
      <c r="AK127" s="246">
        <f t="shared" si="168"/>
        <v>174546574.43947619</v>
      </c>
      <c r="AL127" s="246">
        <f t="shared" si="334"/>
        <v>79527107.403615773</v>
      </c>
      <c r="AM127" s="213" t="str">
        <f t="shared" si="210"/>
        <v>sample name</v>
      </c>
      <c r="AN127" s="256">
        <f t="shared" si="335"/>
        <v>1303284548.9639471</v>
      </c>
      <c r="AO127" s="252">
        <f t="shared" si="336"/>
        <v>1433738424205.7283</v>
      </c>
      <c r="AP127" s="252">
        <f t="shared" si="169"/>
        <v>-2.199E-3</v>
      </c>
      <c r="AQ127" s="252">
        <f t="shared" si="170"/>
        <v>-0.99998423165137618</v>
      </c>
      <c r="AR127" s="252">
        <f t="shared" si="337"/>
        <v>8608725199.2922001</v>
      </c>
      <c r="AS127" s="252">
        <f t="shared" si="171"/>
        <v>1.6318924942564423E-4</v>
      </c>
      <c r="AT127" s="252">
        <f t="shared" si="338"/>
        <v>-7.452123257462559E-2</v>
      </c>
      <c r="AU127" s="252">
        <f t="shared" si="339"/>
        <v>137290153.01859486</v>
      </c>
      <c r="AV127" s="252">
        <f t="shared" si="216"/>
        <v>9456562.6330664139</v>
      </c>
      <c r="AW127" s="252">
        <f t="shared" si="340"/>
        <v>996169.97067578149</v>
      </c>
      <c r="AX127" s="252">
        <f t="shared" si="218"/>
        <v>2673662207.5426502</v>
      </c>
      <c r="AY127" s="252">
        <f t="shared" si="219"/>
        <v>1691112105561.1543</v>
      </c>
      <c r="AZ127" s="252">
        <f t="shared" si="220"/>
        <v>-0.13029600894067567</v>
      </c>
      <c r="BA127" s="252">
        <f t="shared" si="221"/>
        <v>-1</v>
      </c>
      <c r="BB127" s="252">
        <f t="shared" si="222"/>
        <v>13847555888.523577</v>
      </c>
      <c r="BC127" s="252">
        <f t="shared" si="223"/>
        <v>5.34545603211162E-4</v>
      </c>
      <c r="BD127" s="252">
        <f t="shared" si="224"/>
        <v>-4.1025163014571245E-3</v>
      </c>
      <c r="BE127" s="252">
        <f t="shared" si="225"/>
        <v>26831629.130094022</v>
      </c>
      <c r="BF127" s="252">
        <f t="shared" si="341"/>
        <v>269331.52955150726</v>
      </c>
      <c r="BG127" s="252">
        <f t="shared" si="342"/>
        <v>124328.76421099737</v>
      </c>
      <c r="BH127" s="213"/>
      <c r="BI127" s="213"/>
      <c r="BJ127" s="213"/>
      <c r="BK127" s="213"/>
      <c r="BL127" s="213" t="str">
        <f t="shared" si="228"/>
        <v>sample name</v>
      </c>
      <c r="BM127" s="485">
        <f>(($AC$20-'ICPMS Data'!V128)/('ICPMS Data'!V128/$AC$12-1)*AG127)</f>
        <v>1442224508600.5576</v>
      </c>
      <c r="BN127" s="485">
        <f t="shared" si="343"/>
        <v>1433738424205.7283</v>
      </c>
      <c r="BO127" s="485">
        <f>$AC$33-'ICPMS Data'!V128</f>
        <v>-0.99999899999999997</v>
      </c>
      <c r="BP127" s="485">
        <f>'ICPMS Data'!V128/$AC$12-1</f>
        <v>-0.9928325688073395</v>
      </c>
      <c r="BQ127" s="485">
        <f t="shared" si="344"/>
        <v>8608725199.2922001</v>
      </c>
      <c r="BR127" s="485">
        <f>SQRT($AD$33^2+'ICPMS Data'!W128^2)</f>
        <v>1</v>
      </c>
      <c r="BS127" s="485">
        <f>BP127*SQRT(('ICPMS Data'!W128/'ICPMS Data'!V128)^2+($AE$12/$AC$12)^2)</f>
        <v>-0.99285807041188889</v>
      </c>
      <c r="BT127" s="485">
        <f t="shared" si="345"/>
        <v>2039659057534.6572</v>
      </c>
      <c r="BU127" s="485">
        <f t="shared" si="232"/>
        <v>10464703511.882029</v>
      </c>
      <c r="BV127" s="485">
        <f t="shared" si="346"/>
        <v>14799656485.616226</v>
      </c>
      <c r="BW127" s="485">
        <f>AI127*(($AC$21-'ICPMS Data'!X128)/('ICPMS Data'!X128/$AC$13-1))</f>
        <v>1473438918630.7102</v>
      </c>
      <c r="BX127" s="485">
        <f t="shared" si="347"/>
        <v>1691112105561.1543</v>
      </c>
      <c r="BY127" s="485">
        <f>$AC$34-'ICPMS Data'!X128</f>
        <v>-0.99999899999999997</v>
      </c>
      <c r="BZ127" s="485">
        <f>'ICPMS Data'!X128/$AC$13-1</f>
        <v>-1</v>
      </c>
      <c r="CA127" s="485">
        <f t="shared" si="348"/>
        <v>13847555888.523577</v>
      </c>
      <c r="CB127" s="485">
        <f>SQRT($AD$34^2+'ICPMS Data'!Y128^2)</f>
        <v>1</v>
      </c>
      <c r="CC127" s="485">
        <f>BZ127*SQRT(('ICPMS Data'!Y128/'ICPMS Data'!X128)^2+($AE$13/$AC$13)^2)</f>
        <v>-1</v>
      </c>
      <c r="CD127" s="485">
        <f t="shared" si="349"/>
        <v>2083793272822.5024</v>
      </c>
      <c r="CE127" s="485">
        <v>0</v>
      </c>
      <c r="CF127" s="485">
        <v>0</v>
      </c>
      <c r="CG127" s="213" t="str">
        <f t="shared" si="350"/>
        <v>sample name</v>
      </c>
      <c r="CH127" s="262">
        <f t="shared" si="351"/>
        <v>1440921224051.5938</v>
      </c>
      <c r="CI127" s="257">
        <f t="shared" si="352"/>
        <v>2039659062155.1809</v>
      </c>
      <c r="CJ127" s="257">
        <f t="shared" si="240"/>
        <v>10455246949.248962</v>
      </c>
      <c r="CK127" s="257">
        <f t="shared" si="353"/>
        <v>14799656519.142496</v>
      </c>
      <c r="CL127" s="262">
        <f t="shared" si="354"/>
        <v>1470765256423.1675</v>
      </c>
      <c r="CM127" s="257">
        <f t="shared" si="355"/>
        <v>2083793272995.249</v>
      </c>
      <c r="CN127" s="262">
        <f t="shared" si="356"/>
        <v>-269331.52955150726</v>
      </c>
      <c r="CO127" s="257">
        <f t="shared" si="357"/>
        <v>124328.76421099737</v>
      </c>
      <c r="CP127" s="286"/>
      <c r="CQ127" s="218">
        <f t="shared" si="358"/>
        <v>2.4109243704332935E-12</v>
      </c>
      <c r="CR127" s="48">
        <f t="shared" si="359"/>
        <v>3.3882271664527924E-12</v>
      </c>
      <c r="CS127" s="219">
        <f t="shared" si="360"/>
        <v>2.3935568505840428E-12</v>
      </c>
      <c r="CT127" s="219">
        <f t="shared" si="361"/>
        <v>3.3881379770019618E-12</v>
      </c>
      <c r="CU127" s="323">
        <f t="shared" si="362"/>
        <v>0.56437141893797726</v>
      </c>
      <c r="CV127" s="219">
        <f t="shared" si="363"/>
        <v>1.7367519849250768E-14</v>
      </c>
      <c r="CW127" s="219">
        <f t="shared" si="364"/>
        <v>2.4584147041764943E-14</v>
      </c>
      <c r="CX127" s="323">
        <f t="shared" si="365"/>
        <v>3.5831675947316753E-3</v>
      </c>
      <c r="CY127" s="48">
        <f t="shared" si="366"/>
        <v>2.443131655187986E-12</v>
      </c>
      <c r="CZ127" s="48">
        <f t="shared" si="367"/>
        <v>3.4614506195934368E-12</v>
      </c>
      <c r="DA127" s="323">
        <f t="shared" si="368"/>
        <v>0.43204541346729097</v>
      </c>
      <c r="DB127" s="219">
        <f t="shared" si="369"/>
        <v>0</v>
      </c>
      <c r="DC127" s="219">
        <f t="shared" si="370"/>
        <v>0</v>
      </c>
      <c r="DD127" s="213"/>
      <c r="DE127" s="267">
        <f t="shared" si="371"/>
        <v>0.57387232789423681</v>
      </c>
      <c r="DF127" s="263">
        <f t="shared" si="372"/>
        <v>0.80649971243075813</v>
      </c>
      <c r="DG127" s="263">
        <f t="shared" si="373"/>
        <v>0.56690426926982029</v>
      </c>
      <c r="DH127" s="263">
        <f t="shared" si="374"/>
        <v>0.8031950017704611</v>
      </c>
      <c r="DI127" s="263">
        <f t="shared" si="375"/>
        <v>0</v>
      </c>
      <c r="DJ127" s="268">
        <f t="shared" si="376"/>
        <v>0</v>
      </c>
      <c r="DL127" s="49">
        <f>'He Data'!P129/(1000000000*22413.6)</f>
        <v>4.4615768997394438E-14</v>
      </c>
      <c r="DM127" s="45">
        <f>DL127*('He Data'!Q129/'He Data'!P129)</f>
        <v>4.4615768997394438E-16</v>
      </c>
      <c r="DN127" s="50">
        <f t="shared" si="377"/>
        <v>26867616090.23093</v>
      </c>
      <c r="DO127" s="51">
        <f>DN127*('He Data'!Q129/'He Data'!P129)</f>
        <v>268676160.9023093</v>
      </c>
      <c r="DP127" s="50">
        <f t="shared" si="378"/>
        <v>6.5527793044642685E-14</v>
      </c>
      <c r="DQ127" s="50">
        <f t="shared" si="379"/>
        <v>6.5527793044642689E-16</v>
      </c>
      <c r="DR127" s="50">
        <f>('He Data'!P129/1000000000)*0.0000000008107131194</f>
        <v>8.1071311940000007E-19</v>
      </c>
      <c r="DS127" s="50">
        <f>('He Data'!P129/1000000000)/3785.41178*42</f>
        <v>1.1095226210766429E-11</v>
      </c>
      <c r="DW127" s="213" t="str">
        <f t="shared" si="268"/>
        <v>sample name</v>
      </c>
      <c r="DX127" s="324">
        <f t="shared" si="269"/>
        <v>11.682668485640901</v>
      </c>
      <c r="DY127" s="325">
        <f t="shared" si="380"/>
        <v>12.479820849095493</v>
      </c>
      <c r="DZ127" s="326">
        <f t="shared" si="381"/>
        <v>11682668.485640902</v>
      </c>
      <c r="EA127" s="326">
        <f t="shared" si="382"/>
        <v>4.4615793103292131E-14</v>
      </c>
      <c r="EB127" s="324">
        <f t="shared" si="383"/>
        <v>-5.40299948539397E-7</v>
      </c>
      <c r="EC127" s="326">
        <f t="shared" si="384"/>
        <v>11682662.173495721</v>
      </c>
      <c r="ED127" s="324">
        <f t="shared" si="385"/>
        <v>11.682662173495721</v>
      </c>
      <c r="EE127" s="326"/>
      <c r="EF127" s="457" t="str">
        <f>'Picking Information'!B130</f>
        <v>4</v>
      </c>
      <c r="EG127" s="459" t="str">
        <f>'Picking Information'!C130</f>
        <v>a</v>
      </c>
      <c r="EH127" s="510">
        <f>IF($EG127="a",'Alpha Ejection Compiler'!G127,IF($EG127="z",'Alpha Ejection Compiler'!N127,IF($EG127="t",'Alpha Ejection Compiler'!U127,IF($EG127="m",'Alpha Ejection Compiler'!AB127,-1))))</f>
        <v>8.9504172281360495E-7</v>
      </c>
      <c r="EI127" s="511">
        <f>'Alpha Ejection Compiler'!E127</f>
        <v>36.473074156562177</v>
      </c>
      <c r="EJ127" s="30">
        <f>IF($EG127="a",'Alpha Ejection Compiler'!H127,IF($EG127="z",'Alpha Ejection Compiler'!O127,IF($EG127="t",'Alpha Ejection Compiler'!V127,IF($EG127="m",'Alpha Ejection Compiler'!AC127,-1))))</f>
        <v>0.63662546245111906</v>
      </c>
      <c r="EK127" s="30">
        <f>IF($EG127="a",'Alpha Ejection Compiler'!I127,IF($EG127="z",'Alpha Ejection Compiler'!P127,IF($EG127="t",'Alpha Ejection Compiler'!W127,IF($EG127="m",'Alpha Ejection Compiler'!AD127,-1))))</f>
        <v>0.58319411675377286</v>
      </c>
      <c r="EL127" s="30">
        <f>IF($EG127="a",'Alpha Ejection Compiler'!J127,IF($EG127="z",'Alpha Ejection Compiler'!Q127,IF($EG127="t",'Alpha Ejection Compiler'!X127,IF($EG127="m",'Alpha Ejection Compiler'!AE127,-1))))</f>
        <v>0.57525580606267845</v>
      </c>
      <c r="EM127" s="30">
        <f>IF($EG127="a",'Alpha Ejection Compiler'!K127,IF($EG127="z",'Alpha Ejection Compiler'!R127,IF($EG127="t",'Alpha Ejection Compiler'!Y127,IF($EG127="m",'Alpha Ejection Compiler'!AF127,-1))))</f>
        <v>0.8803829323788831</v>
      </c>
      <c r="EN127" s="30">
        <f t="shared" si="386"/>
        <v>0.62289296042458098</v>
      </c>
      <c r="EO127" s="30">
        <f t="shared" si="387"/>
        <v>0.68086787185093611</v>
      </c>
      <c r="EP127" s="213" t="str">
        <f t="shared" si="275"/>
        <v>sample name</v>
      </c>
      <c r="EQ127" s="474">
        <f t="shared" si="276"/>
        <v>11.682662173495721</v>
      </c>
      <c r="ER127" s="475">
        <f t="shared" si="388"/>
        <v>12.479814106248931</v>
      </c>
      <c r="ES127" s="473">
        <f t="shared" si="389"/>
        <v>11682662.173495721</v>
      </c>
      <c r="ET127" s="476">
        <f t="shared" si="390"/>
        <v>2.7808242859479022E-14</v>
      </c>
      <c r="EU127" s="478">
        <f t="shared" si="391"/>
        <v>0.37671716784478099</v>
      </c>
      <c r="EV127" s="477">
        <f t="shared" si="392"/>
        <v>16083721.580382382</v>
      </c>
      <c r="EW127" s="474">
        <f t="shared" si="393"/>
        <v>16.083721580382381</v>
      </c>
      <c r="EX127" s="474"/>
      <c r="EZ127" s="128">
        <f t="shared" si="394"/>
        <v>2.9704040515747972E-21</v>
      </c>
      <c r="FA127" s="63">
        <f t="shared" si="395"/>
        <v>1.1973081346474233E-22</v>
      </c>
      <c r="FB127" s="67">
        <f t="shared" si="396"/>
        <v>7.2524363184255366E-22</v>
      </c>
      <c r="FC127" s="63">
        <f t="shared" si="397"/>
        <v>0</v>
      </c>
      <c r="FD127" s="63">
        <f t="shared" si="398"/>
        <v>3.8153784968820935E-21</v>
      </c>
      <c r="FE127" s="67">
        <f t="shared" si="399"/>
        <v>1.610802832088443E-10</v>
      </c>
      <c r="FF127" s="67">
        <f t="shared" si="400"/>
        <v>11682668.485640902</v>
      </c>
      <c r="FG127" s="64">
        <f t="shared" si="401"/>
        <v>11.682668485640901</v>
      </c>
      <c r="FH127" s="65">
        <f t="shared" si="402"/>
        <v>17150937.628700923</v>
      </c>
      <c r="FI127" s="65">
        <f t="shared" si="403"/>
        <v>17.150937628700923</v>
      </c>
      <c r="FJ127" s="65">
        <f t="shared" si="404"/>
        <v>19.472796493930787</v>
      </c>
      <c r="FK127" s="63">
        <f t="shared" si="405"/>
        <v>3.8153784968820935E-21</v>
      </c>
      <c r="FL127" s="63">
        <f t="shared" si="406"/>
        <v>4.3317286102918066E-21</v>
      </c>
      <c r="FM127" s="63">
        <f t="shared" si="407"/>
        <v>13264244.25602527</v>
      </c>
      <c r="FN127" s="65">
        <f t="shared" si="285"/>
        <v>13.26424425602527</v>
      </c>
      <c r="FO127" s="66">
        <f t="shared" si="408"/>
        <v>113.53779551588126</v>
      </c>
      <c r="FQ127" s="73">
        <f>IF('Picking Information'!U130="Y",'Calculations Page'!FG127,-1)</f>
        <v>11.682668485640901</v>
      </c>
      <c r="FR127" s="72">
        <f>IF('Picking Information'!U130="Y",'Calculations Page'!FN127,-1)</f>
        <v>13.26424425602527</v>
      </c>
      <c r="FS127" s="72">
        <f>IF('Picking Information'!A130="Y",1,'Calculations Page'!X127)</f>
        <v>0.68086787185093611</v>
      </c>
      <c r="FT127" s="72">
        <f t="shared" si="287"/>
        <v>7</v>
      </c>
      <c r="FU127" s="72">
        <f t="shared" si="409"/>
        <v>17.158495750257128</v>
      </c>
      <c r="FV127" s="72">
        <f t="shared" si="289"/>
        <v>19.481377818528117</v>
      </c>
      <c r="FW127" s="74">
        <f t="shared" si="410"/>
        <v>38.962755637056233</v>
      </c>
      <c r="FY127" s="79">
        <f t="shared" si="187"/>
        <v>49.847697442687604</v>
      </c>
      <c r="FZ127" s="80">
        <f t="shared" si="188"/>
        <v>0.49847697442687605</v>
      </c>
      <c r="GA127" s="80">
        <f>(DE127/1000)/'Calculations Page'!EH127</f>
        <v>641.16824195663492</v>
      </c>
      <c r="GB127" s="80">
        <f t="shared" si="189"/>
        <v>901.0749911138098</v>
      </c>
      <c r="GC127" s="80">
        <f>(DG127/1000)/'Calculations Page'!EH127</f>
        <v>633.38306452098186</v>
      </c>
      <c r="GD127" s="80">
        <f t="shared" si="190"/>
        <v>897.3827490919424</v>
      </c>
      <c r="GE127" s="80">
        <f>(DI127/1000)/'Calculations Page'!EH127</f>
        <v>0</v>
      </c>
      <c r="GF127" s="80" t="e">
        <f t="shared" si="191"/>
        <v>#DIV/0!</v>
      </c>
      <c r="GG127" s="81">
        <f t="shared" si="411"/>
        <v>790.01326211906564</v>
      </c>
      <c r="GH127" s="516">
        <f t="shared" si="192"/>
        <v>1.4263639754173495E-16</v>
      </c>
      <c r="GI127" s="515"/>
      <c r="GJ127" s="243"/>
      <c r="GK127" s="85" t="str">
        <f t="shared" si="412"/>
        <v>49.848</v>
      </c>
      <c r="GL127" s="86" t="str">
        <f t="shared" si="413"/>
        <v>0.498</v>
      </c>
      <c r="GM127" s="86" t="str">
        <f t="shared" si="414"/>
        <v>641.17</v>
      </c>
      <c r="GN127" s="86" t="str">
        <f t="shared" si="415"/>
        <v>901.07</v>
      </c>
      <c r="GO127" s="86" t="str">
        <f t="shared" si="416"/>
        <v>633.38</v>
      </c>
      <c r="GP127" s="86" t="str">
        <f t="shared" si="417"/>
        <v>897.38</v>
      </c>
      <c r="GQ127" s="86" t="str">
        <f t="shared" si="418"/>
        <v>0.00</v>
      </c>
      <c r="GR127" s="86" t="e">
        <f t="shared" si="419"/>
        <v>#DIV/0!</v>
      </c>
      <c r="GS127" s="86" t="str">
        <f t="shared" si="420"/>
        <v>11.68</v>
      </c>
      <c r="GT127" s="86" t="str">
        <f t="shared" si="421"/>
        <v>0.681</v>
      </c>
      <c r="GU127" s="86" t="str">
        <f t="shared" si="422"/>
        <v>17.16</v>
      </c>
      <c r="GV127" s="87" t="str">
        <f t="shared" si="423"/>
        <v>19.48</v>
      </c>
      <c r="GW127" s="87" t="str">
        <f t="shared" si="424"/>
        <v>13.26</v>
      </c>
      <c r="GX127" s="129"/>
      <c r="GY127" s="93"/>
    </row>
    <row r="128" spans="1:207">
      <c r="A128" s="39" t="str">
        <f>'Picking Information'!B131</f>
        <v>4</v>
      </c>
      <c r="B128" s="40" t="str">
        <f>'Picking Information'!D131</f>
        <v>TraIL</v>
      </c>
      <c r="C128" s="40" t="str">
        <f>'Picking Information'!E131</f>
        <v>sample name</v>
      </c>
      <c r="D128" s="45">
        <f>'Picking Information'!F131</f>
        <v>0</v>
      </c>
      <c r="E128" s="45">
        <v>1</v>
      </c>
      <c r="F128" s="121">
        <f>'Picking Information'!H131</f>
        <v>100</v>
      </c>
      <c r="G128" s="121">
        <f>'Picking Information'!I131</f>
        <v>100</v>
      </c>
      <c r="H128" s="121">
        <f>'Picking Information'!J131</f>
        <v>100</v>
      </c>
      <c r="I128" s="121">
        <f>'Picking Information'!K131</f>
        <v>100</v>
      </c>
      <c r="J128" s="121">
        <f t="shared" si="320"/>
        <v>100</v>
      </c>
      <c r="K128" s="121">
        <f t="shared" si="321"/>
        <v>100</v>
      </c>
      <c r="L128" s="121">
        <f t="shared" si="322"/>
        <v>50</v>
      </c>
      <c r="M128" s="121">
        <f>IF('Picking Information'!P131="N",'Calculations Page'!F128*1.5,'Calculations Page'!F128)</f>
        <v>100</v>
      </c>
      <c r="N128" s="46" t="str">
        <f>'Picking Information'!R131</f>
        <v>apatite</v>
      </c>
      <c r="O128" s="222"/>
      <c r="P128" s="47">
        <f t="shared" si="323"/>
        <v>2.0784609690826529E-6</v>
      </c>
      <c r="Q128" s="306">
        <f t="shared" si="324"/>
        <v>8.9504172281360495E-7</v>
      </c>
      <c r="R128" s="47">
        <f t="shared" si="325"/>
        <v>1.013358894683579</v>
      </c>
      <c r="S128" s="47">
        <f t="shared" si="326"/>
        <v>6.6199999999999995E-2</v>
      </c>
      <c r="T128" s="47">
        <f t="shared" si="327"/>
        <v>0.06</v>
      </c>
      <c r="U128" s="47">
        <f t="shared" si="328"/>
        <v>0.77623303054496762</v>
      </c>
      <c r="V128" s="47">
        <f t="shared" si="329"/>
        <v>0.69010694319999999</v>
      </c>
      <c r="W128" s="47">
        <f t="shared" si="330"/>
        <v>0.64881813560000001</v>
      </c>
      <c r="X128" s="239">
        <f t="shared" si="331"/>
        <v>0.68086787185093611</v>
      </c>
      <c r="Y128" s="306">
        <f t="shared" si="205"/>
        <v>5.6837745019660078E-3</v>
      </c>
      <c r="Z128" s="306">
        <f t="shared" si="206"/>
        <v>4.4752086140680244E-6</v>
      </c>
      <c r="AA128" s="192"/>
      <c r="AB128" s="192"/>
      <c r="AC128" s="192"/>
      <c r="AD128" s="192"/>
      <c r="AE128" s="192"/>
      <c r="AF128" s="192"/>
      <c r="AG128" s="251">
        <f t="shared" si="166"/>
        <v>1433738424205.7283</v>
      </c>
      <c r="AH128" s="246">
        <f t="shared" si="332"/>
        <v>8608725199.2922001</v>
      </c>
      <c r="AI128" s="246">
        <f t="shared" si="167"/>
        <v>1691112105561.1543</v>
      </c>
      <c r="AJ128" s="246">
        <f t="shared" si="333"/>
        <v>13847555888.523577</v>
      </c>
      <c r="AK128" s="246">
        <f t="shared" si="168"/>
        <v>174546574.43947619</v>
      </c>
      <c r="AL128" s="246">
        <f t="shared" si="334"/>
        <v>79527107.403615773</v>
      </c>
      <c r="AM128" s="213" t="str">
        <f t="shared" si="210"/>
        <v>sample name</v>
      </c>
      <c r="AN128" s="256">
        <f t="shared" si="335"/>
        <v>1303284548.9639471</v>
      </c>
      <c r="AO128" s="252">
        <f t="shared" si="336"/>
        <v>1433738424205.7283</v>
      </c>
      <c r="AP128" s="252">
        <f t="shared" si="169"/>
        <v>-2.199E-3</v>
      </c>
      <c r="AQ128" s="252">
        <f t="shared" si="170"/>
        <v>-0.99998423165137618</v>
      </c>
      <c r="AR128" s="252">
        <f t="shared" si="337"/>
        <v>8608725199.2922001</v>
      </c>
      <c r="AS128" s="252">
        <f t="shared" si="171"/>
        <v>1.6318924942564423E-4</v>
      </c>
      <c r="AT128" s="252">
        <f t="shared" si="338"/>
        <v>-7.452123257462559E-2</v>
      </c>
      <c r="AU128" s="252">
        <f t="shared" si="339"/>
        <v>137290153.01859486</v>
      </c>
      <c r="AV128" s="252">
        <f t="shared" si="216"/>
        <v>9456562.6330664139</v>
      </c>
      <c r="AW128" s="252">
        <f t="shared" si="340"/>
        <v>996169.97067578149</v>
      </c>
      <c r="AX128" s="252">
        <f t="shared" si="218"/>
        <v>2673662207.5426502</v>
      </c>
      <c r="AY128" s="252">
        <f t="shared" si="219"/>
        <v>1691112105561.1543</v>
      </c>
      <c r="AZ128" s="252">
        <f t="shared" si="220"/>
        <v>-0.13029600894067567</v>
      </c>
      <c r="BA128" s="252">
        <f t="shared" si="221"/>
        <v>-1</v>
      </c>
      <c r="BB128" s="252">
        <f t="shared" si="222"/>
        <v>13847555888.523577</v>
      </c>
      <c r="BC128" s="252">
        <f t="shared" si="223"/>
        <v>5.34545603211162E-4</v>
      </c>
      <c r="BD128" s="252">
        <f t="shared" si="224"/>
        <v>-4.1025163014571245E-3</v>
      </c>
      <c r="BE128" s="252">
        <f t="shared" si="225"/>
        <v>26831629.130094022</v>
      </c>
      <c r="BF128" s="252">
        <f t="shared" si="341"/>
        <v>269331.52955150726</v>
      </c>
      <c r="BG128" s="252">
        <f t="shared" si="342"/>
        <v>124328.76421099737</v>
      </c>
      <c r="BH128" s="213"/>
      <c r="BI128" s="213"/>
      <c r="BJ128" s="213"/>
      <c r="BK128" s="213"/>
      <c r="BL128" s="213" t="str">
        <f t="shared" si="228"/>
        <v>sample name</v>
      </c>
      <c r="BM128" s="485">
        <f>(($AC$20-'ICPMS Data'!V129)/('ICPMS Data'!V129/$AC$12-1)*AG128)</f>
        <v>1442224508600.5576</v>
      </c>
      <c r="BN128" s="485">
        <f t="shared" si="343"/>
        <v>1433738424205.7283</v>
      </c>
      <c r="BO128" s="485">
        <f>$AC$33-'ICPMS Data'!V129</f>
        <v>-0.99999899999999997</v>
      </c>
      <c r="BP128" s="485">
        <f>'ICPMS Data'!V129/$AC$12-1</f>
        <v>-0.9928325688073395</v>
      </c>
      <c r="BQ128" s="485">
        <f t="shared" si="344"/>
        <v>8608725199.2922001</v>
      </c>
      <c r="BR128" s="485">
        <f>SQRT($AD$33^2+'ICPMS Data'!W129^2)</f>
        <v>1</v>
      </c>
      <c r="BS128" s="485">
        <f>BP128*SQRT(('ICPMS Data'!W129/'ICPMS Data'!V129)^2+($AE$12/$AC$12)^2)</f>
        <v>-0.99285807041188889</v>
      </c>
      <c r="BT128" s="485">
        <f t="shared" si="345"/>
        <v>2039659057534.6572</v>
      </c>
      <c r="BU128" s="485">
        <f t="shared" si="232"/>
        <v>10464703511.882029</v>
      </c>
      <c r="BV128" s="485">
        <f t="shared" si="346"/>
        <v>14799656485.616226</v>
      </c>
      <c r="BW128" s="485">
        <f>AI128*(($AC$21-'ICPMS Data'!X129)/('ICPMS Data'!X129/$AC$13-1))</f>
        <v>1473438918630.7102</v>
      </c>
      <c r="BX128" s="485">
        <f t="shared" si="347"/>
        <v>1691112105561.1543</v>
      </c>
      <c r="BY128" s="485">
        <f>$AC$34-'ICPMS Data'!X129</f>
        <v>-0.99999899999999997</v>
      </c>
      <c r="BZ128" s="485">
        <f>'ICPMS Data'!X129/$AC$13-1</f>
        <v>-1</v>
      </c>
      <c r="CA128" s="485">
        <f t="shared" si="348"/>
        <v>13847555888.523577</v>
      </c>
      <c r="CB128" s="485">
        <f>SQRT($AD$34^2+'ICPMS Data'!Y129^2)</f>
        <v>1</v>
      </c>
      <c r="CC128" s="485">
        <f>BZ128*SQRT(('ICPMS Data'!Y129/'ICPMS Data'!X129)^2+($AE$13/$AC$13)^2)</f>
        <v>-1</v>
      </c>
      <c r="CD128" s="485">
        <f t="shared" si="349"/>
        <v>2083793272822.5024</v>
      </c>
      <c r="CE128" s="485">
        <v>0</v>
      </c>
      <c r="CF128" s="485">
        <v>0</v>
      </c>
      <c r="CG128" s="213" t="str">
        <f t="shared" si="350"/>
        <v>sample name</v>
      </c>
      <c r="CH128" s="262">
        <f t="shared" si="351"/>
        <v>1440921224051.5938</v>
      </c>
      <c r="CI128" s="257">
        <f t="shared" si="352"/>
        <v>2039659062155.1809</v>
      </c>
      <c r="CJ128" s="257">
        <f t="shared" si="240"/>
        <v>10455246949.248962</v>
      </c>
      <c r="CK128" s="257">
        <f t="shared" si="353"/>
        <v>14799656519.142496</v>
      </c>
      <c r="CL128" s="262">
        <f t="shared" si="354"/>
        <v>1470765256423.1675</v>
      </c>
      <c r="CM128" s="257">
        <f t="shared" si="355"/>
        <v>2083793272995.249</v>
      </c>
      <c r="CN128" s="262">
        <f t="shared" si="356"/>
        <v>-269331.52955150726</v>
      </c>
      <c r="CO128" s="257">
        <f t="shared" si="357"/>
        <v>124328.76421099737</v>
      </c>
      <c r="CP128" s="286"/>
      <c r="CQ128" s="218">
        <f t="shared" si="358"/>
        <v>2.4109243704332935E-12</v>
      </c>
      <c r="CR128" s="48">
        <f t="shared" si="359"/>
        <v>3.3882271664527924E-12</v>
      </c>
      <c r="CS128" s="219">
        <f t="shared" si="360"/>
        <v>2.3935568505840428E-12</v>
      </c>
      <c r="CT128" s="219">
        <f t="shared" si="361"/>
        <v>3.3881379770019618E-12</v>
      </c>
      <c r="CU128" s="323">
        <f t="shared" si="362"/>
        <v>0.56437141893797726</v>
      </c>
      <c r="CV128" s="219">
        <f t="shared" si="363"/>
        <v>1.7367519849250768E-14</v>
      </c>
      <c r="CW128" s="219">
        <f t="shared" si="364"/>
        <v>2.4584147041764943E-14</v>
      </c>
      <c r="CX128" s="323">
        <f t="shared" si="365"/>
        <v>3.5831675947316753E-3</v>
      </c>
      <c r="CY128" s="48">
        <f t="shared" si="366"/>
        <v>2.443131655187986E-12</v>
      </c>
      <c r="CZ128" s="48">
        <f t="shared" si="367"/>
        <v>3.4614506195934368E-12</v>
      </c>
      <c r="DA128" s="323">
        <f t="shared" si="368"/>
        <v>0.43204541346729097</v>
      </c>
      <c r="DB128" s="219">
        <f t="shared" si="369"/>
        <v>0</v>
      </c>
      <c r="DC128" s="219">
        <f t="shared" si="370"/>
        <v>0</v>
      </c>
      <c r="DD128" s="213"/>
      <c r="DE128" s="267">
        <f t="shared" si="371"/>
        <v>0.57387232789423681</v>
      </c>
      <c r="DF128" s="263">
        <f t="shared" si="372"/>
        <v>0.80649971243075813</v>
      </c>
      <c r="DG128" s="263">
        <f t="shared" si="373"/>
        <v>0.56690426926982029</v>
      </c>
      <c r="DH128" s="263">
        <f t="shared" si="374"/>
        <v>0.8031950017704611</v>
      </c>
      <c r="DI128" s="263">
        <f t="shared" si="375"/>
        <v>0</v>
      </c>
      <c r="DJ128" s="268">
        <f t="shared" si="376"/>
        <v>0</v>
      </c>
      <c r="DL128" s="49">
        <f>'He Data'!P130/(1000000000*22413.6)</f>
        <v>4.4615768997394438E-14</v>
      </c>
      <c r="DM128" s="45">
        <f>DL128*('He Data'!Q130/'He Data'!P130)</f>
        <v>4.4615768997394438E-16</v>
      </c>
      <c r="DN128" s="50">
        <f t="shared" si="377"/>
        <v>26867616090.23093</v>
      </c>
      <c r="DO128" s="51">
        <f>DN128*('He Data'!Q130/'He Data'!P130)</f>
        <v>268676160.9023093</v>
      </c>
      <c r="DP128" s="50">
        <f t="shared" si="378"/>
        <v>6.5527793044642685E-14</v>
      </c>
      <c r="DQ128" s="50">
        <f t="shared" si="379"/>
        <v>6.5527793044642689E-16</v>
      </c>
      <c r="DR128" s="50">
        <f>('He Data'!P130/1000000000)*0.0000000008107131194</f>
        <v>8.1071311940000007E-19</v>
      </c>
      <c r="DS128" s="50">
        <f>('He Data'!P130/1000000000)/3785.41178*42</f>
        <v>1.1095226210766429E-11</v>
      </c>
      <c r="DW128" s="213" t="str">
        <f t="shared" si="268"/>
        <v>sample name</v>
      </c>
      <c r="DX128" s="324">
        <f t="shared" si="269"/>
        <v>11.682668485640901</v>
      </c>
      <c r="DY128" s="325">
        <f t="shared" si="380"/>
        <v>12.479820849095493</v>
      </c>
      <c r="DZ128" s="326">
        <f t="shared" si="381"/>
        <v>11682668.485640902</v>
      </c>
      <c r="EA128" s="326">
        <f t="shared" si="382"/>
        <v>4.4615793103292131E-14</v>
      </c>
      <c r="EB128" s="324">
        <f t="shared" si="383"/>
        <v>-5.40299948539397E-7</v>
      </c>
      <c r="EC128" s="326">
        <f t="shared" si="384"/>
        <v>11682662.173495721</v>
      </c>
      <c r="ED128" s="324">
        <f t="shared" si="385"/>
        <v>11.682662173495721</v>
      </c>
      <c r="EE128" s="326"/>
      <c r="EF128" s="457" t="str">
        <f>'Picking Information'!B131</f>
        <v>4</v>
      </c>
      <c r="EG128" s="459" t="str">
        <f>'Picking Information'!C131</f>
        <v>a</v>
      </c>
      <c r="EH128" s="510">
        <f>IF($EG128="a",'Alpha Ejection Compiler'!G128,IF($EG128="z",'Alpha Ejection Compiler'!N128,IF($EG128="t",'Alpha Ejection Compiler'!U128,IF($EG128="m",'Alpha Ejection Compiler'!AB128,-1))))</f>
        <v>8.9504172281360495E-7</v>
      </c>
      <c r="EI128" s="511">
        <f>'Alpha Ejection Compiler'!E128</f>
        <v>36.473074156562177</v>
      </c>
      <c r="EJ128" s="30">
        <f>IF($EG128="a",'Alpha Ejection Compiler'!H128,IF($EG128="z",'Alpha Ejection Compiler'!O128,IF($EG128="t",'Alpha Ejection Compiler'!V128,IF($EG128="m",'Alpha Ejection Compiler'!AC128,-1))))</f>
        <v>0.63662546245111906</v>
      </c>
      <c r="EK128" s="30">
        <f>IF($EG128="a",'Alpha Ejection Compiler'!I128,IF($EG128="z",'Alpha Ejection Compiler'!P128,IF($EG128="t",'Alpha Ejection Compiler'!W128,IF($EG128="m",'Alpha Ejection Compiler'!AD128,-1))))</f>
        <v>0.58319411675377286</v>
      </c>
      <c r="EL128" s="30">
        <f>IF($EG128="a",'Alpha Ejection Compiler'!J128,IF($EG128="z",'Alpha Ejection Compiler'!Q128,IF($EG128="t",'Alpha Ejection Compiler'!X128,IF($EG128="m",'Alpha Ejection Compiler'!AE128,-1))))</f>
        <v>0.57525580606267845</v>
      </c>
      <c r="EM128" s="30">
        <f>IF($EG128="a",'Alpha Ejection Compiler'!K128,IF($EG128="z",'Alpha Ejection Compiler'!R128,IF($EG128="t",'Alpha Ejection Compiler'!Y128,IF($EG128="m",'Alpha Ejection Compiler'!AF128,-1))))</f>
        <v>0.8803829323788831</v>
      </c>
      <c r="EN128" s="30">
        <f t="shared" si="386"/>
        <v>0.62289296042458098</v>
      </c>
      <c r="EO128" s="30">
        <f t="shared" si="387"/>
        <v>0.68086787185093611</v>
      </c>
      <c r="EP128" s="213" t="str">
        <f t="shared" si="275"/>
        <v>sample name</v>
      </c>
      <c r="EQ128" s="474">
        <f t="shared" si="276"/>
        <v>11.682662173495721</v>
      </c>
      <c r="ER128" s="475">
        <f t="shared" si="388"/>
        <v>12.479814106248931</v>
      </c>
      <c r="ES128" s="473">
        <f t="shared" si="389"/>
        <v>11682662.173495721</v>
      </c>
      <c r="ET128" s="476">
        <f t="shared" si="390"/>
        <v>2.7808242859479022E-14</v>
      </c>
      <c r="EU128" s="478">
        <f t="shared" si="391"/>
        <v>0.37671716784478099</v>
      </c>
      <c r="EV128" s="477">
        <f t="shared" si="392"/>
        <v>16083721.580382382</v>
      </c>
      <c r="EW128" s="474">
        <f t="shared" si="393"/>
        <v>16.083721580382381</v>
      </c>
      <c r="EX128" s="474"/>
      <c r="EZ128" s="128">
        <f t="shared" si="394"/>
        <v>2.9704040515747972E-21</v>
      </c>
      <c r="FA128" s="63">
        <f t="shared" si="395"/>
        <v>1.1973081346474233E-22</v>
      </c>
      <c r="FB128" s="67">
        <f t="shared" si="396"/>
        <v>7.2524363184255366E-22</v>
      </c>
      <c r="FC128" s="63">
        <f t="shared" si="397"/>
        <v>0</v>
      </c>
      <c r="FD128" s="63">
        <f t="shared" si="398"/>
        <v>3.8153784968820935E-21</v>
      </c>
      <c r="FE128" s="67">
        <f t="shared" si="399"/>
        <v>1.610802832088443E-10</v>
      </c>
      <c r="FF128" s="67">
        <f t="shared" si="400"/>
        <v>11682668.485640902</v>
      </c>
      <c r="FG128" s="64">
        <f t="shared" si="401"/>
        <v>11.682668485640901</v>
      </c>
      <c r="FH128" s="65">
        <f t="shared" si="402"/>
        <v>17150937.628700923</v>
      </c>
      <c r="FI128" s="65">
        <f t="shared" si="403"/>
        <v>17.150937628700923</v>
      </c>
      <c r="FJ128" s="65">
        <f t="shared" si="404"/>
        <v>19.472796493930787</v>
      </c>
      <c r="FK128" s="63">
        <f t="shared" si="405"/>
        <v>3.8153784968820935E-21</v>
      </c>
      <c r="FL128" s="63">
        <f t="shared" si="406"/>
        <v>4.3317286102918066E-21</v>
      </c>
      <c r="FM128" s="63">
        <f t="shared" si="407"/>
        <v>13264244.25602527</v>
      </c>
      <c r="FN128" s="65">
        <f t="shared" si="285"/>
        <v>13.26424425602527</v>
      </c>
      <c r="FO128" s="66">
        <f t="shared" si="408"/>
        <v>113.53779551588126</v>
      </c>
      <c r="FQ128" s="73">
        <f>IF('Picking Information'!U131="Y",'Calculations Page'!FG128,-1)</f>
        <v>11.682668485640901</v>
      </c>
      <c r="FR128" s="72">
        <f>IF('Picking Information'!U131="Y",'Calculations Page'!FN128,-1)</f>
        <v>13.26424425602527</v>
      </c>
      <c r="FS128" s="72">
        <f>IF('Picking Information'!A131="Y",1,'Calculations Page'!X128)</f>
        <v>0.68086787185093611</v>
      </c>
      <c r="FT128" s="72">
        <f t="shared" si="287"/>
        <v>7</v>
      </c>
      <c r="FU128" s="72">
        <f t="shared" si="409"/>
        <v>17.158495750257128</v>
      </c>
      <c r="FV128" s="72">
        <f t="shared" si="289"/>
        <v>19.481377818528117</v>
      </c>
      <c r="FW128" s="74">
        <f t="shared" si="410"/>
        <v>38.962755637056233</v>
      </c>
      <c r="FY128" s="79">
        <f t="shared" si="187"/>
        <v>49.847697442687604</v>
      </c>
      <c r="FZ128" s="80">
        <f t="shared" si="188"/>
        <v>0.49847697442687605</v>
      </c>
      <c r="GA128" s="80">
        <f>(DE128/1000)/'Calculations Page'!EH128</f>
        <v>641.16824195663492</v>
      </c>
      <c r="GB128" s="80">
        <f t="shared" si="189"/>
        <v>901.0749911138098</v>
      </c>
      <c r="GC128" s="80">
        <f>(DG128/1000)/'Calculations Page'!EH128</f>
        <v>633.38306452098186</v>
      </c>
      <c r="GD128" s="80">
        <f t="shared" si="190"/>
        <v>897.3827490919424</v>
      </c>
      <c r="GE128" s="80">
        <f>(DI128/1000)/'Calculations Page'!EH128</f>
        <v>0</v>
      </c>
      <c r="GF128" s="80" t="e">
        <f t="shared" si="191"/>
        <v>#DIV/0!</v>
      </c>
      <c r="GG128" s="81">
        <f t="shared" si="411"/>
        <v>790.01326211906564</v>
      </c>
      <c r="GH128" s="516">
        <f t="shared" si="192"/>
        <v>1.4263639754173495E-16</v>
      </c>
      <c r="GI128" s="515"/>
      <c r="GJ128" s="243"/>
      <c r="GK128" s="85" t="str">
        <f t="shared" si="412"/>
        <v>49.848</v>
      </c>
      <c r="GL128" s="86" t="str">
        <f t="shared" si="413"/>
        <v>0.498</v>
      </c>
      <c r="GM128" s="86" t="str">
        <f t="shared" si="414"/>
        <v>641.17</v>
      </c>
      <c r="GN128" s="86" t="str">
        <f t="shared" si="415"/>
        <v>901.07</v>
      </c>
      <c r="GO128" s="86" t="str">
        <f t="shared" si="416"/>
        <v>633.38</v>
      </c>
      <c r="GP128" s="86" t="str">
        <f t="shared" si="417"/>
        <v>897.38</v>
      </c>
      <c r="GQ128" s="86" t="str">
        <f t="shared" si="418"/>
        <v>0.00</v>
      </c>
      <c r="GR128" s="86" t="e">
        <f t="shared" si="419"/>
        <v>#DIV/0!</v>
      </c>
      <c r="GS128" s="86" t="str">
        <f t="shared" si="420"/>
        <v>11.68</v>
      </c>
      <c r="GT128" s="86" t="str">
        <f t="shared" si="421"/>
        <v>0.681</v>
      </c>
      <c r="GU128" s="86" t="str">
        <f t="shared" si="422"/>
        <v>17.16</v>
      </c>
      <c r="GV128" s="87" t="str">
        <f t="shared" si="423"/>
        <v>19.48</v>
      </c>
      <c r="GW128" s="87" t="str">
        <f t="shared" si="424"/>
        <v>13.26</v>
      </c>
      <c r="GX128" s="129"/>
      <c r="GY128" s="93"/>
    </row>
    <row r="129" spans="1:207">
      <c r="A129" s="39" t="str">
        <f>'Picking Information'!B132</f>
        <v>4</v>
      </c>
      <c r="B129" s="40" t="str">
        <f>'Picking Information'!D132</f>
        <v>TraIL</v>
      </c>
      <c r="C129" s="40" t="str">
        <f>'Picking Information'!E132</f>
        <v>sample name</v>
      </c>
      <c r="D129" s="45">
        <f>'Picking Information'!F132</f>
        <v>0</v>
      </c>
      <c r="E129" s="45">
        <v>1</v>
      </c>
      <c r="F129" s="121">
        <f>'Picking Information'!H132</f>
        <v>100</v>
      </c>
      <c r="G129" s="121">
        <f>'Picking Information'!I132</f>
        <v>100</v>
      </c>
      <c r="H129" s="121">
        <f>'Picking Information'!J132</f>
        <v>100</v>
      </c>
      <c r="I129" s="121">
        <f>'Picking Information'!K132</f>
        <v>100</v>
      </c>
      <c r="J129" s="121">
        <f t="shared" si="320"/>
        <v>100</v>
      </c>
      <c r="K129" s="121">
        <f t="shared" si="321"/>
        <v>100</v>
      </c>
      <c r="L129" s="121">
        <f t="shared" si="322"/>
        <v>50</v>
      </c>
      <c r="M129" s="121">
        <f>IF('Picking Information'!P132="N",'Calculations Page'!F129*1.5,'Calculations Page'!F129)</f>
        <v>100</v>
      </c>
      <c r="N129" s="46" t="str">
        <f>'Picking Information'!R132</f>
        <v>apatite</v>
      </c>
      <c r="O129" s="222"/>
      <c r="P129" s="47">
        <f t="shared" si="323"/>
        <v>2.0784609690826529E-6</v>
      </c>
      <c r="Q129" s="306">
        <f t="shared" si="324"/>
        <v>8.9504172281360495E-7</v>
      </c>
      <c r="R129" s="47">
        <f t="shared" si="325"/>
        <v>1.013358894683579</v>
      </c>
      <c r="S129" s="47">
        <f t="shared" si="326"/>
        <v>6.6199999999999995E-2</v>
      </c>
      <c r="T129" s="47">
        <f t="shared" si="327"/>
        <v>0.06</v>
      </c>
      <c r="U129" s="47">
        <f t="shared" si="328"/>
        <v>0.77623303054496762</v>
      </c>
      <c r="V129" s="47">
        <f t="shared" si="329"/>
        <v>0.69010694319999999</v>
      </c>
      <c r="W129" s="47">
        <f t="shared" si="330"/>
        <v>0.64881813560000001</v>
      </c>
      <c r="X129" s="239">
        <f t="shared" si="331"/>
        <v>0.68086787185093611</v>
      </c>
      <c r="Y129" s="306">
        <f t="shared" si="205"/>
        <v>5.6837745019660078E-3</v>
      </c>
      <c r="Z129" s="306">
        <f t="shared" si="206"/>
        <v>4.4752086140680244E-6</v>
      </c>
      <c r="AA129" s="192"/>
      <c r="AB129" s="192"/>
      <c r="AC129" s="192"/>
      <c r="AD129" s="192"/>
      <c r="AE129" s="192"/>
      <c r="AF129" s="192"/>
      <c r="AG129" s="251">
        <f t="shared" si="166"/>
        <v>1433738424205.7283</v>
      </c>
      <c r="AH129" s="246">
        <f t="shared" si="332"/>
        <v>8608725199.2922001</v>
      </c>
      <c r="AI129" s="246">
        <f t="shared" si="167"/>
        <v>1691112105561.1543</v>
      </c>
      <c r="AJ129" s="246">
        <f t="shared" si="333"/>
        <v>13847555888.523577</v>
      </c>
      <c r="AK129" s="246">
        <f t="shared" si="168"/>
        <v>174546574.43947619</v>
      </c>
      <c r="AL129" s="246">
        <f t="shared" si="334"/>
        <v>79527107.403615773</v>
      </c>
      <c r="AM129" s="213" t="str">
        <f t="shared" si="210"/>
        <v>sample name</v>
      </c>
      <c r="AN129" s="256">
        <f t="shared" si="335"/>
        <v>1303284548.9639471</v>
      </c>
      <c r="AO129" s="252">
        <f t="shared" si="336"/>
        <v>1433738424205.7283</v>
      </c>
      <c r="AP129" s="252">
        <f t="shared" si="169"/>
        <v>-2.199E-3</v>
      </c>
      <c r="AQ129" s="252">
        <f t="shared" si="170"/>
        <v>-0.99998423165137618</v>
      </c>
      <c r="AR129" s="252">
        <f t="shared" si="337"/>
        <v>8608725199.2922001</v>
      </c>
      <c r="AS129" s="252">
        <f t="shared" si="171"/>
        <v>1.6318924942564423E-4</v>
      </c>
      <c r="AT129" s="252">
        <f t="shared" si="338"/>
        <v>-7.452123257462559E-2</v>
      </c>
      <c r="AU129" s="252">
        <f t="shared" si="339"/>
        <v>137290153.01859486</v>
      </c>
      <c r="AV129" s="252">
        <f t="shared" si="216"/>
        <v>9456562.6330664139</v>
      </c>
      <c r="AW129" s="252">
        <f t="shared" si="340"/>
        <v>996169.97067578149</v>
      </c>
      <c r="AX129" s="252">
        <f t="shared" si="218"/>
        <v>2673662207.5426502</v>
      </c>
      <c r="AY129" s="252">
        <f t="shared" si="219"/>
        <v>1691112105561.1543</v>
      </c>
      <c r="AZ129" s="252">
        <f t="shared" si="220"/>
        <v>-0.13029600894067567</v>
      </c>
      <c r="BA129" s="252">
        <f t="shared" si="221"/>
        <v>-1</v>
      </c>
      <c r="BB129" s="252">
        <f t="shared" si="222"/>
        <v>13847555888.523577</v>
      </c>
      <c r="BC129" s="252">
        <f t="shared" si="223"/>
        <v>5.34545603211162E-4</v>
      </c>
      <c r="BD129" s="252">
        <f t="shared" si="224"/>
        <v>-4.1025163014571245E-3</v>
      </c>
      <c r="BE129" s="252">
        <f t="shared" si="225"/>
        <v>26831629.130094022</v>
      </c>
      <c r="BF129" s="252">
        <f t="shared" si="341"/>
        <v>269331.52955150726</v>
      </c>
      <c r="BG129" s="252">
        <f t="shared" si="342"/>
        <v>124328.76421099737</v>
      </c>
      <c r="BH129" s="213"/>
      <c r="BI129" s="213"/>
      <c r="BJ129" s="213"/>
      <c r="BK129" s="213"/>
      <c r="BL129" s="213" t="str">
        <f t="shared" si="228"/>
        <v>sample name</v>
      </c>
      <c r="BM129" s="485">
        <f>(($AC$20-'ICPMS Data'!V130)/('ICPMS Data'!V130/$AC$12-1)*AG129)</f>
        <v>1442224508600.5576</v>
      </c>
      <c r="BN129" s="485">
        <f t="shared" si="343"/>
        <v>1433738424205.7283</v>
      </c>
      <c r="BO129" s="485">
        <f>$AC$33-'ICPMS Data'!V130</f>
        <v>-0.99999899999999997</v>
      </c>
      <c r="BP129" s="485">
        <f>'ICPMS Data'!V130/$AC$12-1</f>
        <v>-0.9928325688073395</v>
      </c>
      <c r="BQ129" s="485">
        <f t="shared" si="344"/>
        <v>8608725199.2922001</v>
      </c>
      <c r="BR129" s="485">
        <f>SQRT($AD$33^2+'ICPMS Data'!W130^2)</f>
        <v>1</v>
      </c>
      <c r="BS129" s="485">
        <f>BP129*SQRT(('ICPMS Data'!W130/'ICPMS Data'!V130)^2+($AE$12/$AC$12)^2)</f>
        <v>-0.99285807041188889</v>
      </c>
      <c r="BT129" s="485">
        <f t="shared" si="345"/>
        <v>2039659057534.6572</v>
      </c>
      <c r="BU129" s="485">
        <f t="shared" si="232"/>
        <v>10464703511.882029</v>
      </c>
      <c r="BV129" s="485">
        <f t="shared" si="346"/>
        <v>14799656485.616226</v>
      </c>
      <c r="BW129" s="485">
        <f>AI129*(($AC$21-'ICPMS Data'!X130)/('ICPMS Data'!X130/$AC$13-1))</f>
        <v>1473438918630.7102</v>
      </c>
      <c r="BX129" s="485">
        <f t="shared" si="347"/>
        <v>1691112105561.1543</v>
      </c>
      <c r="BY129" s="485">
        <f>$AC$34-'ICPMS Data'!X130</f>
        <v>-0.99999899999999997</v>
      </c>
      <c r="BZ129" s="485">
        <f>'ICPMS Data'!X130/$AC$13-1</f>
        <v>-1</v>
      </c>
      <c r="CA129" s="485">
        <f t="shared" si="348"/>
        <v>13847555888.523577</v>
      </c>
      <c r="CB129" s="485">
        <f>SQRT($AD$34^2+'ICPMS Data'!Y130^2)</f>
        <v>1</v>
      </c>
      <c r="CC129" s="485">
        <f>BZ129*SQRT(('ICPMS Data'!Y130/'ICPMS Data'!X130)^2+($AE$13/$AC$13)^2)</f>
        <v>-1</v>
      </c>
      <c r="CD129" s="485">
        <f t="shared" si="349"/>
        <v>2083793272822.5024</v>
      </c>
      <c r="CE129" s="485">
        <v>0</v>
      </c>
      <c r="CF129" s="485">
        <v>0</v>
      </c>
      <c r="CG129" s="213" t="str">
        <f t="shared" si="350"/>
        <v>sample name</v>
      </c>
      <c r="CH129" s="262">
        <f t="shared" si="351"/>
        <v>1440921224051.5938</v>
      </c>
      <c r="CI129" s="257">
        <f t="shared" si="352"/>
        <v>2039659062155.1809</v>
      </c>
      <c r="CJ129" s="257">
        <f t="shared" si="240"/>
        <v>10455246949.248962</v>
      </c>
      <c r="CK129" s="257">
        <f t="shared" si="353"/>
        <v>14799656519.142496</v>
      </c>
      <c r="CL129" s="262">
        <f t="shared" si="354"/>
        <v>1470765256423.1675</v>
      </c>
      <c r="CM129" s="257">
        <f t="shared" si="355"/>
        <v>2083793272995.249</v>
      </c>
      <c r="CN129" s="262">
        <f t="shared" si="356"/>
        <v>-269331.52955150726</v>
      </c>
      <c r="CO129" s="257">
        <f t="shared" si="357"/>
        <v>124328.76421099737</v>
      </c>
      <c r="CP129" s="286"/>
      <c r="CQ129" s="218">
        <f t="shared" si="358"/>
        <v>2.4109243704332935E-12</v>
      </c>
      <c r="CR129" s="48">
        <f t="shared" si="359"/>
        <v>3.3882271664527924E-12</v>
      </c>
      <c r="CS129" s="219">
        <f t="shared" si="360"/>
        <v>2.3935568505840428E-12</v>
      </c>
      <c r="CT129" s="219">
        <f t="shared" si="361"/>
        <v>3.3881379770019618E-12</v>
      </c>
      <c r="CU129" s="323">
        <f t="shared" si="362"/>
        <v>0.56437141893797726</v>
      </c>
      <c r="CV129" s="219">
        <f t="shared" si="363"/>
        <v>1.7367519849250768E-14</v>
      </c>
      <c r="CW129" s="219">
        <f t="shared" si="364"/>
        <v>2.4584147041764943E-14</v>
      </c>
      <c r="CX129" s="323">
        <f t="shared" si="365"/>
        <v>3.5831675947316753E-3</v>
      </c>
      <c r="CY129" s="48">
        <f t="shared" si="366"/>
        <v>2.443131655187986E-12</v>
      </c>
      <c r="CZ129" s="48">
        <f t="shared" si="367"/>
        <v>3.4614506195934368E-12</v>
      </c>
      <c r="DA129" s="323">
        <f t="shared" si="368"/>
        <v>0.43204541346729097</v>
      </c>
      <c r="DB129" s="219">
        <f t="shared" si="369"/>
        <v>0</v>
      </c>
      <c r="DC129" s="219">
        <f t="shared" si="370"/>
        <v>0</v>
      </c>
      <c r="DD129" s="213"/>
      <c r="DE129" s="267">
        <f t="shared" si="371"/>
        <v>0.57387232789423681</v>
      </c>
      <c r="DF129" s="263">
        <f t="shared" si="372"/>
        <v>0.80649971243075813</v>
      </c>
      <c r="DG129" s="263">
        <f t="shared" si="373"/>
        <v>0.56690426926982029</v>
      </c>
      <c r="DH129" s="263">
        <f t="shared" si="374"/>
        <v>0.8031950017704611</v>
      </c>
      <c r="DI129" s="263">
        <f t="shared" si="375"/>
        <v>0</v>
      </c>
      <c r="DJ129" s="268">
        <f t="shared" si="376"/>
        <v>0</v>
      </c>
      <c r="DL129" s="49">
        <f>'He Data'!P131/(1000000000*22413.6)</f>
        <v>4.4615768997394438E-14</v>
      </c>
      <c r="DM129" s="45">
        <f>DL129*('He Data'!Q131/'He Data'!P131)</f>
        <v>4.4615768997394438E-16</v>
      </c>
      <c r="DN129" s="50">
        <f t="shared" si="377"/>
        <v>26867616090.23093</v>
      </c>
      <c r="DO129" s="51">
        <f>DN129*('He Data'!Q131/'He Data'!P131)</f>
        <v>268676160.9023093</v>
      </c>
      <c r="DP129" s="50">
        <f t="shared" si="378"/>
        <v>6.5527793044642685E-14</v>
      </c>
      <c r="DQ129" s="50">
        <f t="shared" si="379"/>
        <v>6.5527793044642689E-16</v>
      </c>
      <c r="DR129" s="50">
        <f>('He Data'!P131/1000000000)*0.0000000008107131194</f>
        <v>8.1071311940000007E-19</v>
      </c>
      <c r="DS129" s="50">
        <f>('He Data'!P131/1000000000)/3785.41178*42</f>
        <v>1.1095226210766429E-11</v>
      </c>
      <c r="DW129" s="213" t="str">
        <f t="shared" si="268"/>
        <v>sample name</v>
      </c>
      <c r="DX129" s="324">
        <f t="shared" si="269"/>
        <v>11.682668485640901</v>
      </c>
      <c r="DY129" s="325">
        <f t="shared" si="380"/>
        <v>12.479820849095493</v>
      </c>
      <c r="DZ129" s="326">
        <f t="shared" si="381"/>
        <v>11682668.485640902</v>
      </c>
      <c r="EA129" s="326">
        <f t="shared" si="382"/>
        <v>4.4615793103292131E-14</v>
      </c>
      <c r="EB129" s="324">
        <f t="shared" si="383"/>
        <v>-5.40299948539397E-7</v>
      </c>
      <c r="EC129" s="326">
        <f t="shared" si="384"/>
        <v>11682662.173495721</v>
      </c>
      <c r="ED129" s="324">
        <f t="shared" si="385"/>
        <v>11.682662173495721</v>
      </c>
      <c r="EE129" s="326"/>
      <c r="EF129" s="457" t="str">
        <f>'Picking Information'!B132</f>
        <v>4</v>
      </c>
      <c r="EG129" s="459" t="str">
        <f>'Picking Information'!C132</f>
        <v>a</v>
      </c>
      <c r="EH129" s="510">
        <f>IF($EG129="a",'Alpha Ejection Compiler'!G129,IF($EG129="z",'Alpha Ejection Compiler'!N129,IF($EG129="t",'Alpha Ejection Compiler'!U129,IF($EG129="m",'Alpha Ejection Compiler'!AB129,-1))))</f>
        <v>8.9504172281360495E-7</v>
      </c>
      <c r="EI129" s="511">
        <f>'Alpha Ejection Compiler'!E129</f>
        <v>36.473074156562177</v>
      </c>
      <c r="EJ129" s="30">
        <f>IF($EG129="a",'Alpha Ejection Compiler'!H129,IF($EG129="z",'Alpha Ejection Compiler'!O129,IF($EG129="t",'Alpha Ejection Compiler'!V129,IF($EG129="m",'Alpha Ejection Compiler'!AC129,-1))))</f>
        <v>0.63662546245111906</v>
      </c>
      <c r="EK129" s="30">
        <f>IF($EG129="a",'Alpha Ejection Compiler'!I129,IF($EG129="z",'Alpha Ejection Compiler'!P129,IF($EG129="t",'Alpha Ejection Compiler'!W129,IF($EG129="m",'Alpha Ejection Compiler'!AD129,-1))))</f>
        <v>0.58319411675377286</v>
      </c>
      <c r="EL129" s="30">
        <f>IF($EG129="a",'Alpha Ejection Compiler'!J129,IF($EG129="z",'Alpha Ejection Compiler'!Q129,IF($EG129="t",'Alpha Ejection Compiler'!X129,IF($EG129="m",'Alpha Ejection Compiler'!AE129,-1))))</f>
        <v>0.57525580606267845</v>
      </c>
      <c r="EM129" s="30">
        <f>IF($EG129="a",'Alpha Ejection Compiler'!K129,IF($EG129="z",'Alpha Ejection Compiler'!R129,IF($EG129="t",'Alpha Ejection Compiler'!Y129,IF($EG129="m",'Alpha Ejection Compiler'!AF129,-1))))</f>
        <v>0.8803829323788831</v>
      </c>
      <c r="EN129" s="30">
        <f t="shared" si="386"/>
        <v>0.62289296042458098</v>
      </c>
      <c r="EO129" s="30">
        <f t="shared" si="387"/>
        <v>0.68086787185093611</v>
      </c>
      <c r="EP129" s="213" t="str">
        <f t="shared" si="275"/>
        <v>sample name</v>
      </c>
      <c r="EQ129" s="474">
        <f t="shared" si="276"/>
        <v>11.682662173495721</v>
      </c>
      <c r="ER129" s="475">
        <f t="shared" si="388"/>
        <v>12.479814106248931</v>
      </c>
      <c r="ES129" s="473">
        <f t="shared" si="389"/>
        <v>11682662.173495721</v>
      </c>
      <c r="ET129" s="476">
        <f t="shared" si="390"/>
        <v>2.7808242859479022E-14</v>
      </c>
      <c r="EU129" s="478">
        <f t="shared" si="391"/>
        <v>0.37671716784478099</v>
      </c>
      <c r="EV129" s="477">
        <f t="shared" si="392"/>
        <v>16083721.580382382</v>
      </c>
      <c r="EW129" s="474">
        <f t="shared" si="393"/>
        <v>16.083721580382381</v>
      </c>
      <c r="EX129" s="474"/>
      <c r="EZ129" s="128">
        <f t="shared" si="394"/>
        <v>2.9704040515747972E-21</v>
      </c>
      <c r="FA129" s="63">
        <f t="shared" si="395"/>
        <v>1.1973081346474233E-22</v>
      </c>
      <c r="FB129" s="67">
        <f t="shared" si="396"/>
        <v>7.2524363184255366E-22</v>
      </c>
      <c r="FC129" s="63">
        <f t="shared" si="397"/>
        <v>0</v>
      </c>
      <c r="FD129" s="63">
        <f t="shared" si="398"/>
        <v>3.8153784968820935E-21</v>
      </c>
      <c r="FE129" s="67">
        <f t="shared" si="399"/>
        <v>1.610802832088443E-10</v>
      </c>
      <c r="FF129" s="67">
        <f t="shared" si="400"/>
        <v>11682668.485640902</v>
      </c>
      <c r="FG129" s="64">
        <f t="shared" si="401"/>
        <v>11.682668485640901</v>
      </c>
      <c r="FH129" s="65">
        <f t="shared" si="402"/>
        <v>17150937.628700923</v>
      </c>
      <c r="FI129" s="65">
        <f t="shared" si="403"/>
        <v>17.150937628700923</v>
      </c>
      <c r="FJ129" s="65">
        <f t="shared" si="404"/>
        <v>19.472796493930787</v>
      </c>
      <c r="FK129" s="63">
        <f t="shared" si="405"/>
        <v>3.8153784968820935E-21</v>
      </c>
      <c r="FL129" s="63">
        <f t="shared" si="406"/>
        <v>4.3317286102918066E-21</v>
      </c>
      <c r="FM129" s="63">
        <f t="shared" si="407"/>
        <v>13264244.25602527</v>
      </c>
      <c r="FN129" s="65">
        <f t="shared" si="285"/>
        <v>13.26424425602527</v>
      </c>
      <c r="FO129" s="66">
        <f t="shared" si="408"/>
        <v>113.53779551588126</v>
      </c>
      <c r="FQ129" s="73">
        <f>IF('Picking Information'!U132="Y",'Calculations Page'!FG129,-1)</f>
        <v>11.682668485640901</v>
      </c>
      <c r="FR129" s="72">
        <f>IF('Picking Information'!U132="Y",'Calculations Page'!FN129,-1)</f>
        <v>13.26424425602527</v>
      </c>
      <c r="FS129" s="72">
        <f>IF('Picking Information'!A132="Y",1,'Calculations Page'!X129)</f>
        <v>0.68086787185093611</v>
      </c>
      <c r="FT129" s="72">
        <f t="shared" si="287"/>
        <v>7</v>
      </c>
      <c r="FU129" s="72">
        <f t="shared" si="409"/>
        <v>17.158495750257128</v>
      </c>
      <c r="FV129" s="72">
        <f t="shared" si="289"/>
        <v>19.481377818528117</v>
      </c>
      <c r="FW129" s="74">
        <f t="shared" si="410"/>
        <v>38.962755637056233</v>
      </c>
      <c r="FY129" s="79">
        <f t="shared" si="187"/>
        <v>49.847697442687604</v>
      </c>
      <c r="FZ129" s="80">
        <f t="shared" si="188"/>
        <v>0.49847697442687605</v>
      </c>
      <c r="GA129" s="80">
        <f>(DE129/1000)/'Calculations Page'!EH129</f>
        <v>641.16824195663492</v>
      </c>
      <c r="GB129" s="80">
        <f t="shared" si="189"/>
        <v>901.0749911138098</v>
      </c>
      <c r="GC129" s="80">
        <f>(DG129/1000)/'Calculations Page'!EH129</f>
        <v>633.38306452098186</v>
      </c>
      <c r="GD129" s="80">
        <f t="shared" si="190"/>
        <v>897.3827490919424</v>
      </c>
      <c r="GE129" s="80">
        <f>(DI129/1000)/'Calculations Page'!EH129</f>
        <v>0</v>
      </c>
      <c r="GF129" s="80" t="e">
        <f t="shared" si="191"/>
        <v>#DIV/0!</v>
      </c>
      <c r="GG129" s="81">
        <f t="shared" si="411"/>
        <v>790.01326211906564</v>
      </c>
      <c r="GH129" s="516">
        <f t="shared" si="192"/>
        <v>1.4263639754173495E-16</v>
      </c>
      <c r="GI129" s="515"/>
      <c r="GJ129" s="243"/>
      <c r="GK129" s="85" t="str">
        <f t="shared" si="412"/>
        <v>49.848</v>
      </c>
      <c r="GL129" s="86" t="str">
        <f t="shared" si="413"/>
        <v>0.498</v>
      </c>
      <c r="GM129" s="86" t="str">
        <f t="shared" si="414"/>
        <v>641.17</v>
      </c>
      <c r="GN129" s="86" t="str">
        <f t="shared" si="415"/>
        <v>901.07</v>
      </c>
      <c r="GO129" s="86" t="str">
        <f t="shared" si="416"/>
        <v>633.38</v>
      </c>
      <c r="GP129" s="86" t="str">
        <f t="shared" si="417"/>
        <v>897.38</v>
      </c>
      <c r="GQ129" s="86" t="str">
        <f t="shared" si="418"/>
        <v>0.00</v>
      </c>
      <c r="GR129" s="86" t="e">
        <f t="shared" si="419"/>
        <v>#DIV/0!</v>
      </c>
      <c r="GS129" s="86" t="str">
        <f t="shared" si="420"/>
        <v>11.68</v>
      </c>
      <c r="GT129" s="86" t="str">
        <f t="shared" si="421"/>
        <v>0.681</v>
      </c>
      <c r="GU129" s="86" t="str">
        <f t="shared" si="422"/>
        <v>17.16</v>
      </c>
      <c r="GV129" s="87" t="str">
        <f t="shared" si="423"/>
        <v>19.48</v>
      </c>
      <c r="GW129" s="87" t="str">
        <f t="shared" si="424"/>
        <v>13.26</v>
      </c>
      <c r="GX129" s="129"/>
      <c r="GY129" s="93"/>
    </row>
    <row r="130" spans="1:207">
      <c r="A130" s="39" t="str">
        <f>'Picking Information'!B133</f>
        <v>4</v>
      </c>
      <c r="B130" s="40" t="str">
        <f>'Picking Information'!D133</f>
        <v>TraIL</v>
      </c>
      <c r="C130" s="40" t="str">
        <f>'Picking Information'!E133</f>
        <v>sample name</v>
      </c>
      <c r="D130" s="45">
        <f>'Picking Information'!F133</f>
        <v>0</v>
      </c>
      <c r="E130" s="45">
        <v>1</v>
      </c>
      <c r="F130" s="121">
        <f>'Picking Information'!H133</f>
        <v>100</v>
      </c>
      <c r="G130" s="121">
        <f>'Picking Information'!I133</f>
        <v>100</v>
      </c>
      <c r="H130" s="121">
        <f>'Picking Information'!J133</f>
        <v>100</v>
      </c>
      <c r="I130" s="121">
        <f>'Picking Information'!K133</f>
        <v>100</v>
      </c>
      <c r="J130" s="121">
        <f t="shared" si="320"/>
        <v>100</v>
      </c>
      <c r="K130" s="121">
        <f t="shared" si="321"/>
        <v>100</v>
      </c>
      <c r="L130" s="121">
        <f t="shared" si="322"/>
        <v>50</v>
      </c>
      <c r="M130" s="121">
        <f>IF('Picking Information'!P133="N",'Calculations Page'!F130*1.5,'Calculations Page'!F130)</f>
        <v>100</v>
      </c>
      <c r="N130" s="46" t="str">
        <f>'Picking Information'!R133</f>
        <v>apatite</v>
      </c>
      <c r="O130" s="222"/>
      <c r="P130" s="47">
        <f t="shared" si="323"/>
        <v>2.0784609690826529E-6</v>
      </c>
      <c r="Q130" s="306">
        <f t="shared" si="324"/>
        <v>8.9504172281360495E-7</v>
      </c>
      <c r="R130" s="47">
        <f t="shared" si="325"/>
        <v>1.013358894683579</v>
      </c>
      <c r="S130" s="47">
        <f t="shared" si="326"/>
        <v>6.6199999999999995E-2</v>
      </c>
      <c r="T130" s="47">
        <f t="shared" si="327"/>
        <v>0.06</v>
      </c>
      <c r="U130" s="47">
        <f t="shared" si="328"/>
        <v>0.77623303054496762</v>
      </c>
      <c r="V130" s="47">
        <f t="shared" si="329"/>
        <v>0.69010694319999999</v>
      </c>
      <c r="W130" s="47">
        <f t="shared" si="330"/>
        <v>0.64881813560000001</v>
      </c>
      <c r="X130" s="239">
        <f t="shared" si="331"/>
        <v>0.68086787185093611</v>
      </c>
      <c r="Y130" s="306">
        <f t="shared" si="205"/>
        <v>5.6837745019660078E-3</v>
      </c>
      <c r="Z130" s="306">
        <f t="shared" si="206"/>
        <v>4.4752086140680244E-6</v>
      </c>
      <c r="AA130" s="192"/>
      <c r="AB130" s="192"/>
      <c r="AC130" s="192"/>
      <c r="AD130" s="192"/>
      <c r="AE130" s="192"/>
      <c r="AF130" s="192"/>
      <c r="AG130" s="251">
        <f t="shared" si="166"/>
        <v>1433738424205.7283</v>
      </c>
      <c r="AH130" s="246">
        <f t="shared" si="332"/>
        <v>8608725199.2922001</v>
      </c>
      <c r="AI130" s="246">
        <f t="shared" si="167"/>
        <v>1691112105561.1543</v>
      </c>
      <c r="AJ130" s="246">
        <f t="shared" si="333"/>
        <v>13847555888.523577</v>
      </c>
      <c r="AK130" s="246">
        <f t="shared" si="168"/>
        <v>174546574.43947619</v>
      </c>
      <c r="AL130" s="246">
        <f t="shared" si="334"/>
        <v>79527107.403615773</v>
      </c>
      <c r="AM130" s="213" t="str">
        <f t="shared" si="210"/>
        <v>sample name</v>
      </c>
      <c r="AN130" s="256">
        <f t="shared" si="335"/>
        <v>1303284548.9639471</v>
      </c>
      <c r="AO130" s="252">
        <f t="shared" si="336"/>
        <v>1433738424205.7283</v>
      </c>
      <c r="AP130" s="252">
        <f t="shared" si="169"/>
        <v>-2.199E-3</v>
      </c>
      <c r="AQ130" s="252">
        <f t="shared" si="170"/>
        <v>-0.99998423165137618</v>
      </c>
      <c r="AR130" s="252">
        <f t="shared" si="337"/>
        <v>8608725199.2922001</v>
      </c>
      <c r="AS130" s="252">
        <f t="shared" si="171"/>
        <v>1.6318924942564423E-4</v>
      </c>
      <c r="AT130" s="252">
        <f t="shared" si="338"/>
        <v>-7.452123257462559E-2</v>
      </c>
      <c r="AU130" s="252">
        <f t="shared" si="339"/>
        <v>137290153.01859486</v>
      </c>
      <c r="AV130" s="252">
        <f t="shared" si="216"/>
        <v>9456562.6330664139</v>
      </c>
      <c r="AW130" s="252">
        <f t="shared" si="340"/>
        <v>996169.97067578149</v>
      </c>
      <c r="AX130" s="252">
        <f t="shared" si="218"/>
        <v>2673662207.5426502</v>
      </c>
      <c r="AY130" s="252">
        <f t="shared" si="219"/>
        <v>1691112105561.1543</v>
      </c>
      <c r="AZ130" s="252">
        <f t="shared" si="220"/>
        <v>-0.13029600894067567</v>
      </c>
      <c r="BA130" s="252">
        <f t="shared" si="221"/>
        <v>-1</v>
      </c>
      <c r="BB130" s="252">
        <f t="shared" si="222"/>
        <v>13847555888.523577</v>
      </c>
      <c r="BC130" s="252">
        <f t="shared" si="223"/>
        <v>5.34545603211162E-4</v>
      </c>
      <c r="BD130" s="252">
        <f t="shared" si="224"/>
        <v>-4.1025163014571245E-3</v>
      </c>
      <c r="BE130" s="252">
        <f t="shared" si="225"/>
        <v>26831629.130094022</v>
      </c>
      <c r="BF130" s="252">
        <f t="shared" si="341"/>
        <v>269331.52955150726</v>
      </c>
      <c r="BG130" s="252">
        <f t="shared" si="342"/>
        <v>124328.76421099737</v>
      </c>
      <c r="BH130" s="213"/>
      <c r="BI130" s="213"/>
      <c r="BJ130" s="213"/>
      <c r="BK130" s="213"/>
      <c r="BL130" s="213" t="str">
        <f t="shared" si="228"/>
        <v>sample name</v>
      </c>
      <c r="BM130" s="485">
        <f>(($AC$20-'ICPMS Data'!V131)/('ICPMS Data'!V131/$AC$12-1)*AG130)</f>
        <v>1442224508600.5576</v>
      </c>
      <c r="BN130" s="485">
        <f t="shared" si="343"/>
        <v>1433738424205.7283</v>
      </c>
      <c r="BO130" s="485">
        <f>$AC$33-'ICPMS Data'!V131</f>
        <v>-0.99999899999999997</v>
      </c>
      <c r="BP130" s="485">
        <f>'ICPMS Data'!V131/$AC$12-1</f>
        <v>-0.9928325688073395</v>
      </c>
      <c r="BQ130" s="485">
        <f t="shared" si="344"/>
        <v>8608725199.2922001</v>
      </c>
      <c r="BR130" s="485">
        <f>SQRT($AD$33^2+'ICPMS Data'!W131^2)</f>
        <v>1</v>
      </c>
      <c r="BS130" s="485">
        <f>BP130*SQRT(('ICPMS Data'!W131/'ICPMS Data'!V131)^2+($AE$12/$AC$12)^2)</f>
        <v>-0.99285807041188889</v>
      </c>
      <c r="BT130" s="485">
        <f t="shared" si="345"/>
        <v>2039659057534.6572</v>
      </c>
      <c r="BU130" s="485">
        <f t="shared" si="232"/>
        <v>10464703511.882029</v>
      </c>
      <c r="BV130" s="485">
        <f t="shared" si="346"/>
        <v>14799656485.616226</v>
      </c>
      <c r="BW130" s="485">
        <f>AI130*(($AC$21-'ICPMS Data'!X131)/('ICPMS Data'!X131/$AC$13-1))</f>
        <v>1473438918630.7102</v>
      </c>
      <c r="BX130" s="485">
        <f t="shared" si="347"/>
        <v>1691112105561.1543</v>
      </c>
      <c r="BY130" s="485">
        <f>$AC$34-'ICPMS Data'!X131</f>
        <v>-0.99999899999999997</v>
      </c>
      <c r="BZ130" s="485">
        <f>'ICPMS Data'!X131/$AC$13-1</f>
        <v>-1</v>
      </c>
      <c r="CA130" s="485">
        <f t="shared" si="348"/>
        <v>13847555888.523577</v>
      </c>
      <c r="CB130" s="485">
        <f>SQRT($AD$34^2+'ICPMS Data'!Y131^2)</f>
        <v>1</v>
      </c>
      <c r="CC130" s="485">
        <f>BZ130*SQRT(('ICPMS Data'!Y131/'ICPMS Data'!X131)^2+($AE$13/$AC$13)^2)</f>
        <v>-1</v>
      </c>
      <c r="CD130" s="485">
        <f t="shared" si="349"/>
        <v>2083793272822.5024</v>
      </c>
      <c r="CE130" s="485">
        <v>0</v>
      </c>
      <c r="CF130" s="485">
        <v>0</v>
      </c>
      <c r="CG130" s="213" t="str">
        <f t="shared" si="350"/>
        <v>sample name</v>
      </c>
      <c r="CH130" s="262">
        <f t="shared" si="351"/>
        <v>1440921224051.5938</v>
      </c>
      <c r="CI130" s="257">
        <f t="shared" si="352"/>
        <v>2039659062155.1809</v>
      </c>
      <c r="CJ130" s="257">
        <f t="shared" si="240"/>
        <v>10455246949.248962</v>
      </c>
      <c r="CK130" s="257">
        <f t="shared" si="353"/>
        <v>14799656519.142496</v>
      </c>
      <c r="CL130" s="262">
        <f t="shared" si="354"/>
        <v>1470765256423.1675</v>
      </c>
      <c r="CM130" s="257">
        <f t="shared" si="355"/>
        <v>2083793272995.249</v>
      </c>
      <c r="CN130" s="262">
        <f t="shared" si="356"/>
        <v>-269331.52955150726</v>
      </c>
      <c r="CO130" s="257">
        <f t="shared" si="357"/>
        <v>124328.76421099737</v>
      </c>
      <c r="CP130" s="286"/>
      <c r="CQ130" s="218">
        <f t="shared" si="358"/>
        <v>2.4109243704332935E-12</v>
      </c>
      <c r="CR130" s="48">
        <f t="shared" si="359"/>
        <v>3.3882271664527924E-12</v>
      </c>
      <c r="CS130" s="219">
        <f t="shared" si="360"/>
        <v>2.3935568505840428E-12</v>
      </c>
      <c r="CT130" s="219">
        <f t="shared" si="361"/>
        <v>3.3881379770019618E-12</v>
      </c>
      <c r="CU130" s="323">
        <f t="shared" si="362"/>
        <v>0.56437141893797726</v>
      </c>
      <c r="CV130" s="219">
        <f t="shared" si="363"/>
        <v>1.7367519849250768E-14</v>
      </c>
      <c r="CW130" s="219">
        <f t="shared" si="364"/>
        <v>2.4584147041764943E-14</v>
      </c>
      <c r="CX130" s="323">
        <f t="shared" si="365"/>
        <v>3.5831675947316753E-3</v>
      </c>
      <c r="CY130" s="48">
        <f t="shared" si="366"/>
        <v>2.443131655187986E-12</v>
      </c>
      <c r="CZ130" s="48">
        <f t="shared" si="367"/>
        <v>3.4614506195934368E-12</v>
      </c>
      <c r="DA130" s="323">
        <f t="shared" si="368"/>
        <v>0.43204541346729097</v>
      </c>
      <c r="DB130" s="219">
        <f t="shared" si="369"/>
        <v>0</v>
      </c>
      <c r="DC130" s="219">
        <f t="shared" si="370"/>
        <v>0</v>
      </c>
      <c r="DD130" s="213"/>
      <c r="DE130" s="267">
        <f t="shared" si="371"/>
        <v>0.57387232789423681</v>
      </c>
      <c r="DF130" s="263">
        <f t="shared" si="372"/>
        <v>0.80649971243075813</v>
      </c>
      <c r="DG130" s="263">
        <f t="shared" si="373"/>
        <v>0.56690426926982029</v>
      </c>
      <c r="DH130" s="263">
        <f t="shared" si="374"/>
        <v>0.8031950017704611</v>
      </c>
      <c r="DI130" s="263">
        <f t="shared" si="375"/>
        <v>0</v>
      </c>
      <c r="DJ130" s="268">
        <f t="shared" si="376"/>
        <v>0</v>
      </c>
      <c r="DL130" s="49">
        <f>'He Data'!P132/(1000000000*22413.6)</f>
        <v>4.4615768997394438E-14</v>
      </c>
      <c r="DM130" s="45">
        <f>DL130*('He Data'!Q132/'He Data'!P132)</f>
        <v>4.4615768997394438E-16</v>
      </c>
      <c r="DN130" s="50">
        <f t="shared" si="377"/>
        <v>26867616090.23093</v>
      </c>
      <c r="DO130" s="51">
        <f>DN130*('He Data'!Q132/'He Data'!P132)</f>
        <v>268676160.9023093</v>
      </c>
      <c r="DP130" s="50">
        <f t="shared" si="378"/>
        <v>6.5527793044642685E-14</v>
      </c>
      <c r="DQ130" s="50">
        <f t="shared" si="379"/>
        <v>6.5527793044642689E-16</v>
      </c>
      <c r="DR130" s="50">
        <f>('He Data'!P132/1000000000)*0.0000000008107131194</f>
        <v>8.1071311940000007E-19</v>
      </c>
      <c r="DS130" s="50">
        <f>('He Data'!P132/1000000000)/3785.41178*42</f>
        <v>1.1095226210766429E-11</v>
      </c>
      <c r="DW130" s="213" t="str">
        <f t="shared" si="268"/>
        <v>sample name</v>
      </c>
      <c r="DX130" s="324">
        <f t="shared" si="269"/>
        <v>11.682668485640901</v>
      </c>
      <c r="DY130" s="325">
        <f t="shared" si="380"/>
        <v>12.479820849095493</v>
      </c>
      <c r="DZ130" s="326">
        <f t="shared" si="381"/>
        <v>11682668.485640902</v>
      </c>
      <c r="EA130" s="326">
        <f t="shared" si="382"/>
        <v>4.4615793103292131E-14</v>
      </c>
      <c r="EB130" s="324">
        <f t="shared" si="383"/>
        <v>-5.40299948539397E-7</v>
      </c>
      <c r="EC130" s="326">
        <f t="shared" si="384"/>
        <v>11682662.173495721</v>
      </c>
      <c r="ED130" s="324">
        <f t="shared" si="385"/>
        <v>11.682662173495721</v>
      </c>
      <c r="EE130" s="326"/>
      <c r="EF130" s="457" t="str">
        <f>'Picking Information'!B133</f>
        <v>4</v>
      </c>
      <c r="EG130" s="459" t="str">
        <f>'Picking Information'!C133</f>
        <v>a</v>
      </c>
      <c r="EH130" s="510">
        <f>IF($EG130="a",'Alpha Ejection Compiler'!G130,IF($EG130="z",'Alpha Ejection Compiler'!N130,IF($EG130="t",'Alpha Ejection Compiler'!U130,IF($EG130="m",'Alpha Ejection Compiler'!AB130,-1))))</f>
        <v>8.9504172281360495E-7</v>
      </c>
      <c r="EI130" s="511">
        <f>'Alpha Ejection Compiler'!E130</f>
        <v>36.473074156562177</v>
      </c>
      <c r="EJ130" s="30">
        <f>IF($EG130="a",'Alpha Ejection Compiler'!H130,IF($EG130="z",'Alpha Ejection Compiler'!O130,IF($EG130="t",'Alpha Ejection Compiler'!V130,IF($EG130="m",'Alpha Ejection Compiler'!AC130,-1))))</f>
        <v>0.63662546245111906</v>
      </c>
      <c r="EK130" s="30">
        <f>IF($EG130="a",'Alpha Ejection Compiler'!I130,IF($EG130="z",'Alpha Ejection Compiler'!P130,IF($EG130="t",'Alpha Ejection Compiler'!W130,IF($EG130="m",'Alpha Ejection Compiler'!AD130,-1))))</f>
        <v>0.58319411675377286</v>
      </c>
      <c r="EL130" s="30">
        <f>IF($EG130="a",'Alpha Ejection Compiler'!J130,IF($EG130="z",'Alpha Ejection Compiler'!Q130,IF($EG130="t",'Alpha Ejection Compiler'!X130,IF($EG130="m",'Alpha Ejection Compiler'!AE130,-1))))</f>
        <v>0.57525580606267845</v>
      </c>
      <c r="EM130" s="30">
        <f>IF($EG130="a",'Alpha Ejection Compiler'!K130,IF($EG130="z",'Alpha Ejection Compiler'!R130,IF($EG130="t",'Alpha Ejection Compiler'!Y130,IF($EG130="m",'Alpha Ejection Compiler'!AF130,-1))))</f>
        <v>0.8803829323788831</v>
      </c>
      <c r="EN130" s="30">
        <f t="shared" si="386"/>
        <v>0.62289296042458098</v>
      </c>
      <c r="EO130" s="30">
        <f t="shared" si="387"/>
        <v>0.68086787185093611</v>
      </c>
      <c r="EP130" s="213" t="str">
        <f t="shared" si="275"/>
        <v>sample name</v>
      </c>
      <c r="EQ130" s="474">
        <f t="shared" si="276"/>
        <v>11.682662173495721</v>
      </c>
      <c r="ER130" s="475">
        <f t="shared" si="388"/>
        <v>12.479814106248931</v>
      </c>
      <c r="ES130" s="473">
        <f t="shared" si="389"/>
        <v>11682662.173495721</v>
      </c>
      <c r="ET130" s="476">
        <f t="shared" si="390"/>
        <v>2.7808242859479022E-14</v>
      </c>
      <c r="EU130" s="478">
        <f t="shared" si="391"/>
        <v>0.37671716784478099</v>
      </c>
      <c r="EV130" s="477">
        <f t="shared" si="392"/>
        <v>16083721.580382382</v>
      </c>
      <c r="EW130" s="474">
        <f t="shared" si="393"/>
        <v>16.083721580382381</v>
      </c>
      <c r="EX130" s="474"/>
      <c r="EZ130" s="128">
        <f t="shared" si="394"/>
        <v>2.9704040515747972E-21</v>
      </c>
      <c r="FA130" s="63">
        <f t="shared" si="395"/>
        <v>1.1973081346474233E-22</v>
      </c>
      <c r="FB130" s="67">
        <f t="shared" si="396"/>
        <v>7.2524363184255366E-22</v>
      </c>
      <c r="FC130" s="63">
        <f t="shared" si="397"/>
        <v>0</v>
      </c>
      <c r="FD130" s="63">
        <f t="shared" si="398"/>
        <v>3.8153784968820935E-21</v>
      </c>
      <c r="FE130" s="67">
        <f t="shared" si="399"/>
        <v>1.610802832088443E-10</v>
      </c>
      <c r="FF130" s="67">
        <f t="shared" si="400"/>
        <v>11682668.485640902</v>
      </c>
      <c r="FG130" s="64">
        <f t="shared" si="401"/>
        <v>11.682668485640901</v>
      </c>
      <c r="FH130" s="65">
        <f t="shared" si="402"/>
        <v>17150937.628700923</v>
      </c>
      <c r="FI130" s="65">
        <f t="shared" si="403"/>
        <v>17.150937628700923</v>
      </c>
      <c r="FJ130" s="65">
        <f t="shared" si="404"/>
        <v>19.472796493930787</v>
      </c>
      <c r="FK130" s="63">
        <f t="shared" si="405"/>
        <v>3.8153784968820935E-21</v>
      </c>
      <c r="FL130" s="63">
        <f t="shared" si="406"/>
        <v>4.3317286102918066E-21</v>
      </c>
      <c r="FM130" s="63">
        <f t="shared" si="407"/>
        <v>13264244.25602527</v>
      </c>
      <c r="FN130" s="65">
        <f t="shared" si="285"/>
        <v>13.26424425602527</v>
      </c>
      <c r="FO130" s="66">
        <f t="shared" si="408"/>
        <v>113.53779551588126</v>
      </c>
      <c r="FQ130" s="73">
        <f>IF('Picking Information'!U133="Y",'Calculations Page'!FG130,-1)</f>
        <v>11.682668485640901</v>
      </c>
      <c r="FR130" s="72">
        <f>IF('Picking Information'!U133="Y",'Calculations Page'!FN130,-1)</f>
        <v>13.26424425602527</v>
      </c>
      <c r="FS130" s="72">
        <f>IF('Picking Information'!A133="Y",1,'Calculations Page'!X130)</f>
        <v>0.68086787185093611</v>
      </c>
      <c r="FT130" s="72">
        <f t="shared" si="287"/>
        <v>7</v>
      </c>
      <c r="FU130" s="72">
        <f t="shared" si="409"/>
        <v>17.158495750257128</v>
      </c>
      <c r="FV130" s="72">
        <f t="shared" si="289"/>
        <v>19.481377818528117</v>
      </c>
      <c r="FW130" s="74">
        <f t="shared" si="410"/>
        <v>38.962755637056233</v>
      </c>
      <c r="FY130" s="79">
        <f t="shared" si="187"/>
        <v>49.847697442687604</v>
      </c>
      <c r="FZ130" s="80">
        <f t="shared" si="188"/>
        <v>0.49847697442687605</v>
      </c>
      <c r="GA130" s="80">
        <f>(DE130/1000)/'Calculations Page'!EH130</f>
        <v>641.16824195663492</v>
      </c>
      <c r="GB130" s="80">
        <f t="shared" si="189"/>
        <v>901.0749911138098</v>
      </c>
      <c r="GC130" s="80">
        <f>(DG130/1000)/'Calculations Page'!EH130</f>
        <v>633.38306452098186</v>
      </c>
      <c r="GD130" s="80">
        <f t="shared" si="190"/>
        <v>897.3827490919424</v>
      </c>
      <c r="GE130" s="80">
        <f>(DI130/1000)/'Calculations Page'!EH130</f>
        <v>0</v>
      </c>
      <c r="GF130" s="80" t="e">
        <f t="shared" si="191"/>
        <v>#DIV/0!</v>
      </c>
      <c r="GG130" s="81">
        <f t="shared" si="411"/>
        <v>790.01326211906564</v>
      </c>
      <c r="GH130" s="516">
        <f t="shared" si="192"/>
        <v>1.4263639754173495E-16</v>
      </c>
      <c r="GI130" s="515"/>
      <c r="GJ130" s="243"/>
      <c r="GK130" s="85" t="str">
        <f t="shared" si="412"/>
        <v>49.848</v>
      </c>
      <c r="GL130" s="86" t="str">
        <f t="shared" si="413"/>
        <v>0.498</v>
      </c>
      <c r="GM130" s="86" t="str">
        <f t="shared" si="414"/>
        <v>641.17</v>
      </c>
      <c r="GN130" s="86" t="str">
        <f t="shared" si="415"/>
        <v>901.07</v>
      </c>
      <c r="GO130" s="86" t="str">
        <f t="shared" si="416"/>
        <v>633.38</v>
      </c>
      <c r="GP130" s="86" t="str">
        <f t="shared" si="417"/>
        <v>897.38</v>
      </c>
      <c r="GQ130" s="86" t="str">
        <f t="shared" si="418"/>
        <v>0.00</v>
      </c>
      <c r="GR130" s="86" t="e">
        <f t="shared" si="419"/>
        <v>#DIV/0!</v>
      </c>
      <c r="GS130" s="86" t="str">
        <f t="shared" si="420"/>
        <v>11.68</v>
      </c>
      <c r="GT130" s="86" t="str">
        <f t="shared" si="421"/>
        <v>0.681</v>
      </c>
      <c r="GU130" s="86" t="str">
        <f t="shared" si="422"/>
        <v>17.16</v>
      </c>
      <c r="GV130" s="87" t="str">
        <f t="shared" si="423"/>
        <v>19.48</v>
      </c>
      <c r="GW130" s="87" t="str">
        <f t="shared" si="424"/>
        <v>13.26</v>
      </c>
      <c r="GX130" s="129"/>
      <c r="GY130" s="93"/>
    </row>
    <row r="131" spans="1:207">
      <c r="A131" s="39" t="str">
        <f>'Picking Information'!B134</f>
        <v>4</v>
      </c>
      <c r="B131" s="40" t="str">
        <f>'Picking Information'!D134</f>
        <v>TraIL</v>
      </c>
      <c r="C131" s="40" t="str">
        <f>'Picking Information'!E134</f>
        <v>sample name</v>
      </c>
      <c r="D131" s="45">
        <f>'Picking Information'!F134</f>
        <v>0</v>
      </c>
      <c r="E131" s="45">
        <v>1</v>
      </c>
      <c r="F131" s="121">
        <f>'Picking Information'!H134</f>
        <v>100</v>
      </c>
      <c r="G131" s="121">
        <f>'Picking Information'!I134</f>
        <v>100</v>
      </c>
      <c r="H131" s="121">
        <f>'Picking Information'!J134</f>
        <v>100</v>
      </c>
      <c r="I131" s="121">
        <f>'Picking Information'!K134</f>
        <v>100</v>
      </c>
      <c r="J131" s="121">
        <f t="shared" si="320"/>
        <v>100</v>
      </c>
      <c r="K131" s="121">
        <f t="shared" si="321"/>
        <v>100</v>
      </c>
      <c r="L131" s="121">
        <f t="shared" si="322"/>
        <v>50</v>
      </c>
      <c r="M131" s="121">
        <f>IF('Picking Information'!P134="N",'Calculations Page'!F131*1.5,'Calculations Page'!F131)</f>
        <v>100</v>
      </c>
      <c r="N131" s="46" t="str">
        <f>'Picking Information'!R134</f>
        <v>apatite</v>
      </c>
      <c r="O131" s="222"/>
      <c r="P131" s="47">
        <f t="shared" si="323"/>
        <v>2.0784609690826529E-6</v>
      </c>
      <c r="Q131" s="306">
        <f t="shared" si="324"/>
        <v>8.9504172281360495E-7</v>
      </c>
      <c r="R131" s="47">
        <f t="shared" si="325"/>
        <v>1.013358894683579</v>
      </c>
      <c r="S131" s="47">
        <f t="shared" si="326"/>
        <v>6.6199999999999995E-2</v>
      </c>
      <c r="T131" s="47">
        <f t="shared" si="327"/>
        <v>0.06</v>
      </c>
      <c r="U131" s="47">
        <f t="shared" si="328"/>
        <v>0.77623303054496762</v>
      </c>
      <c r="V131" s="47">
        <f t="shared" si="329"/>
        <v>0.69010694319999999</v>
      </c>
      <c r="W131" s="47">
        <f t="shared" si="330"/>
        <v>0.64881813560000001</v>
      </c>
      <c r="X131" s="239">
        <f t="shared" si="331"/>
        <v>0.68086787185093611</v>
      </c>
      <c r="Y131" s="306">
        <f t="shared" si="205"/>
        <v>5.6837745019660078E-3</v>
      </c>
      <c r="Z131" s="306">
        <f t="shared" si="206"/>
        <v>4.4752086140680244E-6</v>
      </c>
      <c r="AA131" s="192"/>
      <c r="AB131" s="192"/>
      <c r="AC131" s="192"/>
      <c r="AD131" s="192"/>
      <c r="AE131" s="192"/>
      <c r="AF131" s="192"/>
      <c r="AG131" s="251">
        <f t="shared" si="166"/>
        <v>1433738424205.7283</v>
      </c>
      <c r="AH131" s="246">
        <f t="shared" si="332"/>
        <v>8608725199.2922001</v>
      </c>
      <c r="AI131" s="246">
        <f t="shared" si="167"/>
        <v>1691112105561.1543</v>
      </c>
      <c r="AJ131" s="246">
        <f t="shared" si="333"/>
        <v>13847555888.523577</v>
      </c>
      <c r="AK131" s="246">
        <f t="shared" si="168"/>
        <v>174546574.43947619</v>
      </c>
      <c r="AL131" s="246">
        <f t="shared" si="334"/>
        <v>79527107.403615773</v>
      </c>
      <c r="AM131" s="213" t="str">
        <f t="shared" si="210"/>
        <v>sample name</v>
      </c>
      <c r="AN131" s="256">
        <f t="shared" si="335"/>
        <v>1303284548.9639471</v>
      </c>
      <c r="AO131" s="252">
        <f t="shared" si="336"/>
        <v>1433738424205.7283</v>
      </c>
      <c r="AP131" s="252">
        <f t="shared" si="169"/>
        <v>-2.199E-3</v>
      </c>
      <c r="AQ131" s="252">
        <f t="shared" si="170"/>
        <v>-0.99998423165137618</v>
      </c>
      <c r="AR131" s="252">
        <f t="shared" si="337"/>
        <v>8608725199.2922001</v>
      </c>
      <c r="AS131" s="252">
        <f t="shared" si="171"/>
        <v>1.6318924942564423E-4</v>
      </c>
      <c r="AT131" s="252">
        <f t="shared" si="338"/>
        <v>-7.452123257462559E-2</v>
      </c>
      <c r="AU131" s="252">
        <f t="shared" si="339"/>
        <v>137290153.01859486</v>
      </c>
      <c r="AV131" s="252">
        <f t="shared" si="216"/>
        <v>9456562.6330664139</v>
      </c>
      <c r="AW131" s="252">
        <f t="shared" si="340"/>
        <v>996169.97067578149</v>
      </c>
      <c r="AX131" s="252">
        <f t="shared" si="218"/>
        <v>2673662207.5426502</v>
      </c>
      <c r="AY131" s="252">
        <f t="shared" si="219"/>
        <v>1691112105561.1543</v>
      </c>
      <c r="AZ131" s="252">
        <f t="shared" si="220"/>
        <v>-0.13029600894067567</v>
      </c>
      <c r="BA131" s="252">
        <f t="shared" si="221"/>
        <v>-1</v>
      </c>
      <c r="BB131" s="252">
        <f t="shared" si="222"/>
        <v>13847555888.523577</v>
      </c>
      <c r="BC131" s="252">
        <f t="shared" si="223"/>
        <v>5.34545603211162E-4</v>
      </c>
      <c r="BD131" s="252">
        <f t="shared" si="224"/>
        <v>-4.1025163014571245E-3</v>
      </c>
      <c r="BE131" s="252">
        <f t="shared" si="225"/>
        <v>26831629.130094022</v>
      </c>
      <c r="BF131" s="252">
        <f t="shared" si="341"/>
        <v>269331.52955150726</v>
      </c>
      <c r="BG131" s="252">
        <f t="shared" si="342"/>
        <v>124328.76421099737</v>
      </c>
      <c r="BH131" s="213"/>
      <c r="BI131" s="213"/>
      <c r="BJ131" s="213"/>
      <c r="BK131" s="213"/>
      <c r="BL131" s="213" t="str">
        <f t="shared" si="228"/>
        <v>sample name</v>
      </c>
      <c r="BM131" s="485">
        <f>(($AC$20-'ICPMS Data'!V132)/('ICPMS Data'!V132/$AC$12-1)*AG131)</f>
        <v>1442224508600.5576</v>
      </c>
      <c r="BN131" s="485">
        <f t="shared" si="343"/>
        <v>1433738424205.7283</v>
      </c>
      <c r="BO131" s="485">
        <f>$AC$33-'ICPMS Data'!V132</f>
        <v>-0.99999899999999997</v>
      </c>
      <c r="BP131" s="485">
        <f>'ICPMS Data'!V132/$AC$12-1</f>
        <v>-0.9928325688073395</v>
      </c>
      <c r="BQ131" s="485">
        <f t="shared" si="344"/>
        <v>8608725199.2922001</v>
      </c>
      <c r="BR131" s="485">
        <f>SQRT($AD$33^2+'ICPMS Data'!W132^2)</f>
        <v>1</v>
      </c>
      <c r="BS131" s="485">
        <f>BP131*SQRT(('ICPMS Data'!W132/'ICPMS Data'!V132)^2+($AE$12/$AC$12)^2)</f>
        <v>-0.99285807041188889</v>
      </c>
      <c r="BT131" s="485">
        <f t="shared" si="345"/>
        <v>2039659057534.6572</v>
      </c>
      <c r="BU131" s="485">
        <f t="shared" si="232"/>
        <v>10464703511.882029</v>
      </c>
      <c r="BV131" s="485">
        <f t="shared" si="346"/>
        <v>14799656485.616226</v>
      </c>
      <c r="BW131" s="485">
        <f>AI131*(($AC$21-'ICPMS Data'!X132)/('ICPMS Data'!X132/$AC$13-1))</f>
        <v>1473438918630.7102</v>
      </c>
      <c r="BX131" s="485">
        <f t="shared" si="347"/>
        <v>1691112105561.1543</v>
      </c>
      <c r="BY131" s="485">
        <f>$AC$34-'ICPMS Data'!X132</f>
        <v>-0.99999899999999997</v>
      </c>
      <c r="BZ131" s="485">
        <f>'ICPMS Data'!X132/$AC$13-1</f>
        <v>-1</v>
      </c>
      <c r="CA131" s="485">
        <f t="shared" si="348"/>
        <v>13847555888.523577</v>
      </c>
      <c r="CB131" s="485">
        <f>SQRT($AD$34^2+'ICPMS Data'!Y132^2)</f>
        <v>1</v>
      </c>
      <c r="CC131" s="485">
        <f>BZ131*SQRT(('ICPMS Data'!Y132/'ICPMS Data'!X132)^2+($AE$13/$AC$13)^2)</f>
        <v>-1</v>
      </c>
      <c r="CD131" s="485">
        <f t="shared" si="349"/>
        <v>2083793272822.5024</v>
      </c>
      <c r="CE131" s="485">
        <v>0</v>
      </c>
      <c r="CF131" s="485">
        <v>0</v>
      </c>
      <c r="CG131" s="213" t="str">
        <f t="shared" si="350"/>
        <v>sample name</v>
      </c>
      <c r="CH131" s="262">
        <f t="shared" si="351"/>
        <v>1440921224051.5938</v>
      </c>
      <c r="CI131" s="257">
        <f t="shared" si="352"/>
        <v>2039659062155.1809</v>
      </c>
      <c r="CJ131" s="257">
        <f t="shared" si="240"/>
        <v>10455246949.248962</v>
      </c>
      <c r="CK131" s="257">
        <f t="shared" si="353"/>
        <v>14799656519.142496</v>
      </c>
      <c r="CL131" s="262">
        <f t="shared" si="354"/>
        <v>1470765256423.1675</v>
      </c>
      <c r="CM131" s="257">
        <f t="shared" si="355"/>
        <v>2083793272995.249</v>
      </c>
      <c r="CN131" s="262">
        <f t="shared" si="356"/>
        <v>-269331.52955150726</v>
      </c>
      <c r="CO131" s="257">
        <f t="shared" si="357"/>
        <v>124328.76421099737</v>
      </c>
      <c r="CP131" s="286"/>
      <c r="CQ131" s="218">
        <f t="shared" si="358"/>
        <v>2.4109243704332935E-12</v>
      </c>
      <c r="CR131" s="48">
        <f t="shared" si="359"/>
        <v>3.3882271664527924E-12</v>
      </c>
      <c r="CS131" s="219">
        <f t="shared" si="360"/>
        <v>2.3935568505840428E-12</v>
      </c>
      <c r="CT131" s="219">
        <f t="shared" si="361"/>
        <v>3.3881379770019618E-12</v>
      </c>
      <c r="CU131" s="323">
        <f t="shared" si="362"/>
        <v>0.56437141893797726</v>
      </c>
      <c r="CV131" s="219">
        <f t="shared" si="363"/>
        <v>1.7367519849250768E-14</v>
      </c>
      <c r="CW131" s="219">
        <f t="shared" si="364"/>
        <v>2.4584147041764943E-14</v>
      </c>
      <c r="CX131" s="323">
        <f t="shared" si="365"/>
        <v>3.5831675947316753E-3</v>
      </c>
      <c r="CY131" s="48">
        <f t="shared" si="366"/>
        <v>2.443131655187986E-12</v>
      </c>
      <c r="CZ131" s="48">
        <f t="shared" si="367"/>
        <v>3.4614506195934368E-12</v>
      </c>
      <c r="DA131" s="323">
        <f t="shared" si="368"/>
        <v>0.43204541346729097</v>
      </c>
      <c r="DB131" s="219">
        <f t="shared" si="369"/>
        <v>0</v>
      </c>
      <c r="DC131" s="219">
        <f t="shared" si="370"/>
        <v>0</v>
      </c>
      <c r="DD131" s="213"/>
      <c r="DE131" s="267">
        <f t="shared" si="371"/>
        <v>0.57387232789423681</v>
      </c>
      <c r="DF131" s="263">
        <f t="shared" si="372"/>
        <v>0.80649971243075813</v>
      </c>
      <c r="DG131" s="263">
        <f t="shared" si="373"/>
        <v>0.56690426926982029</v>
      </c>
      <c r="DH131" s="263">
        <f t="shared" si="374"/>
        <v>0.8031950017704611</v>
      </c>
      <c r="DI131" s="263">
        <f t="shared" si="375"/>
        <v>0</v>
      </c>
      <c r="DJ131" s="268">
        <f t="shared" si="376"/>
        <v>0</v>
      </c>
      <c r="DL131" s="49">
        <f>'He Data'!P133/(1000000000*22413.6)</f>
        <v>4.4615768997394438E-14</v>
      </c>
      <c r="DM131" s="45">
        <f>DL131*('He Data'!Q133/'He Data'!P133)</f>
        <v>4.4615768997394438E-16</v>
      </c>
      <c r="DN131" s="50">
        <f t="shared" si="377"/>
        <v>26867616090.23093</v>
      </c>
      <c r="DO131" s="51">
        <f>DN131*('He Data'!Q133/'He Data'!P133)</f>
        <v>268676160.9023093</v>
      </c>
      <c r="DP131" s="50">
        <f t="shared" si="378"/>
        <v>6.5527793044642685E-14</v>
      </c>
      <c r="DQ131" s="50">
        <f t="shared" si="379"/>
        <v>6.5527793044642689E-16</v>
      </c>
      <c r="DR131" s="50">
        <f>('He Data'!P133/1000000000)*0.0000000008107131194</f>
        <v>8.1071311940000007E-19</v>
      </c>
      <c r="DS131" s="50">
        <f>('He Data'!P133/1000000000)/3785.41178*42</f>
        <v>1.1095226210766429E-11</v>
      </c>
      <c r="DW131" s="213" t="str">
        <f t="shared" si="268"/>
        <v>sample name</v>
      </c>
      <c r="DX131" s="324">
        <f t="shared" si="269"/>
        <v>11.682668485640901</v>
      </c>
      <c r="DY131" s="325">
        <f t="shared" si="380"/>
        <v>12.479820849095493</v>
      </c>
      <c r="DZ131" s="326">
        <f t="shared" si="381"/>
        <v>11682668.485640902</v>
      </c>
      <c r="EA131" s="326">
        <f t="shared" si="382"/>
        <v>4.4615793103292131E-14</v>
      </c>
      <c r="EB131" s="324">
        <f t="shared" si="383"/>
        <v>-5.40299948539397E-7</v>
      </c>
      <c r="EC131" s="326">
        <f t="shared" si="384"/>
        <v>11682662.173495721</v>
      </c>
      <c r="ED131" s="324">
        <f t="shared" si="385"/>
        <v>11.682662173495721</v>
      </c>
      <c r="EE131" s="326"/>
      <c r="EF131" s="457" t="str">
        <f>'Picking Information'!B134</f>
        <v>4</v>
      </c>
      <c r="EG131" s="459" t="str">
        <f>'Picking Information'!C134</f>
        <v>a</v>
      </c>
      <c r="EH131" s="510">
        <f>IF($EG131="a",'Alpha Ejection Compiler'!G131,IF($EG131="z",'Alpha Ejection Compiler'!N131,IF($EG131="t",'Alpha Ejection Compiler'!U131,IF($EG131="m",'Alpha Ejection Compiler'!AB131,-1))))</f>
        <v>8.9504172281360495E-7</v>
      </c>
      <c r="EI131" s="511">
        <f>'Alpha Ejection Compiler'!E131</f>
        <v>36.473074156562177</v>
      </c>
      <c r="EJ131" s="30">
        <f>IF($EG131="a",'Alpha Ejection Compiler'!H131,IF($EG131="z",'Alpha Ejection Compiler'!O131,IF($EG131="t",'Alpha Ejection Compiler'!V131,IF($EG131="m",'Alpha Ejection Compiler'!AC131,-1))))</f>
        <v>0.63662546245111906</v>
      </c>
      <c r="EK131" s="30">
        <f>IF($EG131="a",'Alpha Ejection Compiler'!I131,IF($EG131="z",'Alpha Ejection Compiler'!P131,IF($EG131="t",'Alpha Ejection Compiler'!W131,IF($EG131="m",'Alpha Ejection Compiler'!AD131,-1))))</f>
        <v>0.58319411675377286</v>
      </c>
      <c r="EL131" s="30">
        <f>IF($EG131="a",'Alpha Ejection Compiler'!J131,IF($EG131="z",'Alpha Ejection Compiler'!Q131,IF($EG131="t",'Alpha Ejection Compiler'!X131,IF($EG131="m",'Alpha Ejection Compiler'!AE131,-1))))</f>
        <v>0.57525580606267845</v>
      </c>
      <c r="EM131" s="30">
        <f>IF($EG131="a",'Alpha Ejection Compiler'!K131,IF($EG131="z",'Alpha Ejection Compiler'!R131,IF($EG131="t",'Alpha Ejection Compiler'!Y131,IF($EG131="m",'Alpha Ejection Compiler'!AF131,-1))))</f>
        <v>0.8803829323788831</v>
      </c>
      <c r="EN131" s="30">
        <f t="shared" si="386"/>
        <v>0.62289296042458098</v>
      </c>
      <c r="EO131" s="30">
        <f t="shared" si="387"/>
        <v>0.68086787185093611</v>
      </c>
      <c r="EP131" s="213" t="str">
        <f t="shared" si="275"/>
        <v>sample name</v>
      </c>
      <c r="EQ131" s="474">
        <f t="shared" si="276"/>
        <v>11.682662173495721</v>
      </c>
      <c r="ER131" s="475">
        <f t="shared" si="388"/>
        <v>12.479814106248931</v>
      </c>
      <c r="ES131" s="473">
        <f t="shared" si="389"/>
        <v>11682662.173495721</v>
      </c>
      <c r="ET131" s="476">
        <f t="shared" si="390"/>
        <v>2.7808242859479022E-14</v>
      </c>
      <c r="EU131" s="478">
        <f t="shared" si="391"/>
        <v>0.37671716784478099</v>
      </c>
      <c r="EV131" s="477">
        <f t="shared" si="392"/>
        <v>16083721.580382382</v>
      </c>
      <c r="EW131" s="474">
        <f t="shared" si="393"/>
        <v>16.083721580382381</v>
      </c>
      <c r="EX131" s="474"/>
      <c r="EZ131" s="128">
        <f t="shared" si="394"/>
        <v>2.9704040515747972E-21</v>
      </c>
      <c r="FA131" s="63">
        <f t="shared" si="395"/>
        <v>1.1973081346474233E-22</v>
      </c>
      <c r="FB131" s="67">
        <f t="shared" si="396"/>
        <v>7.2524363184255366E-22</v>
      </c>
      <c r="FC131" s="63">
        <f t="shared" si="397"/>
        <v>0</v>
      </c>
      <c r="FD131" s="63">
        <f t="shared" si="398"/>
        <v>3.8153784968820935E-21</v>
      </c>
      <c r="FE131" s="67">
        <f t="shared" si="399"/>
        <v>1.610802832088443E-10</v>
      </c>
      <c r="FF131" s="67">
        <f t="shared" si="400"/>
        <v>11682668.485640902</v>
      </c>
      <c r="FG131" s="64">
        <f t="shared" si="401"/>
        <v>11.682668485640901</v>
      </c>
      <c r="FH131" s="65">
        <f t="shared" si="402"/>
        <v>17150937.628700923</v>
      </c>
      <c r="FI131" s="65">
        <f t="shared" si="403"/>
        <v>17.150937628700923</v>
      </c>
      <c r="FJ131" s="65">
        <f t="shared" si="404"/>
        <v>19.472796493930787</v>
      </c>
      <c r="FK131" s="63">
        <f t="shared" si="405"/>
        <v>3.8153784968820935E-21</v>
      </c>
      <c r="FL131" s="63">
        <f t="shared" si="406"/>
        <v>4.3317286102918066E-21</v>
      </c>
      <c r="FM131" s="63">
        <f t="shared" si="407"/>
        <v>13264244.25602527</v>
      </c>
      <c r="FN131" s="65">
        <f t="shared" si="285"/>
        <v>13.26424425602527</v>
      </c>
      <c r="FO131" s="66">
        <f t="shared" si="408"/>
        <v>113.53779551588126</v>
      </c>
      <c r="FQ131" s="73">
        <f>IF('Picking Information'!U134="Y",'Calculations Page'!FG131,-1)</f>
        <v>11.682668485640901</v>
      </c>
      <c r="FR131" s="72">
        <f>IF('Picking Information'!U134="Y",'Calculations Page'!FN131,-1)</f>
        <v>13.26424425602527</v>
      </c>
      <c r="FS131" s="72">
        <f>IF('Picking Information'!A134="Y",1,'Calculations Page'!X131)</f>
        <v>0.68086787185093611</v>
      </c>
      <c r="FT131" s="72">
        <f t="shared" si="287"/>
        <v>7</v>
      </c>
      <c r="FU131" s="72">
        <f t="shared" si="409"/>
        <v>17.158495750257128</v>
      </c>
      <c r="FV131" s="72">
        <f t="shared" si="289"/>
        <v>19.481377818528117</v>
      </c>
      <c r="FW131" s="74">
        <f t="shared" si="410"/>
        <v>38.962755637056233</v>
      </c>
      <c r="FY131" s="79">
        <f t="shared" si="187"/>
        <v>49.847697442687604</v>
      </c>
      <c r="FZ131" s="80">
        <f t="shared" si="188"/>
        <v>0.49847697442687605</v>
      </c>
      <c r="GA131" s="80">
        <f>(DE131/1000)/'Calculations Page'!EH131</f>
        <v>641.16824195663492</v>
      </c>
      <c r="GB131" s="80">
        <f t="shared" si="189"/>
        <v>901.0749911138098</v>
      </c>
      <c r="GC131" s="80">
        <f>(DG131/1000)/'Calculations Page'!EH131</f>
        <v>633.38306452098186</v>
      </c>
      <c r="GD131" s="80">
        <f t="shared" si="190"/>
        <v>897.3827490919424</v>
      </c>
      <c r="GE131" s="80">
        <f>(DI131/1000)/'Calculations Page'!EH131</f>
        <v>0</v>
      </c>
      <c r="GF131" s="80" t="e">
        <f t="shared" si="191"/>
        <v>#DIV/0!</v>
      </c>
      <c r="GG131" s="81">
        <f t="shared" si="411"/>
        <v>790.01326211906564</v>
      </c>
      <c r="GH131" s="516">
        <f t="shared" si="192"/>
        <v>1.4263639754173495E-16</v>
      </c>
      <c r="GI131" s="515"/>
      <c r="GJ131" s="243"/>
      <c r="GK131" s="85" t="str">
        <f t="shared" si="412"/>
        <v>49.848</v>
      </c>
      <c r="GL131" s="86" t="str">
        <f t="shared" si="413"/>
        <v>0.498</v>
      </c>
      <c r="GM131" s="86" t="str">
        <f t="shared" si="414"/>
        <v>641.17</v>
      </c>
      <c r="GN131" s="86" t="str">
        <f t="shared" si="415"/>
        <v>901.07</v>
      </c>
      <c r="GO131" s="86" t="str">
        <f t="shared" si="416"/>
        <v>633.38</v>
      </c>
      <c r="GP131" s="86" t="str">
        <f t="shared" si="417"/>
        <v>897.38</v>
      </c>
      <c r="GQ131" s="86" t="str">
        <f t="shared" si="418"/>
        <v>0.00</v>
      </c>
      <c r="GR131" s="86" t="e">
        <f t="shared" si="419"/>
        <v>#DIV/0!</v>
      </c>
      <c r="GS131" s="86" t="str">
        <f t="shared" si="420"/>
        <v>11.68</v>
      </c>
      <c r="GT131" s="86" t="str">
        <f t="shared" si="421"/>
        <v>0.681</v>
      </c>
      <c r="GU131" s="86" t="str">
        <f t="shared" si="422"/>
        <v>17.16</v>
      </c>
      <c r="GV131" s="87" t="str">
        <f t="shared" si="423"/>
        <v>19.48</v>
      </c>
      <c r="GW131" s="87" t="str">
        <f t="shared" si="424"/>
        <v>13.26</v>
      </c>
      <c r="GX131" s="129"/>
      <c r="GY131" s="93"/>
    </row>
    <row r="132" spans="1:207">
      <c r="A132" s="39" t="str">
        <f>'Picking Information'!B135</f>
        <v>4</v>
      </c>
      <c r="B132" s="40" t="str">
        <f>'Picking Information'!D135</f>
        <v>TraIL</v>
      </c>
      <c r="C132" s="40" t="str">
        <f>'Picking Information'!E135</f>
        <v>sample name</v>
      </c>
      <c r="D132" s="45">
        <f>'Picking Information'!F135</f>
        <v>0</v>
      </c>
      <c r="E132" s="45">
        <v>1</v>
      </c>
      <c r="F132" s="121">
        <f>'Picking Information'!H135</f>
        <v>100</v>
      </c>
      <c r="G132" s="121">
        <f>'Picking Information'!I135</f>
        <v>100</v>
      </c>
      <c r="H132" s="121">
        <f>'Picking Information'!J135</f>
        <v>100</v>
      </c>
      <c r="I132" s="121">
        <f>'Picking Information'!K135</f>
        <v>100</v>
      </c>
      <c r="J132" s="121">
        <f t="shared" si="320"/>
        <v>100</v>
      </c>
      <c r="K132" s="121">
        <f t="shared" si="321"/>
        <v>100</v>
      </c>
      <c r="L132" s="121">
        <f t="shared" si="322"/>
        <v>50</v>
      </c>
      <c r="M132" s="121">
        <f>IF('Picking Information'!P135="N",'Calculations Page'!F132*1.5,'Calculations Page'!F132)</f>
        <v>100</v>
      </c>
      <c r="N132" s="46" t="str">
        <f>'Picking Information'!R135</f>
        <v>apatite</v>
      </c>
      <c r="O132" s="222"/>
      <c r="P132" s="47">
        <f t="shared" si="323"/>
        <v>2.0784609690826529E-6</v>
      </c>
      <c r="Q132" s="306">
        <f t="shared" si="324"/>
        <v>8.9504172281360495E-7</v>
      </c>
      <c r="R132" s="47">
        <f t="shared" si="325"/>
        <v>1.013358894683579</v>
      </c>
      <c r="S132" s="47">
        <f t="shared" si="326"/>
        <v>6.6199999999999995E-2</v>
      </c>
      <c r="T132" s="47">
        <f t="shared" si="327"/>
        <v>0.06</v>
      </c>
      <c r="U132" s="47">
        <f t="shared" si="328"/>
        <v>0.77623303054496762</v>
      </c>
      <c r="V132" s="47">
        <f t="shared" si="329"/>
        <v>0.69010694319999999</v>
      </c>
      <c r="W132" s="47">
        <f t="shared" si="330"/>
        <v>0.64881813560000001</v>
      </c>
      <c r="X132" s="239">
        <f t="shared" si="331"/>
        <v>0.68086787185093611</v>
      </c>
      <c r="Y132" s="306">
        <f t="shared" si="205"/>
        <v>5.6837745019660078E-3</v>
      </c>
      <c r="Z132" s="306">
        <f t="shared" si="206"/>
        <v>4.4752086140680244E-6</v>
      </c>
      <c r="AA132" s="192"/>
      <c r="AB132" s="192"/>
      <c r="AC132" s="192"/>
      <c r="AD132" s="192"/>
      <c r="AE132" s="192"/>
      <c r="AF132" s="192"/>
      <c r="AG132" s="251">
        <f t="shared" si="166"/>
        <v>1433738424205.7283</v>
      </c>
      <c r="AH132" s="246">
        <f t="shared" si="332"/>
        <v>8608725199.2922001</v>
      </c>
      <c r="AI132" s="246">
        <f t="shared" si="167"/>
        <v>1691112105561.1543</v>
      </c>
      <c r="AJ132" s="246">
        <f t="shared" si="333"/>
        <v>13847555888.523577</v>
      </c>
      <c r="AK132" s="246">
        <f t="shared" si="168"/>
        <v>174546574.43947619</v>
      </c>
      <c r="AL132" s="246">
        <f t="shared" si="334"/>
        <v>79527107.403615773</v>
      </c>
      <c r="AM132" s="213" t="str">
        <f t="shared" si="210"/>
        <v>sample name</v>
      </c>
      <c r="AN132" s="256">
        <f t="shared" si="335"/>
        <v>1303284548.9639471</v>
      </c>
      <c r="AO132" s="252">
        <f t="shared" si="336"/>
        <v>1433738424205.7283</v>
      </c>
      <c r="AP132" s="252">
        <f t="shared" si="169"/>
        <v>-2.199E-3</v>
      </c>
      <c r="AQ132" s="252">
        <f t="shared" si="170"/>
        <v>-0.99998423165137618</v>
      </c>
      <c r="AR132" s="252">
        <f t="shared" si="337"/>
        <v>8608725199.2922001</v>
      </c>
      <c r="AS132" s="252">
        <f t="shared" si="171"/>
        <v>1.6318924942564423E-4</v>
      </c>
      <c r="AT132" s="252">
        <f t="shared" si="338"/>
        <v>-7.452123257462559E-2</v>
      </c>
      <c r="AU132" s="252">
        <f t="shared" si="339"/>
        <v>137290153.01859486</v>
      </c>
      <c r="AV132" s="252">
        <f t="shared" si="216"/>
        <v>9456562.6330664139</v>
      </c>
      <c r="AW132" s="252">
        <f t="shared" si="340"/>
        <v>996169.97067578149</v>
      </c>
      <c r="AX132" s="252">
        <f t="shared" si="218"/>
        <v>2673662207.5426502</v>
      </c>
      <c r="AY132" s="252">
        <f t="shared" si="219"/>
        <v>1691112105561.1543</v>
      </c>
      <c r="AZ132" s="252">
        <f t="shared" si="220"/>
        <v>-0.13029600894067567</v>
      </c>
      <c r="BA132" s="252">
        <f t="shared" si="221"/>
        <v>-1</v>
      </c>
      <c r="BB132" s="252">
        <f t="shared" si="222"/>
        <v>13847555888.523577</v>
      </c>
      <c r="BC132" s="252">
        <f t="shared" si="223"/>
        <v>5.34545603211162E-4</v>
      </c>
      <c r="BD132" s="252">
        <f t="shared" si="224"/>
        <v>-4.1025163014571245E-3</v>
      </c>
      <c r="BE132" s="252">
        <f t="shared" si="225"/>
        <v>26831629.130094022</v>
      </c>
      <c r="BF132" s="252">
        <f t="shared" si="341"/>
        <v>269331.52955150726</v>
      </c>
      <c r="BG132" s="252">
        <f t="shared" si="342"/>
        <v>124328.76421099737</v>
      </c>
      <c r="BH132" s="213"/>
      <c r="BI132" s="213"/>
      <c r="BJ132" s="213"/>
      <c r="BK132" s="213"/>
      <c r="BL132" s="213" t="str">
        <f t="shared" si="228"/>
        <v>sample name</v>
      </c>
      <c r="BM132" s="485">
        <f>(($AC$20-'ICPMS Data'!V133)/('ICPMS Data'!V133/$AC$12-1)*AG132)</f>
        <v>1442224508600.5576</v>
      </c>
      <c r="BN132" s="485">
        <f t="shared" si="343"/>
        <v>1433738424205.7283</v>
      </c>
      <c r="BO132" s="485">
        <f>$AC$33-'ICPMS Data'!V133</f>
        <v>-0.99999899999999997</v>
      </c>
      <c r="BP132" s="485">
        <f>'ICPMS Data'!V133/$AC$12-1</f>
        <v>-0.9928325688073395</v>
      </c>
      <c r="BQ132" s="485">
        <f t="shared" si="344"/>
        <v>8608725199.2922001</v>
      </c>
      <c r="BR132" s="485">
        <f>SQRT($AD$33^2+'ICPMS Data'!W133^2)</f>
        <v>1</v>
      </c>
      <c r="BS132" s="485">
        <f>BP132*SQRT(('ICPMS Data'!W133/'ICPMS Data'!V133)^2+($AE$12/$AC$12)^2)</f>
        <v>-0.99285807041188889</v>
      </c>
      <c r="BT132" s="485">
        <f t="shared" si="345"/>
        <v>2039659057534.6572</v>
      </c>
      <c r="BU132" s="485">
        <f t="shared" si="232"/>
        <v>10464703511.882029</v>
      </c>
      <c r="BV132" s="485">
        <f t="shared" si="346"/>
        <v>14799656485.616226</v>
      </c>
      <c r="BW132" s="485">
        <f>AI132*(($AC$21-'ICPMS Data'!X133)/('ICPMS Data'!X133/$AC$13-1))</f>
        <v>1473438918630.7102</v>
      </c>
      <c r="BX132" s="485">
        <f t="shared" si="347"/>
        <v>1691112105561.1543</v>
      </c>
      <c r="BY132" s="485">
        <f>$AC$34-'ICPMS Data'!X133</f>
        <v>-0.99999899999999997</v>
      </c>
      <c r="BZ132" s="485">
        <f>'ICPMS Data'!X133/$AC$13-1</f>
        <v>-1</v>
      </c>
      <c r="CA132" s="485">
        <f t="shared" si="348"/>
        <v>13847555888.523577</v>
      </c>
      <c r="CB132" s="485">
        <f>SQRT($AD$34^2+'ICPMS Data'!Y133^2)</f>
        <v>1</v>
      </c>
      <c r="CC132" s="485">
        <f>BZ132*SQRT(('ICPMS Data'!Y133/'ICPMS Data'!X133)^2+($AE$13/$AC$13)^2)</f>
        <v>-1</v>
      </c>
      <c r="CD132" s="485">
        <f t="shared" si="349"/>
        <v>2083793272822.5024</v>
      </c>
      <c r="CE132" s="485">
        <v>0</v>
      </c>
      <c r="CF132" s="485">
        <v>0</v>
      </c>
      <c r="CG132" s="213" t="str">
        <f t="shared" si="350"/>
        <v>sample name</v>
      </c>
      <c r="CH132" s="262">
        <f t="shared" si="351"/>
        <v>1440921224051.5938</v>
      </c>
      <c r="CI132" s="257">
        <f t="shared" si="352"/>
        <v>2039659062155.1809</v>
      </c>
      <c r="CJ132" s="257">
        <f t="shared" si="240"/>
        <v>10455246949.248962</v>
      </c>
      <c r="CK132" s="257">
        <f t="shared" si="353"/>
        <v>14799656519.142496</v>
      </c>
      <c r="CL132" s="262">
        <f t="shared" si="354"/>
        <v>1470765256423.1675</v>
      </c>
      <c r="CM132" s="257">
        <f t="shared" si="355"/>
        <v>2083793272995.249</v>
      </c>
      <c r="CN132" s="262">
        <f t="shared" si="356"/>
        <v>-269331.52955150726</v>
      </c>
      <c r="CO132" s="257">
        <f t="shared" si="357"/>
        <v>124328.76421099737</v>
      </c>
      <c r="CP132" s="286"/>
      <c r="CQ132" s="218">
        <f t="shared" si="358"/>
        <v>2.4109243704332935E-12</v>
      </c>
      <c r="CR132" s="48">
        <f t="shared" si="359"/>
        <v>3.3882271664527924E-12</v>
      </c>
      <c r="CS132" s="219">
        <f t="shared" si="360"/>
        <v>2.3935568505840428E-12</v>
      </c>
      <c r="CT132" s="219">
        <f t="shared" si="361"/>
        <v>3.3881379770019618E-12</v>
      </c>
      <c r="CU132" s="323">
        <f t="shared" si="362"/>
        <v>0.56437141893797726</v>
      </c>
      <c r="CV132" s="219">
        <f t="shared" si="363"/>
        <v>1.7367519849250768E-14</v>
      </c>
      <c r="CW132" s="219">
        <f t="shared" si="364"/>
        <v>2.4584147041764943E-14</v>
      </c>
      <c r="CX132" s="323">
        <f t="shared" si="365"/>
        <v>3.5831675947316753E-3</v>
      </c>
      <c r="CY132" s="48">
        <f t="shared" si="366"/>
        <v>2.443131655187986E-12</v>
      </c>
      <c r="CZ132" s="48">
        <f t="shared" si="367"/>
        <v>3.4614506195934368E-12</v>
      </c>
      <c r="DA132" s="323">
        <f t="shared" si="368"/>
        <v>0.43204541346729097</v>
      </c>
      <c r="DB132" s="219">
        <f t="shared" si="369"/>
        <v>0</v>
      </c>
      <c r="DC132" s="219">
        <f t="shared" si="370"/>
        <v>0</v>
      </c>
      <c r="DD132" s="213"/>
      <c r="DE132" s="267">
        <f t="shared" si="371"/>
        <v>0.57387232789423681</v>
      </c>
      <c r="DF132" s="263">
        <f t="shared" si="372"/>
        <v>0.80649971243075813</v>
      </c>
      <c r="DG132" s="263">
        <f t="shared" si="373"/>
        <v>0.56690426926982029</v>
      </c>
      <c r="DH132" s="263">
        <f t="shared" si="374"/>
        <v>0.8031950017704611</v>
      </c>
      <c r="DI132" s="263">
        <f t="shared" si="375"/>
        <v>0</v>
      </c>
      <c r="DJ132" s="268">
        <f t="shared" si="376"/>
        <v>0</v>
      </c>
      <c r="DL132" s="49">
        <f>'He Data'!P134/(1000000000*22413.6)</f>
        <v>4.4615768997394438E-14</v>
      </c>
      <c r="DM132" s="45">
        <f>DL132*('He Data'!Q134/'He Data'!P134)</f>
        <v>4.4615768997394438E-16</v>
      </c>
      <c r="DN132" s="50">
        <f t="shared" si="377"/>
        <v>26867616090.23093</v>
      </c>
      <c r="DO132" s="51">
        <f>DN132*('He Data'!Q134/'He Data'!P134)</f>
        <v>268676160.9023093</v>
      </c>
      <c r="DP132" s="50">
        <f t="shared" si="378"/>
        <v>6.5527793044642685E-14</v>
      </c>
      <c r="DQ132" s="50">
        <f t="shared" si="379"/>
        <v>6.5527793044642689E-16</v>
      </c>
      <c r="DR132" s="50">
        <f>('He Data'!P134/1000000000)*0.0000000008107131194</f>
        <v>8.1071311940000007E-19</v>
      </c>
      <c r="DS132" s="50">
        <f>('He Data'!P134/1000000000)/3785.41178*42</f>
        <v>1.1095226210766429E-11</v>
      </c>
      <c r="DW132" s="213" t="str">
        <f t="shared" si="268"/>
        <v>sample name</v>
      </c>
      <c r="DX132" s="324">
        <f t="shared" si="269"/>
        <v>11.682668485640901</v>
      </c>
      <c r="DY132" s="325">
        <f t="shared" si="380"/>
        <v>12.479820849095493</v>
      </c>
      <c r="DZ132" s="326">
        <f t="shared" si="381"/>
        <v>11682668.485640902</v>
      </c>
      <c r="EA132" s="326">
        <f t="shared" si="382"/>
        <v>4.4615793103292131E-14</v>
      </c>
      <c r="EB132" s="324">
        <f t="shared" si="383"/>
        <v>-5.40299948539397E-7</v>
      </c>
      <c r="EC132" s="326">
        <f t="shared" si="384"/>
        <v>11682662.173495721</v>
      </c>
      <c r="ED132" s="324">
        <f t="shared" si="385"/>
        <v>11.682662173495721</v>
      </c>
      <c r="EE132" s="326"/>
      <c r="EF132" s="457" t="str">
        <f>'Picking Information'!B135</f>
        <v>4</v>
      </c>
      <c r="EG132" s="459" t="str">
        <f>'Picking Information'!C135</f>
        <v>a</v>
      </c>
      <c r="EH132" s="510">
        <f>IF($EG132="a",'Alpha Ejection Compiler'!G132,IF($EG132="z",'Alpha Ejection Compiler'!N132,IF($EG132="t",'Alpha Ejection Compiler'!U132,IF($EG132="m",'Alpha Ejection Compiler'!AB132,-1))))</f>
        <v>8.9504172281360495E-7</v>
      </c>
      <c r="EI132" s="511">
        <f>'Alpha Ejection Compiler'!E132</f>
        <v>36.473074156562177</v>
      </c>
      <c r="EJ132" s="30">
        <f>IF($EG132="a",'Alpha Ejection Compiler'!H132,IF($EG132="z",'Alpha Ejection Compiler'!O132,IF($EG132="t",'Alpha Ejection Compiler'!V132,IF($EG132="m",'Alpha Ejection Compiler'!AC132,-1))))</f>
        <v>0.63662546245111906</v>
      </c>
      <c r="EK132" s="30">
        <f>IF($EG132="a",'Alpha Ejection Compiler'!I132,IF($EG132="z",'Alpha Ejection Compiler'!P132,IF($EG132="t",'Alpha Ejection Compiler'!W132,IF($EG132="m",'Alpha Ejection Compiler'!AD132,-1))))</f>
        <v>0.58319411675377286</v>
      </c>
      <c r="EL132" s="30">
        <f>IF($EG132="a",'Alpha Ejection Compiler'!J132,IF($EG132="z",'Alpha Ejection Compiler'!Q132,IF($EG132="t",'Alpha Ejection Compiler'!X132,IF($EG132="m",'Alpha Ejection Compiler'!AE132,-1))))</f>
        <v>0.57525580606267845</v>
      </c>
      <c r="EM132" s="30">
        <f>IF($EG132="a",'Alpha Ejection Compiler'!K132,IF($EG132="z",'Alpha Ejection Compiler'!R132,IF($EG132="t",'Alpha Ejection Compiler'!Y132,IF($EG132="m",'Alpha Ejection Compiler'!AF132,-1))))</f>
        <v>0.8803829323788831</v>
      </c>
      <c r="EN132" s="30">
        <f t="shared" si="386"/>
        <v>0.62289296042458098</v>
      </c>
      <c r="EO132" s="30">
        <f t="shared" si="387"/>
        <v>0.68086787185093611</v>
      </c>
      <c r="EP132" s="213" t="str">
        <f t="shared" si="275"/>
        <v>sample name</v>
      </c>
      <c r="EQ132" s="474">
        <f t="shared" si="276"/>
        <v>11.682662173495721</v>
      </c>
      <c r="ER132" s="475">
        <f t="shared" si="388"/>
        <v>12.479814106248931</v>
      </c>
      <c r="ES132" s="473">
        <f t="shared" si="389"/>
        <v>11682662.173495721</v>
      </c>
      <c r="ET132" s="476">
        <f t="shared" si="390"/>
        <v>2.7808242859479022E-14</v>
      </c>
      <c r="EU132" s="478">
        <f t="shared" si="391"/>
        <v>0.37671716784478099</v>
      </c>
      <c r="EV132" s="477">
        <f t="shared" si="392"/>
        <v>16083721.580382382</v>
      </c>
      <c r="EW132" s="474">
        <f t="shared" si="393"/>
        <v>16.083721580382381</v>
      </c>
      <c r="EX132" s="474"/>
      <c r="EZ132" s="128">
        <f t="shared" si="394"/>
        <v>2.9704040515747972E-21</v>
      </c>
      <c r="FA132" s="63">
        <f t="shared" si="395"/>
        <v>1.1973081346474233E-22</v>
      </c>
      <c r="FB132" s="67">
        <f t="shared" si="396"/>
        <v>7.2524363184255366E-22</v>
      </c>
      <c r="FC132" s="63">
        <f t="shared" si="397"/>
        <v>0</v>
      </c>
      <c r="FD132" s="63">
        <f t="shared" si="398"/>
        <v>3.8153784968820935E-21</v>
      </c>
      <c r="FE132" s="67">
        <f t="shared" si="399"/>
        <v>1.610802832088443E-10</v>
      </c>
      <c r="FF132" s="67">
        <f t="shared" si="400"/>
        <v>11682668.485640902</v>
      </c>
      <c r="FG132" s="64">
        <f t="shared" si="401"/>
        <v>11.682668485640901</v>
      </c>
      <c r="FH132" s="65">
        <f t="shared" si="402"/>
        <v>17150937.628700923</v>
      </c>
      <c r="FI132" s="65">
        <f t="shared" si="403"/>
        <v>17.150937628700923</v>
      </c>
      <c r="FJ132" s="65">
        <f t="shared" si="404"/>
        <v>19.472796493930787</v>
      </c>
      <c r="FK132" s="63">
        <f t="shared" si="405"/>
        <v>3.8153784968820935E-21</v>
      </c>
      <c r="FL132" s="63">
        <f t="shared" si="406"/>
        <v>4.3317286102918066E-21</v>
      </c>
      <c r="FM132" s="63">
        <f t="shared" si="407"/>
        <v>13264244.25602527</v>
      </c>
      <c r="FN132" s="65">
        <f t="shared" si="285"/>
        <v>13.26424425602527</v>
      </c>
      <c r="FO132" s="66">
        <f t="shared" si="408"/>
        <v>113.53779551588126</v>
      </c>
      <c r="FQ132" s="73">
        <f>IF('Picking Information'!U135="Y",'Calculations Page'!FG132,-1)</f>
        <v>11.682668485640901</v>
      </c>
      <c r="FR132" s="72">
        <f>IF('Picking Information'!U135="Y",'Calculations Page'!FN132,-1)</f>
        <v>13.26424425602527</v>
      </c>
      <c r="FS132" s="72">
        <f>IF('Picking Information'!A135="Y",1,'Calculations Page'!X132)</f>
        <v>0.68086787185093611</v>
      </c>
      <c r="FT132" s="72">
        <f t="shared" si="287"/>
        <v>7</v>
      </c>
      <c r="FU132" s="72">
        <f t="shared" si="409"/>
        <v>17.158495750257128</v>
      </c>
      <c r="FV132" s="72">
        <f t="shared" si="289"/>
        <v>19.481377818528117</v>
      </c>
      <c r="FW132" s="74">
        <f t="shared" si="410"/>
        <v>38.962755637056233</v>
      </c>
      <c r="FY132" s="79">
        <f t="shared" si="187"/>
        <v>49.847697442687604</v>
      </c>
      <c r="FZ132" s="80">
        <f t="shared" si="188"/>
        <v>0.49847697442687605</v>
      </c>
      <c r="GA132" s="80">
        <f>(DE132/1000)/'Calculations Page'!EH132</f>
        <v>641.16824195663492</v>
      </c>
      <c r="GB132" s="80">
        <f t="shared" si="189"/>
        <v>901.0749911138098</v>
      </c>
      <c r="GC132" s="80">
        <f>(DG132/1000)/'Calculations Page'!EH132</f>
        <v>633.38306452098186</v>
      </c>
      <c r="GD132" s="80">
        <f t="shared" si="190"/>
        <v>897.3827490919424</v>
      </c>
      <c r="GE132" s="80">
        <f>(DI132/1000)/'Calculations Page'!EH132</f>
        <v>0</v>
      </c>
      <c r="GF132" s="80" t="e">
        <f t="shared" si="191"/>
        <v>#DIV/0!</v>
      </c>
      <c r="GG132" s="81">
        <f t="shared" si="411"/>
        <v>790.01326211906564</v>
      </c>
      <c r="GH132" s="516">
        <f t="shared" si="192"/>
        <v>1.4263639754173495E-16</v>
      </c>
      <c r="GI132" s="515"/>
      <c r="GJ132" s="243"/>
      <c r="GK132" s="85" t="str">
        <f t="shared" si="412"/>
        <v>49.848</v>
      </c>
      <c r="GL132" s="86" t="str">
        <f t="shared" si="413"/>
        <v>0.498</v>
      </c>
      <c r="GM132" s="86" t="str">
        <f t="shared" si="414"/>
        <v>641.17</v>
      </c>
      <c r="GN132" s="86" t="str">
        <f t="shared" si="415"/>
        <v>901.07</v>
      </c>
      <c r="GO132" s="86" t="str">
        <f t="shared" si="416"/>
        <v>633.38</v>
      </c>
      <c r="GP132" s="86" t="str">
        <f t="shared" si="417"/>
        <v>897.38</v>
      </c>
      <c r="GQ132" s="86" t="str">
        <f t="shared" si="418"/>
        <v>0.00</v>
      </c>
      <c r="GR132" s="86" t="e">
        <f t="shared" si="419"/>
        <v>#DIV/0!</v>
      </c>
      <c r="GS132" s="86" t="str">
        <f t="shared" si="420"/>
        <v>11.68</v>
      </c>
      <c r="GT132" s="86" t="str">
        <f t="shared" si="421"/>
        <v>0.681</v>
      </c>
      <c r="GU132" s="86" t="str">
        <f t="shared" si="422"/>
        <v>17.16</v>
      </c>
      <c r="GV132" s="87" t="str">
        <f t="shared" si="423"/>
        <v>19.48</v>
      </c>
      <c r="GW132" s="87" t="str">
        <f t="shared" si="424"/>
        <v>13.26</v>
      </c>
      <c r="GX132" s="129"/>
      <c r="GY132" s="93"/>
    </row>
    <row r="133" spans="1:207">
      <c r="A133" s="39" t="str">
        <f>'Picking Information'!B136</f>
        <v>4</v>
      </c>
      <c r="B133" s="40" t="str">
        <f>'Picking Information'!D136</f>
        <v>TraIL</v>
      </c>
      <c r="C133" s="40" t="str">
        <f>'Picking Information'!E136</f>
        <v>sample name</v>
      </c>
      <c r="D133" s="45">
        <f>'Picking Information'!F136</f>
        <v>0</v>
      </c>
      <c r="E133" s="45">
        <v>1</v>
      </c>
      <c r="F133" s="121">
        <f>'Picking Information'!H136</f>
        <v>100</v>
      </c>
      <c r="G133" s="121">
        <f>'Picking Information'!I136</f>
        <v>100</v>
      </c>
      <c r="H133" s="121">
        <f>'Picking Information'!J136</f>
        <v>100</v>
      </c>
      <c r="I133" s="121">
        <f>'Picking Information'!K136</f>
        <v>100</v>
      </c>
      <c r="J133" s="121">
        <f t="shared" si="320"/>
        <v>100</v>
      </c>
      <c r="K133" s="121">
        <f t="shared" si="321"/>
        <v>100</v>
      </c>
      <c r="L133" s="121">
        <f t="shared" si="322"/>
        <v>50</v>
      </c>
      <c r="M133" s="121">
        <f>IF('Picking Information'!P136="N",'Calculations Page'!F133*1.5,'Calculations Page'!F133)</f>
        <v>100</v>
      </c>
      <c r="N133" s="46" t="str">
        <f>'Picking Information'!R136</f>
        <v>apatite</v>
      </c>
      <c r="O133" s="222"/>
      <c r="P133" s="47">
        <f t="shared" si="323"/>
        <v>2.0784609690826529E-6</v>
      </c>
      <c r="Q133" s="306">
        <f t="shared" si="324"/>
        <v>8.9504172281360495E-7</v>
      </c>
      <c r="R133" s="47">
        <f t="shared" si="325"/>
        <v>1.013358894683579</v>
      </c>
      <c r="S133" s="47">
        <f t="shared" si="326"/>
        <v>6.6199999999999995E-2</v>
      </c>
      <c r="T133" s="47">
        <f t="shared" si="327"/>
        <v>0.06</v>
      </c>
      <c r="U133" s="47">
        <f t="shared" si="328"/>
        <v>0.77623303054496762</v>
      </c>
      <c r="V133" s="47">
        <f t="shared" si="329"/>
        <v>0.69010694319999999</v>
      </c>
      <c r="W133" s="47">
        <f t="shared" si="330"/>
        <v>0.64881813560000001</v>
      </c>
      <c r="X133" s="239">
        <f t="shared" si="331"/>
        <v>0.68086787185093611</v>
      </c>
      <c r="Y133" s="306">
        <f t="shared" si="205"/>
        <v>5.6837745019660078E-3</v>
      </c>
      <c r="Z133" s="306">
        <f t="shared" si="206"/>
        <v>4.4752086140680244E-6</v>
      </c>
      <c r="AA133" s="192"/>
      <c r="AB133" s="192"/>
      <c r="AC133" s="192"/>
      <c r="AD133" s="192"/>
      <c r="AE133" s="192"/>
      <c r="AF133" s="192"/>
      <c r="AG133" s="251">
        <f t="shared" ref="AG133:AG196" si="425">((1/$AC$16)-(1/$AC$12))/(1-((1/$AC$16)/(1/$AC$20)))*$AC$5</f>
        <v>1433738424205.7283</v>
      </c>
      <c r="AH133" s="246">
        <f t="shared" si="332"/>
        <v>8608725199.2922001</v>
      </c>
      <c r="AI133" s="246">
        <f t="shared" ref="AI133:AI196" si="426">(((1/$AC$17)-(1/$AC$13))/(1-(1/$AC$17)/(1/$AC$21))*$AC$6)</f>
        <v>1691112105561.1543</v>
      </c>
      <c r="AJ133" s="246">
        <f t="shared" si="333"/>
        <v>13847555888.523577</v>
      </c>
      <c r="AK133" s="246">
        <f t="shared" ref="AK133:AK196" si="427">(1/$AC$18)*$AC$7*0.1502</f>
        <v>174546574.43947619</v>
      </c>
      <c r="AL133" s="246">
        <f t="shared" si="334"/>
        <v>79527107.403615773</v>
      </c>
      <c r="AM133" s="213" t="str">
        <f t="shared" si="210"/>
        <v>sample name</v>
      </c>
      <c r="AN133" s="256">
        <f t="shared" si="335"/>
        <v>1303284548.9639471</v>
      </c>
      <c r="AO133" s="252">
        <f t="shared" si="336"/>
        <v>1433738424205.7283</v>
      </c>
      <c r="AP133" s="252">
        <f t="shared" ref="AP133:AP196" si="428">$AC$33-$AC$24</f>
        <v>-2.199E-3</v>
      </c>
      <c r="AQ133" s="252">
        <f t="shared" ref="AQ133:AQ196" si="429">$AC$24/$AC$12-1</f>
        <v>-0.99998423165137618</v>
      </c>
      <c r="AR133" s="252">
        <f t="shared" si="337"/>
        <v>8608725199.2922001</v>
      </c>
      <c r="AS133" s="252">
        <f t="shared" ref="AS133:AS196" si="430">SQRT($AD$33^2+$AD$24^2)</f>
        <v>1.6318924942564423E-4</v>
      </c>
      <c r="AT133" s="252">
        <f t="shared" si="338"/>
        <v>-7.452123257462559E-2</v>
      </c>
      <c r="AU133" s="252">
        <f t="shared" si="339"/>
        <v>137290153.01859486</v>
      </c>
      <c r="AV133" s="252">
        <f t="shared" si="216"/>
        <v>9456562.6330664139</v>
      </c>
      <c r="AW133" s="252">
        <f t="shared" si="340"/>
        <v>996169.97067578149</v>
      </c>
      <c r="AX133" s="252">
        <f t="shared" si="218"/>
        <v>2673662207.5426502</v>
      </c>
      <c r="AY133" s="252">
        <f t="shared" si="219"/>
        <v>1691112105561.1543</v>
      </c>
      <c r="AZ133" s="252">
        <f t="shared" si="220"/>
        <v>-0.13029600894067567</v>
      </c>
      <c r="BA133" s="252">
        <f t="shared" si="221"/>
        <v>-1</v>
      </c>
      <c r="BB133" s="252">
        <f t="shared" si="222"/>
        <v>13847555888.523577</v>
      </c>
      <c r="BC133" s="252">
        <f t="shared" si="223"/>
        <v>5.34545603211162E-4</v>
      </c>
      <c r="BD133" s="252">
        <f t="shared" si="224"/>
        <v>-4.1025163014571245E-3</v>
      </c>
      <c r="BE133" s="252">
        <f t="shared" si="225"/>
        <v>26831629.130094022</v>
      </c>
      <c r="BF133" s="252">
        <f t="shared" si="341"/>
        <v>269331.52955150726</v>
      </c>
      <c r="BG133" s="252">
        <f t="shared" si="342"/>
        <v>124328.76421099737</v>
      </c>
      <c r="BH133" s="213"/>
      <c r="BI133" s="213"/>
      <c r="BJ133" s="213"/>
      <c r="BK133" s="213"/>
      <c r="BL133" s="213" t="str">
        <f t="shared" si="228"/>
        <v>sample name</v>
      </c>
      <c r="BM133" s="485">
        <f>(($AC$20-'ICPMS Data'!V134)/('ICPMS Data'!V134/$AC$12-1)*AG133)</f>
        <v>1442224508600.5576</v>
      </c>
      <c r="BN133" s="485">
        <f t="shared" si="343"/>
        <v>1433738424205.7283</v>
      </c>
      <c r="BO133" s="485">
        <f>$AC$33-'ICPMS Data'!V134</f>
        <v>-0.99999899999999997</v>
      </c>
      <c r="BP133" s="485">
        <f>'ICPMS Data'!V134/$AC$12-1</f>
        <v>-0.9928325688073395</v>
      </c>
      <c r="BQ133" s="485">
        <f t="shared" si="344"/>
        <v>8608725199.2922001</v>
      </c>
      <c r="BR133" s="485">
        <f>SQRT($AD$33^2+'ICPMS Data'!W134^2)</f>
        <v>1</v>
      </c>
      <c r="BS133" s="485">
        <f>BP133*SQRT(('ICPMS Data'!W134/'ICPMS Data'!V134)^2+($AE$12/$AC$12)^2)</f>
        <v>-0.99285807041188889</v>
      </c>
      <c r="BT133" s="485">
        <f t="shared" si="345"/>
        <v>2039659057534.6572</v>
      </c>
      <c r="BU133" s="485">
        <f t="shared" si="232"/>
        <v>10464703511.882029</v>
      </c>
      <c r="BV133" s="485">
        <f t="shared" si="346"/>
        <v>14799656485.616226</v>
      </c>
      <c r="BW133" s="485">
        <f>AI133*(($AC$21-'ICPMS Data'!X134)/('ICPMS Data'!X134/$AC$13-1))</f>
        <v>1473438918630.7102</v>
      </c>
      <c r="BX133" s="485">
        <f t="shared" si="347"/>
        <v>1691112105561.1543</v>
      </c>
      <c r="BY133" s="485">
        <f>$AC$34-'ICPMS Data'!X134</f>
        <v>-0.99999899999999997</v>
      </c>
      <c r="BZ133" s="485">
        <f>'ICPMS Data'!X134/$AC$13-1</f>
        <v>-1</v>
      </c>
      <c r="CA133" s="485">
        <f t="shared" si="348"/>
        <v>13847555888.523577</v>
      </c>
      <c r="CB133" s="485">
        <f>SQRT($AD$34^2+'ICPMS Data'!Y134^2)</f>
        <v>1</v>
      </c>
      <c r="CC133" s="485">
        <f>BZ133*SQRT(('ICPMS Data'!Y134/'ICPMS Data'!X134)^2+($AE$13/$AC$13)^2)</f>
        <v>-1</v>
      </c>
      <c r="CD133" s="485">
        <f t="shared" si="349"/>
        <v>2083793272822.5024</v>
      </c>
      <c r="CE133" s="485">
        <v>0</v>
      </c>
      <c r="CF133" s="485">
        <v>0</v>
      </c>
      <c r="CG133" s="213" t="str">
        <f t="shared" si="350"/>
        <v>sample name</v>
      </c>
      <c r="CH133" s="262">
        <f t="shared" si="351"/>
        <v>1440921224051.5938</v>
      </c>
      <c r="CI133" s="257">
        <f t="shared" si="352"/>
        <v>2039659062155.1809</v>
      </c>
      <c r="CJ133" s="257">
        <f t="shared" si="240"/>
        <v>10455246949.248962</v>
      </c>
      <c r="CK133" s="257">
        <f t="shared" si="353"/>
        <v>14799656519.142496</v>
      </c>
      <c r="CL133" s="262">
        <f t="shared" si="354"/>
        <v>1470765256423.1675</v>
      </c>
      <c r="CM133" s="257">
        <f t="shared" si="355"/>
        <v>2083793272995.249</v>
      </c>
      <c r="CN133" s="262">
        <f t="shared" si="356"/>
        <v>-269331.52955150726</v>
      </c>
      <c r="CO133" s="257">
        <f t="shared" si="357"/>
        <v>124328.76421099737</v>
      </c>
      <c r="CP133" s="286"/>
      <c r="CQ133" s="218">
        <f t="shared" si="358"/>
        <v>2.4109243704332935E-12</v>
      </c>
      <c r="CR133" s="48">
        <f t="shared" si="359"/>
        <v>3.3882271664527924E-12</v>
      </c>
      <c r="CS133" s="219">
        <f t="shared" si="360"/>
        <v>2.3935568505840428E-12</v>
      </c>
      <c r="CT133" s="219">
        <f t="shared" si="361"/>
        <v>3.3881379770019618E-12</v>
      </c>
      <c r="CU133" s="323">
        <f t="shared" si="362"/>
        <v>0.56437141893797726</v>
      </c>
      <c r="CV133" s="219">
        <f t="shared" si="363"/>
        <v>1.7367519849250768E-14</v>
      </c>
      <c r="CW133" s="219">
        <f t="shared" si="364"/>
        <v>2.4584147041764943E-14</v>
      </c>
      <c r="CX133" s="323">
        <f t="shared" si="365"/>
        <v>3.5831675947316753E-3</v>
      </c>
      <c r="CY133" s="48">
        <f t="shared" si="366"/>
        <v>2.443131655187986E-12</v>
      </c>
      <c r="CZ133" s="48">
        <f t="shared" si="367"/>
        <v>3.4614506195934368E-12</v>
      </c>
      <c r="DA133" s="323">
        <f t="shared" si="368"/>
        <v>0.43204541346729097</v>
      </c>
      <c r="DB133" s="219">
        <f t="shared" si="369"/>
        <v>0</v>
      </c>
      <c r="DC133" s="219">
        <f t="shared" si="370"/>
        <v>0</v>
      </c>
      <c r="DD133" s="213"/>
      <c r="DE133" s="267">
        <f t="shared" si="371"/>
        <v>0.57387232789423681</v>
      </c>
      <c r="DF133" s="263">
        <f t="shared" si="372"/>
        <v>0.80649971243075813</v>
      </c>
      <c r="DG133" s="263">
        <f t="shared" si="373"/>
        <v>0.56690426926982029</v>
      </c>
      <c r="DH133" s="263">
        <f t="shared" si="374"/>
        <v>0.8031950017704611</v>
      </c>
      <c r="DI133" s="263">
        <f t="shared" si="375"/>
        <v>0</v>
      </c>
      <c r="DJ133" s="268">
        <f t="shared" si="376"/>
        <v>0</v>
      </c>
      <c r="DL133" s="49">
        <f>'He Data'!P135/(1000000000*22413.6)</f>
        <v>4.4615768997394438E-14</v>
      </c>
      <c r="DM133" s="45">
        <f>DL133*('He Data'!Q135/'He Data'!P135)</f>
        <v>4.4615768997394438E-16</v>
      </c>
      <c r="DN133" s="50">
        <f t="shared" si="377"/>
        <v>26867616090.23093</v>
      </c>
      <c r="DO133" s="51">
        <f>DN133*('He Data'!Q135/'He Data'!P135)</f>
        <v>268676160.9023093</v>
      </c>
      <c r="DP133" s="50">
        <f t="shared" si="378"/>
        <v>6.5527793044642685E-14</v>
      </c>
      <c r="DQ133" s="50">
        <f t="shared" si="379"/>
        <v>6.5527793044642689E-16</v>
      </c>
      <c r="DR133" s="50">
        <f>('He Data'!P135/1000000000)*0.0000000008107131194</f>
        <v>8.1071311940000007E-19</v>
      </c>
      <c r="DS133" s="50">
        <f>('He Data'!P135/1000000000)/3785.41178*42</f>
        <v>1.1095226210766429E-11</v>
      </c>
      <c r="DW133" s="213" t="str">
        <f t="shared" si="268"/>
        <v>sample name</v>
      </c>
      <c r="DX133" s="324">
        <f t="shared" si="269"/>
        <v>11.682668485640901</v>
      </c>
      <c r="DY133" s="325">
        <f t="shared" si="380"/>
        <v>12.479820849095493</v>
      </c>
      <c r="DZ133" s="326">
        <f t="shared" si="381"/>
        <v>11682668.485640902</v>
      </c>
      <c r="EA133" s="326">
        <f t="shared" si="382"/>
        <v>4.4615793103292131E-14</v>
      </c>
      <c r="EB133" s="324">
        <f t="shared" si="383"/>
        <v>-5.40299948539397E-7</v>
      </c>
      <c r="EC133" s="326">
        <f t="shared" si="384"/>
        <v>11682662.173495721</v>
      </c>
      <c r="ED133" s="324">
        <f t="shared" si="385"/>
        <v>11.682662173495721</v>
      </c>
      <c r="EE133" s="326"/>
      <c r="EF133" s="457" t="str">
        <f>'Picking Information'!B136</f>
        <v>4</v>
      </c>
      <c r="EG133" s="459" t="str">
        <f>'Picking Information'!C136</f>
        <v>a</v>
      </c>
      <c r="EH133" s="510">
        <f>IF($EG133="a",'Alpha Ejection Compiler'!G133,IF($EG133="z",'Alpha Ejection Compiler'!N133,IF($EG133="t",'Alpha Ejection Compiler'!U133,IF($EG133="m",'Alpha Ejection Compiler'!AB133,-1))))</f>
        <v>8.9504172281360495E-7</v>
      </c>
      <c r="EI133" s="511">
        <f>'Alpha Ejection Compiler'!E133</f>
        <v>36.473074156562177</v>
      </c>
      <c r="EJ133" s="30">
        <f>IF($EG133="a",'Alpha Ejection Compiler'!H133,IF($EG133="z",'Alpha Ejection Compiler'!O133,IF($EG133="t",'Alpha Ejection Compiler'!V133,IF($EG133="m",'Alpha Ejection Compiler'!AC133,-1))))</f>
        <v>0.63662546245111906</v>
      </c>
      <c r="EK133" s="30">
        <f>IF($EG133="a",'Alpha Ejection Compiler'!I133,IF($EG133="z",'Alpha Ejection Compiler'!P133,IF($EG133="t",'Alpha Ejection Compiler'!W133,IF($EG133="m",'Alpha Ejection Compiler'!AD133,-1))))</f>
        <v>0.58319411675377286</v>
      </c>
      <c r="EL133" s="30">
        <f>IF($EG133="a",'Alpha Ejection Compiler'!J133,IF($EG133="z",'Alpha Ejection Compiler'!Q133,IF($EG133="t",'Alpha Ejection Compiler'!X133,IF($EG133="m",'Alpha Ejection Compiler'!AE133,-1))))</f>
        <v>0.57525580606267845</v>
      </c>
      <c r="EM133" s="30">
        <f>IF($EG133="a",'Alpha Ejection Compiler'!K133,IF($EG133="z",'Alpha Ejection Compiler'!R133,IF($EG133="t",'Alpha Ejection Compiler'!Y133,IF($EG133="m",'Alpha Ejection Compiler'!AF133,-1))))</f>
        <v>0.8803829323788831</v>
      </c>
      <c r="EN133" s="30">
        <f t="shared" si="386"/>
        <v>0.62289296042458098</v>
      </c>
      <c r="EO133" s="30">
        <f t="shared" si="387"/>
        <v>0.68086787185093611</v>
      </c>
      <c r="EP133" s="213" t="str">
        <f t="shared" si="275"/>
        <v>sample name</v>
      </c>
      <c r="EQ133" s="474">
        <f t="shared" si="276"/>
        <v>11.682662173495721</v>
      </c>
      <c r="ER133" s="475">
        <f t="shared" si="388"/>
        <v>12.479814106248931</v>
      </c>
      <c r="ES133" s="473">
        <f t="shared" si="389"/>
        <v>11682662.173495721</v>
      </c>
      <c r="ET133" s="476">
        <f t="shared" si="390"/>
        <v>2.7808242859479022E-14</v>
      </c>
      <c r="EU133" s="478">
        <f t="shared" si="391"/>
        <v>0.37671716784478099</v>
      </c>
      <c r="EV133" s="477">
        <f t="shared" si="392"/>
        <v>16083721.580382382</v>
      </c>
      <c r="EW133" s="474">
        <f t="shared" si="393"/>
        <v>16.083721580382381</v>
      </c>
      <c r="EX133" s="474"/>
      <c r="EZ133" s="128">
        <f t="shared" si="394"/>
        <v>2.9704040515747972E-21</v>
      </c>
      <c r="FA133" s="63">
        <f t="shared" si="395"/>
        <v>1.1973081346474233E-22</v>
      </c>
      <c r="FB133" s="67">
        <f t="shared" si="396"/>
        <v>7.2524363184255366E-22</v>
      </c>
      <c r="FC133" s="63">
        <f t="shared" si="397"/>
        <v>0</v>
      </c>
      <c r="FD133" s="63">
        <f t="shared" si="398"/>
        <v>3.8153784968820935E-21</v>
      </c>
      <c r="FE133" s="67">
        <f t="shared" si="399"/>
        <v>1.610802832088443E-10</v>
      </c>
      <c r="FF133" s="67">
        <f t="shared" si="400"/>
        <v>11682668.485640902</v>
      </c>
      <c r="FG133" s="64">
        <f t="shared" si="401"/>
        <v>11.682668485640901</v>
      </c>
      <c r="FH133" s="65">
        <f t="shared" si="402"/>
        <v>17150937.628700923</v>
      </c>
      <c r="FI133" s="65">
        <f t="shared" si="403"/>
        <v>17.150937628700923</v>
      </c>
      <c r="FJ133" s="65">
        <f t="shared" si="404"/>
        <v>19.472796493930787</v>
      </c>
      <c r="FK133" s="63">
        <f t="shared" si="405"/>
        <v>3.8153784968820935E-21</v>
      </c>
      <c r="FL133" s="63">
        <f t="shared" si="406"/>
        <v>4.3317286102918066E-21</v>
      </c>
      <c r="FM133" s="63">
        <f t="shared" si="407"/>
        <v>13264244.25602527</v>
      </c>
      <c r="FN133" s="65">
        <f t="shared" si="285"/>
        <v>13.26424425602527</v>
      </c>
      <c r="FO133" s="66">
        <f t="shared" si="408"/>
        <v>113.53779551588126</v>
      </c>
      <c r="FQ133" s="73">
        <f>IF('Picking Information'!U136="Y",'Calculations Page'!FG133,-1)</f>
        <v>11.682668485640901</v>
      </c>
      <c r="FR133" s="72">
        <f>IF('Picking Information'!U136="Y",'Calculations Page'!FN133,-1)</f>
        <v>13.26424425602527</v>
      </c>
      <c r="FS133" s="72">
        <f>IF('Picking Information'!A136="Y",1,'Calculations Page'!X133)</f>
        <v>0.68086787185093611</v>
      </c>
      <c r="FT133" s="72">
        <f t="shared" si="287"/>
        <v>7</v>
      </c>
      <c r="FU133" s="72">
        <f t="shared" si="409"/>
        <v>17.158495750257128</v>
      </c>
      <c r="FV133" s="72">
        <f t="shared" si="289"/>
        <v>19.481377818528117</v>
      </c>
      <c r="FW133" s="74">
        <f t="shared" si="410"/>
        <v>38.962755637056233</v>
      </c>
      <c r="FY133" s="79">
        <f t="shared" ref="FY133:FY196" si="431">(DL133*1000000000)/EH133</f>
        <v>49.847697442687604</v>
      </c>
      <c r="FZ133" s="80">
        <f t="shared" ref="FZ133:FZ196" si="432">FY133*(DM133/DL133)</f>
        <v>0.49847697442687605</v>
      </c>
      <c r="GA133" s="80">
        <f>(DE133/1000)/'Calculations Page'!EH133</f>
        <v>641.16824195663492</v>
      </c>
      <c r="GB133" s="80">
        <f t="shared" ref="GB133:GB196" si="433">GA133*(CR133/CQ133)</f>
        <v>901.0749911138098</v>
      </c>
      <c r="GC133" s="80">
        <f>(DG133/1000)/'Calculations Page'!EH133</f>
        <v>633.38306452098186</v>
      </c>
      <c r="GD133" s="80">
        <f t="shared" ref="GD133:GD196" si="434">GC133*(CZ133/CY133)</f>
        <v>897.3827490919424</v>
      </c>
      <c r="GE133" s="80">
        <f>(DI133/1000)/'Calculations Page'!EH133</f>
        <v>0</v>
      </c>
      <c r="GF133" s="80" t="e">
        <f t="shared" ref="GF133:GF196" si="435">GE133*(DC133/DB133)</f>
        <v>#DIV/0!</v>
      </c>
      <c r="GG133" s="81">
        <f t="shared" si="411"/>
        <v>790.01326211906564</v>
      </c>
      <c r="GH133" s="516">
        <f t="shared" ref="GH133:GH196" si="436">DR133/Y133</f>
        <v>1.4263639754173495E-16</v>
      </c>
      <c r="GI133" s="515"/>
      <c r="GJ133" s="243"/>
      <c r="GK133" s="85" t="str">
        <f t="shared" si="412"/>
        <v>49.848</v>
      </c>
      <c r="GL133" s="86" t="str">
        <f t="shared" si="413"/>
        <v>0.498</v>
      </c>
      <c r="GM133" s="86" t="str">
        <f t="shared" si="414"/>
        <v>641.17</v>
      </c>
      <c r="GN133" s="86" t="str">
        <f t="shared" si="415"/>
        <v>901.07</v>
      </c>
      <c r="GO133" s="86" t="str">
        <f t="shared" si="416"/>
        <v>633.38</v>
      </c>
      <c r="GP133" s="86" t="str">
        <f t="shared" si="417"/>
        <v>897.38</v>
      </c>
      <c r="GQ133" s="86" t="str">
        <f t="shared" si="418"/>
        <v>0.00</v>
      </c>
      <c r="GR133" s="86" t="e">
        <f t="shared" si="419"/>
        <v>#DIV/0!</v>
      </c>
      <c r="GS133" s="86" t="str">
        <f t="shared" si="420"/>
        <v>11.68</v>
      </c>
      <c r="GT133" s="86" t="str">
        <f t="shared" si="421"/>
        <v>0.681</v>
      </c>
      <c r="GU133" s="86" t="str">
        <f t="shared" si="422"/>
        <v>17.16</v>
      </c>
      <c r="GV133" s="87" t="str">
        <f t="shared" si="423"/>
        <v>19.48</v>
      </c>
      <c r="GW133" s="87" t="str">
        <f t="shared" si="424"/>
        <v>13.26</v>
      </c>
      <c r="GX133" s="129"/>
      <c r="GY133" s="93"/>
    </row>
    <row r="134" spans="1:207">
      <c r="A134" s="39" t="str">
        <f>'Picking Information'!B137</f>
        <v>4</v>
      </c>
      <c r="B134" s="40" t="str">
        <f>'Picking Information'!D137</f>
        <v>TraIL</v>
      </c>
      <c r="C134" s="40" t="str">
        <f>'Picking Information'!E137</f>
        <v>sample name</v>
      </c>
      <c r="D134" s="45">
        <f>'Picking Information'!F137</f>
        <v>0</v>
      </c>
      <c r="E134" s="45">
        <v>1</v>
      </c>
      <c r="F134" s="121">
        <f>'Picking Information'!H137</f>
        <v>100</v>
      </c>
      <c r="G134" s="121">
        <f>'Picking Information'!I137</f>
        <v>100</v>
      </c>
      <c r="H134" s="121">
        <f>'Picking Information'!J137</f>
        <v>100</v>
      </c>
      <c r="I134" s="121">
        <f>'Picking Information'!K137</f>
        <v>100</v>
      </c>
      <c r="J134" s="121">
        <f t="shared" si="320"/>
        <v>100</v>
      </c>
      <c r="K134" s="121">
        <f t="shared" si="321"/>
        <v>100</v>
      </c>
      <c r="L134" s="121">
        <f t="shared" si="322"/>
        <v>50</v>
      </c>
      <c r="M134" s="121">
        <f>IF('Picking Information'!P137="N",'Calculations Page'!F134*1.5,'Calculations Page'!F134)</f>
        <v>100</v>
      </c>
      <c r="N134" s="46" t="str">
        <f>'Picking Information'!R137</f>
        <v>apatite</v>
      </c>
      <c r="O134" s="222"/>
      <c r="P134" s="47">
        <f t="shared" si="323"/>
        <v>2.0784609690826529E-6</v>
      </c>
      <c r="Q134" s="306">
        <f t="shared" si="324"/>
        <v>8.9504172281360495E-7</v>
      </c>
      <c r="R134" s="47">
        <f t="shared" si="325"/>
        <v>1.013358894683579</v>
      </c>
      <c r="S134" s="47">
        <f t="shared" si="326"/>
        <v>6.6199999999999995E-2</v>
      </c>
      <c r="T134" s="47">
        <f t="shared" si="327"/>
        <v>0.06</v>
      </c>
      <c r="U134" s="47">
        <f t="shared" si="328"/>
        <v>0.77623303054496762</v>
      </c>
      <c r="V134" s="47">
        <f t="shared" si="329"/>
        <v>0.69010694319999999</v>
      </c>
      <c r="W134" s="47">
        <f t="shared" si="330"/>
        <v>0.64881813560000001</v>
      </c>
      <c r="X134" s="239">
        <f t="shared" si="331"/>
        <v>0.68086787185093611</v>
      </c>
      <c r="Y134" s="306">
        <f t="shared" ref="Y134:Y197" si="437">EH134*6350.29</f>
        <v>5.6837745019660078E-3</v>
      </c>
      <c r="Z134" s="306">
        <f t="shared" ref="Z134:Z197" si="438">EH134*5</f>
        <v>4.4752086140680244E-6</v>
      </c>
      <c r="AA134" s="192"/>
      <c r="AB134" s="192"/>
      <c r="AC134" s="192"/>
      <c r="AD134" s="192"/>
      <c r="AE134" s="192"/>
      <c r="AF134" s="192"/>
      <c r="AG134" s="251">
        <f t="shared" si="425"/>
        <v>1433738424205.7283</v>
      </c>
      <c r="AH134" s="246">
        <f t="shared" si="332"/>
        <v>8608725199.2922001</v>
      </c>
      <c r="AI134" s="246">
        <f t="shared" si="426"/>
        <v>1691112105561.1543</v>
      </c>
      <c r="AJ134" s="246">
        <f t="shared" si="333"/>
        <v>13847555888.523577</v>
      </c>
      <c r="AK134" s="246">
        <f t="shared" si="427"/>
        <v>174546574.43947619</v>
      </c>
      <c r="AL134" s="246">
        <f t="shared" si="334"/>
        <v>79527107.403615773</v>
      </c>
      <c r="AM134" s="213" t="str">
        <f t="shared" ref="AM134:AM197" si="439">$C134</f>
        <v>sample name</v>
      </c>
      <c r="AN134" s="256">
        <f t="shared" si="335"/>
        <v>1303284548.9639471</v>
      </c>
      <c r="AO134" s="252">
        <f t="shared" si="336"/>
        <v>1433738424205.7283</v>
      </c>
      <c r="AP134" s="252">
        <f t="shared" si="428"/>
        <v>-2.199E-3</v>
      </c>
      <c r="AQ134" s="252">
        <f t="shared" si="429"/>
        <v>-0.99998423165137618</v>
      </c>
      <c r="AR134" s="252">
        <f t="shared" si="337"/>
        <v>8608725199.2922001</v>
      </c>
      <c r="AS134" s="252">
        <f t="shared" si="430"/>
        <v>1.6318924942564423E-4</v>
      </c>
      <c r="AT134" s="252">
        <f t="shared" si="338"/>
        <v>-7.452123257462559E-2</v>
      </c>
      <c r="AU134" s="252">
        <f t="shared" si="339"/>
        <v>137290153.01859486</v>
      </c>
      <c r="AV134" s="252">
        <f t="shared" ref="AV134:AV197" si="440">AN134/137.818</f>
        <v>9456562.6330664139</v>
      </c>
      <c r="AW134" s="252">
        <f t="shared" si="340"/>
        <v>996169.97067578149</v>
      </c>
      <c r="AX134" s="252">
        <f t="shared" ref="AX134:AX197" si="441">AI134*(($AC$21-$AC$25)/($AC$25/$AC$13-1))</f>
        <v>2673662207.5426502</v>
      </c>
      <c r="AY134" s="252">
        <f t="shared" ref="AY134:AY197" si="442">AI134</f>
        <v>1691112105561.1543</v>
      </c>
      <c r="AZ134" s="252">
        <f t="shared" ref="AZ134:AZ197" si="443">$AC$34-$AC$25</f>
        <v>-0.13029600894067567</v>
      </c>
      <c r="BA134" s="252">
        <f t="shared" ref="BA134:BA197" si="444">$AC$25/$AC$13-1</f>
        <v>-1</v>
      </c>
      <c r="BB134" s="252">
        <f t="shared" ref="BB134:BB197" si="445">AJ134</f>
        <v>13847555888.523577</v>
      </c>
      <c r="BC134" s="252">
        <f t="shared" ref="BC134:BC197" si="446">SQRT($AD$34^2+$AD$25^2)</f>
        <v>5.34545603211162E-4</v>
      </c>
      <c r="BD134" s="252">
        <f t="shared" ref="BD134:BD197" si="447">BA134*SQRT(($AD$25/$AC$25)^2+($AE$13/$AC$13)^2)</f>
        <v>-4.1025163014571245E-3</v>
      </c>
      <c r="BE134" s="252">
        <f t="shared" ref="BE134:BE197" si="448">AX134*SQRT((BB134/AY134)^2+(BC134/AZ134)^2+(BD134/BA134)^2)</f>
        <v>26831629.130094022</v>
      </c>
      <c r="BF134" s="252">
        <f t="shared" si="341"/>
        <v>269331.52955150726</v>
      </c>
      <c r="BG134" s="252">
        <f t="shared" si="342"/>
        <v>124328.76421099737</v>
      </c>
      <c r="BH134" s="213"/>
      <c r="BI134" s="213"/>
      <c r="BJ134" s="213"/>
      <c r="BK134" s="213"/>
      <c r="BL134" s="213" t="str">
        <f t="shared" ref="BL134:BL197" si="449">$C134</f>
        <v>sample name</v>
      </c>
      <c r="BM134" s="485">
        <f>(($AC$20-'ICPMS Data'!V135)/('ICPMS Data'!V135/$AC$12-1)*AG134)</f>
        <v>1442224508600.5576</v>
      </c>
      <c r="BN134" s="485">
        <f t="shared" si="343"/>
        <v>1433738424205.7283</v>
      </c>
      <c r="BO134" s="485">
        <f>$AC$33-'ICPMS Data'!V135</f>
        <v>-0.99999899999999997</v>
      </c>
      <c r="BP134" s="485">
        <f>'ICPMS Data'!V135/$AC$12-1</f>
        <v>-0.9928325688073395</v>
      </c>
      <c r="BQ134" s="485">
        <f t="shared" si="344"/>
        <v>8608725199.2922001</v>
      </c>
      <c r="BR134" s="485">
        <f>SQRT($AD$33^2+'ICPMS Data'!W135^2)</f>
        <v>1</v>
      </c>
      <c r="BS134" s="485">
        <f>BP134*SQRT(('ICPMS Data'!W135/'ICPMS Data'!V135)^2+($AE$12/$AC$12)^2)</f>
        <v>-0.99285807041188889</v>
      </c>
      <c r="BT134" s="485">
        <f t="shared" si="345"/>
        <v>2039659057534.6572</v>
      </c>
      <c r="BU134" s="485">
        <f t="shared" ref="BU134:BU197" si="450">BM134/137.818</f>
        <v>10464703511.882029</v>
      </c>
      <c r="BV134" s="485">
        <f t="shared" si="346"/>
        <v>14799656485.616226</v>
      </c>
      <c r="BW134" s="485">
        <f>AI134*(($AC$21-'ICPMS Data'!X135)/('ICPMS Data'!X135/$AC$13-1))</f>
        <v>1473438918630.7102</v>
      </c>
      <c r="BX134" s="485">
        <f t="shared" si="347"/>
        <v>1691112105561.1543</v>
      </c>
      <c r="BY134" s="485">
        <f>$AC$34-'ICPMS Data'!X135</f>
        <v>-0.99999899999999997</v>
      </c>
      <c r="BZ134" s="485">
        <f>'ICPMS Data'!X135/$AC$13-1</f>
        <v>-1</v>
      </c>
      <c r="CA134" s="485">
        <f t="shared" si="348"/>
        <v>13847555888.523577</v>
      </c>
      <c r="CB134" s="485">
        <f>SQRT($AD$34^2+'ICPMS Data'!Y135^2)</f>
        <v>1</v>
      </c>
      <c r="CC134" s="485">
        <f>BZ134*SQRT(('ICPMS Data'!Y135/'ICPMS Data'!X135)^2+($AE$13/$AC$13)^2)</f>
        <v>-1</v>
      </c>
      <c r="CD134" s="485">
        <f t="shared" si="349"/>
        <v>2083793272822.5024</v>
      </c>
      <c r="CE134" s="485">
        <v>0</v>
      </c>
      <c r="CF134" s="485">
        <v>0</v>
      </c>
      <c r="CG134" s="213" t="str">
        <f t="shared" si="350"/>
        <v>sample name</v>
      </c>
      <c r="CH134" s="262">
        <f t="shared" si="351"/>
        <v>1440921224051.5938</v>
      </c>
      <c r="CI134" s="257">
        <f t="shared" si="352"/>
        <v>2039659062155.1809</v>
      </c>
      <c r="CJ134" s="257">
        <f t="shared" ref="CJ134:CJ197" si="451">CH134/137.818</f>
        <v>10455246949.248962</v>
      </c>
      <c r="CK134" s="257">
        <f t="shared" si="353"/>
        <v>14799656519.142496</v>
      </c>
      <c r="CL134" s="262">
        <f t="shared" si="354"/>
        <v>1470765256423.1675</v>
      </c>
      <c r="CM134" s="257">
        <f t="shared" si="355"/>
        <v>2083793272995.249</v>
      </c>
      <c r="CN134" s="262">
        <f t="shared" si="356"/>
        <v>-269331.52955150726</v>
      </c>
      <c r="CO134" s="257">
        <f t="shared" si="357"/>
        <v>124328.76421099737</v>
      </c>
      <c r="CP134" s="286"/>
      <c r="CQ134" s="218">
        <f t="shared" si="358"/>
        <v>2.4109243704332935E-12</v>
      </c>
      <c r="CR134" s="48">
        <f t="shared" si="359"/>
        <v>3.3882271664527924E-12</v>
      </c>
      <c r="CS134" s="219">
        <f t="shared" si="360"/>
        <v>2.3935568505840428E-12</v>
      </c>
      <c r="CT134" s="219">
        <f t="shared" si="361"/>
        <v>3.3881379770019618E-12</v>
      </c>
      <c r="CU134" s="323">
        <f t="shared" si="362"/>
        <v>0.56437141893797726</v>
      </c>
      <c r="CV134" s="219">
        <f t="shared" si="363"/>
        <v>1.7367519849250768E-14</v>
      </c>
      <c r="CW134" s="219">
        <f t="shared" si="364"/>
        <v>2.4584147041764943E-14</v>
      </c>
      <c r="CX134" s="323">
        <f t="shared" si="365"/>
        <v>3.5831675947316753E-3</v>
      </c>
      <c r="CY134" s="48">
        <f t="shared" si="366"/>
        <v>2.443131655187986E-12</v>
      </c>
      <c r="CZ134" s="48">
        <f t="shared" si="367"/>
        <v>3.4614506195934368E-12</v>
      </c>
      <c r="DA134" s="323">
        <f t="shared" si="368"/>
        <v>0.43204541346729097</v>
      </c>
      <c r="DB134" s="219">
        <f t="shared" si="369"/>
        <v>0</v>
      </c>
      <c r="DC134" s="219">
        <f t="shared" si="370"/>
        <v>0</v>
      </c>
      <c r="DD134" s="213"/>
      <c r="DE134" s="267">
        <f t="shared" si="371"/>
        <v>0.57387232789423681</v>
      </c>
      <c r="DF134" s="263">
        <f t="shared" si="372"/>
        <v>0.80649971243075813</v>
      </c>
      <c r="DG134" s="263">
        <f t="shared" si="373"/>
        <v>0.56690426926982029</v>
      </c>
      <c r="DH134" s="263">
        <f t="shared" si="374"/>
        <v>0.8031950017704611</v>
      </c>
      <c r="DI134" s="263">
        <f t="shared" si="375"/>
        <v>0</v>
      </c>
      <c r="DJ134" s="268">
        <f t="shared" si="376"/>
        <v>0</v>
      </c>
      <c r="DL134" s="49">
        <f>'He Data'!P136/(1000000000*22413.6)</f>
        <v>4.4615768997394438E-14</v>
      </c>
      <c r="DM134" s="45">
        <f>DL134*('He Data'!Q136/'He Data'!P136)</f>
        <v>4.4615768997394438E-16</v>
      </c>
      <c r="DN134" s="50">
        <f t="shared" si="377"/>
        <v>26867616090.23093</v>
      </c>
      <c r="DO134" s="51">
        <f>DN134*('He Data'!Q136/'He Data'!P136)</f>
        <v>268676160.9023093</v>
      </c>
      <c r="DP134" s="50">
        <f t="shared" si="378"/>
        <v>6.5527793044642685E-14</v>
      </c>
      <c r="DQ134" s="50">
        <f t="shared" si="379"/>
        <v>6.5527793044642689E-16</v>
      </c>
      <c r="DR134" s="50">
        <f>('He Data'!P136/1000000000)*0.0000000008107131194</f>
        <v>8.1071311940000007E-19</v>
      </c>
      <c r="DS134" s="50">
        <f>('He Data'!P136/1000000000)/3785.41178*42</f>
        <v>1.1095226210766429E-11</v>
      </c>
      <c r="DW134" s="213" t="str">
        <f t="shared" ref="DW134:DW197" si="452">$C134</f>
        <v>sample name</v>
      </c>
      <c r="DX134" s="324">
        <f t="shared" ref="DX134:DX197" si="453">FG134</f>
        <v>11.682668485640901</v>
      </c>
      <c r="DY134" s="325">
        <f t="shared" si="380"/>
        <v>12.479820849095493</v>
      </c>
      <c r="DZ134" s="326">
        <f t="shared" si="381"/>
        <v>11682668.485640902</v>
      </c>
      <c r="EA134" s="326">
        <f t="shared" si="382"/>
        <v>4.4615793103292131E-14</v>
      </c>
      <c r="EB134" s="324">
        <f t="shared" si="383"/>
        <v>-5.40299948539397E-7</v>
      </c>
      <c r="EC134" s="326">
        <f t="shared" si="384"/>
        <v>11682662.173495721</v>
      </c>
      <c r="ED134" s="324">
        <f t="shared" si="385"/>
        <v>11.682662173495721</v>
      </c>
      <c r="EE134" s="326"/>
      <c r="EF134" s="457" t="str">
        <f>'Picking Information'!B137</f>
        <v>4</v>
      </c>
      <c r="EG134" s="459" t="str">
        <f>'Picking Information'!C137</f>
        <v>a</v>
      </c>
      <c r="EH134" s="510">
        <f>IF($EG134="a",'Alpha Ejection Compiler'!G134,IF($EG134="z",'Alpha Ejection Compiler'!N134,IF($EG134="t",'Alpha Ejection Compiler'!U134,IF($EG134="m",'Alpha Ejection Compiler'!AB134,-1))))</f>
        <v>8.9504172281360495E-7</v>
      </c>
      <c r="EI134" s="511">
        <f>'Alpha Ejection Compiler'!E134</f>
        <v>36.473074156562177</v>
      </c>
      <c r="EJ134" s="30">
        <f>IF($EG134="a",'Alpha Ejection Compiler'!H134,IF($EG134="z",'Alpha Ejection Compiler'!O134,IF($EG134="t",'Alpha Ejection Compiler'!V134,IF($EG134="m",'Alpha Ejection Compiler'!AC134,-1))))</f>
        <v>0.63662546245111906</v>
      </c>
      <c r="EK134" s="30">
        <f>IF($EG134="a",'Alpha Ejection Compiler'!I134,IF($EG134="z",'Alpha Ejection Compiler'!P134,IF($EG134="t",'Alpha Ejection Compiler'!W134,IF($EG134="m",'Alpha Ejection Compiler'!AD134,-1))))</f>
        <v>0.58319411675377286</v>
      </c>
      <c r="EL134" s="30">
        <f>IF($EG134="a",'Alpha Ejection Compiler'!J134,IF($EG134="z",'Alpha Ejection Compiler'!Q134,IF($EG134="t",'Alpha Ejection Compiler'!X134,IF($EG134="m",'Alpha Ejection Compiler'!AE134,-1))))</f>
        <v>0.57525580606267845</v>
      </c>
      <c r="EM134" s="30">
        <f>IF($EG134="a",'Alpha Ejection Compiler'!K134,IF($EG134="z",'Alpha Ejection Compiler'!R134,IF($EG134="t",'Alpha Ejection Compiler'!Y134,IF($EG134="m",'Alpha Ejection Compiler'!AF134,-1))))</f>
        <v>0.8803829323788831</v>
      </c>
      <c r="EN134" s="30">
        <f t="shared" si="386"/>
        <v>0.62289296042458098</v>
      </c>
      <c r="EO134" s="30">
        <f t="shared" si="387"/>
        <v>0.68086787185093611</v>
      </c>
      <c r="EP134" s="213" t="str">
        <f t="shared" ref="EP134:EP197" si="454">$C134</f>
        <v>sample name</v>
      </c>
      <c r="EQ134" s="474">
        <f t="shared" ref="EQ134:EQ197" si="455">ED134</f>
        <v>11.682662173495721</v>
      </c>
      <c r="ER134" s="475">
        <f t="shared" si="388"/>
        <v>12.479814106248931</v>
      </c>
      <c r="ES134" s="473">
        <f t="shared" si="389"/>
        <v>11682662.173495721</v>
      </c>
      <c r="ET134" s="476">
        <f t="shared" si="390"/>
        <v>2.7808242859479022E-14</v>
      </c>
      <c r="EU134" s="478">
        <f t="shared" si="391"/>
        <v>0.37671716784478099</v>
      </c>
      <c r="EV134" s="477">
        <f t="shared" si="392"/>
        <v>16083721.580382382</v>
      </c>
      <c r="EW134" s="474">
        <f t="shared" si="393"/>
        <v>16.083721580382381</v>
      </c>
      <c r="EX134" s="474"/>
      <c r="EZ134" s="128">
        <f t="shared" si="394"/>
        <v>2.9704040515747972E-21</v>
      </c>
      <c r="FA134" s="63">
        <f t="shared" si="395"/>
        <v>1.1973081346474233E-22</v>
      </c>
      <c r="FB134" s="67">
        <f t="shared" si="396"/>
        <v>7.2524363184255366E-22</v>
      </c>
      <c r="FC134" s="63">
        <f t="shared" si="397"/>
        <v>0</v>
      </c>
      <c r="FD134" s="63">
        <f t="shared" si="398"/>
        <v>3.8153784968820935E-21</v>
      </c>
      <c r="FE134" s="67">
        <f t="shared" si="399"/>
        <v>1.610802832088443E-10</v>
      </c>
      <c r="FF134" s="67">
        <f t="shared" si="400"/>
        <v>11682668.485640902</v>
      </c>
      <c r="FG134" s="64">
        <f t="shared" si="401"/>
        <v>11.682668485640901</v>
      </c>
      <c r="FH134" s="65">
        <f t="shared" si="402"/>
        <v>17150937.628700923</v>
      </c>
      <c r="FI134" s="65">
        <f t="shared" si="403"/>
        <v>17.150937628700923</v>
      </c>
      <c r="FJ134" s="65">
        <f t="shared" si="404"/>
        <v>19.472796493930787</v>
      </c>
      <c r="FK134" s="63">
        <f t="shared" si="405"/>
        <v>3.8153784968820935E-21</v>
      </c>
      <c r="FL134" s="63">
        <f t="shared" si="406"/>
        <v>4.3317286102918066E-21</v>
      </c>
      <c r="FM134" s="63">
        <f t="shared" si="407"/>
        <v>13264244.25602527</v>
      </c>
      <c r="FN134" s="65">
        <f t="shared" ref="FN134:FN197" si="456">FM134/1000000</f>
        <v>13.26424425602527</v>
      </c>
      <c r="FO134" s="66">
        <f t="shared" si="408"/>
        <v>113.53779551588126</v>
      </c>
      <c r="FQ134" s="73">
        <f>IF('Picking Information'!U137="Y",'Calculations Page'!FG134,-1)</f>
        <v>11.682668485640901</v>
      </c>
      <c r="FR134" s="72">
        <f>IF('Picking Information'!U137="Y",'Calculations Page'!FN134,-1)</f>
        <v>13.26424425602527</v>
      </c>
      <c r="FS134" s="72">
        <f>IF('Picking Information'!A137="Y",1,'Calculations Page'!X134)</f>
        <v>0.68086787185093611</v>
      </c>
      <c r="FT134" s="72">
        <f t="shared" ref="FT134:FT197" si="457">IF(K134&lt;90,0.0102*(K134^2)-(1.948)*K134+99.854,7)</f>
        <v>7</v>
      </c>
      <c r="FU134" s="72">
        <f t="shared" si="409"/>
        <v>17.158495750257128</v>
      </c>
      <c r="FV134" s="72">
        <f t="shared" ref="FV134:FV197" si="458">FR134/FS134</f>
        <v>19.481377818528117</v>
      </c>
      <c r="FW134" s="74">
        <f t="shared" si="410"/>
        <v>38.962755637056233</v>
      </c>
      <c r="FY134" s="79">
        <f t="shared" si="431"/>
        <v>49.847697442687604</v>
      </c>
      <c r="FZ134" s="80">
        <f t="shared" si="432"/>
        <v>0.49847697442687605</v>
      </c>
      <c r="GA134" s="80">
        <f>(DE134/1000)/'Calculations Page'!EH134</f>
        <v>641.16824195663492</v>
      </c>
      <c r="GB134" s="80">
        <f t="shared" si="433"/>
        <v>901.0749911138098</v>
      </c>
      <c r="GC134" s="80">
        <f>(DG134/1000)/'Calculations Page'!EH134</f>
        <v>633.38306452098186</v>
      </c>
      <c r="GD134" s="80">
        <f t="shared" si="434"/>
        <v>897.3827490919424</v>
      </c>
      <c r="GE134" s="80">
        <f>(DI134/1000)/'Calculations Page'!EH134</f>
        <v>0</v>
      </c>
      <c r="GF134" s="80" t="e">
        <f t="shared" si="435"/>
        <v>#DIV/0!</v>
      </c>
      <c r="GG134" s="81">
        <f t="shared" si="411"/>
        <v>790.01326211906564</v>
      </c>
      <c r="GH134" s="516">
        <f t="shared" si="436"/>
        <v>1.4263639754173495E-16</v>
      </c>
      <c r="GI134" s="515"/>
      <c r="GJ134" s="243"/>
      <c r="GK134" s="85" t="str">
        <f t="shared" si="412"/>
        <v>49.848</v>
      </c>
      <c r="GL134" s="86" t="str">
        <f t="shared" si="413"/>
        <v>0.498</v>
      </c>
      <c r="GM134" s="86" t="str">
        <f t="shared" si="414"/>
        <v>641.17</v>
      </c>
      <c r="GN134" s="86" t="str">
        <f t="shared" si="415"/>
        <v>901.07</v>
      </c>
      <c r="GO134" s="86" t="str">
        <f t="shared" si="416"/>
        <v>633.38</v>
      </c>
      <c r="GP134" s="86" t="str">
        <f t="shared" si="417"/>
        <v>897.38</v>
      </c>
      <c r="GQ134" s="86" t="str">
        <f t="shared" si="418"/>
        <v>0.00</v>
      </c>
      <c r="GR134" s="86" t="e">
        <f t="shared" si="419"/>
        <v>#DIV/0!</v>
      </c>
      <c r="GS134" s="86" t="str">
        <f t="shared" si="420"/>
        <v>11.68</v>
      </c>
      <c r="GT134" s="86" t="str">
        <f t="shared" si="421"/>
        <v>0.681</v>
      </c>
      <c r="GU134" s="86" t="str">
        <f t="shared" si="422"/>
        <v>17.16</v>
      </c>
      <c r="GV134" s="87" t="str">
        <f t="shared" si="423"/>
        <v>19.48</v>
      </c>
      <c r="GW134" s="87" t="str">
        <f t="shared" si="424"/>
        <v>13.26</v>
      </c>
      <c r="GX134" s="129"/>
      <c r="GY134" s="93"/>
    </row>
    <row r="135" spans="1:207">
      <c r="A135" s="39" t="str">
        <f>'Picking Information'!B138</f>
        <v>4</v>
      </c>
      <c r="B135" s="40" t="str">
        <f>'Picking Information'!D138</f>
        <v>TraIL</v>
      </c>
      <c r="C135" s="40" t="str">
        <f>'Picking Information'!E138</f>
        <v>sample name</v>
      </c>
      <c r="D135" s="45">
        <f>'Picking Information'!F138</f>
        <v>0</v>
      </c>
      <c r="E135" s="45">
        <v>1</v>
      </c>
      <c r="F135" s="121">
        <f>'Picking Information'!H138</f>
        <v>100</v>
      </c>
      <c r="G135" s="121">
        <f>'Picking Information'!I138</f>
        <v>100</v>
      </c>
      <c r="H135" s="121">
        <f>'Picking Information'!J138</f>
        <v>100</v>
      </c>
      <c r="I135" s="121">
        <f>'Picking Information'!K138</f>
        <v>100</v>
      </c>
      <c r="J135" s="121">
        <f t="shared" si="320"/>
        <v>100</v>
      </c>
      <c r="K135" s="121">
        <f t="shared" si="321"/>
        <v>100</v>
      </c>
      <c r="L135" s="121">
        <f t="shared" si="322"/>
        <v>50</v>
      </c>
      <c r="M135" s="121">
        <f>IF('Picking Information'!P138="N",'Calculations Page'!F135*1.5,'Calculations Page'!F135)</f>
        <v>100</v>
      </c>
      <c r="N135" s="46" t="str">
        <f>'Picking Information'!R138</f>
        <v>apatite</v>
      </c>
      <c r="O135" s="222"/>
      <c r="P135" s="47">
        <f t="shared" si="323"/>
        <v>2.0784609690826529E-6</v>
      </c>
      <c r="Q135" s="306">
        <f t="shared" si="324"/>
        <v>8.9504172281360495E-7</v>
      </c>
      <c r="R135" s="47">
        <f t="shared" si="325"/>
        <v>1.013358894683579</v>
      </c>
      <c r="S135" s="47">
        <f t="shared" si="326"/>
        <v>6.6199999999999995E-2</v>
      </c>
      <c r="T135" s="47">
        <f t="shared" si="327"/>
        <v>0.06</v>
      </c>
      <c r="U135" s="47">
        <f t="shared" si="328"/>
        <v>0.77623303054496762</v>
      </c>
      <c r="V135" s="47">
        <f t="shared" si="329"/>
        <v>0.69010694319999999</v>
      </c>
      <c r="W135" s="47">
        <f t="shared" si="330"/>
        <v>0.64881813560000001</v>
      </c>
      <c r="X135" s="239">
        <f t="shared" si="331"/>
        <v>0.68086787185093611</v>
      </c>
      <c r="Y135" s="306">
        <f t="shared" si="437"/>
        <v>5.6837745019660078E-3</v>
      </c>
      <c r="Z135" s="306">
        <f t="shared" si="438"/>
        <v>4.4752086140680244E-6</v>
      </c>
      <c r="AA135" s="192"/>
      <c r="AB135" s="192"/>
      <c r="AC135" s="192"/>
      <c r="AD135" s="192"/>
      <c r="AE135" s="192"/>
      <c r="AF135" s="192"/>
      <c r="AG135" s="251">
        <f t="shared" si="425"/>
        <v>1433738424205.7283</v>
      </c>
      <c r="AH135" s="246">
        <f t="shared" si="332"/>
        <v>8608725199.2922001</v>
      </c>
      <c r="AI135" s="246">
        <f t="shared" si="426"/>
        <v>1691112105561.1543</v>
      </c>
      <c r="AJ135" s="246">
        <f t="shared" si="333"/>
        <v>13847555888.523577</v>
      </c>
      <c r="AK135" s="246">
        <f t="shared" si="427"/>
        <v>174546574.43947619</v>
      </c>
      <c r="AL135" s="246">
        <f t="shared" si="334"/>
        <v>79527107.403615773</v>
      </c>
      <c r="AM135" s="213" t="str">
        <f t="shared" si="439"/>
        <v>sample name</v>
      </c>
      <c r="AN135" s="256">
        <f t="shared" si="335"/>
        <v>1303284548.9639471</v>
      </c>
      <c r="AO135" s="252">
        <f t="shared" si="336"/>
        <v>1433738424205.7283</v>
      </c>
      <c r="AP135" s="252">
        <f t="shared" si="428"/>
        <v>-2.199E-3</v>
      </c>
      <c r="AQ135" s="252">
        <f t="shared" si="429"/>
        <v>-0.99998423165137618</v>
      </c>
      <c r="AR135" s="252">
        <f t="shared" si="337"/>
        <v>8608725199.2922001</v>
      </c>
      <c r="AS135" s="252">
        <f t="shared" si="430"/>
        <v>1.6318924942564423E-4</v>
      </c>
      <c r="AT135" s="252">
        <f t="shared" si="338"/>
        <v>-7.452123257462559E-2</v>
      </c>
      <c r="AU135" s="252">
        <f t="shared" si="339"/>
        <v>137290153.01859486</v>
      </c>
      <c r="AV135" s="252">
        <f t="shared" si="440"/>
        <v>9456562.6330664139</v>
      </c>
      <c r="AW135" s="252">
        <f t="shared" si="340"/>
        <v>996169.97067578149</v>
      </c>
      <c r="AX135" s="252">
        <f t="shared" si="441"/>
        <v>2673662207.5426502</v>
      </c>
      <c r="AY135" s="252">
        <f t="shared" si="442"/>
        <v>1691112105561.1543</v>
      </c>
      <c r="AZ135" s="252">
        <f t="shared" si="443"/>
        <v>-0.13029600894067567</v>
      </c>
      <c r="BA135" s="252">
        <f t="shared" si="444"/>
        <v>-1</v>
      </c>
      <c r="BB135" s="252">
        <f t="shared" si="445"/>
        <v>13847555888.523577</v>
      </c>
      <c r="BC135" s="252">
        <f t="shared" si="446"/>
        <v>5.34545603211162E-4</v>
      </c>
      <c r="BD135" s="252">
        <f t="shared" si="447"/>
        <v>-4.1025163014571245E-3</v>
      </c>
      <c r="BE135" s="252">
        <f t="shared" si="448"/>
        <v>26831629.130094022</v>
      </c>
      <c r="BF135" s="252">
        <f t="shared" si="341"/>
        <v>269331.52955150726</v>
      </c>
      <c r="BG135" s="252">
        <f t="shared" si="342"/>
        <v>124328.76421099737</v>
      </c>
      <c r="BH135" s="213"/>
      <c r="BI135" s="213"/>
      <c r="BJ135" s="213"/>
      <c r="BK135" s="213"/>
      <c r="BL135" s="213" t="str">
        <f t="shared" si="449"/>
        <v>sample name</v>
      </c>
      <c r="BM135" s="485">
        <f>(($AC$20-'ICPMS Data'!V136)/('ICPMS Data'!V136/$AC$12-1)*AG135)</f>
        <v>1442224508600.5576</v>
      </c>
      <c r="BN135" s="485">
        <f t="shared" si="343"/>
        <v>1433738424205.7283</v>
      </c>
      <c r="BO135" s="485">
        <f>$AC$33-'ICPMS Data'!V136</f>
        <v>-0.99999899999999997</v>
      </c>
      <c r="BP135" s="485">
        <f>'ICPMS Data'!V136/$AC$12-1</f>
        <v>-0.9928325688073395</v>
      </c>
      <c r="BQ135" s="485">
        <f t="shared" si="344"/>
        <v>8608725199.2922001</v>
      </c>
      <c r="BR135" s="485">
        <f>SQRT($AD$33^2+'ICPMS Data'!W136^2)</f>
        <v>1</v>
      </c>
      <c r="BS135" s="485">
        <f>BP135*SQRT(('ICPMS Data'!W136/'ICPMS Data'!V136)^2+($AE$12/$AC$12)^2)</f>
        <v>-0.99285807041188889</v>
      </c>
      <c r="BT135" s="485">
        <f t="shared" si="345"/>
        <v>2039659057534.6572</v>
      </c>
      <c r="BU135" s="485">
        <f t="shared" si="450"/>
        <v>10464703511.882029</v>
      </c>
      <c r="BV135" s="485">
        <f t="shared" si="346"/>
        <v>14799656485.616226</v>
      </c>
      <c r="BW135" s="485">
        <f>AI135*(($AC$21-'ICPMS Data'!X136)/('ICPMS Data'!X136/$AC$13-1))</f>
        <v>1473438918630.7102</v>
      </c>
      <c r="BX135" s="485">
        <f t="shared" si="347"/>
        <v>1691112105561.1543</v>
      </c>
      <c r="BY135" s="485">
        <f>$AC$34-'ICPMS Data'!X136</f>
        <v>-0.99999899999999997</v>
      </c>
      <c r="BZ135" s="485">
        <f>'ICPMS Data'!X136/$AC$13-1</f>
        <v>-1</v>
      </c>
      <c r="CA135" s="485">
        <f t="shared" si="348"/>
        <v>13847555888.523577</v>
      </c>
      <c r="CB135" s="485">
        <f>SQRT($AD$34^2+'ICPMS Data'!Y136^2)</f>
        <v>1</v>
      </c>
      <c r="CC135" s="485">
        <f>BZ135*SQRT(('ICPMS Data'!Y136/'ICPMS Data'!X136)^2+($AE$13/$AC$13)^2)</f>
        <v>-1</v>
      </c>
      <c r="CD135" s="485">
        <f t="shared" si="349"/>
        <v>2083793272822.5024</v>
      </c>
      <c r="CE135" s="485">
        <v>0</v>
      </c>
      <c r="CF135" s="485">
        <v>0</v>
      </c>
      <c r="CG135" s="213" t="str">
        <f t="shared" si="350"/>
        <v>sample name</v>
      </c>
      <c r="CH135" s="262">
        <f t="shared" si="351"/>
        <v>1440921224051.5938</v>
      </c>
      <c r="CI135" s="257">
        <f t="shared" si="352"/>
        <v>2039659062155.1809</v>
      </c>
      <c r="CJ135" s="257">
        <f t="shared" si="451"/>
        <v>10455246949.248962</v>
      </c>
      <c r="CK135" s="257">
        <f t="shared" si="353"/>
        <v>14799656519.142496</v>
      </c>
      <c r="CL135" s="262">
        <f t="shared" si="354"/>
        <v>1470765256423.1675</v>
      </c>
      <c r="CM135" s="257">
        <f t="shared" si="355"/>
        <v>2083793272995.249</v>
      </c>
      <c r="CN135" s="262">
        <f t="shared" si="356"/>
        <v>-269331.52955150726</v>
      </c>
      <c r="CO135" s="257">
        <f t="shared" si="357"/>
        <v>124328.76421099737</v>
      </c>
      <c r="CP135" s="286"/>
      <c r="CQ135" s="218">
        <f t="shared" si="358"/>
        <v>2.4109243704332935E-12</v>
      </c>
      <c r="CR135" s="48">
        <f t="shared" si="359"/>
        <v>3.3882271664527924E-12</v>
      </c>
      <c r="CS135" s="219">
        <f t="shared" si="360"/>
        <v>2.3935568505840428E-12</v>
      </c>
      <c r="CT135" s="219">
        <f t="shared" si="361"/>
        <v>3.3881379770019618E-12</v>
      </c>
      <c r="CU135" s="323">
        <f t="shared" si="362"/>
        <v>0.56437141893797726</v>
      </c>
      <c r="CV135" s="219">
        <f t="shared" si="363"/>
        <v>1.7367519849250768E-14</v>
      </c>
      <c r="CW135" s="219">
        <f t="shared" si="364"/>
        <v>2.4584147041764943E-14</v>
      </c>
      <c r="CX135" s="323">
        <f t="shared" si="365"/>
        <v>3.5831675947316753E-3</v>
      </c>
      <c r="CY135" s="48">
        <f t="shared" si="366"/>
        <v>2.443131655187986E-12</v>
      </c>
      <c r="CZ135" s="48">
        <f t="shared" si="367"/>
        <v>3.4614506195934368E-12</v>
      </c>
      <c r="DA135" s="323">
        <f t="shared" si="368"/>
        <v>0.43204541346729097</v>
      </c>
      <c r="DB135" s="219">
        <f t="shared" si="369"/>
        <v>0</v>
      </c>
      <c r="DC135" s="219">
        <f t="shared" si="370"/>
        <v>0</v>
      </c>
      <c r="DD135" s="213"/>
      <c r="DE135" s="267">
        <f t="shared" si="371"/>
        <v>0.57387232789423681</v>
      </c>
      <c r="DF135" s="263">
        <f t="shared" si="372"/>
        <v>0.80649971243075813</v>
      </c>
      <c r="DG135" s="263">
        <f t="shared" si="373"/>
        <v>0.56690426926982029</v>
      </c>
      <c r="DH135" s="263">
        <f t="shared" si="374"/>
        <v>0.8031950017704611</v>
      </c>
      <c r="DI135" s="263">
        <f t="shared" si="375"/>
        <v>0</v>
      </c>
      <c r="DJ135" s="268">
        <f t="shared" si="376"/>
        <v>0</v>
      </c>
      <c r="DL135" s="49">
        <f>'He Data'!P137/(1000000000*22413.6)</f>
        <v>4.4615768997394438E-14</v>
      </c>
      <c r="DM135" s="45">
        <f>DL135*('He Data'!Q137/'He Data'!P137)</f>
        <v>4.4615768997394438E-16</v>
      </c>
      <c r="DN135" s="50">
        <f t="shared" si="377"/>
        <v>26867616090.23093</v>
      </c>
      <c r="DO135" s="51">
        <f>DN135*('He Data'!Q137/'He Data'!P137)</f>
        <v>268676160.9023093</v>
      </c>
      <c r="DP135" s="50">
        <f t="shared" si="378"/>
        <v>6.5527793044642685E-14</v>
      </c>
      <c r="DQ135" s="50">
        <f t="shared" si="379"/>
        <v>6.5527793044642689E-16</v>
      </c>
      <c r="DR135" s="50">
        <f>('He Data'!P137/1000000000)*0.0000000008107131194</f>
        <v>8.1071311940000007E-19</v>
      </c>
      <c r="DS135" s="50">
        <f>('He Data'!P137/1000000000)/3785.41178*42</f>
        <v>1.1095226210766429E-11</v>
      </c>
      <c r="DW135" s="213" t="str">
        <f t="shared" si="452"/>
        <v>sample name</v>
      </c>
      <c r="DX135" s="324">
        <f t="shared" si="453"/>
        <v>11.682668485640901</v>
      </c>
      <c r="DY135" s="325">
        <f t="shared" si="380"/>
        <v>12.479820849095493</v>
      </c>
      <c r="DZ135" s="326">
        <f t="shared" si="381"/>
        <v>11682668.485640902</v>
      </c>
      <c r="EA135" s="326">
        <f t="shared" si="382"/>
        <v>4.4615793103292131E-14</v>
      </c>
      <c r="EB135" s="324">
        <f t="shared" si="383"/>
        <v>-5.40299948539397E-7</v>
      </c>
      <c r="EC135" s="326">
        <f t="shared" si="384"/>
        <v>11682662.173495721</v>
      </c>
      <c r="ED135" s="324">
        <f t="shared" si="385"/>
        <v>11.682662173495721</v>
      </c>
      <c r="EE135" s="326"/>
      <c r="EF135" s="457" t="str">
        <f>'Picking Information'!B138</f>
        <v>4</v>
      </c>
      <c r="EG135" s="459" t="str">
        <f>'Picking Information'!C138</f>
        <v>a</v>
      </c>
      <c r="EH135" s="510">
        <f>IF($EG135="a",'Alpha Ejection Compiler'!G135,IF($EG135="z",'Alpha Ejection Compiler'!N135,IF($EG135="t",'Alpha Ejection Compiler'!U135,IF($EG135="m",'Alpha Ejection Compiler'!AB135,-1))))</f>
        <v>8.9504172281360495E-7</v>
      </c>
      <c r="EI135" s="511">
        <f>'Alpha Ejection Compiler'!E135</f>
        <v>36.473074156562177</v>
      </c>
      <c r="EJ135" s="30">
        <f>IF($EG135="a",'Alpha Ejection Compiler'!H135,IF($EG135="z",'Alpha Ejection Compiler'!O135,IF($EG135="t",'Alpha Ejection Compiler'!V135,IF($EG135="m",'Alpha Ejection Compiler'!AC135,-1))))</f>
        <v>0.63662546245111906</v>
      </c>
      <c r="EK135" s="30">
        <f>IF($EG135="a",'Alpha Ejection Compiler'!I135,IF($EG135="z",'Alpha Ejection Compiler'!P135,IF($EG135="t",'Alpha Ejection Compiler'!W135,IF($EG135="m",'Alpha Ejection Compiler'!AD135,-1))))</f>
        <v>0.58319411675377286</v>
      </c>
      <c r="EL135" s="30">
        <f>IF($EG135="a",'Alpha Ejection Compiler'!J135,IF($EG135="z",'Alpha Ejection Compiler'!Q135,IF($EG135="t",'Alpha Ejection Compiler'!X135,IF($EG135="m",'Alpha Ejection Compiler'!AE135,-1))))</f>
        <v>0.57525580606267845</v>
      </c>
      <c r="EM135" s="30">
        <f>IF($EG135="a",'Alpha Ejection Compiler'!K135,IF($EG135="z",'Alpha Ejection Compiler'!R135,IF($EG135="t",'Alpha Ejection Compiler'!Y135,IF($EG135="m",'Alpha Ejection Compiler'!AF135,-1))))</f>
        <v>0.8803829323788831</v>
      </c>
      <c r="EN135" s="30">
        <f t="shared" si="386"/>
        <v>0.62289296042458098</v>
      </c>
      <c r="EO135" s="30">
        <f t="shared" si="387"/>
        <v>0.68086787185093611</v>
      </c>
      <c r="EP135" s="213" t="str">
        <f t="shared" si="454"/>
        <v>sample name</v>
      </c>
      <c r="EQ135" s="474">
        <f t="shared" si="455"/>
        <v>11.682662173495721</v>
      </c>
      <c r="ER135" s="475">
        <f t="shared" si="388"/>
        <v>12.479814106248931</v>
      </c>
      <c r="ES135" s="473">
        <f t="shared" si="389"/>
        <v>11682662.173495721</v>
      </c>
      <c r="ET135" s="476">
        <f t="shared" si="390"/>
        <v>2.7808242859479022E-14</v>
      </c>
      <c r="EU135" s="478">
        <f t="shared" si="391"/>
        <v>0.37671716784478099</v>
      </c>
      <c r="EV135" s="477">
        <f t="shared" si="392"/>
        <v>16083721.580382382</v>
      </c>
      <c r="EW135" s="474">
        <f t="shared" si="393"/>
        <v>16.083721580382381</v>
      </c>
      <c r="EX135" s="474"/>
      <c r="EZ135" s="128">
        <f t="shared" si="394"/>
        <v>2.9704040515747972E-21</v>
      </c>
      <c r="FA135" s="63">
        <f t="shared" si="395"/>
        <v>1.1973081346474233E-22</v>
      </c>
      <c r="FB135" s="67">
        <f t="shared" si="396"/>
        <v>7.2524363184255366E-22</v>
      </c>
      <c r="FC135" s="63">
        <f t="shared" si="397"/>
        <v>0</v>
      </c>
      <c r="FD135" s="63">
        <f t="shared" si="398"/>
        <v>3.8153784968820935E-21</v>
      </c>
      <c r="FE135" s="67">
        <f t="shared" si="399"/>
        <v>1.610802832088443E-10</v>
      </c>
      <c r="FF135" s="67">
        <f t="shared" si="400"/>
        <v>11682668.485640902</v>
      </c>
      <c r="FG135" s="64">
        <f t="shared" si="401"/>
        <v>11.682668485640901</v>
      </c>
      <c r="FH135" s="65">
        <f t="shared" si="402"/>
        <v>17150937.628700923</v>
      </c>
      <c r="FI135" s="65">
        <f t="shared" si="403"/>
        <v>17.150937628700923</v>
      </c>
      <c r="FJ135" s="65">
        <f t="shared" si="404"/>
        <v>19.472796493930787</v>
      </c>
      <c r="FK135" s="63">
        <f t="shared" si="405"/>
        <v>3.8153784968820935E-21</v>
      </c>
      <c r="FL135" s="63">
        <f t="shared" si="406"/>
        <v>4.3317286102918066E-21</v>
      </c>
      <c r="FM135" s="63">
        <f t="shared" si="407"/>
        <v>13264244.25602527</v>
      </c>
      <c r="FN135" s="65">
        <f t="shared" si="456"/>
        <v>13.26424425602527</v>
      </c>
      <c r="FO135" s="66">
        <f t="shared" si="408"/>
        <v>113.53779551588126</v>
      </c>
      <c r="FQ135" s="73">
        <f>IF('Picking Information'!U138="Y",'Calculations Page'!FG135,-1)</f>
        <v>11.682668485640901</v>
      </c>
      <c r="FR135" s="72">
        <f>IF('Picking Information'!U138="Y",'Calculations Page'!FN135,-1)</f>
        <v>13.26424425602527</v>
      </c>
      <c r="FS135" s="72">
        <f>IF('Picking Information'!A138="Y",1,'Calculations Page'!X135)</f>
        <v>0.68086787185093611</v>
      </c>
      <c r="FT135" s="72">
        <f t="shared" si="457"/>
        <v>7</v>
      </c>
      <c r="FU135" s="72">
        <f t="shared" si="409"/>
        <v>17.158495750257128</v>
      </c>
      <c r="FV135" s="72">
        <f t="shared" si="458"/>
        <v>19.481377818528117</v>
      </c>
      <c r="FW135" s="74">
        <f t="shared" si="410"/>
        <v>38.962755637056233</v>
      </c>
      <c r="FY135" s="79">
        <f t="shared" si="431"/>
        <v>49.847697442687604</v>
      </c>
      <c r="FZ135" s="80">
        <f t="shared" si="432"/>
        <v>0.49847697442687605</v>
      </c>
      <c r="GA135" s="80">
        <f>(DE135/1000)/'Calculations Page'!EH135</f>
        <v>641.16824195663492</v>
      </c>
      <c r="GB135" s="80">
        <f t="shared" si="433"/>
        <v>901.0749911138098</v>
      </c>
      <c r="GC135" s="80">
        <f>(DG135/1000)/'Calculations Page'!EH135</f>
        <v>633.38306452098186</v>
      </c>
      <c r="GD135" s="80">
        <f t="shared" si="434"/>
        <v>897.3827490919424</v>
      </c>
      <c r="GE135" s="80">
        <f>(DI135/1000)/'Calculations Page'!EH135</f>
        <v>0</v>
      </c>
      <c r="GF135" s="80" t="e">
        <f t="shared" si="435"/>
        <v>#DIV/0!</v>
      </c>
      <c r="GG135" s="81">
        <f t="shared" si="411"/>
        <v>790.01326211906564</v>
      </c>
      <c r="GH135" s="516">
        <f t="shared" si="436"/>
        <v>1.4263639754173495E-16</v>
      </c>
      <c r="GI135" s="515"/>
      <c r="GJ135" s="243"/>
      <c r="GK135" s="85" t="str">
        <f t="shared" si="412"/>
        <v>49.848</v>
      </c>
      <c r="GL135" s="86" t="str">
        <f t="shared" si="413"/>
        <v>0.498</v>
      </c>
      <c r="GM135" s="86" t="str">
        <f t="shared" si="414"/>
        <v>641.17</v>
      </c>
      <c r="GN135" s="86" t="str">
        <f t="shared" si="415"/>
        <v>901.07</v>
      </c>
      <c r="GO135" s="86" t="str">
        <f t="shared" si="416"/>
        <v>633.38</v>
      </c>
      <c r="GP135" s="86" t="str">
        <f t="shared" si="417"/>
        <v>897.38</v>
      </c>
      <c r="GQ135" s="86" t="str">
        <f t="shared" si="418"/>
        <v>0.00</v>
      </c>
      <c r="GR135" s="86" t="e">
        <f t="shared" si="419"/>
        <v>#DIV/0!</v>
      </c>
      <c r="GS135" s="86" t="str">
        <f t="shared" si="420"/>
        <v>11.68</v>
      </c>
      <c r="GT135" s="86" t="str">
        <f t="shared" si="421"/>
        <v>0.681</v>
      </c>
      <c r="GU135" s="86" t="str">
        <f t="shared" si="422"/>
        <v>17.16</v>
      </c>
      <c r="GV135" s="87" t="str">
        <f t="shared" si="423"/>
        <v>19.48</v>
      </c>
      <c r="GW135" s="87" t="str">
        <f t="shared" si="424"/>
        <v>13.26</v>
      </c>
      <c r="GX135" s="129"/>
      <c r="GY135" s="93"/>
    </row>
    <row r="136" spans="1:207">
      <c r="A136" s="39" t="str">
        <f>'Picking Information'!B139</f>
        <v>4</v>
      </c>
      <c r="B136" s="40" t="str">
        <f>'Picking Information'!D139</f>
        <v>TraIL</v>
      </c>
      <c r="C136" s="40" t="str">
        <f>'Picking Information'!E139</f>
        <v>sample name</v>
      </c>
      <c r="D136" s="45">
        <f>'Picking Information'!F139</f>
        <v>0</v>
      </c>
      <c r="E136" s="45">
        <v>1</v>
      </c>
      <c r="F136" s="121">
        <f>'Picking Information'!H139</f>
        <v>100</v>
      </c>
      <c r="G136" s="121">
        <f>'Picking Information'!I139</f>
        <v>100</v>
      </c>
      <c r="H136" s="121">
        <f>'Picking Information'!J139</f>
        <v>100</v>
      </c>
      <c r="I136" s="121">
        <f>'Picking Information'!K139</f>
        <v>100</v>
      </c>
      <c r="J136" s="121">
        <f t="shared" si="320"/>
        <v>100</v>
      </c>
      <c r="K136" s="121">
        <f t="shared" si="321"/>
        <v>100</v>
      </c>
      <c r="L136" s="121">
        <f t="shared" si="322"/>
        <v>50</v>
      </c>
      <c r="M136" s="121">
        <f>IF('Picking Information'!P139="N",'Calculations Page'!F136*1.5,'Calculations Page'!F136)</f>
        <v>100</v>
      </c>
      <c r="N136" s="46" t="str">
        <f>'Picking Information'!R139</f>
        <v>apatite</v>
      </c>
      <c r="O136" s="222"/>
      <c r="P136" s="47">
        <f t="shared" si="323"/>
        <v>2.0784609690826529E-6</v>
      </c>
      <c r="Q136" s="306">
        <f t="shared" si="324"/>
        <v>8.9504172281360495E-7</v>
      </c>
      <c r="R136" s="47">
        <f t="shared" si="325"/>
        <v>1.013358894683579</v>
      </c>
      <c r="S136" s="47">
        <f t="shared" si="326"/>
        <v>6.6199999999999995E-2</v>
      </c>
      <c r="T136" s="47">
        <f t="shared" si="327"/>
        <v>0.06</v>
      </c>
      <c r="U136" s="47">
        <f t="shared" si="328"/>
        <v>0.77623303054496762</v>
      </c>
      <c r="V136" s="47">
        <f t="shared" si="329"/>
        <v>0.69010694319999999</v>
      </c>
      <c r="W136" s="47">
        <f t="shared" si="330"/>
        <v>0.64881813560000001</v>
      </c>
      <c r="X136" s="239">
        <f t="shared" si="331"/>
        <v>0.68086787185093611</v>
      </c>
      <c r="Y136" s="306">
        <f t="shared" si="437"/>
        <v>5.6837745019660078E-3</v>
      </c>
      <c r="Z136" s="306">
        <f t="shared" si="438"/>
        <v>4.4752086140680244E-6</v>
      </c>
      <c r="AA136" s="192"/>
      <c r="AB136" s="192"/>
      <c r="AC136" s="192"/>
      <c r="AD136" s="192"/>
      <c r="AE136" s="192"/>
      <c r="AF136" s="192"/>
      <c r="AG136" s="251">
        <f t="shared" si="425"/>
        <v>1433738424205.7283</v>
      </c>
      <c r="AH136" s="246">
        <f t="shared" si="332"/>
        <v>8608725199.2922001</v>
      </c>
      <c r="AI136" s="246">
        <f t="shared" si="426"/>
        <v>1691112105561.1543</v>
      </c>
      <c r="AJ136" s="246">
        <f t="shared" si="333"/>
        <v>13847555888.523577</v>
      </c>
      <c r="AK136" s="246">
        <f t="shared" si="427"/>
        <v>174546574.43947619</v>
      </c>
      <c r="AL136" s="246">
        <f t="shared" si="334"/>
        <v>79527107.403615773</v>
      </c>
      <c r="AM136" s="213" t="str">
        <f t="shared" si="439"/>
        <v>sample name</v>
      </c>
      <c r="AN136" s="256">
        <f t="shared" si="335"/>
        <v>1303284548.9639471</v>
      </c>
      <c r="AO136" s="252">
        <f t="shared" si="336"/>
        <v>1433738424205.7283</v>
      </c>
      <c r="AP136" s="252">
        <f t="shared" si="428"/>
        <v>-2.199E-3</v>
      </c>
      <c r="AQ136" s="252">
        <f t="shared" si="429"/>
        <v>-0.99998423165137618</v>
      </c>
      <c r="AR136" s="252">
        <f t="shared" si="337"/>
        <v>8608725199.2922001</v>
      </c>
      <c r="AS136" s="252">
        <f t="shared" si="430"/>
        <v>1.6318924942564423E-4</v>
      </c>
      <c r="AT136" s="252">
        <f t="shared" si="338"/>
        <v>-7.452123257462559E-2</v>
      </c>
      <c r="AU136" s="252">
        <f t="shared" si="339"/>
        <v>137290153.01859486</v>
      </c>
      <c r="AV136" s="252">
        <f t="shared" si="440"/>
        <v>9456562.6330664139</v>
      </c>
      <c r="AW136" s="252">
        <f t="shared" si="340"/>
        <v>996169.97067578149</v>
      </c>
      <c r="AX136" s="252">
        <f t="shared" si="441"/>
        <v>2673662207.5426502</v>
      </c>
      <c r="AY136" s="252">
        <f t="shared" si="442"/>
        <v>1691112105561.1543</v>
      </c>
      <c r="AZ136" s="252">
        <f t="shared" si="443"/>
        <v>-0.13029600894067567</v>
      </c>
      <c r="BA136" s="252">
        <f t="shared" si="444"/>
        <v>-1</v>
      </c>
      <c r="BB136" s="252">
        <f t="shared" si="445"/>
        <v>13847555888.523577</v>
      </c>
      <c r="BC136" s="252">
        <f t="shared" si="446"/>
        <v>5.34545603211162E-4</v>
      </c>
      <c r="BD136" s="252">
        <f t="shared" si="447"/>
        <v>-4.1025163014571245E-3</v>
      </c>
      <c r="BE136" s="252">
        <f t="shared" si="448"/>
        <v>26831629.130094022</v>
      </c>
      <c r="BF136" s="252">
        <f t="shared" si="341"/>
        <v>269331.52955150726</v>
      </c>
      <c r="BG136" s="252">
        <f t="shared" si="342"/>
        <v>124328.76421099737</v>
      </c>
      <c r="BH136" s="213"/>
      <c r="BI136" s="213"/>
      <c r="BJ136" s="213"/>
      <c r="BK136" s="213"/>
      <c r="BL136" s="213" t="str">
        <f t="shared" si="449"/>
        <v>sample name</v>
      </c>
      <c r="BM136" s="485">
        <f>(($AC$20-'ICPMS Data'!V137)/('ICPMS Data'!V137/$AC$12-1)*AG136)</f>
        <v>1442224508600.5576</v>
      </c>
      <c r="BN136" s="485">
        <f t="shared" si="343"/>
        <v>1433738424205.7283</v>
      </c>
      <c r="BO136" s="485">
        <f>$AC$33-'ICPMS Data'!V137</f>
        <v>-0.99999899999999997</v>
      </c>
      <c r="BP136" s="485">
        <f>'ICPMS Data'!V137/$AC$12-1</f>
        <v>-0.9928325688073395</v>
      </c>
      <c r="BQ136" s="485">
        <f t="shared" si="344"/>
        <v>8608725199.2922001</v>
      </c>
      <c r="BR136" s="485">
        <f>SQRT($AD$33^2+'ICPMS Data'!W137^2)</f>
        <v>1</v>
      </c>
      <c r="BS136" s="485">
        <f>BP136*SQRT(('ICPMS Data'!W137/'ICPMS Data'!V137)^2+($AE$12/$AC$12)^2)</f>
        <v>-0.99285807041188889</v>
      </c>
      <c r="BT136" s="485">
        <f t="shared" si="345"/>
        <v>2039659057534.6572</v>
      </c>
      <c r="BU136" s="485">
        <f t="shared" si="450"/>
        <v>10464703511.882029</v>
      </c>
      <c r="BV136" s="485">
        <f t="shared" si="346"/>
        <v>14799656485.616226</v>
      </c>
      <c r="BW136" s="485">
        <f>AI136*(($AC$21-'ICPMS Data'!X137)/('ICPMS Data'!X137/$AC$13-1))</f>
        <v>1473438918630.7102</v>
      </c>
      <c r="BX136" s="485">
        <f t="shared" si="347"/>
        <v>1691112105561.1543</v>
      </c>
      <c r="BY136" s="485">
        <f>$AC$34-'ICPMS Data'!X137</f>
        <v>-0.99999899999999997</v>
      </c>
      <c r="BZ136" s="485">
        <f>'ICPMS Data'!X137/$AC$13-1</f>
        <v>-1</v>
      </c>
      <c r="CA136" s="485">
        <f t="shared" si="348"/>
        <v>13847555888.523577</v>
      </c>
      <c r="CB136" s="485">
        <f>SQRT($AD$34^2+'ICPMS Data'!Y137^2)</f>
        <v>1</v>
      </c>
      <c r="CC136" s="485">
        <f>BZ136*SQRT(('ICPMS Data'!Y137/'ICPMS Data'!X137)^2+($AE$13/$AC$13)^2)</f>
        <v>-1</v>
      </c>
      <c r="CD136" s="485">
        <f t="shared" si="349"/>
        <v>2083793272822.5024</v>
      </c>
      <c r="CE136" s="485">
        <v>0</v>
      </c>
      <c r="CF136" s="485">
        <v>0</v>
      </c>
      <c r="CG136" s="213" t="str">
        <f t="shared" si="350"/>
        <v>sample name</v>
      </c>
      <c r="CH136" s="262">
        <f t="shared" si="351"/>
        <v>1440921224051.5938</v>
      </c>
      <c r="CI136" s="257">
        <f t="shared" si="352"/>
        <v>2039659062155.1809</v>
      </c>
      <c r="CJ136" s="257">
        <f t="shared" si="451"/>
        <v>10455246949.248962</v>
      </c>
      <c r="CK136" s="257">
        <f t="shared" si="353"/>
        <v>14799656519.142496</v>
      </c>
      <c r="CL136" s="262">
        <f t="shared" si="354"/>
        <v>1470765256423.1675</v>
      </c>
      <c r="CM136" s="257">
        <f t="shared" si="355"/>
        <v>2083793272995.249</v>
      </c>
      <c r="CN136" s="262">
        <f t="shared" si="356"/>
        <v>-269331.52955150726</v>
      </c>
      <c r="CO136" s="257">
        <f t="shared" si="357"/>
        <v>124328.76421099737</v>
      </c>
      <c r="CP136" s="286"/>
      <c r="CQ136" s="218">
        <f t="shared" si="358"/>
        <v>2.4109243704332935E-12</v>
      </c>
      <c r="CR136" s="48">
        <f t="shared" si="359"/>
        <v>3.3882271664527924E-12</v>
      </c>
      <c r="CS136" s="219">
        <f t="shared" si="360"/>
        <v>2.3935568505840428E-12</v>
      </c>
      <c r="CT136" s="219">
        <f t="shared" si="361"/>
        <v>3.3881379770019618E-12</v>
      </c>
      <c r="CU136" s="323">
        <f t="shared" si="362"/>
        <v>0.56437141893797726</v>
      </c>
      <c r="CV136" s="219">
        <f t="shared" si="363"/>
        <v>1.7367519849250768E-14</v>
      </c>
      <c r="CW136" s="219">
        <f t="shared" si="364"/>
        <v>2.4584147041764943E-14</v>
      </c>
      <c r="CX136" s="323">
        <f t="shared" si="365"/>
        <v>3.5831675947316753E-3</v>
      </c>
      <c r="CY136" s="48">
        <f t="shared" si="366"/>
        <v>2.443131655187986E-12</v>
      </c>
      <c r="CZ136" s="48">
        <f t="shared" si="367"/>
        <v>3.4614506195934368E-12</v>
      </c>
      <c r="DA136" s="323">
        <f t="shared" si="368"/>
        <v>0.43204541346729097</v>
      </c>
      <c r="DB136" s="219">
        <f t="shared" si="369"/>
        <v>0</v>
      </c>
      <c r="DC136" s="219">
        <f t="shared" si="370"/>
        <v>0</v>
      </c>
      <c r="DD136" s="213"/>
      <c r="DE136" s="267">
        <f t="shared" si="371"/>
        <v>0.57387232789423681</v>
      </c>
      <c r="DF136" s="263">
        <f t="shared" si="372"/>
        <v>0.80649971243075813</v>
      </c>
      <c r="DG136" s="263">
        <f t="shared" si="373"/>
        <v>0.56690426926982029</v>
      </c>
      <c r="DH136" s="263">
        <f t="shared" si="374"/>
        <v>0.8031950017704611</v>
      </c>
      <c r="DI136" s="263">
        <f t="shared" si="375"/>
        <v>0</v>
      </c>
      <c r="DJ136" s="268">
        <f t="shared" si="376"/>
        <v>0</v>
      </c>
      <c r="DL136" s="49">
        <f>'He Data'!P138/(1000000000*22413.6)</f>
        <v>4.4615768997394438E-14</v>
      </c>
      <c r="DM136" s="45">
        <f>DL136*('He Data'!Q138/'He Data'!P138)</f>
        <v>4.4615768997394438E-16</v>
      </c>
      <c r="DN136" s="50">
        <f t="shared" si="377"/>
        <v>26867616090.23093</v>
      </c>
      <c r="DO136" s="51">
        <f>DN136*('He Data'!Q138/'He Data'!P138)</f>
        <v>268676160.9023093</v>
      </c>
      <c r="DP136" s="50">
        <f t="shared" si="378"/>
        <v>6.5527793044642685E-14</v>
      </c>
      <c r="DQ136" s="50">
        <f t="shared" si="379"/>
        <v>6.5527793044642689E-16</v>
      </c>
      <c r="DR136" s="50">
        <f>('He Data'!P138/1000000000)*0.0000000008107131194</f>
        <v>8.1071311940000007E-19</v>
      </c>
      <c r="DS136" s="50">
        <f>('He Data'!P138/1000000000)/3785.41178*42</f>
        <v>1.1095226210766429E-11</v>
      </c>
      <c r="DW136" s="213" t="str">
        <f t="shared" si="452"/>
        <v>sample name</v>
      </c>
      <c r="DX136" s="324">
        <f t="shared" si="453"/>
        <v>11.682668485640901</v>
      </c>
      <c r="DY136" s="325">
        <f t="shared" si="380"/>
        <v>12.479820849095493</v>
      </c>
      <c r="DZ136" s="326">
        <f t="shared" si="381"/>
        <v>11682668.485640902</v>
      </c>
      <c r="EA136" s="326">
        <f t="shared" si="382"/>
        <v>4.4615793103292131E-14</v>
      </c>
      <c r="EB136" s="324">
        <f t="shared" si="383"/>
        <v>-5.40299948539397E-7</v>
      </c>
      <c r="EC136" s="326">
        <f t="shared" si="384"/>
        <v>11682662.173495721</v>
      </c>
      <c r="ED136" s="324">
        <f t="shared" si="385"/>
        <v>11.682662173495721</v>
      </c>
      <c r="EE136" s="326"/>
      <c r="EF136" s="457" t="str">
        <f>'Picking Information'!B139</f>
        <v>4</v>
      </c>
      <c r="EG136" s="459" t="str">
        <f>'Picking Information'!C139</f>
        <v>a</v>
      </c>
      <c r="EH136" s="510">
        <f>IF($EG136="a",'Alpha Ejection Compiler'!G136,IF($EG136="z",'Alpha Ejection Compiler'!N136,IF($EG136="t",'Alpha Ejection Compiler'!U136,IF($EG136="m",'Alpha Ejection Compiler'!AB136,-1))))</f>
        <v>8.9504172281360495E-7</v>
      </c>
      <c r="EI136" s="511">
        <f>'Alpha Ejection Compiler'!E136</f>
        <v>36.473074156562177</v>
      </c>
      <c r="EJ136" s="30">
        <f>IF($EG136="a",'Alpha Ejection Compiler'!H136,IF($EG136="z",'Alpha Ejection Compiler'!O136,IF($EG136="t",'Alpha Ejection Compiler'!V136,IF($EG136="m",'Alpha Ejection Compiler'!AC136,-1))))</f>
        <v>0.63662546245111906</v>
      </c>
      <c r="EK136" s="30">
        <f>IF($EG136="a",'Alpha Ejection Compiler'!I136,IF($EG136="z",'Alpha Ejection Compiler'!P136,IF($EG136="t",'Alpha Ejection Compiler'!W136,IF($EG136="m",'Alpha Ejection Compiler'!AD136,-1))))</f>
        <v>0.58319411675377286</v>
      </c>
      <c r="EL136" s="30">
        <f>IF($EG136="a",'Alpha Ejection Compiler'!J136,IF($EG136="z",'Alpha Ejection Compiler'!Q136,IF($EG136="t",'Alpha Ejection Compiler'!X136,IF($EG136="m",'Alpha Ejection Compiler'!AE136,-1))))</f>
        <v>0.57525580606267845</v>
      </c>
      <c r="EM136" s="30">
        <f>IF($EG136="a",'Alpha Ejection Compiler'!K136,IF($EG136="z",'Alpha Ejection Compiler'!R136,IF($EG136="t",'Alpha Ejection Compiler'!Y136,IF($EG136="m",'Alpha Ejection Compiler'!AF136,-1))))</f>
        <v>0.8803829323788831</v>
      </c>
      <c r="EN136" s="30">
        <f t="shared" si="386"/>
        <v>0.62289296042458098</v>
      </c>
      <c r="EO136" s="30">
        <f t="shared" si="387"/>
        <v>0.68086787185093611</v>
      </c>
      <c r="EP136" s="213" t="str">
        <f t="shared" si="454"/>
        <v>sample name</v>
      </c>
      <c r="EQ136" s="474">
        <f t="shared" si="455"/>
        <v>11.682662173495721</v>
      </c>
      <c r="ER136" s="475">
        <f t="shared" si="388"/>
        <v>12.479814106248931</v>
      </c>
      <c r="ES136" s="473">
        <f t="shared" si="389"/>
        <v>11682662.173495721</v>
      </c>
      <c r="ET136" s="476">
        <f t="shared" si="390"/>
        <v>2.7808242859479022E-14</v>
      </c>
      <c r="EU136" s="478">
        <f t="shared" si="391"/>
        <v>0.37671716784478099</v>
      </c>
      <c r="EV136" s="477">
        <f t="shared" si="392"/>
        <v>16083721.580382382</v>
      </c>
      <c r="EW136" s="474">
        <f t="shared" si="393"/>
        <v>16.083721580382381</v>
      </c>
      <c r="EX136" s="474"/>
      <c r="EZ136" s="128">
        <f t="shared" si="394"/>
        <v>2.9704040515747972E-21</v>
      </c>
      <c r="FA136" s="63">
        <f t="shared" si="395"/>
        <v>1.1973081346474233E-22</v>
      </c>
      <c r="FB136" s="67">
        <f t="shared" si="396"/>
        <v>7.2524363184255366E-22</v>
      </c>
      <c r="FC136" s="63">
        <f t="shared" si="397"/>
        <v>0</v>
      </c>
      <c r="FD136" s="63">
        <f t="shared" si="398"/>
        <v>3.8153784968820935E-21</v>
      </c>
      <c r="FE136" s="67">
        <f t="shared" si="399"/>
        <v>1.610802832088443E-10</v>
      </c>
      <c r="FF136" s="67">
        <f t="shared" si="400"/>
        <v>11682668.485640902</v>
      </c>
      <c r="FG136" s="64">
        <f t="shared" si="401"/>
        <v>11.682668485640901</v>
      </c>
      <c r="FH136" s="65">
        <f t="shared" si="402"/>
        <v>17150937.628700923</v>
      </c>
      <c r="FI136" s="65">
        <f t="shared" si="403"/>
        <v>17.150937628700923</v>
      </c>
      <c r="FJ136" s="65">
        <f t="shared" si="404"/>
        <v>19.472796493930787</v>
      </c>
      <c r="FK136" s="63">
        <f t="shared" si="405"/>
        <v>3.8153784968820935E-21</v>
      </c>
      <c r="FL136" s="63">
        <f t="shared" si="406"/>
        <v>4.3317286102918066E-21</v>
      </c>
      <c r="FM136" s="63">
        <f t="shared" si="407"/>
        <v>13264244.25602527</v>
      </c>
      <c r="FN136" s="65">
        <f t="shared" si="456"/>
        <v>13.26424425602527</v>
      </c>
      <c r="FO136" s="66">
        <f t="shared" si="408"/>
        <v>113.53779551588126</v>
      </c>
      <c r="FQ136" s="73">
        <f>IF('Picking Information'!U139="Y",'Calculations Page'!FG136,-1)</f>
        <v>11.682668485640901</v>
      </c>
      <c r="FR136" s="72">
        <f>IF('Picking Information'!U139="Y",'Calculations Page'!FN136,-1)</f>
        <v>13.26424425602527</v>
      </c>
      <c r="FS136" s="72">
        <f>IF('Picking Information'!A139="Y",1,'Calculations Page'!X136)</f>
        <v>0.68086787185093611</v>
      </c>
      <c r="FT136" s="72">
        <f t="shared" si="457"/>
        <v>7</v>
      </c>
      <c r="FU136" s="72">
        <f t="shared" si="409"/>
        <v>17.158495750257128</v>
      </c>
      <c r="FV136" s="72">
        <f t="shared" si="458"/>
        <v>19.481377818528117</v>
      </c>
      <c r="FW136" s="74">
        <f t="shared" si="410"/>
        <v>38.962755637056233</v>
      </c>
      <c r="FY136" s="79">
        <f t="shared" si="431"/>
        <v>49.847697442687604</v>
      </c>
      <c r="FZ136" s="80">
        <f t="shared" si="432"/>
        <v>0.49847697442687605</v>
      </c>
      <c r="GA136" s="80">
        <f>(DE136/1000)/'Calculations Page'!EH136</f>
        <v>641.16824195663492</v>
      </c>
      <c r="GB136" s="80">
        <f t="shared" si="433"/>
        <v>901.0749911138098</v>
      </c>
      <c r="GC136" s="80">
        <f>(DG136/1000)/'Calculations Page'!EH136</f>
        <v>633.38306452098186</v>
      </c>
      <c r="GD136" s="80">
        <f t="shared" si="434"/>
        <v>897.3827490919424</v>
      </c>
      <c r="GE136" s="80">
        <f>(DI136/1000)/'Calculations Page'!EH136</f>
        <v>0</v>
      </c>
      <c r="GF136" s="80" t="e">
        <f t="shared" si="435"/>
        <v>#DIV/0!</v>
      </c>
      <c r="GG136" s="81">
        <f t="shared" si="411"/>
        <v>790.01326211906564</v>
      </c>
      <c r="GH136" s="516">
        <f t="shared" si="436"/>
        <v>1.4263639754173495E-16</v>
      </c>
      <c r="GI136" s="515"/>
      <c r="GJ136" s="243"/>
      <c r="GK136" s="85" t="str">
        <f t="shared" si="412"/>
        <v>49.848</v>
      </c>
      <c r="GL136" s="86" t="str">
        <f t="shared" si="413"/>
        <v>0.498</v>
      </c>
      <c r="GM136" s="86" t="str">
        <f t="shared" si="414"/>
        <v>641.17</v>
      </c>
      <c r="GN136" s="86" t="str">
        <f t="shared" si="415"/>
        <v>901.07</v>
      </c>
      <c r="GO136" s="86" t="str">
        <f t="shared" si="416"/>
        <v>633.38</v>
      </c>
      <c r="GP136" s="86" t="str">
        <f t="shared" si="417"/>
        <v>897.38</v>
      </c>
      <c r="GQ136" s="86" t="str">
        <f t="shared" si="418"/>
        <v>0.00</v>
      </c>
      <c r="GR136" s="86" t="e">
        <f t="shared" si="419"/>
        <v>#DIV/0!</v>
      </c>
      <c r="GS136" s="86" t="str">
        <f t="shared" si="420"/>
        <v>11.68</v>
      </c>
      <c r="GT136" s="86" t="str">
        <f t="shared" si="421"/>
        <v>0.681</v>
      </c>
      <c r="GU136" s="86" t="str">
        <f t="shared" si="422"/>
        <v>17.16</v>
      </c>
      <c r="GV136" s="87" t="str">
        <f t="shared" si="423"/>
        <v>19.48</v>
      </c>
      <c r="GW136" s="87" t="str">
        <f t="shared" si="424"/>
        <v>13.26</v>
      </c>
      <c r="GX136" s="129"/>
      <c r="GY136" s="93"/>
    </row>
    <row r="137" spans="1:207">
      <c r="A137" s="39" t="str">
        <f>'Picking Information'!B140</f>
        <v>4</v>
      </c>
      <c r="B137" s="40" t="str">
        <f>'Picking Information'!D140</f>
        <v>TraIL</v>
      </c>
      <c r="C137" s="40" t="str">
        <f>'Picking Information'!E140</f>
        <v>sample name</v>
      </c>
      <c r="D137" s="45">
        <f>'Picking Information'!F140</f>
        <v>0</v>
      </c>
      <c r="E137" s="45">
        <v>1</v>
      </c>
      <c r="F137" s="121">
        <f>'Picking Information'!H140</f>
        <v>100</v>
      </c>
      <c r="G137" s="121">
        <f>'Picking Information'!I140</f>
        <v>100</v>
      </c>
      <c r="H137" s="121">
        <f>'Picking Information'!J140</f>
        <v>100</v>
      </c>
      <c r="I137" s="121">
        <f>'Picking Information'!K140</f>
        <v>100</v>
      </c>
      <c r="J137" s="121">
        <f t="shared" si="320"/>
        <v>100</v>
      </c>
      <c r="K137" s="121">
        <f t="shared" si="321"/>
        <v>100</v>
      </c>
      <c r="L137" s="121">
        <f t="shared" si="322"/>
        <v>50</v>
      </c>
      <c r="M137" s="121">
        <f>IF('Picking Information'!P140="N",'Calculations Page'!F137*1.5,'Calculations Page'!F137)</f>
        <v>100</v>
      </c>
      <c r="N137" s="46" t="str">
        <f>'Picking Information'!R140</f>
        <v>apatite</v>
      </c>
      <c r="O137" s="222"/>
      <c r="P137" s="47">
        <f t="shared" si="323"/>
        <v>2.0784609690826529E-6</v>
      </c>
      <c r="Q137" s="306">
        <f t="shared" si="324"/>
        <v>8.9504172281360495E-7</v>
      </c>
      <c r="R137" s="47">
        <f t="shared" si="325"/>
        <v>1.013358894683579</v>
      </c>
      <c r="S137" s="47">
        <f t="shared" si="326"/>
        <v>6.6199999999999995E-2</v>
      </c>
      <c r="T137" s="47">
        <f t="shared" si="327"/>
        <v>0.06</v>
      </c>
      <c r="U137" s="47">
        <f t="shared" si="328"/>
        <v>0.77623303054496762</v>
      </c>
      <c r="V137" s="47">
        <f t="shared" si="329"/>
        <v>0.69010694319999999</v>
      </c>
      <c r="W137" s="47">
        <f t="shared" si="330"/>
        <v>0.64881813560000001</v>
      </c>
      <c r="X137" s="239">
        <f t="shared" si="331"/>
        <v>0.68086787185093611</v>
      </c>
      <c r="Y137" s="306">
        <f t="shared" si="437"/>
        <v>5.6837745019660078E-3</v>
      </c>
      <c r="Z137" s="306">
        <f t="shared" si="438"/>
        <v>4.4752086140680244E-6</v>
      </c>
      <c r="AA137" s="192"/>
      <c r="AB137" s="192"/>
      <c r="AC137" s="192"/>
      <c r="AD137" s="192"/>
      <c r="AE137" s="192"/>
      <c r="AF137" s="192"/>
      <c r="AG137" s="251">
        <f t="shared" si="425"/>
        <v>1433738424205.7283</v>
      </c>
      <c r="AH137" s="246">
        <f t="shared" si="332"/>
        <v>8608725199.2922001</v>
      </c>
      <c r="AI137" s="246">
        <f t="shared" si="426"/>
        <v>1691112105561.1543</v>
      </c>
      <c r="AJ137" s="246">
        <f t="shared" si="333"/>
        <v>13847555888.523577</v>
      </c>
      <c r="AK137" s="246">
        <f t="shared" si="427"/>
        <v>174546574.43947619</v>
      </c>
      <c r="AL137" s="246">
        <f t="shared" si="334"/>
        <v>79527107.403615773</v>
      </c>
      <c r="AM137" s="213" t="str">
        <f t="shared" si="439"/>
        <v>sample name</v>
      </c>
      <c r="AN137" s="256">
        <f t="shared" si="335"/>
        <v>1303284548.9639471</v>
      </c>
      <c r="AO137" s="252">
        <f t="shared" si="336"/>
        <v>1433738424205.7283</v>
      </c>
      <c r="AP137" s="252">
        <f t="shared" si="428"/>
        <v>-2.199E-3</v>
      </c>
      <c r="AQ137" s="252">
        <f t="shared" si="429"/>
        <v>-0.99998423165137618</v>
      </c>
      <c r="AR137" s="252">
        <f t="shared" si="337"/>
        <v>8608725199.2922001</v>
      </c>
      <c r="AS137" s="252">
        <f t="shared" si="430"/>
        <v>1.6318924942564423E-4</v>
      </c>
      <c r="AT137" s="252">
        <f t="shared" si="338"/>
        <v>-7.452123257462559E-2</v>
      </c>
      <c r="AU137" s="252">
        <f t="shared" si="339"/>
        <v>137290153.01859486</v>
      </c>
      <c r="AV137" s="252">
        <f t="shared" si="440"/>
        <v>9456562.6330664139</v>
      </c>
      <c r="AW137" s="252">
        <f t="shared" si="340"/>
        <v>996169.97067578149</v>
      </c>
      <c r="AX137" s="252">
        <f t="shared" si="441"/>
        <v>2673662207.5426502</v>
      </c>
      <c r="AY137" s="252">
        <f t="shared" si="442"/>
        <v>1691112105561.1543</v>
      </c>
      <c r="AZ137" s="252">
        <f t="shared" si="443"/>
        <v>-0.13029600894067567</v>
      </c>
      <c r="BA137" s="252">
        <f t="shared" si="444"/>
        <v>-1</v>
      </c>
      <c r="BB137" s="252">
        <f t="shared" si="445"/>
        <v>13847555888.523577</v>
      </c>
      <c r="BC137" s="252">
        <f t="shared" si="446"/>
        <v>5.34545603211162E-4</v>
      </c>
      <c r="BD137" s="252">
        <f t="shared" si="447"/>
        <v>-4.1025163014571245E-3</v>
      </c>
      <c r="BE137" s="252">
        <f t="shared" si="448"/>
        <v>26831629.130094022</v>
      </c>
      <c r="BF137" s="252">
        <f t="shared" si="341"/>
        <v>269331.52955150726</v>
      </c>
      <c r="BG137" s="252">
        <f t="shared" si="342"/>
        <v>124328.76421099737</v>
      </c>
      <c r="BH137" s="213"/>
      <c r="BI137" s="213"/>
      <c r="BJ137" s="213"/>
      <c r="BK137" s="213"/>
      <c r="BL137" s="213" t="str">
        <f t="shared" si="449"/>
        <v>sample name</v>
      </c>
      <c r="BM137" s="485">
        <f>(($AC$20-'ICPMS Data'!V138)/('ICPMS Data'!V138/$AC$12-1)*AG137)</f>
        <v>1442224508600.5576</v>
      </c>
      <c r="BN137" s="485">
        <f t="shared" si="343"/>
        <v>1433738424205.7283</v>
      </c>
      <c r="BO137" s="485">
        <f>$AC$33-'ICPMS Data'!V138</f>
        <v>-0.99999899999999997</v>
      </c>
      <c r="BP137" s="485">
        <f>'ICPMS Data'!V138/$AC$12-1</f>
        <v>-0.9928325688073395</v>
      </c>
      <c r="BQ137" s="485">
        <f t="shared" si="344"/>
        <v>8608725199.2922001</v>
      </c>
      <c r="BR137" s="485">
        <f>SQRT($AD$33^2+'ICPMS Data'!W138^2)</f>
        <v>1</v>
      </c>
      <c r="BS137" s="485">
        <f>BP137*SQRT(('ICPMS Data'!W138/'ICPMS Data'!V138)^2+($AE$12/$AC$12)^2)</f>
        <v>-0.99285807041188889</v>
      </c>
      <c r="BT137" s="485">
        <f t="shared" si="345"/>
        <v>2039659057534.6572</v>
      </c>
      <c r="BU137" s="485">
        <f t="shared" si="450"/>
        <v>10464703511.882029</v>
      </c>
      <c r="BV137" s="485">
        <f t="shared" si="346"/>
        <v>14799656485.616226</v>
      </c>
      <c r="BW137" s="485">
        <f>AI137*(($AC$21-'ICPMS Data'!X138)/('ICPMS Data'!X138/$AC$13-1))</f>
        <v>1473438918630.7102</v>
      </c>
      <c r="BX137" s="485">
        <f t="shared" si="347"/>
        <v>1691112105561.1543</v>
      </c>
      <c r="BY137" s="485">
        <f>$AC$34-'ICPMS Data'!X138</f>
        <v>-0.99999899999999997</v>
      </c>
      <c r="BZ137" s="485">
        <f>'ICPMS Data'!X138/$AC$13-1</f>
        <v>-1</v>
      </c>
      <c r="CA137" s="485">
        <f t="shared" si="348"/>
        <v>13847555888.523577</v>
      </c>
      <c r="CB137" s="485">
        <f>SQRT($AD$34^2+'ICPMS Data'!Y138^2)</f>
        <v>1</v>
      </c>
      <c r="CC137" s="485">
        <f>BZ137*SQRT(('ICPMS Data'!Y138/'ICPMS Data'!X138)^2+($AE$13/$AC$13)^2)</f>
        <v>-1</v>
      </c>
      <c r="CD137" s="485">
        <f t="shared" si="349"/>
        <v>2083793272822.5024</v>
      </c>
      <c r="CE137" s="485">
        <v>0</v>
      </c>
      <c r="CF137" s="485">
        <v>0</v>
      </c>
      <c r="CG137" s="213" t="str">
        <f t="shared" si="350"/>
        <v>sample name</v>
      </c>
      <c r="CH137" s="262">
        <f t="shared" si="351"/>
        <v>1440921224051.5938</v>
      </c>
      <c r="CI137" s="257">
        <f t="shared" si="352"/>
        <v>2039659062155.1809</v>
      </c>
      <c r="CJ137" s="257">
        <f t="shared" si="451"/>
        <v>10455246949.248962</v>
      </c>
      <c r="CK137" s="257">
        <f t="shared" si="353"/>
        <v>14799656519.142496</v>
      </c>
      <c r="CL137" s="262">
        <f t="shared" si="354"/>
        <v>1470765256423.1675</v>
      </c>
      <c r="CM137" s="257">
        <f t="shared" si="355"/>
        <v>2083793272995.249</v>
      </c>
      <c r="CN137" s="262">
        <f t="shared" si="356"/>
        <v>-269331.52955150726</v>
      </c>
      <c r="CO137" s="257">
        <f t="shared" si="357"/>
        <v>124328.76421099737</v>
      </c>
      <c r="CP137" s="286"/>
      <c r="CQ137" s="218">
        <f t="shared" si="358"/>
        <v>2.4109243704332935E-12</v>
      </c>
      <c r="CR137" s="48">
        <f t="shared" si="359"/>
        <v>3.3882271664527924E-12</v>
      </c>
      <c r="CS137" s="219">
        <f t="shared" si="360"/>
        <v>2.3935568505840428E-12</v>
      </c>
      <c r="CT137" s="219">
        <f t="shared" si="361"/>
        <v>3.3881379770019618E-12</v>
      </c>
      <c r="CU137" s="323">
        <f t="shared" si="362"/>
        <v>0.56437141893797726</v>
      </c>
      <c r="CV137" s="219">
        <f t="shared" si="363"/>
        <v>1.7367519849250768E-14</v>
      </c>
      <c r="CW137" s="219">
        <f t="shared" si="364"/>
        <v>2.4584147041764943E-14</v>
      </c>
      <c r="CX137" s="323">
        <f t="shared" si="365"/>
        <v>3.5831675947316753E-3</v>
      </c>
      <c r="CY137" s="48">
        <f t="shared" si="366"/>
        <v>2.443131655187986E-12</v>
      </c>
      <c r="CZ137" s="48">
        <f t="shared" si="367"/>
        <v>3.4614506195934368E-12</v>
      </c>
      <c r="DA137" s="323">
        <f t="shared" si="368"/>
        <v>0.43204541346729097</v>
      </c>
      <c r="DB137" s="219">
        <f t="shared" si="369"/>
        <v>0</v>
      </c>
      <c r="DC137" s="219">
        <f t="shared" si="370"/>
        <v>0</v>
      </c>
      <c r="DD137" s="213"/>
      <c r="DE137" s="267">
        <f t="shared" si="371"/>
        <v>0.57387232789423681</v>
      </c>
      <c r="DF137" s="263">
        <f t="shared" si="372"/>
        <v>0.80649971243075813</v>
      </c>
      <c r="DG137" s="263">
        <f t="shared" si="373"/>
        <v>0.56690426926982029</v>
      </c>
      <c r="DH137" s="263">
        <f t="shared" si="374"/>
        <v>0.8031950017704611</v>
      </c>
      <c r="DI137" s="263">
        <f t="shared" si="375"/>
        <v>0</v>
      </c>
      <c r="DJ137" s="268">
        <f t="shared" si="376"/>
        <v>0</v>
      </c>
      <c r="DL137" s="49">
        <f>'He Data'!P139/(1000000000*22413.6)</f>
        <v>4.4615768997394438E-14</v>
      </c>
      <c r="DM137" s="45">
        <f>DL137*('He Data'!Q139/'He Data'!P139)</f>
        <v>4.4615768997394438E-16</v>
      </c>
      <c r="DN137" s="50">
        <f t="shared" si="377"/>
        <v>26867616090.23093</v>
      </c>
      <c r="DO137" s="51">
        <f>DN137*('He Data'!Q139/'He Data'!P139)</f>
        <v>268676160.9023093</v>
      </c>
      <c r="DP137" s="50">
        <f t="shared" si="378"/>
        <v>6.5527793044642685E-14</v>
      </c>
      <c r="DQ137" s="50">
        <f t="shared" si="379"/>
        <v>6.5527793044642689E-16</v>
      </c>
      <c r="DR137" s="50">
        <f>('He Data'!P139/1000000000)*0.0000000008107131194</f>
        <v>8.1071311940000007E-19</v>
      </c>
      <c r="DS137" s="50">
        <f>('He Data'!P139/1000000000)/3785.41178*42</f>
        <v>1.1095226210766429E-11</v>
      </c>
      <c r="DW137" s="213" t="str">
        <f t="shared" si="452"/>
        <v>sample name</v>
      </c>
      <c r="DX137" s="324">
        <f t="shared" si="453"/>
        <v>11.682668485640901</v>
      </c>
      <c r="DY137" s="325">
        <f t="shared" si="380"/>
        <v>12.479820849095493</v>
      </c>
      <c r="DZ137" s="326">
        <f t="shared" si="381"/>
        <v>11682668.485640902</v>
      </c>
      <c r="EA137" s="326">
        <f t="shared" si="382"/>
        <v>4.4615793103292131E-14</v>
      </c>
      <c r="EB137" s="324">
        <f t="shared" si="383"/>
        <v>-5.40299948539397E-7</v>
      </c>
      <c r="EC137" s="326">
        <f t="shared" si="384"/>
        <v>11682662.173495721</v>
      </c>
      <c r="ED137" s="324">
        <f t="shared" si="385"/>
        <v>11.682662173495721</v>
      </c>
      <c r="EE137" s="326"/>
      <c r="EF137" s="457" t="str">
        <f>'Picking Information'!B140</f>
        <v>4</v>
      </c>
      <c r="EG137" s="459" t="str">
        <f>'Picking Information'!C140</f>
        <v>a</v>
      </c>
      <c r="EH137" s="510">
        <f>IF($EG137="a",'Alpha Ejection Compiler'!G137,IF($EG137="z",'Alpha Ejection Compiler'!N137,IF($EG137="t",'Alpha Ejection Compiler'!U137,IF($EG137="m",'Alpha Ejection Compiler'!AB137,-1))))</f>
        <v>8.9504172281360495E-7</v>
      </c>
      <c r="EI137" s="511">
        <f>'Alpha Ejection Compiler'!E137</f>
        <v>36.473074156562177</v>
      </c>
      <c r="EJ137" s="30">
        <f>IF($EG137="a",'Alpha Ejection Compiler'!H137,IF($EG137="z",'Alpha Ejection Compiler'!O137,IF($EG137="t",'Alpha Ejection Compiler'!V137,IF($EG137="m",'Alpha Ejection Compiler'!AC137,-1))))</f>
        <v>0.63662546245111906</v>
      </c>
      <c r="EK137" s="30">
        <f>IF($EG137="a",'Alpha Ejection Compiler'!I137,IF($EG137="z",'Alpha Ejection Compiler'!P137,IF($EG137="t",'Alpha Ejection Compiler'!W137,IF($EG137="m",'Alpha Ejection Compiler'!AD137,-1))))</f>
        <v>0.58319411675377286</v>
      </c>
      <c r="EL137" s="30">
        <f>IF($EG137="a",'Alpha Ejection Compiler'!J137,IF($EG137="z",'Alpha Ejection Compiler'!Q137,IF($EG137="t",'Alpha Ejection Compiler'!X137,IF($EG137="m",'Alpha Ejection Compiler'!AE137,-1))))</f>
        <v>0.57525580606267845</v>
      </c>
      <c r="EM137" s="30">
        <f>IF($EG137="a",'Alpha Ejection Compiler'!K137,IF($EG137="z",'Alpha Ejection Compiler'!R137,IF($EG137="t",'Alpha Ejection Compiler'!Y137,IF($EG137="m",'Alpha Ejection Compiler'!AF137,-1))))</f>
        <v>0.8803829323788831</v>
      </c>
      <c r="EN137" s="30">
        <f t="shared" si="386"/>
        <v>0.62289296042458098</v>
      </c>
      <c r="EO137" s="30">
        <f t="shared" si="387"/>
        <v>0.68086787185093611</v>
      </c>
      <c r="EP137" s="213" t="str">
        <f t="shared" si="454"/>
        <v>sample name</v>
      </c>
      <c r="EQ137" s="474">
        <f t="shared" si="455"/>
        <v>11.682662173495721</v>
      </c>
      <c r="ER137" s="475">
        <f t="shared" si="388"/>
        <v>12.479814106248931</v>
      </c>
      <c r="ES137" s="473">
        <f t="shared" si="389"/>
        <v>11682662.173495721</v>
      </c>
      <c r="ET137" s="476">
        <f t="shared" si="390"/>
        <v>2.7808242859479022E-14</v>
      </c>
      <c r="EU137" s="478">
        <f t="shared" si="391"/>
        <v>0.37671716784478099</v>
      </c>
      <c r="EV137" s="477">
        <f t="shared" si="392"/>
        <v>16083721.580382382</v>
      </c>
      <c r="EW137" s="474">
        <f t="shared" si="393"/>
        <v>16.083721580382381</v>
      </c>
      <c r="EX137" s="474"/>
      <c r="EZ137" s="128">
        <f t="shared" si="394"/>
        <v>2.9704040515747972E-21</v>
      </c>
      <c r="FA137" s="63">
        <f t="shared" si="395"/>
        <v>1.1973081346474233E-22</v>
      </c>
      <c r="FB137" s="67">
        <f t="shared" si="396"/>
        <v>7.2524363184255366E-22</v>
      </c>
      <c r="FC137" s="63">
        <f t="shared" si="397"/>
        <v>0</v>
      </c>
      <c r="FD137" s="63">
        <f t="shared" si="398"/>
        <v>3.8153784968820935E-21</v>
      </c>
      <c r="FE137" s="67">
        <f t="shared" si="399"/>
        <v>1.610802832088443E-10</v>
      </c>
      <c r="FF137" s="67">
        <f t="shared" si="400"/>
        <v>11682668.485640902</v>
      </c>
      <c r="FG137" s="64">
        <f t="shared" si="401"/>
        <v>11.682668485640901</v>
      </c>
      <c r="FH137" s="65">
        <f t="shared" si="402"/>
        <v>17150937.628700923</v>
      </c>
      <c r="FI137" s="65">
        <f t="shared" si="403"/>
        <v>17.150937628700923</v>
      </c>
      <c r="FJ137" s="65">
        <f t="shared" si="404"/>
        <v>19.472796493930787</v>
      </c>
      <c r="FK137" s="63">
        <f t="shared" si="405"/>
        <v>3.8153784968820935E-21</v>
      </c>
      <c r="FL137" s="63">
        <f t="shared" si="406"/>
        <v>4.3317286102918066E-21</v>
      </c>
      <c r="FM137" s="63">
        <f t="shared" si="407"/>
        <v>13264244.25602527</v>
      </c>
      <c r="FN137" s="65">
        <f t="shared" si="456"/>
        <v>13.26424425602527</v>
      </c>
      <c r="FO137" s="66">
        <f t="shared" si="408"/>
        <v>113.53779551588126</v>
      </c>
      <c r="FQ137" s="73">
        <f>IF('Picking Information'!U140="Y",'Calculations Page'!FG137,-1)</f>
        <v>11.682668485640901</v>
      </c>
      <c r="FR137" s="72">
        <f>IF('Picking Information'!U140="Y",'Calculations Page'!FN137,-1)</f>
        <v>13.26424425602527</v>
      </c>
      <c r="FS137" s="72">
        <f>IF('Picking Information'!A140="Y",1,'Calculations Page'!X137)</f>
        <v>0.68086787185093611</v>
      </c>
      <c r="FT137" s="72">
        <f t="shared" si="457"/>
        <v>7</v>
      </c>
      <c r="FU137" s="72">
        <f t="shared" si="409"/>
        <v>17.158495750257128</v>
      </c>
      <c r="FV137" s="72">
        <f t="shared" si="458"/>
        <v>19.481377818528117</v>
      </c>
      <c r="FW137" s="74">
        <f t="shared" si="410"/>
        <v>38.962755637056233</v>
      </c>
      <c r="FY137" s="79">
        <f t="shared" si="431"/>
        <v>49.847697442687604</v>
      </c>
      <c r="FZ137" s="80">
        <f t="shared" si="432"/>
        <v>0.49847697442687605</v>
      </c>
      <c r="GA137" s="80">
        <f>(DE137/1000)/'Calculations Page'!EH137</f>
        <v>641.16824195663492</v>
      </c>
      <c r="GB137" s="80">
        <f t="shared" si="433"/>
        <v>901.0749911138098</v>
      </c>
      <c r="GC137" s="80">
        <f>(DG137/1000)/'Calculations Page'!EH137</f>
        <v>633.38306452098186</v>
      </c>
      <c r="GD137" s="80">
        <f t="shared" si="434"/>
        <v>897.3827490919424</v>
      </c>
      <c r="GE137" s="80">
        <f>(DI137/1000)/'Calculations Page'!EH137</f>
        <v>0</v>
      </c>
      <c r="GF137" s="80" t="e">
        <f t="shared" si="435"/>
        <v>#DIV/0!</v>
      </c>
      <c r="GG137" s="81">
        <f t="shared" si="411"/>
        <v>790.01326211906564</v>
      </c>
      <c r="GH137" s="516">
        <f t="shared" si="436"/>
        <v>1.4263639754173495E-16</v>
      </c>
      <c r="GI137" s="515"/>
      <c r="GJ137" s="243"/>
      <c r="GK137" s="85" t="str">
        <f t="shared" si="412"/>
        <v>49.848</v>
      </c>
      <c r="GL137" s="86" t="str">
        <f t="shared" si="413"/>
        <v>0.498</v>
      </c>
      <c r="GM137" s="86" t="str">
        <f t="shared" si="414"/>
        <v>641.17</v>
      </c>
      <c r="GN137" s="86" t="str">
        <f t="shared" si="415"/>
        <v>901.07</v>
      </c>
      <c r="GO137" s="86" t="str">
        <f t="shared" si="416"/>
        <v>633.38</v>
      </c>
      <c r="GP137" s="86" t="str">
        <f t="shared" si="417"/>
        <v>897.38</v>
      </c>
      <c r="GQ137" s="86" t="str">
        <f t="shared" si="418"/>
        <v>0.00</v>
      </c>
      <c r="GR137" s="86" t="e">
        <f t="shared" si="419"/>
        <v>#DIV/0!</v>
      </c>
      <c r="GS137" s="86" t="str">
        <f t="shared" si="420"/>
        <v>11.68</v>
      </c>
      <c r="GT137" s="86" t="str">
        <f t="shared" si="421"/>
        <v>0.681</v>
      </c>
      <c r="GU137" s="86" t="str">
        <f t="shared" si="422"/>
        <v>17.16</v>
      </c>
      <c r="GV137" s="87" t="str">
        <f t="shared" si="423"/>
        <v>19.48</v>
      </c>
      <c r="GW137" s="87" t="str">
        <f t="shared" si="424"/>
        <v>13.26</v>
      </c>
      <c r="GX137" s="129"/>
      <c r="GY137" s="93"/>
    </row>
    <row r="138" spans="1:207">
      <c r="A138" s="39" t="str">
        <f>'Picking Information'!B141</f>
        <v>4</v>
      </c>
      <c r="B138" s="40" t="str">
        <f>'Picking Information'!D141</f>
        <v>TraIL</v>
      </c>
      <c r="C138" s="40" t="str">
        <f>'Picking Information'!E141</f>
        <v>sample name</v>
      </c>
      <c r="D138" s="45">
        <f>'Picking Information'!F141</f>
        <v>0</v>
      </c>
      <c r="E138" s="45">
        <v>1</v>
      </c>
      <c r="F138" s="121">
        <f>'Picking Information'!H141</f>
        <v>100</v>
      </c>
      <c r="G138" s="121">
        <f>'Picking Information'!I141</f>
        <v>100</v>
      </c>
      <c r="H138" s="121">
        <f>'Picking Information'!J141</f>
        <v>100</v>
      </c>
      <c r="I138" s="121">
        <f>'Picking Information'!K141</f>
        <v>100</v>
      </c>
      <c r="J138" s="121">
        <f t="shared" si="320"/>
        <v>100</v>
      </c>
      <c r="K138" s="121">
        <f t="shared" si="321"/>
        <v>100</v>
      </c>
      <c r="L138" s="121">
        <f t="shared" si="322"/>
        <v>50</v>
      </c>
      <c r="M138" s="121">
        <f>IF('Picking Information'!P141="N",'Calculations Page'!F138*1.5,'Calculations Page'!F138)</f>
        <v>100</v>
      </c>
      <c r="N138" s="46" t="str">
        <f>'Picking Information'!R141</f>
        <v>apatite</v>
      </c>
      <c r="O138" s="222"/>
      <c r="P138" s="47">
        <f t="shared" si="323"/>
        <v>2.0784609690826529E-6</v>
      </c>
      <c r="Q138" s="306">
        <f t="shared" si="324"/>
        <v>8.9504172281360495E-7</v>
      </c>
      <c r="R138" s="47">
        <f t="shared" si="325"/>
        <v>1.013358894683579</v>
      </c>
      <c r="S138" s="47">
        <f t="shared" si="326"/>
        <v>6.6199999999999995E-2</v>
      </c>
      <c r="T138" s="47">
        <f t="shared" si="327"/>
        <v>0.06</v>
      </c>
      <c r="U138" s="47">
        <f t="shared" si="328"/>
        <v>0.77623303054496762</v>
      </c>
      <c r="V138" s="47">
        <f t="shared" si="329"/>
        <v>0.69010694319999999</v>
      </c>
      <c r="W138" s="47">
        <f t="shared" si="330"/>
        <v>0.64881813560000001</v>
      </c>
      <c r="X138" s="239">
        <f t="shared" si="331"/>
        <v>0.68086787185093611</v>
      </c>
      <c r="Y138" s="306">
        <f t="shared" si="437"/>
        <v>5.6837745019660078E-3</v>
      </c>
      <c r="Z138" s="306">
        <f t="shared" si="438"/>
        <v>4.4752086140680244E-6</v>
      </c>
      <c r="AA138" s="192"/>
      <c r="AB138" s="192"/>
      <c r="AC138" s="192"/>
      <c r="AD138" s="192"/>
      <c r="AE138" s="192"/>
      <c r="AF138" s="192"/>
      <c r="AG138" s="251">
        <f t="shared" si="425"/>
        <v>1433738424205.7283</v>
      </c>
      <c r="AH138" s="246">
        <f t="shared" si="332"/>
        <v>8608725199.2922001</v>
      </c>
      <c r="AI138" s="246">
        <f t="shared" si="426"/>
        <v>1691112105561.1543</v>
      </c>
      <c r="AJ138" s="246">
        <f t="shared" si="333"/>
        <v>13847555888.523577</v>
      </c>
      <c r="AK138" s="246">
        <f t="shared" si="427"/>
        <v>174546574.43947619</v>
      </c>
      <c r="AL138" s="246">
        <f t="shared" si="334"/>
        <v>79527107.403615773</v>
      </c>
      <c r="AM138" s="213" t="str">
        <f t="shared" si="439"/>
        <v>sample name</v>
      </c>
      <c r="AN138" s="256">
        <f t="shared" si="335"/>
        <v>1303284548.9639471</v>
      </c>
      <c r="AO138" s="252">
        <f t="shared" si="336"/>
        <v>1433738424205.7283</v>
      </c>
      <c r="AP138" s="252">
        <f t="shared" si="428"/>
        <v>-2.199E-3</v>
      </c>
      <c r="AQ138" s="252">
        <f t="shared" si="429"/>
        <v>-0.99998423165137618</v>
      </c>
      <c r="AR138" s="252">
        <f t="shared" si="337"/>
        <v>8608725199.2922001</v>
      </c>
      <c r="AS138" s="252">
        <f t="shared" si="430"/>
        <v>1.6318924942564423E-4</v>
      </c>
      <c r="AT138" s="252">
        <f t="shared" si="338"/>
        <v>-7.452123257462559E-2</v>
      </c>
      <c r="AU138" s="252">
        <f t="shared" si="339"/>
        <v>137290153.01859486</v>
      </c>
      <c r="AV138" s="252">
        <f t="shared" si="440"/>
        <v>9456562.6330664139</v>
      </c>
      <c r="AW138" s="252">
        <f t="shared" si="340"/>
        <v>996169.97067578149</v>
      </c>
      <c r="AX138" s="252">
        <f t="shared" si="441"/>
        <v>2673662207.5426502</v>
      </c>
      <c r="AY138" s="252">
        <f t="shared" si="442"/>
        <v>1691112105561.1543</v>
      </c>
      <c r="AZ138" s="252">
        <f t="shared" si="443"/>
        <v>-0.13029600894067567</v>
      </c>
      <c r="BA138" s="252">
        <f t="shared" si="444"/>
        <v>-1</v>
      </c>
      <c r="BB138" s="252">
        <f t="shared" si="445"/>
        <v>13847555888.523577</v>
      </c>
      <c r="BC138" s="252">
        <f t="shared" si="446"/>
        <v>5.34545603211162E-4</v>
      </c>
      <c r="BD138" s="252">
        <f t="shared" si="447"/>
        <v>-4.1025163014571245E-3</v>
      </c>
      <c r="BE138" s="252">
        <f t="shared" si="448"/>
        <v>26831629.130094022</v>
      </c>
      <c r="BF138" s="252">
        <f t="shared" si="341"/>
        <v>269331.52955150726</v>
      </c>
      <c r="BG138" s="252">
        <f t="shared" si="342"/>
        <v>124328.76421099737</v>
      </c>
      <c r="BH138" s="213"/>
      <c r="BI138" s="213"/>
      <c r="BJ138" s="213"/>
      <c r="BK138" s="213"/>
      <c r="BL138" s="213" t="str">
        <f t="shared" si="449"/>
        <v>sample name</v>
      </c>
      <c r="BM138" s="485">
        <f>(($AC$20-'ICPMS Data'!V139)/('ICPMS Data'!V139/$AC$12-1)*AG138)</f>
        <v>1442224508600.5576</v>
      </c>
      <c r="BN138" s="485">
        <f t="shared" si="343"/>
        <v>1433738424205.7283</v>
      </c>
      <c r="BO138" s="485">
        <f>$AC$33-'ICPMS Data'!V139</f>
        <v>-0.99999899999999997</v>
      </c>
      <c r="BP138" s="485">
        <f>'ICPMS Data'!V139/$AC$12-1</f>
        <v>-0.9928325688073395</v>
      </c>
      <c r="BQ138" s="485">
        <f t="shared" si="344"/>
        <v>8608725199.2922001</v>
      </c>
      <c r="BR138" s="485">
        <f>SQRT($AD$33^2+'ICPMS Data'!W139^2)</f>
        <v>1</v>
      </c>
      <c r="BS138" s="485">
        <f>BP138*SQRT(('ICPMS Data'!W139/'ICPMS Data'!V139)^2+($AE$12/$AC$12)^2)</f>
        <v>-0.99285807041188889</v>
      </c>
      <c r="BT138" s="485">
        <f t="shared" si="345"/>
        <v>2039659057534.6572</v>
      </c>
      <c r="BU138" s="485">
        <f t="shared" si="450"/>
        <v>10464703511.882029</v>
      </c>
      <c r="BV138" s="485">
        <f t="shared" si="346"/>
        <v>14799656485.616226</v>
      </c>
      <c r="BW138" s="485">
        <f>AI138*(($AC$21-'ICPMS Data'!X139)/('ICPMS Data'!X139/$AC$13-1))</f>
        <v>1473438918630.7102</v>
      </c>
      <c r="BX138" s="485">
        <f t="shared" si="347"/>
        <v>1691112105561.1543</v>
      </c>
      <c r="BY138" s="485">
        <f>$AC$34-'ICPMS Data'!X139</f>
        <v>-0.99999899999999997</v>
      </c>
      <c r="BZ138" s="485">
        <f>'ICPMS Data'!X139/$AC$13-1</f>
        <v>-1</v>
      </c>
      <c r="CA138" s="485">
        <f t="shared" si="348"/>
        <v>13847555888.523577</v>
      </c>
      <c r="CB138" s="485">
        <f>SQRT($AD$34^2+'ICPMS Data'!Y139^2)</f>
        <v>1</v>
      </c>
      <c r="CC138" s="485">
        <f>BZ138*SQRT(('ICPMS Data'!Y139/'ICPMS Data'!X139)^2+($AE$13/$AC$13)^2)</f>
        <v>-1</v>
      </c>
      <c r="CD138" s="485">
        <f t="shared" si="349"/>
        <v>2083793272822.5024</v>
      </c>
      <c r="CE138" s="485">
        <v>0</v>
      </c>
      <c r="CF138" s="485">
        <v>0</v>
      </c>
      <c r="CG138" s="213" t="str">
        <f t="shared" si="350"/>
        <v>sample name</v>
      </c>
      <c r="CH138" s="262">
        <f t="shared" si="351"/>
        <v>1440921224051.5938</v>
      </c>
      <c r="CI138" s="257">
        <f t="shared" si="352"/>
        <v>2039659062155.1809</v>
      </c>
      <c r="CJ138" s="257">
        <f t="shared" si="451"/>
        <v>10455246949.248962</v>
      </c>
      <c r="CK138" s="257">
        <f t="shared" si="353"/>
        <v>14799656519.142496</v>
      </c>
      <c r="CL138" s="262">
        <f t="shared" si="354"/>
        <v>1470765256423.1675</v>
      </c>
      <c r="CM138" s="257">
        <f t="shared" si="355"/>
        <v>2083793272995.249</v>
      </c>
      <c r="CN138" s="262">
        <f t="shared" si="356"/>
        <v>-269331.52955150726</v>
      </c>
      <c r="CO138" s="257">
        <f t="shared" si="357"/>
        <v>124328.76421099737</v>
      </c>
      <c r="CP138" s="286"/>
      <c r="CQ138" s="218">
        <f t="shared" si="358"/>
        <v>2.4109243704332935E-12</v>
      </c>
      <c r="CR138" s="48">
        <f t="shared" si="359"/>
        <v>3.3882271664527924E-12</v>
      </c>
      <c r="CS138" s="219">
        <f t="shared" si="360"/>
        <v>2.3935568505840428E-12</v>
      </c>
      <c r="CT138" s="219">
        <f t="shared" si="361"/>
        <v>3.3881379770019618E-12</v>
      </c>
      <c r="CU138" s="323">
        <f t="shared" si="362"/>
        <v>0.56437141893797726</v>
      </c>
      <c r="CV138" s="219">
        <f t="shared" si="363"/>
        <v>1.7367519849250768E-14</v>
      </c>
      <c r="CW138" s="219">
        <f t="shared" si="364"/>
        <v>2.4584147041764943E-14</v>
      </c>
      <c r="CX138" s="323">
        <f t="shared" si="365"/>
        <v>3.5831675947316753E-3</v>
      </c>
      <c r="CY138" s="48">
        <f t="shared" si="366"/>
        <v>2.443131655187986E-12</v>
      </c>
      <c r="CZ138" s="48">
        <f t="shared" si="367"/>
        <v>3.4614506195934368E-12</v>
      </c>
      <c r="DA138" s="323">
        <f t="shared" si="368"/>
        <v>0.43204541346729097</v>
      </c>
      <c r="DB138" s="219">
        <f t="shared" si="369"/>
        <v>0</v>
      </c>
      <c r="DC138" s="219">
        <f t="shared" si="370"/>
        <v>0</v>
      </c>
      <c r="DD138" s="213"/>
      <c r="DE138" s="267">
        <f t="shared" si="371"/>
        <v>0.57387232789423681</v>
      </c>
      <c r="DF138" s="263">
        <f t="shared" si="372"/>
        <v>0.80649971243075813</v>
      </c>
      <c r="DG138" s="263">
        <f t="shared" si="373"/>
        <v>0.56690426926982029</v>
      </c>
      <c r="DH138" s="263">
        <f t="shared" si="374"/>
        <v>0.8031950017704611</v>
      </c>
      <c r="DI138" s="263">
        <f t="shared" si="375"/>
        <v>0</v>
      </c>
      <c r="DJ138" s="268">
        <f t="shared" si="376"/>
        <v>0</v>
      </c>
      <c r="DL138" s="49">
        <f>'He Data'!P140/(1000000000*22413.6)</f>
        <v>4.4615768997394438E-14</v>
      </c>
      <c r="DM138" s="45">
        <f>DL138*('He Data'!Q140/'He Data'!P140)</f>
        <v>4.4615768997394438E-16</v>
      </c>
      <c r="DN138" s="50">
        <f t="shared" si="377"/>
        <v>26867616090.23093</v>
      </c>
      <c r="DO138" s="51">
        <f>DN138*('He Data'!Q140/'He Data'!P140)</f>
        <v>268676160.9023093</v>
      </c>
      <c r="DP138" s="50">
        <f t="shared" si="378"/>
        <v>6.5527793044642685E-14</v>
      </c>
      <c r="DQ138" s="50">
        <f t="shared" si="379"/>
        <v>6.5527793044642689E-16</v>
      </c>
      <c r="DR138" s="50">
        <f>('He Data'!P140/1000000000)*0.0000000008107131194</f>
        <v>8.1071311940000007E-19</v>
      </c>
      <c r="DS138" s="50">
        <f>('He Data'!P140/1000000000)/3785.41178*42</f>
        <v>1.1095226210766429E-11</v>
      </c>
      <c r="DW138" s="213" t="str">
        <f t="shared" si="452"/>
        <v>sample name</v>
      </c>
      <c r="DX138" s="324">
        <f t="shared" si="453"/>
        <v>11.682668485640901</v>
      </c>
      <c r="DY138" s="325">
        <f t="shared" si="380"/>
        <v>12.479820849095493</v>
      </c>
      <c r="DZ138" s="326">
        <f t="shared" si="381"/>
        <v>11682668.485640902</v>
      </c>
      <c r="EA138" s="326">
        <f t="shared" si="382"/>
        <v>4.4615793103292131E-14</v>
      </c>
      <c r="EB138" s="324">
        <f t="shared" si="383"/>
        <v>-5.40299948539397E-7</v>
      </c>
      <c r="EC138" s="326">
        <f t="shared" si="384"/>
        <v>11682662.173495721</v>
      </c>
      <c r="ED138" s="324">
        <f t="shared" si="385"/>
        <v>11.682662173495721</v>
      </c>
      <c r="EE138" s="326"/>
      <c r="EF138" s="457" t="str">
        <f>'Picking Information'!B141</f>
        <v>4</v>
      </c>
      <c r="EG138" s="459" t="str">
        <f>'Picking Information'!C141</f>
        <v>a</v>
      </c>
      <c r="EH138" s="510">
        <f>IF($EG138="a",'Alpha Ejection Compiler'!G138,IF($EG138="z",'Alpha Ejection Compiler'!N138,IF($EG138="t",'Alpha Ejection Compiler'!U138,IF($EG138="m",'Alpha Ejection Compiler'!AB138,-1))))</f>
        <v>8.9504172281360495E-7</v>
      </c>
      <c r="EI138" s="511">
        <f>'Alpha Ejection Compiler'!E138</f>
        <v>36.473074156562177</v>
      </c>
      <c r="EJ138" s="30">
        <f>IF($EG138="a",'Alpha Ejection Compiler'!H138,IF($EG138="z",'Alpha Ejection Compiler'!O138,IF($EG138="t",'Alpha Ejection Compiler'!V138,IF($EG138="m",'Alpha Ejection Compiler'!AC138,-1))))</f>
        <v>0.63662546245111906</v>
      </c>
      <c r="EK138" s="30">
        <f>IF($EG138="a",'Alpha Ejection Compiler'!I138,IF($EG138="z",'Alpha Ejection Compiler'!P138,IF($EG138="t",'Alpha Ejection Compiler'!W138,IF($EG138="m",'Alpha Ejection Compiler'!AD138,-1))))</f>
        <v>0.58319411675377286</v>
      </c>
      <c r="EL138" s="30">
        <f>IF($EG138="a",'Alpha Ejection Compiler'!J138,IF($EG138="z",'Alpha Ejection Compiler'!Q138,IF($EG138="t",'Alpha Ejection Compiler'!X138,IF($EG138="m",'Alpha Ejection Compiler'!AE138,-1))))</f>
        <v>0.57525580606267845</v>
      </c>
      <c r="EM138" s="30">
        <f>IF($EG138="a",'Alpha Ejection Compiler'!K138,IF($EG138="z",'Alpha Ejection Compiler'!R138,IF($EG138="t",'Alpha Ejection Compiler'!Y138,IF($EG138="m",'Alpha Ejection Compiler'!AF138,-1))))</f>
        <v>0.8803829323788831</v>
      </c>
      <c r="EN138" s="30">
        <f t="shared" si="386"/>
        <v>0.62289296042458098</v>
      </c>
      <c r="EO138" s="30">
        <f t="shared" si="387"/>
        <v>0.68086787185093611</v>
      </c>
      <c r="EP138" s="213" t="str">
        <f t="shared" si="454"/>
        <v>sample name</v>
      </c>
      <c r="EQ138" s="474">
        <f t="shared" si="455"/>
        <v>11.682662173495721</v>
      </c>
      <c r="ER138" s="475">
        <f t="shared" si="388"/>
        <v>12.479814106248931</v>
      </c>
      <c r="ES138" s="473">
        <f t="shared" si="389"/>
        <v>11682662.173495721</v>
      </c>
      <c r="ET138" s="476">
        <f t="shared" si="390"/>
        <v>2.7808242859479022E-14</v>
      </c>
      <c r="EU138" s="478">
        <f t="shared" si="391"/>
        <v>0.37671716784478099</v>
      </c>
      <c r="EV138" s="477">
        <f t="shared" si="392"/>
        <v>16083721.580382382</v>
      </c>
      <c r="EW138" s="474">
        <f t="shared" si="393"/>
        <v>16.083721580382381</v>
      </c>
      <c r="EX138" s="474"/>
      <c r="EZ138" s="128">
        <f t="shared" si="394"/>
        <v>2.9704040515747972E-21</v>
      </c>
      <c r="FA138" s="63">
        <f t="shared" si="395"/>
        <v>1.1973081346474233E-22</v>
      </c>
      <c r="FB138" s="67">
        <f t="shared" si="396"/>
        <v>7.2524363184255366E-22</v>
      </c>
      <c r="FC138" s="63">
        <f t="shared" si="397"/>
        <v>0</v>
      </c>
      <c r="FD138" s="63">
        <f t="shared" si="398"/>
        <v>3.8153784968820935E-21</v>
      </c>
      <c r="FE138" s="67">
        <f t="shared" si="399"/>
        <v>1.610802832088443E-10</v>
      </c>
      <c r="FF138" s="67">
        <f t="shared" si="400"/>
        <v>11682668.485640902</v>
      </c>
      <c r="FG138" s="64">
        <f t="shared" si="401"/>
        <v>11.682668485640901</v>
      </c>
      <c r="FH138" s="65">
        <f t="shared" si="402"/>
        <v>17150937.628700923</v>
      </c>
      <c r="FI138" s="65">
        <f t="shared" si="403"/>
        <v>17.150937628700923</v>
      </c>
      <c r="FJ138" s="65">
        <f t="shared" si="404"/>
        <v>19.472796493930787</v>
      </c>
      <c r="FK138" s="63">
        <f t="shared" si="405"/>
        <v>3.8153784968820935E-21</v>
      </c>
      <c r="FL138" s="63">
        <f t="shared" si="406"/>
        <v>4.3317286102918066E-21</v>
      </c>
      <c r="FM138" s="63">
        <f t="shared" si="407"/>
        <v>13264244.25602527</v>
      </c>
      <c r="FN138" s="65">
        <f t="shared" si="456"/>
        <v>13.26424425602527</v>
      </c>
      <c r="FO138" s="66">
        <f t="shared" si="408"/>
        <v>113.53779551588126</v>
      </c>
      <c r="FQ138" s="73">
        <f>IF('Picking Information'!U141="Y",'Calculations Page'!FG138,-1)</f>
        <v>11.682668485640901</v>
      </c>
      <c r="FR138" s="72">
        <f>IF('Picking Information'!U141="Y",'Calculations Page'!FN138,-1)</f>
        <v>13.26424425602527</v>
      </c>
      <c r="FS138" s="72">
        <f>IF('Picking Information'!A141="Y",1,'Calculations Page'!X138)</f>
        <v>0.68086787185093611</v>
      </c>
      <c r="FT138" s="72">
        <f t="shared" si="457"/>
        <v>7</v>
      </c>
      <c r="FU138" s="72">
        <f t="shared" si="409"/>
        <v>17.158495750257128</v>
      </c>
      <c r="FV138" s="72">
        <f t="shared" si="458"/>
        <v>19.481377818528117</v>
      </c>
      <c r="FW138" s="74">
        <f t="shared" si="410"/>
        <v>38.962755637056233</v>
      </c>
      <c r="FY138" s="79">
        <f t="shared" si="431"/>
        <v>49.847697442687604</v>
      </c>
      <c r="FZ138" s="80">
        <f t="shared" si="432"/>
        <v>0.49847697442687605</v>
      </c>
      <c r="GA138" s="80">
        <f>(DE138/1000)/'Calculations Page'!EH138</f>
        <v>641.16824195663492</v>
      </c>
      <c r="GB138" s="80">
        <f t="shared" si="433"/>
        <v>901.0749911138098</v>
      </c>
      <c r="GC138" s="80">
        <f>(DG138/1000)/'Calculations Page'!EH138</f>
        <v>633.38306452098186</v>
      </c>
      <c r="GD138" s="80">
        <f t="shared" si="434"/>
        <v>897.3827490919424</v>
      </c>
      <c r="GE138" s="80">
        <f>(DI138/1000)/'Calculations Page'!EH138</f>
        <v>0</v>
      </c>
      <c r="GF138" s="80" t="e">
        <f t="shared" si="435"/>
        <v>#DIV/0!</v>
      </c>
      <c r="GG138" s="81">
        <f t="shared" si="411"/>
        <v>790.01326211906564</v>
      </c>
      <c r="GH138" s="516">
        <f t="shared" si="436"/>
        <v>1.4263639754173495E-16</v>
      </c>
      <c r="GI138" s="515"/>
      <c r="GJ138" s="243"/>
      <c r="GK138" s="85" t="str">
        <f t="shared" si="412"/>
        <v>49.848</v>
      </c>
      <c r="GL138" s="86" t="str">
        <f t="shared" si="413"/>
        <v>0.498</v>
      </c>
      <c r="GM138" s="86" t="str">
        <f t="shared" si="414"/>
        <v>641.17</v>
      </c>
      <c r="GN138" s="86" t="str">
        <f t="shared" si="415"/>
        <v>901.07</v>
      </c>
      <c r="GO138" s="86" t="str">
        <f t="shared" si="416"/>
        <v>633.38</v>
      </c>
      <c r="GP138" s="86" t="str">
        <f t="shared" si="417"/>
        <v>897.38</v>
      </c>
      <c r="GQ138" s="86" t="str">
        <f t="shared" si="418"/>
        <v>0.00</v>
      </c>
      <c r="GR138" s="86" t="e">
        <f t="shared" si="419"/>
        <v>#DIV/0!</v>
      </c>
      <c r="GS138" s="86" t="str">
        <f t="shared" si="420"/>
        <v>11.68</v>
      </c>
      <c r="GT138" s="86" t="str">
        <f t="shared" si="421"/>
        <v>0.681</v>
      </c>
      <c r="GU138" s="86" t="str">
        <f t="shared" si="422"/>
        <v>17.16</v>
      </c>
      <c r="GV138" s="87" t="str">
        <f t="shared" si="423"/>
        <v>19.48</v>
      </c>
      <c r="GW138" s="87" t="str">
        <f t="shared" si="424"/>
        <v>13.26</v>
      </c>
      <c r="GX138" s="129"/>
      <c r="GY138" s="93"/>
    </row>
    <row r="139" spans="1:207">
      <c r="A139" s="39" t="str">
        <f>'Picking Information'!B142</f>
        <v>4</v>
      </c>
      <c r="B139" s="40" t="str">
        <f>'Picking Information'!D142</f>
        <v>TraIL</v>
      </c>
      <c r="C139" s="40" t="str">
        <f>'Picking Information'!E142</f>
        <v>sample name</v>
      </c>
      <c r="D139" s="45">
        <f>'Picking Information'!F142</f>
        <v>0</v>
      </c>
      <c r="E139" s="45">
        <v>1</v>
      </c>
      <c r="F139" s="121">
        <f>'Picking Information'!H142</f>
        <v>100</v>
      </c>
      <c r="G139" s="121">
        <f>'Picking Information'!I142</f>
        <v>100</v>
      </c>
      <c r="H139" s="121">
        <f>'Picking Information'!J142</f>
        <v>100</v>
      </c>
      <c r="I139" s="121">
        <f>'Picking Information'!K142</f>
        <v>100</v>
      </c>
      <c r="J139" s="121">
        <f t="shared" si="320"/>
        <v>100</v>
      </c>
      <c r="K139" s="121">
        <f t="shared" si="321"/>
        <v>100</v>
      </c>
      <c r="L139" s="121">
        <f t="shared" si="322"/>
        <v>50</v>
      </c>
      <c r="M139" s="121">
        <f>IF('Picking Information'!P142="N",'Calculations Page'!F139*1.5,'Calculations Page'!F139)</f>
        <v>100</v>
      </c>
      <c r="N139" s="46" t="str">
        <f>'Picking Information'!R142</f>
        <v>apatite</v>
      </c>
      <c r="O139" s="222"/>
      <c r="P139" s="47">
        <f t="shared" si="323"/>
        <v>2.0784609690826529E-6</v>
      </c>
      <c r="Q139" s="306">
        <f t="shared" si="324"/>
        <v>8.9504172281360495E-7</v>
      </c>
      <c r="R139" s="47">
        <f t="shared" si="325"/>
        <v>1.013358894683579</v>
      </c>
      <c r="S139" s="47">
        <f t="shared" si="326"/>
        <v>6.6199999999999995E-2</v>
      </c>
      <c r="T139" s="47">
        <f t="shared" si="327"/>
        <v>0.06</v>
      </c>
      <c r="U139" s="47">
        <f t="shared" si="328"/>
        <v>0.77623303054496762</v>
      </c>
      <c r="V139" s="47">
        <f t="shared" si="329"/>
        <v>0.69010694319999999</v>
      </c>
      <c r="W139" s="47">
        <f t="shared" si="330"/>
        <v>0.64881813560000001</v>
      </c>
      <c r="X139" s="239">
        <f t="shared" si="331"/>
        <v>0.68086787185093611</v>
      </c>
      <c r="Y139" s="306">
        <f t="shared" si="437"/>
        <v>5.6837745019660078E-3</v>
      </c>
      <c r="Z139" s="306">
        <f t="shared" si="438"/>
        <v>4.4752086140680244E-6</v>
      </c>
      <c r="AA139" s="192"/>
      <c r="AB139" s="192"/>
      <c r="AC139" s="192"/>
      <c r="AD139" s="192"/>
      <c r="AE139" s="192"/>
      <c r="AF139" s="192"/>
      <c r="AG139" s="251">
        <f t="shared" si="425"/>
        <v>1433738424205.7283</v>
      </c>
      <c r="AH139" s="246">
        <f t="shared" si="332"/>
        <v>8608725199.2922001</v>
      </c>
      <c r="AI139" s="246">
        <f t="shared" si="426"/>
        <v>1691112105561.1543</v>
      </c>
      <c r="AJ139" s="246">
        <f t="shared" si="333"/>
        <v>13847555888.523577</v>
      </c>
      <c r="AK139" s="246">
        <f t="shared" si="427"/>
        <v>174546574.43947619</v>
      </c>
      <c r="AL139" s="246">
        <f t="shared" si="334"/>
        <v>79527107.403615773</v>
      </c>
      <c r="AM139" s="213" t="str">
        <f t="shared" si="439"/>
        <v>sample name</v>
      </c>
      <c r="AN139" s="256">
        <f t="shared" si="335"/>
        <v>1303284548.9639471</v>
      </c>
      <c r="AO139" s="252">
        <f t="shared" si="336"/>
        <v>1433738424205.7283</v>
      </c>
      <c r="AP139" s="252">
        <f t="shared" si="428"/>
        <v>-2.199E-3</v>
      </c>
      <c r="AQ139" s="252">
        <f t="shared" si="429"/>
        <v>-0.99998423165137618</v>
      </c>
      <c r="AR139" s="252">
        <f t="shared" si="337"/>
        <v>8608725199.2922001</v>
      </c>
      <c r="AS139" s="252">
        <f t="shared" si="430"/>
        <v>1.6318924942564423E-4</v>
      </c>
      <c r="AT139" s="252">
        <f t="shared" si="338"/>
        <v>-7.452123257462559E-2</v>
      </c>
      <c r="AU139" s="252">
        <f t="shared" si="339"/>
        <v>137290153.01859486</v>
      </c>
      <c r="AV139" s="252">
        <f t="shared" si="440"/>
        <v>9456562.6330664139</v>
      </c>
      <c r="AW139" s="252">
        <f t="shared" si="340"/>
        <v>996169.97067578149</v>
      </c>
      <c r="AX139" s="252">
        <f t="shared" si="441"/>
        <v>2673662207.5426502</v>
      </c>
      <c r="AY139" s="252">
        <f t="shared" si="442"/>
        <v>1691112105561.1543</v>
      </c>
      <c r="AZ139" s="252">
        <f t="shared" si="443"/>
        <v>-0.13029600894067567</v>
      </c>
      <c r="BA139" s="252">
        <f t="shared" si="444"/>
        <v>-1</v>
      </c>
      <c r="BB139" s="252">
        <f t="shared" si="445"/>
        <v>13847555888.523577</v>
      </c>
      <c r="BC139" s="252">
        <f t="shared" si="446"/>
        <v>5.34545603211162E-4</v>
      </c>
      <c r="BD139" s="252">
        <f t="shared" si="447"/>
        <v>-4.1025163014571245E-3</v>
      </c>
      <c r="BE139" s="252">
        <f t="shared" si="448"/>
        <v>26831629.130094022</v>
      </c>
      <c r="BF139" s="252">
        <f t="shared" si="341"/>
        <v>269331.52955150726</v>
      </c>
      <c r="BG139" s="252">
        <f t="shared" si="342"/>
        <v>124328.76421099737</v>
      </c>
      <c r="BH139" s="213"/>
      <c r="BI139" s="213"/>
      <c r="BJ139" s="213"/>
      <c r="BK139" s="213"/>
      <c r="BL139" s="213" t="str">
        <f t="shared" si="449"/>
        <v>sample name</v>
      </c>
      <c r="BM139" s="485">
        <f>(($AC$20-'ICPMS Data'!V140)/('ICPMS Data'!V140/$AC$12-1)*AG139)</f>
        <v>1442224508600.5576</v>
      </c>
      <c r="BN139" s="485">
        <f t="shared" si="343"/>
        <v>1433738424205.7283</v>
      </c>
      <c r="BO139" s="485">
        <f>$AC$33-'ICPMS Data'!V140</f>
        <v>-0.99999899999999997</v>
      </c>
      <c r="BP139" s="485">
        <f>'ICPMS Data'!V140/$AC$12-1</f>
        <v>-0.9928325688073395</v>
      </c>
      <c r="BQ139" s="485">
        <f t="shared" si="344"/>
        <v>8608725199.2922001</v>
      </c>
      <c r="BR139" s="485">
        <f>SQRT($AD$33^2+'ICPMS Data'!W140^2)</f>
        <v>1</v>
      </c>
      <c r="BS139" s="485">
        <f>BP139*SQRT(('ICPMS Data'!W140/'ICPMS Data'!V140)^2+($AE$12/$AC$12)^2)</f>
        <v>-0.99285807041188889</v>
      </c>
      <c r="BT139" s="485">
        <f t="shared" si="345"/>
        <v>2039659057534.6572</v>
      </c>
      <c r="BU139" s="485">
        <f t="shared" si="450"/>
        <v>10464703511.882029</v>
      </c>
      <c r="BV139" s="485">
        <f t="shared" si="346"/>
        <v>14799656485.616226</v>
      </c>
      <c r="BW139" s="485">
        <f>AI139*(($AC$21-'ICPMS Data'!X140)/('ICPMS Data'!X140/$AC$13-1))</f>
        <v>1473438918630.7102</v>
      </c>
      <c r="BX139" s="485">
        <f t="shared" si="347"/>
        <v>1691112105561.1543</v>
      </c>
      <c r="BY139" s="485">
        <f>$AC$34-'ICPMS Data'!X140</f>
        <v>-0.99999899999999997</v>
      </c>
      <c r="BZ139" s="485">
        <f>'ICPMS Data'!X140/$AC$13-1</f>
        <v>-1</v>
      </c>
      <c r="CA139" s="485">
        <f t="shared" si="348"/>
        <v>13847555888.523577</v>
      </c>
      <c r="CB139" s="485">
        <f>SQRT($AD$34^2+'ICPMS Data'!Y140^2)</f>
        <v>1</v>
      </c>
      <c r="CC139" s="485">
        <f>BZ139*SQRT(('ICPMS Data'!Y140/'ICPMS Data'!X140)^2+($AE$13/$AC$13)^2)</f>
        <v>-1</v>
      </c>
      <c r="CD139" s="485">
        <f t="shared" si="349"/>
        <v>2083793272822.5024</v>
      </c>
      <c r="CE139" s="485">
        <v>0</v>
      </c>
      <c r="CF139" s="485">
        <v>0</v>
      </c>
      <c r="CG139" s="213" t="str">
        <f t="shared" si="350"/>
        <v>sample name</v>
      </c>
      <c r="CH139" s="262">
        <f t="shared" si="351"/>
        <v>1440921224051.5938</v>
      </c>
      <c r="CI139" s="257">
        <f t="shared" si="352"/>
        <v>2039659062155.1809</v>
      </c>
      <c r="CJ139" s="257">
        <f t="shared" si="451"/>
        <v>10455246949.248962</v>
      </c>
      <c r="CK139" s="257">
        <f t="shared" si="353"/>
        <v>14799656519.142496</v>
      </c>
      <c r="CL139" s="262">
        <f t="shared" si="354"/>
        <v>1470765256423.1675</v>
      </c>
      <c r="CM139" s="257">
        <f t="shared" si="355"/>
        <v>2083793272995.249</v>
      </c>
      <c r="CN139" s="262">
        <f t="shared" si="356"/>
        <v>-269331.52955150726</v>
      </c>
      <c r="CO139" s="257">
        <f t="shared" si="357"/>
        <v>124328.76421099737</v>
      </c>
      <c r="CP139" s="286"/>
      <c r="CQ139" s="218">
        <f t="shared" si="358"/>
        <v>2.4109243704332935E-12</v>
      </c>
      <c r="CR139" s="48">
        <f t="shared" si="359"/>
        <v>3.3882271664527924E-12</v>
      </c>
      <c r="CS139" s="219">
        <f t="shared" si="360"/>
        <v>2.3935568505840428E-12</v>
      </c>
      <c r="CT139" s="219">
        <f t="shared" si="361"/>
        <v>3.3881379770019618E-12</v>
      </c>
      <c r="CU139" s="323">
        <f t="shared" si="362"/>
        <v>0.56437141893797726</v>
      </c>
      <c r="CV139" s="219">
        <f t="shared" si="363"/>
        <v>1.7367519849250768E-14</v>
      </c>
      <c r="CW139" s="219">
        <f t="shared" si="364"/>
        <v>2.4584147041764943E-14</v>
      </c>
      <c r="CX139" s="323">
        <f t="shared" si="365"/>
        <v>3.5831675947316753E-3</v>
      </c>
      <c r="CY139" s="48">
        <f t="shared" si="366"/>
        <v>2.443131655187986E-12</v>
      </c>
      <c r="CZ139" s="48">
        <f t="shared" si="367"/>
        <v>3.4614506195934368E-12</v>
      </c>
      <c r="DA139" s="323">
        <f t="shared" si="368"/>
        <v>0.43204541346729097</v>
      </c>
      <c r="DB139" s="219">
        <f t="shared" si="369"/>
        <v>0</v>
      </c>
      <c r="DC139" s="219">
        <f t="shared" si="370"/>
        <v>0</v>
      </c>
      <c r="DD139" s="213"/>
      <c r="DE139" s="267">
        <f t="shared" si="371"/>
        <v>0.57387232789423681</v>
      </c>
      <c r="DF139" s="263">
        <f t="shared" si="372"/>
        <v>0.80649971243075813</v>
      </c>
      <c r="DG139" s="263">
        <f t="shared" si="373"/>
        <v>0.56690426926982029</v>
      </c>
      <c r="DH139" s="263">
        <f t="shared" si="374"/>
        <v>0.8031950017704611</v>
      </c>
      <c r="DI139" s="263">
        <f t="shared" si="375"/>
        <v>0</v>
      </c>
      <c r="DJ139" s="268">
        <f t="shared" si="376"/>
        <v>0</v>
      </c>
      <c r="DL139" s="49">
        <f>'He Data'!P141/(1000000000*22413.6)</f>
        <v>4.4615768997394438E-14</v>
      </c>
      <c r="DM139" s="45">
        <f>DL139*('He Data'!Q141/'He Data'!P141)</f>
        <v>4.4615768997394438E-16</v>
      </c>
      <c r="DN139" s="50">
        <f t="shared" si="377"/>
        <v>26867616090.23093</v>
      </c>
      <c r="DO139" s="51">
        <f>DN139*('He Data'!Q141/'He Data'!P141)</f>
        <v>268676160.9023093</v>
      </c>
      <c r="DP139" s="50">
        <f t="shared" si="378"/>
        <v>6.5527793044642685E-14</v>
      </c>
      <c r="DQ139" s="50">
        <f t="shared" si="379"/>
        <v>6.5527793044642689E-16</v>
      </c>
      <c r="DR139" s="50">
        <f>('He Data'!P141/1000000000)*0.0000000008107131194</f>
        <v>8.1071311940000007E-19</v>
      </c>
      <c r="DS139" s="50">
        <f>('He Data'!P141/1000000000)/3785.41178*42</f>
        <v>1.1095226210766429E-11</v>
      </c>
      <c r="DW139" s="213" t="str">
        <f t="shared" si="452"/>
        <v>sample name</v>
      </c>
      <c r="DX139" s="324">
        <f t="shared" si="453"/>
        <v>11.682668485640901</v>
      </c>
      <c r="DY139" s="325">
        <f t="shared" si="380"/>
        <v>12.479820849095493</v>
      </c>
      <c r="DZ139" s="326">
        <f t="shared" si="381"/>
        <v>11682668.485640902</v>
      </c>
      <c r="EA139" s="326">
        <f t="shared" si="382"/>
        <v>4.4615793103292131E-14</v>
      </c>
      <c r="EB139" s="324">
        <f t="shared" si="383"/>
        <v>-5.40299948539397E-7</v>
      </c>
      <c r="EC139" s="326">
        <f t="shared" si="384"/>
        <v>11682662.173495721</v>
      </c>
      <c r="ED139" s="324">
        <f t="shared" si="385"/>
        <v>11.682662173495721</v>
      </c>
      <c r="EE139" s="326"/>
      <c r="EF139" s="457" t="str">
        <f>'Picking Information'!B142</f>
        <v>4</v>
      </c>
      <c r="EG139" s="459" t="str">
        <f>'Picking Information'!C142</f>
        <v>a</v>
      </c>
      <c r="EH139" s="510">
        <f>IF($EG139="a",'Alpha Ejection Compiler'!G139,IF($EG139="z",'Alpha Ejection Compiler'!N139,IF($EG139="t",'Alpha Ejection Compiler'!U139,IF($EG139="m",'Alpha Ejection Compiler'!AB139,-1))))</f>
        <v>8.9504172281360495E-7</v>
      </c>
      <c r="EI139" s="511">
        <f>'Alpha Ejection Compiler'!E139</f>
        <v>36.473074156562177</v>
      </c>
      <c r="EJ139" s="30">
        <f>IF($EG139="a",'Alpha Ejection Compiler'!H139,IF($EG139="z",'Alpha Ejection Compiler'!O139,IF($EG139="t",'Alpha Ejection Compiler'!V139,IF($EG139="m",'Alpha Ejection Compiler'!AC139,-1))))</f>
        <v>0.63662546245111906</v>
      </c>
      <c r="EK139" s="30">
        <f>IF($EG139="a",'Alpha Ejection Compiler'!I139,IF($EG139="z",'Alpha Ejection Compiler'!P139,IF($EG139="t",'Alpha Ejection Compiler'!W139,IF($EG139="m",'Alpha Ejection Compiler'!AD139,-1))))</f>
        <v>0.58319411675377286</v>
      </c>
      <c r="EL139" s="30">
        <f>IF($EG139="a",'Alpha Ejection Compiler'!J139,IF($EG139="z",'Alpha Ejection Compiler'!Q139,IF($EG139="t",'Alpha Ejection Compiler'!X139,IF($EG139="m",'Alpha Ejection Compiler'!AE139,-1))))</f>
        <v>0.57525580606267845</v>
      </c>
      <c r="EM139" s="30">
        <f>IF($EG139="a",'Alpha Ejection Compiler'!K139,IF($EG139="z",'Alpha Ejection Compiler'!R139,IF($EG139="t",'Alpha Ejection Compiler'!Y139,IF($EG139="m",'Alpha Ejection Compiler'!AF139,-1))))</f>
        <v>0.8803829323788831</v>
      </c>
      <c r="EN139" s="30">
        <f t="shared" si="386"/>
        <v>0.62289296042458098</v>
      </c>
      <c r="EO139" s="30">
        <f t="shared" si="387"/>
        <v>0.68086787185093611</v>
      </c>
      <c r="EP139" s="213" t="str">
        <f t="shared" si="454"/>
        <v>sample name</v>
      </c>
      <c r="EQ139" s="474">
        <f t="shared" si="455"/>
        <v>11.682662173495721</v>
      </c>
      <c r="ER139" s="475">
        <f t="shared" si="388"/>
        <v>12.479814106248931</v>
      </c>
      <c r="ES139" s="473">
        <f t="shared" si="389"/>
        <v>11682662.173495721</v>
      </c>
      <c r="ET139" s="476">
        <f t="shared" si="390"/>
        <v>2.7808242859479022E-14</v>
      </c>
      <c r="EU139" s="478">
        <f t="shared" si="391"/>
        <v>0.37671716784478099</v>
      </c>
      <c r="EV139" s="477">
        <f t="shared" si="392"/>
        <v>16083721.580382382</v>
      </c>
      <c r="EW139" s="474">
        <f t="shared" si="393"/>
        <v>16.083721580382381</v>
      </c>
      <c r="EX139" s="474"/>
      <c r="EZ139" s="128">
        <f t="shared" si="394"/>
        <v>2.9704040515747972E-21</v>
      </c>
      <c r="FA139" s="63">
        <f t="shared" si="395"/>
        <v>1.1973081346474233E-22</v>
      </c>
      <c r="FB139" s="67">
        <f t="shared" si="396"/>
        <v>7.2524363184255366E-22</v>
      </c>
      <c r="FC139" s="63">
        <f t="shared" si="397"/>
        <v>0</v>
      </c>
      <c r="FD139" s="63">
        <f t="shared" si="398"/>
        <v>3.8153784968820935E-21</v>
      </c>
      <c r="FE139" s="67">
        <f t="shared" si="399"/>
        <v>1.610802832088443E-10</v>
      </c>
      <c r="FF139" s="67">
        <f t="shared" si="400"/>
        <v>11682668.485640902</v>
      </c>
      <c r="FG139" s="64">
        <f t="shared" si="401"/>
        <v>11.682668485640901</v>
      </c>
      <c r="FH139" s="65">
        <f t="shared" si="402"/>
        <v>17150937.628700923</v>
      </c>
      <c r="FI139" s="65">
        <f t="shared" si="403"/>
        <v>17.150937628700923</v>
      </c>
      <c r="FJ139" s="65">
        <f t="shared" si="404"/>
        <v>19.472796493930787</v>
      </c>
      <c r="FK139" s="63">
        <f t="shared" si="405"/>
        <v>3.8153784968820935E-21</v>
      </c>
      <c r="FL139" s="63">
        <f t="shared" si="406"/>
        <v>4.3317286102918066E-21</v>
      </c>
      <c r="FM139" s="63">
        <f t="shared" si="407"/>
        <v>13264244.25602527</v>
      </c>
      <c r="FN139" s="65">
        <f t="shared" si="456"/>
        <v>13.26424425602527</v>
      </c>
      <c r="FO139" s="66">
        <f t="shared" si="408"/>
        <v>113.53779551588126</v>
      </c>
      <c r="FQ139" s="73">
        <f>IF('Picking Information'!U142="Y",'Calculations Page'!FG139,-1)</f>
        <v>11.682668485640901</v>
      </c>
      <c r="FR139" s="72">
        <f>IF('Picking Information'!U142="Y",'Calculations Page'!FN139,-1)</f>
        <v>13.26424425602527</v>
      </c>
      <c r="FS139" s="72">
        <f>IF('Picking Information'!A142="Y",1,'Calculations Page'!X139)</f>
        <v>0.68086787185093611</v>
      </c>
      <c r="FT139" s="72">
        <f t="shared" si="457"/>
        <v>7</v>
      </c>
      <c r="FU139" s="72">
        <f t="shared" si="409"/>
        <v>17.158495750257128</v>
      </c>
      <c r="FV139" s="72">
        <f t="shared" si="458"/>
        <v>19.481377818528117</v>
      </c>
      <c r="FW139" s="74">
        <f t="shared" si="410"/>
        <v>38.962755637056233</v>
      </c>
      <c r="FY139" s="79">
        <f t="shared" si="431"/>
        <v>49.847697442687604</v>
      </c>
      <c r="FZ139" s="80">
        <f t="shared" si="432"/>
        <v>0.49847697442687605</v>
      </c>
      <c r="GA139" s="80">
        <f>(DE139/1000)/'Calculations Page'!EH139</f>
        <v>641.16824195663492</v>
      </c>
      <c r="GB139" s="80">
        <f t="shared" si="433"/>
        <v>901.0749911138098</v>
      </c>
      <c r="GC139" s="80">
        <f>(DG139/1000)/'Calculations Page'!EH139</f>
        <v>633.38306452098186</v>
      </c>
      <c r="GD139" s="80">
        <f t="shared" si="434"/>
        <v>897.3827490919424</v>
      </c>
      <c r="GE139" s="80">
        <f>(DI139/1000)/'Calculations Page'!EH139</f>
        <v>0</v>
      </c>
      <c r="GF139" s="80" t="e">
        <f t="shared" si="435"/>
        <v>#DIV/0!</v>
      </c>
      <c r="GG139" s="81">
        <f t="shared" si="411"/>
        <v>790.01326211906564</v>
      </c>
      <c r="GH139" s="516">
        <f t="shared" si="436"/>
        <v>1.4263639754173495E-16</v>
      </c>
      <c r="GI139" s="515"/>
      <c r="GJ139" s="243"/>
      <c r="GK139" s="85" t="str">
        <f t="shared" si="412"/>
        <v>49.848</v>
      </c>
      <c r="GL139" s="86" t="str">
        <f t="shared" si="413"/>
        <v>0.498</v>
      </c>
      <c r="GM139" s="86" t="str">
        <f t="shared" si="414"/>
        <v>641.17</v>
      </c>
      <c r="GN139" s="86" t="str">
        <f t="shared" si="415"/>
        <v>901.07</v>
      </c>
      <c r="GO139" s="86" t="str">
        <f t="shared" si="416"/>
        <v>633.38</v>
      </c>
      <c r="GP139" s="86" t="str">
        <f t="shared" si="417"/>
        <v>897.38</v>
      </c>
      <c r="GQ139" s="86" t="str">
        <f t="shared" si="418"/>
        <v>0.00</v>
      </c>
      <c r="GR139" s="86" t="e">
        <f t="shared" si="419"/>
        <v>#DIV/0!</v>
      </c>
      <c r="GS139" s="86" t="str">
        <f t="shared" si="420"/>
        <v>11.68</v>
      </c>
      <c r="GT139" s="86" t="str">
        <f t="shared" si="421"/>
        <v>0.681</v>
      </c>
      <c r="GU139" s="86" t="str">
        <f t="shared" si="422"/>
        <v>17.16</v>
      </c>
      <c r="GV139" s="87" t="str">
        <f t="shared" si="423"/>
        <v>19.48</v>
      </c>
      <c r="GW139" s="87" t="str">
        <f t="shared" si="424"/>
        <v>13.26</v>
      </c>
      <c r="GX139" s="129"/>
      <c r="GY139" s="93"/>
    </row>
    <row r="140" spans="1:207">
      <c r="A140" s="39" t="str">
        <f>'Picking Information'!B143</f>
        <v>4</v>
      </c>
      <c r="B140" s="40" t="str">
        <f>'Picking Information'!D143</f>
        <v>TraIL</v>
      </c>
      <c r="C140" s="40" t="str">
        <f>'Picking Information'!E143</f>
        <v>sample name</v>
      </c>
      <c r="D140" s="45">
        <f>'Picking Information'!F143</f>
        <v>0</v>
      </c>
      <c r="E140" s="45">
        <v>1</v>
      </c>
      <c r="F140" s="121">
        <f>'Picking Information'!H143</f>
        <v>100</v>
      </c>
      <c r="G140" s="121">
        <f>'Picking Information'!I143</f>
        <v>100</v>
      </c>
      <c r="H140" s="121">
        <f>'Picking Information'!J143</f>
        <v>100</v>
      </c>
      <c r="I140" s="121">
        <f>'Picking Information'!K143</f>
        <v>100</v>
      </c>
      <c r="J140" s="121">
        <f t="shared" si="320"/>
        <v>100</v>
      </c>
      <c r="K140" s="121">
        <f t="shared" si="321"/>
        <v>100</v>
      </c>
      <c r="L140" s="121">
        <f t="shared" si="322"/>
        <v>50</v>
      </c>
      <c r="M140" s="121">
        <f>IF('Picking Information'!P143="N",'Calculations Page'!F140*1.5,'Calculations Page'!F140)</f>
        <v>100</v>
      </c>
      <c r="N140" s="46" t="str">
        <f>'Picking Information'!R143</f>
        <v>apatite</v>
      </c>
      <c r="O140" s="222"/>
      <c r="P140" s="47">
        <f t="shared" si="323"/>
        <v>2.0784609690826529E-6</v>
      </c>
      <c r="Q140" s="306">
        <f t="shared" si="324"/>
        <v>8.9504172281360495E-7</v>
      </c>
      <c r="R140" s="47">
        <f t="shared" si="325"/>
        <v>1.013358894683579</v>
      </c>
      <c r="S140" s="47">
        <f t="shared" si="326"/>
        <v>6.6199999999999995E-2</v>
      </c>
      <c r="T140" s="47">
        <f t="shared" si="327"/>
        <v>0.06</v>
      </c>
      <c r="U140" s="47">
        <f t="shared" si="328"/>
        <v>0.77623303054496762</v>
      </c>
      <c r="V140" s="47">
        <f t="shared" si="329"/>
        <v>0.69010694319999999</v>
      </c>
      <c r="W140" s="47">
        <f t="shared" si="330"/>
        <v>0.64881813560000001</v>
      </c>
      <c r="X140" s="239">
        <f t="shared" si="331"/>
        <v>0.68086787185093611</v>
      </c>
      <c r="Y140" s="306">
        <f t="shared" si="437"/>
        <v>5.6837745019660078E-3</v>
      </c>
      <c r="Z140" s="306">
        <f t="shared" si="438"/>
        <v>4.4752086140680244E-6</v>
      </c>
      <c r="AA140" s="192"/>
      <c r="AB140" s="192"/>
      <c r="AC140" s="192"/>
      <c r="AD140" s="192"/>
      <c r="AE140" s="192"/>
      <c r="AF140" s="192"/>
      <c r="AG140" s="251">
        <f t="shared" si="425"/>
        <v>1433738424205.7283</v>
      </c>
      <c r="AH140" s="246">
        <f t="shared" si="332"/>
        <v>8608725199.2922001</v>
      </c>
      <c r="AI140" s="246">
        <f t="shared" si="426"/>
        <v>1691112105561.1543</v>
      </c>
      <c r="AJ140" s="246">
        <f t="shared" si="333"/>
        <v>13847555888.523577</v>
      </c>
      <c r="AK140" s="246">
        <f t="shared" si="427"/>
        <v>174546574.43947619</v>
      </c>
      <c r="AL140" s="246">
        <f t="shared" si="334"/>
        <v>79527107.403615773</v>
      </c>
      <c r="AM140" s="213" t="str">
        <f t="shared" si="439"/>
        <v>sample name</v>
      </c>
      <c r="AN140" s="256">
        <f t="shared" si="335"/>
        <v>1303284548.9639471</v>
      </c>
      <c r="AO140" s="252">
        <f t="shared" si="336"/>
        <v>1433738424205.7283</v>
      </c>
      <c r="AP140" s="252">
        <f t="shared" si="428"/>
        <v>-2.199E-3</v>
      </c>
      <c r="AQ140" s="252">
        <f t="shared" si="429"/>
        <v>-0.99998423165137618</v>
      </c>
      <c r="AR140" s="252">
        <f t="shared" si="337"/>
        <v>8608725199.2922001</v>
      </c>
      <c r="AS140" s="252">
        <f t="shared" si="430"/>
        <v>1.6318924942564423E-4</v>
      </c>
      <c r="AT140" s="252">
        <f t="shared" si="338"/>
        <v>-7.452123257462559E-2</v>
      </c>
      <c r="AU140" s="252">
        <f t="shared" si="339"/>
        <v>137290153.01859486</v>
      </c>
      <c r="AV140" s="252">
        <f t="shared" si="440"/>
        <v>9456562.6330664139</v>
      </c>
      <c r="AW140" s="252">
        <f t="shared" si="340"/>
        <v>996169.97067578149</v>
      </c>
      <c r="AX140" s="252">
        <f t="shared" si="441"/>
        <v>2673662207.5426502</v>
      </c>
      <c r="AY140" s="252">
        <f t="shared" si="442"/>
        <v>1691112105561.1543</v>
      </c>
      <c r="AZ140" s="252">
        <f t="shared" si="443"/>
        <v>-0.13029600894067567</v>
      </c>
      <c r="BA140" s="252">
        <f t="shared" si="444"/>
        <v>-1</v>
      </c>
      <c r="BB140" s="252">
        <f t="shared" si="445"/>
        <v>13847555888.523577</v>
      </c>
      <c r="BC140" s="252">
        <f t="shared" si="446"/>
        <v>5.34545603211162E-4</v>
      </c>
      <c r="BD140" s="252">
        <f t="shared" si="447"/>
        <v>-4.1025163014571245E-3</v>
      </c>
      <c r="BE140" s="252">
        <f t="shared" si="448"/>
        <v>26831629.130094022</v>
      </c>
      <c r="BF140" s="252">
        <f t="shared" si="341"/>
        <v>269331.52955150726</v>
      </c>
      <c r="BG140" s="252">
        <f t="shared" si="342"/>
        <v>124328.76421099737</v>
      </c>
      <c r="BH140" s="213"/>
      <c r="BI140" s="213"/>
      <c r="BJ140" s="213"/>
      <c r="BK140" s="213"/>
      <c r="BL140" s="213" t="str">
        <f t="shared" si="449"/>
        <v>sample name</v>
      </c>
      <c r="BM140" s="485">
        <f>(($AC$20-'ICPMS Data'!V141)/('ICPMS Data'!V141/$AC$12-1)*AG140)</f>
        <v>1442224508600.5576</v>
      </c>
      <c r="BN140" s="485">
        <f t="shared" si="343"/>
        <v>1433738424205.7283</v>
      </c>
      <c r="BO140" s="485">
        <f>$AC$33-'ICPMS Data'!V141</f>
        <v>-0.99999899999999997</v>
      </c>
      <c r="BP140" s="485">
        <f>'ICPMS Data'!V141/$AC$12-1</f>
        <v>-0.9928325688073395</v>
      </c>
      <c r="BQ140" s="485">
        <f t="shared" si="344"/>
        <v>8608725199.2922001</v>
      </c>
      <c r="BR140" s="485">
        <f>SQRT($AD$33^2+'ICPMS Data'!W141^2)</f>
        <v>1</v>
      </c>
      <c r="BS140" s="485">
        <f>BP140*SQRT(('ICPMS Data'!W141/'ICPMS Data'!V141)^2+($AE$12/$AC$12)^2)</f>
        <v>-0.99285807041188889</v>
      </c>
      <c r="BT140" s="485">
        <f t="shared" si="345"/>
        <v>2039659057534.6572</v>
      </c>
      <c r="BU140" s="485">
        <f t="shared" si="450"/>
        <v>10464703511.882029</v>
      </c>
      <c r="BV140" s="485">
        <f t="shared" si="346"/>
        <v>14799656485.616226</v>
      </c>
      <c r="BW140" s="485">
        <f>AI140*(($AC$21-'ICPMS Data'!X141)/('ICPMS Data'!X141/$AC$13-1))</f>
        <v>1473438918630.7102</v>
      </c>
      <c r="BX140" s="485">
        <f t="shared" si="347"/>
        <v>1691112105561.1543</v>
      </c>
      <c r="BY140" s="485">
        <f>$AC$34-'ICPMS Data'!X141</f>
        <v>-0.99999899999999997</v>
      </c>
      <c r="BZ140" s="485">
        <f>'ICPMS Data'!X141/$AC$13-1</f>
        <v>-1</v>
      </c>
      <c r="CA140" s="485">
        <f t="shared" si="348"/>
        <v>13847555888.523577</v>
      </c>
      <c r="CB140" s="485">
        <f>SQRT($AD$34^2+'ICPMS Data'!Y141^2)</f>
        <v>1</v>
      </c>
      <c r="CC140" s="485">
        <f>BZ140*SQRT(('ICPMS Data'!Y141/'ICPMS Data'!X141)^2+($AE$13/$AC$13)^2)</f>
        <v>-1</v>
      </c>
      <c r="CD140" s="485">
        <f t="shared" si="349"/>
        <v>2083793272822.5024</v>
      </c>
      <c r="CE140" s="485">
        <v>0</v>
      </c>
      <c r="CF140" s="485">
        <v>0</v>
      </c>
      <c r="CG140" s="213" t="str">
        <f t="shared" si="350"/>
        <v>sample name</v>
      </c>
      <c r="CH140" s="262">
        <f t="shared" si="351"/>
        <v>1440921224051.5938</v>
      </c>
      <c r="CI140" s="257">
        <f t="shared" si="352"/>
        <v>2039659062155.1809</v>
      </c>
      <c r="CJ140" s="257">
        <f t="shared" si="451"/>
        <v>10455246949.248962</v>
      </c>
      <c r="CK140" s="257">
        <f t="shared" si="353"/>
        <v>14799656519.142496</v>
      </c>
      <c r="CL140" s="262">
        <f t="shared" si="354"/>
        <v>1470765256423.1675</v>
      </c>
      <c r="CM140" s="257">
        <f t="shared" si="355"/>
        <v>2083793272995.249</v>
      </c>
      <c r="CN140" s="262">
        <f t="shared" si="356"/>
        <v>-269331.52955150726</v>
      </c>
      <c r="CO140" s="257">
        <f t="shared" si="357"/>
        <v>124328.76421099737</v>
      </c>
      <c r="CP140" s="286"/>
      <c r="CQ140" s="218">
        <f t="shared" si="358"/>
        <v>2.4109243704332935E-12</v>
      </c>
      <c r="CR140" s="48">
        <f t="shared" si="359"/>
        <v>3.3882271664527924E-12</v>
      </c>
      <c r="CS140" s="219">
        <f t="shared" si="360"/>
        <v>2.3935568505840428E-12</v>
      </c>
      <c r="CT140" s="219">
        <f t="shared" si="361"/>
        <v>3.3881379770019618E-12</v>
      </c>
      <c r="CU140" s="323">
        <f t="shared" si="362"/>
        <v>0.56437141893797726</v>
      </c>
      <c r="CV140" s="219">
        <f t="shared" si="363"/>
        <v>1.7367519849250768E-14</v>
      </c>
      <c r="CW140" s="219">
        <f t="shared" si="364"/>
        <v>2.4584147041764943E-14</v>
      </c>
      <c r="CX140" s="323">
        <f t="shared" si="365"/>
        <v>3.5831675947316753E-3</v>
      </c>
      <c r="CY140" s="48">
        <f t="shared" si="366"/>
        <v>2.443131655187986E-12</v>
      </c>
      <c r="CZ140" s="48">
        <f t="shared" si="367"/>
        <v>3.4614506195934368E-12</v>
      </c>
      <c r="DA140" s="323">
        <f t="shared" si="368"/>
        <v>0.43204541346729097</v>
      </c>
      <c r="DB140" s="219">
        <f t="shared" si="369"/>
        <v>0</v>
      </c>
      <c r="DC140" s="219">
        <f t="shared" si="370"/>
        <v>0</v>
      </c>
      <c r="DD140" s="213"/>
      <c r="DE140" s="267">
        <f t="shared" si="371"/>
        <v>0.57387232789423681</v>
      </c>
      <c r="DF140" s="263">
        <f t="shared" si="372"/>
        <v>0.80649971243075813</v>
      </c>
      <c r="DG140" s="263">
        <f t="shared" si="373"/>
        <v>0.56690426926982029</v>
      </c>
      <c r="DH140" s="263">
        <f t="shared" si="374"/>
        <v>0.8031950017704611</v>
      </c>
      <c r="DI140" s="263">
        <f t="shared" si="375"/>
        <v>0</v>
      </c>
      <c r="DJ140" s="268">
        <f t="shared" si="376"/>
        <v>0</v>
      </c>
      <c r="DL140" s="49">
        <f>'He Data'!P142/(1000000000*22413.6)</f>
        <v>4.4615768997394438E-14</v>
      </c>
      <c r="DM140" s="45">
        <f>DL140*('He Data'!Q142/'He Data'!P142)</f>
        <v>4.4615768997394438E-16</v>
      </c>
      <c r="DN140" s="50">
        <f t="shared" si="377"/>
        <v>26867616090.23093</v>
      </c>
      <c r="DO140" s="51">
        <f>DN140*('He Data'!Q142/'He Data'!P142)</f>
        <v>268676160.9023093</v>
      </c>
      <c r="DP140" s="50">
        <f t="shared" si="378"/>
        <v>6.5527793044642685E-14</v>
      </c>
      <c r="DQ140" s="50">
        <f t="shared" si="379"/>
        <v>6.5527793044642689E-16</v>
      </c>
      <c r="DR140" s="50">
        <f>('He Data'!P142/1000000000)*0.0000000008107131194</f>
        <v>8.1071311940000007E-19</v>
      </c>
      <c r="DS140" s="50">
        <f>('He Data'!P142/1000000000)/3785.41178*42</f>
        <v>1.1095226210766429E-11</v>
      </c>
      <c r="DW140" s="213" t="str">
        <f t="shared" si="452"/>
        <v>sample name</v>
      </c>
      <c r="DX140" s="324">
        <f t="shared" si="453"/>
        <v>11.682668485640901</v>
      </c>
      <c r="DY140" s="325">
        <f t="shared" si="380"/>
        <v>12.479820849095493</v>
      </c>
      <c r="DZ140" s="326">
        <f t="shared" si="381"/>
        <v>11682668.485640902</v>
      </c>
      <c r="EA140" s="326">
        <f t="shared" si="382"/>
        <v>4.4615793103292131E-14</v>
      </c>
      <c r="EB140" s="324">
        <f t="shared" si="383"/>
        <v>-5.40299948539397E-7</v>
      </c>
      <c r="EC140" s="326">
        <f t="shared" si="384"/>
        <v>11682662.173495721</v>
      </c>
      <c r="ED140" s="324">
        <f t="shared" si="385"/>
        <v>11.682662173495721</v>
      </c>
      <c r="EE140" s="326"/>
      <c r="EF140" s="457" t="str">
        <f>'Picking Information'!B143</f>
        <v>4</v>
      </c>
      <c r="EG140" s="459" t="str">
        <f>'Picking Information'!C143</f>
        <v>a</v>
      </c>
      <c r="EH140" s="510">
        <f>IF($EG140="a",'Alpha Ejection Compiler'!G140,IF($EG140="z",'Alpha Ejection Compiler'!N140,IF($EG140="t",'Alpha Ejection Compiler'!U140,IF($EG140="m",'Alpha Ejection Compiler'!AB140,-1))))</f>
        <v>8.9504172281360495E-7</v>
      </c>
      <c r="EI140" s="511">
        <f>'Alpha Ejection Compiler'!E140</f>
        <v>36.473074156562177</v>
      </c>
      <c r="EJ140" s="30">
        <f>IF($EG140="a",'Alpha Ejection Compiler'!H140,IF($EG140="z",'Alpha Ejection Compiler'!O140,IF($EG140="t",'Alpha Ejection Compiler'!V140,IF($EG140="m",'Alpha Ejection Compiler'!AC140,-1))))</f>
        <v>0.63662546245111906</v>
      </c>
      <c r="EK140" s="30">
        <f>IF($EG140="a",'Alpha Ejection Compiler'!I140,IF($EG140="z",'Alpha Ejection Compiler'!P140,IF($EG140="t",'Alpha Ejection Compiler'!W140,IF($EG140="m",'Alpha Ejection Compiler'!AD140,-1))))</f>
        <v>0.58319411675377286</v>
      </c>
      <c r="EL140" s="30">
        <f>IF($EG140="a",'Alpha Ejection Compiler'!J140,IF($EG140="z",'Alpha Ejection Compiler'!Q140,IF($EG140="t",'Alpha Ejection Compiler'!X140,IF($EG140="m",'Alpha Ejection Compiler'!AE140,-1))))</f>
        <v>0.57525580606267845</v>
      </c>
      <c r="EM140" s="30">
        <f>IF($EG140="a",'Alpha Ejection Compiler'!K140,IF($EG140="z",'Alpha Ejection Compiler'!R140,IF($EG140="t",'Alpha Ejection Compiler'!Y140,IF($EG140="m",'Alpha Ejection Compiler'!AF140,-1))))</f>
        <v>0.8803829323788831</v>
      </c>
      <c r="EN140" s="30">
        <f t="shared" si="386"/>
        <v>0.62289296042458098</v>
      </c>
      <c r="EO140" s="30">
        <f t="shared" si="387"/>
        <v>0.68086787185093611</v>
      </c>
      <c r="EP140" s="213" t="str">
        <f t="shared" si="454"/>
        <v>sample name</v>
      </c>
      <c r="EQ140" s="474">
        <f t="shared" si="455"/>
        <v>11.682662173495721</v>
      </c>
      <c r="ER140" s="475">
        <f t="shared" si="388"/>
        <v>12.479814106248931</v>
      </c>
      <c r="ES140" s="473">
        <f t="shared" si="389"/>
        <v>11682662.173495721</v>
      </c>
      <c r="ET140" s="476">
        <f t="shared" si="390"/>
        <v>2.7808242859479022E-14</v>
      </c>
      <c r="EU140" s="478">
        <f t="shared" si="391"/>
        <v>0.37671716784478099</v>
      </c>
      <c r="EV140" s="477">
        <f t="shared" si="392"/>
        <v>16083721.580382382</v>
      </c>
      <c r="EW140" s="474">
        <f t="shared" si="393"/>
        <v>16.083721580382381</v>
      </c>
      <c r="EX140" s="474"/>
      <c r="EZ140" s="128">
        <f t="shared" si="394"/>
        <v>2.9704040515747972E-21</v>
      </c>
      <c r="FA140" s="63">
        <f t="shared" si="395"/>
        <v>1.1973081346474233E-22</v>
      </c>
      <c r="FB140" s="67">
        <f t="shared" si="396"/>
        <v>7.2524363184255366E-22</v>
      </c>
      <c r="FC140" s="63">
        <f t="shared" si="397"/>
        <v>0</v>
      </c>
      <c r="FD140" s="63">
        <f t="shared" si="398"/>
        <v>3.8153784968820935E-21</v>
      </c>
      <c r="FE140" s="67">
        <f t="shared" si="399"/>
        <v>1.610802832088443E-10</v>
      </c>
      <c r="FF140" s="67">
        <f t="shared" si="400"/>
        <v>11682668.485640902</v>
      </c>
      <c r="FG140" s="64">
        <f t="shared" si="401"/>
        <v>11.682668485640901</v>
      </c>
      <c r="FH140" s="65">
        <f t="shared" si="402"/>
        <v>17150937.628700923</v>
      </c>
      <c r="FI140" s="65">
        <f t="shared" si="403"/>
        <v>17.150937628700923</v>
      </c>
      <c r="FJ140" s="65">
        <f t="shared" si="404"/>
        <v>19.472796493930787</v>
      </c>
      <c r="FK140" s="63">
        <f t="shared" si="405"/>
        <v>3.8153784968820935E-21</v>
      </c>
      <c r="FL140" s="63">
        <f t="shared" si="406"/>
        <v>4.3317286102918066E-21</v>
      </c>
      <c r="FM140" s="63">
        <f t="shared" si="407"/>
        <v>13264244.25602527</v>
      </c>
      <c r="FN140" s="65">
        <f t="shared" si="456"/>
        <v>13.26424425602527</v>
      </c>
      <c r="FO140" s="66">
        <f t="shared" si="408"/>
        <v>113.53779551588126</v>
      </c>
      <c r="FQ140" s="73">
        <f>IF('Picking Information'!U143="Y",'Calculations Page'!FG140,-1)</f>
        <v>11.682668485640901</v>
      </c>
      <c r="FR140" s="72">
        <f>IF('Picking Information'!U143="Y",'Calculations Page'!FN140,-1)</f>
        <v>13.26424425602527</v>
      </c>
      <c r="FS140" s="72">
        <f>IF('Picking Information'!A143="Y",1,'Calculations Page'!X140)</f>
        <v>0.68086787185093611</v>
      </c>
      <c r="FT140" s="72">
        <f t="shared" si="457"/>
        <v>7</v>
      </c>
      <c r="FU140" s="72">
        <f t="shared" si="409"/>
        <v>17.158495750257128</v>
      </c>
      <c r="FV140" s="72">
        <f t="shared" si="458"/>
        <v>19.481377818528117</v>
      </c>
      <c r="FW140" s="74">
        <f t="shared" si="410"/>
        <v>38.962755637056233</v>
      </c>
      <c r="FY140" s="79">
        <f t="shared" si="431"/>
        <v>49.847697442687604</v>
      </c>
      <c r="FZ140" s="80">
        <f t="shared" si="432"/>
        <v>0.49847697442687605</v>
      </c>
      <c r="GA140" s="80">
        <f>(DE140/1000)/'Calculations Page'!EH140</f>
        <v>641.16824195663492</v>
      </c>
      <c r="GB140" s="80">
        <f t="shared" si="433"/>
        <v>901.0749911138098</v>
      </c>
      <c r="GC140" s="80">
        <f>(DG140/1000)/'Calculations Page'!EH140</f>
        <v>633.38306452098186</v>
      </c>
      <c r="GD140" s="80">
        <f t="shared" si="434"/>
        <v>897.3827490919424</v>
      </c>
      <c r="GE140" s="80">
        <f>(DI140/1000)/'Calculations Page'!EH140</f>
        <v>0</v>
      </c>
      <c r="GF140" s="80" t="e">
        <f t="shared" si="435"/>
        <v>#DIV/0!</v>
      </c>
      <c r="GG140" s="81">
        <f t="shared" si="411"/>
        <v>790.01326211906564</v>
      </c>
      <c r="GH140" s="516">
        <f t="shared" si="436"/>
        <v>1.4263639754173495E-16</v>
      </c>
      <c r="GI140" s="515"/>
      <c r="GJ140" s="243"/>
      <c r="GK140" s="85" t="str">
        <f t="shared" si="412"/>
        <v>49.848</v>
      </c>
      <c r="GL140" s="86" t="str">
        <f t="shared" si="413"/>
        <v>0.498</v>
      </c>
      <c r="GM140" s="86" t="str">
        <f t="shared" si="414"/>
        <v>641.17</v>
      </c>
      <c r="GN140" s="86" t="str">
        <f t="shared" si="415"/>
        <v>901.07</v>
      </c>
      <c r="GO140" s="86" t="str">
        <f t="shared" si="416"/>
        <v>633.38</v>
      </c>
      <c r="GP140" s="86" t="str">
        <f t="shared" si="417"/>
        <v>897.38</v>
      </c>
      <c r="GQ140" s="86" t="str">
        <f t="shared" si="418"/>
        <v>0.00</v>
      </c>
      <c r="GR140" s="86" t="e">
        <f t="shared" si="419"/>
        <v>#DIV/0!</v>
      </c>
      <c r="GS140" s="86" t="str">
        <f t="shared" si="420"/>
        <v>11.68</v>
      </c>
      <c r="GT140" s="86" t="str">
        <f t="shared" si="421"/>
        <v>0.681</v>
      </c>
      <c r="GU140" s="86" t="str">
        <f t="shared" si="422"/>
        <v>17.16</v>
      </c>
      <c r="GV140" s="87" t="str">
        <f t="shared" si="423"/>
        <v>19.48</v>
      </c>
      <c r="GW140" s="87" t="str">
        <f t="shared" si="424"/>
        <v>13.26</v>
      </c>
      <c r="GX140" s="129"/>
      <c r="GY140" s="93"/>
    </row>
    <row r="141" spans="1:207">
      <c r="A141" s="39" t="str">
        <f>'Picking Information'!B144</f>
        <v>4</v>
      </c>
      <c r="B141" s="40" t="str">
        <f>'Picking Information'!D144</f>
        <v>TraIL</v>
      </c>
      <c r="C141" s="40" t="str">
        <f>'Picking Information'!E144</f>
        <v>sample name</v>
      </c>
      <c r="D141" s="45">
        <f>'Picking Information'!F144</f>
        <v>0</v>
      </c>
      <c r="E141" s="45">
        <v>1</v>
      </c>
      <c r="F141" s="121">
        <f>'Picking Information'!H144</f>
        <v>100</v>
      </c>
      <c r="G141" s="121">
        <f>'Picking Information'!I144</f>
        <v>100</v>
      </c>
      <c r="H141" s="121">
        <f>'Picking Information'!J144</f>
        <v>100</v>
      </c>
      <c r="I141" s="121">
        <f>'Picking Information'!K144</f>
        <v>100</v>
      </c>
      <c r="J141" s="121">
        <f t="shared" si="320"/>
        <v>100</v>
      </c>
      <c r="K141" s="121">
        <f t="shared" si="321"/>
        <v>100</v>
      </c>
      <c r="L141" s="121">
        <f t="shared" si="322"/>
        <v>50</v>
      </c>
      <c r="M141" s="121">
        <f>IF('Picking Information'!P144="N",'Calculations Page'!F141*1.5,'Calculations Page'!F141)</f>
        <v>100</v>
      </c>
      <c r="N141" s="46" t="str">
        <f>'Picking Information'!R144</f>
        <v>apatite</v>
      </c>
      <c r="O141" s="222"/>
      <c r="P141" s="47">
        <f t="shared" si="323"/>
        <v>2.0784609690826529E-6</v>
      </c>
      <c r="Q141" s="306">
        <f t="shared" si="324"/>
        <v>8.9504172281360495E-7</v>
      </c>
      <c r="R141" s="47">
        <f t="shared" si="325"/>
        <v>1.013358894683579</v>
      </c>
      <c r="S141" s="47">
        <f t="shared" si="326"/>
        <v>6.6199999999999995E-2</v>
      </c>
      <c r="T141" s="47">
        <f t="shared" si="327"/>
        <v>0.06</v>
      </c>
      <c r="U141" s="47">
        <f t="shared" si="328"/>
        <v>0.77623303054496762</v>
      </c>
      <c r="V141" s="47">
        <f t="shared" si="329"/>
        <v>0.69010694319999999</v>
      </c>
      <c r="W141" s="47">
        <f t="shared" si="330"/>
        <v>0.64881813560000001</v>
      </c>
      <c r="X141" s="239">
        <f t="shared" si="331"/>
        <v>0.68086787185093611</v>
      </c>
      <c r="Y141" s="306">
        <f t="shared" si="437"/>
        <v>5.6837745019660078E-3</v>
      </c>
      <c r="Z141" s="306">
        <f t="shared" si="438"/>
        <v>4.4752086140680244E-6</v>
      </c>
      <c r="AA141" s="192"/>
      <c r="AB141" s="192"/>
      <c r="AC141" s="192"/>
      <c r="AD141" s="192"/>
      <c r="AE141" s="192"/>
      <c r="AF141" s="192"/>
      <c r="AG141" s="251">
        <f t="shared" si="425"/>
        <v>1433738424205.7283</v>
      </c>
      <c r="AH141" s="246">
        <f t="shared" si="332"/>
        <v>8608725199.2922001</v>
      </c>
      <c r="AI141" s="246">
        <f t="shared" si="426"/>
        <v>1691112105561.1543</v>
      </c>
      <c r="AJ141" s="246">
        <f t="shared" si="333"/>
        <v>13847555888.523577</v>
      </c>
      <c r="AK141" s="246">
        <f t="shared" si="427"/>
        <v>174546574.43947619</v>
      </c>
      <c r="AL141" s="246">
        <f t="shared" si="334"/>
        <v>79527107.403615773</v>
      </c>
      <c r="AM141" s="213" t="str">
        <f t="shared" si="439"/>
        <v>sample name</v>
      </c>
      <c r="AN141" s="256">
        <f t="shared" si="335"/>
        <v>1303284548.9639471</v>
      </c>
      <c r="AO141" s="252">
        <f t="shared" si="336"/>
        <v>1433738424205.7283</v>
      </c>
      <c r="AP141" s="252">
        <f t="shared" si="428"/>
        <v>-2.199E-3</v>
      </c>
      <c r="AQ141" s="252">
        <f t="shared" si="429"/>
        <v>-0.99998423165137618</v>
      </c>
      <c r="AR141" s="252">
        <f t="shared" si="337"/>
        <v>8608725199.2922001</v>
      </c>
      <c r="AS141" s="252">
        <f t="shared" si="430"/>
        <v>1.6318924942564423E-4</v>
      </c>
      <c r="AT141" s="252">
        <f t="shared" si="338"/>
        <v>-7.452123257462559E-2</v>
      </c>
      <c r="AU141" s="252">
        <f t="shared" si="339"/>
        <v>137290153.01859486</v>
      </c>
      <c r="AV141" s="252">
        <f t="shared" si="440"/>
        <v>9456562.6330664139</v>
      </c>
      <c r="AW141" s="252">
        <f t="shared" si="340"/>
        <v>996169.97067578149</v>
      </c>
      <c r="AX141" s="252">
        <f t="shared" si="441"/>
        <v>2673662207.5426502</v>
      </c>
      <c r="AY141" s="252">
        <f t="shared" si="442"/>
        <v>1691112105561.1543</v>
      </c>
      <c r="AZ141" s="252">
        <f t="shared" si="443"/>
        <v>-0.13029600894067567</v>
      </c>
      <c r="BA141" s="252">
        <f t="shared" si="444"/>
        <v>-1</v>
      </c>
      <c r="BB141" s="252">
        <f t="shared" si="445"/>
        <v>13847555888.523577</v>
      </c>
      <c r="BC141" s="252">
        <f t="shared" si="446"/>
        <v>5.34545603211162E-4</v>
      </c>
      <c r="BD141" s="252">
        <f t="shared" si="447"/>
        <v>-4.1025163014571245E-3</v>
      </c>
      <c r="BE141" s="252">
        <f t="shared" si="448"/>
        <v>26831629.130094022</v>
      </c>
      <c r="BF141" s="252">
        <f t="shared" si="341"/>
        <v>269331.52955150726</v>
      </c>
      <c r="BG141" s="252">
        <f t="shared" si="342"/>
        <v>124328.76421099737</v>
      </c>
      <c r="BH141" s="213"/>
      <c r="BI141" s="213"/>
      <c r="BJ141" s="213"/>
      <c r="BK141" s="213"/>
      <c r="BL141" s="213" t="str">
        <f t="shared" si="449"/>
        <v>sample name</v>
      </c>
      <c r="BM141" s="485">
        <f>(($AC$20-'ICPMS Data'!V142)/('ICPMS Data'!V142/$AC$12-1)*AG141)</f>
        <v>1442224508600.5576</v>
      </c>
      <c r="BN141" s="485">
        <f t="shared" si="343"/>
        <v>1433738424205.7283</v>
      </c>
      <c r="BO141" s="485">
        <f>$AC$33-'ICPMS Data'!V142</f>
        <v>-0.99999899999999997</v>
      </c>
      <c r="BP141" s="485">
        <f>'ICPMS Data'!V142/$AC$12-1</f>
        <v>-0.9928325688073395</v>
      </c>
      <c r="BQ141" s="485">
        <f t="shared" si="344"/>
        <v>8608725199.2922001</v>
      </c>
      <c r="BR141" s="485">
        <f>SQRT($AD$33^2+'ICPMS Data'!W142^2)</f>
        <v>1</v>
      </c>
      <c r="BS141" s="485">
        <f>BP141*SQRT(('ICPMS Data'!W142/'ICPMS Data'!V142)^2+($AE$12/$AC$12)^2)</f>
        <v>-0.99285807041188889</v>
      </c>
      <c r="BT141" s="485">
        <f t="shared" si="345"/>
        <v>2039659057534.6572</v>
      </c>
      <c r="BU141" s="485">
        <f t="shared" si="450"/>
        <v>10464703511.882029</v>
      </c>
      <c r="BV141" s="485">
        <f t="shared" si="346"/>
        <v>14799656485.616226</v>
      </c>
      <c r="BW141" s="485">
        <f>AI141*(($AC$21-'ICPMS Data'!X142)/('ICPMS Data'!X142/$AC$13-1))</f>
        <v>1473438918630.7102</v>
      </c>
      <c r="BX141" s="485">
        <f t="shared" si="347"/>
        <v>1691112105561.1543</v>
      </c>
      <c r="BY141" s="485">
        <f>$AC$34-'ICPMS Data'!X142</f>
        <v>-0.99999899999999997</v>
      </c>
      <c r="BZ141" s="485">
        <f>'ICPMS Data'!X142/$AC$13-1</f>
        <v>-1</v>
      </c>
      <c r="CA141" s="485">
        <f t="shared" si="348"/>
        <v>13847555888.523577</v>
      </c>
      <c r="CB141" s="485">
        <f>SQRT($AD$34^2+'ICPMS Data'!Y142^2)</f>
        <v>1</v>
      </c>
      <c r="CC141" s="485">
        <f>BZ141*SQRT(('ICPMS Data'!Y142/'ICPMS Data'!X142)^2+($AE$13/$AC$13)^2)</f>
        <v>-1</v>
      </c>
      <c r="CD141" s="485">
        <f t="shared" si="349"/>
        <v>2083793272822.5024</v>
      </c>
      <c r="CE141" s="485">
        <v>0</v>
      </c>
      <c r="CF141" s="485">
        <v>0</v>
      </c>
      <c r="CG141" s="213" t="str">
        <f t="shared" si="350"/>
        <v>sample name</v>
      </c>
      <c r="CH141" s="262">
        <f t="shared" si="351"/>
        <v>1440921224051.5938</v>
      </c>
      <c r="CI141" s="257">
        <f t="shared" si="352"/>
        <v>2039659062155.1809</v>
      </c>
      <c r="CJ141" s="257">
        <f t="shared" si="451"/>
        <v>10455246949.248962</v>
      </c>
      <c r="CK141" s="257">
        <f t="shared" si="353"/>
        <v>14799656519.142496</v>
      </c>
      <c r="CL141" s="262">
        <f t="shared" si="354"/>
        <v>1470765256423.1675</v>
      </c>
      <c r="CM141" s="257">
        <f t="shared" si="355"/>
        <v>2083793272995.249</v>
      </c>
      <c r="CN141" s="262">
        <f t="shared" si="356"/>
        <v>-269331.52955150726</v>
      </c>
      <c r="CO141" s="257">
        <f t="shared" si="357"/>
        <v>124328.76421099737</v>
      </c>
      <c r="CP141" s="286"/>
      <c r="CQ141" s="218">
        <f t="shared" si="358"/>
        <v>2.4109243704332935E-12</v>
      </c>
      <c r="CR141" s="48">
        <f t="shared" si="359"/>
        <v>3.3882271664527924E-12</v>
      </c>
      <c r="CS141" s="219">
        <f t="shared" si="360"/>
        <v>2.3935568505840428E-12</v>
      </c>
      <c r="CT141" s="219">
        <f t="shared" si="361"/>
        <v>3.3881379770019618E-12</v>
      </c>
      <c r="CU141" s="323">
        <f t="shared" si="362"/>
        <v>0.56437141893797726</v>
      </c>
      <c r="CV141" s="219">
        <f t="shared" si="363"/>
        <v>1.7367519849250768E-14</v>
      </c>
      <c r="CW141" s="219">
        <f t="shared" si="364"/>
        <v>2.4584147041764943E-14</v>
      </c>
      <c r="CX141" s="323">
        <f t="shared" si="365"/>
        <v>3.5831675947316753E-3</v>
      </c>
      <c r="CY141" s="48">
        <f t="shared" si="366"/>
        <v>2.443131655187986E-12</v>
      </c>
      <c r="CZ141" s="48">
        <f t="shared" si="367"/>
        <v>3.4614506195934368E-12</v>
      </c>
      <c r="DA141" s="323">
        <f t="shared" si="368"/>
        <v>0.43204541346729097</v>
      </c>
      <c r="DB141" s="219">
        <f t="shared" si="369"/>
        <v>0</v>
      </c>
      <c r="DC141" s="219">
        <f t="shared" si="370"/>
        <v>0</v>
      </c>
      <c r="DD141" s="213"/>
      <c r="DE141" s="267">
        <f t="shared" si="371"/>
        <v>0.57387232789423681</v>
      </c>
      <c r="DF141" s="263">
        <f t="shared" si="372"/>
        <v>0.80649971243075813</v>
      </c>
      <c r="DG141" s="263">
        <f t="shared" si="373"/>
        <v>0.56690426926982029</v>
      </c>
      <c r="DH141" s="263">
        <f t="shared" si="374"/>
        <v>0.8031950017704611</v>
      </c>
      <c r="DI141" s="263">
        <f t="shared" si="375"/>
        <v>0</v>
      </c>
      <c r="DJ141" s="268">
        <f t="shared" si="376"/>
        <v>0</v>
      </c>
      <c r="DL141" s="49">
        <f>'He Data'!P143/(1000000000*22413.6)</f>
        <v>4.4615768997394438E-14</v>
      </c>
      <c r="DM141" s="45">
        <f>DL141*('He Data'!Q143/'He Data'!P143)</f>
        <v>4.4615768997394438E-16</v>
      </c>
      <c r="DN141" s="50">
        <f t="shared" si="377"/>
        <v>26867616090.23093</v>
      </c>
      <c r="DO141" s="51">
        <f>DN141*('He Data'!Q143/'He Data'!P143)</f>
        <v>268676160.9023093</v>
      </c>
      <c r="DP141" s="50">
        <f t="shared" si="378"/>
        <v>6.5527793044642685E-14</v>
      </c>
      <c r="DQ141" s="50">
        <f t="shared" si="379"/>
        <v>6.5527793044642689E-16</v>
      </c>
      <c r="DR141" s="50">
        <f>('He Data'!P143/1000000000)*0.0000000008107131194</f>
        <v>8.1071311940000007E-19</v>
      </c>
      <c r="DS141" s="50">
        <f>('He Data'!P143/1000000000)/3785.41178*42</f>
        <v>1.1095226210766429E-11</v>
      </c>
      <c r="DW141" s="213" t="str">
        <f t="shared" si="452"/>
        <v>sample name</v>
      </c>
      <c r="DX141" s="324">
        <f t="shared" si="453"/>
        <v>11.682668485640901</v>
      </c>
      <c r="DY141" s="325">
        <f t="shared" si="380"/>
        <v>12.479820849095493</v>
      </c>
      <c r="DZ141" s="326">
        <f t="shared" si="381"/>
        <v>11682668.485640902</v>
      </c>
      <c r="EA141" s="326">
        <f t="shared" si="382"/>
        <v>4.4615793103292131E-14</v>
      </c>
      <c r="EB141" s="324">
        <f t="shared" si="383"/>
        <v>-5.40299948539397E-7</v>
      </c>
      <c r="EC141" s="326">
        <f t="shared" si="384"/>
        <v>11682662.173495721</v>
      </c>
      <c r="ED141" s="324">
        <f t="shared" si="385"/>
        <v>11.682662173495721</v>
      </c>
      <c r="EE141" s="326"/>
      <c r="EF141" s="457" t="str">
        <f>'Picking Information'!B144</f>
        <v>4</v>
      </c>
      <c r="EG141" s="459" t="str">
        <f>'Picking Information'!C144</f>
        <v>a</v>
      </c>
      <c r="EH141" s="510">
        <f>IF($EG141="a",'Alpha Ejection Compiler'!G141,IF($EG141="z",'Alpha Ejection Compiler'!N141,IF($EG141="t",'Alpha Ejection Compiler'!U141,IF($EG141="m",'Alpha Ejection Compiler'!AB141,-1))))</f>
        <v>8.9504172281360495E-7</v>
      </c>
      <c r="EI141" s="511">
        <f>'Alpha Ejection Compiler'!E141</f>
        <v>36.473074156562177</v>
      </c>
      <c r="EJ141" s="30">
        <f>IF($EG141="a",'Alpha Ejection Compiler'!H141,IF($EG141="z",'Alpha Ejection Compiler'!O141,IF($EG141="t",'Alpha Ejection Compiler'!V141,IF($EG141="m",'Alpha Ejection Compiler'!AC141,-1))))</f>
        <v>0.63662546245111906</v>
      </c>
      <c r="EK141" s="30">
        <f>IF($EG141="a",'Alpha Ejection Compiler'!I141,IF($EG141="z",'Alpha Ejection Compiler'!P141,IF($EG141="t",'Alpha Ejection Compiler'!W141,IF($EG141="m",'Alpha Ejection Compiler'!AD141,-1))))</f>
        <v>0.58319411675377286</v>
      </c>
      <c r="EL141" s="30">
        <f>IF($EG141="a",'Alpha Ejection Compiler'!J141,IF($EG141="z",'Alpha Ejection Compiler'!Q141,IF($EG141="t",'Alpha Ejection Compiler'!X141,IF($EG141="m",'Alpha Ejection Compiler'!AE141,-1))))</f>
        <v>0.57525580606267845</v>
      </c>
      <c r="EM141" s="30">
        <f>IF($EG141="a",'Alpha Ejection Compiler'!K141,IF($EG141="z",'Alpha Ejection Compiler'!R141,IF($EG141="t",'Alpha Ejection Compiler'!Y141,IF($EG141="m",'Alpha Ejection Compiler'!AF141,-1))))</f>
        <v>0.8803829323788831</v>
      </c>
      <c r="EN141" s="30">
        <f t="shared" si="386"/>
        <v>0.62289296042458098</v>
      </c>
      <c r="EO141" s="30">
        <f t="shared" si="387"/>
        <v>0.68086787185093611</v>
      </c>
      <c r="EP141" s="213" t="str">
        <f t="shared" si="454"/>
        <v>sample name</v>
      </c>
      <c r="EQ141" s="474">
        <f t="shared" si="455"/>
        <v>11.682662173495721</v>
      </c>
      <c r="ER141" s="475">
        <f t="shared" si="388"/>
        <v>12.479814106248931</v>
      </c>
      <c r="ES141" s="473">
        <f t="shared" si="389"/>
        <v>11682662.173495721</v>
      </c>
      <c r="ET141" s="476">
        <f t="shared" si="390"/>
        <v>2.7808242859479022E-14</v>
      </c>
      <c r="EU141" s="478">
        <f t="shared" si="391"/>
        <v>0.37671716784478099</v>
      </c>
      <c r="EV141" s="477">
        <f t="shared" si="392"/>
        <v>16083721.580382382</v>
      </c>
      <c r="EW141" s="474">
        <f t="shared" si="393"/>
        <v>16.083721580382381</v>
      </c>
      <c r="EX141" s="474"/>
      <c r="EZ141" s="128">
        <f t="shared" si="394"/>
        <v>2.9704040515747972E-21</v>
      </c>
      <c r="FA141" s="63">
        <f t="shared" si="395"/>
        <v>1.1973081346474233E-22</v>
      </c>
      <c r="FB141" s="67">
        <f t="shared" si="396"/>
        <v>7.2524363184255366E-22</v>
      </c>
      <c r="FC141" s="63">
        <f t="shared" si="397"/>
        <v>0</v>
      </c>
      <c r="FD141" s="63">
        <f t="shared" si="398"/>
        <v>3.8153784968820935E-21</v>
      </c>
      <c r="FE141" s="67">
        <f t="shared" si="399"/>
        <v>1.610802832088443E-10</v>
      </c>
      <c r="FF141" s="67">
        <f t="shared" si="400"/>
        <v>11682668.485640902</v>
      </c>
      <c r="FG141" s="64">
        <f t="shared" si="401"/>
        <v>11.682668485640901</v>
      </c>
      <c r="FH141" s="65">
        <f t="shared" si="402"/>
        <v>17150937.628700923</v>
      </c>
      <c r="FI141" s="65">
        <f t="shared" si="403"/>
        <v>17.150937628700923</v>
      </c>
      <c r="FJ141" s="65">
        <f t="shared" si="404"/>
        <v>19.472796493930787</v>
      </c>
      <c r="FK141" s="63">
        <f t="shared" si="405"/>
        <v>3.8153784968820935E-21</v>
      </c>
      <c r="FL141" s="63">
        <f t="shared" si="406"/>
        <v>4.3317286102918066E-21</v>
      </c>
      <c r="FM141" s="63">
        <f t="shared" si="407"/>
        <v>13264244.25602527</v>
      </c>
      <c r="FN141" s="65">
        <f t="shared" si="456"/>
        <v>13.26424425602527</v>
      </c>
      <c r="FO141" s="66">
        <f t="shared" si="408"/>
        <v>113.53779551588126</v>
      </c>
      <c r="FQ141" s="73">
        <f>IF('Picking Information'!U144="Y",'Calculations Page'!FG141,-1)</f>
        <v>11.682668485640901</v>
      </c>
      <c r="FR141" s="72">
        <f>IF('Picking Information'!U144="Y",'Calculations Page'!FN141,-1)</f>
        <v>13.26424425602527</v>
      </c>
      <c r="FS141" s="72">
        <f>IF('Picking Information'!A144="Y",1,'Calculations Page'!X141)</f>
        <v>0.68086787185093611</v>
      </c>
      <c r="FT141" s="72">
        <f t="shared" si="457"/>
        <v>7</v>
      </c>
      <c r="FU141" s="72">
        <f t="shared" si="409"/>
        <v>17.158495750257128</v>
      </c>
      <c r="FV141" s="72">
        <f t="shared" si="458"/>
        <v>19.481377818528117</v>
      </c>
      <c r="FW141" s="74">
        <f t="shared" si="410"/>
        <v>38.962755637056233</v>
      </c>
      <c r="FY141" s="79">
        <f t="shared" si="431"/>
        <v>49.847697442687604</v>
      </c>
      <c r="FZ141" s="80">
        <f t="shared" si="432"/>
        <v>0.49847697442687605</v>
      </c>
      <c r="GA141" s="80">
        <f>(DE141/1000)/'Calculations Page'!EH141</f>
        <v>641.16824195663492</v>
      </c>
      <c r="GB141" s="80">
        <f t="shared" si="433"/>
        <v>901.0749911138098</v>
      </c>
      <c r="GC141" s="80">
        <f>(DG141/1000)/'Calculations Page'!EH141</f>
        <v>633.38306452098186</v>
      </c>
      <c r="GD141" s="80">
        <f t="shared" si="434"/>
        <v>897.3827490919424</v>
      </c>
      <c r="GE141" s="80">
        <f>(DI141/1000)/'Calculations Page'!EH141</f>
        <v>0</v>
      </c>
      <c r="GF141" s="80" t="e">
        <f t="shared" si="435"/>
        <v>#DIV/0!</v>
      </c>
      <c r="GG141" s="81">
        <f t="shared" si="411"/>
        <v>790.01326211906564</v>
      </c>
      <c r="GH141" s="516">
        <f t="shared" si="436"/>
        <v>1.4263639754173495E-16</v>
      </c>
      <c r="GI141" s="515"/>
      <c r="GJ141" s="243"/>
      <c r="GK141" s="85" t="str">
        <f t="shared" si="412"/>
        <v>49.848</v>
      </c>
      <c r="GL141" s="86" t="str">
        <f t="shared" si="413"/>
        <v>0.498</v>
      </c>
      <c r="GM141" s="86" t="str">
        <f t="shared" si="414"/>
        <v>641.17</v>
      </c>
      <c r="GN141" s="86" t="str">
        <f t="shared" si="415"/>
        <v>901.07</v>
      </c>
      <c r="GO141" s="86" t="str">
        <f t="shared" si="416"/>
        <v>633.38</v>
      </c>
      <c r="GP141" s="86" t="str">
        <f t="shared" si="417"/>
        <v>897.38</v>
      </c>
      <c r="GQ141" s="86" t="str">
        <f t="shared" si="418"/>
        <v>0.00</v>
      </c>
      <c r="GR141" s="86" t="e">
        <f t="shared" si="419"/>
        <v>#DIV/0!</v>
      </c>
      <c r="GS141" s="86" t="str">
        <f t="shared" si="420"/>
        <v>11.68</v>
      </c>
      <c r="GT141" s="86" t="str">
        <f t="shared" si="421"/>
        <v>0.681</v>
      </c>
      <c r="GU141" s="86" t="str">
        <f t="shared" si="422"/>
        <v>17.16</v>
      </c>
      <c r="GV141" s="87" t="str">
        <f t="shared" si="423"/>
        <v>19.48</v>
      </c>
      <c r="GW141" s="87" t="str">
        <f t="shared" si="424"/>
        <v>13.26</v>
      </c>
      <c r="GX141" s="129"/>
      <c r="GY141" s="93"/>
    </row>
    <row r="142" spans="1:207">
      <c r="A142" s="39" t="str">
        <f>'Picking Information'!B145</f>
        <v>4</v>
      </c>
      <c r="B142" s="40" t="str">
        <f>'Picking Information'!D145</f>
        <v>TraIL</v>
      </c>
      <c r="C142" s="40" t="str">
        <f>'Picking Information'!E145</f>
        <v>sample name</v>
      </c>
      <c r="D142" s="45">
        <f>'Picking Information'!F145</f>
        <v>0</v>
      </c>
      <c r="E142" s="45">
        <v>1</v>
      </c>
      <c r="F142" s="121">
        <f>'Picking Information'!H145</f>
        <v>100</v>
      </c>
      <c r="G142" s="121">
        <f>'Picking Information'!I145</f>
        <v>100</v>
      </c>
      <c r="H142" s="121">
        <f>'Picking Information'!J145</f>
        <v>100</v>
      </c>
      <c r="I142" s="121">
        <f>'Picking Information'!K145</f>
        <v>100</v>
      </c>
      <c r="J142" s="121">
        <f t="shared" si="320"/>
        <v>100</v>
      </c>
      <c r="K142" s="121">
        <f t="shared" si="321"/>
        <v>100</v>
      </c>
      <c r="L142" s="121">
        <f t="shared" si="322"/>
        <v>50</v>
      </c>
      <c r="M142" s="121">
        <f>IF('Picking Information'!P145="N",'Calculations Page'!F142*1.5,'Calculations Page'!F142)</f>
        <v>100</v>
      </c>
      <c r="N142" s="46" t="str">
        <f>'Picking Information'!R145</f>
        <v>apatite</v>
      </c>
      <c r="O142" s="222"/>
      <c r="P142" s="47">
        <f t="shared" si="323"/>
        <v>2.0784609690826529E-6</v>
      </c>
      <c r="Q142" s="306">
        <f t="shared" si="324"/>
        <v>8.9504172281360495E-7</v>
      </c>
      <c r="R142" s="47">
        <f t="shared" si="325"/>
        <v>1.013358894683579</v>
      </c>
      <c r="S142" s="47">
        <f t="shared" si="326"/>
        <v>6.6199999999999995E-2</v>
      </c>
      <c r="T142" s="47">
        <f t="shared" si="327"/>
        <v>0.06</v>
      </c>
      <c r="U142" s="47">
        <f t="shared" si="328"/>
        <v>0.77623303054496762</v>
      </c>
      <c r="V142" s="47">
        <f t="shared" si="329"/>
        <v>0.69010694319999999</v>
      </c>
      <c r="W142" s="47">
        <f t="shared" si="330"/>
        <v>0.64881813560000001</v>
      </c>
      <c r="X142" s="239">
        <f t="shared" si="331"/>
        <v>0.68086787185093611</v>
      </c>
      <c r="Y142" s="306">
        <f t="shared" si="437"/>
        <v>5.6837745019660078E-3</v>
      </c>
      <c r="Z142" s="306">
        <f t="shared" si="438"/>
        <v>4.4752086140680244E-6</v>
      </c>
      <c r="AA142" s="192"/>
      <c r="AB142" s="192"/>
      <c r="AC142" s="192"/>
      <c r="AD142" s="192"/>
      <c r="AE142" s="192"/>
      <c r="AF142" s="192"/>
      <c r="AG142" s="251">
        <f t="shared" si="425"/>
        <v>1433738424205.7283</v>
      </c>
      <c r="AH142" s="246">
        <f t="shared" si="332"/>
        <v>8608725199.2922001</v>
      </c>
      <c r="AI142" s="246">
        <f t="shared" si="426"/>
        <v>1691112105561.1543</v>
      </c>
      <c r="AJ142" s="246">
        <f t="shared" si="333"/>
        <v>13847555888.523577</v>
      </c>
      <c r="AK142" s="246">
        <f t="shared" si="427"/>
        <v>174546574.43947619</v>
      </c>
      <c r="AL142" s="246">
        <f t="shared" si="334"/>
        <v>79527107.403615773</v>
      </c>
      <c r="AM142" s="213" t="str">
        <f t="shared" si="439"/>
        <v>sample name</v>
      </c>
      <c r="AN142" s="256">
        <f t="shared" si="335"/>
        <v>1303284548.9639471</v>
      </c>
      <c r="AO142" s="252">
        <f t="shared" si="336"/>
        <v>1433738424205.7283</v>
      </c>
      <c r="AP142" s="252">
        <f t="shared" si="428"/>
        <v>-2.199E-3</v>
      </c>
      <c r="AQ142" s="252">
        <f t="shared" si="429"/>
        <v>-0.99998423165137618</v>
      </c>
      <c r="AR142" s="252">
        <f t="shared" si="337"/>
        <v>8608725199.2922001</v>
      </c>
      <c r="AS142" s="252">
        <f t="shared" si="430"/>
        <v>1.6318924942564423E-4</v>
      </c>
      <c r="AT142" s="252">
        <f t="shared" si="338"/>
        <v>-7.452123257462559E-2</v>
      </c>
      <c r="AU142" s="252">
        <f t="shared" si="339"/>
        <v>137290153.01859486</v>
      </c>
      <c r="AV142" s="252">
        <f t="shared" si="440"/>
        <v>9456562.6330664139</v>
      </c>
      <c r="AW142" s="252">
        <f t="shared" si="340"/>
        <v>996169.97067578149</v>
      </c>
      <c r="AX142" s="252">
        <f t="shared" si="441"/>
        <v>2673662207.5426502</v>
      </c>
      <c r="AY142" s="252">
        <f t="shared" si="442"/>
        <v>1691112105561.1543</v>
      </c>
      <c r="AZ142" s="252">
        <f t="shared" si="443"/>
        <v>-0.13029600894067567</v>
      </c>
      <c r="BA142" s="252">
        <f t="shared" si="444"/>
        <v>-1</v>
      </c>
      <c r="BB142" s="252">
        <f t="shared" si="445"/>
        <v>13847555888.523577</v>
      </c>
      <c r="BC142" s="252">
        <f t="shared" si="446"/>
        <v>5.34545603211162E-4</v>
      </c>
      <c r="BD142" s="252">
        <f t="shared" si="447"/>
        <v>-4.1025163014571245E-3</v>
      </c>
      <c r="BE142" s="252">
        <f t="shared" si="448"/>
        <v>26831629.130094022</v>
      </c>
      <c r="BF142" s="252">
        <f t="shared" si="341"/>
        <v>269331.52955150726</v>
      </c>
      <c r="BG142" s="252">
        <f t="shared" si="342"/>
        <v>124328.76421099737</v>
      </c>
      <c r="BH142" s="213"/>
      <c r="BI142" s="213"/>
      <c r="BJ142" s="213"/>
      <c r="BK142" s="213"/>
      <c r="BL142" s="213" t="str">
        <f t="shared" si="449"/>
        <v>sample name</v>
      </c>
      <c r="BM142" s="485">
        <f>(($AC$20-'ICPMS Data'!V143)/('ICPMS Data'!V143/$AC$12-1)*AG142)</f>
        <v>1442224508600.5576</v>
      </c>
      <c r="BN142" s="485">
        <f t="shared" si="343"/>
        <v>1433738424205.7283</v>
      </c>
      <c r="BO142" s="485">
        <f>$AC$33-'ICPMS Data'!V143</f>
        <v>-0.99999899999999997</v>
      </c>
      <c r="BP142" s="485">
        <f>'ICPMS Data'!V143/$AC$12-1</f>
        <v>-0.9928325688073395</v>
      </c>
      <c r="BQ142" s="485">
        <f t="shared" si="344"/>
        <v>8608725199.2922001</v>
      </c>
      <c r="BR142" s="485">
        <f>SQRT($AD$33^2+'ICPMS Data'!W143^2)</f>
        <v>1</v>
      </c>
      <c r="BS142" s="485">
        <f>BP142*SQRT(('ICPMS Data'!W143/'ICPMS Data'!V143)^2+($AE$12/$AC$12)^2)</f>
        <v>-0.99285807041188889</v>
      </c>
      <c r="BT142" s="485">
        <f t="shared" si="345"/>
        <v>2039659057534.6572</v>
      </c>
      <c r="BU142" s="485">
        <f t="shared" si="450"/>
        <v>10464703511.882029</v>
      </c>
      <c r="BV142" s="485">
        <f t="shared" si="346"/>
        <v>14799656485.616226</v>
      </c>
      <c r="BW142" s="485">
        <f>AI142*(($AC$21-'ICPMS Data'!X143)/('ICPMS Data'!X143/$AC$13-1))</f>
        <v>1473438918630.7102</v>
      </c>
      <c r="BX142" s="485">
        <f t="shared" si="347"/>
        <v>1691112105561.1543</v>
      </c>
      <c r="BY142" s="485">
        <f>$AC$34-'ICPMS Data'!X143</f>
        <v>-0.99999899999999997</v>
      </c>
      <c r="BZ142" s="485">
        <f>'ICPMS Data'!X143/$AC$13-1</f>
        <v>-1</v>
      </c>
      <c r="CA142" s="485">
        <f t="shared" si="348"/>
        <v>13847555888.523577</v>
      </c>
      <c r="CB142" s="485">
        <f>SQRT($AD$34^2+'ICPMS Data'!Y143^2)</f>
        <v>1</v>
      </c>
      <c r="CC142" s="485">
        <f>BZ142*SQRT(('ICPMS Data'!Y143/'ICPMS Data'!X143)^2+($AE$13/$AC$13)^2)</f>
        <v>-1</v>
      </c>
      <c r="CD142" s="485">
        <f t="shared" si="349"/>
        <v>2083793272822.5024</v>
      </c>
      <c r="CE142" s="485">
        <v>0</v>
      </c>
      <c r="CF142" s="485">
        <v>0</v>
      </c>
      <c r="CG142" s="213" t="str">
        <f t="shared" si="350"/>
        <v>sample name</v>
      </c>
      <c r="CH142" s="262">
        <f t="shared" si="351"/>
        <v>1440921224051.5938</v>
      </c>
      <c r="CI142" s="257">
        <f t="shared" si="352"/>
        <v>2039659062155.1809</v>
      </c>
      <c r="CJ142" s="257">
        <f t="shared" si="451"/>
        <v>10455246949.248962</v>
      </c>
      <c r="CK142" s="257">
        <f t="shared" si="353"/>
        <v>14799656519.142496</v>
      </c>
      <c r="CL142" s="262">
        <f t="shared" si="354"/>
        <v>1470765256423.1675</v>
      </c>
      <c r="CM142" s="257">
        <f t="shared" si="355"/>
        <v>2083793272995.249</v>
      </c>
      <c r="CN142" s="262">
        <f t="shared" si="356"/>
        <v>-269331.52955150726</v>
      </c>
      <c r="CO142" s="257">
        <f t="shared" si="357"/>
        <v>124328.76421099737</v>
      </c>
      <c r="CP142" s="286"/>
      <c r="CQ142" s="218">
        <f t="shared" si="358"/>
        <v>2.4109243704332935E-12</v>
      </c>
      <c r="CR142" s="48">
        <f t="shared" si="359"/>
        <v>3.3882271664527924E-12</v>
      </c>
      <c r="CS142" s="219">
        <f t="shared" si="360"/>
        <v>2.3935568505840428E-12</v>
      </c>
      <c r="CT142" s="219">
        <f t="shared" si="361"/>
        <v>3.3881379770019618E-12</v>
      </c>
      <c r="CU142" s="323">
        <f t="shared" si="362"/>
        <v>0.56437141893797726</v>
      </c>
      <c r="CV142" s="219">
        <f t="shared" si="363"/>
        <v>1.7367519849250768E-14</v>
      </c>
      <c r="CW142" s="219">
        <f t="shared" si="364"/>
        <v>2.4584147041764943E-14</v>
      </c>
      <c r="CX142" s="323">
        <f t="shared" si="365"/>
        <v>3.5831675947316753E-3</v>
      </c>
      <c r="CY142" s="48">
        <f t="shared" si="366"/>
        <v>2.443131655187986E-12</v>
      </c>
      <c r="CZ142" s="48">
        <f t="shared" si="367"/>
        <v>3.4614506195934368E-12</v>
      </c>
      <c r="DA142" s="323">
        <f t="shared" si="368"/>
        <v>0.43204541346729097</v>
      </c>
      <c r="DB142" s="219">
        <f t="shared" si="369"/>
        <v>0</v>
      </c>
      <c r="DC142" s="219">
        <f t="shared" si="370"/>
        <v>0</v>
      </c>
      <c r="DD142" s="213"/>
      <c r="DE142" s="267">
        <f t="shared" si="371"/>
        <v>0.57387232789423681</v>
      </c>
      <c r="DF142" s="263">
        <f t="shared" si="372"/>
        <v>0.80649971243075813</v>
      </c>
      <c r="DG142" s="263">
        <f t="shared" si="373"/>
        <v>0.56690426926982029</v>
      </c>
      <c r="DH142" s="263">
        <f t="shared" si="374"/>
        <v>0.8031950017704611</v>
      </c>
      <c r="DI142" s="263">
        <f t="shared" si="375"/>
        <v>0</v>
      </c>
      <c r="DJ142" s="268">
        <f t="shared" si="376"/>
        <v>0</v>
      </c>
      <c r="DL142" s="49">
        <f>'He Data'!P144/(1000000000*22413.6)</f>
        <v>4.4615768997394438E-14</v>
      </c>
      <c r="DM142" s="45">
        <f>DL142*('He Data'!Q144/'He Data'!P144)</f>
        <v>4.4615768997394438E-16</v>
      </c>
      <c r="DN142" s="50">
        <f t="shared" si="377"/>
        <v>26867616090.23093</v>
      </c>
      <c r="DO142" s="51">
        <f>DN142*('He Data'!Q144/'He Data'!P144)</f>
        <v>268676160.9023093</v>
      </c>
      <c r="DP142" s="50">
        <f t="shared" si="378"/>
        <v>6.5527793044642685E-14</v>
      </c>
      <c r="DQ142" s="50">
        <f t="shared" si="379"/>
        <v>6.5527793044642689E-16</v>
      </c>
      <c r="DR142" s="50">
        <f>('He Data'!P144/1000000000)*0.0000000008107131194</f>
        <v>8.1071311940000007E-19</v>
      </c>
      <c r="DS142" s="50">
        <f>('He Data'!P144/1000000000)/3785.41178*42</f>
        <v>1.1095226210766429E-11</v>
      </c>
      <c r="DW142" s="213" t="str">
        <f t="shared" si="452"/>
        <v>sample name</v>
      </c>
      <c r="DX142" s="324">
        <f t="shared" si="453"/>
        <v>11.682668485640901</v>
      </c>
      <c r="DY142" s="325">
        <f t="shared" si="380"/>
        <v>12.479820849095493</v>
      </c>
      <c r="DZ142" s="326">
        <f t="shared" si="381"/>
        <v>11682668.485640902</v>
      </c>
      <c r="EA142" s="326">
        <f t="shared" si="382"/>
        <v>4.4615793103292131E-14</v>
      </c>
      <c r="EB142" s="324">
        <f t="shared" si="383"/>
        <v>-5.40299948539397E-7</v>
      </c>
      <c r="EC142" s="326">
        <f t="shared" si="384"/>
        <v>11682662.173495721</v>
      </c>
      <c r="ED142" s="324">
        <f t="shared" si="385"/>
        <v>11.682662173495721</v>
      </c>
      <c r="EE142" s="326"/>
      <c r="EF142" s="457" t="str">
        <f>'Picking Information'!B145</f>
        <v>4</v>
      </c>
      <c r="EG142" s="459" t="str">
        <f>'Picking Information'!C145</f>
        <v>a</v>
      </c>
      <c r="EH142" s="510">
        <f>IF($EG142="a",'Alpha Ejection Compiler'!G142,IF($EG142="z",'Alpha Ejection Compiler'!N142,IF($EG142="t",'Alpha Ejection Compiler'!U142,IF($EG142="m",'Alpha Ejection Compiler'!AB142,-1))))</f>
        <v>8.9504172281360495E-7</v>
      </c>
      <c r="EI142" s="511">
        <f>'Alpha Ejection Compiler'!E142</f>
        <v>36.473074156562177</v>
      </c>
      <c r="EJ142" s="30">
        <f>IF($EG142="a",'Alpha Ejection Compiler'!H142,IF($EG142="z",'Alpha Ejection Compiler'!O142,IF($EG142="t",'Alpha Ejection Compiler'!V142,IF($EG142="m",'Alpha Ejection Compiler'!AC142,-1))))</f>
        <v>0.63662546245111906</v>
      </c>
      <c r="EK142" s="30">
        <f>IF($EG142="a",'Alpha Ejection Compiler'!I142,IF($EG142="z",'Alpha Ejection Compiler'!P142,IF($EG142="t",'Alpha Ejection Compiler'!W142,IF($EG142="m",'Alpha Ejection Compiler'!AD142,-1))))</f>
        <v>0.58319411675377286</v>
      </c>
      <c r="EL142" s="30">
        <f>IF($EG142="a",'Alpha Ejection Compiler'!J142,IF($EG142="z",'Alpha Ejection Compiler'!Q142,IF($EG142="t",'Alpha Ejection Compiler'!X142,IF($EG142="m",'Alpha Ejection Compiler'!AE142,-1))))</f>
        <v>0.57525580606267845</v>
      </c>
      <c r="EM142" s="30">
        <f>IF($EG142="a",'Alpha Ejection Compiler'!K142,IF($EG142="z",'Alpha Ejection Compiler'!R142,IF($EG142="t",'Alpha Ejection Compiler'!Y142,IF($EG142="m",'Alpha Ejection Compiler'!AF142,-1))))</f>
        <v>0.8803829323788831</v>
      </c>
      <c r="EN142" s="30">
        <f t="shared" si="386"/>
        <v>0.62289296042458098</v>
      </c>
      <c r="EO142" s="30">
        <f t="shared" si="387"/>
        <v>0.68086787185093611</v>
      </c>
      <c r="EP142" s="213" t="str">
        <f t="shared" si="454"/>
        <v>sample name</v>
      </c>
      <c r="EQ142" s="474">
        <f t="shared" si="455"/>
        <v>11.682662173495721</v>
      </c>
      <c r="ER142" s="475">
        <f t="shared" si="388"/>
        <v>12.479814106248931</v>
      </c>
      <c r="ES142" s="473">
        <f t="shared" si="389"/>
        <v>11682662.173495721</v>
      </c>
      <c r="ET142" s="476">
        <f t="shared" si="390"/>
        <v>2.7808242859479022E-14</v>
      </c>
      <c r="EU142" s="478">
        <f t="shared" si="391"/>
        <v>0.37671716784478099</v>
      </c>
      <c r="EV142" s="477">
        <f t="shared" si="392"/>
        <v>16083721.580382382</v>
      </c>
      <c r="EW142" s="474">
        <f t="shared" si="393"/>
        <v>16.083721580382381</v>
      </c>
      <c r="EX142" s="474"/>
      <c r="EZ142" s="128">
        <f t="shared" si="394"/>
        <v>2.9704040515747972E-21</v>
      </c>
      <c r="FA142" s="63">
        <f t="shared" si="395"/>
        <v>1.1973081346474233E-22</v>
      </c>
      <c r="FB142" s="67">
        <f t="shared" si="396"/>
        <v>7.2524363184255366E-22</v>
      </c>
      <c r="FC142" s="63">
        <f t="shared" si="397"/>
        <v>0</v>
      </c>
      <c r="FD142" s="63">
        <f t="shared" si="398"/>
        <v>3.8153784968820935E-21</v>
      </c>
      <c r="FE142" s="67">
        <f t="shared" si="399"/>
        <v>1.610802832088443E-10</v>
      </c>
      <c r="FF142" s="67">
        <f t="shared" si="400"/>
        <v>11682668.485640902</v>
      </c>
      <c r="FG142" s="64">
        <f t="shared" si="401"/>
        <v>11.682668485640901</v>
      </c>
      <c r="FH142" s="65">
        <f t="shared" si="402"/>
        <v>17150937.628700923</v>
      </c>
      <c r="FI142" s="65">
        <f t="shared" si="403"/>
        <v>17.150937628700923</v>
      </c>
      <c r="FJ142" s="65">
        <f t="shared" si="404"/>
        <v>19.472796493930787</v>
      </c>
      <c r="FK142" s="63">
        <f t="shared" si="405"/>
        <v>3.8153784968820935E-21</v>
      </c>
      <c r="FL142" s="63">
        <f t="shared" si="406"/>
        <v>4.3317286102918066E-21</v>
      </c>
      <c r="FM142" s="63">
        <f t="shared" si="407"/>
        <v>13264244.25602527</v>
      </c>
      <c r="FN142" s="65">
        <f t="shared" si="456"/>
        <v>13.26424425602527</v>
      </c>
      <c r="FO142" s="66">
        <f t="shared" si="408"/>
        <v>113.53779551588126</v>
      </c>
      <c r="FQ142" s="73">
        <f>IF('Picking Information'!U145="Y",'Calculations Page'!FG142,-1)</f>
        <v>11.682668485640901</v>
      </c>
      <c r="FR142" s="72">
        <f>IF('Picking Information'!U145="Y",'Calculations Page'!FN142,-1)</f>
        <v>13.26424425602527</v>
      </c>
      <c r="FS142" s="72">
        <f>IF('Picking Information'!A145="Y",1,'Calculations Page'!X142)</f>
        <v>0.68086787185093611</v>
      </c>
      <c r="FT142" s="72">
        <f t="shared" si="457"/>
        <v>7</v>
      </c>
      <c r="FU142" s="72">
        <f t="shared" si="409"/>
        <v>17.158495750257128</v>
      </c>
      <c r="FV142" s="72">
        <f t="shared" si="458"/>
        <v>19.481377818528117</v>
      </c>
      <c r="FW142" s="74">
        <f t="shared" si="410"/>
        <v>38.962755637056233</v>
      </c>
      <c r="FY142" s="79">
        <f t="shared" si="431"/>
        <v>49.847697442687604</v>
      </c>
      <c r="FZ142" s="80">
        <f t="shared" si="432"/>
        <v>0.49847697442687605</v>
      </c>
      <c r="GA142" s="80">
        <f>(DE142/1000)/'Calculations Page'!EH142</f>
        <v>641.16824195663492</v>
      </c>
      <c r="GB142" s="80">
        <f t="shared" si="433"/>
        <v>901.0749911138098</v>
      </c>
      <c r="GC142" s="80">
        <f>(DG142/1000)/'Calculations Page'!EH142</f>
        <v>633.38306452098186</v>
      </c>
      <c r="GD142" s="80">
        <f t="shared" si="434"/>
        <v>897.3827490919424</v>
      </c>
      <c r="GE142" s="80">
        <f>(DI142/1000)/'Calculations Page'!EH142</f>
        <v>0</v>
      </c>
      <c r="GF142" s="80" t="e">
        <f t="shared" si="435"/>
        <v>#DIV/0!</v>
      </c>
      <c r="GG142" s="81">
        <f t="shared" si="411"/>
        <v>790.01326211906564</v>
      </c>
      <c r="GH142" s="516">
        <f t="shared" si="436"/>
        <v>1.4263639754173495E-16</v>
      </c>
      <c r="GI142" s="515"/>
      <c r="GJ142" s="243"/>
      <c r="GK142" s="85" t="str">
        <f t="shared" si="412"/>
        <v>49.848</v>
      </c>
      <c r="GL142" s="86" t="str">
        <f t="shared" si="413"/>
        <v>0.498</v>
      </c>
      <c r="GM142" s="86" t="str">
        <f t="shared" si="414"/>
        <v>641.17</v>
      </c>
      <c r="GN142" s="86" t="str">
        <f t="shared" si="415"/>
        <v>901.07</v>
      </c>
      <c r="GO142" s="86" t="str">
        <f t="shared" si="416"/>
        <v>633.38</v>
      </c>
      <c r="GP142" s="86" t="str">
        <f t="shared" si="417"/>
        <v>897.38</v>
      </c>
      <c r="GQ142" s="86" t="str">
        <f t="shared" si="418"/>
        <v>0.00</v>
      </c>
      <c r="GR142" s="86" t="e">
        <f t="shared" si="419"/>
        <v>#DIV/0!</v>
      </c>
      <c r="GS142" s="86" t="str">
        <f t="shared" si="420"/>
        <v>11.68</v>
      </c>
      <c r="GT142" s="86" t="str">
        <f t="shared" si="421"/>
        <v>0.681</v>
      </c>
      <c r="GU142" s="86" t="str">
        <f t="shared" si="422"/>
        <v>17.16</v>
      </c>
      <c r="GV142" s="87" t="str">
        <f t="shared" si="423"/>
        <v>19.48</v>
      </c>
      <c r="GW142" s="87" t="str">
        <f t="shared" si="424"/>
        <v>13.26</v>
      </c>
      <c r="GX142" s="129"/>
      <c r="GY142" s="93"/>
    </row>
    <row r="143" spans="1:207">
      <c r="A143" s="39" t="str">
        <f>'Picking Information'!B146</f>
        <v>4</v>
      </c>
      <c r="B143" s="40" t="str">
        <f>'Picking Information'!D146</f>
        <v>TraIL</v>
      </c>
      <c r="C143" s="40" t="str">
        <f>'Picking Information'!E146</f>
        <v>sample name</v>
      </c>
      <c r="D143" s="45">
        <f>'Picking Information'!F146</f>
        <v>0</v>
      </c>
      <c r="E143" s="45">
        <v>1</v>
      </c>
      <c r="F143" s="121">
        <f>'Picking Information'!H146</f>
        <v>100</v>
      </c>
      <c r="G143" s="121">
        <f>'Picking Information'!I146</f>
        <v>100</v>
      </c>
      <c r="H143" s="121">
        <f>'Picking Information'!J146</f>
        <v>100</v>
      </c>
      <c r="I143" s="121">
        <f>'Picking Information'!K146</f>
        <v>100</v>
      </c>
      <c r="J143" s="121">
        <f t="shared" si="320"/>
        <v>100</v>
      </c>
      <c r="K143" s="121">
        <f t="shared" si="321"/>
        <v>100</v>
      </c>
      <c r="L143" s="121">
        <f t="shared" si="322"/>
        <v>50</v>
      </c>
      <c r="M143" s="121">
        <f>IF('Picking Information'!P146="N",'Calculations Page'!F143*1.5,'Calculations Page'!F143)</f>
        <v>100</v>
      </c>
      <c r="N143" s="46" t="str">
        <f>'Picking Information'!R146</f>
        <v>apatite</v>
      </c>
      <c r="O143" s="222"/>
      <c r="P143" s="47">
        <f t="shared" si="323"/>
        <v>2.0784609690826529E-6</v>
      </c>
      <c r="Q143" s="306">
        <f t="shared" si="324"/>
        <v>8.9504172281360495E-7</v>
      </c>
      <c r="R143" s="47">
        <f t="shared" si="325"/>
        <v>1.013358894683579</v>
      </c>
      <c r="S143" s="47">
        <f t="shared" si="326"/>
        <v>6.6199999999999995E-2</v>
      </c>
      <c r="T143" s="47">
        <f t="shared" si="327"/>
        <v>0.06</v>
      </c>
      <c r="U143" s="47">
        <f t="shared" si="328"/>
        <v>0.77623303054496762</v>
      </c>
      <c r="V143" s="47">
        <f t="shared" si="329"/>
        <v>0.69010694319999999</v>
      </c>
      <c r="W143" s="47">
        <f t="shared" si="330"/>
        <v>0.64881813560000001</v>
      </c>
      <c r="X143" s="239">
        <f t="shared" si="331"/>
        <v>0.68086787185093611</v>
      </c>
      <c r="Y143" s="306">
        <f t="shared" si="437"/>
        <v>5.6837745019660078E-3</v>
      </c>
      <c r="Z143" s="306">
        <f t="shared" si="438"/>
        <v>4.4752086140680244E-6</v>
      </c>
      <c r="AA143" s="192"/>
      <c r="AB143" s="192"/>
      <c r="AC143" s="192"/>
      <c r="AD143" s="192"/>
      <c r="AE143" s="192"/>
      <c r="AF143" s="192"/>
      <c r="AG143" s="251">
        <f t="shared" si="425"/>
        <v>1433738424205.7283</v>
      </c>
      <c r="AH143" s="246">
        <f t="shared" si="332"/>
        <v>8608725199.2922001</v>
      </c>
      <c r="AI143" s="246">
        <f t="shared" si="426"/>
        <v>1691112105561.1543</v>
      </c>
      <c r="AJ143" s="246">
        <f t="shared" si="333"/>
        <v>13847555888.523577</v>
      </c>
      <c r="AK143" s="246">
        <f t="shared" si="427"/>
        <v>174546574.43947619</v>
      </c>
      <c r="AL143" s="246">
        <f t="shared" si="334"/>
        <v>79527107.403615773</v>
      </c>
      <c r="AM143" s="213" t="str">
        <f t="shared" si="439"/>
        <v>sample name</v>
      </c>
      <c r="AN143" s="256">
        <f t="shared" si="335"/>
        <v>1303284548.9639471</v>
      </c>
      <c r="AO143" s="252">
        <f t="shared" si="336"/>
        <v>1433738424205.7283</v>
      </c>
      <c r="AP143" s="252">
        <f t="shared" si="428"/>
        <v>-2.199E-3</v>
      </c>
      <c r="AQ143" s="252">
        <f t="shared" si="429"/>
        <v>-0.99998423165137618</v>
      </c>
      <c r="AR143" s="252">
        <f t="shared" si="337"/>
        <v>8608725199.2922001</v>
      </c>
      <c r="AS143" s="252">
        <f t="shared" si="430"/>
        <v>1.6318924942564423E-4</v>
      </c>
      <c r="AT143" s="252">
        <f t="shared" si="338"/>
        <v>-7.452123257462559E-2</v>
      </c>
      <c r="AU143" s="252">
        <f t="shared" si="339"/>
        <v>137290153.01859486</v>
      </c>
      <c r="AV143" s="252">
        <f t="shared" si="440"/>
        <v>9456562.6330664139</v>
      </c>
      <c r="AW143" s="252">
        <f t="shared" si="340"/>
        <v>996169.97067578149</v>
      </c>
      <c r="AX143" s="252">
        <f t="shared" si="441"/>
        <v>2673662207.5426502</v>
      </c>
      <c r="AY143" s="252">
        <f t="shared" si="442"/>
        <v>1691112105561.1543</v>
      </c>
      <c r="AZ143" s="252">
        <f t="shared" si="443"/>
        <v>-0.13029600894067567</v>
      </c>
      <c r="BA143" s="252">
        <f t="shared" si="444"/>
        <v>-1</v>
      </c>
      <c r="BB143" s="252">
        <f t="shared" si="445"/>
        <v>13847555888.523577</v>
      </c>
      <c r="BC143" s="252">
        <f t="shared" si="446"/>
        <v>5.34545603211162E-4</v>
      </c>
      <c r="BD143" s="252">
        <f t="shared" si="447"/>
        <v>-4.1025163014571245E-3</v>
      </c>
      <c r="BE143" s="252">
        <f t="shared" si="448"/>
        <v>26831629.130094022</v>
      </c>
      <c r="BF143" s="252">
        <f t="shared" si="341"/>
        <v>269331.52955150726</v>
      </c>
      <c r="BG143" s="252">
        <f t="shared" si="342"/>
        <v>124328.76421099737</v>
      </c>
      <c r="BH143" s="213"/>
      <c r="BI143" s="213"/>
      <c r="BJ143" s="213"/>
      <c r="BK143" s="213"/>
      <c r="BL143" s="213" t="str">
        <f t="shared" si="449"/>
        <v>sample name</v>
      </c>
      <c r="BM143" s="485">
        <f>(($AC$20-'ICPMS Data'!V144)/('ICPMS Data'!V144/$AC$12-1)*AG143)</f>
        <v>1442224508600.5576</v>
      </c>
      <c r="BN143" s="485">
        <f t="shared" si="343"/>
        <v>1433738424205.7283</v>
      </c>
      <c r="BO143" s="485">
        <f>$AC$33-'ICPMS Data'!V144</f>
        <v>-0.99999899999999997</v>
      </c>
      <c r="BP143" s="485">
        <f>'ICPMS Data'!V144/$AC$12-1</f>
        <v>-0.9928325688073395</v>
      </c>
      <c r="BQ143" s="485">
        <f t="shared" si="344"/>
        <v>8608725199.2922001</v>
      </c>
      <c r="BR143" s="485">
        <f>SQRT($AD$33^2+'ICPMS Data'!W144^2)</f>
        <v>1</v>
      </c>
      <c r="BS143" s="485">
        <f>BP143*SQRT(('ICPMS Data'!W144/'ICPMS Data'!V144)^2+($AE$12/$AC$12)^2)</f>
        <v>-0.99285807041188889</v>
      </c>
      <c r="BT143" s="485">
        <f t="shared" si="345"/>
        <v>2039659057534.6572</v>
      </c>
      <c r="BU143" s="485">
        <f t="shared" si="450"/>
        <v>10464703511.882029</v>
      </c>
      <c r="BV143" s="485">
        <f t="shared" si="346"/>
        <v>14799656485.616226</v>
      </c>
      <c r="BW143" s="485">
        <f>AI143*(($AC$21-'ICPMS Data'!X144)/('ICPMS Data'!X144/$AC$13-1))</f>
        <v>1473438918630.7102</v>
      </c>
      <c r="BX143" s="485">
        <f t="shared" si="347"/>
        <v>1691112105561.1543</v>
      </c>
      <c r="BY143" s="485">
        <f>$AC$34-'ICPMS Data'!X144</f>
        <v>-0.99999899999999997</v>
      </c>
      <c r="BZ143" s="485">
        <f>'ICPMS Data'!X144/$AC$13-1</f>
        <v>-1</v>
      </c>
      <c r="CA143" s="485">
        <f t="shared" si="348"/>
        <v>13847555888.523577</v>
      </c>
      <c r="CB143" s="485">
        <f>SQRT($AD$34^2+'ICPMS Data'!Y144^2)</f>
        <v>1</v>
      </c>
      <c r="CC143" s="485">
        <f>BZ143*SQRT(('ICPMS Data'!Y144/'ICPMS Data'!X144)^2+($AE$13/$AC$13)^2)</f>
        <v>-1</v>
      </c>
      <c r="CD143" s="485">
        <f t="shared" si="349"/>
        <v>2083793272822.5024</v>
      </c>
      <c r="CE143" s="485">
        <v>0</v>
      </c>
      <c r="CF143" s="485">
        <v>0</v>
      </c>
      <c r="CG143" s="213" t="str">
        <f t="shared" si="350"/>
        <v>sample name</v>
      </c>
      <c r="CH143" s="262">
        <f t="shared" si="351"/>
        <v>1440921224051.5938</v>
      </c>
      <c r="CI143" s="257">
        <f t="shared" si="352"/>
        <v>2039659062155.1809</v>
      </c>
      <c r="CJ143" s="257">
        <f t="shared" si="451"/>
        <v>10455246949.248962</v>
      </c>
      <c r="CK143" s="257">
        <f t="shared" si="353"/>
        <v>14799656519.142496</v>
      </c>
      <c r="CL143" s="262">
        <f t="shared" si="354"/>
        <v>1470765256423.1675</v>
      </c>
      <c r="CM143" s="257">
        <f t="shared" si="355"/>
        <v>2083793272995.249</v>
      </c>
      <c r="CN143" s="262">
        <f t="shared" si="356"/>
        <v>-269331.52955150726</v>
      </c>
      <c r="CO143" s="257">
        <f t="shared" si="357"/>
        <v>124328.76421099737</v>
      </c>
      <c r="CP143" s="286"/>
      <c r="CQ143" s="218">
        <f t="shared" si="358"/>
        <v>2.4109243704332935E-12</v>
      </c>
      <c r="CR143" s="48">
        <f t="shared" si="359"/>
        <v>3.3882271664527924E-12</v>
      </c>
      <c r="CS143" s="219">
        <f t="shared" si="360"/>
        <v>2.3935568505840428E-12</v>
      </c>
      <c r="CT143" s="219">
        <f t="shared" si="361"/>
        <v>3.3881379770019618E-12</v>
      </c>
      <c r="CU143" s="323">
        <f t="shared" si="362"/>
        <v>0.56437141893797726</v>
      </c>
      <c r="CV143" s="219">
        <f t="shared" si="363"/>
        <v>1.7367519849250768E-14</v>
      </c>
      <c r="CW143" s="219">
        <f t="shared" si="364"/>
        <v>2.4584147041764943E-14</v>
      </c>
      <c r="CX143" s="323">
        <f t="shared" si="365"/>
        <v>3.5831675947316753E-3</v>
      </c>
      <c r="CY143" s="48">
        <f t="shared" si="366"/>
        <v>2.443131655187986E-12</v>
      </c>
      <c r="CZ143" s="48">
        <f t="shared" si="367"/>
        <v>3.4614506195934368E-12</v>
      </c>
      <c r="DA143" s="323">
        <f t="shared" si="368"/>
        <v>0.43204541346729097</v>
      </c>
      <c r="DB143" s="219">
        <f t="shared" si="369"/>
        <v>0</v>
      </c>
      <c r="DC143" s="219">
        <f t="shared" si="370"/>
        <v>0</v>
      </c>
      <c r="DD143" s="213"/>
      <c r="DE143" s="267">
        <f t="shared" si="371"/>
        <v>0.57387232789423681</v>
      </c>
      <c r="DF143" s="263">
        <f t="shared" si="372"/>
        <v>0.80649971243075813</v>
      </c>
      <c r="DG143" s="263">
        <f t="shared" si="373"/>
        <v>0.56690426926982029</v>
      </c>
      <c r="DH143" s="263">
        <f t="shared" si="374"/>
        <v>0.8031950017704611</v>
      </c>
      <c r="DI143" s="263">
        <f t="shared" si="375"/>
        <v>0</v>
      </c>
      <c r="DJ143" s="268">
        <f t="shared" si="376"/>
        <v>0</v>
      </c>
      <c r="DL143" s="49">
        <f>'He Data'!P145/(1000000000*22413.6)</f>
        <v>4.4615768997394438E-14</v>
      </c>
      <c r="DM143" s="45">
        <f>DL143*('He Data'!Q145/'He Data'!P145)</f>
        <v>4.4615768997394438E-16</v>
      </c>
      <c r="DN143" s="50">
        <f t="shared" si="377"/>
        <v>26867616090.23093</v>
      </c>
      <c r="DO143" s="51">
        <f>DN143*('He Data'!Q145/'He Data'!P145)</f>
        <v>268676160.9023093</v>
      </c>
      <c r="DP143" s="50">
        <f t="shared" si="378"/>
        <v>6.5527793044642685E-14</v>
      </c>
      <c r="DQ143" s="50">
        <f t="shared" si="379"/>
        <v>6.5527793044642689E-16</v>
      </c>
      <c r="DR143" s="50">
        <f>('He Data'!P145/1000000000)*0.0000000008107131194</f>
        <v>8.1071311940000007E-19</v>
      </c>
      <c r="DS143" s="50">
        <f>('He Data'!P145/1000000000)/3785.41178*42</f>
        <v>1.1095226210766429E-11</v>
      </c>
      <c r="DW143" s="213" t="str">
        <f t="shared" si="452"/>
        <v>sample name</v>
      </c>
      <c r="DX143" s="324">
        <f t="shared" si="453"/>
        <v>11.682668485640901</v>
      </c>
      <c r="DY143" s="325">
        <f t="shared" si="380"/>
        <v>12.479820849095493</v>
      </c>
      <c r="DZ143" s="326">
        <f t="shared" si="381"/>
        <v>11682668.485640902</v>
      </c>
      <c r="EA143" s="326">
        <f t="shared" si="382"/>
        <v>4.4615793103292131E-14</v>
      </c>
      <c r="EB143" s="324">
        <f t="shared" si="383"/>
        <v>-5.40299948539397E-7</v>
      </c>
      <c r="EC143" s="326">
        <f t="shared" si="384"/>
        <v>11682662.173495721</v>
      </c>
      <c r="ED143" s="324">
        <f t="shared" si="385"/>
        <v>11.682662173495721</v>
      </c>
      <c r="EE143" s="326"/>
      <c r="EF143" s="457" t="str">
        <f>'Picking Information'!B146</f>
        <v>4</v>
      </c>
      <c r="EG143" s="459" t="str">
        <f>'Picking Information'!C146</f>
        <v>a</v>
      </c>
      <c r="EH143" s="510">
        <f>IF($EG143="a",'Alpha Ejection Compiler'!G143,IF($EG143="z",'Alpha Ejection Compiler'!N143,IF($EG143="t",'Alpha Ejection Compiler'!U143,IF($EG143="m",'Alpha Ejection Compiler'!AB143,-1))))</f>
        <v>8.9504172281360495E-7</v>
      </c>
      <c r="EI143" s="511">
        <f>'Alpha Ejection Compiler'!E143</f>
        <v>36.473074156562177</v>
      </c>
      <c r="EJ143" s="30">
        <f>IF($EG143="a",'Alpha Ejection Compiler'!H143,IF($EG143="z",'Alpha Ejection Compiler'!O143,IF($EG143="t",'Alpha Ejection Compiler'!V143,IF($EG143="m",'Alpha Ejection Compiler'!AC143,-1))))</f>
        <v>0.63662546245111906</v>
      </c>
      <c r="EK143" s="30">
        <f>IF($EG143="a",'Alpha Ejection Compiler'!I143,IF($EG143="z",'Alpha Ejection Compiler'!P143,IF($EG143="t",'Alpha Ejection Compiler'!W143,IF($EG143="m",'Alpha Ejection Compiler'!AD143,-1))))</f>
        <v>0.58319411675377286</v>
      </c>
      <c r="EL143" s="30">
        <f>IF($EG143="a",'Alpha Ejection Compiler'!J143,IF($EG143="z",'Alpha Ejection Compiler'!Q143,IF($EG143="t",'Alpha Ejection Compiler'!X143,IF($EG143="m",'Alpha Ejection Compiler'!AE143,-1))))</f>
        <v>0.57525580606267845</v>
      </c>
      <c r="EM143" s="30">
        <f>IF($EG143="a",'Alpha Ejection Compiler'!K143,IF($EG143="z",'Alpha Ejection Compiler'!R143,IF($EG143="t",'Alpha Ejection Compiler'!Y143,IF($EG143="m",'Alpha Ejection Compiler'!AF143,-1))))</f>
        <v>0.8803829323788831</v>
      </c>
      <c r="EN143" s="30">
        <f t="shared" si="386"/>
        <v>0.62289296042458098</v>
      </c>
      <c r="EO143" s="30">
        <f t="shared" si="387"/>
        <v>0.68086787185093611</v>
      </c>
      <c r="EP143" s="213" t="str">
        <f t="shared" si="454"/>
        <v>sample name</v>
      </c>
      <c r="EQ143" s="474">
        <f t="shared" si="455"/>
        <v>11.682662173495721</v>
      </c>
      <c r="ER143" s="475">
        <f t="shared" si="388"/>
        <v>12.479814106248931</v>
      </c>
      <c r="ES143" s="473">
        <f t="shared" si="389"/>
        <v>11682662.173495721</v>
      </c>
      <c r="ET143" s="476">
        <f t="shared" si="390"/>
        <v>2.7808242859479022E-14</v>
      </c>
      <c r="EU143" s="478">
        <f t="shared" si="391"/>
        <v>0.37671716784478099</v>
      </c>
      <c r="EV143" s="477">
        <f t="shared" si="392"/>
        <v>16083721.580382382</v>
      </c>
      <c r="EW143" s="474">
        <f t="shared" si="393"/>
        <v>16.083721580382381</v>
      </c>
      <c r="EX143" s="474"/>
      <c r="EZ143" s="128">
        <f t="shared" si="394"/>
        <v>2.9704040515747972E-21</v>
      </c>
      <c r="FA143" s="63">
        <f t="shared" si="395"/>
        <v>1.1973081346474233E-22</v>
      </c>
      <c r="FB143" s="67">
        <f t="shared" si="396"/>
        <v>7.2524363184255366E-22</v>
      </c>
      <c r="FC143" s="63">
        <f t="shared" si="397"/>
        <v>0</v>
      </c>
      <c r="FD143" s="63">
        <f t="shared" si="398"/>
        <v>3.8153784968820935E-21</v>
      </c>
      <c r="FE143" s="67">
        <f t="shared" si="399"/>
        <v>1.610802832088443E-10</v>
      </c>
      <c r="FF143" s="67">
        <f t="shared" si="400"/>
        <v>11682668.485640902</v>
      </c>
      <c r="FG143" s="64">
        <f t="shared" si="401"/>
        <v>11.682668485640901</v>
      </c>
      <c r="FH143" s="65">
        <f t="shared" si="402"/>
        <v>17150937.628700923</v>
      </c>
      <c r="FI143" s="65">
        <f t="shared" si="403"/>
        <v>17.150937628700923</v>
      </c>
      <c r="FJ143" s="65">
        <f t="shared" si="404"/>
        <v>19.472796493930787</v>
      </c>
      <c r="FK143" s="63">
        <f t="shared" si="405"/>
        <v>3.8153784968820935E-21</v>
      </c>
      <c r="FL143" s="63">
        <f t="shared" si="406"/>
        <v>4.3317286102918066E-21</v>
      </c>
      <c r="FM143" s="63">
        <f t="shared" si="407"/>
        <v>13264244.25602527</v>
      </c>
      <c r="FN143" s="65">
        <f t="shared" si="456"/>
        <v>13.26424425602527</v>
      </c>
      <c r="FO143" s="66">
        <f t="shared" si="408"/>
        <v>113.53779551588126</v>
      </c>
      <c r="FQ143" s="73">
        <f>IF('Picking Information'!U146="Y",'Calculations Page'!FG143,-1)</f>
        <v>11.682668485640901</v>
      </c>
      <c r="FR143" s="72">
        <f>IF('Picking Information'!U146="Y",'Calculations Page'!FN143,-1)</f>
        <v>13.26424425602527</v>
      </c>
      <c r="FS143" s="72">
        <f>IF('Picking Information'!A146="Y",1,'Calculations Page'!X143)</f>
        <v>0.68086787185093611</v>
      </c>
      <c r="FT143" s="72">
        <f t="shared" si="457"/>
        <v>7</v>
      </c>
      <c r="FU143" s="72">
        <f t="shared" si="409"/>
        <v>17.158495750257128</v>
      </c>
      <c r="FV143" s="72">
        <f t="shared" si="458"/>
        <v>19.481377818528117</v>
      </c>
      <c r="FW143" s="74">
        <f t="shared" si="410"/>
        <v>38.962755637056233</v>
      </c>
      <c r="FY143" s="79">
        <f t="shared" si="431"/>
        <v>49.847697442687604</v>
      </c>
      <c r="FZ143" s="80">
        <f t="shared" si="432"/>
        <v>0.49847697442687605</v>
      </c>
      <c r="GA143" s="80">
        <f>(DE143/1000)/'Calculations Page'!EH143</f>
        <v>641.16824195663492</v>
      </c>
      <c r="GB143" s="80">
        <f t="shared" si="433"/>
        <v>901.0749911138098</v>
      </c>
      <c r="GC143" s="80">
        <f>(DG143/1000)/'Calculations Page'!EH143</f>
        <v>633.38306452098186</v>
      </c>
      <c r="GD143" s="80">
        <f t="shared" si="434"/>
        <v>897.3827490919424</v>
      </c>
      <c r="GE143" s="80">
        <f>(DI143/1000)/'Calculations Page'!EH143</f>
        <v>0</v>
      </c>
      <c r="GF143" s="80" t="e">
        <f t="shared" si="435"/>
        <v>#DIV/0!</v>
      </c>
      <c r="GG143" s="81">
        <f t="shared" si="411"/>
        <v>790.01326211906564</v>
      </c>
      <c r="GH143" s="516">
        <f t="shared" si="436"/>
        <v>1.4263639754173495E-16</v>
      </c>
      <c r="GI143" s="515"/>
      <c r="GJ143" s="243"/>
      <c r="GK143" s="85" t="str">
        <f t="shared" si="412"/>
        <v>49.848</v>
      </c>
      <c r="GL143" s="86" t="str">
        <f t="shared" si="413"/>
        <v>0.498</v>
      </c>
      <c r="GM143" s="86" t="str">
        <f t="shared" si="414"/>
        <v>641.17</v>
      </c>
      <c r="GN143" s="86" t="str">
        <f t="shared" si="415"/>
        <v>901.07</v>
      </c>
      <c r="GO143" s="86" t="str">
        <f t="shared" si="416"/>
        <v>633.38</v>
      </c>
      <c r="GP143" s="86" t="str">
        <f t="shared" si="417"/>
        <v>897.38</v>
      </c>
      <c r="GQ143" s="86" t="str">
        <f t="shared" si="418"/>
        <v>0.00</v>
      </c>
      <c r="GR143" s="86" t="e">
        <f t="shared" si="419"/>
        <v>#DIV/0!</v>
      </c>
      <c r="GS143" s="86" t="str">
        <f t="shared" si="420"/>
        <v>11.68</v>
      </c>
      <c r="GT143" s="86" t="str">
        <f t="shared" si="421"/>
        <v>0.681</v>
      </c>
      <c r="GU143" s="86" t="str">
        <f t="shared" si="422"/>
        <v>17.16</v>
      </c>
      <c r="GV143" s="87" t="str">
        <f t="shared" si="423"/>
        <v>19.48</v>
      </c>
      <c r="GW143" s="87" t="str">
        <f t="shared" si="424"/>
        <v>13.26</v>
      </c>
      <c r="GX143" s="129"/>
      <c r="GY143" s="93"/>
    </row>
    <row r="144" spans="1:207">
      <c r="A144" s="39" t="str">
        <f>'Picking Information'!B147</f>
        <v>4</v>
      </c>
      <c r="B144" s="40" t="str">
        <f>'Picking Information'!D147</f>
        <v>TraIL</v>
      </c>
      <c r="C144" s="40" t="str">
        <f>'Picking Information'!E147</f>
        <v>sample name</v>
      </c>
      <c r="D144" s="45">
        <f>'Picking Information'!F147</f>
        <v>0</v>
      </c>
      <c r="E144" s="45">
        <v>1</v>
      </c>
      <c r="F144" s="121">
        <f>'Picking Information'!H147</f>
        <v>100</v>
      </c>
      <c r="G144" s="121">
        <f>'Picking Information'!I147</f>
        <v>100</v>
      </c>
      <c r="H144" s="121">
        <f>'Picking Information'!J147</f>
        <v>100</v>
      </c>
      <c r="I144" s="121">
        <f>'Picking Information'!K147</f>
        <v>100</v>
      </c>
      <c r="J144" s="121">
        <f t="shared" si="320"/>
        <v>100</v>
      </c>
      <c r="K144" s="121">
        <f t="shared" si="321"/>
        <v>100</v>
      </c>
      <c r="L144" s="121">
        <f t="shared" si="322"/>
        <v>50</v>
      </c>
      <c r="M144" s="121">
        <f>IF('Picking Information'!P147="N",'Calculations Page'!F144*1.5,'Calculations Page'!F144)</f>
        <v>100</v>
      </c>
      <c r="N144" s="46" t="str">
        <f>'Picking Information'!R147</f>
        <v>apatite</v>
      </c>
      <c r="O144" s="222"/>
      <c r="P144" s="47">
        <f t="shared" si="323"/>
        <v>2.0784609690826529E-6</v>
      </c>
      <c r="Q144" s="306">
        <f t="shared" si="324"/>
        <v>8.9504172281360495E-7</v>
      </c>
      <c r="R144" s="47">
        <f t="shared" si="325"/>
        <v>1.013358894683579</v>
      </c>
      <c r="S144" s="47">
        <f t="shared" si="326"/>
        <v>6.6199999999999995E-2</v>
      </c>
      <c r="T144" s="47">
        <f t="shared" si="327"/>
        <v>0.06</v>
      </c>
      <c r="U144" s="47">
        <f t="shared" si="328"/>
        <v>0.77623303054496762</v>
      </c>
      <c r="V144" s="47">
        <f t="shared" si="329"/>
        <v>0.69010694319999999</v>
      </c>
      <c r="W144" s="47">
        <f t="shared" si="330"/>
        <v>0.64881813560000001</v>
      </c>
      <c r="X144" s="239">
        <f t="shared" si="331"/>
        <v>0.68086787185093611</v>
      </c>
      <c r="Y144" s="306">
        <f t="shared" si="437"/>
        <v>5.6837745019660078E-3</v>
      </c>
      <c r="Z144" s="306">
        <f t="shared" si="438"/>
        <v>4.4752086140680244E-6</v>
      </c>
      <c r="AA144" s="192"/>
      <c r="AB144" s="192"/>
      <c r="AC144" s="192"/>
      <c r="AD144" s="192"/>
      <c r="AE144" s="192"/>
      <c r="AF144" s="192"/>
      <c r="AG144" s="251">
        <f t="shared" si="425"/>
        <v>1433738424205.7283</v>
      </c>
      <c r="AH144" s="246">
        <f t="shared" si="332"/>
        <v>8608725199.2922001</v>
      </c>
      <c r="AI144" s="246">
        <f t="shared" si="426"/>
        <v>1691112105561.1543</v>
      </c>
      <c r="AJ144" s="246">
        <f t="shared" si="333"/>
        <v>13847555888.523577</v>
      </c>
      <c r="AK144" s="246">
        <f t="shared" si="427"/>
        <v>174546574.43947619</v>
      </c>
      <c r="AL144" s="246">
        <f t="shared" si="334"/>
        <v>79527107.403615773</v>
      </c>
      <c r="AM144" s="213" t="str">
        <f t="shared" si="439"/>
        <v>sample name</v>
      </c>
      <c r="AN144" s="256">
        <f t="shared" si="335"/>
        <v>1303284548.9639471</v>
      </c>
      <c r="AO144" s="252">
        <f t="shared" si="336"/>
        <v>1433738424205.7283</v>
      </c>
      <c r="AP144" s="252">
        <f t="shared" si="428"/>
        <v>-2.199E-3</v>
      </c>
      <c r="AQ144" s="252">
        <f t="shared" si="429"/>
        <v>-0.99998423165137618</v>
      </c>
      <c r="AR144" s="252">
        <f t="shared" si="337"/>
        <v>8608725199.2922001</v>
      </c>
      <c r="AS144" s="252">
        <f t="shared" si="430"/>
        <v>1.6318924942564423E-4</v>
      </c>
      <c r="AT144" s="252">
        <f t="shared" si="338"/>
        <v>-7.452123257462559E-2</v>
      </c>
      <c r="AU144" s="252">
        <f t="shared" si="339"/>
        <v>137290153.01859486</v>
      </c>
      <c r="AV144" s="252">
        <f t="shared" si="440"/>
        <v>9456562.6330664139</v>
      </c>
      <c r="AW144" s="252">
        <f t="shared" si="340"/>
        <v>996169.97067578149</v>
      </c>
      <c r="AX144" s="252">
        <f t="shared" si="441"/>
        <v>2673662207.5426502</v>
      </c>
      <c r="AY144" s="252">
        <f t="shared" si="442"/>
        <v>1691112105561.1543</v>
      </c>
      <c r="AZ144" s="252">
        <f t="shared" si="443"/>
        <v>-0.13029600894067567</v>
      </c>
      <c r="BA144" s="252">
        <f t="shared" si="444"/>
        <v>-1</v>
      </c>
      <c r="BB144" s="252">
        <f t="shared" si="445"/>
        <v>13847555888.523577</v>
      </c>
      <c r="BC144" s="252">
        <f t="shared" si="446"/>
        <v>5.34545603211162E-4</v>
      </c>
      <c r="BD144" s="252">
        <f t="shared" si="447"/>
        <v>-4.1025163014571245E-3</v>
      </c>
      <c r="BE144" s="252">
        <f t="shared" si="448"/>
        <v>26831629.130094022</v>
      </c>
      <c r="BF144" s="252">
        <f t="shared" si="341"/>
        <v>269331.52955150726</v>
      </c>
      <c r="BG144" s="252">
        <f t="shared" si="342"/>
        <v>124328.76421099737</v>
      </c>
      <c r="BH144" s="213"/>
      <c r="BI144" s="213"/>
      <c r="BJ144" s="213"/>
      <c r="BK144" s="213"/>
      <c r="BL144" s="213" t="str">
        <f t="shared" si="449"/>
        <v>sample name</v>
      </c>
      <c r="BM144" s="485">
        <f>(($AC$20-'ICPMS Data'!V145)/('ICPMS Data'!V145/$AC$12-1)*AG144)</f>
        <v>1442224508600.5576</v>
      </c>
      <c r="BN144" s="485">
        <f t="shared" si="343"/>
        <v>1433738424205.7283</v>
      </c>
      <c r="BO144" s="485">
        <f>$AC$33-'ICPMS Data'!V145</f>
        <v>-0.99999899999999997</v>
      </c>
      <c r="BP144" s="485">
        <f>'ICPMS Data'!V145/$AC$12-1</f>
        <v>-0.9928325688073395</v>
      </c>
      <c r="BQ144" s="485">
        <f t="shared" si="344"/>
        <v>8608725199.2922001</v>
      </c>
      <c r="BR144" s="485">
        <f>SQRT($AD$33^2+'ICPMS Data'!W145^2)</f>
        <v>1</v>
      </c>
      <c r="BS144" s="485">
        <f>BP144*SQRT(('ICPMS Data'!W145/'ICPMS Data'!V145)^2+($AE$12/$AC$12)^2)</f>
        <v>-0.99285807041188889</v>
      </c>
      <c r="BT144" s="485">
        <f t="shared" si="345"/>
        <v>2039659057534.6572</v>
      </c>
      <c r="BU144" s="485">
        <f t="shared" si="450"/>
        <v>10464703511.882029</v>
      </c>
      <c r="BV144" s="485">
        <f t="shared" si="346"/>
        <v>14799656485.616226</v>
      </c>
      <c r="BW144" s="485">
        <f>AI144*(($AC$21-'ICPMS Data'!X145)/('ICPMS Data'!X145/$AC$13-1))</f>
        <v>1473438918630.7102</v>
      </c>
      <c r="BX144" s="485">
        <f t="shared" si="347"/>
        <v>1691112105561.1543</v>
      </c>
      <c r="BY144" s="485">
        <f>$AC$34-'ICPMS Data'!X145</f>
        <v>-0.99999899999999997</v>
      </c>
      <c r="BZ144" s="485">
        <f>'ICPMS Data'!X145/$AC$13-1</f>
        <v>-1</v>
      </c>
      <c r="CA144" s="485">
        <f t="shared" si="348"/>
        <v>13847555888.523577</v>
      </c>
      <c r="CB144" s="485">
        <f>SQRT($AD$34^2+'ICPMS Data'!Y145^2)</f>
        <v>1</v>
      </c>
      <c r="CC144" s="485">
        <f>BZ144*SQRT(('ICPMS Data'!Y145/'ICPMS Data'!X145)^2+($AE$13/$AC$13)^2)</f>
        <v>-1</v>
      </c>
      <c r="CD144" s="485">
        <f t="shared" si="349"/>
        <v>2083793272822.5024</v>
      </c>
      <c r="CE144" s="485">
        <v>0</v>
      </c>
      <c r="CF144" s="485">
        <v>0</v>
      </c>
      <c r="CG144" s="213" t="str">
        <f t="shared" si="350"/>
        <v>sample name</v>
      </c>
      <c r="CH144" s="262">
        <f t="shared" si="351"/>
        <v>1440921224051.5938</v>
      </c>
      <c r="CI144" s="257">
        <f t="shared" si="352"/>
        <v>2039659062155.1809</v>
      </c>
      <c r="CJ144" s="257">
        <f t="shared" si="451"/>
        <v>10455246949.248962</v>
      </c>
      <c r="CK144" s="257">
        <f t="shared" si="353"/>
        <v>14799656519.142496</v>
      </c>
      <c r="CL144" s="262">
        <f t="shared" si="354"/>
        <v>1470765256423.1675</v>
      </c>
      <c r="CM144" s="257">
        <f t="shared" si="355"/>
        <v>2083793272995.249</v>
      </c>
      <c r="CN144" s="262">
        <f t="shared" si="356"/>
        <v>-269331.52955150726</v>
      </c>
      <c r="CO144" s="257">
        <f t="shared" si="357"/>
        <v>124328.76421099737</v>
      </c>
      <c r="CP144" s="286"/>
      <c r="CQ144" s="218">
        <f t="shared" si="358"/>
        <v>2.4109243704332935E-12</v>
      </c>
      <c r="CR144" s="48">
        <f t="shared" si="359"/>
        <v>3.3882271664527924E-12</v>
      </c>
      <c r="CS144" s="219">
        <f t="shared" si="360"/>
        <v>2.3935568505840428E-12</v>
      </c>
      <c r="CT144" s="219">
        <f t="shared" si="361"/>
        <v>3.3881379770019618E-12</v>
      </c>
      <c r="CU144" s="323">
        <f t="shared" si="362"/>
        <v>0.56437141893797726</v>
      </c>
      <c r="CV144" s="219">
        <f t="shared" si="363"/>
        <v>1.7367519849250768E-14</v>
      </c>
      <c r="CW144" s="219">
        <f t="shared" si="364"/>
        <v>2.4584147041764943E-14</v>
      </c>
      <c r="CX144" s="323">
        <f t="shared" si="365"/>
        <v>3.5831675947316753E-3</v>
      </c>
      <c r="CY144" s="48">
        <f t="shared" si="366"/>
        <v>2.443131655187986E-12</v>
      </c>
      <c r="CZ144" s="48">
        <f t="shared" si="367"/>
        <v>3.4614506195934368E-12</v>
      </c>
      <c r="DA144" s="323">
        <f t="shared" si="368"/>
        <v>0.43204541346729097</v>
      </c>
      <c r="DB144" s="219">
        <f t="shared" si="369"/>
        <v>0</v>
      </c>
      <c r="DC144" s="219">
        <f t="shared" si="370"/>
        <v>0</v>
      </c>
      <c r="DD144" s="213"/>
      <c r="DE144" s="267">
        <f t="shared" si="371"/>
        <v>0.57387232789423681</v>
      </c>
      <c r="DF144" s="263">
        <f t="shared" si="372"/>
        <v>0.80649971243075813</v>
      </c>
      <c r="DG144" s="263">
        <f t="shared" si="373"/>
        <v>0.56690426926982029</v>
      </c>
      <c r="DH144" s="263">
        <f t="shared" si="374"/>
        <v>0.8031950017704611</v>
      </c>
      <c r="DI144" s="263">
        <f t="shared" si="375"/>
        <v>0</v>
      </c>
      <c r="DJ144" s="268">
        <f t="shared" si="376"/>
        <v>0</v>
      </c>
      <c r="DL144" s="49">
        <f>'He Data'!P146/(1000000000*22413.6)</f>
        <v>4.4615768997394438E-14</v>
      </c>
      <c r="DM144" s="45">
        <f>DL144*('He Data'!Q146/'He Data'!P146)</f>
        <v>4.4615768997394438E-16</v>
      </c>
      <c r="DN144" s="50">
        <f t="shared" si="377"/>
        <v>26867616090.23093</v>
      </c>
      <c r="DO144" s="51">
        <f>DN144*('He Data'!Q146/'He Data'!P146)</f>
        <v>268676160.9023093</v>
      </c>
      <c r="DP144" s="50">
        <f t="shared" si="378"/>
        <v>6.5527793044642685E-14</v>
      </c>
      <c r="DQ144" s="50">
        <f t="shared" si="379"/>
        <v>6.5527793044642689E-16</v>
      </c>
      <c r="DR144" s="50">
        <f>('He Data'!P146/1000000000)*0.0000000008107131194</f>
        <v>8.1071311940000007E-19</v>
      </c>
      <c r="DS144" s="50">
        <f>('He Data'!P146/1000000000)/3785.41178*42</f>
        <v>1.1095226210766429E-11</v>
      </c>
      <c r="DW144" s="213" t="str">
        <f t="shared" si="452"/>
        <v>sample name</v>
      </c>
      <c r="DX144" s="324">
        <f t="shared" si="453"/>
        <v>11.682668485640901</v>
      </c>
      <c r="DY144" s="325">
        <f t="shared" si="380"/>
        <v>12.479820849095493</v>
      </c>
      <c r="DZ144" s="326">
        <f t="shared" si="381"/>
        <v>11682668.485640902</v>
      </c>
      <c r="EA144" s="326">
        <f t="shared" si="382"/>
        <v>4.4615793103292131E-14</v>
      </c>
      <c r="EB144" s="324">
        <f t="shared" si="383"/>
        <v>-5.40299948539397E-7</v>
      </c>
      <c r="EC144" s="326">
        <f t="shared" si="384"/>
        <v>11682662.173495721</v>
      </c>
      <c r="ED144" s="324">
        <f t="shared" si="385"/>
        <v>11.682662173495721</v>
      </c>
      <c r="EE144" s="326"/>
      <c r="EF144" s="457" t="str">
        <f>'Picking Information'!B147</f>
        <v>4</v>
      </c>
      <c r="EG144" s="459" t="str">
        <f>'Picking Information'!C147</f>
        <v>a</v>
      </c>
      <c r="EH144" s="510">
        <f>IF($EG144="a",'Alpha Ejection Compiler'!G144,IF($EG144="z",'Alpha Ejection Compiler'!N144,IF($EG144="t",'Alpha Ejection Compiler'!U144,IF($EG144="m",'Alpha Ejection Compiler'!AB144,-1))))</f>
        <v>8.9504172281360495E-7</v>
      </c>
      <c r="EI144" s="511">
        <f>'Alpha Ejection Compiler'!E144</f>
        <v>36.473074156562177</v>
      </c>
      <c r="EJ144" s="30">
        <f>IF($EG144="a",'Alpha Ejection Compiler'!H144,IF($EG144="z",'Alpha Ejection Compiler'!O144,IF($EG144="t",'Alpha Ejection Compiler'!V144,IF($EG144="m",'Alpha Ejection Compiler'!AC144,-1))))</f>
        <v>0.63662546245111906</v>
      </c>
      <c r="EK144" s="30">
        <f>IF($EG144="a",'Alpha Ejection Compiler'!I144,IF($EG144="z",'Alpha Ejection Compiler'!P144,IF($EG144="t",'Alpha Ejection Compiler'!W144,IF($EG144="m",'Alpha Ejection Compiler'!AD144,-1))))</f>
        <v>0.58319411675377286</v>
      </c>
      <c r="EL144" s="30">
        <f>IF($EG144="a",'Alpha Ejection Compiler'!J144,IF($EG144="z",'Alpha Ejection Compiler'!Q144,IF($EG144="t",'Alpha Ejection Compiler'!X144,IF($EG144="m",'Alpha Ejection Compiler'!AE144,-1))))</f>
        <v>0.57525580606267845</v>
      </c>
      <c r="EM144" s="30">
        <f>IF($EG144="a",'Alpha Ejection Compiler'!K144,IF($EG144="z",'Alpha Ejection Compiler'!R144,IF($EG144="t",'Alpha Ejection Compiler'!Y144,IF($EG144="m",'Alpha Ejection Compiler'!AF144,-1))))</f>
        <v>0.8803829323788831</v>
      </c>
      <c r="EN144" s="30">
        <f t="shared" si="386"/>
        <v>0.62289296042458098</v>
      </c>
      <c r="EO144" s="30">
        <f t="shared" si="387"/>
        <v>0.68086787185093611</v>
      </c>
      <c r="EP144" s="213" t="str">
        <f t="shared" si="454"/>
        <v>sample name</v>
      </c>
      <c r="EQ144" s="474">
        <f t="shared" si="455"/>
        <v>11.682662173495721</v>
      </c>
      <c r="ER144" s="475">
        <f t="shared" si="388"/>
        <v>12.479814106248931</v>
      </c>
      <c r="ES144" s="473">
        <f t="shared" si="389"/>
        <v>11682662.173495721</v>
      </c>
      <c r="ET144" s="476">
        <f t="shared" si="390"/>
        <v>2.7808242859479022E-14</v>
      </c>
      <c r="EU144" s="478">
        <f t="shared" si="391"/>
        <v>0.37671716784478099</v>
      </c>
      <c r="EV144" s="477">
        <f t="shared" si="392"/>
        <v>16083721.580382382</v>
      </c>
      <c r="EW144" s="474">
        <f t="shared" si="393"/>
        <v>16.083721580382381</v>
      </c>
      <c r="EX144" s="474"/>
      <c r="EZ144" s="128">
        <f t="shared" si="394"/>
        <v>2.9704040515747972E-21</v>
      </c>
      <c r="FA144" s="63">
        <f t="shared" si="395"/>
        <v>1.1973081346474233E-22</v>
      </c>
      <c r="FB144" s="67">
        <f t="shared" si="396"/>
        <v>7.2524363184255366E-22</v>
      </c>
      <c r="FC144" s="63">
        <f t="shared" si="397"/>
        <v>0</v>
      </c>
      <c r="FD144" s="63">
        <f t="shared" si="398"/>
        <v>3.8153784968820935E-21</v>
      </c>
      <c r="FE144" s="67">
        <f t="shared" si="399"/>
        <v>1.610802832088443E-10</v>
      </c>
      <c r="FF144" s="67">
        <f t="shared" si="400"/>
        <v>11682668.485640902</v>
      </c>
      <c r="FG144" s="64">
        <f t="shared" si="401"/>
        <v>11.682668485640901</v>
      </c>
      <c r="FH144" s="65">
        <f t="shared" si="402"/>
        <v>17150937.628700923</v>
      </c>
      <c r="FI144" s="65">
        <f t="shared" si="403"/>
        <v>17.150937628700923</v>
      </c>
      <c r="FJ144" s="65">
        <f t="shared" si="404"/>
        <v>19.472796493930787</v>
      </c>
      <c r="FK144" s="63">
        <f t="shared" si="405"/>
        <v>3.8153784968820935E-21</v>
      </c>
      <c r="FL144" s="63">
        <f t="shared" si="406"/>
        <v>4.3317286102918066E-21</v>
      </c>
      <c r="FM144" s="63">
        <f t="shared" si="407"/>
        <v>13264244.25602527</v>
      </c>
      <c r="FN144" s="65">
        <f t="shared" si="456"/>
        <v>13.26424425602527</v>
      </c>
      <c r="FO144" s="66">
        <f t="shared" si="408"/>
        <v>113.53779551588126</v>
      </c>
      <c r="FQ144" s="73">
        <f>IF('Picking Information'!U147="Y",'Calculations Page'!FG144,-1)</f>
        <v>11.682668485640901</v>
      </c>
      <c r="FR144" s="72">
        <f>IF('Picking Information'!U147="Y",'Calculations Page'!FN144,-1)</f>
        <v>13.26424425602527</v>
      </c>
      <c r="FS144" s="72">
        <f>IF('Picking Information'!A147="Y",1,'Calculations Page'!X144)</f>
        <v>0.68086787185093611</v>
      </c>
      <c r="FT144" s="72">
        <f t="shared" si="457"/>
        <v>7</v>
      </c>
      <c r="FU144" s="72">
        <f t="shared" si="409"/>
        <v>17.158495750257128</v>
      </c>
      <c r="FV144" s="72">
        <f t="shared" si="458"/>
        <v>19.481377818528117</v>
      </c>
      <c r="FW144" s="74">
        <f t="shared" si="410"/>
        <v>38.962755637056233</v>
      </c>
      <c r="FY144" s="79">
        <f t="shared" si="431"/>
        <v>49.847697442687604</v>
      </c>
      <c r="FZ144" s="80">
        <f t="shared" si="432"/>
        <v>0.49847697442687605</v>
      </c>
      <c r="GA144" s="80">
        <f>(DE144/1000)/'Calculations Page'!EH144</f>
        <v>641.16824195663492</v>
      </c>
      <c r="GB144" s="80">
        <f t="shared" si="433"/>
        <v>901.0749911138098</v>
      </c>
      <c r="GC144" s="80">
        <f>(DG144/1000)/'Calculations Page'!EH144</f>
        <v>633.38306452098186</v>
      </c>
      <c r="GD144" s="80">
        <f t="shared" si="434"/>
        <v>897.3827490919424</v>
      </c>
      <c r="GE144" s="80">
        <f>(DI144/1000)/'Calculations Page'!EH144</f>
        <v>0</v>
      </c>
      <c r="GF144" s="80" t="e">
        <f t="shared" si="435"/>
        <v>#DIV/0!</v>
      </c>
      <c r="GG144" s="81">
        <f t="shared" si="411"/>
        <v>790.01326211906564</v>
      </c>
      <c r="GH144" s="516">
        <f t="shared" si="436"/>
        <v>1.4263639754173495E-16</v>
      </c>
      <c r="GI144" s="515"/>
      <c r="GJ144" s="243"/>
      <c r="GK144" s="85" t="str">
        <f t="shared" si="412"/>
        <v>49.848</v>
      </c>
      <c r="GL144" s="86" t="str">
        <f t="shared" si="413"/>
        <v>0.498</v>
      </c>
      <c r="GM144" s="86" t="str">
        <f t="shared" si="414"/>
        <v>641.17</v>
      </c>
      <c r="GN144" s="86" t="str">
        <f t="shared" si="415"/>
        <v>901.07</v>
      </c>
      <c r="GO144" s="86" t="str">
        <f t="shared" si="416"/>
        <v>633.38</v>
      </c>
      <c r="GP144" s="86" t="str">
        <f t="shared" si="417"/>
        <v>897.38</v>
      </c>
      <c r="GQ144" s="86" t="str">
        <f t="shared" si="418"/>
        <v>0.00</v>
      </c>
      <c r="GR144" s="86" t="e">
        <f t="shared" si="419"/>
        <v>#DIV/0!</v>
      </c>
      <c r="GS144" s="86" t="str">
        <f t="shared" si="420"/>
        <v>11.68</v>
      </c>
      <c r="GT144" s="86" t="str">
        <f t="shared" si="421"/>
        <v>0.681</v>
      </c>
      <c r="GU144" s="86" t="str">
        <f t="shared" si="422"/>
        <v>17.16</v>
      </c>
      <c r="GV144" s="87" t="str">
        <f t="shared" si="423"/>
        <v>19.48</v>
      </c>
      <c r="GW144" s="87" t="str">
        <f t="shared" si="424"/>
        <v>13.26</v>
      </c>
      <c r="GX144" s="129"/>
      <c r="GY144" s="93"/>
    </row>
    <row r="145" spans="1:207">
      <c r="A145" s="39" t="str">
        <f>'Picking Information'!B148</f>
        <v>4</v>
      </c>
      <c r="B145" s="40" t="str">
        <f>'Picking Information'!D148</f>
        <v>TraIL</v>
      </c>
      <c r="C145" s="40" t="str">
        <f>'Picking Information'!E148</f>
        <v>sample name</v>
      </c>
      <c r="D145" s="45">
        <f>'Picking Information'!F148</f>
        <v>0</v>
      </c>
      <c r="E145" s="45">
        <v>1</v>
      </c>
      <c r="F145" s="121">
        <f>'Picking Information'!H148</f>
        <v>100</v>
      </c>
      <c r="G145" s="121">
        <f>'Picking Information'!I148</f>
        <v>100</v>
      </c>
      <c r="H145" s="121">
        <f>'Picking Information'!J148</f>
        <v>100</v>
      </c>
      <c r="I145" s="121">
        <f>'Picking Information'!K148</f>
        <v>100</v>
      </c>
      <c r="J145" s="121">
        <f t="shared" si="320"/>
        <v>100</v>
      </c>
      <c r="K145" s="121">
        <f t="shared" si="321"/>
        <v>100</v>
      </c>
      <c r="L145" s="121">
        <f t="shared" si="322"/>
        <v>50</v>
      </c>
      <c r="M145" s="121">
        <f>IF('Picking Information'!P148="N",'Calculations Page'!F145*1.5,'Calculations Page'!F145)</f>
        <v>100</v>
      </c>
      <c r="N145" s="46" t="str">
        <f>'Picking Information'!R148</f>
        <v>apatite</v>
      </c>
      <c r="O145" s="222"/>
      <c r="P145" s="47">
        <f t="shared" si="323"/>
        <v>2.0784609690826529E-6</v>
      </c>
      <c r="Q145" s="306">
        <f t="shared" si="324"/>
        <v>8.9504172281360495E-7</v>
      </c>
      <c r="R145" s="47">
        <f t="shared" si="325"/>
        <v>1.013358894683579</v>
      </c>
      <c r="S145" s="47">
        <f t="shared" si="326"/>
        <v>6.6199999999999995E-2</v>
      </c>
      <c r="T145" s="47">
        <f t="shared" si="327"/>
        <v>0.06</v>
      </c>
      <c r="U145" s="47">
        <f t="shared" si="328"/>
        <v>0.77623303054496762</v>
      </c>
      <c r="V145" s="47">
        <f t="shared" si="329"/>
        <v>0.69010694319999999</v>
      </c>
      <c r="W145" s="47">
        <f t="shared" si="330"/>
        <v>0.64881813560000001</v>
      </c>
      <c r="X145" s="239">
        <f t="shared" si="331"/>
        <v>0.68086787185093611</v>
      </c>
      <c r="Y145" s="306">
        <f t="shared" si="437"/>
        <v>5.6837745019660078E-3</v>
      </c>
      <c r="Z145" s="306">
        <f t="shared" si="438"/>
        <v>4.4752086140680244E-6</v>
      </c>
      <c r="AA145" s="192"/>
      <c r="AB145" s="192"/>
      <c r="AC145" s="192"/>
      <c r="AD145" s="192"/>
      <c r="AE145" s="192"/>
      <c r="AF145" s="192"/>
      <c r="AG145" s="251">
        <f t="shared" si="425"/>
        <v>1433738424205.7283</v>
      </c>
      <c r="AH145" s="246">
        <f t="shared" si="332"/>
        <v>8608725199.2922001</v>
      </c>
      <c r="AI145" s="246">
        <f t="shared" si="426"/>
        <v>1691112105561.1543</v>
      </c>
      <c r="AJ145" s="246">
        <f t="shared" si="333"/>
        <v>13847555888.523577</v>
      </c>
      <c r="AK145" s="246">
        <f t="shared" si="427"/>
        <v>174546574.43947619</v>
      </c>
      <c r="AL145" s="246">
        <f t="shared" si="334"/>
        <v>79527107.403615773</v>
      </c>
      <c r="AM145" s="213" t="str">
        <f t="shared" si="439"/>
        <v>sample name</v>
      </c>
      <c r="AN145" s="256">
        <f t="shared" si="335"/>
        <v>1303284548.9639471</v>
      </c>
      <c r="AO145" s="252">
        <f t="shared" si="336"/>
        <v>1433738424205.7283</v>
      </c>
      <c r="AP145" s="252">
        <f t="shared" si="428"/>
        <v>-2.199E-3</v>
      </c>
      <c r="AQ145" s="252">
        <f t="shared" si="429"/>
        <v>-0.99998423165137618</v>
      </c>
      <c r="AR145" s="252">
        <f t="shared" si="337"/>
        <v>8608725199.2922001</v>
      </c>
      <c r="AS145" s="252">
        <f t="shared" si="430"/>
        <v>1.6318924942564423E-4</v>
      </c>
      <c r="AT145" s="252">
        <f t="shared" si="338"/>
        <v>-7.452123257462559E-2</v>
      </c>
      <c r="AU145" s="252">
        <f t="shared" si="339"/>
        <v>137290153.01859486</v>
      </c>
      <c r="AV145" s="252">
        <f t="shared" si="440"/>
        <v>9456562.6330664139</v>
      </c>
      <c r="AW145" s="252">
        <f t="shared" si="340"/>
        <v>996169.97067578149</v>
      </c>
      <c r="AX145" s="252">
        <f t="shared" si="441"/>
        <v>2673662207.5426502</v>
      </c>
      <c r="AY145" s="252">
        <f t="shared" si="442"/>
        <v>1691112105561.1543</v>
      </c>
      <c r="AZ145" s="252">
        <f t="shared" si="443"/>
        <v>-0.13029600894067567</v>
      </c>
      <c r="BA145" s="252">
        <f t="shared" si="444"/>
        <v>-1</v>
      </c>
      <c r="BB145" s="252">
        <f t="shared" si="445"/>
        <v>13847555888.523577</v>
      </c>
      <c r="BC145" s="252">
        <f t="shared" si="446"/>
        <v>5.34545603211162E-4</v>
      </c>
      <c r="BD145" s="252">
        <f t="shared" si="447"/>
        <v>-4.1025163014571245E-3</v>
      </c>
      <c r="BE145" s="252">
        <f t="shared" si="448"/>
        <v>26831629.130094022</v>
      </c>
      <c r="BF145" s="252">
        <f t="shared" si="341"/>
        <v>269331.52955150726</v>
      </c>
      <c r="BG145" s="252">
        <f t="shared" si="342"/>
        <v>124328.76421099737</v>
      </c>
      <c r="BH145" s="213"/>
      <c r="BI145" s="213"/>
      <c r="BJ145" s="213"/>
      <c r="BK145" s="213"/>
      <c r="BL145" s="213" t="str">
        <f t="shared" si="449"/>
        <v>sample name</v>
      </c>
      <c r="BM145" s="485">
        <f>(($AC$20-'ICPMS Data'!V146)/('ICPMS Data'!V146/$AC$12-1)*AG145)</f>
        <v>1442224508600.5576</v>
      </c>
      <c r="BN145" s="485">
        <f t="shared" si="343"/>
        <v>1433738424205.7283</v>
      </c>
      <c r="BO145" s="485">
        <f>$AC$33-'ICPMS Data'!V146</f>
        <v>-0.99999899999999997</v>
      </c>
      <c r="BP145" s="485">
        <f>'ICPMS Data'!V146/$AC$12-1</f>
        <v>-0.9928325688073395</v>
      </c>
      <c r="BQ145" s="485">
        <f t="shared" si="344"/>
        <v>8608725199.2922001</v>
      </c>
      <c r="BR145" s="485">
        <f>SQRT($AD$33^2+'ICPMS Data'!W146^2)</f>
        <v>1</v>
      </c>
      <c r="BS145" s="485">
        <f>BP145*SQRT(('ICPMS Data'!W146/'ICPMS Data'!V146)^2+($AE$12/$AC$12)^2)</f>
        <v>-0.99285807041188889</v>
      </c>
      <c r="BT145" s="485">
        <f t="shared" si="345"/>
        <v>2039659057534.6572</v>
      </c>
      <c r="BU145" s="485">
        <f t="shared" si="450"/>
        <v>10464703511.882029</v>
      </c>
      <c r="BV145" s="485">
        <f t="shared" si="346"/>
        <v>14799656485.616226</v>
      </c>
      <c r="BW145" s="485">
        <f>AI145*(($AC$21-'ICPMS Data'!X146)/('ICPMS Data'!X146/$AC$13-1))</f>
        <v>1473438918630.7102</v>
      </c>
      <c r="BX145" s="485">
        <f t="shared" si="347"/>
        <v>1691112105561.1543</v>
      </c>
      <c r="BY145" s="485">
        <f>$AC$34-'ICPMS Data'!X146</f>
        <v>-0.99999899999999997</v>
      </c>
      <c r="BZ145" s="485">
        <f>'ICPMS Data'!X146/$AC$13-1</f>
        <v>-1</v>
      </c>
      <c r="CA145" s="485">
        <f t="shared" si="348"/>
        <v>13847555888.523577</v>
      </c>
      <c r="CB145" s="485">
        <f>SQRT($AD$34^2+'ICPMS Data'!Y146^2)</f>
        <v>1</v>
      </c>
      <c r="CC145" s="485">
        <f>BZ145*SQRT(('ICPMS Data'!Y146/'ICPMS Data'!X146)^2+($AE$13/$AC$13)^2)</f>
        <v>-1</v>
      </c>
      <c r="CD145" s="485">
        <f t="shared" si="349"/>
        <v>2083793272822.5024</v>
      </c>
      <c r="CE145" s="485">
        <v>0</v>
      </c>
      <c r="CF145" s="485">
        <v>0</v>
      </c>
      <c r="CG145" s="213" t="str">
        <f t="shared" si="350"/>
        <v>sample name</v>
      </c>
      <c r="CH145" s="262">
        <f t="shared" si="351"/>
        <v>1440921224051.5938</v>
      </c>
      <c r="CI145" s="257">
        <f t="shared" si="352"/>
        <v>2039659062155.1809</v>
      </c>
      <c r="CJ145" s="257">
        <f t="shared" si="451"/>
        <v>10455246949.248962</v>
      </c>
      <c r="CK145" s="257">
        <f t="shared" si="353"/>
        <v>14799656519.142496</v>
      </c>
      <c r="CL145" s="262">
        <f t="shared" si="354"/>
        <v>1470765256423.1675</v>
      </c>
      <c r="CM145" s="257">
        <f t="shared" si="355"/>
        <v>2083793272995.249</v>
      </c>
      <c r="CN145" s="262">
        <f t="shared" si="356"/>
        <v>-269331.52955150726</v>
      </c>
      <c r="CO145" s="257">
        <f t="shared" si="357"/>
        <v>124328.76421099737</v>
      </c>
      <c r="CP145" s="286"/>
      <c r="CQ145" s="218">
        <f t="shared" si="358"/>
        <v>2.4109243704332935E-12</v>
      </c>
      <c r="CR145" s="48">
        <f t="shared" si="359"/>
        <v>3.3882271664527924E-12</v>
      </c>
      <c r="CS145" s="219">
        <f t="shared" si="360"/>
        <v>2.3935568505840428E-12</v>
      </c>
      <c r="CT145" s="219">
        <f t="shared" si="361"/>
        <v>3.3881379770019618E-12</v>
      </c>
      <c r="CU145" s="323">
        <f t="shared" si="362"/>
        <v>0.56437141893797726</v>
      </c>
      <c r="CV145" s="219">
        <f t="shared" si="363"/>
        <v>1.7367519849250768E-14</v>
      </c>
      <c r="CW145" s="219">
        <f t="shared" si="364"/>
        <v>2.4584147041764943E-14</v>
      </c>
      <c r="CX145" s="323">
        <f t="shared" si="365"/>
        <v>3.5831675947316753E-3</v>
      </c>
      <c r="CY145" s="48">
        <f t="shared" si="366"/>
        <v>2.443131655187986E-12</v>
      </c>
      <c r="CZ145" s="48">
        <f t="shared" si="367"/>
        <v>3.4614506195934368E-12</v>
      </c>
      <c r="DA145" s="323">
        <f t="shared" si="368"/>
        <v>0.43204541346729097</v>
      </c>
      <c r="DB145" s="219">
        <f t="shared" si="369"/>
        <v>0</v>
      </c>
      <c r="DC145" s="219">
        <f t="shared" si="370"/>
        <v>0</v>
      </c>
      <c r="DD145" s="213"/>
      <c r="DE145" s="267">
        <f t="shared" si="371"/>
        <v>0.57387232789423681</v>
      </c>
      <c r="DF145" s="263">
        <f t="shared" si="372"/>
        <v>0.80649971243075813</v>
      </c>
      <c r="DG145" s="263">
        <f t="shared" si="373"/>
        <v>0.56690426926982029</v>
      </c>
      <c r="DH145" s="263">
        <f t="shared" si="374"/>
        <v>0.8031950017704611</v>
      </c>
      <c r="DI145" s="263">
        <f t="shared" si="375"/>
        <v>0</v>
      </c>
      <c r="DJ145" s="268">
        <f t="shared" si="376"/>
        <v>0</v>
      </c>
      <c r="DL145" s="49">
        <f>'He Data'!P147/(1000000000*22413.6)</f>
        <v>4.4615768997394438E-14</v>
      </c>
      <c r="DM145" s="45">
        <f>DL145*('He Data'!Q147/'He Data'!P147)</f>
        <v>4.4615768997394438E-16</v>
      </c>
      <c r="DN145" s="50">
        <f t="shared" si="377"/>
        <v>26867616090.23093</v>
      </c>
      <c r="DO145" s="51">
        <f>DN145*('He Data'!Q147/'He Data'!P147)</f>
        <v>268676160.9023093</v>
      </c>
      <c r="DP145" s="50">
        <f t="shared" si="378"/>
        <v>6.5527793044642685E-14</v>
      </c>
      <c r="DQ145" s="50">
        <f t="shared" si="379"/>
        <v>6.5527793044642689E-16</v>
      </c>
      <c r="DR145" s="50">
        <f>('He Data'!P147/1000000000)*0.0000000008107131194</f>
        <v>8.1071311940000007E-19</v>
      </c>
      <c r="DS145" s="50">
        <f>('He Data'!P147/1000000000)/3785.41178*42</f>
        <v>1.1095226210766429E-11</v>
      </c>
      <c r="DW145" s="213" t="str">
        <f t="shared" si="452"/>
        <v>sample name</v>
      </c>
      <c r="DX145" s="324">
        <f t="shared" si="453"/>
        <v>11.682668485640901</v>
      </c>
      <c r="DY145" s="325">
        <f t="shared" si="380"/>
        <v>12.479820849095493</v>
      </c>
      <c r="DZ145" s="326">
        <f t="shared" si="381"/>
        <v>11682668.485640902</v>
      </c>
      <c r="EA145" s="326">
        <f t="shared" si="382"/>
        <v>4.4615793103292131E-14</v>
      </c>
      <c r="EB145" s="324">
        <f t="shared" si="383"/>
        <v>-5.40299948539397E-7</v>
      </c>
      <c r="EC145" s="326">
        <f t="shared" si="384"/>
        <v>11682662.173495721</v>
      </c>
      <c r="ED145" s="324">
        <f t="shared" si="385"/>
        <v>11.682662173495721</v>
      </c>
      <c r="EE145" s="326"/>
      <c r="EF145" s="457" t="str">
        <f>'Picking Information'!B148</f>
        <v>4</v>
      </c>
      <c r="EG145" s="459" t="str">
        <f>'Picking Information'!C148</f>
        <v>a</v>
      </c>
      <c r="EH145" s="510">
        <f>IF($EG145="a",'Alpha Ejection Compiler'!G145,IF($EG145="z",'Alpha Ejection Compiler'!N145,IF($EG145="t",'Alpha Ejection Compiler'!U145,IF($EG145="m",'Alpha Ejection Compiler'!AB145,-1))))</f>
        <v>8.9504172281360495E-7</v>
      </c>
      <c r="EI145" s="511">
        <f>'Alpha Ejection Compiler'!E145</f>
        <v>36.473074156562177</v>
      </c>
      <c r="EJ145" s="30">
        <f>IF($EG145="a",'Alpha Ejection Compiler'!H145,IF($EG145="z",'Alpha Ejection Compiler'!O145,IF($EG145="t",'Alpha Ejection Compiler'!V145,IF($EG145="m",'Alpha Ejection Compiler'!AC145,-1))))</f>
        <v>0.63662546245111906</v>
      </c>
      <c r="EK145" s="30">
        <f>IF($EG145="a",'Alpha Ejection Compiler'!I145,IF($EG145="z",'Alpha Ejection Compiler'!P145,IF($EG145="t",'Alpha Ejection Compiler'!W145,IF($EG145="m",'Alpha Ejection Compiler'!AD145,-1))))</f>
        <v>0.58319411675377286</v>
      </c>
      <c r="EL145" s="30">
        <f>IF($EG145="a",'Alpha Ejection Compiler'!J145,IF($EG145="z",'Alpha Ejection Compiler'!Q145,IF($EG145="t",'Alpha Ejection Compiler'!X145,IF($EG145="m",'Alpha Ejection Compiler'!AE145,-1))))</f>
        <v>0.57525580606267845</v>
      </c>
      <c r="EM145" s="30">
        <f>IF($EG145="a",'Alpha Ejection Compiler'!K145,IF($EG145="z",'Alpha Ejection Compiler'!R145,IF($EG145="t",'Alpha Ejection Compiler'!Y145,IF($EG145="m",'Alpha Ejection Compiler'!AF145,-1))))</f>
        <v>0.8803829323788831</v>
      </c>
      <c r="EN145" s="30">
        <f t="shared" si="386"/>
        <v>0.62289296042458098</v>
      </c>
      <c r="EO145" s="30">
        <f t="shared" si="387"/>
        <v>0.68086787185093611</v>
      </c>
      <c r="EP145" s="213" t="str">
        <f t="shared" si="454"/>
        <v>sample name</v>
      </c>
      <c r="EQ145" s="474">
        <f t="shared" si="455"/>
        <v>11.682662173495721</v>
      </c>
      <c r="ER145" s="475">
        <f t="shared" si="388"/>
        <v>12.479814106248931</v>
      </c>
      <c r="ES145" s="473">
        <f t="shared" si="389"/>
        <v>11682662.173495721</v>
      </c>
      <c r="ET145" s="476">
        <f t="shared" si="390"/>
        <v>2.7808242859479022E-14</v>
      </c>
      <c r="EU145" s="478">
        <f t="shared" si="391"/>
        <v>0.37671716784478099</v>
      </c>
      <c r="EV145" s="477">
        <f t="shared" si="392"/>
        <v>16083721.580382382</v>
      </c>
      <c r="EW145" s="474">
        <f t="shared" si="393"/>
        <v>16.083721580382381</v>
      </c>
      <c r="EX145" s="474"/>
      <c r="EZ145" s="128">
        <f t="shared" si="394"/>
        <v>2.9704040515747972E-21</v>
      </c>
      <c r="FA145" s="63">
        <f t="shared" si="395"/>
        <v>1.1973081346474233E-22</v>
      </c>
      <c r="FB145" s="67">
        <f t="shared" si="396"/>
        <v>7.2524363184255366E-22</v>
      </c>
      <c r="FC145" s="63">
        <f t="shared" si="397"/>
        <v>0</v>
      </c>
      <c r="FD145" s="63">
        <f t="shared" si="398"/>
        <v>3.8153784968820935E-21</v>
      </c>
      <c r="FE145" s="67">
        <f t="shared" si="399"/>
        <v>1.610802832088443E-10</v>
      </c>
      <c r="FF145" s="67">
        <f t="shared" si="400"/>
        <v>11682668.485640902</v>
      </c>
      <c r="FG145" s="64">
        <f t="shared" si="401"/>
        <v>11.682668485640901</v>
      </c>
      <c r="FH145" s="65">
        <f t="shared" si="402"/>
        <v>17150937.628700923</v>
      </c>
      <c r="FI145" s="65">
        <f t="shared" si="403"/>
        <v>17.150937628700923</v>
      </c>
      <c r="FJ145" s="65">
        <f t="shared" si="404"/>
        <v>19.472796493930787</v>
      </c>
      <c r="FK145" s="63">
        <f t="shared" si="405"/>
        <v>3.8153784968820935E-21</v>
      </c>
      <c r="FL145" s="63">
        <f t="shared" si="406"/>
        <v>4.3317286102918066E-21</v>
      </c>
      <c r="FM145" s="63">
        <f t="shared" si="407"/>
        <v>13264244.25602527</v>
      </c>
      <c r="FN145" s="65">
        <f t="shared" si="456"/>
        <v>13.26424425602527</v>
      </c>
      <c r="FO145" s="66">
        <f t="shared" si="408"/>
        <v>113.53779551588126</v>
      </c>
      <c r="FQ145" s="73">
        <f>IF('Picking Information'!U148="Y",'Calculations Page'!FG145,-1)</f>
        <v>11.682668485640901</v>
      </c>
      <c r="FR145" s="72">
        <f>IF('Picking Information'!U148="Y",'Calculations Page'!FN145,-1)</f>
        <v>13.26424425602527</v>
      </c>
      <c r="FS145" s="72">
        <f>IF('Picking Information'!A148="Y",1,'Calculations Page'!X145)</f>
        <v>0.68086787185093611</v>
      </c>
      <c r="FT145" s="72">
        <f t="shared" si="457"/>
        <v>7</v>
      </c>
      <c r="FU145" s="72">
        <f t="shared" si="409"/>
        <v>17.158495750257128</v>
      </c>
      <c r="FV145" s="72">
        <f t="shared" si="458"/>
        <v>19.481377818528117</v>
      </c>
      <c r="FW145" s="74">
        <f t="shared" si="410"/>
        <v>38.962755637056233</v>
      </c>
      <c r="FY145" s="79">
        <f t="shared" si="431"/>
        <v>49.847697442687604</v>
      </c>
      <c r="FZ145" s="80">
        <f t="shared" si="432"/>
        <v>0.49847697442687605</v>
      </c>
      <c r="GA145" s="80">
        <f>(DE145/1000)/'Calculations Page'!EH145</f>
        <v>641.16824195663492</v>
      </c>
      <c r="GB145" s="80">
        <f t="shared" si="433"/>
        <v>901.0749911138098</v>
      </c>
      <c r="GC145" s="80">
        <f>(DG145/1000)/'Calculations Page'!EH145</f>
        <v>633.38306452098186</v>
      </c>
      <c r="GD145" s="80">
        <f t="shared" si="434"/>
        <v>897.3827490919424</v>
      </c>
      <c r="GE145" s="80">
        <f>(DI145/1000)/'Calculations Page'!EH145</f>
        <v>0</v>
      </c>
      <c r="GF145" s="80" t="e">
        <f t="shared" si="435"/>
        <v>#DIV/0!</v>
      </c>
      <c r="GG145" s="81">
        <f t="shared" si="411"/>
        <v>790.01326211906564</v>
      </c>
      <c r="GH145" s="516">
        <f t="shared" si="436"/>
        <v>1.4263639754173495E-16</v>
      </c>
      <c r="GI145" s="515"/>
      <c r="GJ145" s="243"/>
      <c r="GK145" s="85" t="str">
        <f t="shared" si="412"/>
        <v>49.848</v>
      </c>
      <c r="GL145" s="86" t="str">
        <f t="shared" si="413"/>
        <v>0.498</v>
      </c>
      <c r="GM145" s="86" t="str">
        <f t="shared" si="414"/>
        <v>641.17</v>
      </c>
      <c r="GN145" s="86" t="str">
        <f t="shared" si="415"/>
        <v>901.07</v>
      </c>
      <c r="GO145" s="86" t="str">
        <f t="shared" si="416"/>
        <v>633.38</v>
      </c>
      <c r="GP145" s="86" t="str">
        <f t="shared" si="417"/>
        <v>897.38</v>
      </c>
      <c r="GQ145" s="86" t="str">
        <f t="shared" si="418"/>
        <v>0.00</v>
      </c>
      <c r="GR145" s="86" t="e">
        <f t="shared" si="419"/>
        <v>#DIV/0!</v>
      </c>
      <c r="GS145" s="86" t="str">
        <f t="shared" si="420"/>
        <v>11.68</v>
      </c>
      <c r="GT145" s="86" t="str">
        <f t="shared" si="421"/>
        <v>0.681</v>
      </c>
      <c r="GU145" s="86" t="str">
        <f t="shared" si="422"/>
        <v>17.16</v>
      </c>
      <c r="GV145" s="87" t="str">
        <f t="shared" si="423"/>
        <v>19.48</v>
      </c>
      <c r="GW145" s="87" t="str">
        <f t="shared" si="424"/>
        <v>13.26</v>
      </c>
      <c r="GX145" s="129"/>
      <c r="GY145" s="93"/>
    </row>
    <row r="146" spans="1:207">
      <c r="A146" s="39" t="str">
        <f>'Picking Information'!B149</f>
        <v>4</v>
      </c>
      <c r="B146" s="40" t="str">
        <f>'Picking Information'!D149</f>
        <v>TraIL</v>
      </c>
      <c r="C146" s="40" t="str">
        <f>'Picking Information'!E149</f>
        <v>sample name</v>
      </c>
      <c r="D146" s="45">
        <f>'Picking Information'!F149</f>
        <v>0</v>
      </c>
      <c r="E146" s="45">
        <v>1</v>
      </c>
      <c r="F146" s="121">
        <f>'Picking Information'!H149</f>
        <v>100</v>
      </c>
      <c r="G146" s="121">
        <f>'Picking Information'!I149</f>
        <v>100</v>
      </c>
      <c r="H146" s="121">
        <f>'Picking Information'!J149</f>
        <v>100</v>
      </c>
      <c r="I146" s="121">
        <f>'Picking Information'!K149</f>
        <v>100</v>
      </c>
      <c r="J146" s="121">
        <f t="shared" si="320"/>
        <v>100</v>
      </c>
      <c r="K146" s="121">
        <f t="shared" si="321"/>
        <v>100</v>
      </c>
      <c r="L146" s="121">
        <f t="shared" si="322"/>
        <v>50</v>
      </c>
      <c r="M146" s="121">
        <f>IF('Picking Information'!P149="N",'Calculations Page'!F146*1.5,'Calculations Page'!F146)</f>
        <v>100</v>
      </c>
      <c r="N146" s="46" t="str">
        <f>'Picking Information'!R149</f>
        <v>apatite</v>
      </c>
      <c r="O146" s="222"/>
      <c r="P146" s="47">
        <f t="shared" si="323"/>
        <v>2.0784609690826529E-6</v>
      </c>
      <c r="Q146" s="306">
        <f t="shared" si="324"/>
        <v>8.9504172281360495E-7</v>
      </c>
      <c r="R146" s="47">
        <f t="shared" si="325"/>
        <v>1.013358894683579</v>
      </c>
      <c r="S146" s="47">
        <f t="shared" si="326"/>
        <v>6.6199999999999995E-2</v>
      </c>
      <c r="T146" s="47">
        <f t="shared" si="327"/>
        <v>0.06</v>
      </c>
      <c r="U146" s="47">
        <f t="shared" si="328"/>
        <v>0.77623303054496762</v>
      </c>
      <c r="V146" s="47">
        <f t="shared" si="329"/>
        <v>0.69010694319999999</v>
      </c>
      <c r="W146" s="47">
        <f t="shared" si="330"/>
        <v>0.64881813560000001</v>
      </c>
      <c r="X146" s="239">
        <f t="shared" si="331"/>
        <v>0.68086787185093611</v>
      </c>
      <c r="Y146" s="306">
        <f t="shared" si="437"/>
        <v>5.6837745019660078E-3</v>
      </c>
      <c r="Z146" s="306">
        <f t="shared" si="438"/>
        <v>4.4752086140680244E-6</v>
      </c>
      <c r="AA146" s="192"/>
      <c r="AB146" s="192"/>
      <c r="AC146" s="192"/>
      <c r="AD146" s="192"/>
      <c r="AE146" s="192"/>
      <c r="AF146" s="192"/>
      <c r="AG146" s="251">
        <f t="shared" si="425"/>
        <v>1433738424205.7283</v>
      </c>
      <c r="AH146" s="246">
        <f t="shared" si="332"/>
        <v>8608725199.2922001</v>
      </c>
      <c r="AI146" s="246">
        <f t="shared" si="426"/>
        <v>1691112105561.1543</v>
      </c>
      <c r="AJ146" s="246">
        <f t="shared" si="333"/>
        <v>13847555888.523577</v>
      </c>
      <c r="AK146" s="246">
        <f t="shared" si="427"/>
        <v>174546574.43947619</v>
      </c>
      <c r="AL146" s="246">
        <f t="shared" si="334"/>
        <v>79527107.403615773</v>
      </c>
      <c r="AM146" s="213" t="str">
        <f t="shared" si="439"/>
        <v>sample name</v>
      </c>
      <c r="AN146" s="256">
        <f t="shared" si="335"/>
        <v>1303284548.9639471</v>
      </c>
      <c r="AO146" s="252">
        <f t="shared" si="336"/>
        <v>1433738424205.7283</v>
      </c>
      <c r="AP146" s="252">
        <f t="shared" si="428"/>
        <v>-2.199E-3</v>
      </c>
      <c r="AQ146" s="252">
        <f t="shared" si="429"/>
        <v>-0.99998423165137618</v>
      </c>
      <c r="AR146" s="252">
        <f t="shared" si="337"/>
        <v>8608725199.2922001</v>
      </c>
      <c r="AS146" s="252">
        <f t="shared" si="430"/>
        <v>1.6318924942564423E-4</v>
      </c>
      <c r="AT146" s="252">
        <f t="shared" si="338"/>
        <v>-7.452123257462559E-2</v>
      </c>
      <c r="AU146" s="252">
        <f t="shared" si="339"/>
        <v>137290153.01859486</v>
      </c>
      <c r="AV146" s="252">
        <f t="shared" si="440"/>
        <v>9456562.6330664139</v>
      </c>
      <c r="AW146" s="252">
        <f t="shared" si="340"/>
        <v>996169.97067578149</v>
      </c>
      <c r="AX146" s="252">
        <f t="shared" si="441"/>
        <v>2673662207.5426502</v>
      </c>
      <c r="AY146" s="252">
        <f t="shared" si="442"/>
        <v>1691112105561.1543</v>
      </c>
      <c r="AZ146" s="252">
        <f t="shared" si="443"/>
        <v>-0.13029600894067567</v>
      </c>
      <c r="BA146" s="252">
        <f t="shared" si="444"/>
        <v>-1</v>
      </c>
      <c r="BB146" s="252">
        <f t="shared" si="445"/>
        <v>13847555888.523577</v>
      </c>
      <c r="BC146" s="252">
        <f t="shared" si="446"/>
        <v>5.34545603211162E-4</v>
      </c>
      <c r="BD146" s="252">
        <f t="shared" si="447"/>
        <v>-4.1025163014571245E-3</v>
      </c>
      <c r="BE146" s="252">
        <f t="shared" si="448"/>
        <v>26831629.130094022</v>
      </c>
      <c r="BF146" s="252">
        <f t="shared" si="341"/>
        <v>269331.52955150726</v>
      </c>
      <c r="BG146" s="252">
        <f t="shared" si="342"/>
        <v>124328.76421099737</v>
      </c>
      <c r="BH146" s="213"/>
      <c r="BI146" s="213"/>
      <c r="BJ146" s="213"/>
      <c r="BK146" s="213"/>
      <c r="BL146" s="213" t="str">
        <f t="shared" si="449"/>
        <v>sample name</v>
      </c>
      <c r="BM146" s="485">
        <f>(($AC$20-'ICPMS Data'!V147)/('ICPMS Data'!V147/$AC$12-1)*AG146)</f>
        <v>1442224508600.5576</v>
      </c>
      <c r="BN146" s="485">
        <f t="shared" si="343"/>
        <v>1433738424205.7283</v>
      </c>
      <c r="BO146" s="485">
        <f>$AC$33-'ICPMS Data'!V147</f>
        <v>-0.99999899999999997</v>
      </c>
      <c r="BP146" s="485">
        <f>'ICPMS Data'!V147/$AC$12-1</f>
        <v>-0.9928325688073395</v>
      </c>
      <c r="BQ146" s="485">
        <f t="shared" si="344"/>
        <v>8608725199.2922001</v>
      </c>
      <c r="BR146" s="485">
        <f>SQRT($AD$33^2+'ICPMS Data'!W147^2)</f>
        <v>1</v>
      </c>
      <c r="BS146" s="485">
        <f>BP146*SQRT(('ICPMS Data'!W147/'ICPMS Data'!V147)^2+($AE$12/$AC$12)^2)</f>
        <v>-0.99285807041188889</v>
      </c>
      <c r="BT146" s="485">
        <f t="shared" si="345"/>
        <v>2039659057534.6572</v>
      </c>
      <c r="BU146" s="485">
        <f t="shared" si="450"/>
        <v>10464703511.882029</v>
      </c>
      <c r="BV146" s="485">
        <f t="shared" si="346"/>
        <v>14799656485.616226</v>
      </c>
      <c r="BW146" s="485">
        <f>AI146*(($AC$21-'ICPMS Data'!X147)/('ICPMS Data'!X147/$AC$13-1))</f>
        <v>1473438918630.7102</v>
      </c>
      <c r="BX146" s="485">
        <f t="shared" si="347"/>
        <v>1691112105561.1543</v>
      </c>
      <c r="BY146" s="485">
        <f>$AC$34-'ICPMS Data'!X147</f>
        <v>-0.99999899999999997</v>
      </c>
      <c r="BZ146" s="485">
        <f>'ICPMS Data'!X147/$AC$13-1</f>
        <v>-1</v>
      </c>
      <c r="CA146" s="485">
        <f t="shared" si="348"/>
        <v>13847555888.523577</v>
      </c>
      <c r="CB146" s="485">
        <f>SQRT($AD$34^2+'ICPMS Data'!Y147^2)</f>
        <v>1</v>
      </c>
      <c r="CC146" s="485">
        <f>BZ146*SQRT(('ICPMS Data'!Y147/'ICPMS Data'!X147)^2+($AE$13/$AC$13)^2)</f>
        <v>-1</v>
      </c>
      <c r="CD146" s="485">
        <f t="shared" si="349"/>
        <v>2083793272822.5024</v>
      </c>
      <c r="CE146" s="485">
        <v>0</v>
      </c>
      <c r="CF146" s="485">
        <v>0</v>
      </c>
      <c r="CG146" s="213" t="str">
        <f t="shared" si="350"/>
        <v>sample name</v>
      </c>
      <c r="CH146" s="262">
        <f t="shared" si="351"/>
        <v>1440921224051.5938</v>
      </c>
      <c r="CI146" s="257">
        <f t="shared" si="352"/>
        <v>2039659062155.1809</v>
      </c>
      <c r="CJ146" s="257">
        <f t="shared" si="451"/>
        <v>10455246949.248962</v>
      </c>
      <c r="CK146" s="257">
        <f t="shared" si="353"/>
        <v>14799656519.142496</v>
      </c>
      <c r="CL146" s="262">
        <f t="shared" si="354"/>
        <v>1470765256423.1675</v>
      </c>
      <c r="CM146" s="257">
        <f t="shared" si="355"/>
        <v>2083793272995.249</v>
      </c>
      <c r="CN146" s="262">
        <f t="shared" si="356"/>
        <v>-269331.52955150726</v>
      </c>
      <c r="CO146" s="257">
        <f t="shared" si="357"/>
        <v>124328.76421099737</v>
      </c>
      <c r="CP146" s="286"/>
      <c r="CQ146" s="218">
        <f t="shared" si="358"/>
        <v>2.4109243704332935E-12</v>
      </c>
      <c r="CR146" s="48">
        <f t="shared" si="359"/>
        <v>3.3882271664527924E-12</v>
      </c>
      <c r="CS146" s="219">
        <f t="shared" si="360"/>
        <v>2.3935568505840428E-12</v>
      </c>
      <c r="CT146" s="219">
        <f t="shared" si="361"/>
        <v>3.3881379770019618E-12</v>
      </c>
      <c r="CU146" s="323">
        <f t="shared" si="362"/>
        <v>0.56437141893797726</v>
      </c>
      <c r="CV146" s="219">
        <f t="shared" si="363"/>
        <v>1.7367519849250768E-14</v>
      </c>
      <c r="CW146" s="219">
        <f t="shared" si="364"/>
        <v>2.4584147041764943E-14</v>
      </c>
      <c r="CX146" s="323">
        <f t="shared" si="365"/>
        <v>3.5831675947316753E-3</v>
      </c>
      <c r="CY146" s="48">
        <f t="shared" si="366"/>
        <v>2.443131655187986E-12</v>
      </c>
      <c r="CZ146" s="48">
        <f t="shared" si="367"/>
        <v>3.4614506195934368E-12</v>
      </c>
      <c r="DA146" s="323">
        <f t="shared" si="368"/>
        <v>0.43204541346729097</v>
      </c>
      <c r="DB146" s="219">
        <f t="shared" si="369"/>
        <v>0</v>
      </c>
      <c r="DC146" s="219">
        <f t="shared" si="370"/>
        <v>0</v>
      </c>
      <c r="DD146" s="213"/>
      <c r="DE146" s="267">
        <f t="shared" si="371"/>
        <v>0.57387232789423681</v>
      </c>
      <c r="DF146" s="263">
        <f t="shared" si="372"/>
        <v>0.80649971243075813</v>
      </c>
      <c r="DG146" s="263">
        <f t="shared" si="373"/>
        <v>0.56690426926982029</v>
      </c>
      <c r="DH146" s="263">
        <f t="shared" si="374"/>
        <v>0.8031950017704611</v>
      </c>
      <c r="DI146" s="263">
        <f t="shared" si="375"/>
        <v>0</v>
      </c>
      <c r="DJ146" s="268">
        <f t="shared" si="376"/>
        <v>0</v>
      </c>
      <c r="DL146" s="49">
        <f>'He Data'!P148/(1000000000*22413.6)</f>
        <v>4.4615768997394438E-14</v>
      </c>
      <c r="DM146" s="45">
        <f>DL146*('He Data'!Q148/'He Data'!P148)</f>
        <v>4.4615768997394438E-16</v>
      </c>
      <c r="DN146" s="50">
        <f t="shared" si="377"/>
        <v>26867616090.23093</v>
      </c>
      <c r="DO146" s="51">
        <f>DN146*('He Data'!Q148/'He Data'!P148)</f>
        <v>268676160.9023093</v>
      </c>
      <c r="DP146" s="50">
        <f t="shared" si="378"/>
        <v>6.5527793044642685E-14</v>
      </c>
      <c r="DQ146" s="50">
        <f t="shared" si="379"/>
        <v>6.5527793044642689E-16</v>
      </c>
      <c r="DR146" s="50">
        <f>('He Data'!P148/1000000000)*0.0000000008107131194</f>
        <v>8.1071311940000007E-19</v>
      </c>
      <c r="DS146" s="50">
        <f>('He Data'!P148/1000000000)/3785.41178*42</f>
        <v>1.1095226210766429E-11</v>
      </c>
      <c r="DW146" s="213" t="str">
        <f t="shared" si="452"/>
        <v>sample name</v>
      </c>
      <c r="DX146" s="324">
        <f t="shared" si="453"/>
        <v>11.682668485640901</v>
      </c>
      <c r="DY146" s="325">
        <f t="shared" si="380"/>
        <v>12.479820849095493</v>
      </c>
      <c r="DZ146" s="326">
        <f t="shared" si="381"/>
        <v>11682668.485640902</v>
      </c>
      <c r="EA146" s="326">
        <f t="shared" si="382"/>
        <v>4.4615793103292131E-14</v>
      </c>
      <c r="EB146" s="324">
        <f t="shared" si="383"/>
        <v>-5.40299948539397E-7</v>
      </c>
      <c r="EC146" s="326">
        <f t="shared" si="384"/>
        <v>11682662.173495721</v>
      </c>
      <c r="ED146" s="324">
        <f t="shared" si="385"/>
        <v>11.682662173495721</v>
      </c>
      <c r="EE146" s="326"/>
      <c r="EF146" s="457" t="str">
        <f>'Picking Information'!B149</f>
        <v>4</v>
      </c>
      <c r="EG146" s="459" t="str">
        <f>'Picking Information'!C149</f>
        <v>a</v>
      </c>
      <c r="EH146" s="510">
        <f>IF($EG146="a",'Alpha Ejection Compiler'!G146,IF($EG146="z",'Alpha Ejection Compiler'!N146,IF($EG146="t",'Alpha Ejection Compiler'!U146,IF($EG146="m",'Alpha Ejection Compiler'!AB146,-1))))</f>
        <v>8.9504172281360495E-7</v>
      </c>
      <c r="EI146" s="511">
        <f>'Alpha Ejection Compiler'!E146</f>
        <v>36.473074156562177</v>
      </c>
      <c r="EJ146" s="30">
        <f>IF($EG146="a",'Alpha Ejection Compiler'!H146,IF($EG146="z",'Alpha Ejection Compiler'!O146,IF($EG146="t",'Alpha Ejection Compiler'!V146,IF($EG146="m",'Alpha Ejection Compiler'!AC146,-1))))</f>
        <v>0.63662546245111906</v>
      </c>
      <c r="EK146" s="30">
        <f>IF($EG146="a",'Alpha Ejection Compiler'!I146,IF($EG146="z",'Alpha Ejection Compiler'!P146,IF($EG146="t",'Alpha Ejection Compiler'!W146,IF($EG146="m",'Alpha Ejection Compiler'!AD146,-1))))</f>
        <v>0.58319411675377286</v>
      </c>
      <c r="EL146" s="30">
        <f>IF($EG146="a",'Alpha Ejection Compiler'!J146,IF($EG146="z",'Alpha Ejection Compiler'!Q146,IF($EG146="t",'Alpha Ejection Compiler'!X146,IF($EG146="m",'Alpha Ejection Compiler'!AE146,-1))))</f>
        <v>0.57525580606267845</v>
      </c>
      <c r="EM146" s="30">
        <f>IF($EG146="a",'Alpha Ejection Compiler'!K146,IF($EG146="z",'Alpha Ejection Compiler'!R146,IF($EG146="t",'Alpha Ejection Compiler'!Y146,IF($EG146="m",'Alpha Ejection Compiler'!AF146,-1))))</f>
        <v>0.8803829323788831</v>
      </c>
      <c r="EN146" s="30">
        <f t="shared" si="386"/>
        <v>0.62289296042458098</v>
      </c>
      <c r="EO146" s="30">
        <f t="shared" si="387"/>
        <v>0.68086787185093611</v>
      </c>
      <c r="EP146" s="213" t="str">
        <f t="shared" si="454"/>
        <v>sample name</v>
      </c>
      <c r="EQ146" s="474">
        <f t="shared" si="455"/>
        <v>11.682662173495721</v>
      </c>
      <c r="ER146" s="475">
        <f t="shared" si="388"/>
        <v>12.479814106248931</v>
      </c>
      <c r="ES146" s="473">
        <f t="shared" si="389"/>
        <v>11682662.173495721</v>
      </c>
      <c r="ET146" s="476">
        <f t="shared" si="390"/>
        <v>2.7808242859479022E-14</v>
      </c>
      <c r="EU146" s="478">
        <f t="shared" si="391"/>
        <v>0.37671716784478099</v>
      </c>
      <c r="EV146" s="477">
        <f t="shared" si="392"/>
        <v>16083721.580382382</v>
      </c>
      <c r="EW146" s="474">
        <f t="shared" si="393"/>
        <v>16.083721580382381</v>
      </c>
      <c r="EX146" s="474"/>
      <c r="EZ146" s="128">
        <f t="shared" si="394"/>
        <v>2.9704040515747972E-21</v>
      </c>
      <c r="FA146" s="63">
        <f t="shared" si="395"/>
        <v>1.1973081346474233E-22</v>
      </c>
      <c r="FB146" s="67">
        <f t="shared" si="396"/>
        <v>7.2524363184255366E-22</v>
      </c>
      <c r="FC146" s="63">
        <f t="shared" si="397"/>
        <v>0</v>
      </c>
      <c r="FD146" s="63">
        <f t="shared" si="398"/>
        <v>3.8153784968820935E-21</v>
      </c>
      <c r="FE146" s="67">
        <f t="shared" si="399"/>
        <v>1.610802832088443E-10</v>
      </c>
      <c r="FF146" s="67">
        <f t="shared" si="400"/>
        <v>11682668.485640902</v>
      </c>
      <c r="FG146" s="64">
        <f t="shared" si="401"/>
        <v>11.682668485640901</v>
      </c>
      <c r="FH146" s="65">
        <f t="shared" si="402"/>
        <v>17150937.628700923</v>
      </c>
      <c r="FI146" s="65">
        <f t="shared" si="403"/>
        <v>17.150937628700923</v>
      </c>
      <c r="FJ146" s="65">
        <f t="shared" si="404"/>
        <v>19.472796493930787</v>
      </c>
      <c r="FK146" s="63">
        <f t="shared" si="405"/>
        <v>3.8153784968820935E-21</v>
      </c>
      <c r="FL146" s="63">
        <f t="shared" si="406"/>
        <v>4.3317286102918066E-21</v>
      </c>
      <c r="FM146" s="63">
        <f t="shared" si="407"/>
        <v>13264244.25602527</v>
      </c>
      <c r="FN146" s="65">
        <f t="shared" si="456"/>
        <v>13.26424425602527</v>
      </c>
      <c r="FO146" s="66">
        <f t="shared" si="408"/>
        <v>113.53779551588126</v>
      </c>
      <c r="FQ146" s="73">
        <f>IF('Picking Information'!U149="Y",'Calculations Page'!FG146,-1)</f>
        <v>11.682668485640901</v>
      </c>
      <c r="FR146" s="72">
        <f>IF('Picking Information'!U149="Y",'Calculations Page'!FN146,-1)</f>
        <v>13.26424425602527</v>
      </c>
      <c r="FS146" s="72">
        <f>IF('Picking Information'!A149="Y",1,'Calculations Page'!X146)</f>
        <v>0.68086787185093611</v>
      </c>
      <c r="FT146" s="72">
        <f t="shared" si="457"/>
        <v>7</v>
      </c>
      <c r="FU146" s="72">
        <f t="shared" si="409"/>
        <v>17.158495750257128</v>
      </c>
      <c r="FV146" s="72">
        <f t="shared" si="458"/>
        <v>19.481377818528117</v>
      </c>
      <c r="FW146" s="74">
        <f t="shared" si="410"/>
        <v>38.962755637056233</v>
      </c>
      <c r="FY146" s="79">
        <f t="shared" si="431"/>
        <v>49.847697442687604</v>
      </c>
      <c r="FZ146" s="80">
        <f t="shared" si="432"/>
        <v>0.49847697442687605</v>
      </c>
      <c r="GA146" s="80">
        <f>(DE146/1000)/'Calculations Page'!EH146</f>
        <v>641.16824195663492</v>
      </c>
      <c r="GB146" s="80">
        <f t="shared" si="433"/>
        <v>901.0749911138098</v>
      </c>
      <c r="GC146" s="80">
        <f>(DG146/1000)/'Calculations Page'!EH146</f>
        <v>633.38306452098186</v>
      </c>
      <c r="GD146" s="80">
        <f t="shared" si="434"/>
        <v>897.3827490919424</v>
      </c>
      <c r="GE146" s="80">
        <f>(DI146/1000)/'Calculations Page'!EH146</f>
        <v>0</v>
      </c>
      <c r="GF146" s="80" t="e">
        <f t="shared" si="435"/>
        <v>#DIV/0!</v>
      </c>
      <c r="GG146" s="81">
        <f t="shared" si="411"/>
        <v>790.01326211906564</v>
      </c>
      <c r="GH146" s="516">
        <f t="shared" si="436"/>
        <v>1.4263639754173495E-16</v>
      </c>
      <c r="GI146" s="515"/>
      <c r="GJ146" s="243"/>
      <c r="GK146" s="85" t="str">
        <f t="shared" si="412"/>
        <v>49.848</v>
      </c>
      <c r="GL146" s="86" t="str">
        <f t="shared" si="413"/>
        <v>0.498</v>
      </c>
      <c r="GM146" s="86" t="str">
        <f t="shared" si="414"/>
        <v>641.17</v>
      </c>
      <c r="GN146" s="86" t="str">
        <f t="shared" si="415"/>
        <v>901.07</v>
      </c>
      <c r="GO146" s="86" t="str">
        <f t="shared" si="416"/>
        <v>633.38</v>
      </c>
      <c r="GP146" s="86" t="str">
        <f t="shared" si="417"/>
        <v>897.38</v>
      </c>
      <c r="GQ146" s="86" t="str">
        <f t="shared" si="418"/>
        <v>0.00</v>
      </c>
      <c r="GR146" s="86" t="e">
        <f t="shared" si="419"/>
        <v>#DIV/0!</v>
      </c>
      <c r="GS146" s="86" t="str">
        <f t="shared" si="420"/>
        <v>11.68</v>
      </c>
      <c r="GT146" s="86" t="str">
        <f t="shared" si="421"/>
        <v>0.681</v>
      </c>
      <c r="GU146" s="86" t="str">
        <f t="shared" si="422"/>
        <v>17.16</v>
      </c>
      <c r="GV146" s="87" t="str">
        <f t="shared" si="423"/>
        <v>19.48</v>
      </c>
      <c r="GW146" s="87" t="str">
        <f t="shared" si="424"/>
        <v>13.26</v>
      </c>
      <c r="GX146" s="129"/>
      <c r="GY146" s="93"/>
    </row>
    <row r="147" spans="1:207">
      <c r="A147" s="39" t="str">
        <f>'Picking Information'!B150</f>
        <v>4</v>
      </c>
      <c r="B147" s="40" t="str">
        <f>'Picking Information'!D150</f>
        <v>TraIL</v>
      </c>
      <c r="C147" s="40" t="str">
        <f>'Picking Information'!E150</f>
        <v>sample name</v>
      </c>
      <c r="D147" s="45">
        <f>'Picking Information'!F150</f>
        <v>0</v>
      </c>
      <c r="E147" s="45">
        <v>1</v>
      </c>
      <c r="F147" s="121">
        <f>'Picking Information'!H150</f>
        <v>100</v>
      </c>
      <c r="G147" s="121">
        <f>'Picking Information'!I150</f>
        <v>100</v>
      </c>
      <c r="H147" s="121">
        <f>'Picking Information'!J150</f>
        <v>100</v>
      </c>
      <c r="I147" s="121">
        <f>'Picking Information'!K150</f>
        <v>100</v>
      </c>
      <c r="J147" s="121">
        <f t="shared" si="320"/>
        <v>100</v>
      </c>
      <c r="K147" s="121">
        <f t="shared" si="321"/>
        <v>100</v>
      </c>
      <c r="L147" s="121">
        <f t="shared" si="322"/>
        <v>50</v>
      </c>
      <c r="M147" s="121">
        <f>IF('Picking Information'!P150="N",'Calculations Page'!F147*1.5,'Calculations Page'!F147)</f>
        <v>100</v>
      </c>
      <c r="N147" s="46" t="str">
        <f>'Picking Information'!R150</f>
        <v>apatite</v>
      </c>
      <c r="O147" s="222"/>
      <c r="P147" s="47">
        <f t="shared" si="323"/>
        <v>2.0784609690826529E-6</v>
      </c>
      <c r="Q147" s="306">
        <f t="shared" si="324"/>
        <v>8.9504172281360495E-7</v>
      </c>
      <c r="R147" s="47">
        <f t="shared" si="325"/>
        <v>1.013358894683579</v>
      </c>
      <c r="S147" s="47">
        <f t="shared" si="326"/>
        <v>6.6199999999999995E-2</v>
      </c>
      <c r="T147" s="47">
        <f t="shared" si="327"/>
        <v>0.06</v>
      </c>
      <c r="U147" s="47">
        <f t="shared" si="328"/>
        <v>0.77623303054496762</v>
      </c>
      <c r="V147" s="47">
        <f t="shared" si="329"/>
        <v>0.69010694319999999</v>
      </c>
      <c r="W147" s="47">
        <f t="shared" si="330"/>
        <v>0.64881813560000001</v>
      </c>
      <c r="X147" s="239">
        <f t="shared" si="331"/>
        <v>0.68086787185093611</v>
      </c>
      <c r="Y147" s="306">
        <f t="shared" si="437"/>
        <v>5.6837745019660078E-3</v>
      </c>
      <c r="Z147" s="306">
        <f t="shared" si="438"/>
        <v>4.4752086140680244E-6</v>
      </c>
      <c r="AA147" s="192"/>
      <c r="AB147" s="192"/>
      <c r="AC147" s="192"/>
      <c r="AD147" s="192"/>
      <c r="AE147" s="192"/>
      <c r="AF147" s="192"/>
      <c r="AG147" s="251">
        <f t="shared" si="425"/>
        <v>1433738424205.7283</v>
      </c>
      <c r="AH147" s="246">
        <f t="shared" si="332"/>
        <v>8608725199.2922001</v>
      </c>
      <c r="AI147" s="246">
        <f t="shared" si="426"/>
        <v>1691112105561.1543</v>
      </c>
      <c r="AJ147" s="246">
        <f t="shared" si="333"/>
        <v>13847555888.523577</v>
      </c>
      <c r="AK147" s="246">
        <f t="shared" si="427"/>
        <v>174546574.43947619</v>
      </c>
      <c r="AL147" s="246">
        <f t="shared" si="334"/>
        <v>79527107.403615773</v>
      </c>
      <c r="AM147" s="213" t="str">
        <f t="shared" si="439"/>
        <v>sample name</v>
      </c>
      <c r="AN147" s="256">
        <f t="shared" si="335"/>
        <v>1303284548.9639471</v>
      </c>
      <c r="AO147" s="252">
        <f t="shared" si="336"/>
        <v>1433738424205.7283</v>
      </c>
      <c r="AP147" s="252">
        <f t="shared" si="428"/>
        <v>-2.199E-3</v>
      </c>
      <c r="AQ147" s="252">
        <f t="shared" si="429"/>
        <v>-0.99998423165137618</v>
      </c>
      <c r="AR147" s="252">
        <f t="shared" si="337"/>
        <v>8608725199.2922001</v>
      </c>
      <c r="AS147" s="252">
        <f t="shared" si="430"/>
        <v>1.6318924942564423E-4</v>
      </c>
      <c r="AT147" s="252">
        <f t="shared" si="338"/>
        <v>-7.452123257462559E-2</v>
      </c>
      <c r="AU147" s="252">
        <f t="shared" si="339"/>
        <v>137290153.01859486</v>
      </c>
      <c r="AV147" s="252">
        <f t="shared" si="440"/>
        <v>9456562.6330664139</v>
      </c>
      <c r="AW147" s="252">
        <f t="shared" si="340"/>
        <v>996169.97067578149</v>
      </c>
      <c r="AX147" s="252">
        <f t="shared" si="441"/>
        <v>2673662207.5426502</v>
      </c>
      <c r="AY147" s="252">
        <f t="shared" si="442"/>
        <v>1691112105561.1543</v>
      </c>
      <c r="AZ147" s="252">
        <f t="shared" si="443"/>
        <v>-0.13029600894067567</v>
      </c>
      <c r="BA147" s="252">
        <f t="shared" si="444"/>
        <v>-1</v>
      </c>
      <c r="BB147" s="252">
        <f t="shared" si="445"/>
        <v>13847555888.523577</v>
      </c>
      <c r="BC147" s="252">
        <f t="shared" si="446"/>
        <v>5.34545603211162E-4</v>
      </c>
      <c r="BD147" s="252">
        <f t="shared" si="447"/>
        <v>-4.1025163014571245E-3</v>
      </c>
      <c r="BE147" s="252">
        <f t="shared" si="448"/>
        <v>26831629.130094022</v>
      </c>
      <c r="BF147" s="252">
        <f t="shared" si="341"/>
        <v>269331.52955150726</v>
      </c>
      <c r="BG147" s="252">
        <f t="shared" si="342"/>
        <v>124328.76421099737</v>
      </c>
      <c r="BH147" s="213"/>
      <c r="BI147" s="213"/>
      <c r="BJ147" s="213"/>
      <c r="BK147" s="213"/>
      <c r="BL147" s="213" t="str">
        <f t="shared" si="449"/>
        <v>sample name</v>
      </c>
      <c r="BM147" s="485">
        <f>(($AC$20-'ICPMS Data'!V148)/('ICPMS Data'!V148/$AC$12-1)*AG147)</f>
        <v>1442224508600.5576</v>
      </c>
      <c r="BN147" s="485">
        <f t="shared" si="343"/>
        <v>1433738424205.7283</v>
      </c>
      <c r="BO147" s="485">
        <f>$AC$33-'ICPMS Data'!V148</f>
        <v>-0.99999899999999997</v>
      </c>
      <c r="BP147" s="485">
        <f>'ICPMS Data'!V148/$AC$12-1</f>
        <v>-0.9928325688073395</v>
      </c>
      <c r="BQ147" s="485">
        <f t="shared" si="344"/>
        <v>8608725199.2922001</v>
      </c>
      <c r="BR147" s="485">
        <f>SQRT($AD$33^2+'ICPMS Data'!W148^2)</f>
        <v>1</v>
      </c>
      <c r="BS147" s="485">
        <f>BP147*SQRT(('ICPMS Data'!W148/'ICPMS Data'!V148)^2+($AE$12/$AC$12)^2)</f>
        <v>-0.99285807041188889</v>
      </c>
      <c r="BT147" s="485">
        <f t="shared" si="345"/>
        <v>2039659057534.6572</v>
      </c>
      <c r="BU147" s="485">
        <f t="shared" si="450"/>
        <v>10464703511.882029</v>
      </c>
      <c r="BV147" s="485">
        <f t="shared" si="346"/>
        <v>14799656485.616226</v>
      </c>
      <c r="BW147" s="485">
        <f>AI147*(($AC$21-'ICPMS Data'!X148)/('ICPMS Data'!X148/$AC$13-1))</f>
        <v>1473438918630.7102</v>
      </c>
      <c r="BX147" s="485">
        <f t="shared" si="347"/>
        <v>1691112105561.1543</v>
      </c>
      <c r="BY147" s="485">
        <f>$AC$34-'ICPMS Data'!X148</f>
        <v>-0.99999899999999997</v>
      </c>
      <c r="BZ147" s="485">
        <f>'ICPMS Data'!X148/$AC$13-1</f>
        <v>-1</v>
      </c>
      <c r="CA147" s="485">
        <f t="shared" si="348"/>
        <v>13847555888.523577</v>
      </c>
      <c r="CB147" s="485">
        <f>SQRT($AD$34^2+'ICPMS Data'!Y148^2)</f>
        <v>1</v>
      </c>
      <c r="CC147" s="485">
        <f>BZ147*SQRT(('ICPMS Data'!Y148/'ICPMS Data'!X148)^2+($AE$13/$AC$13)^2)</f>
        <v>-1</v>
      </c>
      <c r="CD147" s="485">
        <f t="shared" si="349"/>
        <v>2083793272822.5024</v>
      </c>
      <c r="CE147" s="485">
        <v>0</v>
      </c>
      <c r="CF147" s="485">
        <v>0</v>
      </c>
      <c r="CG147" s="213" t="str">
        <f t="shared" si="350"/>
        <v>sample name</v>
      </c>
      <c r="CH147" s="262">
        <f t="shared" si="351"/>
        <v>1440921224051.5938</v>
      </c>
      <c r="CI147" s="257">
        <f t="shared" si="352"/>
        <v>2039659062155.1809</v>
      </c>
      <c r="CJ147" s="257">
        <f t="shared" si="451"/>
        <v>10455246949.248962</v>
      </c>
      <c r="CK147" s="257">
        <f t="shared" si="353"/>
        <v>14799656519.142496</v>
      </c>
      <c r="CL147" s="262">
        <f t="shared" si="354"/>
        <v>1470765256423.1675</v>
      </c>
      <c r="CM147" s="257">
        <f t="shared" si="355"/>
        <v>2083793272995.249</v>
      </c>
      <c r="CN147" s="262">
        <f t="shared" si="356"/>
        <v>-269331.52955150726</v>
      </c>
      <c r="CO147" s="257">
        <f t="shared" si="357"/>
        <v>124328.76421099737</v>
      </c>
      <c r="CP147" s="286"/>
      <c r="CQ147" s="218">
        <f t="shared" si="358"/>
        <v>2.4109243704332935E-12</v>
      </c>
      <c r="CR147" s="48">
        <f t="shared" si="359"/>
        <v>3.3882271664527924E-12</v>
      </c>
      <c r="CS147" s="219">
        <f t="shared" si="360"/>
        <v>2.3935568505840428E-12</v>
      </c>
      <c r="CT147" s="219">
        <f t="shared" si="361"/>
        <v>3.3881379770019618E-12</v>
      </c>
      <c r="CU147" s="323">
        <f t="shared" si="362"/>
        <v>0.56437141893797726</v>
      </c>
      <c r="CV147" s="219">
        <f t="shared" si="363"/>
        <v>1.7367519849250768E-14</v>
      </c>
      <c r="CW147" s="219">
        <f t="shared" si="364"/>
        <v>2.4584147041764943E-14</v>
      </c>
      <c r="CX147" s="323">
        <f t="shared" si="365"/>
        <v>3.5831675947316753E-3</v>
      </c>
      <c r="CY147" s="48">
        <f t="shared" si="366"/>
        <v>2.443131655187986E-12</v>
      </c>
      <c r="CZ147" s="48">
        <f t="shared" si="367"/>
        <v>3.4614506195934368E-12</v>
      </c>
      <c r="DA147" s="323">
        <f t="shared" si="368"/>
        <v>0.43204541346729097</v>
      </c>
      <c r="DB147" s="219">
        <f t="shared" si="369"/>
        <v>0</v>
      </c>
      <c r="DC147" s="219">
        <f t="shared" si="370"/>
        <v>0</v>
      </c>
      <c r="DD147" s="213"/>
      <c r="DE147" s="267">
        <f t="shared" si="371"/>
        <v>0.57387232789423681</v>
      </c>
      <c r="DF147" s="263">
        <f t="shared" si="372"/>
        <v>0.80649971243075813</v>
      </c>
      <c r="DG147" s="263">
        <f t="shared" si="373"/>
        <v>0.56690426926982029</v>
      </c>
      <c r="DH147" s="263">
        <f t="shared" si="374"/>
        <v>0.8031950017704611</v>
      </c>
      <c r="DI147" s="263">
        <f t="shared" si="375"/>
        <v>0</v>
      </c>
      <c r="DJ147" s="268">
        <f t="shared" si="376"/>
        <v>0</v>
      </c>
      <c r="DL147" s="49">
        <f>'He Data'!P149/(1000000000*22413.6)</f>
        <v>4.4615768997394438E-14</v>
      </c>
      <c r="DM147" s="45">
        <f>DL147*('He Data'!Q149/'He Data'!P149)</f>
        <v>4.4615768997394438E-14</v>
      </c>
      <c r="DN147" s="50">
        <f t="shared" si="377"/>
        <v>26867616090.23093</v>
      </c>
      <c r="DO147" s="51">
        <f>DN147*('He Data'!Q149/'He Data'!P149)</f>
        <v>26867616090.23093</v>
      </c>
      <c r="DP147" s="50">
        <f t="shared" si="378"/>
        <v>6.5527793044642685E-14</v>
      </c>
      <c r="DQ147" s="50">
        <f t="shared" si="379"/>
        <v>6.5527793044642685E-14</v>
      </c>
      <c r="DR147" s="50">
        <f>('He Data'!P149/1000000000)*0.0000000008107131194</f>
        <v>8.1071311940000007E-19</v>
      </c>
      <c r="DS147" s="50">
        <f>('He Data'!P149/1000000000)/3785.41178*42</f>
        <v>1.1095226210766429E-11</v>
      </c>
      <c r="DW147" s="213" t="str">
        <f t="shared" si="452"/>
        <v>sample name</v>
      </c>
      <c r="DX147" s="324">
        <f t="shared" si="453"/>
        <v>11.682668485640901</v>
      </c>
      <c r="DY147" s="325">
        <f t="shared" si="380"/>
        <v>12.479820849095493</v>
      </c>
      <c r="DZ147" s="326">
        <f t="shared" si="381"/>
        <v>11682668.485640902</v>
      </c>
      <c r="EA147" s="326">
        <f t="shared" si="382"/>
        <v>4.4615793103292131E-14</v>
      </c>
      <c r="EB147" s="324">
        <f t="shared" si="383"/>
        <v>-5.40299948539397E-7</v>
      </c>
      <c r="EC147" s="326">
        <f t="shared" si="384"/>
        <v>11682662.173495721</v>
      </c>
      <c r="ED147" s="324">
        <f t="shared" si="385"/>
        <v>11.682662173495721</v>
      </c>
      <c r="EE147" s="326"/>
      <c r="EF147" s="457" t="str">
        <f>'Picking Information'!B150</f>
        <v>4</v>
      </c>
      <c r="EG147" s="459" t="str">
        <f>'Picking Information'!C150</f>
        <v>a</v>
      </c>
      <c r="EH147" s="510">
        <f>IF($EG147="a",'Alpha Ejection Compiler'!G147,IF($EG147="z",'Alpha Ejection Compiler'!N147,IF($EG147="t",'Alpha Ejection Compiler'!U147,IF($EG147="m",'Alpha Ejection Compiler'!AB147,-1))))</f>
        <v>8.9504172281360495E-7</v>
      </c>
      <c r="EI147" s="511">
        <f>'Alpha Ejection Compiler'!E147</f>
        <v>36.473074156562177</v>
      </c>
      <c r="EJ147" s="30">
        <f>IF($EG147="a",'Alpha Ejection Compiler'!H147,IF($EG147="z",'Alpha Ejection Compiler'!O147,IF($EG147="t",'Alpha Ejection Compiler'!V147,IF($EG147="m",'Alpha Ejection Compiler'!AC147,-1))))</f>
        <v>0.63662546245111906</v>
      </c>
      <c r="EK147" s="30">
        <f>IF($EG147="a",'Alpha Ejection Compiler'!I147,IF($EG147="z",'Alpha Ejection Compiler'!P147,IF($EG147="t",'Alpha Ejection Compiler'!W147,IF($EG147="m",'Alpha Ejection Compiler'!AD147,-1))))</f>
        <v>0.58319411675377286</v>
      </c>
      <c r="EL147" s="30">
        <f>IF($EG147="a",'Alpha Ejection Compiler'!J147,IF($EG147="z",'Alpha Ejection Compiler'!Q147,IF($EG147="t",'Alpha Ejection Compiler'!X147,IF($EG147="m",'Alpha Ejection Compiler'!AE147,-1))))</f>
        <v>0.57525580606267845</v>
      </c>
      <c r="EM147" s="30">
        <f>IF($EG147="a",'Alpha Ejection Compiler'!K147,IF($EG147="z",'Alpha Ejection Compiler'!R147,IF($EG147="t",'Alpha Ejection Compiler'!Y147,IF($EG147="m",'Alpha Ejection Compiler'!AF147,-1))))</f>
        <v>0.8803829323788831</v>
      </c>
      <c r="EN147" s="30">
        <f t="shared" si="386"/>
        <v>0.62289296042458098</v>
      </c>
      <c r="EO147" s="30">
        <f t="shared" si="387"/>
        <v>0.68086787185093611</v>
      </c>
      <c r="EP147" s="213" t="str">
        <f t="shared" si="454"/>
        <v>sample name</v>
      </c>
      <c r="EQ147" s="474">
        <f t="shared" si="455"/>
        <v>11.682662173495721</v>
      </c>
      <c r="ER147" s="475">
        <f t="shared" si="388"/>
        <v>12.479814106248931</v>
      </c>
      <c r="ES147" s="473">
        <f t="shared" si="389"/>
        <v>11682662.173495721</v>
      </c>
      <c r="ET147" s="476">
        <f t="shared" si="390"/>
        <v>2.7808242859479022E-14</v>
      </c>
      <c r="EU147" s="478">
        <f t="shared" si="391"/>
        <v>0.37671716784478099</v>
      </c>
      <c r="EV147" s="477">
        <f t="shared" si="392"/>
        <v>16083721.580382382</v>
      </c>
      <c r="EW147" s="474">
        <f t="shared" si="393"/>
        <v>16.083721580382381</v>
      </c>
      <c r="EX147" s="474"/>
      <c r="EZ147" s="128">
        <f t="shared" si="394"/>
        <v>2.9704040515747972E-21</v>
      </c>
      <c r="FA147" s="63">
        <f t="shared" si="395"/>
        <v>1.1973081346474233E-22</v>
      </c>
      <c r="FB147" s="67">
        <f t="shared" si="396"/>
        <v>7.2524363184255366E-22</v>
      </c>
      <c r="FC147" s="63">
        <f t="shared" si="397"/>
        <v>0</v>
      </c>
      <c r="FD147" s="63">
        <f t="shared" si="398"/>
        <v>3.8153784968820935E-21</v>
      </c>
      <c r="FE147" s="67">
        <f t="shared" si="399"/>
        <v>1.610802832088443E-10</v>
      </c>
      <c r="FF147" s="67">
        <f t="shared" si="400"/>
        <v>11682668.485640902</v>
      </c>
      <c r="FG147" s="64">
        <f t="shared" si="401"/>
        <v>11.682668485640901</v>
      </c>
      <c r="FH147" s="65">
        <f t="shared" si="402"/>
        <v>17150937.628700923</v>
      </c>
      <c r="FI147" s="65">
        <f t="shared" si="403"/>
        <v>17.150937628700923</v>
      </c>
      <c r="FJ147" s="65">
        <f t="shared" si="404"/>
        <v>25.948314962083341</v>
      </c>
      <c r="FK147" s="63">
        <f t="shared" si="405"/>
        <v>3.8153784968820935E-21</v>
      </c>
      <c r="FL147" s="63">
        <f t="shared" si="406"/>
        <v>4.3317286102918066E-21</v>
      </c>
      <c r="FM147" s="63">
        <f t="shared" si="407"/>
        <v>17675159.6924778</v>
      </c>
      <c r="FN147" s="65">
        <f t="shared" si="456"/>
        <v>17.675159692477799</v>
      </c>
      <c r="FO147" s="66">
        <f t="shared" si="408"/>
        <v>151.29385648665999</v>
      </c>
      <c r="FQ147" s="73">
        <f>IF('Picking Information'!U150="Y",'Calculations Page'!FG147,-1)</f>
        <v>11.682668485640901</v>
      </c>
      <c r="FR147" s="72">
        <f>IF('Picking Information'!U150="Y",'Calculations Page'!FN147,-1)</f>
        <v>17.675159692477799</v>
      </c>
      <c r="FS147" s="72">
        <f>IF('Picking Information'!A150="Y",1,'Calculations Page'!X147)</f>
        <v>0.68086787185093611</v>
      </c>
      <c r="FT147" s="72">
        <f t="shared" si="457"/>
        <v>7</v>
      </c>
      <c r="FU147" s="72">
        <f t="shared" si="409"/>
        <v>17.158495750257128</v>
      </c>
      <c r="FV147" s="72">
        <f t="shared" si="458"/>
        <v>25.95974993566367</v>
      </c>
      <c r="FW147" s="74">
        <f t="shared" si="410"/>
        <v>51.919499871327339</v>
      </c>
      <c r="FY147" s="79">
        <f t="shared" si="431"/>
        <v>49.847697442687604</v>
      </c>
      <c r="FZ147" s="80">
        <f t="shared" si="432"/>
        <v>49.847697442687604</v>
      </c>
      <c r="GA147" s="80">
        <f>(DE147/1000)/'Calculations Page'!EH147</f>
        <v>641.16824195663492</v>
      </c>
      <c r="GB147" s="80">
        <f t="shared" si="433"/>
        <v>901.0749911138098</v>
      </c>
      <c r="GC147" s="80">
        <f>(DG147/1000)/'Calculations Page'!EH147</f>
        <v>633.38306452098186</v>
      </c>
      <c r="GD147" s="80">
        <f t="shared" si="434"/>
        <v>897.3827490919424</v>
      </c>
      <c r="GE147" s="80">
        <f>(DI147/1000)/'Calculations Page'!EH147</f>
        <v>0</v>
      </c>
      <c r="GF147" s="80" t="e">
        <f t="shared" si="435"/>
        <v>#DIV/0!</v>
      </c>
      <c r="GG147" s="81">
        <f t="shared" si="411"/>
        <v>790.01326211906564</v>
      </c>
      <c r="GH147" s="516">
        <f t="shared" si="436"/>
        <v>1.4263639754173495E-16</v>
      </c>
      <c r="GI147" s="515"/>
      <c r="GJ147" s="243"/>
      <c r="GK147" s="85" t="str">
        <f t="shared" si="412"/>
        <v>49.848</v>
      </c>
      <c r="GL147" s="86" t="str">
        <f t="shared" si="413"/>
        <v>49.848</v>
      </c>
      <c r="GM147" s="86" t="str">
        <f t="shared" si="414"/>
        <v>641.17</v>
      </c>
      <c r="GN147" s="86" t="str">
        <f t="shared" si="415"/>
        <v>901.07</v>
      </c>
      <c r="GO147" s="86" t="str">
        <f t="shared" si="416"/>
        <v>633.38</v>
      </c>
      <c r="GP147" s="86" t="str">
        <f t="shared" si="417"/>
        <v>897.38</v>
      </c>
      <c r="GQ147" s="86" t="str">
        <f t="shared" si="418"/>
        <v>0.00</v>
      </c>
      <c r="GR147" s="86" t="e">
        <f t="shared" si="419"/>
        <v>#DIV/0!</v>
      </c>
      <c r="GS147" s="86" t="str">
        <f t="shared" si="420"/>
        <v>11.68</v>
      </c>
      <c r="GT147" s="86" t="str">
        <f t="shared" si="421"/>
        <v>0.681</v>
      </c>
      <c r="GU147" s="86" t="str">
        <f t="shared" si="422"/>
        <v>17.16</v>
      </c>
      <c r="GV147" s="87" t="str">
        <f t="shared" si="423"/>
        <v>25.96</v>
      </c>
      <c r="GW147" s="87" t="str">
        <f t="shared" si="424"/>
        <v>17.68</v>
      </c>
      <c r="GX147" s="129"/>
      <c r="GY147" s="93"/>
    </row>
    <row r="148" spans="1:207">
      <c r="A148" s="39" t="str">
        <f>'Picking Information'!B151</f>
        <v>4</v>
      </c>
      <c r="B148" s="40" t="str">
        <f>'Picking Information'!D151</f>
        <v>TraIL</v>
      </c>
      <c r="C148" s="40" t="str">
        <f>'Picking Information'!E151</f>
        <v>sample name</v>
      </c>
      <c r="D148" s="45">
        <f>'Picking Information'!F151</f>
        <v>0</v>
      </c>
      <c r="E148" s="45">
        <v>1</v>
      </c>
      <c r="F148" s="121">
        <f>'Picking Information'!H151</f>
        <v>100</v>
      </c>
      <c r="G148" s="121">
        <f>'Picking Information'!I151</f>
        <v>100</v>
      </c>
      <c r="H148" s="121">
        <f>'Picking Information'!J151</f>
        <v>100</v>
      </c>
      <c r="I148" s="121">
        <f>'Picking Information'!K151</f>
        <v>100</v>
      </c>
      <c r="J148" s="121">
        <f t="shared" si="320"/>
        <v>100</v>
      </c>
      <c r="K148" s="121">
        <f t="shared" si="321"/>
        <v>100</v>
      </c>
      <c r="L148" s="121">
        <f t="shared" si="322"/>
        <v>50</v>
      </c>
      <c r="M148" s="121">
        <f>IF('Picking Information'!P151="N",'Calculations Page'!F148*1.5,'Calculations Page'!F148)</f>
        <v>100</v>
      </c>
      <c r="N148" s="46" t="str">
        <f>'Picking Information'!R151</f>
        <v>apatite</v>
      </c>
      <c r="O148" s="222"/>
      <c r="P148" s="47">
        <f t="shared" si="323"/>
        <v>2.0784609690826529E-6</v>
      </c>
      <c r="Q148" s="306">
        <f t="shared" si="324"/>
        <v>8.9504172281360495E-7</v>
      </c>
      <c r="R148" s="47">
        <f t="shared" si="325"/>
        <v>1.013358894683579</v>
      </c>
      <c r="S148" s="47">
        <f t="shared" si="326"/>
        <v>6.6199999999999995E-2</v>
      </c>
      <c r="T148" s="47">
        <f t="shared" si="327"/>
        <v>0.06</v>
      </c>
      <c r="U148" s="47">
        <f t="shared" si="328"/>
        <v>0.77623303054496762</v>
      </c>
      <c r="V148" s="47">
        <f t="shared" si="329"/>
        <v>0.69010694319999999</v>
      </c>
      <c r="W148" s="47">
        <f t="shared" si="330"/>
        <v>0.64881813560000001</v>
      </c>
      <c r="X148" s="239">
        <f t="shared" si="331"/>
        <v>0.68086787185093611</v>
      </c>
      <c r="Y148" s="306">
        <f t="shared" si="437"/>
        <v>5.6837745019660078E-3</v>
      </c>
      <c r="Z148" s="306">
        <f t="shared" si="438"/>
        <v>4.4752086140680244E-6</v>
      </c>
      <c r="AA148" s="192"/>
      <c r="AB148" s="192"/>
      <c r="AC148" s="192"/>
      <c r="AD148" s="192"/>
      <c r="AE148" s="192"/>
      <c r="AF148" s="192"/>
      <c r="AG148" s="251">
        <f t="shared" si="425"/>
        <v>1433738424205.7283</v>
      </c>
      <c r="AH148" s="246">
        <f t="shared" si="332"/>
        <v>8608725199.2922001</v>
      </c>
      <c r="AI148" s="246">
        <f t="shared" si="426"/>
        <v>1691112105561.1543</v>
      </c>
      <c r="AJ148" s="246">
        <f t="shared" si="333"/>
        <v>13847555888.523577</v>
      </c>
      <c r="AK148" s="246">
        <f t="shared" si="427"/>
        <v>174546574.43947619</v>
      </c>
      <c r="AL148" s="246">
        <f t="shared" si="334"/>
        <v>79527107.403615773</v>
      </c>
      <c r="AM148" s="213" t="str">
        <f t="shared" si="439"/>
        <v>sample name</v>
      </c>
      <c r="AN148" s="256">
        <f t="shared" si="335"/>
        <v>1303284548.9639471</v>
      </c>
      <c r="AO148" s="252">
        <f t="shared" si="336"/>
        <v>1433738424205.7283</v>
      </c>
      <c r="AP148" s="252">
        <f t="shared" si="428"/>
        <v>-2.199E-3</v>
      </c>
      <c r="AQ148" s="252">
        <f t="shared" si="429"/>
        <v>-0.99998423165137618</v>
      </c>
      <c r="AR148" s="252">
        <f t="shared" si="337"/>
        <v>8608725199.2922001</v>
      </c>
      <c r="AS148" s="252">
        <f t="shared" si="430"/>
        <v>1.6318924942564423E-4</v>
      </c>
      <c r="AT148" s="252">
        <f t="shared" si="338"/>
        <v>-7.452123257462559E-2</v>
      </c>
      <c r="AU148" s="252">
        <f t="shared" si="339"/>
        <v>137290153.01859486</v>
      </c>
      <c r="AV148" s="252">
        <f t="shared" si="440"/>
        <v>9456562.6330664139</v>
      </c>
      <c r="AW148" s="252">
        <f t="shared" si="340"/>
        <v>996169.97067578149</v>
      </c>
      <c r="AX148" s="252">
        <f t="shared" si="441"/>
        <v>2673662207.5426502</v>
      </c>
      <c r="AY148" s="252">
        <f t="shared" si="442"/>
        <v>1691112105561.1543</v>
      </c>
      <c r="AZ148" s="252">
        <f t="shared" si="443"/>
        <v>-0.13029600894067567</v>
      </c>
      <c r="BA148" s="252">
        <f t="shared" si="444"/>
        <v>-1</v>
      </c>
      <c r="BB148" s="252">
        <f t="shared" si="445"/>
        <v>13847555888.523577</v>
      </c>
      <c r="BC148" s="252">
        <f t="shared" si="446"/>
        <v>5.34545603211162E-4</v>
      </c>
      <c r="BD148" s="252">
        <f t="shared" si="447"/>
        <v>-4.1025163014571245E-3</v>
      </c>
      <c r="BE148" s="252">
        <f t="shared" si="448"/>
        <v>26831629.130094022</v>
      </c>
      <c r="BF148" s="252">
        <f t="shared" si="341"/>
        <v>269331.52955150726</v>
      </c>
      <c r="BG148" s="252">
        <f t="shared" si="342"/>
        <v>124328.76421099737</v>
      </c>
      <c r="BH148" s="213"/>
      <c r="BI148" s="213"/>
      <c r="BJ148" s="213"/>
      <c r="BK148" s="213"/>
      <c r="BL148" s="213" t="str">
        <f t="shared" si="449"/>
        <v>sample name</v>
      </c>
      <c r="BM148" s="485">
        <f>(($AC$20-'ICPMS Data'!V149)/('ICPMS Data'!V149/$AC$12-1)*AG148)</f>
        <v>1442224508600.5576</v>
      </c>
      <c r="BN148" s="485">
        <f t="shared" si="343"/>
        <v>1433738424205.7283</v>
      </c>
      <c r="BO148" s="485">
        <f>$AC$33-'ICPMS Data'!V149</f>
        <v>-0.99999899999999997</v>
      </c>
      <c r="BP148" s="485">
        <f>'ICPMS Data'!V149/$AC$12-1</f>
        <v>-0.9928325688073395</v>
      </c>
      <c r="BQ148" s="485">
        <f t="shared" si="344"/>
        <v>8608725199.2922001</v>
      </c>
      <c r="BR148" s="485">
        <f>SQRT($AD$33^2+'ICPMS Data'!W149^2)</f>
        <v>1</v>
      </c>
      <c r="BS148" s="485">
        <f>BP148*SQRT(('ICPMS Data'!W149/'ICPMS Data'!V149)^2+($AE$12/$AC$12)^2)</f>
        <v>-0.99285807041188889</v>
      </c>
      <c r="BT148" s="485">
        <f t="shared" si="345"/>
        <v>2039659057534.6572</v>
      </c>
      <c r="BU148" s="485">
        <f t="shared" si="450"/>
        <v>10464703511.882029</v>
      </c>
      <c r="BV148" s="485">
        <f t="shared" si="346"/>
        <v>14799656485.616226</v>
      </c>
      <c r="BW148" s="485">
        <f>AI148*(($AC$21-'ICPMS Data'!X149)/('ICPMS Data'!X149/$AC$13-1))</f>
        <v>1473438918630.7102</v>
      </c>
      <c r="BX148" s="485">
        <f t="shared" si="347"/>
        <v>1691112105561.1543</v>
      </c>
      <c r="BY148" s="485">
        <f>$AC$34-'ICPMS Data'!X149</f>
        <v>-0.99999899999999997</v>
      </c>
      <c r="BZ148" s="485">
        <f>'ICPMS Data'!X149/$AC$13-1</f>
        <v>-1</v>
      </c>
      <c r="CA148" s="485">
        <f t="shared" si="348"/>
        <v>13847555888.523577</v>
      </c>
      <c r="CB148" s="485">
        <f>SQRT($AD$34^2+'ICPMS Data'!Y149^2)</f>
        <v>1</v>
      </c>
      <c r="CC148" s="485">
        <f>BZ148*SQRT(('ICPMS Data'!Y149/'ICPMS Data'!X149)^2+($AE$13/$AC$13)^2)</f>
        <v>-1</v>
      </c>
      <c r="CD148" s="485">
        <f t="shared" si="349"/>
        <v>2083793272822.5024</v>
      </c>
      <c r="CE148" s="485">
        <v>0</v>
      </c>
      <c r="CF148" s="485">
        <v>0</v>
      </c>
      <c r="CG148" s="213" t="str">
        <f t="shared" si="350"/>
        <v>sample name</v>
      </c>
      <c r="CH148" s="262">
        <f t="shared" si="351"/>
        <v>1440921224051.5938</v>
      </c>
      <c r="CI148" s="257">
        <f t="shared" si="352"/>
        <v>2039659062155.1809</v>
      </c>
      <c r="CJ148" s="257">
        <f t="shared" si="451"/>
        <v>10455246949.248962</v>
      </c>
      <c r="CK148" s="257">
        <f t="shared" si="353"/>
        <v>14799656519.142496</v>
      </c>
      <c r="CL148" s="262">
        <f t="shared" si="354"/>
        <v>1470765256423.1675</v>
      </c>
      <c r="CM148" s="257">
        <f t="shared" si="355"/>
        <v>2083793272995.249</v>
      </c>
      <c r="CN148" s="262">
        <f t="shared" si="356"/>
        <v>-269331.52955150726</v>
      </c>
      <c r="CO148" s="257">
        <f t="shared" si="357"/>
        <v>124328.76421099737</v>
      </c>
      <c r="CP148" s="286"/>
      <c r="CQ148" s="218">
        <f t="shared" si="358"/>
        <v>2.4109243704332935E-12</v>
      </c>
      <c r="CR148" s="48">
        <f t="shared" si="359"/>
        <v>3.3882271664527924E-12</v>
      </c>
      <c r="CS148" s="219">
        <f t="shared" si="360"/>
        <v>2.3935568505840428E-12</v>
      </c>
      <c r="CT148" s="219">
        <f t="shared" si="361"/>
        <v>3.3881379770019618E-12</v>
      </c>
      <c r="CU148" s="323">
        <f t="shared" si="362"/>
        <v>0.56437141893797726</v>
      </c>
      <c r="CV148" s="219">
        <f t="shared" si="363"/>
        <v>1.7367519849250768E-14</v>
      </c>
      <c r="CW148" s="219">
        <f t="shared" si="364"/>
        <v>2.4584147041764943E-14</v>
      </c>
      <c r="CX148" s="323">
        <f t="shared" si="365"/>
        <v>3.5831675947316753E-3</v>
      </c>
      <c r="CY148" s="48">
        <f t="shared" si="366"/>
        <v>2.443131655187986E-12</v>
      </c>
      <c r="CZ148" s="48">
        <f t="shared" si="367"/>
        <v>3.4614506195934368E-12</v>
      </c>
      <c r="DA148" s="323">
        <f t="shared" si="368"/>
        <v>0.43204541346729097</v>
      </c>
      <c r="DB148" s="219">
        <f t="shared" si="369"/>
        <v>0</v>
      </c>
      <c r="DC148" s="219">
        <f t="shared" si="370"/>
        <v>0</v>
      </c>
      <c r="DD148" s="213"/>
      <c r="DE148" s="267">
        <f t="shared" si="371"/>
        <v>0.57387232789423681</v>
      </c>
      <c r="DF148" s="263">
        <f t="shared" si="372"/>
        <v>0.80649971243075813</v>
      </c>
      <c r="DG148" s="263">
        <f t="shared" si="373"/>
        <v>0.56690426926982029</v>
      </c>
      <c r="DH148" s="263">
        <f t="shared" si="374"/>
        <v>0.8031950017704611</v>
      </c>
      <c r="DI148" s="263">
        <f t="shared" si="375"/>
        <v>0</v>
      </c>
      <c r="DJ148" s="268">
        <f t="shared" si="376"/>
        <v>0</v>
      </c>
      <c r="DL148" s="49">
        <f>'He Data'!P150/(1000000000*22413.6)</f>
        <v>4.4615768997394438E-14</v>
      </c>
      <c r="DM148" s="45">
        <f>DL148*('He Data'!Q150/'He Data'!P150)</f>
        <v>4.4615768997394438E-14</v>
      </c>
      <c r="DN148" s="50">
        <f t="shared" si="377"/>
        <v>26867616090.23093</v>
      </c>
      <c r="DO148" s="51">
        <f>DN148*('He Data'!Q150/'He Data'!P150)</f>
        <v>26867616090.23093</v>
      </c>
      <c r="DP148" s="50">
        <f t="shared" si="378"/>
        <v>6.5527793044642685E-14</v>
      </c>
      <c r="DQ148" s="50">
        <f t="shared" si="379"/>
        <v>6.5527793044642685E-14</v>
      </c>
      <c r="DR148" s="50">
        <f>('He Data'!P150/1000000000)*0.0000000008107131194</f>
        <v>8.1071311940000007E-19</v>
      </c>
      <c r="DS148" s="50">
        <f>('He Data'!P150/1000000000)/3785.41178*42</f>
        <v>1.1095226210766429E-11</v>
      </c>
      <c r="DW148" s="213" t="str">
        <f t="shared" si="452"/>
        <v>sample name</v>
      </c>
      <c r="DX148" s="324">
        <f t="shared" si="453"/>
        <v>11.682668485640901</v>
      </c>
      <c r="DY148" s="325">
        <f t="shared" si="380"/>
        <v>12.479820849095493</v>
      </c>
      <c r="DZ148" s="326">
        <f t="shared" si="381"/>
        <v>11682668.485640902</v>
      </c>
      <c r="EA148" s="326">
        <f t="shared" si="382"/>
        <v>4.4615793103292131E-14</v>
      </c>
      <c r="EB148" s="324">
        <f t="shared" si="383"/>
        <v>-5.40299948539397E-7</v>
      </c>
      <c r="EC148" s="326">
        <f t="shared" si="384"/>
        <v>11682662.173495721</v>
      </c>
      <c r="ED148" s="324">
        <f t="shared" si="385"/>
        <v>11.682662173495721</v>
      </c>
      <c r="EE148" s="326"/>
      <c r="EF148" s="457" t="str">
        <f>'Picking Information'!B151</f>
        <v>4</v>
      </c>
      <c r="EG148" s="459" t="str">
        <f>'Picking Information'!C151</f>
        <v>a</v>
      </c>
      <c r="EH148" s="510">
        <f>IF($EG148="a",'Alpha Ejection Compiler'!G148,IF($EG148="z",'Alpha Ejection Compiler'!N148,IF($EG148="t",'Alpha Ejection Compiler'!U148,IF($EG148="m",'Alpha Ejection Compiler'!AB148,-1))))</f>
        <v>8.9504172281360495E-7</v>
      </c>
      <c r="EI148" s="511">
        <f>'Alpha Ejection Compiler'!E148</f>
        <v>36.473074156562177</v>
      </c>
      <c r="EJ148" s="30">
        <f>IF($EG148="a",'Alpha Ejection Compiler'!H148,IF($EG148="z",'Alpha Ejection Compiler'!O148,IF($EG148="t",'Alpha Ejection Compiler'!V148,IF($EG148="m",'Alpha Ejection Compiler'!AC148,-1))))</f>
        <v>0.63662546245111906</v>
      </c>
      <c r="EK148" s="30">
        <f>IF($EG148="a",'Alpha Ejection Compiler'!I148,IF($EG148="z",'Alpha Ejection Compiler'!P148,IF($EG148="t",'Alpha Ejection Compiler'!W148,IF($EG148="m",'Alpha Ejection Compiler'!AD148,-1))))</f>
        <v>0.58319411675377286</v>
      </c>
      <c r="EL148" s="30">
        <f>IF($EG148="a",'Alpha Ejection Compiler'!J148,IF($EG148="z",'Alpha Ejection Compiler'!Q148,IF($EG148="t",'Alpha Ejection Compiler'!X148,IF($EG148="m",'Alpha Ejection Compiler'!AE148,-1))))</f>
        <v>0.57525580606267845</v>
      </c>
      <c r="EM148" s="30">
        <f>IF($EG148="a",'Alpha Ejection Compiler'!K148,IF($EG148="z",'Alpha Ejection Compiler'!R148,IF($EG148="t",'Alpha Ejection Compiler'!Y148,IF($EG148="m",'Alpha Ejection Compiler'!AF148,-1))))</f>
        <v>0.8803829323788831</v>
      </c>
      <c r="EN148" s="30">
        <f t="shared" si="386"/>
        <v>0.62289296042458098</v>
      </c>
      <c r="EO148" s="30">
        <f t="shared" si="387"/>
        <v>0.68086787185093611</v>
      </c>
      <c r="EP148" s="213" t="str">
        <f t="shared" si="454"/>
        <v>sample name</v>
      </c>
      <c r="EQ148" s="474">
        <f t="shared" si="455"/>
        <v>11.682662173495721</v>
      </c>
      <c r="ER148" s="475">
        <f t="shared" si="388"/>
        <v>12.479814106248931</v>
      </c>
      <c r="ES148" s="473">
        <f t="shared" si="389"/>
        <v>11682662.173495721</v>
      </c>
      <c r="ET148" s="476">
        <f t="shared" si="390"/>
        <v>2.7808242859479022E-14</v>
      </c>
      <c r="EU148" s="478">
        <f t="shared" si="391"/>
        <v>0.37671716784478099</v>
      </c>
      <c r="EV148" s="477">
        <f t="shared" si="392"/>
        <v>16083721.580382382</v>
      </c>
      <c r="EW148" s="474">
        <f t="shared" si="393"/>
        <v>16.083721580382381</v>
      </c>
      <c r="EX148" s="474"/>
      <c r="EZ148" s="128">
        <f t="shared" si="394"/>
        <v>2.9704040515747972E-21</v>
      </c>
      <c r="FA148" s="63">
        <f t="shared" si="395"/>
        <v>1.1973081346474233E-22</v>
      </c>
      <c r="FB148" s="67">
        <f t="shared" si="396"/>
        <v>7.2524363184255366E-22</v>
      </c>
      <c r="FC148" s="63">
        <f t="shared" si="397"/>
        <v>0</v>
      </c>
      <c r="FD148" s="63">
        <f t="shared" si="398"/>
        <v>3.8153784968820935E-21</v>
      </c>
      <c r="FE148" s="67">
        <f t="shared" si="399"/>
        <v>1.610802832088443E-10</v>
      </c>
      <c r="FF148" s="67">
        <f t="shared" si="400"/>
        <v>11682668.485640902</v>
      </c>
      <c r="FG148" s="64">
        <f t="shared" si="401"/>
        <v>11.682668485640901</v>
      </c>
      <c r="FH148" s="65">
        <f t="shared" si="402"/>
        <v>17150937.628700923</v>
      </c>
      <c r="FI148" s="65">
        <f t="shared" si="403"/>
        <v>17.150937628700923</v>
      </c>
      <c r="FJ148" s="65">
        <f t="shared" si="404"/>
        <v>25.948314962083341</v>
      </c>
      <c r="FK148" s="63">
        <f t="shared" si="405"/>
        <v>3.8153784968820935E-21</v>
      </c>
      <c r="FL148" s="63">
        <f t="shared" si="406"/>
        <v>4.3317286102918066E-21</v>
      </c>
      <c r="FM148" s="63">
        <f t="shared" si="407"/>
        <v>17675159.6924778</v>
      </c>
      <c r="FN148" s="65">
        <f t="shared" si="456"/>
        <v>17.675159692477799</v>
      </c>
      <c r="FO148" s="66">
        <f t="shared" si="408"/>
        <v>151.29385648665999</v>
      </c>
      <c r="FQ148" s="73">
        <f>IF('Picking Information'!U151="Y",'Calculations Page'!FG148,-1)</f>
        <v>11.682668485640901</v>
      </c>
      <c r="FR148" s="72">
        <f>IF('Picking Information'!U151="Y",'Calculations Page'!FN148,-1)</f>
        <v>17.675159692477799</v>
      </c>
      <c r="FS148" s="72">
        <f>IF('Picking Information'!A151="Y",1,'Calculations Page'!X148)</f>
        <v>0.68086787185093611</v>
      </c>
      <c r="FT148" s="72">
        <f t="shared" si="457"/>
        <v>7</v>
      </c>
      <c r="FU148" s="72">
        <f t="shared" si="409"/>
        <v>17.158495750257128</v>
      </c>
      <c r="FV148" s="72">
        <f t="shared" si="458"/>
        <v>25.95974993566367</v>
      </c>
      <c r="FW148" s="74">
        <f t="shared" si="410"/>
        <v>51.919499871327339</v>
      </c>
      <c r="FY148" s="79">
        <f t="shared" si="431"/>
        <v>49.847697442687604</v>
      </c>
      <c r="FZ148" s="80">
        <f t="shared" si="432"/>
        <v>49.847697442687604</v>
      </c>
      <c r="GA148" s="80">
        <f>(DE148/1000)/'Calculations Page'!EH148</f>
        <v>641.16824195663492</v>
      </c>
      <c r="GB148" s="80">
        <f t="shared" si="433"/>
        <v>901.0749911138098</v>
      </c>
      <c r="GC148" s="80">
        <f>(DG148/1000)/'Calculations Page'!EH148</f>
        <v>633.38306452098186</v>
      </c>
      <c r="GD148" s="80">
        <f t="shared" si="434"/>
        <v>897.3827490919424</v>
      </c>
      <c r="GE148" s="80">
        <f>(DI148/1000)/'Calculations Page'!EH148</f>
        <v>0</v>
      </c>
      <c r="GF148" s="80" t="e">
        <f t="shared" si="435"/>
        <v>#DIV/0!</v>
      </c>
      <c r="GG148" s="81">
        <f t="shared" si="411"/>
        <v>790.01326211906564</v>
      </c>
      <c r="GH148" s="516">
        <f t="shared" si="436"/>
        <v>1.4263639754173495E-16</v>
      </c>
      <c r="GI148" s="515"/>
      <c r="GJ148" s="243"/>
      <c r="GK148" s="85" t="str">
        <f t="shared" si="412"/>
        <v>49.848</v>
      </c>
      <c r="GL148" s="86" t="str">
        <f t="shared" si="413"/>
        <v>49.848</v>
      </c>
      <c r="GM148" s="86" t="str">
        <f t="shared" si="414"/>
        <v>641.17</v>
      </c>
      <c r="GN148" s="86" t="str">
        <f t="shared" si="415"/>
        <v>901.07</v>
      </c>
      <c r="GO148" s="86" t="str">
        <f t="shared" si="416"/>
        <v>633.38</v>
      </c>
      <c r="GP148" s="86" t="str">
        <f t="shared" si="417"/>
        <v>897.38</v>
      </c>
      <c r="GQ148" s="86" t="str">
        <f t="shared" si="418"/>
        <v>0.00</v>
      </c>
      <c r="GR148" s="86" t="e">
        <f t="shared" si="419"/>
        <v>#DIV/0!</v>
      </c>
      <c r="GS148" s="86" t="str">
        <f t="shared" si="420"/>
        <v>11.68</v>
      </c>
      <c r="GT148" s="86" t="str">
        <f t="shared" si="421"/>
        <v>0.681</v>
      </c>
      <c r="GU148" s="86" t="str">
        <f t="shared" si="422"/>
        <v>17.16</v>
      </c>
      <c r="GV148" s="87" t="str">
        <f t="shared" si="423"/>
        <v>25.96</v>
      </c>
      <c r="GW148" s="87" t="str">
        <f t="shared" si="424"/>
        <v>17.68</v>
      </c>
      <c r="GX148" s="129"/>
      <c r="GY148" s="93"/>
    </row>
    <row r="149" spans="1:207">
      <c r="A149" s="39" t="str">
        <f>'Picking Information'!B152</f>
        <v>4</v>
      </c>
      <c r="B149" s="40" t="str">
        <f>'Picking Information'!D152</f>
        <v>TraIL</v>
      </c>
      <c r="C149" s="40" t="str">
        <f>'Picking Information'!E152</f>
        <v>sample name</v>
      </c>
      <c r="D149" s="45">
        <f>'Picking Information'!F152</f>
        <v>0</v>
      </c>
      <c r="E149" s="45">
        <v>1</v>
      </c>
      <c r="F149" s="121">
        <f>'Picking Information'!H152</f>
        <v>100</v>
      </c>
      <c r="G149" s="121">
        <f>'Picking Information'!I152</f>
        <v>100</v>
      </c>
      <c r="H149" s="121">
        <f>'Picking Information'!J152</f>
        <v>100</v>
      </c>
      <c r="I149" s="121">
        <f>'Picking Information'!K152</f>
        <v>100</v>
      </c>
      <c r="J149" s="121">
        <f t="shared" si="320"/>
        <v>100</v>
      </c>
      <c r="K149" s="121">
        <f t="shared" si="321"/>
        <v>100</v>
      </c>
      <c r="L149" s="121">
        <f t="shared" si="322"/>
        <v>50</v>
      </c>
      <c r="M149" s="121">
        <f>IF('Picking Information'!P152="N",'Calculations Page'!F149*1.5,'Calculations Page'!F149)</f>
        <v>100</v>
      </c>
      <c r="N149" s="46" t="str">
        <f>'Picking Information'!R152</f>
        <v>apatite</v>
      </c>
      <c r="O149" s="222"/>
      <c r="P149" s="47">
        <f t="shared" si="323"/>
        <v>2.0784609690826529E-6</v>
      </c>
      <c r="Q149" s="306">
        <f t="shared" si="324"/>
        <v>8.9504172281360495E-7</v>
      </c>
      <c r="R149" s="47">
        <f t="shared" si="325"/>
        <v>1.013358894683579</v>
      </c>
      <c r="S149" s="47">
        <f t="shared" si="326"/>
        <v>6.6199999999999995E-2</v>
      </c>
      <c r="T149" s="47">
        <f t="shared" si="327"/>
        <v>0.06</v>
      </c>
      <c r="U149" s="47">
        <f t="shared" si="328"/>
        <v>0.77623303054496762</v>
      </c>
      <c r="V149" s="47">
        <f t="shared" si="329"/>
        <v>0.69010694319999999</v>
      </c>
      <c r="W149" s="47">
        <f t="shared" si="330"/>
        <v>0.64881813560000001</v>
      </c>
      <c r="X149" s="239">
        <f t="shared" si="331"/>
        <v>0.68086787185093611</v>
      </c>
      <c r="Y149" s="306">
        <f t="shared" si="437"/>
        <v>5.6837745019660078E-3</v>
      </c>
      <c r="Z149" s="306">
        <f t="shared" si="438"/>
        <v>4.4752086140680244E-6</v>
      </c>
      <c r="AA149" s="192"/>
      <c r="AB149" s="192"/>
      <c r="AC149" s="192"/>
      <c r="AD149" s="192"/>
      <c r="AE149" s="192"/>
      <c r="AF149" s="192"/>
      <c r="AG149" s="251">
        <f t="shared" si="425"/>
        <v>1433738424205.7283</v>
      </c>
      <c r="AH149" s="246">
        <f t="shared" si="332"/>
        <v>8608725199.2922001</v>
      </c>
      <c r="AI149" s="246">
        <f t="shared" si="426"/>
        <v>1691112105561.1543</v>
      </c>
      <c r="AJ149" s="246">
        <f t="shared" si="333"/>
        <v>13847555888.523577</v>
      </c>
      <c r="AK149" s="246">
        <f t="shared" si="427"/>
        <v>174546574.43947619</v>
      </c>
      <c r="AL149" s="246">
        <f t="shared" si="334"/>
        <v>79527107.403615773</v>
      </c>
      <c r="AM149" s="213" t="str">
        <f t="shared" si="439"/>
        <v>sample name</v>
      </c>
      <c r="AN149" s="256">
        <f t="shared" si="335"/>
        <v>1303284548.9639471</v>
      </c>
      <c r="AO149" s="252">
        <f t="shared" si="336"/>
        <v>1433738424205.7283</v>
      </c>
      <c r="AP149" s="252">
        <f t="shared" si="428"/>
        <v>-2.199E-3</v>
      </c>
      <c r="AQ149" s="252">
        <f t="shared" si="429"/>
        <v>-0.99998423165137618</v>
      </c>
      <c r="AR149" s="252">
        <f t="shared" si="337"/>
        <v>8608725199.2922001</v>
      </c>
      <c r="AS149" s="252">
        <f t="shared" si="430"/>
        <v>1.6318924942564423E-4</v>
      </c>
      <c r="AT149" s="252">
        <f t="shared" si="338"/>
        <v>-7.452123257462559E-2</v>
      </c>
      <c r="AU149" s="252">
        <f t="shared" si="339"/>
        <v>137290153.01859486</v>
      </c>
      <c r="AV149" s="252">
        <f t="shared" si="440"/>
        <v>9456562.6330664139</v>
      </c>
      <c r="AW149" s="252">
        <f t="shared" si="340"/>
        <v>996169.97067578149</v>
      </c>
      <c r="AX149" s="252">
        <f t="shared" si="441"/>
        <v>2673662207.5426502</v>
      </c>
      <c r="AY149" s="252">
        <f t="shared" si="442"/>
        <v>1691112105561.1543</v>
      </c>
      <c r="AZ149" s="252">
        <f t="shared" si="443"/>
        <v>-0.13029600894067567</v>
      </c>
      <c r="BA149" s="252">
        <f t="shared" si="444"/>
        <v>-1</v>
      </c>
      <c r="BB149" s="252">
        <f t="shared" si="445"/>
        <v>13847555888.523577</v>
      </c>
      <c r="BC149" s="252">
        <f t="shared" si="446"/>
        <v>5.34545603211162E-4</v>
      </c>
      <c r="BD149" s="252">
        <f t="shared" si="447"/>
        <v>-4.1025163014571245E-3</v>
      </c>
      <c r="BE149" s="252">
        <f t="shared" si="448"/>
        <v>26831629.130094022</v>
      </c>
      <c r="BF149" s="252">
        <f t="shared" si="341"/>
        <v>269331.52955150726</v>
      </c>
      <c r="BG149" s="252">
        <f t="shared" si="342"/>
        <v>124328.76421099737</v>
      </c>
      <c r="BH149" s="213"/>
      <c r="BI149" s="213"/>
      <c r="BJ149" s="213"/>
      <c r="BK149" s="213"/>
      <c r="BL149" s="213" t="str">
        <f t="shared" si="449"/>
        <v>sample name</v>
      </c>
      <c r="BM149" s="485">
        <f>(($AC$20-'ICPMS Data'!V150)/('ICPMS Data'!V150/$AC$12-1)*AG149)</f>
        <v>1442224508600.5576</v>
      </c>
      <c r="BN149" s="485">
        <f t="shared" si="343"/>
        <v>1433738424205.7283</v>
      </c>
      <c r="BO149" s="485">
        <f>$AC$33-'ICPMS Data'!V150</f>
        <v>-0.99999899999999997</v>
      </c>
      <c r="BP149" s="485">
        <f>'ICPMS Data'!V150/$AC$12-1</f>
        <v>-0.9928325688073395</v>
      </c>
      <c r="BQ149" s="485">
        <f t="shared" si="344"/>
        <v>8608725199.2922001</v>
      </c>
      <c r="BR149" s="485">
        <f>SQRT($AD$33^2+'ICPMS Data'!W150^2)</f>
        <v>1</v>
      </c>
      <c r="BS149" s="485">
        <f>BP149*SQRT(('ICPMS Data'!W150/'ICPMS Data'!V150)^2+($AE$12/$AC$12)^2)</f>
        <v>-0.99285807041188889</v>
      </c>
      <c r="BT149" s="485">
        <f t="shared" si="345"/>
        <v>2039659057534.6572</v>
      </c>
      <c r="BU149" s="485">
        <f t="shared" si="450"/>
        <v>10464703511.882029</v>
      </c>
      <c r="BV149" s="485">
        <f t="shared" si="346"/>
        <v>14799656485.616226</v>
      </c>
      <c r="BW149" s="485">
        <f>AI149*(($AC$21-'ICPMS Data'!X150)/('ICPMS Data'!X150/$AC$13-1))</f>
        <v>1473438918630.7102</v>
      </c>
      <c r="BX149" s="485">
        <f t="shared" si="347"/>
        <v>1691112105561.1543</v>
      </c>
      <c r="BY149" s="485">
        <f>$AC$34-'ICPMS Data'!X150</f>
        <v>-0.99999899999999997</v>
      </c>
      <c r="BZ149" s="485">
        <f>'ICPMS Data'!X150/$AC$13-1</f>
        <v>-1</v>
      </c>
      <c r="CA149" s="485">
        <f t="shared" si="348"/>
        <v>13847555888.523577</v>
      </c>
      <c r="CB149" s="485">
        <f>SQRT($AD$34^2+'ICPMS Data'!Y150^2)</f>
        <v>1</v>
      </c>
      <c r="CC149" s="485">
        <f>BZ149*SQRT(('ICPMS Data'!Y150/'ICPMS Data'!X150)^2+($AE$13/$AC$13)^2)</f>
        <v>-1</v>
      </c>
      <c r="CD149" s="485">
        <f t="shared" si="349"/>
        <v>2083793272822.5024</v>
      </c>
      <c r="CE149" s="485">
        <v>0</v>
      </c>
      <c r="CF149" s="485">
        <v>0</v>
      </c>
      <c r="CG149" s="213" t="str">
        <f t="shared" si="350"/>
        <v>sample name</v>
      </c>
      <c r="CH149" s="262">
        <f t="shared" si="351"/>
        <v>1440921224051.5938</v>
      </c>
      <c r="CI149" s="257">
        <f t="shared" si="352"/>
        <v>2039659062155.1809</v>
      </c>
      <c r="CJ149" s="257">
        <f t="shared" si="451"/>
        <v>10455246949.248962</v>
      </c>
      <c r="CK149" s="257">
        <f t="shared" si="353"/>
        <v>14799656519.142496</v>
      </c>
      <c r="CL149" s="262">
        <f t="shared" si="354"/>
        <v>1470765256423.1675</v>
      </c>
      <c r="CM149" s="257">
        <f t="shared" si="355"/>
        <v>2083793272995.249</v>
      </c>
      <c r="CN149" s="262">
        <f t="shared" si="356"/>
        <v>-269331.52955150726</v>
      </c>
      <c r="CO149" s="257">
        <f t="shared" si="357"/>
        <v>124328.76421099737</v>
      </c>
      <c r="CP149" s="286"/>
      <c r="CQ149" s="218">
        <f t="shared" si="358"/>
        <v>2.4109243704332935E-12</v>
      </c>
      <c r="CR149" s="48">
        <f t="shared" si="359"/>
        <v>3.3882271664527924E-12</v>
      </c>
      <c r="CS149" s="219">
        <f t="shared" si="360"/>
        <v>2.3935568505840428E-12</v>
      </c>
      <c r="CT149" s="219">
        <f t="shared" si="361"/>
        <v>3.3881379770019618E-12</v>
      </c>
      <c r="CU149" s="323">
        <f t="shared" si="362"/>
        <v>0.56437141893797726</v>
      </c>
      <c r="CV149" s="219">
        <f t="shared" si="363"/>
        <v>1.7367519849250768E-14</v>
      </c>
      <c r="CW149" s="219">
        <f t="shared" si="364"/>
        <v>2.4584147041764943E-14</v>
      </c>
      <c r="CX149" s="323">
        <f t="shared" si="365"/>
        <v>3.5831675947316753E-3</v>
      </c>
      <c r="CY149" s="48">
        <f t="shared" si="366"/>
        <v>2.443131655187986E-12</v>
      </c>
      <c r="CZ149" s="48">
        <f t="shared" si="367"/>
        <v>3.4614506195934368E-12</v>
      </c>
      <c r="DA149" s="323">
        <f t="shared" si="368"/>
        <v>0.43204541346729097</v>
      </c>
      <c r="DB149" s="219">
        <f t="shared" si="369"/>
        <v>0</v>
      </c>
      <c r="DC149" s="219">
        <f t="shared" si="370"/>
        <v>0</v>
      </c>
      <c r="DD149" s="213"/>
      <c r="DE149" s="267">
        <f t="shared" si="371"/>
        <v>0.57387232789423681</v>
      </c>
      <c r="DF149" s="263">
        <f t="shared" si="372"/>
        <v>0.80649971243075813</v>
      </c>
      <c r="DG149" s="263">
        <f t="shared" si="373"/>
        <v>0.56690426926982029</v>
      </c>
      <c r="DH149" s="263">
        <f t="shared" si="374"/>
        <v>0.8031950017704611</v>
      </c>
      <c r="DI149" s="263">
        <f t="shared" si="375"/>
        <v>0</v>
      </c>
      <c r="DJ149" s="268">
        <f t="shared" si="376"/>
        <v>0</v>
      </c>
      <c r="DL149" s="49">
        <f>'He Data'!P151/(1000000000*22413.6)</f>
        <v>4.4615768997394438E-14</v>
      </c>
      <c r="DM149" s="45">
        <f>DL149*('He Data'!Q151/'He Data'!P151)</f>
        <v>4.4615768997394438E-14</v>
      </c>
      <c r="DN149" s="50">
        <f t="shared" si="377"/>
        <v>26867616090.23093</v>
      </c>
      <c r="DO149" s="51">
        <f>DN149*('He Data'!Q151/'He Data'!P151)</f>
        <v>26867616090.23093</v>
      </c>
      <c r="DP149" s="50">
        <f t="shared" si="378"/>
        <v>6.5527793044642685E-14</v>
      </c>
      <c r="DQ149" s="50">
        <f t="shared" si="379"/>
        <v>6.5527793044642685E-14</v>
      </c>
      <c r="DR149" s="50">
        <f>('He Data'!P151/1000000000)*0.0000000008107131194</f>
        <v>8.1071311940000007E-19</v>
      </c>
      <c r="DS149" s="50">
        <f>('He Data'!P151/1000000000)/3785.41178*42</f>
        <v>1.1095226210766429E-11</v>
      </c>
      <c r="DW149" s="213" t="str">
        <f t="shared" si="452"/>
        <v>sample name</v>
      </c>
      <c r="DX149" s="324">
        <f t="shared" si="453"/>
        <v>11.682668485640901</v>
      </c>
      <c r="DY149" s="325">
        <f t="shared" si="380"/>
        <v>12.479820849095493</v>
      </c>
      <c r="DZ149" s="326">
        <f t="shared" si="381"/>
        <v>11682668.485640902</v>
      </c>
      <c r="EA149" s="326">
        <f t="shared" si="382"/>
        <v>4.4615793103292131E-14</v>
      </c>
      <c r="EB149" s="324">
        <f t="shared" si="383"/>
        <v>-5.40299948539397E-7</v>
      </c>
      <c r="EC149" s="326">
        <f t="shared" si="384"/>
        <v>11682662.173495721</v>
      </c>
      <c r="ED149" s="324">
        <f t="shared" si="385"/>
        <v>11.682662173495721</v>
      </c>
      <c r="EE149" s="326"/>
      <c r="EF149" s="457" t="str">
        <f>'Picking Information'!B152</f>
        <v>4</v>
      </c>
      <c r="EG149" s="459" t="str">
        <f>'Picking Information'!C152</f>
        <v>a</v>
      </c>
      <c r="EH149" s="510">
        <f>IF($EG149="a",'Alpha Ejection Compiler'!G149,IF($EG149="z",'Alpha Ejection Compiler'!N149,IF($EG149="t",'Alpha Ejection Compiler'!U149,IF($EG149="m",'Alpha Ejection Compiler'!AB149,-1))))</f>
        <v>8.9504172281360495E-7</v>
      </c>
      <c r="EI149" s="511">
        <f>'Alpha Ejection Compiler'!E149</f>
        <v>36.473074156562177</v>
      </c>
      <c r="EJ149" s="30">
        <f>IF($EG149="a",'Alpha Ejection Compiler'!H149,IF($EG149="z",'Alpha Ejection Compiler'!O149,IF($EG149="t",'Alpha Ejection Compiler'!V149,IF($EG149="m",'Alpha Ejection Compiler'!AC149,-1))))</f>
        <v>0.63662546245111906</v>
      </c>
      <c r="EK149" s="30">
        <f>IF($EG149="a",'Alpha Ejection Compiler'!I149,IF($EG149="z",'Alpha Ejection Compiler'!P149,IF($EG149="t",'Alpha Ejection Compiler'!W149,IF($EG149="m",'Alpha Ejection Compiler'!AD149,-1))))</f>
        <v>0.58319411675377286</v>
      </c>
      <c r="EL149" s="30">
        <f>IF($EG149="a",'Alpha Ejection Compiler'!J149,IF($EG149="z",'Alpha Ejection Compiler'!Q149,IF($EG149="t",'Alpha Ejection Compiler'!X149,IF($EG149="m",'Alpha Ejection Compiler'!AE149,-1))))</f>
        <v>0.57525580606267845</v>
      </c>
      <c r="EM149" s="30">
        <f>IF($EG149="a",'Alpha Ejection Compiler'!K149,IF($EG149="z",'Alpha Ejection Compiler'!R149,IF($EG149="t",'Alpha Ejection Compiler'!Y149,IF($EG149="m",'Alpha Ejection Compiler'!AF149,-1))))</f>
        <v>0.8803829323788831</v>
      </c>
      <c r="EN149" s="30">
        <f t="shared" si="386"/>
        <v>0.62289296042458098</v>
      </c>
      <c r="EO149" s="30">
        <f t="shared" si="387"/>
        <v>0.68086787185093611</v>
      </c>
      <c r="EP149" s="213" t="str">
        <f t="shared" si="454"/>
        <v>sample name</v>
      </c>
      <c r="EQ149" s="474">
        <f t="shared" si="455"/>
        <v>11.682662173495721</v>
      </c>
      <c r="ER149" s="475">
        <f t="shared" si="388"/>
        <v>12.479814106248931</v>
      </c>
      <c r="ES149" s="473">
        <f t="shared" si="389"/>
        <v>11682662.173495721</v>
      </c>
      <c r="ET149" s="476">
        <f t="shared" si="390"/>
        <v>2.7808242859479022E-14</v>
      </c>
      <c r="EU149" s="478">
        <f t="shared" si="391"/>
        <v>0.37671716784478099</v>
      </c>
      <c r="EV149" s="477">
        <f t="shared" si="392"/>
        <v>16083721.580382382</v>
      </c>
      <c r="EW149" s="474">
        <f t="shared" si="393"/>
        <v>16.083721580382381</v>
      </c>
      <c r="EX149" s="474"/>
      <c r="EZ149" s="128">
        <f t="shared" si="394"/>
        <v>2.9704040515747972E-21</v>
      </c>
      <c r="FA149" s="63">
        <f t="shared" si="395"/>
        <v>1.1973081346474233E-22</v>
      </c>
      <c r="FB149" s="67">
        <f t="shared" si="396"/>
        <v>7.2524363184255366E-22</v>
      </c>
      <c r="FC149" s="63">
        <f t="shared" si="397"/>
        <v>0</v>
      </c>
      <c r="FD149" s="63">
        <f t="shared" si="398"/>
        <v>3.8153784968820935E-21</v>
      </c>
      <c r="FE149" s="67">
        <f t="shared" si="399"/>
        <v>1.610802832088443E-10</v>
      </c>
      <c r="FF149" s="67">
        <f t="shared" si="400"/>
        <v>11682668.485640902</v>
      </c>
      <c r="FG149" s="64">
        <f t="shared" si="401"/>
        <v>11.682668485640901</v>
      </c>
      <c r="FH149" s="65">
        <f t="shared" si="402"/>
        <v>17150937.628700923</v>
      </c>
      <c r="FI149" s="65">
        <f t="shared" si="403"/>
        <v>17.150937628700923</v>
      </c>
      <c r="FJ149" s="65">
        <f t="shared" si="404"/>
        <v>25.948314962083341</v>
      </c>
      <c r="FK149" s="63">
        <f t="shared" si="405"/>
        <v>3.8153784968820935E-21</v>
      </c>
      <c r="FL149" s="63">
        <f t="shared" si="406"/>
        <v>4.3317286102918066E-21</v>
      </c>
      <c r="FM149" s="63">
        <f t="shared" si="407"/>
        <v>17675159.6924778</v>
      </c>
      <c r="FN149" s="65">
        <f t="shared" si="456"/>
        <v>17.675159692477799</v>
      </c>
      <c r="FO149" s="66">
        <f t="shared" si="408"/>
        <v>151.29385648665999</v>
      </c>
      <c r="FQ149" s="73">
        <f>IF('Picking Information'!U152="Y",'Calculations Page'!FG149,-1)</f>
        <v>11.682668485640901</v>
      </c>
      <c r="FR149" s="72">
        <f>IF('Picking Information'!U152="Y",'Calculations Page'!FN149,-1)</f>
        <v>17.675159692477799</v>
      </c>
      <c r="FS149" s="72">
        <f>IF('Picking Information'!A152="Y",1,'Calculations Page'!X149)</f>
        <v>0.68086787185093611</v>
      </c>
      <c r="FT149" s="72">
        <f t="shared" si="457"/>
        <v>7</v>
      </c>
      <c r="FU149" s="72">
        <f t="shared" si="409"/>
        <v>17.158495750257128</v>
      </c>
      <c r="FV149" s="72">
        <f t="shared" si="458"/>
        <v>25.95974993566367</v>
      </c>
      <c r="FW149" s="74">
        <f t="shared" si="410"/>
        <v>51.919499871327339</v>
      </c>
      <c r="FY149" s="79">
        <f t="shared" si="431"/>
        <v>49.847697442687604</v>
      </c>
      <c r="FZ149" s="80">
        <f t="shared" si="432"/>
        <v>49.847697442687604</v>
      </c>
      <c r="GA149" s="80">
        <f>(DE149/1000)/'Calculations Page'!EH149</f>
        <v>641.16824195663492</v>
      </c>
      <c r="GB149" s="80">
        <f t="shared" si="433"/>
        <v>901.0749911138098</v>
      </c>
      <c r="GC149" s="80">
        <f>(DG149/1000)/'Calculations Page'!EH149</f>
        <v>633.38306452098186</v>
      </c>
      <c r="GD149" s="80">
        <f t="shared" si="434"/>
        <v>897.3827490919424</v>
      </c>
      <c r="GE149" s="80">
        <f>(DI149/1000)/'Calculations Page'!EH149</f>
        <v>0</v>
      </c>
      <c r="GF149" s="80" t="e">
        <f t="shared" si="435"/>
        <v>#DIV/0!</v>
      </c>
      <c r="GG149" s="81">
        <f t="shared" si="411"/>
        <v>790.01326211906564</v>
      </c>
      <c r="GH149" s="516">
        <f t="shared" si="436"/>
        <v>1.4263639754173495E-16</v>
      </c>
      <c r="GI149" s="515"/>
      <c r="GJ149" s="243"/>
      <c r="GK149" s="85" t="str">
        <f t="shared" si="412"/>
        <v>49.848</v>
      </c>
      <c r="GL149" s="86" t="str">
        <f t="shared" si="413"/>
        <v>49.848</v>
      </c>
      <c r="GM149" s="86" t="str">
        <f t="shared" si="414"/>
        <v>641.17</v>
      </c>
      <c r="GN149" s="86" t="str">
        <f t="shared" si="415"/>
        <v>901.07</v>
      </c>
      <c r="GO149" s="86" t="str">
        <f t="shared" si="416"/>
        <v>633.38</v>
      </c>
      <c r="GP149" s="86" t="str">
        <f t="shared" si="417"/>
        <v>897.38</v>
      </c>
      <c r="GQ149" s="86" t="str">
        <f t="shared" si="418"/>
        <v>0.00</v>
      </c>
      <c r="GR149" s="86" t="e">
        <f t="shared" si="419"/>
        <v>#DIV/0!</v>
      </c>
      <c r="GS149" s="86" t="str">
        <f t="shared" si="420"/>
        <v>11.68</v>
      </c>
      <c r="GT149" s="86" t="str">
        <f t="shared" si="421"/>
        <v>0.681</v>
      </c>
      <c r="GU149" s="86" t="str">
        <f t="shared" si="422"/>
        <v>17.16</v>
      </c>
      <c r="GV149" s="87" t="str">
        <f t="shared" si="423"/>
        <v>25.96</v>
      </c>
      <c r="GW149" s="87" t="str">
        <f t="shared" si="424"/>
        <v>17.68</v>
      </c>
      <c r="GX149" s="129"/>
      <c r="GY149" s="93"/>
    </row>
    <row r="150" spans="1:207">
      <c r="A150" s="39" t="str">
        <f>'Picking Information'!B153</f>
        <v>4</v>
      </c>
      <c r="B150" s="40" t="str">
        <f>'Picking Information'!D153</f>
        <v>TraIL</v>
      </c>
      <c r="C150" s="40" t="str">
        <f>'Picking Information'!E153</f>
        <v>sample name</v>
      </c>
      <c r="D150" s="45">
        <f>'Picking Information'!F153</f>
        <v>0</v>
      </c>
      <c r="E150" s="45">
        <v>1</v>
      </c>
      <c r="F150" s="121">
        <f>'Picking Information'!H153</f>
        <v>100</v>
      </c>
      <c r="G150" s="121">
        <f>'Picking Information'!I153</f>
        <v>100</v>
      </c>
      <c r="H150" s="121">
        <f>'Picking Information'!J153</f>
        <v>100</v>
      </c>
      <c r="I150" s="121">
        <f>'Picking Information'!K153</f>
        <v>100</v>
      </c>
      <c r="J150" s="121">
        <f t="shared" si="320"/>
        <v>100</v>
      </c>
      <c r="K150" s="121">
        <f t="shared" si="321"/>
        <v>100</v>
      </c>
      <c r="L150" s="121">
        <f t="shared" si="322"/>
        <v>50</v>
      </c>
      <c r="M150" s="121">
        <f>IF('Picking Information'!P153="N",'Calculations Page'!F150*1.5,'Calculations Page'!F150)</f>
        <v>100</v>
      </c>
      <c r="N150" s="46" t="str">
        <f>'Picking Information'!R153</f>
        <v>apatite</v>
      </c>
      <c r="O150" s="222"/>
      <c r="P150" s="47">
        <f t="shared" si="323"/>
        <v>2.0784609690826529E-6</v>
      </c>
      <c r="Q150" s="306">
        <f t="shared" si="324"/>
        <v>8.9504172281360495E-7</v>
      </c>
      <c r="R150" s="47">
        <f t="shared" si="325"/>
        <v>1.013358894683579</v>
      </c>
      <c r="S150" s="47">
        <f t="shared" si="326"/>
        <v>6.6199999999999995E-2</v>
      </c>
      <c r="T150" s="47">
        <f t="shared" si="327"/>
        <v>0.06</v>
      </c>
      <c r="U150" s="47">
        <f t="shared" si="328"/>
        <v>0.77623303054496762</v>
      </c>
      <c r="V150" s="47">
        <f t="shared" si="329"/>
        <v>0.69010694319999999</v>
      </c>
      <c r="W150" s="47">
        <f t="shared" si="330"/>
        <v>0.64881813560000001</v>
      </c>
      <c r="X150" s="239">
        <f t="shared" si="331"/>
        <v>0.68086787185093611</v>
      </c>
      <c r="Y150" s="306">
        <f t="shared" si="437"/>
        <v>5.6837745019660078E-3</v>
      </c>
      <c r="Z150" s="306">
        <f t="shared" si="438"/>
        <v>4.4752086140680244E-6</v>
      </c>
      <c r="AA150" s="192"/>
      <c r="AB150" s="192"/>
      <c r="AC150" s="192"/>
      <c r="AD150" s="192"/>
      <c r="AE150" s="192"/>
      <c r="AF150" s="192"/>
      <c r="AG150" s="251">
        <f t="shared" si="425"/>
        <v>1433738424205.7283</v>
      </c>
      <c r="AH150" s="246">
        <f t="shared" si="332"/>
        <v>8608725199.2922001</v>
      </c>
      <c r="AI150" s="246">
        <f t="shared" si="426"/>
        <v>1691112105561.1543</v>
      </c>
      <c r="AJ150" s="246">
        <f t="shared" si="333"/>
        <v>13847555888.523577</v>
      </c>
      <c r="AK150" s="246">
        <f t="shared" si="427"/>
        <v>174546574.43947619</v>
      </c>
      <c r="AL150" s="246">
        <f t="shared" si="334"/>
        <v>79527107.403615773</v>
      </c>
      <c r="AM150" s="213" t="str">
        <f t="shared" si="439"/>
        <v>sample name</v>
      </c>
      <c r="AN150" s="256">
        <f t="shared" si="335"/>
        <v>1303284548.9639471</v>
      </c>
      <c r="AO150" s="252">
        <f t="shared" si="336"/>
        <v>1433738424205.7283</v>
      </c>
      <c r="AP150" s="252">
        <f t="shared" si="428"/>
        <v>-2.199E-3</v>
      </c>
      <c r="AQ150" s="252">
        <f t="shared" si="429"/>
        <v>-0.99998423165137618</v>
      </c>
      <c r="AR150" s="252">
        <f t="shared" si="337"/>
        <v>8608725199.2922001</v>
      </c>
      <c r="AS150" s="252">
        <f t="shared" si="430"/>
        <v>1.6318924942564423E-4</v>
      </c>
      <c r="AT150" s="252">
        <f t="shared" si="338"/>
        <v>-7.452123257462559E-2</v>
      </c>
      <c r="AU150" s="252">
        <f t="shared" si="339"/>
        <v>137290153.01859486</v>
      </c>
      <c r="AV150" s="252">
        <f t="shared" si="440"/>
        <v>9456562.6330664139</v>
      </c>
      <c r="AW150" s="252">
        <f t="shared" si="340"/>
        <v>996169.97067578149</v>
      </c>
      <c r="AX150" s="252">
        <f t="shared" si="441"/>
        <v>2673662207.5426502</v>
      </c>
      <c r="AY150" s="252">
        <f t="shared" si="442"/>
        <v>1691112105561.1543</v>
      </c>
      <c r="AZ150" s="252">
        <f t="shared" si="443"/>
        <v>-0.13029600894067567</v>
      </c>
      <c r="BA150" s="252">
        <f t="shared" si="444"/>
        <v>-1</v>
      </c>
      <c r="BB150" s="252">
        <f t="shared" si="445"/>
        <v>13847555888.523577</v>
      </c>
      <c r="BC150" s="252">
        <f t="shared" si="446"/>
        <v>5.34545603211162E-4</v>
      </c>
      <c r="BD150" s="252">
        <f t="shared" si="447"/>
        <v>-4.1025163014571245E-3</v>
      </c>
      <c r="BE150" s="252">
        <f t="shared" si="448"/>
        <v>26831629.130094022</v>
      </c>
      <c r="BF150" s="252">
        <f t="shared" si="341"/>
        <v>269331.52955150726</v>
      </c>
      <c r="BG150" s="252">
        <f t="shared" si="342"/>
        <v>124328.76421099737</v>
      </c>
      <c r="BH150" s="213"/>
      <c r="BI150" s="213"/>
      <c r="BJ150" s="213"/>
      <c r="BK150" s="213"/>
      <c r="BL150" s="213" t="str">
        <f t="shared" si="449"/>
        <v>sample name</v>
      </c>
      <c r="BM150" s="485">
        <f>(($AC$20-'ICPMS Data'!V151)/('ICPMS Data'!V151/$AC$12-1)*AG150)</f>
        <v>1442224508600.5576</v>
      </c>
      <c r="BN150" s="485">
        <f t="shared" si="343"/>
        <v>1433738424205.7283</v>
      </c>
      <c r="BO150" s="485">
        <f>$AC$33-'ICPMS Data'!V151</f>
        <v>-0.99999899999999997</v>
      </c>
      <c r="BP150" s="485">
        <f>'ICPMS Data'!V151/$AC$12-1</f>
        <v>-0.9928325688073395</v>
      </c>
      <c r="BQ150" s="485">
        <f t="shared" si="344"/>
        <v>8608725199.2922001</v>
      </c>
      <c r="BR150" s="485">
        <f>SQRT($AD$33^2+'ICPMS Data'!W151^2)</f>
        <v>1</v>
      </c>
      <c r="BS150" s="485">
        <f>BP150*SQRT(('ICPMS Data'!W151/'ICPMS Data'!V151)^2+($AE$12/$AC$12)^2)</f>
        <v>-0.99285807041188889</v>
      </c>
      <c r="BT150" s="485">
        <f t="shared" si="345"/>
        <v>2039659057534.6572</v>
      </c>
      <c r="BU150" s="485">
        <f t="shared" si="450"/>
        <v>10464703511.882029</v>
      </c>
      <c r="BV150" s="485">
        <f t="shared" si="346"/>
        <v>14799656485.616226</v>
      </c>
      <c r="BW150" s="485">
        <f>AI150*(($AC$21-'ICPMS Data'!X151)/('ICPMS Data'!X151/$AC$13-1))</f>
        <v>1473438918630.7102</v>
      </c>
      <c r="BX150" s="485">
        <f t="shared" si="347"/>
        <v>1691112105561.1543</v>
      </c>
      <c r="BY150" s="485">
        <f>$AC$34-'ICPMS Data'!X151</f>
        <v>-0.99999899999999997</v>
      </c>
      <c r="BZ150" s="485">
        <f>'ICPMS Data'!X151/$AC$13-1</f>
        <v>-1</v>
      </c>
      <c r="CA150" s="485">
        <f t="shared" si="348"/>
        <v>13847555888.523577</v>
      </c>
      <c r="CB150" s="485">
        <f>SQRT($AD$34^2+'ICPMS Data'!Y151^2)</f>
        <v>1</v>
      </c>
      <c r="CC150" s="485">
        <f>BZ150*SQRT(('ICPMS Data'!Y151/'ICPMS Data'!X151)^2+($AE$13/$AC$13)^2)</f>
        <v>-1</v>
      </c>
      <c r="CD150" s="485">
        <f t="shared" si="349"/>
        <v>2083793272822.5024</v>
      </c>
      <c r="CE150" s="485">
        <v>0</v>
      </c>
      <c r="CF150" s="485">
        <v>0</v>
      </c>
      <c r="CG150" s="213" t="str">
        <f t="shared" si="350"/>
        <v>sample name</v>
      </c>
      <c r="CH150" s="262">
        <f t="shared" si="351"/>
        <v>1440921224051.5938</v>
      </c>
      <c r="CI150" s="257">
        <f t="shared" si="352"/>
        <v>2039659062155.1809</v>
      </c>
      <c r="CJ150" s="257">
        <f t="shared" si="451"/>
        <v>10455246949.248962</v>
      </c>
      <c r="CK150" s="257">
        <f t="shared" si="353"/>
        <v>14799656519.142496</v>
      </c>
      <c r="CL150" s="262">
        <f t="shared" si="354"/>
        <v>1470765256423.1675</v>
      </c>
      <c r="CM150" s="257">
        <f t="shared" si="355"/>
        <v>2083793272995.249</v>
      </c>
      <c r="CN150" s="262">
        <f t="shared" si="356"/>
        <v>-269331.52955150726</v>
      </c>
      <c r="CO150" s="257">
        <f t="shared" si="357"/>
        <v>124328.76421099737</v>
      </c>
      <c r="CP150" s="286"/>
      <c r="CQ150" s="218">
        <f t="shared" si="358"/>
        <v>2.4109243704332935E-12</v>
      </c>
      <c r="CR150" s="48">
        <f t="shared" si="359"/>
        <v>3.3882271664527924E-12</v>
      </c>
      <c r="CS150" s="219">
        <f t="shared" si="360"/>
        <v>2.3935568505840428E-12</v>
      </c>
      <c r="CT150" s="219">
        <f t="shared" si="361"/>
        <v>3.3881379770019618E-12</v>
      </c>
      <c r="CU150" s="323">
        <f t="shared" si="362"/>
        <v>0.56437141893797726</v>
      </c>
      <c r="CV150" s="219">
        <f t="shared" si="363"/>
        <v>1.7367519849250768E-14</v>
      </c>
      <c r="CW150" s="219">
        <f t="shared" si="364"/>
        <v>2.4584147041764943E-14</v>
      </c>
      <c r="CX150" s="323">
        <f t="shared" si="365"/>
        <v>3.5831675947316753E-3</v>
      </c>
      <c r="CY150" s="48">
        <f t="shared" si="366"/>
        <v>2.443131655187986E-12</v>
      </c>
      <c r="CZ150" s="48">
        <f t="shared" si="367"/>
        <v>3.4614506195934368E-12</v>
      </c>
      <c r="DA150" s="323">
        <f t="shared" si="368"/>
        <v>0.43204541346729097</v>
      </c>
      <c r="DB150" s="219">
        <f t="shared" si="369"/>
        <v>0</v>
      </c>
      <c r="DC150" s="219">
        <f t="shared" si="370"/>
        <v>0</v>
      </c>
      <c r="DD150" s="213"/>
      <c r="DE150" s="267">
        <f t="shared" si="371"/>
        <v>0.57387232789423681</v>
      </c>
      <c r="DF150" s="263">
        <f t="shared" si="372"/>
        <v>0.80649971243075813</v>
      </c>
      <c r="DG150" s="263">
        <f t="shared" si="373"/>
        <v>0.56690426926982029</v>
      </c>
      <c r="DH150" s="263">
        <f t="shared" si="374"/>
        <v>0.8031950017704611</v>
      </c>
      <c r="DI150" s="263">
        <f t="shared" si="375"/>
        <v>0</v>
      </c>
      <c r="DJ150" s="268">
        <f t="shared" si="376"/>
        <v>0</v>
      </c>
      <c r="DL150" s="49">
        <f>'He Data'!P152/(1000000000*22413.6)</f>
        <v>4.4615768997394438E-14</v>
      </c>
      <c r="DM150" s="45">
        <f>DL150*('He Data'!Q152/'He Data'!P152)</f>
        <v>4.4615768997394438E-14</v>
      </c>
      <c r="DN150" s="50">
        <f t="shared" si="377"/>
        <v>26867616090.23093</v>
      </c>
      <c r="DO150" s="51">
        <f>DN150*('He Data'!Q152/'He Data'!P152)</f>
        <v>26867616090.23093</v>
      </c>
      <c r="DP150" s="50">
        <f t="shared" si="378"/>
        <v>6.5527793044642685E-14</v>
      </c>
      <c r="DQ150" s="50">
        <f t="shared" si="379"/>
        <v>6.5527793044642685E-14</v>
      </c>
      <c r="DR150" s="50">
        <f>('He Data'!P152/1000000000)*0.0000000008107131194</f>
        <v>8.1071311940000007E-19</v>
      </c>
      <c r="DS150" s="50">
        <f>('He Data'!P152/1000000000)/3785.41178*42</f>
        <v>1.1095226210766429E-11</v>
      </c>
      <c r="DW150" s="213" t="str">
        <f t="shared" si="452"/>
        <v>sample name</v>
      </c>
      <c r="DX150" s="324">
        <f t="shared" si="453"/>
        <v>11.682668485640901</v>
      </c>
      <c r="DY150" s="325">
        <f t="shared" si="380"/>
        <v>12.479820849095493</v>
      </c>
      <c r="DZ150" s="326">
        <f t="shared" si="381"/>
        <v>11682668.485640902</v>
      </c>
      <c r="EA150" s="326">
        <f t="shared" si="382"/>
        <v>4.4615793103292131E-14</v>
      </c>
      <c r="EB150" s="324">
        <f t="shared" si="383"/>
        <v>-5.40299948539397E-7</v>
      </c>
      <c r="EC150" s="326">
        <f t="shared" si="384"/>
        <v>11682662.173495721</v>
      </c>
      <c r="ED150" s="324">
        <f t="shared" si="385"/>
        <v>11.682662173495721</v>
      </c>
      <c r="EE150" s="326"/>
      <c r="EF150" s="457" t="str">
        <f>'Picking Information'!B153</f>
        <v>4</v>
      </c>
      <c r="EG150" s="459" t="str">
        <f>'Picking Information'!C153</f>
        <v>a</v>
      </c>
      <c r="EH150" s="510">
        <f>IF($EG150="a",'Alpha Ejection Compiler'!G150,IF($EG150="z",'Alpha Ejection Compiler'!N150,IF($EG150="t",'Alpha Ejection Compiler'!U150,IF($EG150="m",'Alpha Ejection Compiler'!AB150,-1))))</f>
        <v>8.9504172281360495E-7</v>
      </c>
      <c r="EI150" s="511">
        <f>'Alpha Ejection Compiler'!E150</f>
        <v>36.473074156562177</v>
      </c>
      <c r="EJ150" s="30">
        <f>IF($EG150="a",'Alpha Ejection Compiler'!H150,IF($EG150="z",'Alpha Ejection Compiler'!O150,IF($EG150="t",'Alpha Ejection Compiler'!V150,IF($EG150="m",'Alpha Ejection Compiler'!AC150,-1))))</f>
        <v>0.63662546245111906</v>
      </c>
      <c r="EK150" s="30">
        <f>IF($EG150="a",'Alpha Ejection Compiler'!I150,IF($EG150="z",'Alpha Ejection Compiler'!P150,IF($EG150="t",'Alpha Ejection Compiler'!W150,IF($EG150="m",'Alpha Ejection Compiler'!AD150,-1))))</f>
        <v>0.58319411675377286</v>
      </c>
      <c r="EL150" s="30">
        <f>IF($EG150="a",'Alpha Ejection Compiler'!J150,IF($EG150="z",'Alpha Ejection Compiler'!Q150,IF($EG150="t",'Alpha Ejection Compiler'!X150,IF($EG150="m",'Alpha Ejection Compiler'!AE150,-1))))</f>
        <v>0.57525580606267845</v>
      </c>
      <c r="EM150" s="30">
        <f>IF($EG150="a",'Alpha Ejection Compiler'!K150,IF($EG150="z",'Alpha Ejection Compiler'!R150,IF($EG150="t",'Alpha Ejection Compiler'!Y150,IF($EG150="m",'Alpha Ejection Compiler'!AF150,-1))))</f>
        <v>0.8803829323788831</v>
      </c>
      <c r="EN150" s="30">
        <f t="shared" si="386"/>
        <v>0.62289296042458098</v>
      </c>
      <c r="EO150" s="30">
        <f t="shared" si="387"/>
        <v>0.68086787185093611</v>
      </c>
      <c r="EP150" s="213" t="str">
        <f t="shared" si="454"/>
        <v>sample name</v>
      </c>
      <c r="EQ150" s="474">
        <f t="shared" si="455"/>
        <v>11.682662173495721</v>
      </c>
      <c r="ER150" s="475">
        <f t="shared" si="388"/>
        <v>12.479814106248931</v>
      </c>
      <c r="ES150" s="473">
        <f t="shared" si="389"/>
        <v>11682662.173495721</v>
      </c>
      <c r="ET150" s="476">
        <f t="shared" si="390"/>
        <v>2.7808242859479022E-14</v>
      </c>
      <c r="EU150" s="478">
        <f t="shared" si="391"/>
        <v>0.37671716784478099</v>
      </c>
      <c r="EV150" s="477">
        <f t="shared" si="392"/>
        <v>16083721.580382382</v>
      </c>
      <c r="EW150" s="474">
        <f t="shared" si="393"/>
        <v>16.083721580382381</v>
      </c>
      <c r="EX150" s="474"/>
      <c r="EZ150" s="128">
        <f t="shared" si="394"/>
        <v>2.9704040515747972E-21</v>
      </c>
      <c r="FA150" s="63">
        <f t="shared" si="395"/>
        <v>1.1973081346474233E-22</v>
      </c>
      <c r="FB150" s="67">
        <f t="shared" si="396"/>
        <v>7.2524363184255366E-22</v>
      </c>
      <c r="FC150" s="63">
        <f t="shared" si="397"/>
        <v>0</v>
      </c>
      <c r="FD150" s="63">
        <f t="shared" si="398"/>
        <v>3.8153784968820935E-21</v>
      </c>
      <c r="FE150" s="67">
        <f t="shared" si="399"/>
        <v>1.610802832088443E-10</v>
      </c>
      <c r="FF150" s="67">
        <f t="shared" si="400"/>
        <v>11682668.485640902</v>
      </c>
      <c r="FG150" s="64">
        <f t="shared" si="401"/>
        <v>11.682668485640901</v>
      </c>
      <c r="FH150" s="65">
        <f t="shared" si="402"/>
        <v>17150937.628700923</v>
      </c>
      <c r="FI150" s="65">
        <f t="shared" si="403"/>
        <v>17.150937628700923</v>
      </c>
      <c r="FJ150" s="65">
        <f t="shared" si="404"/>
        <v>25.948314962083341</v>
      </c>
      <c r="FK150" s="63">
        <f t="shared" si="405"/>
        <v>3.8153784968820935E-21</v>
      </c>
      <c r="FL150" s="63">
        <f t="shared" si="406"/>
        <v>4.3317286102918066E-21</v>
      </c>
      <c r="FM150" s="63">
        <f t="shared" si="407"/>
        <v>17675159.6924778</v>
      </c>
      <c r="FN150" s="65">
        <f t="shared" si="456"/>
        <v>17.675159692477799</v>
      </c>
      <c r="FO150" s="66">
        <f t="shared" si="408"/>
        <v>151.29385648665999</v>
      </c>
      <c r="FQ150" s="73">
        <f>IF('Picking Information'!U153="Y",'Calculations Page'!FG150,-1)</f>
        <v>11.682668485640901</v>
      </c>
      <c r="FR150" s="72">
        <f>IF('Picking Information'!U153="Y",'Calculations Page'!FN150,-1)</f>
        <v>17.675159692477799</v>
      </c>
      <c r="FS150" s="72">
        <f>IF('Picking Information'!A153="Y",1,'Calculations Page'!X150)</f>
        <v>0.68086787185093611</v>
      </c>
      <c r="FT150" s="72">
        <f t="shared" si="457"/>
        <v>7</v>
      </c>
      <c r="FU150" s="72">
        <f t="shared" si="409"/>
        <v>17.158495750257128</v>
      </c>
      <c r="FV150" s="72">
        <f t="shared" si="458"/>
        <v>25.95974993566367</v>
      </c>
      <c r="FW150" s="74">
        <f t="shared" si="410"/>
        <v>51.919499871327339</v>
      </c>
      <c r="FY150" s="79">
        <f t="shared" si="431"/>
        <v>49.847697442687604</v>
      </c>
      <c r="FZ150" s="80">
        <f t="shared" si="432"/>
        <v>49.847697442687604</v>
      </c>
      <c r="GA150" s="80">
        <f>(DE150/1000)/'Calculations Page'!EH150</f>
        <v>641.16824195663492</v>
      </c>
      <c r="GB150" s="80">
        <f t="shared" si="433"/>
        <v>901.0749911138098</v>
      </c>
      <c r="GC150" s="80">
        <f>(DG150/1000)/'Calculations Page'!EH150</f>
        <v>633.38306452098186</v>
      </c>
      <c r="GD150" s="80">
        <f t="shared" si="434"/>
        <v>897.3827490919424</v>
      </c>
      <c r="GE150" s="80">
        <f>(DI150/1000)/'Calculations Page'!EH150</f>
        <v>0</v>
      </c>
      <c r="GF150" s="80" t="e">
        <f t="shared" si="435"/>
        <v>#DIV/0!</v>
      </c>
      <c r="GG150" s="81">
        <f t="shared" si="411"/>
        <v>790.01326211906564</v>
      </c>
      <c r="GH150" s="516">
        <f t="shared" si="436"/>
        <v>1.4263639754173495E-16</v>
      </c>
      <c r="GI150" s="515"/>
      <c r="GJ150" s="243"/>
      <c r="GK150" s="85" t="str">
        <f t="shared" si="412"/>
        <v>49.848</v>
      </c>
      <c r="GL150" s="86" t="str">
        <f t="shared" si="413"/>
        <v>49.848</v>
      </c>
      <c r="GM150" s="86" t="str">
        <f t="shared" si="414"/>
        <v>641.17</v>
      </c>
      <c r="GN150" s="86" t="str">
        <f t="shared" si="415"/>
        <v>901.07</v>
      </c>
      <c r="GO150" s="86" t="str">
        <f t="shared" si="416"/>
        <v>633.38</v>
      </c>
      <c r="GP150" s="86" t="str">
        <f t="shared" si="417"/>
        <v>897.38</v>
      </c>
      <c r="GQ150" s="86" t="str">
        <f t="shared" si="418"/>
        <v>0.00</v>
      </c>
      <c r="GR150" s="86" t="e">
        <f t="shared" si="419"/>
        <v>#DIV/0!</v>
      </c>
      <c r="GS150" s="86" t="str">
        <f t="shared" si="420"/>
        <v>11.68</v>
      </c>
      <c r="GT150" s="86" t="str">
        <f t="shared" si="421"/>
        <v>0.681</v>
      </c>
      <c r="GU150" s="86" t="str">
        <f t="shared" si="422"/>
        <v>17.16</v>
      </c>
      <c r="GV150" s="87" t="str">
        <f t="shared" si="423"/>
        <v>25.96</v>
      </c>
      <c r="GW150" s="87" t="str">
        <f t="shared" si="424"/>
        <v>17.68</v>
      </c>
      <c r="GX150" s="129"/>
      <c r="GY150" s="93"/>
    </row>
    <row r="151" spans="1:207">
      <c r="A151" s="39" t="str">
        <f>'Picking Information'!B154</f>
        <v>4</v>
      </c>
      <c r="B151" s="40" t="str">
        <f>'Picking Information'!D154</f>
        <v>TraIL</v>
      </c>
      <c r="C151" s="40" t="str">
        <f>'Picking Information'!E154</f>
        <v>sample name</v>
      </c>
      <c r="D151" s="45">
        <f>'Picking Information'!F154</f>
        <v>0</v>
      </c>
      <c r="E151" s="45">
        <v>1</v>
      </c>
      <c r="F151" s="121">
        <f>'Picking Information'!H154</f>
        <v>100</v>
      </c>
      <c r="G151" s="121">
        <f>'Picking Information'!I154</f>
        <v>100</v>
      </c>
      <c r="H151" s="121">
        <f>'Picking Information'!J154</f>
        <v>100</v>
      </c>
      <c r="I151" s="121">
        <f>'Picking Information'!K154</f>
        <v>100</v>
      </c>
      <c r="J151" s="121">
        <f t="shared" si="320"/>
        <v>100</v>
      </c>
      <c r="K151" s="121">
        <f t="shared" si="321"/>
        <v>100</v>
      </c>
      <c r="L151" s="121">
        <f t="shared" si="322"/>
        <v>50</v>
      </c>
      <c r="M151" s="121">
        <f>IF('Picking Information'!P154="N",'Calculations Page'!F151*1.5,'Calculations Page'!F151)</f>
        <v>100</v>
      </c>
      <c r="N151" s="46" t="str">
        <f>'Picking Information'!R154</f>
        <v>apatite</v>
      </c>
      <c r="O151" s="222"/>
      <c r="P151" s="47">
        <f t="shared" si="323"/>
        <v>2.0784609690826529E-6</v>
      </c>
      <c r="Q151" s="306">
        <f t="shared" si="324"/>
        <v>8.9504172281360495E-7</v>
      </c>
      <c r="R151" s="47">
        <f t="shared" si="325"/>
        <v>1.013358894683579</v>
      </c>
      <c r="S151" s="47">
        <f t="shared" si="326"/>
        <v>6.6199999999999995E-2</v>
      </c>
      <c r="T151" s="47">
        <f t="shared" si="327"/>
        <v>0.06</v>
      </c>
      <c r="U151" s="47">
        <f t="shared" si="328"/>
        <v>0.77623303054496762</v>
      </c>
      <c r="V151" s="47">
        <f t="shared" si="329"/>
        <v>0.69010694319999999</v>
      </c>
      <c r="W151" s="47">
        <f t="shared" si="330"/>
        <v>0.64881813560000001</v>
      </c>
      <c r="X151" s="239">
        <f t="shared" si="331"/>
        <v>0.68086787185093611</v>
      </c>
      <c r="Y151" s="306">
        <f t="shared" si="437"/>
        <v>5.6837745019660078E-3</v>
      </c>
      <c r="Z151" s="306">
        <f t="shared" si="438"/>
        <v>4.4752086140680244E-6</v>
      </c>
      <c r="AA151" s="192"/>
      <c r="AB151" s="192"/>
      <c r="AC151" s="192"/>
      <c r="AD151" s="192"/>
      <c r="AE151" s="192"/>
      <c r="AF151" s="192"/>
      <c r="AG151" s="251">
        <f t="shared" si="425"/>
        <v>1433738424205.7283</v>
      </c>
      <c r="AH151" s="246">
        <f t="shared" si="332"/>
        <v>8608725199.2922001</v>
      </c>
      <c r="AI151" s="246">
        <f t="shared" si="426"/>
        <v>1691112105561.1543</v>
      </c>
      <c r="AJ151" s="246">
        <f t="shared" si="333"/>
        <v>13847555888.523577</v>
      </c>
      <c r="AK151" s="246">
        <f t="shared" si="427"/>
        <v>174546574.43947619</v>
      </c>
      <c r="AL151" s="246">
        <f t="shared" si="334"/>
        <v>79527107.403615773</v>
      </c>
      <c r="AM151" s="213" t="str">
        <f t="shared" si="439"/>
        <v>sample name</v>
      </c>
      <c r="AN151" s="256">
        <f t="shared" si="335"/>
        <v>1303284548.9639471</v>
      </c>
      <c r="AO151" s="252">
        <f t="shared" si="336"/>
        <v>1433738424205.7283</v>
      </c>
      <c r="AP151" s="252">
        <f t="shared" si="428"/>
        <v>-2.199E-3</v>
      </c>
      <c r="AQ151" s="252">
        <f t="shared" si="429"/>
        <v>-0.99998423165137618</v>
      </c>
      <c r="AR151" s="252">
        <f t="shared" si="337"/>
        <v>8608725199.2922001</v>
      </c>
      <c r="AS151" s="252">
        <f t="shared" si="430"/>
        <v>1.6318924942564423E-4</v>
      </c>
      <c r="AT151" s="252">
        <f t="shared" si="338"/>
        <v>-7.452123257462559E-2</v>
      </c>
      <c r="AU151" s="252">
        <f t="shared" si="339"/>
        <v>137290153.01859486</v>
      </c>
      <c r="AV151" s="252">
        <f t="shared" si="440"/>
        <v>9456562.6330664139</v>
      </c>
      <c r="AW151" s="252">
        <f t="shared" si="340"/>
        <v>996169.97067578149</v>
      </c>
      <c r="AX151" s="252">
        <f t="shared" si="441"/>
        <v>2673662207.5426502</v>
      </c>
      <c r="AY151" s="252">
        <f t="shared" si="442"/>
        <v>1691112105561.1543</v>
      </c>
      <c r="AZ151" s="252">
        <f t="shared" si="443"/>
        <v>-0.13029600894067567</v>
      </c>
      <c r="BA151" s="252">
        <f t="shared" si="444"/>
        <v>-1</v>
      </c>
      <c r="BB151" s="252">
        <f t="shared" si="445"/>
        <v>13847555888.523577</v>
      </c>
      <c r="BC151" s="252">
        <f t="shared" si="446"/>
        <v>5.34545603211162E-4</v>
      </c>
      <c r="BD151" s="252">
        <f t="shared" si="447"/>
        <v>-4.1025163014571245E-3</v>
      </c>
      <c r="BE151" s="252">
        <f t="shared" si="448"/>
        <v>26831629.130094022</v>
      </c>
      <c r="BF151" s="252">
        <f t="shared" si="341"/>
        <v>269331.52955150726</v>
      </c>
      <c r="BG151" s="252">
        <f t="shared" si="342"/>
        <v>124328.76421099737</v>
      </c>
      <c r="BH151" s="213"/>
      <c r="BI151" s="213"/>
      <c r="BJ151" s="213"/>
      <c r="BK151" s="213"/>
      <c r="BL151" s="213" t="str">
        <f t="shared" si="449"/>
        <v>sample name</v>
      </c>
      <c r="BM151" s="485">
        <f>(($AC$20-'ICPMS Data'!V152)/('ICPMS Data'!V152/$AC$12-1)*AG151)</f>
        <v>1442224508600.5576</v>
      </c>
      <c r="BN151" s="485">
        <f t="shared" si="343"/>
        <v>1433738424205.7283</v>
      </c>
      <c r="BO151" s="485">
        <f>$AC$33-'ICPMS Data'!V152</f>
        <v>-0.99999899999999997</v>
      </c>
      <c r="BP151" s="485">
        <f>'ICPMS Data'!V152/$AC$12-1</f>
        <v>-0.9928325688073395</v>
      </c>
      <c r="BQ151" s="485">
        <f t="shared" si="344"/>
        <v>8608725199.2922001</v>
      </c>
      <c r="BR151" s="485">
        <f>SQRT($AD$33^2+'ICPMS Data'!W152^2)</f>
        <v>1</v>
      </c>
      <c r="BS151" s="485">
        <f>BP151*SQRT(('ICPMS Data'!W152/'ICPMS Data'!V152)^2+($AE$12/$AC$12)^2)</f>
        <v>-0.99285807041188889</v>
      </c>
      <c r="BT151" s="485">
        <f t="shared" si="345"/>
        <v>2039659057534.6572</v>
      </c>
      <c r="BU151" s="485">
        <f t="shared" si="450"/>
        <v>10464703511.882029</v>
      </c>
      <c r="BV151" s="485">
        <f t="shared" si="346"/>
        <v>14799656485.616226</v>
      </c>
      <c r="BW151" s="485">
        <f>AI151*(($AC$21-'ICPMS Data'!X152)/('ICPMS Data'!X152/$AC$13-1))</f>
        <v>1473438918630.7102</v>
      </c>
      <c r="BX151" s="485">
        <f t="shared" si="347"/>
        <v>1691112105561.1543</v>
      </c>
      <c r="BY151" s="485">
        <f>$AC$34-'ICPMS Data'!X152</f>
        <v>-0.99999899999999997</v>
      </c>
      <c r="BZ151" s="485">
        <f>'ICPMS Data'!X152/$AC$13-1</f>
        <v>-1</v>
      </c>
      <c r="CA151" s="485">
        <f t="shared" si="348"/>
        <v>13847555888.523577</v>
      </c>
      <c r="CB151" s="485">
        <f>SQRT($AD$34^2+'ICPMS Data'!Y152^2)</f>
        <v>1</v>
      </c>
      <c r="CC151" s="485">
        <f>BZ151*SQRT(('ICPMS Data'!Y152/'ICPMS Data'!X152)^2+($AE$13/$AC$13)^2)</f>
        <v>-1</v>
      </c>
      <c r="CD151" s="485">
        <f t="shared" si="349"/>
        <v>2083793272822.5024</v>
      </c>
      <c r="CE151" s="485">
        <v>0</v>
      </c>
      <c r="CF151" s="485">
        <v>0</v>
      </c>
      <c r="CG151" s="213" t="str">
        <f t="shared" si="350"/>
        <v>sample name</v>
      </c>
      <c r="CH151" s="262">
        <f t="shared" si="351"/>
        <v>1440921224051.5938</v>
      </c>
      <c r="CI151" s="257">
        <f t="shared" si="352"/>
        <v>2039659062155.1809</v>
      </c>
      <c r="CJ151" s="257">
        <f t="shared" si="451"/>
        <v>10455246949.248962</v>
      </c>
      <c r="CK151" s="257">
        <f t="shared" si="353"/>
        <v>14799656519.142496</v>
      </c>
      <c r="CL151" s="262">
        <f t="shared" si="354"/>
        <v>1470765256423.1675</v>
      </c>
      <c r="CM151" s="257">
        <f t="shared" si="355"/>
        <v>2083793272995.249</v>
      </c>
      <c r="CN151" s="262">
        <f t="shared" si="356"/>
        <v>-269331.52955150726</v>
      </c>
      <c r="CO151" s="257">
        <f t="shared" si="357"/>
        <v>124328.76421099737</v>
      </c>
      <c r="CP151" s="286"/>
      <c r="CQ151" s="218">
        <f t="shared" si="358"/>
        <v>2.4109243704332935E-12</v>
      </c>
      <c r="CR151" s="48">
        <f t="shared" si="359"/>
        <v>3.3882271664527924E-12</v>
      </c>
      <c r="CS151" s="219">
        <f t="shared" si="360"/>
        <v>2.3935568505840428E-12</v>
      </c>
      <c r="CT151" s="219">
        <f t="shared" si="361"/>
        <v>3.3881379770019618E-12</v>
      </c>
      <c r="CU151" s="323">
        <f t="shared" si="362"/>
        <v>0.56437141893797726</v>
      </c>
      <c r="CV151" s="219">
        <f t="shared" si="363"/>
        <v>1.7367519849250768E-14</v>
      </c>
      <c r="CW151" s="219">
        <f t="shared" si="364"/>
        <v>2.4584147041764943E-14</v>
      </c>
      <c r="CX151" s="323">
        <f t="shared" si="365"/>
        <v>3.5831675947316753E-3</v>
      </c>
      <c r="CY151" s="48">
        <f t="shared" si="366"/>
        <v>2.443131655187986E-12</v>
      </c>
      <c r="CZ151" s="48">
        <f t="shared" si="367"/>
        <v>3.4614506195934368E-12</v>
      </c>
      <c r="DA151" s="323">
        <f t="shared" si="368"/>
        <v>0.43204541346729097</v>
      </c>
      <c r="DB151" s="219">
        <f t="shared" si="369"/>
        <v>0</v>
      </c>
      <c r="DC151" s="219">
        <f t="shared" si="370"/>
        <v>0</v>
      </c>
      <c r="DD151" s="213"/>
      <c r="DE151" s="267">
        <f t="shared" si="371"/>
        <v>0.57387232789423681</v>
      </c>
      <c r="DF151" s="263">
        <f t="shared" si="372"/>
        <v>0.80649971243075813</v>
      </c>
      <c r="DG151" s="263">
        <f t="shared" si="373"/>
        <v>0.56690426926982029</v>
      </c>
      <c r="DH151" s="263">
        <f t="shared" si="374"/>
        <v>0.8031950017704611</v>
      </c>
      <c r="DI151" s="263">
        <f t="shared" si="375"/>
        <v>0</v>
      </c>
      <c r="DJ151" s="268">
        <f t="shared" si="376"/>
        <v>0</v>
      </c>
      <c r="DL151" s="49">
        <f>'He Data'!P153/(1000000000*22413.6)</f>
        <v>4.4615768997394438E-14</v>
      </c>
      <c r="DM151" s="45">
        <f>DL151*('He Data'!Q153/'He Data'!P153)</f>
        <v>4.4615768997394438E-14</v>
      </c>
      <c r="DN151" s="50">
        <f t="shared" si="377"/>
        <v>26867616090.23093</v>
      </c>
      <c r="DO151" s="51">
        <f>DN151*('He Data'!Q153/'He Data'!P153)</f>
        <v>26867616090.23093</v>
      </c>
      <c r="DP151" s="50">
        <f t="shared" si="378"/>
        <v>6.5527793044642685E-14</v>
      </c>
      <c r="DQ151" s="50">
        <f t="shared" si="379"/>
        <v>6.5527793044642685E-14</v>
      </c>
      <c r="DR151" s="50">
        <f>('He Data'!P153/1000000000)*0.0000000008107131194</f>
        <v>8.1071311940000007E-19</v>
      </c>
      <c r="DS151" s="50">
        <f>('He Data'!P153/1000000000)/3785.41178*42</f>
        <v>1.1095226210766429E-11</v>
      </c>
      <c r="DW151" s="213" t="str">
        <f t="shared" si="452"/>
        <v>sample name</v>
      </c>
      <c r="DX151" s="324">
        <f t="shared" si="453"/>
        <v>11.682668485640901</v>
      </c>
      <c r="DY151" s="325">
        <f t="shared" si="380"/>
        <v>12.479820849095493</v>
      </c>
      <c r="DZ151" s="326">
        <f t="shared" si="381"/>
        <v>11682668.485640902</v>
      </c>
      <c r="EA151" s="326">
        <f t="shared" si="382"/>
        <v>4.4615793103292131E-14</v>
      </c>
      <c r="EB151" s="324">
        <f t="shared" si="383"/>
        <v>-5.40299948539397E-7</v>
      </c>
      <c r="EC151" s="326">
        <f t="shared" si="384"/>
        <v>11682662.173495721</v>
      </c>
      <c r="ED151" s="324">
        <f t="shared" si="385"/>
        <v>11.682662173495721</v>
      </c>
      <c r="EE151" s="326"/>
      <c r="EF151" s="457" t="str">
        <f>'Picking Information'!B154</f>
        <v>4</v>
      </c>
      <c r="EG151" s="459" t="str">
        <f>'Picking Information'!C154</f>
        <v>a</v>
      </c>
      <c r="EH151" s="510">
        <f>IF($EG151="a",'Alpha Ejection Compiler'!G151,IF($EG151="z",'Alpha Ejection Compiler'!N151,IF($EG151="t",'Alpha Ejection Compiler'!U151,IF($EG151="m",'Alpha Ejection Compiler'!AB151,-1))))</f>
        <v>8.9504172281360495E-7</v>
      </c>
      <c r="EI151" s="511">
        <f>'Alpha Ejection Compiler'!E151</f>
        <v>36.473074156562177</v>
      </c>
      <c r="EJ151" s="30">
        <f>IF($EG151="a",'Alpha Ejection Compiler'!H151,IF($EG151="z",'Alpha Ejection Compiler'!O151,IF($EG151="t",'Alpha Ejection Compiler'!V151,IF($EG151="m",'Alpha Ejection Compiler'!AC151,-1))))</f>
        <v>0.63662546245111906</v>
      </c>
      <c r="EK151" s="30">
        <f>IF($EG151="a",'Alpha Ejection Compiler'!I151,IF($EG151="z",'Alpha Ejection Compiler'!P151,IF($EG151="t",'Alpha Ejection Compiler'!W151,IF($EG151="m",'Alpha Ejection Compiler'!AD151,-1))))</f>
        <v>0.58319411675377286</v>
      </c>
      <c r="EL151" s="30">
        <f>IF($EG151="a",'Alpha Ejection Compiler'!J151,IF($EG151="z",'Alpha Ejection Compiler'!Q151,IF($EG151="t",'Alpha Ejection Compiler'!X151,IF($EG151="m",'Alpha Ejection Compiler'!AE151,-1))))</f>
        <v>0.57525580606267845</v>
      </c>
      <c r="EM151" s="30">
        <f>IF($EG151="a",'Alpha Ejection Compiler'!K151,IF($EG151="z",'Alpha Ejection Compiler'!R151,IF($EG151="t",'Alpha Ejection Compiler'!Y151,IF($EG151="m",'Alpha Ejection Compiler'!AF151,-1))))</f>
        <v>0.8803829323788831</v>
      </c>
      <c r="EN151" s="30">
        <f t="shared" si="386"/>
        <v>0.62289296042458098</v>
      </c>
      <c r="EO151" s="30">
        <f t="shared" si="387"/>
        <v>0.68086787185093611</v>
      </c>
      <c r="EP151" s="213" t="str">
        <f t="shared" si="454"/>
        <v>sample name</v>
      </c>
      <c r="EQ151" s="474">
        <f t="shared" si="455"/>
        <v>11.682662173495721</v>
      </c>
      <c r="ER151" s="475">
        <f t="shared" si="388"/>
        <v>12.479814106248931</v>
      </c>
      <c r="ES151" s="473">
        <f t="shared" si="389"/>
        <v>11682662.173495721</v>
      </c>
      <c r="ET151" s="476">
        <f t="shared" si="390"/>
        <v>2.7808242859479022E-14</v>
      </c>
      <c r="EU151" s="478">
        <f t="shared" si="391"/>
        <v>0.37671716784478099</v>
      </c>
      <c r="EV151" s="477">
        <f t="shared" si="392"/>
        <v>16083721.580382382</v>
      </c>
      <c r="EW151" s="474">
        <f t="shared" si="393"/>
        <v>16.083721580382381</v>
      </c>
      <c r="EX151" s="474"/>
      <c r="EZ151" s="128">
        <f t="shared" si="394"/>
        <v>2.9704040515747972E-21</v>
      </c>
      <c r="FA151" s="63">
        <f t="shared" si="395"/>
        <v>1.1973081346474233E-22</v>
      </c>
      <c r="FB151" s="67">
        <f t="shared" si="396"/>
        <v>7.2524363184255366E-22</v>
      </c>
      <c r="FC151" s="63">
        <f t="shared" si="397"/>
        <v>0</v>
      </c>
      <c r="FD151" s="63">
        <f t="shared" si="398"/>
        <v>3.8153784968820935E-21</v>
      </c>
      <c r="FE151" s="67">
        <f t="shared" si="399"/>
        <v>1.610802832088443E-10</v>
      </c>
      <c r="FF151" s="67">
        <f t="shared" si="400"/>
        <v>11682668.485640902</v>
      </c>
      <c r="FG151" s="64">
        <f t="shared" si="401"/>
        <v>11.682668485640901</v>
      </c>
      <c r="FH151" s="65">
        <f t="shared" si="402"/>
        <v>17150937.628700923</v>
      </c>
      <c r="FI151" s="65">
        <f t="shared" si="403"/>
        <v>17.150937628700923</v>
      </c>
      <c r="FJ151" s="65">
        <f t="shared" si="404"/>
        <v>25.948314962083341</v>
      </c>
      <c r="FK151" s="63">
        <f t="shared" si="405"/>
        <v>3.8153784968820935E-21</v>
      </c>
      <c r="FL151" s="63">
        <f t="shared" si="406"/>
        <v>4.3317286102918066E-21</v>
      </c>
      <c r="FM151" s="63">
        <f t="shared" si="407"/>
        <v>17675159.6924778</v>
      </c>
      <c r="FN151" s="65">
        <f t="shared" si="456"/>
        <v>17.675159692477799</v>
      </c>
      <c r="FO151" s="66">
        <f t="shared" si="408"/>
        <v>151.29385648665999</v>
      </c>
      <c r="FQ151" s="73">
        <f>IF('Picking Information'!U154="Y",'Calculations Page'!FG151,-1)</f>
        <v>11.682668485640901</v>
      </c>
      <c r="FR151" s="72">
        <f>IF('Picking Information'!U154="Y",'Calculations Page'!FN151,-1)</f>
        <v>17.675159692477799</v>
      </c>
      <c r="FS151" s="72">
        <f>IF('Picking Information'!A154="Y",1,'Calculations Page'!X151)</f>
        <v>0.68086787185093611</v>
      </c>
      <c r="FT151" s="72">
        <f t="shared" si="457"/>
        <v>7</v>
      </c>
      <c r="FU151" s="72">
        <f t="shared" si="409"/>
        <v>17.158495750257128</v>
      </c>
      <c r="FV151" s="72">
        <f t="shared" si="458"/>
        <v>25.95974993566367</v>
      </c>
      <c r="FW151" s="74">
        <f t="shared" si="410"/>
        <v>51.919499871327339</v>
      </c>
      <c r="FY151" s="79">
        <f t="shared" si="431"/>
        <v>49.847697442687604</v>
      </c>
      <c r="FZ151" s="80">
        <f t="shared" si="432"/>
        <v>49.847697442687604</v>
      </c>
      <c r="GA151" s="80">
        <f>(DE151/1000)/'Calculations Page'!EH151</f>
        <v>641.16824195663492</v>
      </c>
      <c r="GB151" s="80">
        <f t="shared" si="433"/>
        <v>901.0749911138098</v>
      </c>
      <c r="GC151" s="80">
        <f>(DG151/1000)/'Calculations Page'!EH151</f>
        <v>633.38306452098186</v>
      </c>
      <c r="GD151" s="80">
        <f t="shared" si="434"/>
        <v>897.3827490919424</v>
      </c>
      <c r="GE151" s="80">
        <f>(DI151/1000)/'Calculations Page'!EH151</f>
        <v>0</v>
      </c>
      <c r="GF151" s="80" t="e">
        <f t="shared" si="435"/>
        <v>#DIV/0!</v>
      </c>
      <c r="GG151" s="81">
        <f t="shared" si="411"/>
        <v>790.01326211906564</v>
      </c>
      <c r="GH151" s="516">
        <f t="shared" si="436"/>
        <v>1.4263639754173495E-16</v>
      </c>
      <c r="GI151" s="515"/>
      <c r="GJ151" s="243"/>
      <c r="GK151" s="85" t="str">
        <f t="shared" si="412"/>
        <v>49.848</v>
      </c>
      <c r="GL151" s="86" t="str">
        <f t="shared" si="413"/>
        <v>49.848</v>
      </c>
      <c r="GM151" s="86" t="str">
        <f t="shared" si="414"/>
        <v>641.17</v>
      </c>
      <c r="GN151" s="86" t="str">
        <f t="shared" si="415"/>
        <v>901.07</v>
      </c>
      <c r="GO151" s="86" t="str">
        <f t="shared" si="416"/>
        <v>633.38</v>
      </c>
      <c r="GP151" s="86" t="str">
        <f t="shared" si="417"/>
        <v>897.38</v>
      </c>
      <c r="GQ151" s="86" t="str">
        <f t="shared" si="418"/>
        <v>0.00</v>
      </c>
      <c r="GR151" s="86" t="e">
        <f t="shared" si="419"/>
        <v>#DIV/0!</v>
      </c>
      <c r="GS151" s="86" t="str">
        <f t="shared" si="420"/>
        <v>11.68</v>
      </c>
      <c r="GT151" s="86" t="str">
        <f t="shared" si="421"/>
        <v>0.681</v>
      </c>
      <c r="GU151" s="86" t="str">
        <f t="shared" si="422"/>
        <v>17.16</v>
      </c>
      <c r="GV151" s="87" t="str">
        <f t="shared" si="423"/>
        <v>25.96</v>
      </c>
      <c r="GW151" s="87" t="str">
        <f t="shared" si="424"/>
        <v>17.68</v>
      </c>
      <c r="GX151" s="129"/>
      <c r="GY151" s="93"/>
    </row>
    <row r="152" spans="1:207">
      <c r="A152" s="39">
        <f>'Picking Information'!B155</f>
        <v>0</v>
      </c>
      <c r="B152" s="40">
        <f>'Picking Information'!D155</f>
        <v>0</v>
      </c>
      <c r="C152" s="40">
        <f>'Picking Information'!E155</f>
        <v>0</v>
      </c>
      <c r="D152" s="45">
        <f>'Picking Information'!F155</f>
        <v>0</v>
      </c>
      <c r="E152" s="45">
        <v>1</v>
      </c>
      <c r="F152" s="121">
        <f>'Picking Information'!H155</f>
        <v>0</v>
      </c>
      <c r="G152" s="121">
        <f>'Picking Information'!I155</f>
        <v>0</v>
      </c>
      <c r="H152" s="121">
        <f>'Picking Information'!J155</f>
        <v>0</v>
      </c>
      <c r="I152" s="121">
        <f>'Picking Information'!K155</f>
        <v>0</v>
      </c>
      <c r="J152" s="121">
        <f t="shared" si="320"/>
        <v>0</v>
      </c>
      <c r="K152" s="121">
        <f t="shared" si="321"/>
        <v>0</v>
      </c>
      <c r="L152" s="121">
        <f t="shared" si="322"/>
        <v>0</v>
      </c>
      <c r="M152" s="121">
        <f>IF('Picking Information'!P155="N",'Calculations Page'!F152*1.5,'Calculations Page'!F152)</f>
        <v>0</v>
      </c>
      <c r="N152" s="46">
        <f>'Picking Information'!R155</f>
        <v>0</v>
      </c>
      <c r="O152" s="222"/>
      <c r="P152" s="47">
        <f t="shared" si="323"/>
        <v>0</v>
      </c>
      <c r="Q152" s="306">
        <f t="shared" si="324"/>
        <v>-1</v>
      </c>
      <c r="R152" s="47">
        <f t="shared" si="325"/>
        <v>1.013358894683579</v>
      </c>
      <c r="S152" s="47" t="e">
        <f t="shared" si="326"/>
        <v>#DIV/0!</v>
      </c>
      <c r="T152" s="47" t="e">
        <f t="shared" si="327"/>
        <v>#DIV/0!</v>
      </c>
      <c r="U152" s="47">
        <f t="shared" si="328"/>
        <v>0.77623303054496762</v>
      </c>
      <c r="V152" s="47" t="e">
        <f t="shared" si="329"/>
        <v>#DIV/0!</v>
      </c>
      <c r="W152" s="47" t="e">
        <f t="shared" si="330"/>
        <v>#DIV/0!</v>
      </c>
      <c r="X152" s="239" t="e">
        <f t="shared" si="331"/>
        <v>#DIV/0!</v>
      </c>
      <c r="Y152" s="306">
        <f t="shared" si="437"/>
        <v>-6350.29</v>
      </c>
      <c r="Z152" s="306">
        <f t="shared" si="438"/>
        <v>-5</v>
      </c>
      <c r="AA152" s="192"/>
      <c r="AB152" s="192"/>
      <c r="AC152" s="192"/>
      <c r="AD152" s="192"/>
      <c r="AE152" s="192"/>
      <c r="AF152" s="192"/>
      <c r="AG152" s="251">
        <f t="shared" si="425"/>
        <v>1433738424205.7283</v>
      </c>
      <c r="AH152" s="246">
        <f t="shared" si="332"/>
        <v>8608725199.2922001</v>
      </c>
      <c r="AI152" s="246">
        <f t="shared" si="426"/>
        <v>1691112105561.1543</v>
      </c>
      <c r="AJ152" s="246">
        <f t="shared" si="333"/>
        <v>13847555888.523577</v>
      </c>
      <c r="AK152" s="246">
        <f t="shared" si="427"/>
        <v>174546574.43947619</v>
      </c>
      <c r="AL152" s="246">
        <f t="shared" si="334"/>
        <v>79527107.403615773</v>
      </c>
      <c r="AM152" s="213">
        <f t="shared" si="439"/>
        <v>0</v>
      </c>
      <c r="AN152" s="256">
        <f t="shared" si="335"/>
        <v>1303284548.9639471</v>
      </c>
      <c r="AO152" s="252">
        <f t="shared" si="336"/>
        <v>1433738424205.7283</v>
      </c>
      <c r="AP152" s="252">
        <f t="shared" si="428"/>
        <v>-2.199E-3</v>
      </c>
      <c r="AQ152" s="252">
        <f t="shared" si="429"/>
        <v>-0.99998423165137618</v>
      </c>
      <c r="AR152" s="252">
        <f t="shared" si="337"/>
        <v>8608725199.2922001</v>
      </c>
      <c r="AS152" s="252">
        <f t="shared" si="430"/>
        <v>1.6318924942564423E-4</v>
      </c>
      <c r="AT152" s="252">
        <f t="shared" si="338"/>
        <v>-7.452123257462559E-2</v>
      </c>
      <c r="AU152" s="252">
        <f t="shared" si="339"/>
        <v>137290153.01859486</v>
      </c>
      <c r="AV152" s="252">
        <f t="shared" si="440"/>
        <v>9456562.6330664139</v>
      </c>
      <c r="AW152" s="252">
        <f t="shared" si="340"/>
        <v>996169.97067578149</v>
      </c>
      <c r="AX152" s="252">
        <f t="shared" si="441"/>
        <v>2673662207.5426502</v>
      </c>
      <c r="AY152" s="252">
        <f t="shared" si="442"/>
        <v>1691112105561.1543</v>
      </c>
      <c r="AZ152" s="252">
        <f t="shared" si="443"/>
        <v>-0.13029600894067567</v>
      </c>
      <c r="BA152" s="252">
        <f t="shared" si="444"/>
        <v>-1</v>
      </c>
      <c r="BB152" s="252">
        <f t="shared" si="445"/>
        <v>13847555888.523577</v>
      </c>
      <c r="BC152" s="252">
        <f t="shared" si="446"/>
        <v>5.34545603211162E-4</v>
      </c>
      <c r="BD152" s="252">
        <f t="shared" si="447"/>
        <v>-4.1025163014571245E-3</v>
      </c>
      <c r="BE152" s="252">
        <f t="shared" si="448"/>
        <v>26831629.130094022</v>
      </c>
      <c r="BF152" s="252">
        <f t="shared" si="341"/>
        <v>269331.52955150726</v>
      </c>
      <c r="BG152" s="252">
        <f t="shared" si="342"/>
        <v>124328.76421099737</v>
      </c>
      <c r="BH152" s="213"/>
      <c r="BI152" s="213"/>
      <c r="BJ152" s="213"/>
      <c r="BK152" s="213"/>
      <c r="BL152" s="213">
        <f t="shared" si="449"/>
        <v>0</v>
      </c>
      <c r="BM152" s="485">
        <f>(($AC$20-'ICPMS Data'!V153)/('ICPMS Data'!V153/$AC$12-1)*AG152)</f>
        <v>1442224508600.5576</v>
      </c>
      <c r="BN152" s="485">
        <f t="shared" si="343"/>
        <v>1433738424205.7283</v>
      </c>
      <c r="BO152" s="485">
        <f>$AC$33-'ICPMS Data'!V153</f>
        <v>-0.99999899999999997</v>
      </c>
      <c r="BP152" s="485">
        <f>'ICPMS Data'!V153/$AC$12-1</f>
        <v>-0.9928325688073395</v>
      </c>
      <c r="BQ152" s="485">
        <f t="shared" si="344"/>
        <v>8608725199.2922001</v>
      </c>
      <c r="BR152" s="485">
        <f>SQRT($AD$33^2+'ICPMS Data'!W153^2)</f>
        <v>1</v>
      </c>
      <c r="BS152" s="485">
        <f>BP152*SQRT(('ICPMS Data'!W153/'ICPMS Data'!V153)^2+($AE$12/$AC$12)^2)</f>
        <v>-0.99285807041188889</v>
      </c>
      <c r="BT152" s="485">
        <f t="shared" si="345"/>
        <v>2039659057534.6572</v>
      </c>
      <c r="BU152" s="485">
        <f t="shared" si="450"/>
        <v>10464703511.882029</v>
      </c>
      <c r="BV152" s="485">
        <f t="shared" si="346"/>
        <v>14799656485.616226</v>
      </c>
      <c r="BW152" s="485">
        <f>AI152*(($AC$21-'ICPMS Data'!X153)/('ICPMS Data'!X153/$AC$13-1))</f>
        <v>1473438918630.7102</v>
      </c>
      <c r="BX152" s="485">
        <f t="shared" si="347"/>
        <v>1691112105561.1543</v>
      </c>
      <c r="BY152" s="485">
        <f>$AC$34-'ICPMS Data'!X153</f>
        <v>-0.99999899999999997</v>
      </c>
      <c r="BZ152" s="485">
        <f>'ICPMS Data'!X153/$AC$13-1</f>
        <v>-1</v>
      </c>
      <c r="CA152" s="485">
        <f t="shared" si="348"/>
        <v>13847555888.523577</v>
      </c>
      <c r="CB152" s="485">
        <f>SQRT($AD$34^2+'ICPMS Data'!Y153^2)</f>
        <v>1</v>
      </c>
      <c r="CC152" s="485">
        <f>BZ152*SQRT(('ICPMS Data'!Y153/'ICPMS Data'!X153)^2+($AE$13/$AC$13)^2)</f>
        <v>-1</v>
      </c>
      <c r="CD152" s="485">
        <f t="shared" si="349"/>
        <v>2083793272822.5024</v>
      </c>
      <c r="CE152" s="485">
        <v>0</v>
      </c>
      <c r="CF152" s="485">
        <v>0</v>
      </c>
      <c r="CG152" s="213">
        <f t="shared" si="350"/>
        <v>0</v>
      </c>
      <c r="CH152" s="262">
        <f t="shared" si="351"/>
        <v>1440921224051.5938</v>
      </c>
      <c r="CI152" s="257">
        <f t="shared" si="352"/>
        <v>2039659062155.1809</v>
      </c>
      <c r="CJ152" s="257">
        <f t="shared" si="451"/>
        <v>10455246949.248962</v>
      </c>
      <c r="CK152" s="257">
        <f t="shared" si="353"/>
        <v>14799656519.142496</v>
      </c>
      <c r="CL152" s="262">
        <f t="shared" si="354"/>
        <v>1470765256423.1675</v>
      </c>
      <c r="CM152" s="257">
        <f t="shared" si="355"/>
        <v>2083793272995.249</v>
      </c>
      <c r="CN152" s="262">
        <f t="shared" si="356"/>
        <v>-269331.52955150726</v>
      </c>
      <c r="CO152" s="257">
        <f t="shared" si="357"/>
        <v>124328.76421099737</v>
      </c>
      <c r="CP152" s="286"/>
      <c r="CQ152" s="218">
        <f t="shared" si="358"/>
        <v>2.4109243704332935E-12</v>
      </c>
      <c r="CR152" s="48">
        <f t="shared" si="359"/>
        <v>3.3882271664527924E-12</v>
      </c>
      <c r="CS152" s="219">
        <f t="shared" si="360"/>
        <v>2.3935568505840428E-12</v>
      </c>
      <c r="CT152" s="219">
        <f t="shared" si="361"/>
        <v>3.3881379770019618E-12</v>
      </c>
      <c r="CU152" s="323">
        <f t="shared" si="362"/>
        <v>0.56437141893797726</v>
      </c>
      <c r="CV152" s="219">
        <f t="shared" si="363"/>
        <v>1.7367519849250768E-14</v>
      </c>
      <c r="CW152" s="219">
        <f t="shared" si="364"/>
        <v>2.4584147041764943E-14</v>
      </c>
      <c r="CX152" s="323">
        <f t="shared" si="365"/>
        <v>3.5831675947316753E-3</v>
      </c>
      <c r="CY152" s="48">
        <f t="shared" si="366"/>
        <v>2.443131655187986E-12</v>
      </c>
      <c r="CZ152" s="48">
        <f t="shared" si="367"/>
        <v>3.4614506195934368E-12</v>
      </c>
      <c r="DA152" s="323">
        <f t="shared" si="368"/>
        <v>0.43204541346729097</v>
      </c>
      <c r="DB152" s="219">
        <f t="shared" si="369"/>
        <v>0</v>
      </c>
      <c r="DC152" s="219">
        <f t="shared" si="370"/>
        <v>0</v>
      </c>
      <c r="DD152" s="213"/>
      <c r="DE152" s="267">
        <f t="shared" si="371"/>
        <v>0.57387232789423681</v>
      </c>
      <c r="DF152" s="263">
        <f t="shared" si="372"/>
        <v>0.80649971243075813</v>
      </c>
      <c r="DG152" s="263">
        <f t="shared" si="373"/>
        <v>0.56690426926982029</v>
      </c>
      <c r="DH152" s="263">
        <f t="shared" si="374"/>
        <v>0.8031950017704611</v>
      </c>
      <c r="DI152" s="263">
        <f t="shared" si="375"/>
        <v>0</v>
      </c>
      <c r="DJ152" s="268">
        <f t="shared" si="376"/>
        <v>0</v>
      </c>
      <c r="DL152" s="49">
        <f>'He Data'!P154/(1000000000*22413.6)</f>
        <v>4.4615768997394438E-14</v>
      </c>
      <c r="DM152" s="45">
        <f>DL152*('He Data'!Q154/'He Data'!P154)</f>
        <v>4.4615768997394438E-14</v>
      </c>
      <c r="DN152" s="50">
        <f t="shared" si="377"/>
        <v>26867616090.23093</v>
      </c>
      <c r="DO152" s="51">
        <f>DN152*('He Data'!Q154/'He Data'!P154)</f>
        <v>26867616090.23093</v>
      </c>
      <c r="DP152" s="50" t="e">
        <f t="shared" si="378"/>
        <v>#DIV/0!</v>
      </c>
      <c r="DQ152" s="50" t="e">
        <f t="shared" si="379"/>
        <v>#DIV/0!</v>
      </c>
      <c r="DR152" s="50">
        <f>('He Data'!P154/1000000000)*0.0000000008107131194</f>
        <v>8.1071311940000007E-19</v>
      </c>
      <c r="DS152" s="50">
        <f>('He Data'!P154/1000000000)/3785.41178*42</f>
        <v>1.1095226210766429E-11</v>
      </c>
      <c r="DW152" s="213">
        <f t="shared" si="452"/>
        <v>0</v>
      </c>
      <c r="DX152" s="324">
        <f t="shared" si="453"/>
        <v>11.682668485640901</v>
      </c>
      <c r="DY152" s="325">
        <f t="shared" si="380"/>
        <v>12.479820849095493</v>
      </c>
      <c r="DZ152" s="326">
        <f t="shared" si="381"/>
        <v>11682668.485640902</v>
      </c>
      <c r="EA152" s="326">
        <f t="shared" si="382"/>
        <v>4.4615793103292131E-14</v>
      </c>
      <c r="EB152" s="324">
        <f t="shared" si="383"/>
        <v>-5.40299948539397E-7</v>
      </c>
      <c r="EC152" s="326">
        <f t="shared" si="384"/>
        <v>11682662.173495721</v>
      </c>
      <c r="ED152" s="324">
        <f t="shared" si="385"/>
        <v>11.682662173495721</v>
      </c>
      <c r="EE152" s="326"/>
      <c r="EF152" s="457">
        <f>'Picking Information'!B155</f>
        <v>0</v>
      </c>
      <c r="EG152" s="459">
        <f>'Picking Information'!C155</f>
        <v>0</v>
      </c>
      <c r="EH152" s="510">
        <f>IF($EG152="a",'Alpha Ejection Compiler'!G152,IF($EG152="z",'Alpha Ejection Compiler'!N152,IF($EG152="t",'Alpha Ejection Compiler'!U152,IF($EG152="m",'Alpha Ejection Compiler'!AB152,-1))))</f>
        <v>-1</v>
      </c>
      <c r="EI152" s="511">
        <f>'Alpha Ejection Compiler'!E152</f>
        <v>-1</v>
      </c>
      <c r="EJ152" s="30">
        <f>IF($EG152="a",'Alpha Ejection Compiler'!H152,IF($EG152="z",'Alpha Ejection Compiler'!O152,IF($EG152="t",'Alpha Ejection Compiler'!V152,IF($EG152="m",'Alpha Ejection Compiler'!AC152,-1))))</f>
        <v>-1</v>
      </c>
      <c r="EK152" s="30">
        <f>IF($EG152="a",'Alpha Ejection Compiler'!I152,IF($EG152="z",'Alpha Ejection Compiler'!P152,IF($EG152="t",'Alpha Ejection Compiler'!W152,IF($EG152="m",'Alpha Ejection Compiler'!AD152,-1))))</f>
        <v>-1</v>
      </c>
      <c r="EL152" s="30">
        <f>IF($EG152="a",'Alpha Ejection Compiler'!J152,IF($EG152="z",'Alpha Ejection Compiler'!Q152,IF($EG152="t",'Alpha Ejection Compiler'!X152,IF($EG152="m",'Alpha Ejection Compiler'!AE152,-1))))</f>
        <v>-1</v>
      </c>
      <c r="EM152" s="30">
        <f>IF($EG152="a",'Alpha Ejection Compiler'!K152,IF($EG152="z",'Alpha Ejection Compiler'!R152,IF($EG152="t",'Alpha Ejection Compiler'!Y152,IF($EG152="m",'Alpha Ejection Compiler'!AF152,-1))))</f>
        <v>-1</v>
      </c>
      <c r="EN152" s="30">
        <f t="shared" si="386"/>
        <v>-1</v>
      </c>
      <c r="EO152" s="30" t="e">
        <f t="shared" si="387"/>
        <v>#DIV/0!</v>
      </c>
      <c r="EP152" s="213">
        <f t="shared" si="454"/>
        <v>0</v>
      </c>
      <c r="EQ152" s="474">
        <f t="shared" si="455"/>
        <v>11.682662173495721</v>
      </c>
      <c r="ER152" s="475">
        <f t="shared" si="388"/>
        <v>12.479814106248931</v>
      </c>
      <c r="ES152" s="473">
        <f t="shared" si="389"/>
        <v>11682662.173495721</v>
      </c>
      <c r="ET152" s="476">
        <f t="shared" si="390"/>
        <v>-4.4615768974666977E-14</v>
      </c>
      <c r="EU152" s="478">
        <f t="shared" si="391"/>
        <v>1.9999999994905957</v>
      </c>
      <c r="EV152" s="477">
        <f t="shared" si="392"/>
        <v>35047986.514535964</v>
      </c>
      <c r="EW152" s="474">
        <f t="shared" si="393"/>
        <v>35.047986514535964</v>
      </c>
      <c r="EX152" s="474"/>
      <c r="EZ152" s="128">
        <f t="shared" si="394"/>
        <v>2.9704040515747972E-21</v>
      </c>
      <c r="FA152" s="63">
        <f t="shared" si="395"/>
        <v>1.1973081346474233E-22</v>
      </c>
      <c r="FB152" s="67">
        <f t="shared" si="396"/>
        <v>7.2524363184255366E-22</v>
      </c>
      <c r="FC152" s="63">
        <f t="shared" si="397"/>
        <v>0</v>
      </c>
      <c r="FD152" s="63">
        <f t="shared" si="398"/>
        <v>3.8153784968820935E-21</v>
      </c>
      <c r="FE152" s="67">
        <f t="shared" si="399"/>
        <v>1.610802832088443E-10</v>
      </c>
      <c r="FF152" s="67">
        <f t="shared" si="400"/>
        <v>11682668.485640902</v>
      </c>
      <c r="FG152" s="64">
        <f t="shared" si="401"/>
        <v>11.682668485640901</v>
      </c>
      <c r="FH152" s="65" t="e">
        <f t="shared" si="402"/>
        <v>#DIV/0!</v>
      </c>
      <c r="FI152" s="65" t="e">
        <f t="shared" si="403"/>
        <v>#DIV/0!</v>
      </c>
      <c r="FJ152" s="65" t="e">
        <f t="shared" si="404"/>
        <v>#DIV/0!</v>
      </c>
      <c r="FK152" s="63">
        <f t="shared" si="405"/>
        <v>3.8153784968820935E-21</v>
      </c>
      <c r="FL152" s="63">
        <f t="shared" si="406"/>
        <v>4.3317286102918066E-21</v>
      </c>
      <c r="FM152" s="63">
        <f t="shared" si="407"/>
        <v>17675159.6924778</v>
      </c>
      <c r="FN152" s="65">
        <f t="shared" si="456"/>
        <v>17.675159692477799</v>
      </c>
      <c r="FO152" s="66">
        <f t="shared" si="408"/>
        <v>151.29385648665999</v>
      </c>
      <c r="FQ152" s="73">
        <f>IF('Picking Information'!U155="Y",'Calculations Page'!FG152,-1)</f>
        <v>-1</v>
      </c>
      <c r="FR152" s="72">
        <f>IF('Picking Information'!U155="Y",'Calculations Page'!FN152,-1)</f>
        <v>-1</v>
      </c>
      <c r="FS152" s="72" t="e">
        <f>IF('Picking Information'!A155="Y",1,'Calculations Page'!X152)</f>
        <v>#DIV/0!</v>
      </c>
      <c r="FT152" s="72">
        <f t="shared" si="457"/>
        <v>99.853999999999999</v>
      </c>
      <c r="FU152" s="72" t="e">
        <f t="shared" si="409"/>
        <v>#DIV/0!</v>
      </c>
      <c r="FV152" s="72" t="e">
        <f t="shared" si="458"/>
        <v>#DIV/0!</v>
      </c>
      <c r="FW152" s="74" t="e">
        <f t="shared" si="410"/>
        <v>#DIV/0!</v>
      </c>
      <c r="FY152" s="79">
        <f t="shared" si="431"/>
        <v>-4.4615768997394441E-5</v>
      </c>
      <c r="FZ152" s="80">
        <f t="shared" si="432"/>
        <v>-4.4615768997394441E-5</v>
      </c>
      <c r="GA152" s="80">
        <f>(DE152/1000)/'Calculations Page'!EH152</f>
        <v>-5.7387232789423684E-4</v>
      </c>
      <c r="GB152" s="80">
        <f t="shared" si="433"/>
        <v>-8.0649971243075807E-4</v>
      </c>
      <c r="GC152" s="80">
        <f>(DG152/1000)/'Calculations Page'!EH152</f>
        <v>-5.6690426926982033E-4</v>
      </c>
      <c r="GD152" s="80">
        <f t="shared" si="434"/>
        <v>-8.031950017704612E-4</v>
      </c>
      <c r="GE152" s="80">
        <f>(DI152/1000)/'Calculations Page'!EH152</f>
        <v>0</v>
      </c>
      <c r="GF152" s="80" t="e">
        <f t="shared" si="435"/>
        <v>#DIV/0!</v>
      </c>
      <c r="GG152" s="81">
        <f t="shared" si="411"/>
        <v>-7.0709483117264462E-4</v>
      </c>
      <c r="GH152" s="516">
        <f t="shared" si="436"/>
        <v>-1.276655269916807E-22</v>
      </c>
      <c r="GI152" s="515"/>
      <c r="GJ152" s="243"/>
      <c r="GK152" s="85" t="str">
        <f t="shared" si="412"/>
        <v>0.000</v>
      </c>
      <c r="GL152" s="86" t="str">
        <f t="shared" si="413"/>
        <v>0.000</v>
      </c>
      <c r="GM152" s="86" t="str">
        <f t="shared" si="414"/>
        <v>0.00</v>
      </c>
      <c r="GN152" s="86" t="str">
        <f t="shared" si="415"/>
        <v>0.00</v>
      </c>
      <c r="GO152" s="86" t="str">
        <f t="shared" si="416"/>
        <v>0.00</v>
      </c>
      <c r="GP152" s="86" t="str">
        <f t="shared" si="417"/>
        <v>0.00</v>
      </c>
      <c r="GQ152" s="86" t="str">
        <f t="shared" si="418"/>
        <v>0.00</v>
      </c>
      <c r="GR152" s="86" t="e">
        <f t="shared" si="419"/>
        <v>#DIV/0!</v>
      </c>
      <c r="GS152" s="86" t="str">
        <f t="shared" si="420"/>
        <v>-1.00</v>
      </c>
      <c r="GT152" s="86" t="e">
        <f t="shared" si="421"/>
        <v>#DIV/0!</v>
      </c>
      <c r="GU152" s="86" t="e">
        <f t="shared" si="422"/>
        <v>#DIV/0!</v>
      </c>
      <c r="GV152" s="87" t="e">
        <f t="shared" si="423"/>
        <v>#DIV/0!</v>
      </c>
      <c r="GW152" s="87" t="str">
        <f t="shared" si="424"/>
        <v>-1.00</v>
      </c>
      <c r="GX152" s="129"/>
      <c r="GY152" s="93"/>
    </row>
    <row r="153" spans="1:207">
      <c r="A153" s="39">
        <f>'Picking Information'!B156</f>
        <v>0</v>
      </c>
      <c r="B153" s="40">
        <f>'Picking Information'!D156</f>
        <v>0</v>
      </c>
      <c r="C153" s="40">
        <f>'Picking Information'!E156</f>
        <v>0</v>
      </c>
      <c r="D153" s="45">
        <f>'Picking Information'!F156</f>
        <v>0</v>
      </c>
      <c r="E153" s="45">
        <v>1</v>
      </c>
      <c r="F153" s="121">
        <f>'Picking Information'!H156</f>
        <v>0</v>
      </c>
      <c r="G153" s="121">
        <f>'Picking Information'!I156</f>
        <v>0</v>
      </c>
      <c r="H153" s="121">
        <f>'Picking Information'!J156</f>
        <v>0</v>
      </c>
      <c r="I153" s="121">
        <f>'Picking Information'!K156</f>
        <v>0</v>
      </c>
      <c r="J153" s="121">
        <f t="shared" si="320"/>
        <v>0</v>
      </c>
      <c r="K153" s="121">
        <f t="shared" si="321"/>
        <v>0</v>
      </c>
      <c r="L153" s="121">
        <f t="shared" si="322"/>
        <v>0</v>
      </c>
      <c r="M153" s="121">
        <f>IF('Picking Information'!P156="N",'Calculations Page'!F153*1.5,'Calculations Page'!F153)</f>
        <v>0</v>
      </c>
      <c r="N153" s="46">
        <f>'Picking Information'!R156</f>
        <v>0</v>
      </c>
      <c r="O153" s="222"/>
      <c r="P153" s="47">
        <f t="shared" si="323"/>
        <v>0</v>
      </c>
      <c r="Q153" s="306">
        <f t="shared" si="324"/>
        <v>-1</v>
      </c>
      <c r="R153" s="47">
        <f t="shared" si="325"/>
        <v>1.013358894683579</v>
      </c>
      <c r="S153" s="47" t="e">
        <f t="shared" si="326"/>
        <v>#DIV/0!</v>
      </c>
      <c r="T153" s="47" t="e">
        <f t="shared" si="327"/>
        <v>#DIV/0!</v>
      </c>
      <c r="U153" s="47">
        <f t="shared" si="328"/>
        <v>0.77623303054496762</v>
      </c>
      <c r="V153" s="47" t="e">
        <f t="shared" si="329"/>
        <v>#DIV/0!</v>
      </c>
      <c r="W153" s="47" t="e">
        <f t="shared" si="330"/>
        <v>#DIV/0!</v>
      </c>
      <c r="X153" s="239" t="e">
        <f t="shared" si="331"/>
        <v>#DIV/0!</v>
      </c>
      <c r="Y153" s="306">
        <f t="shared" si="437"/>
        <v>-6350.29</v>
      </c>
      <c r="Z153" s="306">
        <f t="shared" si="438"/>
        <v>-5</v>
      </c>
      <c r="AA153" s="192"/>
      <c r="AB153" s="192"/>
      <c r="AC153" s="192"/>
      <c r="AD153" s="192"/>
      <c r="AE153" s="192"/>
      <c r="AF153" s="192"/>
      <c r="AG153" s="251">
        <f t="shared" si="425"/>
        <v>1433738424205.7283</v>
      </c>
      <c r="AH153" s="246">
        <f t="shared" si="332"/>
        <v>8608725199.2922001</v>
      </c>
      <c r="AI153" s="246">
        <f t="shared" si="426"/>
        <v>1691112105561.1543</v>
      </c>
      <c r="AJ153" s="246">
        <f t="shared" si="333"/>
        <v>13847555888.523577</v>
      </c>
      <c r="AK153" s="246">
        <f t="shared" si="427"/>
        <v>174546574.43947619</v>
      </c>
      <c r="AL153" s="246">
        <f t="shared" si="334"/>
        <v>79527107.403615773</v>
      </c>
      <c r="AM153" s="213">
        <f t="shared" si="439"/>
        <v>0</v>
      </c>
      <c r="AN153" s="256">
        <f t="shared" si="335"/>
        <v>1303284548.9639471</v>
      </c>
      <c r="AO153" s="252">
        <f t="shared" si="336"/>
        <v>1433738424205.7283</v>
      </c>
      <c r="AP153" s="252">
        <f t="shared" si="428"/>
        <v>-2.199E-3</v>
      </c>
      <c r="AQ153" s="252">
        <f t="shared" si="429"/>
        <v>-0.99998423165137618</v>
      </c>
      <c r="AR153" s="252">
        <f t="shared" si="337"/>
        <v>8608725199.2922001</v>
      </c>
      <c r="AS153" s="252">
        <f t="shared" si="430"/>
        <v>1.6318924942564423E-4</v>
      </c>
      <c r="AT153" s="252">
        <f t="shared" si="338"/>
        <v>-7.452123257462559E-2</v>
      </c>
      <c r="AU153" s="252">
        <f t="shared" si="339"/>
        <v>137290153.01859486</v>
      </c>
      <c r="AV153" s="252">
        <f t="shared" si="440"/>
        <v>9456562.6330664139</v>
      </c>
      <c r="AW153" s="252">
        <f t="shared" si="340"/>
        <v>996169.97067578149</v>
      </c>
      <c r="AX153" s="252">
        <f t="shared" si="441"/>
        <v>2673662207.5426502</v>
      </c>
      <c r="AY153" s="252">
        <f t="shared" si="442"/>
        <v>1691112105561.1543</v>
      </c>
      <c r="AZ153" s="252">
        <f t="shared" si="443"/>
        <v>-0.13029600894067567</v>
      </c>
      <c r="BA153" s="252">
        <f t="shared" si="444"/>
        <v>-1</v>
      </c>
      <c r="BB153" s="252">
        <f t="shared" si="445"/>
        <v>13847555888.523577</v>
      </c>
      <c r="BC153" s="252">
        <f t="shared" si="446"/>
        <v>5.34545603211162E-4</v>
      </c>
      <c r="BD153" s="252">
        <f t="shared" si="447"/>
        <v>-4.1025163014571245E-3</v>
      </c>
      <c r="BE153" s="252">
        <f t="shared" si="448"/>
        <v>26831629.130094022</v>
      </c>
      <c r="BF153" s="252">
        <f t="shared" si="341"/>
        <v>269331.52955150726</v>
      </c>
      <c r="BG153" s="252">
        <f t="shared" si="342"/>
        <v>124328.76421099737</v>
      </c>
      <c r="BH153" s="213"/>
      <c r="BI153" s="213"/>
      <c r="BJ153" s="213"/>
      <c r="BK153" s="213"/>
      <c r="BL153" s="213">
        <f t="shared" si="449"/>
        <v>0</v>
      </c>
      <c r="BM153" s="485">
        <f>(($AC$20-'ICPMS Data'!V154)/('ICPMS Data'!V154/$AC$12-1)*AG153)</f>
        <v>1442224508600.5576</v>
      </c>
      <c r="BN153" s="485">
        <f t="shared" si="343"/>
        <v>1433738424205.7283</v>
      </c>
      <c r="BO153" s="485">
        <f>$AC$33-'ICPMS Data'!V154</f>
        <v>-0.99999899999999997</v>
      </c>
      <c r="BP153" s="485">
        <f>'ICPMS Data'!V154/$AC$12-1</f>
        <v>-0.9928325688073395</v>
      </c>
      <c r="BQ153" s="485">
        <f t="shared" si="344"/>
        <v>8608725199.2922001</v>
      </c>
      <c r="BR153" s="485">
        <f>SQRT($AD$33^2+'ICPMS Data'!W154^2)</f>
        <v>1</v>
      </c>
      <c r="BS153" s="485">
        <f>BP153*SQRT(('ICPMS Data'!W154/'ICPMS Data'!V154)^2+($AE$12/$AC$12)^2)</f>
        <v>-0.99285807041188889</v>
      </c>
      <c r="BT153" s="485">
        <f t="shared" si="345"/>
        <v>2039659057534.6572</v>
      </c>
      <c r="BU153" s="485">
        <f t="shared" si="450"/>
        <v>10464703511.882029</v>
      </c>
      <c r="BV153" s="485">
        <f t="shared" si="346"/>
        <v>14799656485.616226</v>
      </c>
      <c r="BW153" s="485">
        <f>AI153*(($AC$21-'ICPMS Data'!X154)/('ICPMS Data'!X154/$AC$13-1))</f>
        <v>1473438918630.7102</v>
      </c>
      <c r="BX153" s="485">
        <f t="shared" si="347"/>
        <v>1691112105561.1543</v>
      </c>
      <c r="BY153" s="485">
        <f>$AC$34-'ICPMS Data'!X154</f>
        <v>-0.99999899999999997</v>
      </c>
      <c r="BZ153" s="485">
        <f>'ICPMS Data'!X154/$AC$13-1</f>
        <v>-1</v>
      </c>
      <c r="CA153" s="485">
        <f t="shared" si="348"/>
        <v>13847555888.523577</v>
      </c>
      <c r="CB153" s="485">
        <f>SQRT($AD$34^2+'ICPMS Data'!Y154^2)</f>
        <v>1</v>
      </c>
      <c r="CC153" s="485">
        <f>BZ153*SQRT(('ICPMS Data'!Y154/'ICPMS Data'!X154)^2+($AE$13/$AC$13)^2)</f>
        <v>-1</v>
      </c>
      <c r="CD153" s="485">
        <f t="shared" si="349"/>
        <v>2083793272822.5024</v>
      </c>
      <c r="CE153" s="485">
        <v>0</v>
      </c>
      <c r="CF153" s="485">
        <v>0</v>
      </c>
      <c r="CG153" s="213">
        <f t="shared" si="350"/>
        <v>0</v>
      </c>
      <c r="CH153" s="262">
        <f t="shared" si="351"/>
        <v>1440921224051.5938</v>
      </c>
      <c r="CI153" s="257">
        <f t="shared" si="352"/>
        <v>2039659062155.1809</v>
      </c>
      <c r="CJ153" s="257">
        <f t="shared" si="451"/>
        <v>10455246949.248962</v>
      </c>
      <c r="CK153" s="257">
        <f t="shared" si="353"/>
        <v>14799656519.142496</v>
      </c>
      <c r="CL153" s="262">
        <f t="shared" si="354"/>
        <v>1470765256423.1675</v>
      </c>
      <c r="CM153" s="257">
        <f t="shared" si="355"/>
        <v>2083793272995.249</v>
      </c>
      <c r="CN153" s="262">
        <f t="shared" si="356"/>
        <v>-269331.52955150726</v>
      </c>
      <c r="CO153" s="257">
        <f t="shared" si="357"/>
        <v>124328.76421099737</v>
      </c>
      <c r="CP153" s="286"/>
      <c r="CQ153" s="218">
        <f t="shared" si="358"/>
        <v>2.4109243704332935E-12</v>
      </c>
      <c r="CR153" s="48">
        <f t="shared" si="359"/>
        <v>3.3882271664527924E-12</v>
      </c>
      <c r="CS153" s="219">
        <f t="shared" si="360"/>
        <v>2.3935568505840428E-12</v>
      </c>
      <c r="CT153" s="219">
        <f t="shared" si="361"/>
        <v>3.3881379770019618E-12</v>
      </c>
      <c r="CU153" s="323">
        <f t="shared" si="362"/>
        <v>0.56437141893797726</v>
      </c>
      <c r="CV153" s="219">
        <f t="shared" si="363"/>
        <v>1.7367519849250768E-14</v>
      </c>
      <c r="CW153" s="219">
        <f t="shared" si="364"/>
        <v>2.4584147041764943E-14</v>
      </c>
      <c r="CX153" s="323">
        <f t="shared" si="365"/>
        <v>3.5831675947316753E-3</v>
      </c>
      <c r="CY153" s="48">
        <f t="shared" si="366"/>
        <v>2.443131655187986E-12</v>
      </c>
      <c r="CZ153" s="48">
        <f t="shared" si="367"/>
        <v>3.4614506195934368E-12</v>
      </c>
      <c r="DA153" s="323">
        <f t="shared" si="368"/>
        <v>0.43204541346729097</v>
      </c>
      <c r="DB153" s="219">
        <f t="shared" si="369"/>
        <v>0</v>
      </c>
      <c r="DC153" s="219">
        <f t="shared" si="370"/>
        <v>0</v>
      </c>
      <c r="DD153" s="213"/>
      <c r="DE153" s="267">
        <f t="shared" si="371"/>
        <v>0.57387232789423681</v>
      </c>
      <c r="DF153" s="263">
        <f t="shared" si="372"/>
        <v>0.80649971243075813</v>
      </c>
      <c r="DG153" s="263">
        <f t="shared" si="373"/>
        <v>0.56690426926982029</v>
      </c>
      <c r="DH153" s="263">
        <f t="shared" si="374"/>
        <v>0.8031950017704611</v>
      </c>
      <c r="DI153" s="263">
        <f t="shared" si="375"/>
        <v>0</v>
      </c>
      <c r="DJ153" s="268">
        <f t="shared" si="376"/>
        <v>0</v>
      </c>
      <c r="DL153" s="49">
        <f>'He Data'!P155/(1000000000*22413.6)</f>
        <v>4.4615768997394438E-14</v>
      </c>
      <c r="DM153" s="45">
        <f>DL153*('He Data'!Q155/'He Data'!P155)</f>
        <v>4.4615768997394438E-14</v>
      </c>
      <c r="DN153" s="50">
        <f t="shared" si="377"/>
        <v>26867616090.23093</v>
      </c>
      <c r="DO153" s="51">
        <f>DN153*('He Data'!Q155/'He Data'!P155)</f>
        <v>26867616090.23093</v>
      </c>
      <c r="DP153" s="50" t="e">
        <f t="shared" si="378"/>
        <v>#DIV/0!</v>
      </c>
      <c r="DQ153" s="50" t="e">
        <f t="shared" si="379"/>
        <v>#DIV/0!</v>
      </c>
      <c r="DR153" s="50">
        <f>('He Data'!P155/1000000000)*0.0000000008107131194</f>
        <v>8.1071311940000007E-19</v>
      </c>
      <c r="DS153" s="50">
        <f>('He Data'!P155/1000000000)/3785.41178*42</f>
        <v>1.1095226210766429E-11</v>
      </c>
      <c r="DW153" s="213">
        <f t="shared" si="452"/>
        <v>0</v>
      </c>
      <c r="DX153" s="324">
        <f t="shared" si="453"/>
        <v>11.682668485640901</v>
      </c>
      <c r="DY153" s="325">
        <f t="shared" si="380"/>
        <v>12.479820849095493</v>
      </c>
      <c r="DZ153" s="326">
        <f t="shared" si="381"/>
        <v>11682668.485640902</v>
      </c>
      <c r="EA153" s="326">
        <f t="shared" si="382"/>
        <v>4.4615793103292131E-14</v>
      </c>
      <c r="EB153" s="324">
        <f t="shared" si="383"/>
        <v>-5.40299948539397E-7</v>
      </c>
      <c r="EC153" s="326">
        <f t="shared" si="384"/>
        <v>11682662.173495721</v>
      </c>
      <c r="ED153" s="324">
        <f t="shared" si="385"/>
        <v>11.682662173495721</v>
      </c>
      <c r="EE153" s="326"/>
      <c r="EF153" s="457">
        <f>'Picking Information'!B156</f>
        <v>0</v>
      </c>
      <c r="EG153" s="459">
        <f>'Picking Information'!C156</f>
        <v>0</v>
      </c>
      <c r="EH153" s="510">
        <f>IF($EG153="a",'Alpha Ejection Compiler'!G153,IF($EG153="z",'Alpha Ejection Compiler'!N153,IF($EG153="t",'Alpha Ejection Compiler'!U153,IF($EG153="m",'Alpha Ejection Compiler'!AB153,-1))))</f>
        <v>-1</v>
      </c>
      <c r="EI153" s="511">
        <f>'Alpha Ejection Compiler'!E153</f>
        <v>-1</v>
      </c>
      <c r="EJ153" s="30">
        <f>IF($EG153="a",'Alpha Ejection Compiler'!H153,IF($EG153="z",'Alpha Ejection Compiler'!O153,IF($EG153="t",'Alpha Ejection Compiler'!V153,IF($EG153="m",'Alpha Ejection Compiler'!AC153,-1))))</f>
        <v>-1</v>
      </c>
      <c r="EK153" s="30">
        <f>IF($EG153="a",'Alpha Ejection Compiler'!I153,IF($EG153="z",'Alpha Ejection Compiler'!P153,IF($EG153="t",'Alpha Ejection Compiler'!W153,IF($EG153="m",'Alpha Ejection Compiler'!AD153,-1))))</f>
        <v>-1</v>
      </c>
      <c r="EL153" s="30">
        <f>IF($EG153="a",'Alpha Ejection Compiler'!J153,IF($EG153="z",'Alpha Ejection Compiler'!Q153,IF($EG153="t",'Alpha Ejection Compiler'!X153,IF($EG153="m",'Alpha Ejection Compiler'!AE153,-1))))</f>
        <v>-1</v>
      </c>
      <c r="EM153" s="30">
        <f>IF($EG153="a",'Alpha Ejection Compiler'!K153,IF($EG153="z",'Alpha Ejection Compiler'!R153,IF($EG153="t",'Alpha Ejection Compiler'!Y153,IF($EG153="m",'Alpha Ejection Compiler'!AF153,-1))))</f>
        <v>-1</v>
      </c>
      <c r="EN153" s="30">
        <f t="shared" si="386"/>
        <v>-1</v>
      </c>
      <c r="EO153" s="30" t="e">
        <f t="shared" si="387"/>
        <v>#DIV/0!</v>
      </c>
      <c r="EP153" s="213">
        <f t="shared" si="454"/>
        <v>0</v>
      </c>
      <c r="EQ153" s="474">
        <f t="shared" si="455"/>
        <v>11.682662173495721</v>
      </c>
      <c r="ER153" s="475">
        <f t="shared" si="388"/>
        <v>12.479814106248931</v>
      </c>
      <c r="ES153" s="473">
        <f t="shared" si="389"/>
        <v>11682662.173495721</v>
      </c>
      <c r="ET153" s="476">
        <f t="shared" si="390"/>
        <v>-4.4615768974666977E-14</v>
      </c>
      <c r="EU153" s="478">
        <f t="shared" si="391"/>
        <v>1.9999999994905957</v>
      </c>
      <c r="EV153" s="477">
        <f t="shared" si="392"/>
        <v>35047986.514535964</v>
      </c>
      <c r="EW153" s="474">
        <f t="shared" si="393"/>
        <v>35.047986514535964</v>
      </c>
      <c r="EX153" s="474"/>
      <c r="EZ153" s="128">
        <f t="shared" si="394"/>
        <v>2.9704040515747972E-21</v>
      </c>
      <c r="FA153" s="63">
        <f t="shared" si="395"/>
        <v>1.1973081346474233E-22</v>
      </c>
      <c r="FB153" s="67">
        <f t="shared" si="396"/>
        <v>7.2524363184255366E-22</v>
      </c>
      <c r="FC153" s="63">
        <f t="shared" si="397"/>
        <v>0</v>
      </c>
      <c r="FD153" s="63">
        <f t="shared" si="398"/>
        <v>3.8153784968820935E-21</v>
      </c>
      <c r="FE153" s="67">
        <f t="shared" si="399"/>
        <v>1.610802832088443E-10</v>
      </c>
      <c r="FF153" s="67">
        <f t="shared" si="400"/>
        <v>11682668.485640902</v>
      </c>
      <c r="FG153" s="64">
        <f t="shared" si="401"/>
        <v>11.682668485640901</v>
      </c>
      <c r="FH153" s="65" t="e">
        <f t="shared" si="402"/>
        <v>#DIV/0!</v>
      </c>
      <c r="FI153" s="65" t="e">
        <f t="shared" si="403"/>
        <v>#DIV/0!</v>
      </c>
      <c r="FJ153" s="65" t="e">
        <f t="shared" si="404"/>
        <v>#DIV/0!</v>
      </c>
      <c r="FK153" s="63">
        <f t="shared" si="405"/>
        <v>3.8153784968820935E-21</v>
      </c>
      <c r="FL153" s="63">
        <f t="shared" si="406"/>
        <v>4.3317286102918066E-21</v>
      </c>
      <c r="FM153" s="63">
        <f t="shared" si="407"/>
        <v>17675159.6924778</v>
      </c>
      <c r="FN153" s="65">
        <f t="shared" si="456"/>
        <v>17.675159692477799</v>
      </c>
      <c r="FO153" s="66">
        <f t="shared" si="408"/>
        <v>151.29385648665999</v>
      </c>
      <c r="FQ153" s="73">
        <f>IF('Picking Information'!U156="Y",'Calculations Page'!FG153,-1)</f>
        <v>-1</v>
      </c>
      <c r="FR153" s="72">
        <f>IF('Picking Information'!U156="Y",'Calculations Page'!FN153,-1)</f>
        <v>-1</v>
      </c>
      <c r="FS153" s="72" t="e">
        <f>IF('Picking Information'!A156="Y",1,'Calculations Page'!X153)</f>
        <v>#DIV/0!</v>
      </c>
      <c r="FT153" s="72">
        <f t="shared" si="457"/>
        <v>99.853999999999999</v>
      </c>
      <c r="FU153" s="72" t="e">
        <f t="shared" si="409"/>
        <v>#DIV/0!</v>
      </c>
      <c r="FV153" s="72" t="e">
        <f t="shared" si="458"/>
        <v>#DIV/0!</v>
      </c>
      <c r="FW153" s="74" t="e">
        <f t="shared" si="410"/>
        <v>#DIV/0!</v>
      </c>
      <c r="FY153" s="79">
        <f t="shared" si="431"/>
        <v>-4.4615768997394441E-5</v>
      </c>
      <c r="FZ153" s="80">
        <f t="shared" si="432"/>
        <v>-4.4615768997394441E-5</v>
      </c>
      <c r="GA153" s="80">
        <f>(DE153/1000)/'Calculations Page'!EH153</f>
        <v>-5.7387232789423684E-4</v>
      </c>
      <c r="GB153" s="80">
        <f t="shared" si="433"/>
        <v>-8.0649971243075807E-4</v>
      </c>
      <c r="GC153" s="80">
        <f>(DG153/1000)/'Calculations Page'!EH153</f>
        <v>-5.6690426926982033E-4</v>
      </c>
      <c r="GD153" s="80">
        <f t="shared" si="434"/>
        <v>-8.031950017704612E-4</v>
      </c>
      <c r="GE153" s="80">
        <f>(DI153/1000)/'Calculations Page'!EH153</f>
        <v>0</v>
      </c>
      <c r="GF153" s="80" t="e">
        <f t="shared" si="435"/>
        <v>#DIV/0!</v>
      </c>
      <c r="GG153" s="81">
        <f t="shared" si="411"/>
        <v>-7.0709483117264462E-4</v>
      </c>
      <c r="GH153" s="516">
        <f t="shared" si="436"/>
        <v>-1.276655269916807E-22</v>
      </c>
      <c r="GI153" s="515"/>
      <c r="GJ153" s="243"/>
      <c r="GK153" s="85" t="str">
        <f t="shared" si="412"/>
        <v>0.000</v>
      </c>
      <c r="GL153" s="86" t="str">
        <f t="shared" si="413"/>
        <v>0.000</v>
      </c>
      <c r="GM153" s="86" t="str">
        <f t="shared" si="414"/>
        <v>0.00</v>
      </c>
      <c r="GN153" s="86" t="str">
        <f t="shared" si="415"/>
        <v>0.00</v>
      </c>
      <c r="GO153" s="86" t="str">
        <f t="shared" si="416"/>
        <v>0.00</v>
      </c>
      <c r="GP153" s="86" t="str">
        <f t="shared" si="417"/>
        <v>0.00</v>
      </c>
      <c r="GQ153" s="86" t="str">
        <f t="shared" si="418"/>
        <v>0.00</v>
      </c>
      <c r="GR153" s="86" t="e">
        <f t="shared" si="419"/>
        <v>#DIV/0!</v>
      </c>
      <c r="GS153" s="86" t="str">
        <f t="shared" si="420"/>
        <v>-1.00</v>
      </c>
      <c r="GT153" s="86" t="e">
        <f t="shared" si="421"/>
        <v>#DIV/0!</v>
      </c>
      <c r="GU153" s="86" t="e">
        <f t="shared" si="422"/>
        <v>#DIV/0!</v>
      </c>
      <c r="GV153" s="87" t="e">
        <f t="shared" si="423"/>
        <v>#DIV/0!</v>
      </c>
      <c r="GW153" s="87" t="str">
        <f t="shared" si="424"/>
        <v>-1.00</v>
      </c>
      <c r="GX153" s="129"/>
      <c r="GY153" s="93"/>
    </row>
    <row r="154" spans="1:207">
      <c r="A154" s="39">
        <f>'Picking Information'!B157</f>
        <v>0</v>
      </c>
      <c r="B154" s="40">
        <f>'Picking Information'!D157</f>
        <v>0</v>
      </c>
      <c r="C154" s="40">
        <f>'Picking Information'!E157</f>
        <v>0</v>
      </c>
      <c r="D154" s="45">
        <f>'Picking Information'!F157</f>
        <v>0</v>
      </c>
      <c r="E154" s="45">
        <v>1</v>
      </c>
      <c r="F154" s="121">
        <f>'Picking Information'!H157</f>
        <v>0</v>
      </c>
      <c r="G154" s="121">
        <f>'Picking Information'!I157</f>
        <v>0</v>
      </c>
      <c r="H154" s="121">
        <f>'Picking Information'!J157</f>
        <v>0</v>
      </c>
      <c r="I154" s="121">
        <f>'Picking Information'!K157</f>
        <v>0</v>
      </c>
      <c r="J154" s="121">
        <f t="shared" si="320"/>
        <v>0</v>
      </c>
      <c r="K154" s="121">
        <f t="shared" si="321"/>
        <v>0</v>
      </c>
      <c r="L154" s="121">
        <f t="shared" si="322"/>
        <v>0</v>
      </c>
      <c r="M154" s="121">
        <f>IF('Picking Information'!P157="N",'Calculations Page'!F154*1.5,'Calculations Page'!F154)</f>
        <v>0</v>
      </c>
      <c r="N154" s="46">
        <f>'Picking Information'!R157</f>
        <v>0</v>
      </c>
      <c r="O154" s="222"/>
      <c r="P154" s="47">
        <f t="shared" si="323"/>
        <v>0</v>
      </c>
      <c r="Q154" s="306">
        <f t="shared" si="324"/>
        <v>-1</v>
      </c>
      <c r="R154" s="47">
        <f t="shared" si="325"/>
        <v>1.013358894683579</v>
      </c>
      <c r="S154" s="47" t="e">
        <f t="shared" si="326"/>
        <v>#DIV/0!</v>
      </c>
      <c r="T154" s="47" t="e">
        <f t="shared" si="327"/>
        <v>#DIV/0!</v>
      </c>
      <c r="U154" s="47">
        <f t="shared" si="328"/>
        <v>0.77623303054496762</v>
      </c>
      <c r="V154" s="47" t="e">
        <f t="shared" si="329"/>
        <v>#DIV/0!</v>
      </c>
      <c r="W154" s="47" t="e">
        <f t="shared" si="330"/>
        <v>#DIV/0!</v>
      </c>
      <c r="X154" s="239" t="e">
        <f t="shared" si="331"/>
        <v>#DIV/0!</v>
      </c>
      <c r="Y154" s="306">
        <f t="shared" si="437"/>
        <v>-6350.29</v>
      </c>
      <c r="Z154" s="306">
        <f t="shared" si="438"/>
        <v>-5</v>
      </c>
      <c r="AA154" s="192"/>
      <c r="AB154" s="192"/>
      <c r="AC154" s="192"/>
      <c r="AD154" s="192"/>
      <c r="AE154" s="192"/>
      <c r="AF154" s="192"/>
      <c r="AG154" s="251">
        <f t="shared" si="425"/>
        <v>1433738424205.7283</v>
      </c>
      <c r="AH154" s="246">
        <f t="shared" si="332"/>
        <v>8608725199.2922001</v>
      </c>
      <c r="AI154" s="246">
        <f t="shared" si="426"/>
        <v>1691112105561.1543</v>
      </c>
      <c r="AJ154" s="246">
        <f t="shared" si="333"/>
        <v>13847555888.523577</v>
      </c>
      <c r="AK154" s="246">
        <f t="shared" si="427"/>
        <v>174546574.43947619</v>
      </c>
      <c r="AL154" s="246">
        <f t="shared" si="334"/>
        <v>79527107.403615773</v>
      </c>
      <c r="AM154" s="213">
        <f t="shared" si="439"/>
        <v>0</v>
      </c>
      <c r="AN154" s="256">
        <f t="shared" si="335"/>
        <v>1303284548.9639471</v>
      </c>
      <c r="AO154" s="252">
        <f t="shared" si="336"/>
        <v>1433738424205.7283</v>
      </c>
      <c r="AP154" s="252">
        <f t="shared" si="428"/>
        <v>-2.199E-3</v>
      </c>
      <c r="AQ154" s="252">
        <f t="shared" si="429"/>
        <v>-0.99998423165137618</v>
      </c>
      <c r="AR154" s="252">
        <f t="shared" si="337"/>
        <v>8608725199.2922001</v>
      </c>
      <c r="AS154" s="252">
        <f t="shared" si="430"/>
        <v>1.6318924942564423E-4</v>
      </c>
      <c r="AT154" s="252">
        <f t="shared" si="338"/>
        <v>-7.452123257462559E-2</v>
      </c>
      <c r="AU154" s="252">
        <f t="shared" si="339"/>
        <v>137290153.01859486</v>
      </c>
      <c r="AV154" s="252">
        <f t="shared" si="440"/>
        <v>9456562.6330664139</v>
      </c>
      <c r="AW154" s="252">
        <f t="shared" si="340"/>
        <v>996169.97067578149</v>
      </c>
      <c r="AX154" s="252">
        <f t="shared" si="441"/>
        <v>2673662207.5426502</v>
      </c>
      <c r="AY154" s="252">
        <f t="shared" si="442"/>
        <v>1691112105561.1543</v>
      </c>
      <c r="AZ154" s="252">
        <f t="shared" si="443"/>
        <v>-0.13029600894067567</v>
      </c>
      <c r="BA154" s="252">
        <f t="shared" si="444"/>
        <v>-1</v>
      </c>
      <c r="BB154" s="252">
        <f t="shared" si="445"/>
        <v>13847555888.523577</v>
      </c>
      <c r="BC154" s="252">
        <f t="shared" si="446"/>
        <v>5.34545603211162E-4</v>
      </c>
      <c r="BD154" s="252">
        <f t="shared" si="447"/>
        <v>-4.1025163014571245E-3</v>
      </c>
      <c r="BE154" s="252">
        <f t="shared" si="448"/>
        <v>26831629.130094022</v>
      </c>
      <c r="BF154" s="252">
        <f t="shared" si="341"/>
        <v>269331.52955150726</v>
      </c>
      <c r="BG154" s="252">
        <f t="shared" si="342"/>
        <v>124328.76421099737</v>
      </c>
      <c r="BH154" s="213"/>
      <c r="BI154" s="213"/>
      <c r="BJ154" s="213"/>
      <c r="BK154" s="213"/>
      <c r="BL154" s="213">
        <f t="shared" si="449"/>
        <v>0</v>
      </c>
      <c r="BM154" s="485">
        <f>(($AC$20-'ICPMS Data'!V155)/('ICPMS Data'!V155/$AC$12-1)*AG154)</f>
        <v>1442224508600.5576</v>
      </c>
      <c r="BN154" s="485">
        <f t="shared" si="343"/>
        <v>1433738424205.7283</v>
      </c>
      <c r="BO154" s="485">
        <f>$AC$33-'ICPMS Data'!V155</f>
        <v>-0.99999899999999997</v>
      </c>
      <c r="BP154" s="485">
        <f>'ICPMS Data'!V155/$AC$12-1</f>
        <v>-0.9928325688073395</v>
      </c>
      <c r="BQ154" s="485">
        <f t="shared" si="344"/>
        <v>8608725199.2922001</v>
      </c>
      <c r="BR154" s="485">
        <f>SQRT($AD$33^2+'ICPMS Data'!W155^2)</f>
        <v>1</v>
      </c>
      <c r="BS154" s="485">
        <f>BP154*SQRT(('ICPMS Data'!W155/'ICPMS Data'!V155)^2+($AE$12/$AC$12)^2)</f>
        <v>-0.99285807041188889</v>
      </c>
      <c r="BT154" s="485">
        <f t="shared" si="345"/>
        <v>2039659057534.6572</v>
      </c>
      <c r="BU154" s="485">
        <f t="shared" si="450"/>
        <v>10464703511.882029</v>
      </c>
      <c r="BV154" s="485">
        <f t="shared" si="346"/>
        <v>14799656485.616226</v>
      </c>
      <c r="BW154" s="485">
        <f>AI154*(($AC$21-'ICPMS Data'!X155)/('ICPMS Data'!X155/$AC$13-1))</f>
        <v>1473438918630.7102</v>
      </c>
      <c r="BX154" s="485">
        <f t="shared" si="347"/>
        <v>1691112105561.1543</v>
      </c>
      <c r="BY154" s="485">
        <f>$AC$34-'ICPMS Data'!X155</f>
        <v>-0.99999899999999997</v>
      </c>
      <c r="BZ154" s="485">
        <f>'ICPMS Data'!X155/$AC$13-1</f>
        <v>-1</v>
      </c>
      <c r="CA154" s="485">
        <f t="shared" si="348"/>
        <v>13847555888.523577</v>
      </c>
      <c r="CB154" s="485">
        <f>SQRT($AD$34^2+'ICPMS Data'!Y155^2)</f>
        <v>1</v>
      </c>
      <c r="CC154" s="485">
        <f>BZ154*SQRT(('ICPMS Data'!Y155/'ICPMS Data'!X155)^2+($AE$13/$AC$13)^2)</f>
        <v>-1</v>
      </c>
      <c r="CD154" s="485">
        <f t="shared" si="349"/>
        <v>2083793272822.5024</v>
      </c>
      <c r="CE154" s="485">
        <v>0</v>
      </c>
      <c r="CF154" s="485">
        <v>0</v>
      </c>
      <c r="CG154" s="213">
        <f t="shared" si="350"/>
        <v>0</v>
      </c>
      <c r="CH154" s="262">
        <f t="shared" si="351"/>
        <v>1440921224051.5938</v>
      </c>
      <c r="CI154" s="257">
        <f t="shared" si="352"/>
        <v>2039659062155.1809</v>
      </c>
      <c r="CJ154" s="257">
        <f t="shared" si="451"/>
        <v>10455246949.248962</v>
      </c>
      <c r="CK154" s="257">
        <f t="shared" si="353"/>
        <v>14799656519.142496</v>
      </c>
      <c r="CL154" s="262">
        <f t="shared" si="354"/>
        <v>1470765256423.1675</v>
      </c>
      <c r="CM154" s="257">
        <f t="shared" si="355"/>
        <v>2083793272995.249</v>
      </c>
      <c r="CN154" s="262">
        <f t="shared" si="356"/>
        <v>-269331.52955150726</v>
      </c>
      <c r="CO154" s="257">
        <f t="shared" si="357"/>
        <v>124328.76421099737</v>
      </c>
      <c r="CP154" s="286"/>
      <c r="CQ154" s="218">
        <f t="shared" si="358"/>
        <v>2.4109243704332935E-12</v>
      </c>
      <c r="CR154" s="48">
        <f t="shared" si="359"/>
        <v>3.3882271664527924E-12</v>
      </c>
      <c r="CS154" s="219">
        <f t="shared" si="360"/>
        <v>2.3935568505840428E-12</v>
      </c>
      <c r="CT154" s="219">
        <f t="shared" si="361"/>
        <v>3.3881379770019618E-12</v>
      </c>
      <c r="CU154" s="323">
        <f t="shared" si="362"/>
        <v>0.56437141893797726</v>
      </c>
      <c r="CV154" s="219">
        <f t="shared" si="363"/>
        <v>1.7367519849250768E-14</v>
      </c>
      <c r="CW154" s="219">
        <f t="shared" si="364"/>
        <v>2.4584147041764943E-14</v>
      </c>
      <c r="CX154" s="323">
        <f t="shared" si="365"/>
        <v>3.5831675947316753E-3</v>
      </c>
      <c r="CY154" s="48">
        <f t="shared" si="366"/>
        <v>2.443131655187986E-12</v>
      </c>
      <c r="CZ154" s="48">
        <f t="shared" si="367"/>
        <v>3.4614506195934368E-12</v>
      </c>
      <c r="DA154" s="323">
        <f t="shared" si="368"/>
        <v>0.43204541346729097</v>
      </c>
      <c r="DB154" s="219">
        <f t="shared" si="369"/>
        <v>0</v>
      </c>
      <c r="DC154" s="219">
        <f t="shared" si="370"/>
        <v>0</v>
      </c>
      <c r="DD154" s="213"/>
      <c r="DE154" s="267">
        <f t="shared" si="371"/>
        <v>0.57387232789423681</v>
      </c>
      <c r="DF154" s="263">
        <f t="shared" si="372"/>
        <v>0.80649971243075813</v>
      </c>
      <c r="DG154" s="263">
        <f t="shared" si="373"/>
        <v>0.56690426926982029</v>
      </c>
      <c r="DH154" s="263">
        <f t="shared" si="374"/>
        <v>0.8031950017704611</v>
      </c>
      <c r="DI154" s="263">
        <f t="shared" si="375"/>
        <v>0</v>
      </c>
      <c r="DJ154" s="268">
        <f t="shared" si="376"/>
        <v>0</v>
      </c>
      <c r="DL154" s="49">
        <f>'He Data'!P156/(1000000000*22413.6)</f>
        <v>4.4615768997394438E-14</v>
      </c>
      <c r="DM154" s="45">
        <f>DL154*('He Data'!Q156/'He Data'!P156)</f>
        <v>4.4615768997394438E-14</v>
      </c>
      <c r="DN154" s="50">
        <f t="shared" si="377"/>
        <v>26867616090.23093</v>
      </c>
      <c r="DO154" s="51">
        <f>DN154*('He Data'!Q156/'He Data'!P156)</f>
        <v>26867616090.23093</v>
      </c>
      <c r="DP154" s="50" t="e">
        <f t="shared" si="378"/>
        <v>#DIV/0!</v>
      </c>
      <c r="DQ154" s="50" t="e">
        <f t="shared" si="379"/>
        <v>#DIV/0!</v>
      </c>
      <c r="DR154" s="50">
        <f>('He Data'!P156/1000000000)*0.0000000008107131194</f>
        <v>8.1071311940000007E-19</v>
      </c>
      <c r="DS154" s="50">
        <f>('He Data'!P156/1000000000)/3785.41178*42</f>
        <v>1.1095226210766429E-11</v>
      </c>
      <c r="DW154" s="213">
        <f t="shared" si="452"/>
        <v>0</v>
      </c>
      <c r="DX154" s="324">
        <f t="shared" si="453"/>
        <v>11.682668485640901</v>
      </c>
      <c r="DY154" s="325">
        <f t="shared" si="380"/>
        <v>12.479820849095493</v>
      </c>
      <c r="DZ154" s="326">
        <f t="shared" si="381"/>
        <v>11682668.485640902</v>
      </c>
      <c r="EA154" s="326">
        <f t="shared" si="382"/>
        <v>4.4615793103292131E-14</v>
      </c>
      <c r="EB154" s="324">
        <f t="shared" si="383"/>
        <v>-5.40299948539397E-7</v>
      </c>
      <c r="EC154" s="326">
        <f t="shared" si="384"/>
        <v>11682662.173495721</v>
      </c>
      <c r="ED154" s="324">
        <f t="shared" si="385"/>
        <v>11.682662173495721</v>
      </c>
      <c r="EE154" s="326"/>
      <c r="EF154" s="457">
        <f>'Picking Information'!B157</f>
        <v>0</v>
      </c>
      <c r="EG154" s="459">
        <f>'Picking Information'!C157</f>
        <v>0</v>
      </c>
      <c r="EH154" s="510">
        <f>IF($EG154="a",'Alpha Ejection Compiler'!G154,IF($EG154="z",'Alpha Ejection Compiler'!N154,IF($EG154="t",'Alpha Ejection Compiler'!U154,IF($EG154="m",'Alpha Ejection Compiler'!AB154,-1))))</f>
        <v>-1</v>
      </c>
      <c r="EI154" s="511">
        <f>'Alpha Ejection Compiler'!E154</f>
        <v>-1</v>
      </c>
      <c r="EJ154" s="30">
        <f>IF($EG154="a",'Alpha Ejection Compiler'!H154,IF($EG154="z",'Alpha Ejection Compiler'!O154,IF($EG154="t",'Alpha Ejection Compiler'!V154,IF($EG154="m",'Alpha Ejection Compiler'!AC154,-1))))</f>
        <v>-1</v>
      </c>
      <c r="EK154" s="30">
        <f>IF($EG154="a",'Alpha Ejection Compiler'!I154,IF($EG154="z",'Alpha Ejection Compiler'!P154,IF($EG154="t",'Alpha Ejection Compiler'!W154,IF($EG154="m",'Alpha Ejection Compiler'!AD154,-1))))</f>
        <v>-1</v>
      </c>
      <c r="EL154" s="30">
        <f>IF($EG154="a",'Alpha Ejection Compiler'!J154,IF($EG154="z",'Alpha Ejection Compiler'!Q154,IF($EG154="t",'Alpha Ejection Compiler'!X154,IF($EG154="m",'Alpha Ejection Compiler'!AE154,-1))))</f>
        <v>-1</v>
      </c>
      <c r="EM154" s="30">
        <f>IF($EG154="a",'Alpha Ejection Compiler'!K154,IF($EG154="z",'Alpha Ejection Compiler'!R154,IF($EG154="t",'Alpha Ejection Compiler'!Y154,IF($EG154="m",'Alpha Ejection Compiler'!AF154,-1))))</f>
        <v>-1</v>
      </c>
      <c r="EN154" s="30">
        <f t="shared" si="386"/>
        <v>-1</v>
      </c>
      <c r="EO154" s="30" t="e">
        <f t="shared" si="387"/>
        <v>#DIV/0!</v>
      </c>
      <c r="EP154" s="213">
        <f t="shared" si="454"/>
        <v>0</v>
      </c>
      <c r="EQ154" s="474">
        <f t="shared" si="455"/>
        <v>11.682662173495721</v>
      </c>
      <c r="ER154" s="475">
        <f t="shared" si="388"/>
        <v>12.479814106248931</v>
      </c>
      <c r="ES154" s="473">
        <f t="shared" si="389"/>
        <v>11682662.173495721</v>
      </c>
      <c r="ET154" s="476">
        <f t="shared" si="390"/>
        <v>-4.4615768974666977E-14</v>
      </c>
      <c r="EU154" s="478">
        <f t="shared" si="391"/>
        <v>1.9999999994905957</v>
      </c>
      <c r="EV154" s="477">
        <f t="shared" si="392"/>
        <v>35047986.514535964</v>
      </c>
      <c r="EW154" s="474">
        <f t="shared" si="393"/>
        <v>35.047986514535964</v>
      </c>
      <c r="EX154" s="474"/>
      <c r="EZ154" s="128">
        <f t="shared" si="394"/>
        <v>2.9704040515747972E-21</v>
      </c>
      <c r="FA154" s="63">
        <f t="shared" si="395"/>
        <v>1.1973081346474233E-22</v>
      </c>
      <c r="FB154" s="67">
        <f t="shared" si="396"/>
        <v>7.2524363184255366E-22</v>
      </c>
      <c r="FC154" s="63">
        <f t="shared" si="397"/>
        <v>0</v>
      </c>
      <c r="FD154" s="63">
        <f t="shared" si="398"/>
        <v>3.8153784968820935E-21</v>
      </c>
      <c r="FE154" s="67">
        <f t="shared" si="399"/>
        <v>1.610802832088443E-10</v>
      </c>
      <c r="FF154" s="67">
        <f t="shared" si="400"/>
        <v>11682668.485640902</v>
      </c>
      <c r="FG154" s="64">
        <f t="shared" si="401"/>
        <v>11.682668485640901</v>
      </c>
      <c r="FH154" s="65" t="e">
        <f t="shared" si="402"/>
        <v>#DIV/0!</v>
      </c>
      <c r="FI154" s="65" t="e">
        <f t="shared" si="403"/>
        <v>#DIV/0!</v>
      </c>
      <c r="FJ154" s="65" t="e">
        <f t="shared" si="404"/>
        <v>#DIV/0!</v>
      </c>
      <c r="FK154" s="63">
        <f t="shared" si="405"/>
        <v>3.8153784968820935E-21</v>
      </c>
      <c r="FL154" s="63">
        <f t="shared" si="406"/>
        <v>4.3317286102918066E-21</v>
      </c>
      <c r="FM154" s="63">
        <f t="shared" si="407"/>
        <v>17675159.6924778</v>
      </c>
      <c r="FN154" s="65">
        <f t="shared" si="456"/>
        <v>17.675159692477799</v>
      </c>
      <c r="FO154" s="66">
        <f t="shared" si="408"/>
        <v>151.29385648665999</v>
      </c>
      <c r="FQ154" s="73">
        <f>IF('Picking Information'!U157="Y",'Calculations Page'!FG154,-1)</f>
        <v>-1</v>
      </c>
      <c r="FR154" s="72">
        <f>IF('Picking Information'!U157="Y",'Calculations Page'!FN154,-1)</f>
        <v>-1</v>
      </c>
      <c r="FS154" s="72" t="e">
        <f>IF('Picking Information'!A157="Y",1,'Calculations Page'!X154)</f>
        <v>#DIV/0!</v>
      </c>
      <c r="FT154" s="72">
        <f t="shared" si="457"/>
        <v>99.853999999999999</v>
      </c>
      <c r="FU154" s="72" t="e">
        <f t="shared" si="409"/>
        <v>#DIV/0!</v>
      </c>
      <c r="FV154" s="72" t="e">
        <f t="shared" si="458"/>
        <v>#DIV/0!</v>
      </c>
      <c r="FW154" s="74" t="e">
        <f t="shared" si="410"/>
        <v>#DIV/0!</v>
      </c>
      <c r="FY154" s="79">
        <f t="shared" si="431"/>
        <v>-4.4615768997394441E-5</v>
      </c>
      <c r="FZ154" s="80">
        <f t="shared" si="432"/>
        <v>-4.4615768997394441E-5</v>
      </c>
      <c r="GA154" s="80">
        <f>(DE154/1000)/'Calculations Page'!EH154</f>
        <v>-5.7387232789423684E-4</v>
      </c>
      <c r="GB154" s="80">
        <f t="shared" si="433"/>
        <v>-8.0649971243075807E-4</v>
      </c>
      <c r="GC154" s="80">
        <f>(DG154/1000)/'Calculations Page'!EH154</f>
        <v>-5.6690426926982033E-4</v>
      </c>
      <c r="GD154" s="80">
        <f t="shared" si="434"/>
        <v>-8.031950017704612E-4</v>
      </c>
      <c r="GE154" s="80">
        <f>(DI154/1000)/'Calculations Page'!EH154</f>
        <v>0</v>
      </c>
      <c r="GF154" s="80" t="e">
        <f t="shared" si="435"/>
        <v>#DIV/0!</v>
      </c>
      <c r="GG154" s="81">
        <f t="shared" si="411"/>
        <v>-7.0709483117264462E-4</v>
      </c>
      <c r="GH154" s="516">
        <f t="shared" si="436"/>
        <v>-1.276655269916807E-22</v>
      </c>
      <c r="GI154" s="515"/>
      <c r="GJ154" s="243"/>
      <c r="GK154" s="85" t="str">
        <f t="shared" si="412"/>
        <v>0.000</v>
      </c>
      <c r="GL154" s="86" t="str">
        <f t="shared" si="413"/>
        <v>0.000</v>
      </c>
      <c r="GM154" s="86" t="str">
        <f t="shared" si="414"/>
        <v>0.00</v>
      </c>
      <c r="GN154" s="86" t="str">
        <f t="shared" si="415"/>
        <v>0.00</v>
      </c>
      <c r="GO154" s="86" t="str">
        <f t="shared" si="416"/>
        <v>0.00</v>
      </c>
      <c r="GP154" s="86" t="str">
        <f t="shared" si="417"/>
        <v>0.00</v>
      </c>
      <c r="GQ154" s="86" t="str">
        <f t="shared" si="418"/>
        <v>0.00</v>
      </c>
      <c r="GR154" s="86" t="e">
        <f t="shared" si="419"/>
        <v>#DIV/0!</v>
      </c>
      <c r="GS154" s="86" t="str">
        <f t="shared" si="420"/>
        <v>-1.00</v>
      </c>
      <c r="GT154" s="86" t="e">
        <f t="shared" si="421"/>
        <v>#DIV/0!</v>
      </c>
      <c r="GU154" s="86" t="e">
        <f t="shared" si="422"/>
        <v>#DIV/0!</v>
      </c>
      <c r="GV154" s="87" t="e">
        <f t="shared" si="423"/>
        <v>#DIV/0!</v>
      </c>
      <c r="GW154" s="87" t="str">
        <f t="shared" si="424"/>
        <v>-1.00</v>
      </c>
      <c r="GX154" s="129"/>
      <c r="GY154" s="93"/>
    </row>
    <row r="155" spans="1:207">
      <c r="A155" s="39">
        <f>'Picking Information'!B158</f>
        <v>0</v>
      </c>
      <c r="B155" s="40">
        <f>'Picking Information'!D158</f>
        <v>0</v>
      </c>
      <c r="C155" s="40">
        <f>'Picking Information'!E158</f>
        <v>0</v>
      </c>
      <c r="D155" s="45">
        <f>'Picking Information'!F158</f>
        <v>0</v>
      </c>
      <c r="E155" s="45">
        <v>1</v>
      </c>
      <c r="F155" s="121">
        <f>'Picking Information'!H158</f>
        <v>0</v>
      </c>
      <c r="G155" s="121">
        <f>'Picking Information'!I158</f>
        <v>0</v>
      </c>
      <c r="H155" s="121">
        <f>'Picking Information'!J158</f>
        <v>0</v>
      </c>
      <c r="I155" s="121">
        <f>'Picking Information'!K158</f>
        <v>0</v>
      </c>
      <c r="J155" s="121">
        <f t="shared" si="320"/>
        <v>0</v>
      </c>
      <c r="K155" s="121">
        <f t="shared" si="321"/>
        <v>0</v>
      </c>
      <c r="L155" s="121">
        <f t="shared" si="322"/>
        <v>0</v>
      </c>
      <c r="M155" s="121">
        <f>IF('Picking Information'!P158="N",'Calculations Page'!F155*1.5,'Calculations Page'!F155)</f>
        <v>0</v>
      </c>
      <c r="N155" s="46">
        <f>'Picking Information'!R158</f>
        <v>0</v>
      </c>
      <c r="O155" s="222"/>
      <c r="P155" s="47">
        <f t="shared" si="323"/>
        <v>0</v>
      </c>
      <c r="Q155" s="306">
        <f t="shared" si="324"/>
        <v>-1</v>
      </c>
      <c r="R155" s="47">
        <f t="shared" si="325"/>
        <v>1.013358894683579</v>
      </c>
      <c r="S155" s="47" t="e">
        <f t="shared" si="326"/>
        <v>#DIV/0!</v>
      </c>
      <c r="T155" s="47" t="e">
        <f t="shared" si="327"/>
        <v>#DIV/0!</v>
      </c>
      <c r="U155" s="47">
        <f t="shared" si="328"/>
        <v>0.77623303054496762</v>
      </c>
      <c r="V155" s="47" t="e">
        <f t="shared" si="329"/>
        <v>#DIV/0!</v>
      </c>
      <c r="W155" s="47" t="e">
        <f t="shared" si="330"/>
        <v>#DIV/0!</v>
      </c>
      <c r="X155" s="239" t="e">
        <f t="shared" si="331"/>
        <v>#DIV/0!</v>
      </c>
      <c r="Y155" s="306">
        <f t="shared" si="437"/>
        <v>-6350.29</v>
      </c>
      <c r="Z155" s="306">
        <f t="shared" si="438"/>
        <v>-5</v>
      </c>
      <c r="AA155" s="192"/>
      <c r="AB155" s="192"/>
      <c r="AC155" s="192"/>
      <c r="AD155" s="192"/>
      <c r="AE155" s="192"/>
      <c r="AF155" s="192"/>
      <c r="AG155" s="251">
        <f t="shared" si="425"/>
        <v>1433738424205.7283</v>
      </c>
      <c r="AH155" s="246">
        <f t="shared" si="332"/>
        <v>8608725199.2922001</v>
      </c>
      <c r="AI155" s="246">
        <f t="shared" si="426"/>
        <v>1691112105561.1543</v>
      </c>
      <c r="AJ155" s="246">
        <f t="shared" si="333"/>
        <v>13847555888.523577</v>
      </c>
      <c r="AK155" s="246">
        <f t="shared" si="427"/>
        <v>174546574.43947619</v>
      </c>
      <c r="AL155" s="246">
        <f t="shared" si="334"/>
        <v>79527107.403615773</v>
      </c>
      <c r="AM155" s="213">
        <f t="shared" si="439"/>
        <v>0</v>
      </c>
      <c r="AN155" s="256">
        <f t="shared" si="335"/>
        <v>1303284548.9639471</v>
      </c>
      <c r="AO155" s="252">
        <f t="shared" si="336"/>
        <v>1433738424205.7283</v>
      </c>
      <c r="AP155" s="252">
        <f t="shared" si="428"/>
        <v>-2.199E-3</v>
      </c>
      <c r="AQ155" s="252">
        <f t="shared" si="429"/>
        <v>-0.99998423165137618</v>
      </c>
      <c r="AR155" s="252">
        <f t="shared" si="337"/>
        <v>8608725199.2922001</v>
      </c>
      <c r="AS155" s="252">
        <f t="shared" si="430"/>
        <v>1.6318924942564423E-4</v>
      </c>
      <c r="AT155" s="252">
        <f t="shared" si="338"/>
        <v>-7.452123257462559E-2</v>
      </c>
      <c r="AU155" s="252">
        <f t="shared" si="339"/>
        <v>137290153.01859486</v>
      </c>
      <c r="AV155" s="252">
        <f t="shared" si="440"/>
        <v>9456562.6330664139</v>
      </c>
      <c r="AW155" s="252">
        <f t="shared" si="340"/>
        <v>996169.97067578149</v>
      </c>
      <c r="AX155" s="252">
        <f t="shared" si="441"/>
        <v>2673662207.5426502</v>
      </c>
      <c r="AY155" s="252">
        <f t="shared" si="442"/>
        <v>1691112105561.1543</v>
      </c>
      <c r="AZ155" s="252">
        <f t="shared" si="443"/>
        <v>-0.13029600894067567</v>
      </c>
      <c r="BA155" s="252">
        <f t="shared" si="444"/>
        <v>-1</v>
      </c>
      <c r="BB155" s="252">
        <f t="shared" si="445"/>
        <v>13847555888.523577</v>
      </c>
      <c r="BC155" s="252">
        <f t="shared" si="446"/>
        <v>5.34545603211162E-4</v>
      </c>
      <c r="BD155" s="252">
        <f t="shared" si="447"/>
        <v>-4.1025163014571245E-3</v>
      </c>
      <c r="BE155" s="252">
        <f t="shared" si="448"/>
        <v>26831629.130094022</v>
      </c>
      <c r="BF155" s="252">
        <f t="shared" si="341"/>
        <v>269331.52955150726</v>
      </c>
      <c r="BG155" s="252">
        <f t="shared" si="342"/>
        <v>124328.76421099737</v>
      </c>
      <c r="BH155" s="213"/>
      <c r="BI155" s="213"/>
      <c r="BJ155" s="213"/>
      <c r="BK155" s="213"/>
      <c r="BL155" s="213">
        <f t="shared" si="449"/>
        <v>0</v>
      </c>
      <c r="BM155" s="485">
        <f>(($AC$20-'ICPMS Data'!V156)/('ICPMS Data'!V156/$AC$12-1)*AG155)</f>
        <v>1442224508600.5576</v>
      </c>
      <c r="BN155" s="485">
        <f t="shared" si="343"/>
        <v>1433738424205.7283</v>
      </c>
      <c r="BO155" s="485">
        <f>$AC$33-'ICPMS Data'!V156</f>
        <v>-0.99999899999999997</v>
      </c>
      <c r="BP155" s="485">
        <f>'ICPMS Data'!V156/$AC$12-1</f>
        <v>-0.9928325688073395</v>
      </c>
      <c r="BQ155" s="485">
        <f t="shared" si="344"/>
        <v>8608725199.2922001</v>
      </c>
      <c r="BR155" s="485">
        <f>SQRT($AD$33^2+'ICPMS Data'!W156^2)</f>
        <v>1</v>
      </c>
      <c r="BS155" s="485">
        <f>BP155*SQRT(('ICPMS Data'!W156/'ICPMS Data'!V156)^2+($AE$12/$AC$12)^2)</f>
        <v>-0.99285807041188889</v>
      </c>
      <c r="BT155" s="485">
        <f t="shared" si="345"/>
        <v>2039659057534.6572</v>
      </c>
      <c r="BU155" s="485">
        <f t="shared" si="450"/>
        <v>10464703511.882029</v>
      </c>
      <c r="BV155" s="485">
        <f t="shared" si="346"/>
        <v>14799656485.616226</v>
      </c>
      <c r="BW155" s="485">
        <f>AI155*(($AC$21-'ICPMS Data'!X156)/('ICPMS Data'!X156/$AC$13-1))</f>
        <v>1473438918630.7102</v>
      </c>
      <c r="BX155" s="485">
        <f t="shared" si="347"/>
        <v>1691112105561.1543</v>
      </c>
      <c r="BY155" s="485">
        <f>$AC$34-'ICPMS Data'!X156</f>
        <v>-0.99999899999999997</v>
      </c>
      <c r="BZ155" s="485">
        <f>'ICPMS Data'!X156/$AC$13-1</f>
        <v>-1</v>
      </c>
      <c r="CA155" s="485">
        <f t="shared" si="348"/>
        <v>13847555888.523577</v>
      </c>
      <c r="CB155" s="485">
        <f>SQRT($AD$34^2+'ICPMS Data'!Y156^2)</f>
        <v>1</v>
      </c>
      <c r="CC155" s="485">
        <f>BZ155*SQRT(('ICPMS Data'!Y156/'ICPMS Data'!X156)^2+($AE$13/$AC$13)^2)</f>
        <v>-1</v>
      </c>
      <c r="CD155" s="485">
        <f t="shared" si="349"/>
        <v>2083793272822.5024</v>
      </c>
      <c r="CE155" s="485">
        <v>0</v>
      </c>
      <c r="CF155" s="485">
        <v>0</v>
      </c>
      <c r="CG155" s="213">
        <f t="shared" si="350"/>
        <v>0</v>
      </c>
      <c r="CH155" s="262">
        <f t="shared" si="351"/>
        <v>1440921224051.5938</v>
      </c>
      <c r="CI155" s="257">
        <f t="shared" si="352"/>
        <v>2039659062155.1809</v>
      </c>
      <c r="CJ155" s="257">
        <f t="shared" si="451"/>
        <v>10455246949.248962</v>
      </c>
      <c r="CK155" s="257">
        <f t="shared" si="353"/>
        <v>14799656519.142496</v>
      </c>
      <c r="CL155" s="262">
        <f t="shared" si="354"/>
        <v>1470765256423.1675</v>
      </c>
      <c r="CM155" s="257">
        <f t="shared" si="355"/>
        <v>2083793272995.249</v>
      </c>
      <c r="CN155" s="262">
        <f t="shared" si="356"/>
        <v>-269331.52955150726</v>
      </c>
      <c r="CO155" s="257">
        <f t="shared" si="357"/>
        <v>124328.76421099737</v>
      </c>
      <c r="CP155" s="286"/>
      <c r="CQ155" s="218">
        <f t="shared" si="358"/>
        <v>2.4109243704332935E-12</v>
      </c>
      <c r="CR155" s="48">
        <f t="shared" si="359"/>
        <v>3.3882271664527924E-12</v>
      </c>
      <c r="CS155" s="219">
        <f t="shared" si="360"/>
        <v>2.3935568505840428E-12</v>
      </c>
      <c r="CT155" s="219">
        <f t="shared" si="361"/>
        <v>3.3881379770019618E-12</v>
      </c>
      <c r="CU155" s="323">
        <f t="shared" si="362"/>
        <v>0.56437141893797726</v>
      </c>
      <c r="CV155" s="219">
        <f t="shared" si="363"/>
        <v>1.7367519849250768E-14</v>
      </c>
      <c r="CW155" s="219">
        <f t="shared" si="364"/>
        <v>2.4584147041764943E-14</v>
      </c>
      <c r="CX155" s="323">
        <f t="shared" si="365"/>
        <v>3.5831675947316753E-3</v>
      </c>
      <c r="CY155" s="48">
        <f t="shared" si="366"/>
        <v>2.443131655187986E-12</v>
      </c>
      <c r="CZ155" s="48">
        <f t="shared" si="367"/>
        <v>3.4614506195934368E-12</v>
      </c>
      <c r="DA155" s="323">
        <f t="shared" si="368"/>
        <v>0.43204541346729097</v>
      </c>
      <c r="DB155" s="219">
        <f t="shared" si="369"/>
        <v>0</v>
      </c>
      <c r="DC155" s="219">
        <f t="shared" si="370"/>
        <v>0</v>
      </c>
      <c r="DD155" s="213"/>
      <c r="DE155" s="267">
        <f t="shared" si="371"/>
        <v>0.57387232789423681</v>
      </c>
      <c r="DF155" s="263">
        <f t="shared" si="372"/>
        <v>0.80649971243075813</v>
      </c>
      <c r="DG155" s="263">
        <f t="shared" si="373"/>
        <v>0.56690426926982029</v>
      </c>
      <c r="DH155" s="263">
        <f t="shared" si="374"/>
        <v>0.8031950017704611</v>
      </c>
      <c r="DI155" s="263">
        <f t="shared" si="375"/>
        <v>0</v>
      </c>
      <c r="DJ155" s="268">
        <f t="shared" si="376"/>
        <v>0</v>
      </c>
      <c r="DL155" s="49">
        <f>'He Data'!P157/(1000000000*22413.6)</f>
        <v>4.4615768997394438E-14</v>
      </c>
      <c r="DM155" s="45">
        <f>DL155*('He Data'!Q157/'He Data'!P157)</f>
        <v>4.4615768997394438E-14</v>
      </c>
      <c r="DN155" s="50">
        <f t="shared" si="377"/>
        <v>26867616090.23093</v>
      </c>
      <c r="DO155" s="51">
        <f>DN155*('He Data'!Q157/'He Data'!P157)</f>
        <v>26867616090.23093</v>
      </c>
      <c r="DP155" s="50" t="e">
        <f t="shared" si="378"/>
        <v>#DIV/0!</v>
      </c>
      <c r="DQ155" s="50" t="e">
        <f t="shared" si="379"/>
        <v>#DIV/0!</v>
      </c>
      <c r="DR155" s="50">
        <f>('He Data'!P157/1000000000)*0.0000000008107131194</f>
        <v>8.1071311940000007E-19</v>
      </c>
      <c r="DS155" s="50">
        <f>('He Data'!P157/1000000000)/3785.41178*42</f>
        <v>1.1095226210766429E-11</v>
      </c>
      <c r="DW155" s="213">
        <f t="shared" si="452"/>
        <v>0</v>
      </c>
      <c r="DX155" s="324">
        <f t="shared" si="453"/>
        <v>11.682668485640901</v>
      </c>
      <c r="DY155" s="325">
        <f t="shared" si="380"/>
        <v>12.479820849095493</v>
      </c>
      <c r="DZ155" s="326">
        <f t="shared" si="381"/>
        <v>11682668.485640902</v>
      </c>
      <c r="EA155" s="326">
        <f t="shared" si="382"/>
        <v>4.4615793103292131E-14</v>
      </c>
      <c r="EB155" s="324">
        <f t="shared" si="383"/>
        <v>-5.40299948539397E-7</v>
      </c>
      <c r="EC155" s="326">
        <f t="shared" si="384"/>
        <v>11682662.173495721</v>
      </c>
      <c r="ED155" s="324">
        <f t="shared" si="385"/>
        <v>11.682662173495721</v>
      </c>
      <c r="EE155" s="326"/>
      <c r="EF155" s="457">
        <f>'Picking Information'!B158</f>
        <v>0</v>
      </c>
      <c r="EG155" s="459">
        <f>'Picking Information'!C158</f>
        <v>0</v>
      </c>
      <c r="EH155" s="510">
        <f>IF($EG155="a",'Alpha Ejection Compiler'!G155,IF($EG155="z",'Alpha Ejection Compiler'!N155,IF($EG155="t",'Alpha Ejection Compiler'!U155,IF($EG155="m",'Alpha Ejection Compiler'!AB155,-1))))</f>
        <v>-1</v>
      </c>
      <c r="EI155" s="511">
        <f>'Alpha Ejection Compiler'!E155</f>
        <v>-1</v>
      </c>
      <c r="EJ155" s="30">
        <f>IF($EG155="a",'Alpha Ejection Compiler'!H155,IF($EG155="z",'Alpha Ejection Compiler'!O155,IF($EG155="t",'Alpha Ejection Compiler'!V155,IF($EG155="m",'Alpha Ejection Compiler'!AC155,-1))))</f>
        <v>-1</v>
      </c>
      <c r="EK155" s="30">
        <f>IF($EG155="a",'Alpha Ejection Compiler'!I155,IF($EG155="z",'Alpha Ejection Compiler'!P155,IF($EG155="t",'Alpha Ejection Compiler'!W155,IF($EG155="m",'Alpha Ejection Compiler'!AD155,-1))))</f>
        <v>-1</v>
      </c>
      <c r="EL155" s="30">
        <f>IF($EG155="a",'Alpha Ejection Compiler'!J155,IF($EG155="z",'Alpha Ejection Compiler'!Q155,IF($EG155="t",'Alpha Ejection Compiler'!X155,IF($EG155="m",'Alpha Ejection Compiler'!AE155,-1))))</f>
        <v>-1</v>
      </c>
      <c r="EM155" s="30">
        <f>IF($EG155="a",'Alpha Ejection Compiler'!K155,IF($EG155="z",'Alpha Ejection Compiler'!R155,IF($EG155="t",'Alpha Ejection Compiler'!Y155,IF($EG155="m",'Alpha Ejection Compiler'!AF155,-1))))</f>
        <v>-1</v>
      </c>
      <c r="EN155" s="30">
        <f t="shared" si="386"/>
        <v>-1</v>
      </c>
      <c r="EO155" s="30" t="e">
        <f t="shared" si="387"/>
        <v>#DIV/0!</v>
      </c>
      <c r="EP155" s="213">
        <f t="shared" si="454"/>
        <v>0</v>
      </c>
      <c r="EQ155" s="474">
        <f t="shared" si="455"/>
        <v>11.682662173495721</v>
      </c>
      <c r="ER155" s="475">
        <f t="shared" si="388"/>
        <v>12.479814106248931</v>
      </c>
      <c r="ES155" s="473">
        <f t="shared" si="389"/>
        <v>11682662.173495721</v>
      </c>
      <c r="ET155" s="476">
        <f t="shared" si="390"/>
        <v>-4.4615768974666977E-14</v>
      </c>
      <c r="EU155" s="478">
        <f t="shared" si="391"/>
        <v>1.9999999994905957</v>
      </c>
      <c r="EV155" s="477">
        <f t="shared" si="392"/>
        <v>35047986.514535964</v>
      </c>
      <c r="EW155" s="474">
        <f t="shared" si="393"/>
        <v>35.047986514535964</v>
      </c>
      <c r="EX155" s="474"/>
      <c r="EZ155" s="128">
        <f t="shared" si="394"/>
        <v>2.9704040515747972E-21</v>
      </c>
      <c r="FA155" s="63">
        <f t="shared" si="395"/>
        <v>1.1973081346474233E-22</v>
      </c>
      <c r="FB155" s="67">
        <f t="shared" si="396"/>
        <v>7.2524363184255366E-22</v>
      </c>
      <c r="FC155" s="63">
        <f t="shared" si="397"/>
        <v>0</v>
      </c>
      <c r="FD155" s="63">
        <f t="shared" si="398"/>
        <v>3.8153784968820935E-21</v>
      </c>
      <c r="FE155" s="67">
        <f t="shared" si="399"/>
        <v>1.610802832088443E-10</v>
      </c>
      <c r="FF155" s="67">
        <f t="shared" si="400"/>
        <v>11682668.485640902</v>
      </c>
      <c r="FG155" s="64">
        <f t="shared" si="401"/>
        <v>11.682668485640901</v>
      </c>
      <c r="FH155" s="65" t="e">
        <f t="shared" si="402"/>
        <v>#DIV/0!</v>
      </c>
      <c r="FI155" s="65" t="e">
        <f t="shared" si="403"/>
        <v>#DIV/0!</v>
      </c>
      <c r="FJ155" s="65" t="e">
        <f t="shared" si="404"/>
        <v>#DIV/0!</v>
      </c>
      <c r="FK155" s="63">
        <f t="shared" si="405"/>
        <v>3.8153784968820935E-21</v>
      </c>
      <c r="FL155" s="63">
        <f t="shared" si="406"/>
        <v>4.3317286102918066E-21</v>
      </c>
      <c r="FM155" s="63">
        <f t="shared" si="407"/>
        <v>17675159.6924778</v>
      </c>
      <c r="FN155" s="65">
        <f t="shared" si="456"/>
        <v>17.675159692477799</v>
      </c>
      <c r="FO155" s="66">
        <f t="shared" si="408"/>
        <v>151.29385648665999</v>
      </c>
      <c r="FQ155" s="73">
        <f>IF('Picking Information'!U158="Y",'Calculations Page'!FG155,-1)</f>
        <v>-1</v>
      </c>
      <c r="FR155" s="72">
        <f>IF('Picking Information'!U158="Y",'Calculations Page'!FN155,-1)</f>
        <v>-1</v>
      </c>
      <c r="FS155" s="72" t="e">
        <f>IF('Picking Information'!A158="Y",1,'Calculations Page'!X155)</f>
        <v>#DIV/0!</v>
      </c>
      <c r="FT155" s="72">
        <f t="shared" si="457"/>
        <v>99.853999999999999</v>
      </c>
      <c r="FU155" s="72" t="e">
        <f t="shared" si="409"/>
        <v>#DIV/0!</v>
      </c>
      <c r="FV155" s="72" t="e">
        <f t="shared" si="458"/>
        <v>#DIV/0!</v>
      </c>
      <c r="FW155" s="74" t="e">
        <f t="shared" si="410"/>
        <v>#DIV/0!</v>
      </c>
      <c r="FY155" s="79">
        <f t="shared" si="431"/>
        <v>-4.4615768997394441E-5</v>
      </c>
      <c r="FZ155" s="80">
        <f t="shared" si="432"/>
        <v>-4.4615768997394441E-5</v>
      </c>
      <c r="GA155" s="80">
        <f>(DE155/1000)/'Calculations Page'!EH155</f>
        <v>-5.7387232789423684E-4</v>
      </c>
      <c r="GB155" s="80">
        <f t="shared" si="433"/>
        <v>-8.0649971243075807E-4</v>
      </c>
      <c r="GC155" s="80">
        <f>(DG155/1000)/'Calculations Page'!EH155</f>
        <v>-5.6690426926982033E-4</v>
      </c>
      <c r="GD155" s="80">
        <f t="shared" si="434"/>
        <v>-8.031950017704612E-4</v>
      </c>
      <c r="GE155" s="80">
        <f>(DI155/1000)/'Calculations Page'!EH155</f>
        <v>0</v>
      </c>
      <c r="GF155" s="80" t="e">
        <f t="shared" si="435"/>
        <v>#DIV/0!</v>
      </c>
      <c r="GG155" s="81">
        <f t="shared" si="411"/>
        <v>-7.0709483117264462E-4</v>
      </c>
      <c r="GH155" s="516">
        <f t="shared" si="436"/>
        <v>-1.276655269916807E-22</v>
      </c>
      <c r="GI155" s="515"/>
      <c r="GJ155" s="243"/>
      <c r="GK155" s="85" t="str">
        <f t="shared" si="412"/>
        <v>0.000</v>
      </c>
      <c r="GL155" s="86" t="str">
        <f t="shared" si="413"/>
        <v>0.000</v>
      </c>
      <c r="GM155" s="86" t="str">
        <f t="shared" si="414"/>
        <v>0.00</v>
      </c>
      <c r="GN155" s="86" t="str">
        <f t="shared" si="415"/>
        <v>0.00</v>
      </c>
      <c r="GO155" s="86" t="str">
        <f t="shared" si="416"/>
        <v>0.00</v>
      </c>
      <c r="GP155" s="86" t="str">
        <f t="shared" si="417"/>
        <v>0.00</v>
      </c>
      <c r="GQ155" s="86" t="str">
        <f t="shared" si="418"/>
        <v>0.00</v>
      </c>
      <c r="GR155" s="86" t="e">
        <f t="shared" si="419"/>
        <v>#DIV/0!</v>
      </c>
      <c r="GS155" s="86" t="str">
        <f t="shared" si="420"/>
        <v>-1.00</v>
      </c>
      <c r="GT155" s="86" t="e">
        <f t="shared" si="421"/>
        <v>#DIV/0!</v>
      </c>
      <c r="GU155" s="86" t="e">
        <f t="shared" si="422"/>
        <v>#DIV/0!</v>
      </c>
      <c r="GV155" s="87" t="e">
        <f t="shared" si="423"/>
        <v>#DIV/0!</v>
      </c>
      <c r="GW155" s="87" t="str">
        <f t="shared" si="424"/>
        <v>-1.00</v>
      </c>
      <c r="GX155" s="129"/>
      <c r="GY155" s="93"/>
    </row>
    <row r="156" spans="1:207">
      <c r="A156" s="39">
        <f>'Picking Information'!B159</f>
        <v>0</v>
      </c>
      <c r="B156" s="40">
        <f>'Picking Information'!D159</f>
        <v>0</v>
      </c>
      <c r="C156" s="40">
        <f>'Picking Information'!E159</f>
        <v>0</v>
      </c>
      <c r="D156" s="45">
        <f>'Picking Information'!F159</f>
        <v>0</v>
      </c>
      <c r="E156" s="45">
        <v>1</v>
      </c>
      <c r="F156" s="121">
        <f>'Picking Information'!H159</f>
        <v>0</v>
      </c>
      <c r="G156" s="121">
        <f>'Picking Information'!I159</f>
        <v>0</v>
      </c>
      <c r="H156" s="121">
        <f>'Picking Information'!J159</f>
        <v>0</v>
      </c>
      <c r="I156" s="121">
        <f>'Picking Information'!K159</f>
        <v>0</v>
      </c>
      <c r="J156" s="121">
        <f t="shared" si="320"/>
        <v>0</v>
      </c>
      <c r="K156" s="121">
        <f t="shared" si="321"/>
        <v>0</v>
      </c>
      <c r="L156" s="121">
        <f t="shared" si="322"/>
        <v>0</v>
      </c>
      <c r="M156" s="121">
        <f>IF('Picking Information'!P159="N",'Calculations Page'!F156*1.5,'Calculations Page'!F156)</f>
        <v>0</v>
      </c>
      <c r="N156" s="46">
        <f>'Picking Information'!R159</f>
        <v>0</v>
      </c>
      <c r="O156" s="222"/>
      <c r="P156" s="47">
        <f t="shared" si="323"/>
        <v>0</v>
      </c>
      <c r="Q156" s="306">
        <f t="shared" si="324"/>
        <v>-1</v>
      </c>
      <c r="R156" s="47">
        <f t="shared" si="325"/>
        <v>1.013358894683579</v>
      </c>
      <c r="S156" s="47" t="e">
        <f t="shared" si="326"/>
        <v>#DIV/0!</v>
      </c>
      <c r="T156" s="47" t="e">
        <f t="shared" si="327"/>
        <v>#DIV/0!</v>
      </c>
      <c r="U156" s="47">
        <f t="shared" si="328"/>
        <v>0.77623303054496762</v>
      </c>
      <c r="V156" s="47" t="e">
        <f t="shared" si="329"/>
        <v>#DIV/0!</v>
      </c>
      <c r="W156" s="47" t="e">
        <f t="shared" si="330"/>
        <v>#DIV/0!</v>
      </c>
      <c r="X156" s="239" t="e">
        <f t="shared" si="331"/>
        <v>#DIV/0!</v>
      </c>
      <c r="Y156" s="306">
        <f t="shared" si="437"/>
        <v>-6350.29</v>
      </c>
      <c r="Z156" s="306">
        <f t="shared" si="438"/>
        <v>-5</v>
      </c>
      <c r="AA156" s="192"/>
      <c r="AB156" s="192"/>
      <c r="AC156" s="192"/>
      <c r="AD156" s="192"/>
      <c r="AE156" s="192"/>
      <c r="AF156" s="192"/>
      <c r="AG156" s="251">
        <f t="shared" si="425"/>
        <v>1433738424205.7283</v>
      </c>
      <c r="AH156" s="246">
        <f t="shared" si="332"/>
        <v>8608725199.2922001</v>
      </c>
      <c r="AI156" s="246">
        <f t="shared" si="426"/>
        <v>1691112105561.1543</v>
      </c>
      <c r="AJ156" s="246">
        <f t="shared" si="333"/>
        <v>13847555888.523577</v>
      </c>
      <c r="AK156" s="246">
        <f t="shared" si="427"/>
        <v>174546574.43947619</v>
      </c>
      <c r="AL156" s="246">
        <f t="shared" si="334"/>
        <v>79527107.403615773</v>
      </c>
      <c r="AM156" s="213">
        <f t="shared" si="439"/>
        <v>0</v>
      </c>
      <c r="AN156" s="256">
        <f t="shared" si="335"/>
        <v>1303284548.9639471</v>
      </c>
      <c r="AO156" s="252">
        <f t="shared" si="336"/>
        <v>1433738424205.7283</v>
      </c>
      <c r="AP156" s="252">
        <f t="shared" si="428"/>
        <v>-2.199E-3</v>
      </c>
      <c r="AQ156" s="252">
        <f t="shared" si="429"/>
        <v>-0.99998423165137618</v>
      </c>
      <c r="AR156" s="252">
        <f t="shared" si="337"/>
        <v>8608725199.2922001</v>
      </c>
      <c r="AS156" s="252">
        <f t="shared" si="430"/>
        <v>1.6318924942564423E-4</v>
      </c>
      <c r="AT156" s="252">
        <f t="shared" si="338"/>
        <v>-7.452123257462559E-2</v>
      </c>
      <c r="AU156" s="252">
        <f t="shared" si="339"/>
        <v>137290153.01859486</v>
      </c>
      <c r="AV156" s="252">
        <f t="shared" si="440"/>
        <v>9456562.6330664139</v>
      </c>
      <c r="AW156" s="252">
        <f t="shared" si="340"/>
        <v>996169.97067578149</v>
      </c>
      <c r="AX156" s="252">
        <f t="shared" si="441"/>
        <v>2673662207.5426502</v>
      </c>
      <c r="AY156" s="252">
        <f t="shared" si="442"/>
        <v>1691112105561.1543</v>
      </c>
      <c r="AZ156" s="252">
        <f t="shared" si="443"/>
        <v>-0.13029600894067567</v>
      </c>
      <c r="BA156" s="252">
        <f t="shared" si="444"/>
        <v>-1</v>
      </c>
      <c r="BB156" s="252">
        <f t="shared" si="445"/>
        <v>13847555888.523577</v>
      </c>
      <c r="BC156" s="252">
        <f t="shared" si="446"/>
        <v>5.34545603211162E-4</v>
      </c>
      <c r="BD156" s="252">
        <f t="shared" si="447"/>
        <v>-4.1025163014571245E-3</v>
      </c>
      <c r="BE156" s="252">
        <f t="shared" si="448"/>
        <v>26831629.130094022</v>
      </c>
      <c r="BF156" s="252">
        <f t="shared" si="341"/>
        <v>269331.52955150726</v>
      </c>
      <c r="BG156" s="252">
        <f t="shared" si="342"/>
        <v>124328.76421099737</v>
      </c>
      <c r="BH156" s="213"/>
      <c r="BI156" s="213"/>
      <c r="BJ156" s="213"/>
      <c r="BK156" s="213"/>
      <c r="BL156" s="213">
        <f t="shared" si="449"/>
        <v>0</v>
      </c>
      <c r="BM156" s="485">
        <f>(($AC$20-'ICPMS Data'!V157)/('ICPMS Data'!V157/$AC$12-1)*AG156)</f>
        <v>1442224508600.5576</v>
      </c>
      <c r="BN156" s="485">
        <f t="shared" si="343"/>
        <v>1433738424205.7283</v>
      </c>
      <c r="BO156" s="485">
        <f>$AC$33-'ICPMS Data'!V157</f>
        <v>-0.99999899999999997</v>
      </c>
      <c r="BP156" s="485">
        <f>'ICPMS Data'!V157/$AC$12-1</f>
        <v>-0.9928325688073395</v>
      </c>
      <c r="BQ156" s="485">
        <f t="shared" si="344"/>
        <v>8608725199.2922001</v>
      </c>
      <c r="BR156" s="485">
        <f>SQRT($AD$33^2+'ICPMS Data'!W157^2)</f>
        <v>1</v>
      </c>
      <c r="BS156" s="485">
        <f>BP156*SQRT(('ICPMS Data'!W157/'ICPMS Data'!V157)^2+($AE$12/$AC$12)^2)</f>
        <v>-0.99285807041188889</v>
      </c>
      <c r="BT156" s="485">
        <f t="shared" si="345"/>
        <v>2039659057534.6572</v>
      </c>
      <c r="BU156" s="485">
        <f t="shared" si="450"/>
        <v>10464703511.882029</v>
      </c>
      <c r="BV156" s="485">
        <f t="shared" si="346"/>
        <v>14799656485.616226</v>
      </c>
      <c r="BW156" s="485">
        <f>AI156*(($AC$21-'ICPMS Data'!X157)/('ICPMS Data'!X157/$AC$13-1))</f>
        <v>1473438918630.7102</v>
      </c>
      <c r="BX156" s="485">
        <f t="shared" si="347"/>
        <v>1691112105561.1543</v>
      </c>
      <c r="BY156" s="485">
        <f>$AC$34-'ICPMS Data'!X157</f>
        <v>-0.99999899999999997</v>
      </c>
      <c r="BZ156" s="485">
        <f>'ICPMS Data'!X157/$AC$13-1</f>
        <v>-1</v>
      </c>
      <c r="CA156" s="485">
        <f t="shared" si="348"/>
        <v>13847555888.523577</v>
      </c>
      <c r="CB156" s="485">
        <f>SQRT($AD$34^2+'ICPMS Data'!Y157^2)</f>
        <v>1</v>
      </c>
      <c r="CC156" s="485">
        <f>BZ156*SQRT(('ICPMS Data'!Y157/'ICPMS Data'!X157)^2+($AE$13/$AC$13)^2)</f>
        <v>-1</v>
      </c>
      <c r="CD156" s="485">
        <f t="shared" si="349"/>
        <v>2083793272822.5024</v>
      </c>
      <c r="CE156" s="485">
        <v>0</v>
      </c>
      <c r="CF156" s="485">
        <v>0</v>
      </c>
      <c r="CG156" s="213">
        <f t="shared" si="350"/>
        <v>0</v>
      </c>
      <c r="CH156" s="262">
        <f t="shared" si="351"/>
        <v>1440921224051.5938</v>
      </c>
      <c r="CI156" s="257">
        <f t="shared" si="352"/>
        <v>2039659062155.1809</v>
      </c>
      <c r="CJ156" s="257">
        <f t="shared" si="451"/>
        <v>10455246949.248962</v>
      </c>
      <c r="CK156" s="257">
        <f t="shared" si="353"/>
        <v>14799656519.142496</v>
      </c>
      <c r="CL156" s="262">
        <f t="shared" si="354"/>
        <v>1470765256423.1675</v>
      </c>
      <c r="CM156" s="257">
        <f t="shared" si="355"/>
        <v>2083793272995.249</v>
      </c>
      <c r="CN156" s="262">
        <f t="shared" si="356"/>
        <v>-269331.52955150726</v>
      </c>
      <c r="CO156" s="257">
        <f t="shared" si="357"/>
        <v>124328.76421099737</v>
      </c>
      <c r="CP156" s="286"/>
      <c r="CQ156" s="218">
        <f t="shared" si="358"/>
        <v>2.4109243704332935E-12</v>
      </c>
      <c r="CR156" s="48">
        <f t="shared" si="359"/>
        <v>3.3882271664527924E-12</v>
      </c>
      <c r="CS156" s="219">
        <f t="shared" si="360"/>
        <v>2.3935568505840428E-12</v>
      </c>
      <c r="CT156" s="219">
        <f t="shared" si="361"/>
        <v>3.3881379770019618E-12</v>
      </c>
      <c r="CU156" s="323">
        <f t="shared" si="362"/>
        <v>0.56437141893797726</v>
      </c>
      <c r="CV156" s="219">
        <f t="shared" si="363"/>
        <v>1.7367519849250768E-14</v>
      </c>
      <c r="CW156" s="219">
        <f t="shared" si="364"/>
        <v>2.4584147041764943E-14</v>
      </c>
      <c r="CX156" s="323">
        <f t="shared" si="365"/>
        <v>3.5831675947316753E-3</v>
      </c>
      <c r="CY156" s="48">
        <f t="shared" si="366"/>
        <v>2.443131655187986E-12</v>
      </c>
      <c r="CZ156" s="48">
        <f t="shared" si="367"/>
        <v>3.4614506195934368E-12</v>
      </c>
      <c r="DA156" s="323">
        <f t="shared" si="368"/>
        <v>0.43204541346729097</v>
      </c>
      <c r="DB156" s="219">
        <f t="shared" si="369"/>
        <v>0</v>
      </c>
      <c r="DC156" s="219">
        <f t="shared" si="370"/>
        <v>0</v>
      </c>
      <c r="DD156" s="213"/>
      <c r="DE156" s="267">
        <f t="shared" si="371"/>
        <v>0.57387232789423681</v>
      </c>
      <c r="DF156" s="263">
        <f t="shared" si="372"/>
        <v>0.80649971243075813</v>
      </c>
      <c r="DG156" s="263">
        <f t="shared" si="373"/>
        <v>0.56690426926982029</v>
      </c>
      <c r="DH156" s="263">
        <f t="shared" si="374"/>
        <v>0.8031950017704611</v>
      </c>
      <c r="DI156" s="263">
        <f t="shared" si="375"/>
        <v>0</v>
      </c>
      <c r="DJ156" s="268">
        <f t="shared" si="376"/>
        <v>0</v>
      </c>
      <c r="DL156" s="49">
        <f>'He Data'!P158/(1000000000*22413.6)</f>
        <v>4.4615768997394438E-14</v>
      </c>
      <c r="DM156" s="45">
        <f>DL156*('He Data'!Q158/'He Data'!P158)</f>
        <v>4.4615768997394438E-14</v>
      </c>
      <c r="DN156" s="50">
        <f t="shared" si="377"/>
        <v>26867616090.23093</v>
      </c>
      <c r="DO156" s="51">
        <f>DN156*('He Data'!Q158/'He Data'!P158)</f>
        <v>26867616090.23093</v>
      </c>
      <c r="DP156" s="50" t="e">
        <f t="shared" si="378"/>
        <v>#DIV/0!</v>
      </c>
      <c r="DQ156" s="50" t="e">
        <f t="shared" si="379"/>
        <v>#DIV/0!</v>
      </c>
      <c r="DR156" s="50">
        <f>('He Data'!P158/1000000000)*0.0000000008107131194</f>
        <v>8.1071311940000007E-19</v>
      </c>
      <c r="DS156" s="50">
        <f>('He Data'!P158/1000000000)/3785.41178*42</f>
        <v>1.1095226210766429E-11</v>
      </c>
      <c r="DW156" s="213">
        <f t="shared" si="452"/>
        <v>0</v>
      </c>
      <c r="DX156" s="324">
        <f t="shared" si="453"/>
        <v>11.682668485640901</v>
      </c>
      <c r="DY156" s="325">
        <f t="shared" si="380"/>
        <v>12.479820849095493</v>
      </c>
      <c r="DZ156" s="326">
        <f t="shared" si="381"/>
        <v>11682668.485640902</v>
      </c>
      <c r="EA156" s="326">
        <f t="shared" si="382"/>
        <v>4.4615793103292131E-14</v>
      </c>
      <c r="EB156" s="324">
        <f t="shared" si="383"/>
        <v>-5.40299948539397E-7</v>
      </c>
      <c r="EC156" s="326">
        <f t="shared" si="384"/>
        <v>11682662.173495721</v>
      </c>
      <c r="ED156" s="324">
        <f t="shared" si="385"/>
        <v>11.682662173495721</v>
      </c>
      <c r="EE156" s="326"/>
      <c r="EF156" s="457">
        <f>'Picking Information'!B159</f>
        <v>0</v>
      </c>
      <c r="EG156" s="459">
        <f>'Picking Information'!C159</f>
        <v>0</v>
      </c>
      <c r="EH156" s="510">
        <f>IF($EG156="a",'Alpha Ejection Compiler'!G156,IF($EG156="z",'Alpha Ejection Compiler'!N156,IF($EG156="t",'Alpha Ejection Compiler'!U156,IF($EG156="m",'Alpha Ejection Compiler'!AB156,-1))))</f>
        <v>-1</v>
      </c>
      <c r="EI156" s="511">
        <f>'Alpha Ejection Compiler'!E156</f>
        <v>-1</v>
      </c>
      <c r="EJ156" s="30">
        <f>IF($EG156="a",'Alpha Ejection Compiler'!H156,IF($EG156="z",'Alpha Ejection Compiler'!O156,IF($EG156="t",'Alpha Ejection Compiler'!V156,IF($EG156="m",'Alpha Ejection Compiler'!AC156,-1))))</f>
        <v>-1</v>
      </c>
      <c r="EK156" s="30">
        <f>IF($EG156="a",'Alpha Ejection Compiler'!I156,IF($EG156="z",'Alpha Ejection Compiler'!P156,IF($EG156="t",'Alpha Ejection Compiler'!W156,IF($EG156="m",'Alpha Ejection Compiler'!AD156,-1))))</f>
        <v>-1</v>
      </c>
      <c r="EL156" s="30">
        <f>IF($EG156="a",'Alpha Ejection Compiler'!J156,IF($EG156="z",'Alpha Ejection Compiler'!Q156,IF($EG156="t",'Alpha Ejection Compiler'!X156,IF($EG156="m",'Alpha Ejection Compiler'!AE156,-1))))</f>
        <v>-1</v>
      </c>
      <c r="EM156" s="30">
        <f>IF($EG156="a",'Alpha Ejection Compiler'!K156,IF($EG156="z",'Alpha Ejection Compiler'!R156,IF($EG156="t",'Alpha Ejection Compiler'!Y156,IF($EG156="m",'Alpha Ejection Compiler'!AF156,-1))))</f>
        <v>-1</v>
      </c>
      <c r="EN156" s="30">
        <f t="shared" si="386"/>
        <v>-1</v>
      </c>
      <c r="EO156" s="30" t="e">
        <f t="shared" si="387"/>
        <v>#DIV/0!</v>
      </c>
      <c r="EP156" s="213">
        <f t="shared" si="454"/>
        <v>0</v>
      </c>
      <c r="EQ156" s="474">
        <f t="shared" si="455"/>
        <v>11.682662173495721</v>
      </c>
      <c r="ER156" s="475">
        <f t="shared" si="388"/>
        <v>12.479814106248931</v>
      </c>
      <c r="ES156" s="473">
        <f t="shared" si="389"/>
        <v>11682662.173495721</v>
      </c>
      <c r="ET156" s="476">
        <f t="shared" si="390"/>
        <v>-4.4615768974666977E-14</v>
      </c>
      <c r="EU156" s="478">
        <f t="shared" si="391"/>
        <v>1.9999999994905957</v>
      </c>
      <c r="EV156" s="477">
        <f t="shared" si="392"/>
        <v>35047986.514535964</v>
      </c>
      <c r="EW156" s="474">
        <f t="shared" si="393"/>
        <v>35.047986514535964</v>
      </c>
      <c r="EX156" s="474"/>
      <c r="EZ156" s="128">
        <f t="shared" si="394"/>
        <v>2.9704040515747972E-21</v>
      </c>
      <c r="FA156" s="63">
        <f t="shared" si="395"/>
        <v>1.1973081346474233E-22</v>
      </c>
      <c r="FB156" s="67">
        <f t="shared" si="396"/>
        <v>7.2524363184255366E-22</v>
      </c>
      <c r="FC156" s="63">
        <f t="shared" si="397"/>
        <v>0</v>
      </c>
      <c r="FD156" s="63">
        <f t="shared" si="398"/>
        <v>3.8153784968820935E-21</v>
      </c>
      <c r="FE156" s="67">
        <f t="shared" si="399"/>
        <v>1.610802832088443E-10</v>
      </c>
      <c r="FF156" s="67">
        <f t="shared" si="400"/>
        <v>11682668.485640902</v>
      </c>
      <c r="FG156" s="64">
        <f t="shared" si="401"/>
        <v>11.682668485640901</v>
      </c>
      <c r="FH156" s="65" t="e">
        <f t="shared" si="402"/>
        <v>#DIV/0!</v>
      </c>
      <c r="FI156" s="65" t="e">
        <f t="shared" si="403"/>
        <v>#DIV/0!</v>
      </c>
      <c r="FJ156" s="65" t="e">
        <f t="shared" si="404"/>
        <v>#DIV/0!</v>
      </c>
      <c r="FK156" s="63">
        <f t="shared" si="405"/>
        <v>3.8153784968820935E-21</v>
      </c>
      <c r="FL156" s="63">
        <f t="shared" si="406"/>
        <v>4.3317286102918066E-21</v>
      </c>
      <c r="FM156" s="63">
        <f t="shared" si="407"/>
        <v>17675159.6924778</v>
      </c>
      <c r="FN156" s="65">
        <f t="shared" si="456"/>
        <v>17.675159692477799</v>
      </c>
      <c r="FO156" s="66">
        <f t="shared" si="408"/>
        <v>151.29385648665999</v>
      </c>
      <c r="FQ156" s="73">
        <f>IF('Picking Information'!U159="Y",'Calculations Page'!FG156,-1)</f>
        <v>-1</v>
      </c>
      <c r="FR156" s="72">
        <f>IF('Picking Information'!U159="Y",'Calculations Page'!FN156,-1)</f>
        <v>-1</v>
      </c>
      <c r="FS156" s="72" t="e">
        <f>IF('Picking Information'!A159="Y",1,'Calculations Page'!X156)</f>
        <v>#DIV/0!</v>
      </c>
      <c r="FT156" s="72">
        <f t="shared" si="457"/>
        <v>99.853999999999999</v>
      </c>
      <c r="FU156" s="72" t="e">
        <f t="shared" si="409"/>
        <v>#DIV/0!</v>
      </c>
      <c r="FV156" s="72" t="e">
        <f t="shared" si="458"/>
        <v>#DIV/0!</v>
      </c>
      <c r="FW156" s="74" t="e">
        <f t="shared" si="410"/>
        <v>#DIV/0!</v>
      </c>
      <c r="FY156" s="79">
        <f t="shared" si="431"/>
        <v>-4.4615768997394441E-5</v>
      </c>
      <c r="FZ156" s="80">
        <f t="shared" si="432"/>
        <v>-4.4615768997394441E-5</v>
      </c>
      <c r="GA156" s="80">
        <f>(DE156/1000)/'Calculations Page'!EH156</f>
        <v>-5.7387232789423684E-4</v>
      </c>
      <c r="GB156" s="80">
        <f t="shared" si="433"/>
        <v>-8.0649971243075807E-4</v>
      </c>
      <c r="GC156" s="80">
        <f>(DG156/1000)/'Calculations Page'!EH156</f>
        <v>-5.6690426926982033E-4</v>
      </c>
      <c r="GD156" s="80">
        <f t="shared" si="434"/>
        <v>-8.031950017704612E-4</v>
      </c>
      <c r="GE156" s="80">
        <f>(DI156/1000)/'Calculations Page'!EH156</f>
        <v>0</v>
      </c>
      <c r="GF156" s="80" t="e">
        <f t="shared" si="435"/>
        <v>#DIV/0!</v>
      </c>
      <c r="GG156" s="81">
        <f t="shared" si="411"/>
        <v>-7.0709483117264462E-4</v>
      </c>
      <c r="GH156" s="516">
        <f t="shared" si="436"/>
        <v>-1.276655269916807E-22</v>
      </c>
      <c r="GI156" s="515"/>
      <c r="GJ156" s="243"/>
      <c r="GK156" s="85" t="str">
        <f t="shared" si="412"/>
        <v>0.000</v>
      </c>
      <c r="GL156" s="86" t="str">
        <f t="shared" si="413"/>
        <v>0.000</v>
      </c>
      <c r="GM156" s="86" t="str">
        <f t="shared" si="414"/>
        <v>0.00</v>
      </c>
      <c r="GN156" s="86" t="str">
        <f t="shared" si="415"/>
        <v>0.00</v>
      </c>
      <c r="GO156" s="86" t="str">
        <f t="shared" si="416"/>
        <v>0.00</v>
      </c>
      <c r="GP156" s="86" t="str">
        <f t="shared" si="417"/>
        <v>0.00</v>
      </c>
      <c r="GQ156" s="86" t="str">
        <f t="shared" si="418"/>
        <v>0.00</v>
      </c>
      <c r="GR156" s="86" t="e">
        <f t="shared" si="419"/>
        <v>#DIV/0!</v>
      </c>
      <c r="GS156" s="86" t="str">
        <f t="shared" si="420"/>
        <v>-1.00</v>
      </c>
      <c r="GT156" s="86" t="e">
        <f t="shared" si="421"/>
        <v>#DIV/0!</v>
      </c>
      <c r="GU156" s="86" t="e">
        <f t="shared" si="422"/>
        <v>#DIV/0!</v>
      </c>
      <c r="GV156" s="87" t="e">
        <f t="shared" si="423"/>
        <v>#DIV/0!</v>
      </c>
      <c r="GW156" s="87" t="str">
        <f t="shared" si="424"/>
        <v>-1.00</v>
      </c>
      <c r="GX156" s="129"/>
      <c r="GY156" s="93"/>
    </row>
    <row r="157" spans="1:207">
      <c r="A157" s="39">
        <f>'Picking Information'!B160</f>
        <v>0</v>
      </c>
      <c r="B157" s="40">
        <f>'Picking Information'!D160</f>
        <v>0</v>
      </c>
      <c r="C157" s="40">
        <f>'Picking Information'!E160</f>
        <v>0</v>
      </c>
      <c r="D157" s="45">
        <f>'Picking Information'!F160</f>
        <v>0</v>
      </c>
      <c r="E157" s="45">
        <v>1</v>
      </c>
      <c r="F157" s="121">
        <f>'Picking Information'!H160</f>
        <v>0</v>
      </c>
      <c r="G157" s="121">
        <f>'Picking Information'!I160</f>
        <v>0</v>
      </c>
      <c r="H157" s="121">
        <f>'Picking Information'!J160</f>
        <v>0</v>
      </c>
      <c r="I157" s="121">
        <f>'Picking Information'!K160</f>
        <v>0</v>
      </c>
      <c r="J157" s="121">
        <f t="shared" si="320"/>
        <v>0</v>
      </c>
      <c r="K157" s="121">
        <f t="shared" si="321"/>
        <v>0</v>
      </c>
      <c r="L157" s="121">
        <f t="shared" si="322"/>
        <v>0</v>
      </c>
      <c r="M157" s="121">
        <f>IF('Picking Information'!P160="N",'Calculations Page'!F157*1.5,'Calculations Page'!F157)</f>
        <v>0</v>
      </c>
      <c r="N157" s="46">
        <f>'Picking Information'!R160</f>
        <v>0</v>
      </c>
      <c r="O157" s="222"/>
      <c r="P157" s="47">
        <f t="shared" si="323"/>
        <v>0</v>
      </c>
      <c r="Q157" s="306">
        <f t="shared" si="324"/>
        <v>-1</v>
      </c>
      <c r="R157" s="47">
        <f t="shared" si="325"/>
        <v>1.013358894683579</v>
      </c>
      <c r="S157" s="47" t="e">
        <f t="shared" si="326"/>
        <v>#DIV/0!</v>
      </c>
      <c r="T157" s="47" t="e">
        <f t="shared" si="327"/>
        <v>#DIV/0!</v>
      </c>
      <c r="U157" s="47">
        <f t="shared" si="328"/>
        <v>0.77623303054496762</v>
      </c>
      <c r="V157" s="47" t="e">
        <f t="shared" si="329"/>
        <v>#DIV/0!</v>
      </c>
      <c r="W157" s="47" t="e">
        <f t="shared" si="330"/>
        <v>#DIV/0!</v>
      </c>
      <c r="X157" s="239" t="e">
        <f t="shared" si="331"/>
        <v>#DIV/0!</v>
      </c>
      <c r="Y157" s="306">
        <f t="shared" si="437"/>
        <v>-6350.29</v>
      </c>
      <c r="Z157" s="306">
        <f t="shared" si="438"/>
        <v>-5</v>
      </c>
      <c r="AA157" s="192"/>
      <c r="AB157" s="192"/>
      <c r="AC157" s="192"/>
      <c r="AD157" s="192"/>
      <c r="AE157" s="192"/>
      <c r="AF157" s="192"/>
      <c r="AG157" s="251">
        <f t="shared" si="425"/>
        <v>1433738424205.7283</v>
      </c>
      <c r="AH157" s="246">
        <f t="shared" si="332"/>
        <v>8608725199.2922001</v>
      </c>
      <c r="AI157" s="246">
        <f t="shared" si="426"/>
        <v>1691112105561.1543</v>
      </c>
      <c r="AJ157" s="246">
        <f t="shared" si="333"/>
        <v>13847555888.523577</v>
      </c>
      <c r="AK157" s="246">
        <f t="shared" si="427"/>
        <v>174546574.43947619</v>
      </c>
      <c r="AL157" s="246">
        <f t="shared" si="334"/>
        <v>79527107.403615773</v>
      </c>
      <c r="AM157" s="213">
        <f t="shared" si="439"/>
        <v>0</v>
      </c>
      <c r="AN157" s="256">
        <f t="shared" si="335"/>
        <v>1303284548.9639471</v>
      </c>
      <c r="AO157" s="252">
        <f t="shared" si="336"/>
        <v>1433738424205.7283</v>
      </c>
      <c r="AP157" s="252">
        <f t="shared" si="428"/>
        <v>-2.199E-3</v>
      </c>
      <c r="AQ157" s="252">
        <f t="shared" si="429"/>
        <v>-0.99998423165137618</v>
      </c>
      <c r="AR157" s="252">
        <f t="shared" si="337"/>
        <v>8608725199.2922001</v>
      </c>
      <c r="AS157" s="252">
        <f t="shared" si="430"/>
        <v>1.6318924942564423E-4</v>
      </c>
      <c r="AT157" s="252">
        <f t="shared" si="338"/>
        <v>-7.452123257462559E-2</v>
      </c>
      <c r="AU157" s="252">
        <f t="shared" si="339"/>
        <v>137290153.01859486</v>
      </c>
      <c r="AV157" s="252">
        <f t="shared" si="440"/>
        <v>9456562.6330664139</v>
      </c>
      <c r="AW157" s="252">
        <f t="shared" si="340"/>
        <v>996169.97067578149</v>
      </c>
      <c r="AX157" s="252">
        <f t="shared" si="441"/>
        <v>2673662207.5426502</v>
      </c>
      <c r="AY157" s="252">
        <f t="shared" si="442"/>
        <v>1691112105561.1543</v>
      </c>
      <c r="AZ157" s="252">
        <f t="shared" si="443"/>
        <v>-0.13029600894067567</v>
      </c>
      <c r="BA157" s="252">
        <f t="shared" si="444"/>
        <v>-1</v>
      </c>
      <c r="BB157" s="252">
        <f t="shared" si="445"/>
        <v>13847555888.523577</v>
      </c>
      <c r="BC157" s="252">
        <f t="shared" si="446"/>
        <v>5.34545603211162E-4</v>
      </c>
      <c r="BD157" s="252">
        <f t="shared" si="447"/>
        <v>-4.1025163014571245E-3</v>
      </c>
      <c r="BE157" s="252">
        <f t="shared" si="448"/>
        <v>26831629.130094022</v>
      </c>
      <c r="BF157" s="252">
        <f t="shared" si="341"/>
        <v>269331.52955150726</v>
      </c>
      <c r="BG157" s="252">
        <f t="shared" si="342"/>
        <v>124328.76421099737</v>
      </c>
      <c r="BH157" s="213"/>
      <c r="BI157" s="213"/>
      <c r="BJ157" s="213"/>
      <c r="BK157" s="213"/>
      <c r="BL157" s="213">
        <f t="shared" si="449"/>
        <v>0</v>
      </c>
      <c r="BM157" s="485">
        <f>(($AC$20-'ICPMS Data'!V158)/('ICPMS Data'!V158/$AC$12-1)*AG157)</f>
        <v>1442224508600.5576</v>
      </c>
      <c r="BN157" s="485">
        <f t="shared" si="343"/>
        <v>1433738424205.7283</v>
      </c>
      <c r="BO157" s="485">
        <f>$AC$33-'ICPMS Data'!V158</f>
        <v>-0.99999899999999997</v>
      </c>
      <c r="BP157" s="485">
        <f>'ICPMS Data'!V158/$AC$12-1</f>
        <v>-0.9928325688073395</v>
      </c>
      <c r="BQ157" s="485">
        <f t="shared" si="344"/>
        <v>8608725199.2922001</v>
      </c>
      <c r="BR157" s="485">
        <f>SQRT($AD$33^2+'ICPMS Data'!W158^2)</f>
        <v>1</v>
      </c>
      <c r="BS157" s="485">
        <f>BP157*SQRT(('ICPMS Data'!W158/'ICPMS Data'!V158)^2+($AE$12/$AC$12)^2)</f>
        <v>-0.99285807041188889</v>
      </c>
      <c r="BT157" s="485">
        <f t="shared" si="345"/>
        <v>2039659057534.6572</v>
      </c>
      <c r="BU157" s="485">
        <f t="shared" si="450"/>
        <v>10464703511.882029</v>
      </c>
      <c r="BV157" s="485">
        <f t="shared" si="346"/>
        <v>14799656485.616226</v>
      </c>
      <c r="BW157" s="485">
        <f>AI157*(($AC$21-'ICPMS Data'!X158)/('ICPMS Data'!X158/$AC$13-1))</f>
        <v>1473438918630.7102</v>
      </c>
      <c r="BX157" s="485">
        <f t="shared" si="347"/>
        <v>1691112105561.1543</v>
      </c>
      <c r="BY157" s="485">
        <f>$AC$34-'ICPMS Data'!X158</f>
        <v>-0.99999899999999997</v>
      </c>
      <c r="BZ157" s="485">
        <f>'ICPMS Data'!X158/$AC$13-1</f>
        <v>-1</v>
      </c>
      <c r="CA157" s="485">
        <f t="shared" si="348"/>
        <v>13847555888.523577</v>
      </c>
      <c r="CB157" s="485">
        <f>SQRT($AD$34^2+'ICPMS Data'!Y158^2)</f>
        <v>1</v>
      </c>
      <c r="CC157" s="485">
        <f>BZ157*SQRT(('ICPMS Data'!Y158/'ICPMS Data'!X158)^2+($AE$13/$AC$13)^2)</f>
        <v>-1</v>
      </c>
      <c r="CD157" s="485">
        <f t="shared" si="349"/>
        <v>2083793272822.5024</v>
      </c>
      <c r="CE157" s="485">
        <v>0</v>
      </c>
      <c r="CF157" s="485">
        <v>0</v>
      </c>
      <c r="CG157" s="213">
        <f t="shared" si="350"/>
        <v>0</v>
      </c>
      <c r="CH157" s="262">
        <f t="shared" si="351"/>
        <v>1440921224051.5938</v>
      </c>
      <c r="CI157" s="257">
        <f t="shared" si="352"/>
        <v>2039659062155.1809</v>
      </c>
      <c r="CJ157" s="257">
        <f t="shared" si="451"/>
        <v>10455246949.248962</v>
      </c>
      <c r="CK157" s="257">
        <f t="shared" si="353"/>
        <v>14799656519.142496</v>
      </c>
      <c r="CL157" s="262">
        <f t="shared" si="354"/>
        <v>1470765256423.1675</v>
      </c>
      <c r="CM157" s="257">
        <f t="shared" si="355"/>
        <v>2083793272995.249</v>
      </c>
      <c r="CN157" s="262">
        <f t="shared" si="356"/>
        <v>-269331.52955150726</v>
      </c>
      <c r="CO157" s="257">
        <f t="shared" si="357"/>
        <v>124328.76421099737</v>
      </c>
      <c r="CP157" s="286"/>
      <c r="CQ157" s="218">
        <f t="shared" si="358"/>
        <v>2.4109243704332935E-12</v>
      </c>
      <c r="CR157" s="48">
        <f t="shared" si="359"/>
        <v>3.3882271664527924E-12</v>
      </c>
      <c r="CS157" s="219">
        <f t="shared" si="360"/>
        <v>2.3935568505840428E-12</v>
      </c>
      <c r="CT157" s="219">
        <f t="shared" si="361"/>
        <v>3.3881379770019618E-12</v>
      </c>
      <c r="CU157" s="323">
        <f t="shared" si="362"/>
        <v>0.56437141893797726</v>
      </c>
      <c r="CV157" s="219">
        <f t="shared" si="363"/>
        <v>1.7367519849250768E-14</v>
      </c>
      <c r="CW157" s="219">
        <f t="shared" si="364"/>
        <v>2.4584147041764943E-14</v>
      </c>
      <c r="CX157" s="323">
        <f t="shared" si="365"/>
        <v>3.5831675947316753E-3</v>
      </c>
      <c r="CY157" s="48">
        <f t="shared" si="366"/>
        <v>2.443131655187986E-12</v>
      </c>
      <c r="CZ157" s="48">
        <f t="shared" si="367"/>
        <v>3.4614506195934368E-12</v>
      </c>
      <c r="DA157" s="323">
        <f t="shared" si="368"/>
        <v>0.43204541346729097</v>
      </c>
      <c r="DB157" s="219">
        <f t="shared" si="369"/>
        <v>0</v>
      </c>
      <c r="DC157" s="219">
        <f t="shared" si="370"/>
        <v>0</v>
      </c>
      <c r="DD157" s="213"/>
      <c r="DE157" s="267">
        <f t="shared" si="371"/>
        <v>0.57387232789423681</v>
      </c>
      <c r="DF157" s="263">
        <f t="shared" si="372"/>
        <v>0.80649971243075813</v>
      </c>
      <c r="DG157" s="263">
        <f t="shared" si="373"/>
        <v>0.56690426926982029</v>
      </c>
      <c r="DH157" s="263">
        <f t="shared" si="374"/>
        <v>0.8031950017704611</v>
      </c>
      <c r="DI157" s="263">
        <f t="shared" si="375"/>
        <v>0</v>
      </c>
      <c r="DJ157" s="268">
        <f t="shared" si="376"/>
        <v>0</v>
      </c>
      <c r="DL157" s="49">
        <f>'He Data'!P159/(1000000000*22413.6)</f>
        <v>4.4615768997394438E-14</v>
      </c>
      <c r="DM157" s="45">
        <f>DL157*('He Data'!Q159/'He Data'!P159)</f>
        <v>4.4615768997394438E-14</v>
      </c>
      <c r="DN157" s="50">
        <f t="shared" si="377"/>
        <v>26867616090.23093</v>
      </c>
      <c r="DO157" s="51">
        <f>DN157*('He Data'!Q159/'He Data'!P159)</f>
        <v>26867616090.23093</v>
      </c>
      <c r="DP157" s="50" t="e">
        <f t="shared" si="378"/>
        <v>#DIV/0!</v>
      </c>
      <c r="DQ157" s="50" t="e">
        <f t="shared" si="379"/>
        <v>#DIV/0!</v>
      </c>
      <c r="DR157" s="50">
        <f>('He Data'!P159/1000000000)*0.0000000008107131194</f>
        <v>8.1071311940000007E-19</v>
      </c>
      <c r="DS157" s="50">
        <f>('He Data'!P159/1000000000)/3785.41178*42</f>
        <v>1.1095226210766429E-11</v>
      </c>
      <c r="DW157" s="213">
        <f t="shared" si="452"/>
        <v>0</v>
      </c>
      <c r="DX157" s="324">
        <f t="shared" si="453"/>
        <v>11.682668485640901</v>
      </c>
      <c r="DY157" s="325">
        <f t="shared" si="380"/>
        <v>12.479820849095493</v>
      </c>
      <c r="DZ157" s="326">
        <f t="shared" si="381"/>
        <v>11682668.485640902</v>
      </c>
      <c r="EA157" s="326">
        <f t="shared" si="382"/>
        <v>4.4615793103292131E-14</v>
      </c>
      <c r="EB157" s="324">
        <f t="shared" si="383"/>
        <v>-5.40299948539397E-7</v>
      </c>
      <c r="EC157" s="326">
        <f t="shared" si="384"/>
        <v>11682662.173495721</v>
      </c>
      <c r="ED157" s="324">
        <f t="shared" si="385"/>
        <v>11.682662173495721</v>
      </c>
      <c r="EE157" s="326"/>
      <c r="EF157" s="457">
        <f>'Picking Information'!B160</f>
        <v>0</v>
      </c>
      <c r="EG157" s="459">
        <f>'Picking Information'!C160</f>
        <v>0</v>
      </c>
      <c r="EH157" s="510">
        <f>IF($EG157="a",'Alpha Ejection Compiler'!G157,IF($EG157="z",'Alpha Ejection Compiler'!N157,IF($EG157="t",'Alpha Ejection Compiler'!U157,IF($EG157="m",'Alpha Ejection Compiler'!AB157,-1))))</f>
        <v>-1</v>
      </c>
      <c r="EI157" s="511">
        <f>'Alpha Ejection Compiler'!E157</f>
        <v>-1</v>
      </c>
      <c r="EJ157" s="30">
        <f>IF($EG157="a",'Alpha Ejection Compiler'!H157,IF($EG157="z",'Alpha Ejection Compiler'!O157,IF($EG157="t",'Alpha Ejection Compiler'!V157,IF($EG157="m",'Alpha Ejection Compiler'!AC157,-1))))</f>
        <v>-1</v>
      </c>
      <c r="EK157" s="30">
        <f>IF($EG157="a",'Alpha Ejection Compiler'!I157,IF($EG157="z",'Alpha Ejection Compiler'!P157,IF($EG157="t",'Alpha Ejection Compiler'!W157,IF($EG157="m",'Alpha Ejection Compiler'!AD157,-1))))</f>
        <v>-1</v>
      </c>
      <c r="EL157" s="30">
        <f>IF($EG157="a",'Alpha Ejection Compiler'!J157,IF($EG157="z",'Alpha Ejection Compiler'!Q157,IF($EG157="t",'Alpha Ejection Compiler'!X157,IF($EG157="m",'Alpha Ejection Compiler'!AE157,-1))))</f>
        <v>-1</v>
      </c>
      <c r="EM157" s="30">
        <f>IF($EG157="a",'Alpha Ejection Compiler'!K157,IF($EG157="z",'Alpha Ejection Compiler'!R157,IF($EG157="t",'Alpha Ejection Compiler'!Y157,IF($EG157="m",'Alpha Ejection Compiler'!AF157,-1))))</f>
        <v>-1</v>
      </c>
      <c r="EN157" s="30">
        <f t="shared" si="386"/>
        <v>-1</v>
      </c>
      <c r="EO157" s="30" t="e">
        <f t="shared" si="387"/>
        <v>#DIV/0!</v>
      </c>
      <c r="EP157" s="213">
        <f t="shared" si="454"/>
        <v>0</v>
      </c>
      <c r="EQ157" s="474">
        <f t="shared" si="455"/>
        <v>11.682662173495721</v>
      </c>
      <c r="ER157" s="475">
        <f t="shared" si="388"/>
        <v>12.479814106248931</v>
      </c>
      <c r="ES157" s="473">
        <f t="shared" si="389"/>
        <v>11682662.173495721</v>
      </c>
      <c r="ET157" s="476">
        <f t="shared" si="390"/>
        <v>-4.4615768974666977E-14</v>
      </c>
      <c r="EU157" s="478">
        <f t="shared" si="391"/>
        <v>1.9999999994905957</v>
      </c>
      <c r="EV157" s="477">
        <f t="shared" si="392"/>
        <v>35047986.514535964</v>
      </c>
      <c r="EW157" s="474">
        <f t="shared" si="393"/>
        <v>35.047986514535964</v>
      </c>
      <c r="EX157" s="474"/>
      <c r="EZ157" s="128">
        <f t="shared" si="394"/>
        <v>2.9704040515747972E-21</v>
      </c>
      <c r="FA157" s="63">
        <f t="shared" si="395"/>
        <v>1.1973081346474233E-22</v>
      </c>
      <c r="FB157" s="67">
        <f t="shared" si="396"/>
        <v>7.2524363184255366E-22</v>
      </c>
      <c r="FC157" s="63">
        <f t="shared" si="397"/>
        <v>0</v>
      </c>
      <c r="FD157" s="63">
        <f t="shared" si="398"/>
        <v>3.8153784968820935E-21</v>
      </c>
      <c r="FE157" s="67">
        <f t="shared" si="399"/>
        <v>1.610802832088443E-10</v>
      </c>
      <c r="FF157" s="67">
        <f t="shared" si="400"/>
        <v>11682668.485640902</v>
      </c>
      <c r="FG157" s="64">
        <f t="shared" si="401"/>
        <v>11.682668485640901</v>
      </c>
      <c r="FH157" s="65" t="e">
        <f t="shared" si="402"/>
        <v>#DIV/0!</v>
      </c>
      <c r="FI157" s="65" t="e">
        <f t="shared" si="403"/>
        <v>#DIV/0!</v>
      </c>
      <c r="FJ157" s="65" t="e">
        <f t="shared" si="404"/>
        <v>#DIV/0!</v>
      </c>
      <c r="FK157" s="63">
        <f t="shared" si="405"/>
        <v>3.8153784968820935E-21</v>
      </c>
      <c r="FL157" s="63">
        <f t="shared" si="406"/>
        <v>4.3317286102918066E-21</v>
      </c>
      <c r="FM157" s="63">
        <f t="shared" si="407"/>
        <v>17675159.6924778</v>
      </c>
      <c r="FN157" s="65">
        <f t="shared" si="456"/>
        <v>17.675159692477799</v>
      </c>
      <c r="FO157" s="66">
        <f t="shared" si="408"/>
        <v>151.29385648665999</v>
      </c>
      <c r="FQ157" s="73">
        <f>IF('Picking Information'!U160="Y",'Calculations Page'!FG157,-1)</f>
        <v>-1</v>
      </c>
      <c r="FR157" s="72">
        <f>IF('Picking Information'!U160="Y",'Calculations Page'!FN157,-1)</f>
        <v>-1</v>
      </c>
      <c r="FS157" s="72" t="e">
        <f>IF('Picking Information'!A160="Y",1,'Calculations Page'!X157)</f>
        <v>#DIV/0!</v>
      </c>
      <c r="FT157" s="72">
        <f t="shared" si="457"/>
        <v>99.853999999999999</v>
      </c>
      <c r="FU157" s="72" t="e">
        <f t="shared" si="409"/>
        <v>#DIV/0!</v>
      </c>
      <c r="FV157" s="72" t="e">
        <f t="shared" si="458"/>
        <v>#DIV/0!</v>
      </c>
      <c r="FW157" s="74" t="e">
        <f t="shared" si="410"/>
        <v>#DIV/0!</v>
      </c>
      <c r="FY157" s="79">
        <f t="shared" si="431"/>
        <v>-4.4615768997394441E-5</v>
      </c>
      <c r="FZ157" s="80">
        <f t="shared" si="432"/>
        <v>-4.4615768997394441E-5</v>
      </c>
      <c r="GA157" s="80">
        <f>(DE157/1000)/'Calculations Page'!EH157</f>
        <v>-5.7387232789423684E-4</v>
      </c>
      <c r="GB157" s="80">
        <f t="shared" si="433"/>
        <v>-8.0649971243075807E-4</v>
      </c>
      <c r="GC157" s="80">
        <f>(DG157/1000)/'Calculations Page'!EH157</f>
        <v>-5.6690426926982033E-4</v>
      </c>
      <c r="GD157" s="80">
        <f t="shared" si="434"/>
        <v>-8.031950017704612E-4</v>
      </c>
      <c r="GE157" s="80">
        <f>(DI157/1000)/'Calculations Page'!EH157</f>
        <v>0</v>
      </c>
      <c r="GF157" s="80" t="e">
        <f t="shared" si="435"/>
        <v>#DIV/0!</v>
      </c>
      <c r="GG157" s="81">
        <f t="shared" si="411"/>
        <v>-7.0709483117264462E-4</v>
      </c>
      <c r="GH157" s="516">
        <f t="shared" si="436"/>
        <v>-1.276655269916807E-22</v>
      </c>
      <c r="GI157" s="515"/>
      <c r="GJ157" s="243"/>
      <c r="GK157" s="85" t="str">
        <f t="shared" si="412"/>
        <v>0.000</v>
      </c>
      <c r="GL157" s="86" t="str">
        <f t="shared" si="413"/>
        <v>0.000</v>
      </c>
      <c r="GM157" s="86" t="str">
        <f t="shared" si="414"/>
        <v>0.00</v>
      </c>
      <c r="GN157" s="86" t="str">
        <f t="shared" si="415"/>
        <v>0.00</v>
      </c>
      <c r="GO157" s="86" t="str">
        <f t="shared" si="416"/>
        <v>0.00</v>
      </c>
      <c r="GP157" s="86" t="str">
        <f t="shared" si="417"/>
        <v>0.00</v>
      </c>
      <c r="GQ157" s="86" t="str">
        <f t="shared" si="418"/>
        <v>0.00</v>
      </c>
      <c r="GR157" s="86" t="e">
        <f t="shared" si="419"/>
        <v>#DIV/0!</v>
      </c>
      <c r="GS157" s="86" t="str">
        <f t="shared" si="420"/>
        <v>-1.00</v>
      </c>
      <c r="GT157" s="86" t="e">
        <f t="shared" si="421"/>
        <v>#DIV/0!</v>
      </c>
      <c r="GU157" s="86" t="e">
        <f t="shared" si="422"/>
        <v>#DIV/0!</v>
      </c>
      <c r="GV157" s="87" t="e">
        <f t="shared" si="423"/>
        <v>#DIV/0!</v>
      </c>
      <c r="GW157" s="87" t="str">
        <f t="shared" si="424"/>
        <v>-1.00</v>
      </c>
      <c r="GX157" s="129"/>
      <c r="GY157" s="93"/>
    </row>
    <row r="158" spans="1:207">
      <c r="A158" s="39">
        <f>'Picking Information'!B161</f>
        <v>0</v>
      </c>
      <c r="B158" s="40">
        <f>'Picking Information'!D161</f>
        <v>0</v>
      </c>
      <c r="C158" s="40">
        <f>'Picking Information'!E161</f>
        <v>0</v>
      </c>
      <c r="D158" s="45">
        <f>'Picking Information'!F161</f>
        <v>0</v>
      </c>
      <c r="E158" s="45">
        <v>1</v>
      </c>
      <c r="F158" s="121">
        <f>'Picking Information'!H161</f>
        <v>0</v>
      </c>
      <c r="G158" s="121">
        <f>'Picking Information'!I161</f>
        <v>0</v>
      </c>
      <c r="H158" s="121">
        <f>'Picking Information'!J161</f>
        <v>0</v>
      </c>
      <c r="I158" s="121">
        <f>'Picking Information'!K161</f>
        <v>0</v>
      </c>
      <c r="J158" s="121">
        <f t="shared" si="320"/>
        <v>0</v>
      </c>
      <c r="K158" s="121">
        <f t="shared" si="321"/>
        <v>0</v>
      </c>
      <c r="L158" s="121">
        <f t="shared" si="322"/>
        <v>0</v>
      </c>
      <c r="M158" s="121">
        <f>IF('Picking Information'!P161="N",'Calculations Page'!F158*1.5,'Calculations Page'!F158)</f>
        <v>0</v>
      </c>
      <c r="N158" s="46">
        <f>'Picking Information'!R161</f>
        <v>0</v>
      </c>
      <c r="O158" s="222"/>
      <c r="P158" s="47">
        <f t="shared" si="323"/>
        <v>0</v>
      </c>
      <c r="Q158" s="306">
        <f t="shared" si="324"/>
        <v>-1</v>
      </c>
      <c r="R158" s="47">
        <f t="shared" si="325"/>
        <v>1.013358894683579</v>
      </c>
      <c r="S158" s="47" t="e">
        <f t="shared" si="326"/>
        <v>#DIV/0!</v>
      </c>
      <c r="T158" s="47" t="e">
        <f t="shared" si="327"/>
        <v>#DIV/0!</v>
      </c>
      <c r="U158" s="47">
        <f t="shared" si="328"/>
        <v>0.77623303054496762</v>
      </c>
      <c r="V158" s="47" t="e">
        <f t="shared" si="329"/>
        <v>#DIV/0!</v>
      </c>
      <c r="W158" s="47" t="e">
        <f t="shared" si="330"/>
        <v>#DIV/0!</v>
      </c>
      <c r="X158" s="239" t="e">
        <f t="shared" si="331"/>
        <v>#DIV/0!</v>
      </c>
      <c r="Y158" s="306">
        <f t="shared" si="437"/>
        <v>-6350.29</v>
      </c>
      <c r="Z158" s="306">
        <f t="shared" si="438"/>
        <v>-5</v>
      </c>
      <c r="AA158" s="192"/>
      <c r="AB158" s="192"/>
      <c r="AC158" s="192"/>
      <c r="AD158" s="192"/>
      <c r="AE158" s="192"/>
      <c r="AF158" s="192"/>
      <c r="AG158" s="251">
        <f t="shared" si="425"/>
        <v>1433738424205.7283</v>
      </c>
      <c r="AH158" s="246">
        <f t="shared" si="332"/>
        <v>8608725199.2922001</v>
      </c>
      <c r="AI158" s="246">
        <f t="shared" si="426"/>
        <v>1691112105561.1543</v>
      </c>
      <c r="AJ158" s="246">
        <f t="shared" si="333"/>
        <v>13847555888.523577</v>
      </c>
      <c r="AK158" s="246">
        <f t="shared" si="427"/>
        <v>174546574.43947619</v>
      </c>
      <c r="AL158" s="246">
        <f t="shared" si="334"/>
        <v>79527107.403615773</v>
      </c>
      <c r="AM158" s="213">
        <f t="shared" si="439"/>
        <v>0</v>
      </c>
      <c r="AN158" s="256">
        <f t="shared" si="335"/>
        <v>1303284548.9639471</v>
      </c>
      <c r="AO158" s="252">
        <f t="shared" si="336"/>
        <v>1433738424205.7283</v>
      </c>
      <c r="AP158" s="252">
        <f t="shared" si="428"/>
        <v>-2.199E-3</v>
      </c>
      <c r="AQ158" s="252">
        <f t="shared" si="429"/>
        <v>-0.99998423165137618</v>
      </c>
      <c r="AR158" s="252">
        <f t="shared" si="337"/>
        <v>8608725199.2922001</v>
      </c>
      <c r="AS158" s="252">
        <f t="shared" si="430"/>
        <v>1.6318924942564423E-4</v>
      </c>
      <c r="AT158" s="252">
        <f t="shared" si="338"/>
        <v>-7.452123257462559E-2</v>
      </c>
      <c r="AU158" s="252">
        <f t="shared" si="339"/>
        <v>137290153.01859486</v>
      </c>
      <c r="AV158" s="252">
        <f t="shared" si="440"/>
        <v>9456562.6330664139</v>
      </c>
      <c r="AW158" s="252">
        <f t="shared" si="340"/>
        <v>996169.97067578149</v>
      </c>
      <c r="AX158" s="252">
        <f t="shared" si="441"/>
        <v>2673662207.5426502</v>
      </c>
      <c r="AY158" s="252">
        <f t="shared" si="442"/>
        <v>1691112105561.1543</v>
      </c>
      <c r="AZ158" s="252">
        <f t="shared" si="443"/>
        <v>-0.13029600894067567</v>
      </c>
      <c r="BA158" s="252">
        <f t="shared" si="444"/>
        <v>-1</v>
      </c>
      <c r="BB158" s="252">
        <f t="shared" si="445"/>
        <v>13847555888.523577</v>
      </c>
      <c r="BC158" s="252">
        <f t="shared" si="446"/>
        <v>5.34545603211162E-4</v>
      </c>
      <c r="BD158" s="252">
        <f t="shared" si="447"/>
        <v>-4.1025163014571245E-3</v>
      </c>
      <c r="BE158" s="252">
        <f t="shared" si="448"/>
        <v>26831629.130094022</v>
      </c>
      <c r="BF158" s="252">
        <f t="shared" si="341"/>
        <v>269331.52955150726</v>
      </c>
      <c r="BG158" s="252">
        <f t="shared" si="342"/>
        <v>124328.76421099737</v>
      </c>
      <c r="BH158" s="213"/>
      <c r="BI158" s="213"/>
      <c r="BJ158" s="213"/>
      <c r="BK158" s="213"/>
      <c r="BL158" s="213">
        <f t="shared" si="449"/>
        <v>0</v>
      </c>
      <c r="BM158" s="485">
        <f>(($AC$20-'ICPMS Data'!V159)/('ICPMS Data'!V159/$AC$12-1)*AG158)</f>
        <v>1442224508600.5576</v>
      </c>
      <c r="BN158" s="485">
        <f t="shared" si="343"/>
        <v>1433738424205.7283</v>
      </c>
      <c r="BO158" s="485">
        <f>$AC$33-'ICPMS Data'!V159</f>
        <v>-0.99999899999999997</v>
      </c>
      <c r="BP158" s="485">
        <f>'ICPMS Data'!V159/$AC$12-1</f>
        <v>-0.9928325688073395</v>
      </c>
      <c r="BQ158" s="485">
        <f t="shared" si="344"/>
        <v>8608725199.2922001</v>
      </c>
      <c r="BR158" s="485">
        <f>SQRT($AD$33^2+'ICPMS Data'!W159^2)</f>
        <v>1</v>
      </c>
      <c r="BS158" s="485">
        <f>BP158*SQRT(('ICPMS Data'!W159/'ICPMS Data'!V159)^2+($AE$12/$AC$12)^2)</f>
        <v>-0.99285807041188889</v>
      </c>
      <c r="BT158" s="485">
        <f t="shared" si="345"/>
        <v>2039659057534.6572</v>
      </c>
      <c r="BU158" s="485">
        <f t="shared" si="450"/>
        <v>10464703511.882029</v>
      </c>
      <c r="BV158" s="485">
        <f t="shared" si="346"/>
        <v>14799656485.616226</v>
      </c>
      <c r="BW158" s="485">
        <f>AI158*(($AC$21-'ICPMS Data'!X159)/('ICPMS Data'!X159/$AC$13-1))</f>
        <v>1473438918630.7102</v>
      </c>
      <c r="BX158" s="485">
        <f t="shared" si="347"/>
        <v>1691112105561.1543</v>
      </c>
      <c r="BY158" s="485">
        <f>$AC$34-'ICPMS Data'!X159</f>
        <v>-0.99999899999999997</v>
      </c>
      <c r="BZ158" s="485">
        <f>'ICPMS Data'!X159/$AC$13-1</f>
        <v>-1</v>
      </c>
      <c r="CA158" s="485">
        <f t="shared" si="348"/>
        <v>13847555888.523577</v>
      </c>
      <c r="CB158" s="485">
        <f>SQRT($AD$34^2+'ICPMS Data'!Y159^2)</f>
        <v>1</v>
      </c>
      <c r="CC158" s="485">
        <f>BZ158*SQRT(('ICPMS Data'!Y159/'ICPMS Data'!X159)^2+($AE$13/$AC$13)^2)</f>
        <v>-1</v>
      </c>
      <c r="CD158" s="485">
        <f t="shared" si="349"/>
        <v>2083793272822.5024</v>
      </c>
      <c r="CE158" s="485">
        <v>0</v>
      </c>
      <c r="CF158" s="485">
        <v>0</v>
      </c>
      <c r="CG158" s="213">
        <f t="shared" si="350"/>
        <v>0</v>
      </c>
      <c r="CH158" s="262">
        <f t="shared" si="351"/>
        <v>1440921224051.5938</v>
      </c>
      <c r="CI158" s="257">
        <f t="shared" si="352"/>
        <v>2039659062155.1809</v>
      </c>
      <c r="CJ158" s="257">
        <f t="shared" si="451"/>
        <v>10455246949.248962</v>
      </c>
      <c r="CK158" s="257">
        <f t="shared" si="353"/>
        <v>14799656519.142496</v>
      </c>
      <c r="CL158" s="262">
        <f t="shared" si="354"/>
        <v>1470765256423.1675</v>
      </c>
      <c r="CM158" s="257">
        <f t="shared" si="355"/>
        <v>2083793272995.249</v>
      </c>
      <c r="CN158" s="262">
        <f t="shared" si="356"/>
        <v>-269331.52955150726</v>
      </c>
      <c r="CO158" s="257">
        <f t="shared" si="357"/>
        <v>124328.76421099737</v>
      </c>
      <c r="CP158" s="286"/>
      <c r="CQ158" s="218">
        <f t="shared" si="358"/>
        <v>2.4109243704332935E-12</v>
      </c>
      <c r="CR158" s="48">
        <f t="shared" si="359"/>
        <v>3.3882271664527924E-12</v>
      </c>
      <c r="CS158" s="219">
        <f t="shared" si="360"/>
        <v>2.3935568505840428E-12</v>
      </c>
      <c r="CT158" s="219">
        <f t="shared" si="361"/>
        <v>3.3881379770019618E-12</v>
      </c>
      <c r="CU158" s="323">
        <f t="shared" si="362"/>
        <v>0.56437141893797726</v>
      </c>
      <c r="CV158" s="219">
        <f t="shared" si="363"/>
        <v>1.7367519849250768E-14</v>
      </c>
      <c r="CW158" s="219">
        <f t="shared" si="364"/>
        <v>2.4584147041764943E-14</v>
      </c>
      <c r="CX158" s="323">
        <f t="shared" si="365"/>
        <v>3.5831675947316753E-3</v>
      </c>
      <c r="CY158" s="48">
        <f t="shared" si="366"/>
        <v>2.443131655187986E-12</v>
      </c>
      <c r="CZ158" s="48">
        <f t="shared" si="367"/>
        <v>3.4614506195934368E-12</v>
      </c>
      <c r="DA158" s="323">
        <f t="shared" si="368"/>
        <v>0.43204541346729097</v>
      </c>
      <c r="DB158" s="219">
        <f t="shared" si="369"/>
        <v>0</v>
      </c>
      <c r="DC158" s="219">
        <f t="shared" si="370"/>
        <v>0</v>
      </c>
      <c r="DD158" s="213"/>
      <c r="DE158" s="267">
        <f t="shared" si="371"/>
        <v>0.57387232789423681</v>
      </c>
      <c r="DF158" s="263">
        <f t="shared" si="372"/>
        <v>0.80649971243075813</v>
      </c>
      <c r="DG158" s="263">
        <f t="shared" si="373"/>
        <v>0.56690426926982029</v>
      </c>
      <c r="DH158" s="263">
        <f t="shared" si="374"/>
        <v>0.8031950017704611</v>
      </c>
      <c r="DI158" s="263">
        <f t="shared" si="375"/>
        <v>0</v>
      </c>
      <c r="DJ158" s="268">
        <f t="shared" si="376"/>
        <v>0</v>
      </c>
      <c r="DL158" s="49">
        <f>'He Data'!P160/(1000000000*22413.6)</f>
        <v>4.4615768997394438E-14</v>
      </c>
      <c r="DM158" s="45">
        <f>DL158*('He Data'!Q160/'He Data'!P160)</f>
        <v>4.4615768997394438E-14</v>
      </c>
      <c r="DN158" s="50">
        <f t="shared" si="377"/>
        <v>26867616090.23093</v>
      </c>
      <c r="DO158" s="51">
        <f>DN158*('He Data'!Q160/'He Data'!P160)</f>
        <v>26867616090.23093</v>
      </c>
      <c r="DP158" s="50" t="e">
        <f t="shared" si="378"/>
        <v>#DIV/0!</v>
      </c>
      <c r="DQ158" s="50" t="e">
        <f t="shared" si="379"/>
        <v>#DIV/0!</v>
      </c>
      <c r="DR158" s="50">
        <f>('He Data'!P160/1000000000)*0.0000000008107131194</f>
        <v>8.1071311940000007E-19</v>
      </c>
      <c r="DS158" s="50">
        <f>('He Data'!P160/1000000000)/3785.41178*42</f>
        <v>1.1095226210766429E-11</v>
      </c>
      <c r="DW158" s="213">
        <f t="shared" si="452"/>
        <v>0</v>
      </c>
      <c r="DX158" s="324">
        <f t="shared" si="453"/>
        <v>11.682668485640901</v>
      </c>
      <c r="DY158" s="325">
        <f t="shared" si="380"/>
        <v>12.479820849095493</v>
      </c>
      <c r="DZ158" s="326">
        <f t="shared" si="381"/>
        <v>11682668.485640902</v>
      </c>
      <c r="EA158" s="326">
        <f t="shared" si="382"/>
        <v>4.4615793103292131E-14</v>
      </c>
      <c r="EB158" s="324">
        <f t="shared" si="383"/>
        <v>-5.40299948539397E-7</v>
      </c>
      <c r="EC158" s="326">
        <f t="shared" si="384"/>
        <v>11682662.173495721</v>
      </c>
      <c r="ED158" s="324">
        <f t="shared" si="385"/>
        <v>11.682662173495721</v>
      </c>
      <c r="EE158" s="326"/>
      <c r="EF158" s="457">
        <f>'Picking Information'!B161</f>
        <v>0</v>
      </c>
      <c r="EG158" s="459">
        <f>'Picking Information'!C161</f>
        <v>0</v>
      </c>
      <c r="EH158" s="510">
        <f>IF($EG158="a",'Alpha Ejection Compiler'!G158,IF($EG158="z",'Alpha Ejection Compiler'!N158,IF($EG158="t",'Alpha Ejection Compiler'!U158,IF($EG158="m",'Alpha Ejection Compiler'!AB158,-1))))</f>
        <v>-1</v>
      </c>
      <c r="EI158" s="511">
        <f>'Alpha Ejection Compiler'!E158</f>
        <v>-1</v>
      </c>
      <c r="EJ158" s="30">
        <f>IF($EG158="a",'Alpha Ejection Compiler'!H158,IF($EG158="z",'Alpha Ejection Compiler'!O158,IF($EG158="t",'Alpha Ejection Compiler'!V158,IF($EG158="m",'Alpha Ejection Compiler'!AC158,-1))))</f>
        <v>-1</v>
      </c>
      <c r="EK158" s="30">
        <f>IF($EG158="a",'Alpha Ejection Compiler'!I158,IF($EG158="z",'Alpha Ejection Compiler'!P158,IF($EG158="t",'Alpha Ejection Compiler'!W158,IF($EG158="m",'Alpha Ejection Compiler'!AD158,-1))))</f>
        <v>-1</v>
      </c>
      <c r="EL158" s="30">
        <f>IF($EG158="a",'Alpha Ejection Compiler'!J158,IF($EG158="z",'Alpha Ejection Compiler'!Q158,IF($EG158="t",'Alpha Ejection Compiler'!X158,IF($EG158="m",'Alpha Ejection Compiler'!AE158,-1))))</f>
        <v>-1</v>
      </c>
      <c r="EM158" s="30">
        <f>IF($EG158="a",'Alpha Ejection Compiler'!K158,IF($EG158="z",'Alpha Ejection Compiler'!R158,IF($EG158="t",'Alpha Ejection Compiler'!Y158,IF($EG158="m",'Alpha Ejection Compiler'!AF158,-1))))</f>
        <v>-1</v>
      </c>
      <c r="EN158" s="30">
        <f t="shared" si="386"/>
        <v>-1</v>
      </c>
      <c r="EO158" s="30" t="e">
        <f t="shared" si="387"/>
        <v>#DIV/0!</v>
      </c>
      <c r="EP158" s="213">
        <f t="shared" si="454"/>
        <v>0</v>
      </c>
      <c r="EQ158" s="474">
        <f t="shared" si="455"/>
        <v>11.682662173495721</v>
      </c>
      <c r="ER158" s="475">
        <f t="shared" si="388"/>
        <v>12.479814106248931</v>
      </c>
      <c r="ES158" s="473">
        <f t="shared" si="389"/>
        <v>11682662.173495721</v>
      </c>
      <c r="ET158" s="476">
        <f t="shared" si="390"/>
        <v>-4.4615768974666977E-14</v>
      </c>
      <c r="EU158" s="478">
        <f t="shared" si="391"/>
        <v>1.9999999994905957</v>
      </c>
      <c r="EV158" s="477">
        <f t="shared" si="392"/>
        <v>35047986.514535964</v>
      </c>
      <c r="EW158" s="474">
        <f t="shared" si="393"/>
        <v>35.047986514535964</v>
      </c>
      <c r="EX158" s="474"/>
      <c r="EZ158" s="128">
        <f t="shared" si="394"/>
        <v>2.9704040515747972E-21</v>
      </c>
      <c r="FA158" s="63">
        <f t="shared" si="395"/>
        <v>1.1973081346474233E-22</v>
      </c>
      <c r="FB158" s="67">
        <f t="shared" si="396"/>
        <v>7.2524363184255366E-22</v>
      </c>
      <c r="FC158" s="63">
        <f t="shared" si="397"/>
        <v>0</v>
      </c>
      <c r="FD158" s="63">
        <f t="shared" si="398"/>
        <v>3.8153784968820935E-21</v>
      </c>
      <c r="FE158" s="67">
        <f t="shared" si="399"/>
        <v>1.610802832088443E-10</v>
      </c>
      <c r="FF158" s="67">
        <f t="shared" si="400"/>
        <v>11682668.485640902</v>
      </c>
      <c r="FG158" s="64">
        <f t="shared" si="401"/>
        <v>11.682668485640901</v>
      </c>
      <c r="FH158" s="65" t="e">
        <f t="shared" si="402"/>
        <v>#DIV/0!</v>
      </c>
      <c r="FI158" s="65" t="e">
        <f t="shared" si="403"/>
        <v>#DIV/0!</v>
      </c>
      <c r="FJ158" s="65" t="e">
        <f t="shared" si="404"/>
        <v>#DIV/0!</v>
      </c>
      <c r="FK158" s="63">
        <f t="shared" si="405"/>
        <v>3.8153784968820935E-21</v>
      </c>
      <c r="FL158" s="63">
        <f t="shared" si="406"/>
        <v>4.3317286102918066E-21</v>
      </c>
      <c r="FM158" s="63">
        <f t="shared" si="407"/>
        <v>17675159.6924778</v>
      </c>
      <c r="FN158" s="65">
        <f t="shared" si="456"/>
        <v>17.675159692477799</v>
      </c>
      <c r="FO158" s="66">
        <f t="shared" si="408"/>
        <v>151.29385648665999</v>
      </c>
      <c r="FQ158" s="73">
        <f>IF('Picking Information'!U161="Y",'Calculations Page'!FG158,-1)</f>
        <v>-1</v>
      </c>
      <c r="FR158" s="72">
        <f>IF('Picking Information'!U161="Y",'Calculations Page'!FN158,-1)</f>
        <v>-1</v>
      </c>
      <c r="FS158" s="72" t="e">
        <f>IF('Picking Information'!A161="Y",1,'Calculations Page'!X158)</f>
        <v>#DIV/0!</v>
      </c>
      <c r="FT158" s="72">
        <f t="shared" si="457"/>
        <v>99.853999999999999</v>
      </c>
      <c r="FU158" s="72" t="e">
        <f t="shared" si="409"/>
        <v>#DIV/0!</v>
      </c>
      <c r="FV158" s="72" t="e">
        <f t="shared" si="458"/>
        <v>#DIV/0!</v>
      </c>
      <c r="FW158" s="74" t="e">
        <f t="shared" si="410"/>
        <v>#DIV/0!</v>
      </c>
      <c r="FY158" s="79">
        <f t="shared" si="431"/>
        <v>-4.4615768997394441E-5</v>
      </c>
      <c r="FZ158" s="80">
        <f t="shared" si="432"/>
        <v>-4.4615768997394441E-5</v>
      </c>
      <c r="GA158" s="80">
        <f>(DE158/1000)/'Calculations Page'!EH158</f>
        <v>-5.7387232789423684E-4</v>
      </c>
      <c r="GB158" s="80">
        <f t="shared" si="433"/>
        <v>-8.0649971243075807E-4</v>
      </c>
      <c r="GC158" s="80">
        <f>(DG158/1000)/'Calculations Page'!EH158</f>
        <v>-5.6690426926982033E-4</v>
      </c>
      <c r="GD158" s="80">
        <f t="shared" si="434"/>
        <v>-8.031950017704612E-4</v>
      </c>
      <c r="GE158" s="80">
        <f>(DI158/1000)/'Calculations Page'!EH158</f>
        <v>0</v>
      </c>
      <c r="GF158" s="80" t="e">
        <f t="shared" si="435"/>
        <v>#DIV/0!</v>
      </c>
      <c r="GG158" s="81">
        <f t="shared" si="411"/>
        <v>-7.0709483117264462E-4</v>
      </c>
      <c r="GH158" s="516">
        <f t="shared" si="436"/>
        <v>-1.276655269916807E-22</v>
      </c>
      <c r="GI158" s="515"/>
      <c r="GJ158" s="243"/>
      <c r="GK158" s="85" t="str">
        <f t="shared" si="412"/>
        <v>0.000</v>
      </c>
      <c r="GL158" s="86" t="str">
        <f t="shared" si="413"/>
        <v>0.000</v>
      </c>
      <c r="GM158" s="86" t="str">
        <f t="shared" si="414"/>
        <v>0.00</v>
      </c>
      <c r="GN158" s="86" t="str">
        <f t="shared" si="415"/>
        <v>0.00</v>
      </c>
      <c r="GO158" s="86" t="str">
        <f t="shared" si="416"/>
        <v>0.00</v>
      </c>
      <c r="GP158" s="86" t="str">
        <f t="shared" si="417"/>
        <v>0.00</v>
      </c>
      <c r="GQ158" s="86" t="str">
        <f t="shared" si="418"/>
        <v>0.00</v>
      </c>
      <c r="GR158" s="86" t="e">
        <f t="shared" si="419"/>
        <v>#DIV/0!</v>
      </c>
      <c r="GS158" s="86" t="str">
        <f t="shared" si="420"/>
        <v>-1.00</v>
      </c>
      <c r="GT158" s="86" t="e">
        <f t="shared" si="421"/>
        <v>#DIV/0!</v>
      </c>
      <c r="GU158" s="86" t="e">
        <f t="shared" si="422"/>
        <v>#DIV/0!</v>
      </c>
      <c r="GV158" s="87" t="e">
        <f t="shared" si="423"/>
        <v>#DIV/0!</v>
      </c>
      <c r="GW158" s="87" t="str">
        <f t="shared" si="424"/>
        <v>-1.00</v>
      </c>
      <c r="GX158" s="129"/>
      <c r="GY158" s="93"/>
    </row>
    <row r="159" spans="1:207">
      <c r="A159" s="39">
        <f>'Picking Information'!B162</f>
        <v>0</v>
      </c>
      <c r="B159" s="40">
        <f>'Picking Information'!D162</f>
        <v>0</v>
      </c>
      <c r="C159" s="40">
        <f>'Picking Information'!E162</f>
        <v>0</v>
      </c>
      <c r="D159" s="45">
        <f>'Picking Information'!F162</f>
        <v>0</v>
      </c>
      <c r="E159" s="45">
        <v>1</v>
      </c>
      <c r="F159" s="121">
        <f>'Picking Information'!H162</f>
        <v>0</v>
      </c>
      <c r="G159" s="121">
        <f>'Picking Information'!I162</f>
        <v>0</v>
      </c>
      <c r="H159" s="121">
        <f>'Picking Information'!J162</f>
        <v>0</v>
      </c>
      <c r="I159" s="121">
        <f>'Picking Information'!K162</f>
        <v>0</v>
      </c>
      <c r="J159" s="121">
        <f t="shared" si="320"/>
        <v>0</v>
      </c>
      <c r="K159" s="121">
        <f t="shared" si="321"/>
        <v>0</v>
      </c>
      <c r="L159" s="121">
        <f t="shared" si="322"/>
        <v>0</v>
      </c>
      <c r="M159" s="121">
        <f>IF('Picking Information'!P162="N",'Calculations Page'!F159*1.5,'Calculations Page'!F159)</f>
        <v>0</v>
      </c>
      <c r="N159" s="46">
        <f>'Picking Information'!R162</f>
        <v>0</v>
      </c>
      <c r="O159" s="222"/>
      <c r="P159" s="47">
        <f t="shared" si="323"/>
        <v>0</v>
      </c>
      <c r="Q159" s="306">
        <f t="shared" si="324"/>
        <v>-1</v>
      </c>
      <c r="R159" s="47">
        <f t="shared" si="325"/>
        <v>1.013358894683579</v>
      </c>
      <c r="S159" s="47" t="e">
        <f t="shared" si="326"/>
        <v>#DIV/0!</v>
      </c>
      <c r="T159" s="47" t="e">
        <f t="shared" si="327"/>
        <v>#DIV/0!</v>
      </c>
      <c r="U159" s="47">
        <f t="shared" si="328"/>
        <v>0.77623303054496762</v>
      </c>
      <c r="V159" s="47" t="e">
        <f t="shared" si="329"/>
        <v>#DIV/0!</v>
      </c>
      <c r="W159" s="47" t="e">
        <f t="shared" si="330"/>
        <v>#DIV/0!</v>
      </c>
      <c r="X159" s="239" t="e">
        <f t="shared" si="331"/>
        <v>#DIV/0!</v>
      </c>
      <c r="Y159" s="306">
        <f t="shared" si="437"/>
        <v>-6350.29</v>
      </c>
      <c r="Z159" s="306">
        <f t="shared" si="438"/>
        <v>-5</v>
      </c>
      <c r="AA159" s="192"/>
      <c r="AB159" s="192"/>
      <c r="AC159" s="192"/>
      <c r="AD159" s="192"/>
      <c r="AE159" s="192"/>
      <c r="AF159" s="192"/>
      <c r="AG159" s="251">
        <f t="shared" si="425"/>
        <v>1433738424205.7283</v>
      </c>
      <c r="AH159" s="246">
        <f t="shared" si="332"/>
        <v>8608725199.2922001</v>
      </c>
      <c r="AI159" s="246">
        <f t="shared" si="426"/>
        <v>1691112105561.1543</v>
      </c>
      <c r="AJ159" s="246">
        <f t="shared" si="333"/>
        <v>13847555888.523577</v>
      </c>
      <c r="AK159" s="246">
        <f t="shared" si="427"/>
        <v>174546574.43947619</v>
      </c>
      <c r="AL159" s="246">
        <f t="shared" si="334"/>
        <v>79527107.403615773</v>
      </c>
      <c r="AM159" s="213">
        <f t="shared" si="439"/>
        <v>0</v>
      </c>
      <c r="AN159" s="256">
        <f t="shared" si="335"/>
        <v>1303284548.9639471</v>
      </c>
      <c r="AO159" s="252">
        <f t="shared" si="336"/>
        <v>1433738424205.7283</v>
      </c>
      <c r="AP159" s="252">
        <f t="shared" si="428"/>
        <v>-2.199E-3</v>
      </c>
      <c r="AQ159" s="252">
        <f t="shared" si="429"/>
        <v>-0.99998423165137618</v>
      </c>
      <c r="AR159" s="252">
        <f t="shared" si="337"/>
        <v>8608725199.2922001</v>
      </c>
      <c r="AS159" s="252">
        <f t="shared" si="430"/>
        <v>1.6318924942564423E-4</v>
      </c>
      <c r="AT159" s="252">
        <f t="shared" si="338"/>
        <v>-7.452123257462559E-2</v>
      </c>
      <c r="AU159" s="252">
        <f t="shared" si="339"/>
        <v>137290153.01859486</v>
      </c>
      <c r="AV159" s="252">
        <f t="shared" si="440"/>
        <v>9456562.6330664139</v>
      </c>
      <c r="AW159" s="252">
        <f t="shared" si="340"/>
        <v>996169.97067578149</v>
      </c>
      <c r="AX159" s="252">
        <f t="shared" si="441"/>
        <v>2673662207.5426502</v>
      </c>
      <c r="AY159" s="252">
        <f t="shared" si="442"/>
        <v>1691112105561.1543</v>
      </c>
      <c r="AZ159" s="252">
        <f t="shared" si="443"/>
        <v>-0.13029600894067567</v>
      </c>
      <c r="BA159" s="252">
        <f t="shared" si="444"/>
        <v>-1</v>
      </c>
      <c r="BB159" s="252">
        <f t="shared" si="445"/>
        <v>13847555888.523577</v>
      </c>
      <c r="BC159" s="252">
        <f t="shared" si="446"/>
        <v>5.34545603211162E-4</v>
      </c>
      <c r="BD159" s="252">
        <f t="shared" si="447"/>
        <v>-4.1025163014571245E-3</v>
      </c>
      <c r="BE159" s="252">
        <f t="shared" si="448"/>
        <v>26831629.130094022</v>
      </c>
      <c r="BF159" s="252">
        <f t="shared" si="341"/>
        <v>269331.52955150726</v>
      </c>
      <c r="BG159" s="252">
        <f t="shared" si="342"/>
        <v>124328.76421099737</v>
      </c>
      <c r="BH159" s="213"/>
      <c r="BI159" s="213"/>
      <c r="BJ159" s="213"/>
      <c r="BK159" s="213"/>
      <c r="BL159" s="213">
        <f t="shared" si="449"/>
        <v>0</v>
      </c>
      <c r="BM159" s="485">
        <f>(($AC$20-'ICPMS Data'!V160)/('ICPMS Data'!V160/$AC$12-1)*AG159)</f>
        <v>1442224508600.5576</v>
      </c>
      <c r="BN159" s="485">
        <f t="shared" si="343"/>
        <v>1433738424205.7283</v>
      </c>
      <c r="BO159" s="485">
        <f>$AC$33-'ICPMS Data'!V160</f>
        <v>-0.99999899999999997</v>
      </c>
      <c r="BP159" s="485">
        <f>'ICPMS Data'!V160/$AC$12-1</f>
        <v>-0.9928325688073395</v>
      </c>
      <c r="BQ159" s="485">
        <f t="shared" si="344"/>
        <v>8608725199.2922001</v>
      </c>
      <c r="BR159" s="485">
        <f>SQRT($AD$33^2+'ICPMS Data'!W160^2)</f>
        <v>1</v>
      </c>
      <c r="BS159" s="485">
        <f>BP159*SQRT(('ICPMS Data'!W160/'ICPMS Data'!V160)^2+($AE$12/$AC$12)^2)</f>
        <v>-0.99285807041188889</v>
      </c>
      <c r="BT159" s="485">
        <f t="shared" si="345"/>
        <v>2039659057534.6572</v>
      </c>
      <c r="BU159" s="485">
        <f t="shared" si="450"/>
        <v>10464703511.882029</v>
      </c>
      <c r="BV159" s="485">
        <f t="shared" si="346"/>
        <v>14799656485.616226</v>
      </c>
      <c r="BW159" s="485">
        <f>AI159*(($AC$21-'ICPMS Data'!X160)/('ICPMS Data'!X160/$AC$13-1))</f>
        <v>1473438918630.7102</v>
      </c>
      <c r="BX159" s="485">
        <f t="shared" si="347"/>
        <v>1691112105561.1543</v>
      </c>
      <c r="BY159" s="485">
        <f>$AC$34-'ICPMS Data'!X160</f>
        <v>-0.99999899999999997</v>
      </c>
      <c r="BZ159" s="485">
        <f>'ICPMS Data'!X160/$AC$13-1</f>
        <v>-1</v>
      </c>
      <c r="CA159" s="485">
        <f t="shared" si="348"/>
        <v>13847555888.523577</v>
      </c>
      <c r="CB159" s="485">
        <f>SQRT($AD$34^2+'ICPMS Data'!Y160^2)</f>
        <v>1</v>
      </c>
      <c r="CC159" s="485">
        <f>BZ159*SQRT(('ICPMS Data'!Y160/'ICPMS Data'!X160)^2+($AE$13/$AC$13)^2)</f>
        <v>-1</v>
      </c>
      <c r="CD159" s="485">
        <f t="shared" si="349"/>
        <v>2083793272822.5024</v>
      </c>
      <c r="CE159" s="485">
        <v>0</v>
      </c>
      <c r="CF159" s="485">
        <v>0</v>
      </c>
      <c r="CG159" s="213">
        <f t="shared" si="350"/>
        <v>0</v>
      </c>
      <c r="CH159" s="262">
        <f t="shared" si="351"/>
        <v>1440921224051.5938</v>
      </c>
      <c r="CI159" s="257">
        <f t="shared" si="352"/>
        <v>2039659062155.1809</v>
      </c>
      <c r="CJ159" s="257">
        <f t="shared" si="451"/>
        <v>10455246949.248962</v>
      </c>
      <c r="CK159" s="257">
        <f t="shared" si="353"/>
        <v>14799656519.142496</v>
      </c>
      <c r="CL159" s="262">
        <f t="shared" si="354"/>
        <v>1470765256423.1675</v>
      </c>
      <c r="CM159" s="257">
        <f t="shared" si="355"/>
        <v>2083793272995.249</v>
      </c>
      <c r="CN159" s="262">
        <f t="shared" si="356"/>
        <v>-269331.52955150726</v>
      </c>
      <c r="CO159" s="257">
        <f t="shared" si="357"/>
        <v>124328.76421099737</v>
      </c>
      <c r="CP159" s="286"/>
      <c r="CQ159" s="218">
        <f t="shared" si="358"/>
        <v>2.4109243704332935E-12</v>
      </c>
      <c r="CR159" s="48">
        <f t="shared" si="359"/>
        <v>3.3882271664527924E-12</v>
      </c>
      <c r="CS159" s="219">
        <f t="shared" si="360"/>
        <v>2.3935568505840428E-12</v>
      </c>
      <c r="CT159" s="219">
        <f t="shared" si="361"/>
        <v>3.3881379770019618E-12</v>
      </c>
      <c r="CU159" s="323">
        <f t="shared" si="362"/>
        <v>0.56437141893797726</v>
      </c>
      <c r="CV159" s="219">
        <f t="shared" si="363"/>
        <v>1.7367519849250768E-14</v>
      </c>
      <c r="CW159" s="219">
        <f t="shared" si="364"/>
        <v>2.4584147041764943E-14</v>
      </c>
      <c r="CX159" s="323">
        <f t="shared" si="365"/>
        <v>3.5831675947316753E-3</v>
      </c>
      <c r="CY159" s="48">
        <f t="shared" si="366"/>
        <v>2.443131655187986E-12</v>
      </c>
      <c r="CZ159" s="48">
        <f t="shared" si="367"/>
        <v>3.4614506195934368E-12</v>
      </c>
      <c r="DA159" s="323">
        <f t="shared" si="368"/>
        <v>0.43204541346729097</v>
      </c>
      <c r="DB159" s="219">
        <f t="shared" si="369"/>
        <v>0</v>
      </c>
      <c r="DC159" s="219">
        <f t="shared" si="370"/>
        <v>0</v>
      </c>
      <c r="DD159" s="213"/>
      <c r="DE159" s="267">
        <f t="shared" si="371"/>
        <v>0.57387232789423681</v>
      </c>
      <c r="DF159" s="263">
        <f t="shared" si="372"/>
        <v>0.80649971243075813</v>
      </c>
      <c r="DG159" s="263">
        <f t="shared" si="373"/>
        <v>0.56690426926982029</v>
      </c>
      <c r="DH159" s="263">
        <f t="shared" si="374"/>
        <v>0.8031950017704611</v>
      </c>
      <c r="DI159" s="263">
        <f t="shared" si="375"/>
        <v>0</v>
      </c>
      <c r="DJ159" s="268">
        <f t="shared" si="376"/>
        <v>0</v>
      </c>
      <c r="DL159" s="49">
        <f>'He Data'!P161/(1000000000*22413.6)</f>
        <v>4.4615768997394438E-14</v>
      </c>
      <c r="DM159" s="45">
        <f>DL159*('He Data'!Q161/'He Data'!P161)</f>
        <v>4.4615768997394438E-14</v>
      </c>
      <c r="DN159" s="50">
        <f t="shared" si="377"/>
        <v>26867616090.23093</v>
      </c>
      <c r="DO159" s="51">
        <f>DN159*('He Data'!Q161/'He Data'!P161)</f>
        <v>26867616090.23093</v>
      </c>
      <c r="DP159" s="50" t="e">
        <f t="shared" si="378"/>
        <v>#DIV/0!</v>
      </c>
      <c r="DQ159" s="50" t="e">
        <f t="shared" si="379"/>
        <v>#DIV/0!</v>
      </c>
      <c r="DR159" s="50">
        <f>('He Data'!P161/1000000000)*0.0000000008107131194</f>
        <v>8.1071311940000007E-19</v>
      </c>
      <c r="DS159" s="50">
        <f>('He Data'!P161/1000000000)/3785.41178*42</f>
        <v>1.1095226210766429E-11</v>
      </c>
      <c r="DW159" s="213">
        <f t="shared" si="452"/>
        <v>0</v>
      </c>
      <c r="DX159" s="324">
        <f t="shared" si="453"/>
        <v>11.682668485640901</v>
      </c>
      <c r="DY159" s="325">
        <f t="shared" si="380"/>
        <v>12.479820849095493</v>
      </c>
      <c r="DZ159" s="326">
        <f t="shared" si="381"/>
        <v>11682668.485640902</v>
      </c>
      <c r="EA159" s="326">
        <f t="shared" si="382"/>
        <v>4.4615793103292131E-14</v>
      </c>
      <c r="EB159" s="324">
        <f t="shared" si="383"/>
        <v>-5.40299948539397E-7</v>
      </c>
      <c r="EC159" s="326">
        <f t="shared" si="384"/>
        <v>11682662.173495721</v>
      </c>
      <c r="ED159" s="324">
        <f t="shared" si="385"/>
        <v>11.682662173495721</v>
      </c>
      <c r="EE159" s="326"/>
      <c r="EF159" s="457">
        <f>'Picking Information'!B162</f>
        <v>0</v>
      </c>
      <c r="EG159" s="459">
        <f>'Picking Information'!C162</f>
        <v>0</v>
      </c>
      <c r="EH159" s="510">
        <f>IF($EG159="a",'Alpha Ejection Compiler'!G159,IF($EG159="z",'Alpha Ejection Compiler'!N159,IF($EG159="t",'Alpha Ejection Compiler'!U159,IF($EG159="m",'Alpha Ejection Compiler'!AB159,-1))))</f>
        <v>-1</v>
      </c>
      <c r="EI159" s="511">
        <f>'Alpha Ejection Compiler'!E159</f>
        <v>-1</v>
      </c>
      <c r="EJ159" s="30">
        <f>IF($EG159="a",'Alpha Ejection Compiler'!H159,IF($EG159="z",'Alpha Ejection Compiler'!O159,IF($EG159="t",'Alpha Ejection Compiler'!V159,IF($EG159="m",'Alpha Ejection Compiler'!AC159,-1))))</f>
        <v>-1</v>
      </c>
      <c r="EK159" s="30">
        <f>IF($EG159="a",'Alpha Ejection Compiler'!I159,IF($EG159="z",'Alpha Ejection Compiler'!P159,IF($EG159="t",'Alpha Ejection Compiler'!W159,IF($EG159="m",'Alpha Ejection Compiler'!AD159,-1))))</f>
        <v>-1</v>
      </c>
      <c r="EL159" s="30">
        <f>IF($EG159="a",'Alpha Ejection Compiler'!J159,IF($EG159="z",'Alpha Ejection Compiler'!Q159,IF($EG159="t",'Alpha Ejection Compiler'!X159,IF($EG159="m",'Alpha Ejection Compiler'!AE159,-1))))</f>
        <v>-1</v>
      </c>
      <c r="EM159" s="30">
        <f>IF($EG159="a",'Alpha Ejection Compiler'!K159,IF($EG159="z",'Alpha Ejection Compiler'!R159,IF($EG159="t",'Alpha Ejection Compiler'!Y159,IF($EG159="m",'Alpha Ejection Compiler'!AF159,-1))))</f>
        <v>-1</v>
      </c>
      <c r="EN159" s="30">
        <f t="shared" si="386"/>
        <v>-1</v>
      </c>
      <c r="EO159" s="30" t="e">
        <f t="shared" si="387"/>
        <v>#DIV/0!</v>
      </c>
      <c r="EP159" s="213">
        <f t="shared" si="454"/>
        <v>0</v>
      </c>
      <c r="EQ159" s="474">
        <f t="shared" si="455"/>
        <v>11.682662173495721</v>
      </c>
      <c r="ER159" s="475">
        <f t="shared" si="388"/>
        <v>12.479814106248931</v>
      </c>
      <c r="ES159" s="473">
        <f t="shared" si="389"/>
        <v>11682662.173495721</v>
      </c>
      <c r="ET159" s="476">
        <f t="shared" si="390"/>
        <v>-4.4615768974666977E-14</v>
      </c>
      <c r="EU159" s="478">
        <f t="shared" si="391"/>
        <v>1.9999999994905957</v>
      </c>
      <c r="EV159" s="477">
        <f t="shared" si="392"/>
        <v>35047986.514535964</v>
      </c>
      <c r="EW159" s="474">
        <f t="shared" si="393"/>
        <v>35.047986514535964</v>
      </c>
      <c r="EX159" s="474"/>
      <c r="EZ159" s="128">
        <f t="shared" si="394"/>
        <v>2.9704040515747972E-21</v>
      </c>
      <c r="FA159" s="63">
        <f t="shared" si="395"/>
        <v>1.1973081346474233E-22</v>
      </c>
      <c r="FB159" s="67">
        <f t="shared" si="396"/>
        <v>7.2524363184255366E-22</v>
      </c>
      <c r="FC159" s="63">
        <f t="shared" si="397"/>
        <v>0</v>
      </c>
      <c r="FD159" s="63">
        <f t="shared" si="398"/>
        <v>3.8153784968820935E-21</v>
      </c>
      <c r="FE159" s="67">
        <f t="shared" si="399"/>
        <v>1.610802832088443E-10</v>
      </c>
      <c r="FF159" s="67">
        <f t="shared" si="400"/>
        <v>11682668.485640902</v>
      </c>
      <c r="FG159" s="64">
        <f t="shared" si="401"/>
        <v>11.682668485640901</v>
      </c>
      <c r="FH159" s="65" t="e">
        <f t="shared" si="402"/>
        <v>#DIV/0!</v>
      </c>
      <c r="FI159" s="65" t="e">
        <f t="shared" si="403"/>
        <v>#DIV/0!</v>
      </c>
      <c r="FJ159" s="65" t="e">
        <f t="shared" si="404"/>
        <v>#DIV/0!</v>
      </c>
      <c r="FK159" s="63">
        <f t="shared" si="405"/>
        <v>3.8153784968820935E-21</v>
      </c>
      <c r="FL159" s="63">
        <f t="shared" si="406"/>
        <v>4.3317286102918066E-21</v>
      </c>
      <c r="FM159" s="63">
        <f t="shared" si="407"/>
        <v>17675159.6924778</v>
      </c>
      <c r="FN159" s="65">
        <f t="shared" si="456"/>
        <v>17.675159692477799</v>
      </c>
      <c r="FO159" s="66">
        <f t="shared" si="408"/>
        <v>151.29385648665999</v>
      </c>
      <c r="FQ159" s="73">
        <f>IF('Picking Information'!U162="Y",'Calculations Page'!FG159,-1)</f>
        <v>-1</v>
      </c>
      <c r="FR159" s="72">
        <f>IF('Picking Information'!U162="Y",'Calculations Page'!FN159,-1)</f>
        <v>-1</v>
      </c>
      <c r="FS159" s="72" t="e">
        <f>IF('Picking Information'!A162="Y",1,'Calculations Page'!X159)</f>
        <v>#DIV/0!</v>
      </c>
      <c r="FT159" s="72">
        <f t="shared" si="457"/>
        <v>99.853999999999999</v>
      </c>
      <c r="FU159" s="72" t="e">
        <f t="shared" si="409"/>
        <v>#DIV/0!</v>
      </c>
      <c r="FV159" s="72" t="e">
        <f t="shared" si="458"/>
        <v>#DIV/0!</v>
      </c>
      <c r="FW159" s="74" t="e">
        <f t="shared" si="410"/>
        <v>#DIV/0!</v>
      </c>
      <c r="FY159" s="79">
        <f t="shared" si="431"/>
        <v>-4.4615768997394441E-5</v>
      </c>
      <c r="FZ159" s="80">
        <f t="shared" si="432"/>
        <v>-4.4615768997394441E-5</v>
      </c>
      <c r="GA159" s="80">
        <f>(DE159/1000)/'Calculations Page'!EH159</f>
        <v>-5.7387232789423684E-4</v>
      </c>
      <c r="GB159" s="80">
        <f t="shared" si="433"/>
        <v>-8.0649971243075807E-4</v>
      </c>
      <c r="GC159" s="80">
        <f>(DG159/1000)/'Calculations Page'!EH159</f>
        <v>-5.6690426926982033E-4</v>
      </c>
      <c r="GD159" s="80">
        <f t="shared" si="434"/>
        <v>-8.031950017704612E-4</v>
      </c>
      <c r="GE159" s="80">
        <f>(DI159/1000)/'Calculations Page'!EH159</f>
        <v>0</v>
      </c>
      <c r="GF159" s="80" t="e">
        <f t="shared" si="435"/>
        <v>#DIV/0!</v>
      </c>
      <c r="GG159" s="81">
        <f t="shared" si="411"/>
        <v>-7.0709483117264462E-4</v>
      </c>
      <c r="GH159" s="516">
        <f t="shared" si="436"/>
        <v>-1.276655269916807E-22</v>
      </c>
      <c r="GI159" s="515"/>
      <c r="GJ159" s="243"/>
      <c r="GK159" s="85" t="str">
        <f t="shared" si="412"/>
        <v>0.000</v>
      </c>
      <c r="GL159" s="86" t="str">
        <f t="shared" si="413"/>
        <v>0.000</v>
      </c>
      <c r="GM159" s="86" t="str">
        <f t="shared" si="414"/>
        <v>0.00</v>
      </c>
      <c r="GN159" s="86" t="str">
        <f t="shared" si="415"/>
        <v>0.00</v>
      </c>
      <c r="GO159" s="86" t="str">
        <f t="shared" si="416"/>
        <v>0.00</v>
      </c>
      <c r="GP159" s="86" t="str">
        <f t="shared" si="417"/>
        <v>0.00</v>
      </c>
      <c r="GQ159" s="86" t="str">
        <f t="shared" si="418"/>
        <v>0.00</v>
      </c>
      <c r="GR159" s="86" t="e">
        <f t="shared" si="419"/>
        <v>#DIV/0!</v>
      </c>
      <c r="GS159" s="86" t="str">
        <f t="shared" si="420"/>
        <v>-1.00</v>
      </c>
      <c r="GT159" s="86" t="e">
        <f t="shared" si="421"/>
        <v>#DIV/0!</v>
      </c>
      <c r="GU159" s="86" t="e">
        <f t="shared" si="422"/>
        <v>#DIV/0!</v>
      </c>
      <c r="GV159" s="87" t="e">
        <f t="shared" si="423"/>
        <v>#DIV/0!</v>
      </c>
      <c r="GW159" s="87" t="str">
        <f t="shared" si="424"/>
        <v>-1.00</v>
      </c>
      <c r="GX159" s="129"/>
      <c r="GY159" s="93"/>
    </row>
    <row r="160" spans="1:207">
      <c r="A160" s="39">
        <f>'Picking Information'!B163</f>
        <v>0</v>
      </c>
      <c r="B160" s="40">
        <f>'Picking Information'!D163</f>
        <v>0</v>
      </c>
      <c r="C160" s="40">
        <f>'Picking Information'!E163</f>
        <v>0</v>
      </c>
      <c r="D160" s="45">
        <f>'Picking Information'!F163</f>
        <v>0</v>
      </c>
      <c r="E160" s="45">
        <v>1</v>
      </c>
      <c r="F160" s="121">
        <f>'Picking Information'!H163</f>
        <v>0</v>
      </c>
      <c r="G160" s="121">
        <f>'Picking Information'!I163</f>
        <v>0</v>
      </c>
      <c r="H160" s="121">
        <f>'Picking Information'!J163</f>
        <v>0</v>
      </c>
      <c r="I160" s="121">
        <f>'Picking Information'!K163</f>
        <v>0</v>
      </c>
      <c r="J160" s="121">
        <f t="shared" si="320"/>
        <v>0</v>
      </c>
      <c r="K160" s="121">
        <f t="shared" si="321"/>
        <v>0</v>
      </c>
      <c r="L160" s="121">
        <f t="shared" si="322"/>
        <v>0</v>
      </c>
      <c r="M160" s="121">
        <f>IF('Picking Information'!P163="N",'Calculations Page'!F160*1.5,'Calculations Page'!F160)</f>
        <v>0</v>
      </c>
      <c r="N160" s="46">
        <f>'Picking Information'!R163</f>
        <v>0</v>
      </c>
      <c r="O160" s="222"/>
      <c r="P160" s="47">
        <f t="shared" si="323"/>
        <v>0</v>
      </c>
      <c r="Q160" s="306">
        <f t="shared" si="324"/>
        <v>-1</v>
      </c>
      <c r="R160" s="47">
        <f t="shared" si="325"/>
        <v>1.013358894683579</v>
      </c>
      <c r="S160" s="47" t="e">
        <f t="shared" si="326"/>
        <v>#DIV/0!</v>
      </c>
      <c r="T160" s="47" t="e">
        <f t="shared" si="327"/>
        <v>#DIV/0!</v>
      </c>
      <c r="U160" s="47">
        <f t="shared" si="328"/>
        <v>0.77623303054496762</v>
      </c>
      <c r="V160" s="47" t="e">
        <f t="shared" si="329"/>
        <v>#DIV/0!</v>
      </c>
      <c r="W160" s="47" t="e">
        <f t="shared" si="330"/>
        <v>#DIV/0!</v>
      </c>
      <c r="X160" s="239" t="e">
        <f t="shared" si="331"/>
        <v>#DIV/0!</v>
      </c>
      <c r="Y160" s="306">
        <f t="shared" si="437"/>
        <v>-6350.29</v>
      </c>
      <c r="Z160" s="306">
        <f t="shared" si="438"/>
        <v>-5</v>
      </c>
      <c r="AA160" s="192"/>
      <c r="AB160" s="192"/>
      <c r="AC160" s="192"/>
      <c r="AD160" s="192"/>
      <c r="AE160" s="192"/>
      <c r="AF160" s="192"/>
      <c r="AG160" s="251">
        <f t="shared" si="425"/>
        <v>1433738424205.7283</v>
      </c>
      <c r="AH160" s="246">
        <f t="shared" si="332"/>
        <v>8608725199.2922001</v>
      </c>
      <c r="AI160" s="246">
        <f t="shared" si="426"/>
        <v>1691112105561.1543</v>
      </c>
      <c r="AJ160" s="246">
        <f t="shared" si="333"/>
        <v>13847555888.523577</v>
      </c>
      <c r="AK160" s="246">
        <f t="shared" si="427"/>
        <v>174546574.43947619</v>
      </c>
      <c r="AL160" s="246">
        <f t="shared" si="334"/>
        <v>79527107.403615773</v>
      </c>
      <c r="AM160" s="213">
        <f t="shared" si="439"/>
        <v>0</v>
      </c>
      <c r="AN160" s="256">
        <f t="shared" si="335"/>
        <v>1303284548.9639471</v>
      </c>
      <c r="AO160" s="252">
        <f t="shared" si="336"/>
        <v>1433738424205.7283</v>
      </c>
      <c r="AP160" s="252">
        <f t="shared" si="428"/>
        <v>-2.199E-3</v>
      </c>
      <c r="AQ160" s="252">
        <f t="shared" si="429"/>
        <v>-0.99998423165137618</v>
      </c>
      <c r="AR160" s="252">
        <f t="shared" si="337"/>
        <v>8608725199.2922001</v>
      </c>
      <c r="AS160" s="252">
        <f t="shared" si="430"/>
        <v>1.6318924942564423E-4</v>
      </c>
      <c r="AT160" s="252">
        <f t="shared" si="338"/>
        <v>-7.452123257462559E-2</v>
      </c>
      <c r="AU160" s="252">
        <f t="shared" si="339"/>
        <v>137290153.01859486</v>
      </c>
      <c r="AV160" s="252">
        <f t="shared" si="440"/>
        <v>9456562.6330664139</v>
      </c>
      <c r="AW160" s="252">
        <f t="shared" si="340"/>
        <v>996169.97067578149</v>
      </c>
      <c r="AX160" s="252">
        <f t="shared" si="441"/>
        <v>2673662207.5426502</v>
      </c>
      <c r="AY160" s="252">
        <f t="shared" si="442"/>
        <v>1691112105561.1543</v>
      </c>
      <c r="AZ160" s="252">
        <f t="shared" si="443"/>
        <v>-0.13029600894067567</v>
      </c>
      <c r="BA160" s="252">
        <f t="shared" si="444"/>
        <v>-1</v>
      </c>
      <c r="BB160" s="252">
        <f t="shared" si="445"/>
        <v>13847555888.523577</v>
      </c>
      <c r="BC160" s="252">
        <f t="shared" si="446"/>
        <v>5.34545603211162E-4</v>
      </c>
      <c r="BD160" s="252">
        <f t="shared" si="447"/>
        <v>-4.1025163014571245E-3</v>
      </c>
      <c r="BE160" s="252">
        <f t="shared" si="448"/>
        <v>26831629.130094022</v>
      </c>
      <c r="BF160" s="252">
        <f t="shared" si="341"/>
        <v>269331.52955150726</v>
      </c>
      <c r="BG160" s="252">
        <f t="shared" si="342"/>
        <v>124328.76421099737</v>
      </c>
      <c r="BH160" s="213"/>
      <c r="BI160" s="213"/>
      <c r="BJ160" s="213"/>
      <c r="BK160" s="213"/>
      <c r="BL160" s="213">
        <f t="shared" si="449"/>
        <v>0</v>
      </c>
      <c r="BM160" s="485">
        <f>(($AC$20-'ICPMS Data'!V161)/('ICPMS Data'!V161/$AC$12-1)*AG160)</f>
        <v>1442224508600.5576</v>
      </c>
      <c r="BN160" s="485">
        <f t="shared" si="343"/>
        <v>1433738424205.7283</v>
      </c>
      <c r="BO160" s="485">
        <f>$AC$33-'ICPMS Data'!V161</f>
        <v>-0.99999899999999997</v>
      </c>
      <c r="BP160" s="485">
        <f>'ICPMS Data'!V161/$AC$12-1</f>
        <v>-0.9928325688073395</v>
      </c>
      <c r="BQ160" s="485">
        <f t="shared" si="344"/>
        <v>8608725199.2922001</v>
      </c>
      <c r="BR160" s="485">
        <f>SQRT($AD$33^2+'ICPMS Data'!W161^2)</f>
        <v>1</v>
      </c>
      <c r="BS160" s="485">
        <f>BP160*SQRT(('ICPMS Data'!W161/'ICPMS Data'!V161)^2+($AE$12/$AC$12)^2)</f>
        <v>-0.99285807041188889</v>
      </c>
      <c r="BT160" s="485">
        <f t="shared" si="345"/>
        <v>2039659057534.6572</v>
      </c>
      <c r="BU160" s="485">
        <f t="shared" si="450"/>
        <v>10464703511.882029</v>
      </c>
      <c r="BV160" s="485">
        <f t="shared" si="346"/>
        <v>14799656485.616226</v>
      </c>
      <c r="BW160" s="485">
        <f>AI160*(($AC$21-'ICPMS Data'!X161)/('ICPMS Data'!X161/$AC$13-1))</f>
        <v>1473438918630.7102</v>
      </c>
      <c r="BX160" s="485">
        <f t="shared" si="347"/>
        <v>1691112105561.1543</v>
      </c>
      <c r="BY160" s="485">
        <f>$AC$34-'ICPMS Data'!X161</f>
        <v>-0.99999899999999997</v>
      </c>
      <c r="BZ160" s="485">
        <f>'ICPMS Data'!X161/$AC$13-1</f>
        <v>-1</v>
      </c>
      <c r="CA160" s="485">
        <f t="shared" si="348"/>
        <v>13847555888.523577</v>
      </c>
      <c r="CB160" s="485">
        <f>SQRT($AD$34^2+'ICPMS Data'!Y161^2)</f>
        <v>1</v>
      </c>
      <c r="CC160" s="485">
        <f>BZ160*SQRT(('ICPMS Data'!Y161/'ICPMS Data'!X161)^2+($AE$13/$AC$13)^2)</f>
        <v>-1</v>
      </c>
      <c r="CD160" s="485">
        <f t="shared" si="349"/>
        <v>2083793272822.5024</v>
      </c>
      <c r="CE160" s="485">
        <v>0</v>
      </c>
      <c r="CF160" s="485">
        <v>0</v>
      </c>
      <c r="CG160" s="213">
        <f t="shared" si="350"/>
        <v>0</v>
      </c>
      <c r="CH160" s="262">
        <f t="shared" si="351"/>
        <v>1440921224051.5938</v>
      </c>
      <c r="CI160" s="257">
        <f t="shared" si="352"/>
        <v>2039659062155.1809</v>
      </c>
      <c r="CJ160" s="257">
        <f t="shared" si="451"/>
        <v>10455246949.248962</v>
      </c>
      <c r="CK160" s="257">
        <f t="shared" si="353"/>
        <v>14799656519.142496</v>
      </c>
      <c r="CL160" s="262">
        <f t="shared" si="354"/>
        <v>1470765256423.1675</v>
      </c>
      <c r="CM160" s="257">
        <f t="shared" si="355"/>
        <v>2083793272995.249</v>
      </c>
      <c r="CN160" s="262">
        <f t="shared" si="356"/>
        <v>-269331.52955150726</v>
      </c>
      <c r="CO160" s="257">
        <f t="shared" si="357"/>
        <v>124328.76421099737</v>
      </c>
      <c r="CP160" s="286"/>
      <c r="CQ160" s="218">
        <f t="shared" si="358"/>
        <v>2.4109243704332935E-12</v>
      </c>
      <c r="CR160" s="48">
        <f t="shared" si="359"/>
        <v>3.3882271664527924E-12</v>
      </c>
      <c r="CS160" s="219">
        <f t="shared" si="360"/>
        <v>2.3935568505840428E-12</v>
      </c>
      <c r="CT160" s="219">
        <f t="shared" si="361"/>
        <v>3.3881379770019618E-12</v>
      </c>
      <c r="CU160" s="323">
        <f t="shared" si="362"/>
        <v>0.56437141893797726</v>
      </c>
      <c r="CV160" s="219">
        <f t="shared" si="363"/>
        <v>1.7367519849250768E-14</v>
      </c>
      <c r="CW160" s="219">
        <f t="shared" si="364"/>
        <v>2.4584147041764943E-14</v>
      </c>
      <c r="CX160" s="323">
        <f t="shared" si="365"/>
        <v>3.5831675947316753E-3</v>
      </c>
      <c r="CY160" s="48">
        <f t="shared" si="366"/>
        <v>2.443131655187986E-12</v>
      </c>
      <c r="CZ160" s="48">
        <f t="shared" si="367"/>
        <v>3.4614506195934368E-12</v>
      </c>
      <c r="DA160" s="323">
        <f t="shared" si="368"/>
        <v>0.43204541346729097</v>
      </c>
      <c r="DB160" s="219">
        <f t="shared" si="369"/>
        <v>0</v>
      </c>
      <c r="DC160" s="219">
        <f t="shared" si="370"/>
        <v>0</v>
      </c>
      <c r="DD160" s="213"/>
      <c r="DE160" s="267">
        <f t="shared" si="371"/>
        <v>0.57387232789423681</v>
      </c>
      <c r="DF160" s="263">
        <f t="shared" si="372"/>
        <v>0.80649971243075813</v>
      </c>
      <c r="DG160" s="263">
        <f t="shared" si="373"/>
        <v>0.56690426926982029</v>
      </c>
      <c r="DH160" s="263">
        <f t="shared" si="374"/>
        <v>0.8031950017704611</v>
      </c>
      <c r="DI160" s="263">
        <f t="shared" si="375"/>
        <v>0</v>
      </c>
      <c r="DJ160" s="268">
        <f t="shared" si="376"/>
        <v>0</v>
      </c>
      <c r="DL160" s="49">
        <f>'He Data'!P162/(1000000000*22413.6)</f>
        <v>4.4615768997394438E-14</v>
      </c>
      <c r="DM160" s="45">
        <f>DL160*('He Data'!Q162/'He Data'!P162)</f>
        <v>4.4615768997394438E-14</v>
      </c>
      <c r="DN160" s="50">
        <f t="shared" si="377"/>
        <v>26867616090.23093</v>
      </c>
      <c r="DO160" s="51">
        <f>DN160*('He Data'!Q162/'He Data'!P162)</f>
        <v>26867616090.23093</v>
      </c>
      <c r="DP160" s="50" t="e">
        <f t="shared" si="378"/>
        <v>#DIV/0!</v>
      </c>
      <c r="DQ160" s="50" t="e">
        <f t="shared" si="379"/>
        <v>#DIV/0!</v>
      </c>
      <c r="DR160" s="50">
        <f>('He Data'!P162/1000000000)*0.0000000008107131194</f>
        <v>8.1071311940000007E-19</v>
      </c>
      <c r="DS160" s="50">
        <f>('He Data'!P162/1000000000)/3785.41178*42</f>
        <v>1.1095226210766429E-11</v>
      </c>
      <c r="DW160" s="213">
        <f t="shared" si="452"/>
        <v>0</v>
      </c>
      <c r="DX160" s="324">
        <f t="shared" si="453"/>
        <v>11.682668485640901</v>
      </c>
      <c r="DY160" s="325">
        <f t="shared" si="380"/>
        <v>12.479820849095493</v>
      </c>
      <c r="DZ160" s="326">
        <f t="shared" si="381"/>
        <v>11682668.485640902</v>
      </c>
      <c r="EA160" s="326">
        <f t="shared" si="382"/>
        <v>4.4615793103292131E-14</v>
      </c>
      <c r="EB160" s="324">
        <f t="shared" si="383"/>
        <v>-5.40299948539397E-7</v>
      </c>
      <c r="EC160" s="326">
        <f t="shared" si="384"/>
        <v>11682662.173495721</v>
      </c>
      <c r="ED160" s="324">
        <f t="shared" si="385"/>
        <v>11.682662173495721</v>
      </c>
      <c r="EE160" s="326"/>
      <c r="EF160" s="457">
        <f>'Picking Information'!B163</f>
        <v>0</v>
      </c>
      <c r="EG160" s="459">
        <f>'Picking Information'!C163</f>
        <v>0</v>
      </c>
      <c r="EH160" s="510">
        <f>IF($EG160="a",'Alpha Ejection Compiler'!G160,IF($EG160="z",'Alpha Ejection Compiler'!N160,IF($EG160="t",'Alpha Ejection Compiler'!U160,IF($EG160="m",'Alpha Ejection Compiler'!AB160,-1))))</f>
        <v>-1</v>
      </c>
      <c r="EI160" s="511">
        <f>'Alpha Ejection Compiler'!E160</f>
        <v>-1</v>
      </c>
      <c r="EJ160" s="30">
        <f>IF($EG160="a",'Alpha Ejection Compiler'!H160,IF($EG160="z",'Alpha Ejection Compiler'!O160,IF($EG160="t",'Alpha Ejection Compiler'!V160,IF($EG160="m",'Alpha Ejection Compiler'!AC160,-1))))</f>
        <v>-1</v>
      </c>
      <c r="EK160" s="30">
        <f>IF($EG160="a",'Alpha Ejection Compiler'!I160,IF($EG160="z",'Alpha Ejection Compiler'!P160,IF($EG160="t",'Alpha Ejection Compiler'!W160,IF($EG160="m",'Alpha Ejection Compiler'!AD160,-1))))</f>
        <v>-1</v>
      </c>
      <c r="EL160" s="30">
        <f>IF($EG160="a",'Alpha Ejection Compiler'!J160,IF($EG160="z",'Alpha Ejection Compiler'!Q160,IF($EG160="t",'Alpha Ejection Compiler'!X160,IF($EG160="m",'Alpha Ejection Compiler'!AE160,-1))))</f>
        <v>-1</v>
      </c>
      <c r="EM160" s="30">
        <f>IF($EG160="a",'Alpha Ejection Compiler'!K160,IF($EG160="z",'Alpha Ejection Compiler'!R160,IF($EG160="t",'Alpha Ejection Compiler'!Y160,IF($EG160="m",'Alpha Ejection Compiler'!AF160,-1))))</f>
        <v>-1</v>
      </c>
      <c r="EN160" s="30">
        <f t="shared" si="386"/>
        <v>-1</v>
      </c>
      <c r="EO160" s="30" t="e">
        <f t="shared" si="387"/>
        <v>#DIV/0!</v>
      </c>
      <c r="EP160" s="213">
        <f t="shared" si="454"/>
        <v>0</v>
      </c>
      <c r="EQ160" s="474">
        <f t="shared" si="455"/>
        <v>11.682662173495721</v>
      </c>
      <c r="ER160" s="475">
        <f t="shared" si="388"/>
        <v>12.479814106248931</v>
      </c>
      <c r="ES160" s="473">
        <f t="shared" si="389"/>
        <v>11682662.173495721</v>
      </c>
      <c r="ET160" s="476">
        <f t="shared" si="390"/>
        <v>-4.4615768974666977E-14</v>
      </c>
      <c r="EU160" s="478">
        <f t="shared" si="391"/>
        <v>1.9999999994905957</v>
      </c>
      <c r="EV160" s="477">
        <f t="shared" si="392"/>
        <v>35047986.514535964</v>
      </c>
      <c r="EW160" s="474">
        <f t="shared" si="393"/>
        <v>35.047986514535964</v>
      </c>
      <c r="EX160" s="474"/>
      <c r="EZ160" s="128">
        <f t="shared" si="394"/>
        <v>2.9704040515747972E-21</v>
      </c>
      <c r="FA160" s="63">
        <f t="shared" si="395"/>
        <v>1.1973081346474233E-22</v>
      </c>
      <c r="FB160" s="67">
        <f t="shared" si="396"/>
        <v>7.2524363184255366E-22</v>
      </c>
      <c r="FC160" s="63">
        <f t="shared" si="397"/>
        <v>0</v>
      </c>
      <c r="FD160" s="63">
        <f t="shared" si="398"/>
        <v>3.8153784968820935E-21</v>
      </c>
      <c r="FE160" s="67">
        <f t="shared" si="399"/>
        <v>1.610802832088443E-10</v>
      </c>
      <c r="FF160" s="67">
        <f t="shared" si="400"/>
        <v>11682668.485640902</v>
      </c>
      <c r="FG160" s="64">
        <f t="shared" si="401"/>
        <v>11.682668485640901</v>
      </c>
      <c r="FH160" s="65" t="e">
        <f t="shared" si="402"/>
        <v>#DIV/0!</v>
      </c>
      <c r="FI160" s="65" t="e">
        <f t="shared" si="403"/>
        <v>#DIV/0!</v>
      </c>
      <c r="FJ160" s="65" t="e">
        <f t="shared" si="404"/>
        <v>#DIV/0!</v>
      </c>
      <c r="FK160" s="63">
        <f t="shared" si="405"/>
        <v>3.8153784968820935E-21</v>
      </c>
      <c r="FL160" s="63">
        <f t="shared" si="406"/>
        <v>4.3317286102918066E-21</v>
      </c>
      <c r="FM160" s="63">
        <f t="shared" si="407"/>
        <v>17675159.6924778</v>
      </c>
      <c r="FN160" s="65">
        <f t="shared" si="456"/>
        <v>17.675159692477799</v>
      </c>
      <c r="FO160" s="66">
        <f t="shared" si="408"/>
        <v>151.29385648665999</v>
      </c>
      <c r="FQ160" s="73">
        <f>IF('Picking Information'!U163="Y",'Calculations Page'!FG160,-1)</f>
        <v>-1</v>
      </c>
      <c r="FR160" s="72">
        <f>IF('Picking Information'!U163="Y",'Calculations Page'!FN160,-1)</f>
        <v>-1</v>
      </c>
      <c r="FS160" s="72" t="e">
        <f>IF('Picking Information'!A163="Y",1,'Calculations Page'!X160)</f>
        <v>#DIV/0!</v>
      </c>
      <c r="FT160" s="72">
        <f t="shared" si="457"/>
        <v>99.853999999999999</v>
      </c>
      <c r="FU160" s="72" t="e">
        <f t="shared" si="409"/>
        <v>#DIV/0!</v>
      </c>
      <c r="FV160" s="72" t="e">
        <f t="shared" si="458"/>
        <v>#DIV/0!</v>
      </c>
      <c r="FW160" s="74" t="e">
        <f t="shared" si="410"/>
        <v>#DIV/0!</v>
      </c>
      <c r="FY160" s="79">
        <f t="shared" si="431"/>
        <v>-4.4615768997394441E-5</v>
      </c>
      <c r="FZ160" s="80">
        <f t="shared" si="432"/>
        <v>-4.4615768997394441E-5</v>
      </c>
      <c r="GA160" s="80">
        <f>(DE160/1000)/'Calculations Page'!EH160</f>
        <v>-5.7387232789423684E-4</v>
      </c>
      <c r="GB160" s="80">
        <f t="shared" si="433"/>
        <v>-8.0649971243075807E-4</v>
      </c>
      <c r="GC160" s="80">
        <f>(DG160/1000)/'Calculations Page'!EH160</f>
        <v>-5.6690426926982033E-4</v>
      </c>
      <c r="GD160" s="80">
        <f t="shared" si="434"/>
        <v>-8.031950017704612E-4</v>
      </c>
      <c r="GE160" s="80">
        <f>(DI160/1000)/'Calculations Page'!EH160</f>
        <v>0</v>
      </c>
      <c r="GF160" s="80" t="e">
        <f t="shared" si="435"/>
        <v>#DIV/0!</v>
      </c>
      <c r="GG160" s="81">
        <f t="shared" si="411"/>
        <v>-7.0709483117264462E-4</v>
      </c>
      <c r="GH160" s="516">
        <f t="shared" si="436"/>
        <v>-1.276655269916807E-22</v>
      </c>
      <c r="GI160" s="515"/>
      <c r="GJ160" s="243"/>
      <c r="GK160" s="85" t="str">
        <f t="shared" si="412"/>
        <v>0.000</v>
      </c>
      <c r="GL160" s="86" t="str">
        <f t="shared" si="413"/>
        <v>0.000</v>
      </c>
      <c r="GM160" s="86" t="str">
        <f t="shared" si="414"/>
        <v>0.00</v>
      </c>
      <c r="GN160" s="86" t="str">
        <f t="shared" si="415"/>
        <v>0.00</v>
      </c>
      <c r="GO160" s="86" t="str">
        <f t="shared" si="416"/>
        <v>0.00</v>
      </c>
      <c r="GP160" s="86" t="str">
        <f t="shared" si="417"/>
        <v>0.00</v>
      </c>
      <c r="GQ160" s="86" t="str">
        <f t="shared" si="418"/>
        <v>0.00</v>
      </c>
      <c r="GR160" s="86" t="e">
        <f t="shared" si="419"/>
        <v>#DIV/0!</v>
      </c>
      <c r="GS160" s="86" t="str">
        <f t="shared" si="420"/>
        <v>-1.00</v>
      </c>
      <c r="GT160" s="86" t="e">
        <f t="shared" si="421"/>
        <v>#DIV/0!</v>
      </c>
      <c r="GU160" s="86" t="e">
        <f t="shared" si="422"/>
        <v>#DIV/0!</v>
      </c>
      <c r="GV160" s="87" t="e">
        <f t="shared" si="423"/>
        <v>#DIV/0!</v>
      </c>
      <c r="GW160" s="87" t="str">
        <f t="shared" si="424"/>
        <v>-1.00</v>
      </c>
      <c r="GX160" s="129"/>
      <c r="GY160" s="93"/>
    </row>
    <row r="161" spans="1:207">
      <c r="A161" s="39">
        <f>'Picking Information'!B164</f>
        <v>0</v>
      </c>
      <c r="B161" s="40">
        <f>'Picking Information'!D164</f>
        <v>0</v>
      </c>
      <c r="C161" s="40">
        <f>'Picking Information'!E164</f>
        <v>0</v>
      </c>
      <c r="D161" s="45">
        <f>'Picking Information'!F164</f>
        <v>0</v>
      </c>
      <c r="E161" s="45">
        <v>1</v>
      </c>
      <c r="F161" s="121">
        <f>'Picking Information'!H164</f>
        <v>0</v>
      </c>
      <c r="G161" s="121">
        <f>'Picking Information'!I164</f>
        <v>0</v>
      </c>
      <c r="H161" s="121">
        <f>'Picking Information'!J164</f>
        <v>0</v>
      </c>
      <c r="I161" s="121">
        <f>'Picking Information'!K164</f>
        <v>0</v>
      </c>
      <c r="J161" s="121">
        <f t="shared" si="320"/>
        <v>0</v>
      </c>
      <c r="K161" s="121">
        <f t="shared" si="321"/>
        <v>0</v>
      </c>
      <c r="L161" s="121">
        <f t="shared" si="322"/>
        <v>0</v>
      </c>
      <c r="M161" s="121">
        <f>IF('Picking Information'!P164="N",'Calculations Page'!F161*1.5,'Calculations Page'!F161)</f>
        <v>0</v>
      </c>
      <c r="N161" s="46">
        <f>'Picking Information'!R164</f>
        <v>0</v>
      </c>
      <c r="O161" s="222"/>
      <c r="P161" s="47">
        <f t="shared" si="323"/>
        <v>0</v>
      </c>
      <c r="Q161" s="306">
        <f t="shared" si="324"/>
        <v>-1</v>
      </c>
      <c r="R161" s="47">
        <f t="shared" si="325"/>
        <v>1.013358894683579</v>
      </c>
      <c r="S161" s="47" t="e">
        <f t="shared" si="326"/>
        <v>#DIV/0!</v>
      </c>
      <c r="T161" s="47" t="e">
        <f t="shared" si="327"/>
        <v>#DIV/0!</v>
      </c>
      <c r="U161" s="47">
        <f t="shared" si="328"/>
        <v>0.77623303054496762</v>
      </c>
      <c r="V161" s="47" t="e">
        <f t="shared" si="329"/>
        <v>#DIV/0!</v>
      </c>
      <c r="W161" s="47" t="e">
        <f t="shared" si="330"/>
        <v>#DIV/0!</v>
      </c>
      <c r="X161" s="239" t="e">
        <f t="shared" si="331"/>
        <v>#DIV/0!</v>
      </c>
      <c r="Y161" s="306">
        <f t="shared" si="437"/>
        <v>-6350.29</v>
      </c>
      <c r="Z161" s="306">
        <f t="shared" si="438"/>
        <v>-5</v>
      </c>
      <c r="AA161" s="192"/>
      <c r="AB161" s="192"/>
      <c r="AC161" s="192"/>
      <c r="AD161" s="192"/>
      <c r="AE161" s="192"/>
      <c r="AF161" s="192"/>
      <c r="AG161" s="251">
        <f t="shared" si="425"/>
        <v>1433738424205.7283</v>
      </c>
      <c r="AH161" s="246">
        <f t="shared" si="332"/>
        <v>8608725199.2922001</v>
      </c>
      <c r="AI161" s="246">
        <f t="shared" si="426"/>
        <v>1691112105561.1543</v>
      </c>
      <c r="AJ161" s="246">
        <f t="shared" si="333"/>
        <v>13847555888.523577</v>
      </c>
      <c r="AK161" s="246">
        <f t="shared" si="427"/>
        <v>174546574.43947619</v>
      </c>
      <c r="AL161" s="246">
        <f t="shared" si="334"/>
        <v>79527107.403615773</v>
      </c>
      <c r="AM161" s="213">
        <f t="shared" si="439"/>
        <v>0</v>
      </c>
      <c r="AN161" s="256">
        <f t="shared" si="335"/>
        <v>1303284548.9639471</v>
      </c>
      <c r="AO161" s="252">
        <f t="shared" si="336"/>
        <v>1433738424205.7283</v>
      </c>
      <c r="AP161" s="252">
        <f t="shared" si="428"/>
        <v>-2.199E-3</v>
      </c>
      <c r="AQ161" s="252">
        <f t="shared" si="429"/>
        <v>-0.99998423165137618</v>
      </c>
      <c r="AR161" s="252">
        <f t="shared" si="337"/>
        <v>8608725199.2922001</v>
      </c>
      <c r="AS161" s="252">
        <f t="shared" si="430"/>
        <v>1.6318924942564423E-4</v>
      </c>
      <c r="AT161" s="252">
        <f t="shared" si="338"/>
        <v>-7.452123257462559E-2</v>
      </c>
      <c r="AU161" s="252">
        <f t="shared" si="339"/>
        <v>137290153.01859486</v>
      </c>
      <c r="AV161" s="252">
        <f t="shared" si="440"/>
        <v>9456562.6330664139</v>
      </c>
      <c r="AW161" s="252">
        <f t="shared" si="340"/>
        <v>996169.97067578149</v>
      </c>
      <c r="AX161" s="252">
        <f t="shared" si="441"/>
        <v>2673662207.5426502</v>
      </c>
      <c r="AY161" s="252">
        <f t="shared" si="442"/>
        <v>1691112105561.1543</v>
      </c>
      <c r="AZ161" s="252">
        <f t="shared" si="443"/>
        <v>-0.13029600894067567</v>
      </c>
      <c r="BA161" s="252">
        <f t="shared" si="444"/>
        <v>-1</v>
      </c>
      <c r="BB161" s="252">
        <f t="shared" si="445"/>
        <v>13847555888.523577</v>
      </c>
      <c r="BC161" s="252">
        <f t="shared" si="446"/>
        <v>5.34545603211162E-4</v>
      </c>
      <c r="BD161" s="252">
        <f t="shared" si="447"/>
        <v>-4.1025163014571245E-3</v>
      </c>
      <c r="BE161" s="252">
        <f t="shared" si="448"/>
        <v>26831629.130094022</v>
      </c>
      <c r="BF161" s="252">
        <f t="shared" si="341"/>
        <v>269331.52955150726</v>
      </c>
      <c r="BG161" s="252">
        <f t="shared" si="342"/>
        <v>124328.76421099737</v>
      </c>
      <c r="BH161" s="213"/>
      <c r="BI161" s="213"/>
      <c r="BJ161" s="213"/>
      <c r="BK161" s="213"/>
      <c r="BL161" s="213">
        <f t="shared" si="449"/>
        <v>0</v>
      </c>
      <c r="BM161" s="485">
        <f>(($AC$20-'ICPMS Data'!V162)/('ICPMS Data'!V162/$AC$12-1)*AG161)</f>
        <v>1442224508600.5576</v>
      </c>
      <c r="BN161" s="485">
        <f t="shared" si="343"/>
        <v>1433738424205.7283</v>
      </c>
      <c r="BO161" s="485">
        <f>$AC$33-'ICPMS Data'!V162</f>
        <v>-0.99999899999999997</v>
      </c>
      <c r="BP161" s="485">
        <f>'ICPMS Data'!V162/$AC$12-1</f>
        <v>-0.9928325688073395</v>
      </c>
      <c r="BQ161" s="485">
        <f t="shared" si="344"/>
        <v>8608725199.2922001</v>
      </c>
      <c r="BR161" s="485">
        <f>SQRT($AD$33^2+'ICPMS Data'!W162^2)</f>
        <v>1</v>
      </c>
      <c r="BS161" s="485">
        <f>BP161*SQRT(('ICPMS Data'!W162/'ICPMS Data'!V162)^2+($AE$12/$AC$12)^2)</f>
        <v>-0.99285807041188889</v>
      </c>
      <c r="BT161" s="485">
        <f t="shared" si="345"/>
        <v>2039659057534.6572</v>
      </c>
      <c r="BU161" s="485">
        <f t="shared" si="450"/>
        <v>10464703511.882029</v>
      </c>
      <c r="BV161" s="485">
        <f t="shared" si="346"/>
        <v>14799656485.616226</v>
      </c>
      <c r="BW161" s="485">
        <f>AI161*(($AC$21-'ICPMS Data'!X162)/('ICPMS Data'!X162/$AC$13-1))</f>
        <v>1473438918630.7102</v>
      </c>
      <c r="BX161" s="485">
        <f t="shared" si="347"/>
        <v>1691112105561.1543</v>
      </c>
      <c r="BY161" s="485">
        <f>$AC$34-'ICPMS Data'!X162</f>
        <v>-0.99999899999999997</v>
      </c>
      <c r="BZ161" s="485">
        <f>'ICPMS Data'!X162/$AC$13-1</f>
        <v>-1</v>
      </c>
      <c r="CA161" s="485">
        <f t="shared" si="348"/>
        <v>13847555888.523577</v>
      </c>
      <c r="CB161" s="485">
        <f>SQRT($AD$34^2+'ICPMS Data'!Y162^2)</f>
        <v>1</v>
      </c>
      <c r="CC161" s="485">
        <f>BZ161*SQRT(('ICPMS Data'!Y162/'ICPMS Data'!X162)^2+($AE$13/$AC$13)^2)</f>
        <v>-1</v>
      </c>
      <c r="CD161" s="485">
        <f t="shared" si="349"/>
        <v>2083793272822.5024</v>
      </c>
      <c r="CE161" s="485">
        <v>0</v>
      </c>
      <c r="CF161" s="485">
        <v>0</v>
      </c>
      <c r="CG161" s="213">
        <f t="shared" si="350"/>
        <v>0</v>
      </c>
      <c r="CH161" s="262">
        <f t="shared" si="351"/>
        <v>1440921224051.5938</v>
      </c>
      <c r="CI161" s="257">
        <f t="shared" si="352"/>
        <v>2039659062155.1809</v>
      </c>
      <c r="CJ161" s="257">
        <f t="shared" si="451"/>
        <v>10455246949.248962</v>
      </c>
      <c r="CK161" s="257">
        <f t="shared" si="353"/>
        <v>14799656519.142496</v>
      </c>
      <c r="CL161" s="262">
        <f t="shared" si="354"/>
        <v>1470765256423.1675</v>
      </c>
      <c r="CM161" s="257">
        <f t="shared" si="355"/>
        <v>2083793272995.249</v>
      </c>
      <c r="CN161" s="262">
        <f t="shared" si="356"/>
        <v>-269331.52955150726</v>
      </c>
      <c r="CO161" s="257">
        <f t="shared" si="357"/>
        <v>124328.76421099737</v>
      </c>
      <c r="CP161" s="286"/>
      <c r="CQ161" s="218">
        <f t="shared" si="358"/>
        <v>2.4109243704332935E-12</v>
      </c>
      <c r="CR161" s="48">
        <f t="shared" si="359"/>
        <v>3.3882271664527924E-12</v>
      </c>
      <c r="CS161" s="219">
        <f t="shared" si="360"/>
        <v>2.3935568505840428E-12</v>
      </c>
      <c r="CT161" s="219">
        <f t="shared" si="361"/>
        <v>3.3881379770019618E-12</v>
      </c>
      <c r="CU161" s="323">
        <f t="shared" si="362"/>
        <v>0.56437141893797726</v>
      </c>
      <c r="CV161" s="219">
        <f t="shared" si="363"/>
        <v>1.7367519849250768E-14</v>
      </c>
      <c r="CW161" s="219">
        <f t="shared" si="364"/>
        <v>2.4584147041764943E-14</v>
      </c>
      <c r="CX161" s="323">
        <f t="shared" si="365"/>
        <v>3.5831675947316753E-3</v>
      </c>
      <c r="CY161" s="48">
        <f t="shared" si="366"/>
        <v>2.443131655187986E-12</v>
      </c>
      <c r="CZ161" s="48">
        <f t="shared" si="367"/>
        <v>3.4614506195934368E-12</v>
      </c>
      <c r="DA161" s="323">
        <f t="shared" si="368"/>
        <v>0.43204541346729097</v>
      </c>
      <c r="DB161" s="219">
        <f t="shared" si="369"/>
        <v>0</v>
      </c>
      <c r="DC161" s="219">
        <f t="shared" si="370"/>
        <v>0</v>
      </c>
      <c r="DD161" s="213"/>
      <c r="DE161" s="267">
        <f t="shared" si="371"/>
        <v>0.57387232789423681</v>
      </c>
      <c r="DF161" s="263">
        <f t="shared" si="372"/>
        <v>0.80649971243075813</v>
      </c>
      <c r="DG161" s="263">
        <f t="shared" si="373"/>
        <v>0.56690426926982029</v>
      </c>
      <c r="DH161" s="263">
        <f t="shared" si="374"/>
        <v>0.8031950017704611</v>
      </c>
      <c r="DI161" s="263">
        <f t="shared" si="375"/>
        <v>0</v>
      </c>
      <c r="DJ161" s="268">
        <f t="shared" si="376"/>
        <v>0</v>
      </c>
      <c r="DL161" s="49">
        <f>'He Data'!P163/(1000000000*22413.6)</f>
        <v>4.4615768997394438E-14</v>
      </c>
      <c r="DM161" s="45">
        <f>DL161*('He Data'!Q163/'He Data'!P163)</f>
        <v>4.4615768997394438E-14</v>
      </c>
      <c r="DN161" s="50">
        <f t="shared" si="377"/>
        <v>26867616090.23093</v>
      </c>
      <c r="DO161" s="51">
        <f>DN161*('He Data'!Q163/'He Data'!P163)</f>
        <v>26867616090.23093</v>
      </c>
      <c r="DP161" s="50" t="e">
        <f t="shared" si="378"/>
        <v>#DIV/0!</v>
      </c>
      <c r="DQ161" s="50" t="e">
        <f t="shared" si="379"/>
        <v>#DIV/0!</v>
      </c>
      <c r="DR161" s="50">
        <f>('He Data'!P163/1000000000)*0.0000000008107131194</f>
        <v>8.1071311940000007E-19</v>
      </c>
      <c r="DS161" s="50">
        <f>('He Data'!P163/1000000000)/3785.41178*42</f>
        <v>1.1095226210766429E-11</v>
      </c>
      <c r="DW161" s="213">
        <f t="shared" si="452"/>
        <v>0</v>
      </c>
      <c r="DX161" s="324">
        <f t="shared" si="453"/>
        <v>11.682668485640901</v>
      </c>
      <c r="DY161" s="325">
        <f t="shared" si="380"/>
        <v>12.479820849095493</v>
      </c>
      <c r="DZ161" s="326">
        <f t="shared" si="381"/>
        <v>11682668.485640902</v>
      </c>
      <c r="EA161" s="326">
        <f t="shared" si="382"/>
        <v>4.4615793103292131E-14</v>
      </c>
      <c r="EB161" s="324">
        <f t="shared" si="383"/>
        <v>-5.40299948539397E-7</v>
      </c>
      <c r="EC161" s="326">
        <f t="shared" si="384"/>
        <v>11682662.173495721</v>
      </c>
      <c r="ED161" s="324">
        <f t="shared" si="385"/>
        <v>11.682662173495721</v>
      </c>
      <c r="EE161" s="326"/>
      <c r="EF161" s="457">
        <f>'Picking Information'!B164</f>
        <v>0</v>
      </c>
      <c r="EG161" s="459">
        <f>'Picking Information'!C164</f>
        <v>0</v>
      </c>
      <c r="EH161" s="510">
        <f>IF($EG161="a",'Alpha Ejection Compiler'!G161,IF($EG161="z",'Alpha Ejection Compiler'!N161,IF($EG161="t",'Alpha Ejection Compiler'!U161,IF($EG161="m",'Alpha Ejection Compiler'!AB161,-1))))</f>
        <v>-1</v>
      </c>
      <c r="EI161" s="511">
        <f>'Alpha Ejection Compiler'!E161</f>
        <v>-1</v>
      </c>
      <c r="EJ161" s="30">
        <f>IF($EG161="a",'Alpha Ejection Compiler'!H161,IF($EG161="z",'Alpha Ejection Compiler'!O161,IF($EG161="t",'Alpha Ejection Compiler'!V161,IF($EG161="m",'Alpha Ejection Compiler'!AC161,-1))))</f>
        <v>-1</v>
      </c>
      <c r="EK161" s="30">
        <f>IF($EG161="a",'Alpha Ejection Compiler'!I161,IF($EG161="z",'Alpha Ejection Compiler'!P161,IF($EG161="t",'Alpha Ejection Compiler'!W161,IF($EG161="m",'Alpha Ejection Compiler'!AD161,-1))))</f>
        <v>-1</v>
      </c>
      <c r="EL161" s="30">
        <f>IF($EG161="a",'Alpha Ejection Compiler'!J161,IF($EG161="z",'Alpha Ejection Compiler'!Q161,IF($EG161="t",'Alpha Ejection Compiler'!X161,IF($EG161="m",'Alpha Ejection Compiler'!AE161,-1))))</f>
        <v>-1</v>
      </c>
      <c r="EM161" s="30">
        <f>IF($EG161="a",'Alpha Ejection Compiler'!K161,IF($EG161="z",'Alpha Ejection Compiler'!R161,IF($EG161="t",'Alpha Ejection Compiler'!Y161,IF($EG161="m",'Alpha Ejection Compiler'!AF161,-1))))</f>
        <v>-1</v>
      </c>
      <c r="EN161" s="30">
        <f t="shared" si="386"/>
        <v>-1</v>
      </c>
      <c r="EO161" s="30" t="e">
        <f t="shared" si="387"/>
        <v>#DIV/0!</v>
      </c>
      <c r="EP161" s="213">
        <f t="shared" si="454"/>
        <v>0</v>
      </c>
      <c r="EQ161" s="474">
        <f t="shared" si="455"/>
        <v>11.682662173495721</v>
      </c>
      <c r="ER161" s="475">
        <f t="shared" si="388"/>
        <v>12.479814106248931</v>
      </c>
      <c r="ES161" s="473">
        <f t="shared" si="389"/>
        <v>11682662.173495721</v>
      </c>
      <c r="ET161" s="476">
        <f t="shared" si="390"/>
        <v>-4.4615768974666977E-14</v>
      </c>
      <c r="EU161" s="478">
        <f t="shared" si="391"/>
        <v>1.9999999994905957</v>
      </c>
      <c r="EV161" s="477">
        <f t="shared" si="392"/>
        <v>35047986.514535964</v>
      </c>
      <c r="EW161" s="474">
        <f t="shared" si="393"/>
        <v>35.047986514535964</v>
      </c>
      <c r="EX161" s="474"/>
      <c r="EZ161" s="128">
        <f t="shared" si="394"/>
        <v>2.9704040515747972E-21</v>
      </c>
      <c r="FA161" s="63">
        <f t="shared" si="395"/>
        <v>1.1973081346474233E-22</v>
      </c>
      <c r="FB161" s="67">
        <f t="shared" si="396"/>
        <v>7.2524363184255366E-22</v>
      </c>
      <c r="FC161" s="63">
        <f t="shared" si="397"/>
        <v>0</v>
      </c>
      <c r="FD161" s="63">
        <f t="shared" si="398"/>
        <v>3.8153784968820935E-21</v>
      </c>
      <c r="FE161" s="67">
        <f t="shared" si="399"/>
        <v>1.610802832088443E-10</v>
      </c>
      <c r="FF161" s="67">
        <f t="shared" si="400"/>
        <v>11682668.485640902</v>
      </c>
      <c r="FG161" s="64">
        <f t="shared" si="401"/>
        <v>11.682668485640901</v>
      </c>
      <c r="FH161" s="65" t="e">
        <f t="shared" si="402"/>
        <v>#DIV/0!</v>
      </c>
      <c r="FI161" s="65" t="e">
        <f t="shared" si="403"/>
        <v>#DIV/0!</v>
      </c>
      <c r="FJ161" s="65" t="e">
        <f t="shared" si="404"/>
        <v>#DIV/0!</v>
      </c>
      <c r="FK161" s="63">
        <f t="shared" si="405"/>
        <v>3.8153784968820935E-21</v>
      </c>
      <c r="FL161" s="63">
        <f t="shared" si="406"/>
        <v>4.3317286102918066E-21</v>
      </c>
      <c r="FM161" s="63">
        <f t="shared" si="407"/>
        <v>17675159.6924778</v>
      </c>
      <c r="FN161" s="65">
        <f t="shared" si="456"/>
        <v>17.675159692477799</v>
      </c>
      <c r="FO161" s="66">
        <f t="shared" si="408"/>
        <v>151.29385648665999</v>
      </c>
      <c r="FQ161" s="73">
        <f>IF('Picking Information'!U164="Y",'Calculations Page'!FG161,-1)</f>
        <v>-1</v>
      </c>
      <c r="FR161" s="72">
        <f>IF('Picking Information'!U164="Y",'Calculations Page'!FN161,-1)</f>
        <v>-1</v>
      </c>
      <c r="FS161" s="72" t="e">
        <f>IF('Picking Information'!A164="Y",1,'Calculations Page'!X161)</f>
        <v>#DIV/0!</v>
      </c>
      <c r="FT161" s="72">
        <f t="shared" si="457"/>
        <v>99.853999999999999</v>
      </c>
      <c r="FU161" s="72" t="e">
        <f t="shared" si="409"/>
        <v>#DIV/0!</v>
      </c>
      <c r="FV161" s="72" t="e">
        <f t="shared" si="458"/>
        <v>#DIV/0!</v>
      </c>
      <c r="FW161" s="74" t="e">
        <f t="shared" si="410"/>
        <v>#DIV/0!</v>
      </c>
      <c r="FY161" s="79">
        <f t="shared" si="431"/>
        <v>-4.4615768997394441E-5</v>
      </c>
      <c r="FZ161" s="80">
        <f t="shared" si="432"/>
        <v>-4.4615768997394441E-5</v>
      </c>
      <c r="GA161" s="80">
        <f>(DE161/1000)/'Calculations Page'!EH161</f>
        <v>-5.7387232789423684E-4</v>
      </c>
      <c r="GB161" s="80">
        <f t="shared" si="433"/>
        <v>-8.0649971243075807E-4</v>
      </c>
      <c r="GC161" s="80">
        <f>(DG161/1000)/'Calculations Page'!EH161</f>
        <v>-5.6690426926982033E-4</v>
      </c>
      <c r="GD161" s="80">
        <f t="shared" si="434"/>
        <v>-8.031950017704612E-4</v>
      </c>
      <c r="GE161" s="80">
        <f>(DI161/1000)/'Calculations Page'!EH161</f>
        <v>0</v>
      </c>
      <c r="GF161" s="80" t="e">
        <f t="shared" si="435"/>
        <v>#DIV/0!</v>
      </c>
      <c r="GG161" s="81">
        <f t="shared" si="411"/>
        <v>-7.0709483117264462E-4</v>
      </c>
      <c r="GH161" s="516">
        <f t="shared" si="436"/>
        <v>-1.276655269916807E-22</v>
      </c>
      <c r="GI161" s="515"/>
      <c r="GJ161" s="243"/>
      <c r="GK161" s="85" t="str">
        <f t="shared" si="412"/>
        <v>0.000</v>
      </c>
      <c r="GL161" s="86" t="str">
        <f t="shared" si="413"/>
        <v>0.000</v>
      </c>
      <c r="GM161" s="86" t="str">
        <f t="shared" si="414"/>
        <v>0.00</v>
      </c>
      <c r="GN161" s="86" t="str">
        <f t="shared" si="415"/>
        <v>0.00</v>
      </c>
      <c r="GO161" s="86" t="str">
        <f t="shared" si="416"/>
        <v>0.00</v>
      </c>
      <c r="GP161" s="86" t="str">
        <f t="shared" si="417"/>
        <v>0.00</v>
      </c>
      <c r="GQ161" s="86" t="str">
        <f t="shared" si="418"/>
        <v>0.00</v>
      </c>
      <c r="GR161" s="86" t="e">
        <f t="shared" si="419"/>
        <v>#DIV/0!</v>
      </c>
      <c r="GS161" s="86" t="str">
        <f t="shared" si="420"/>
        <v>-1.00</v>
      </c>
      <c r="GT161" s="86" t="e">
        <f t="shared" si="421"/>
        <v>#DIV/0!</v>
      </c>
      <c r="GU161" s="86" t="e">
        <f t="shared" si="422"/>
        <v>#DIV/0!</v>
      </c>
      <c r="GV161" s="87" t="e">
        <f t="shared" si="423"/>
        <v>#DIV/0!</v>
      </c>
      <c r="GW161" s="87" t="str">
        <f t="shared" si="424"/>
        <v>-1.00</v>
      </c>
      <c r="GX161" s="129"/>
      <c r="GY161" s="93"/>
    </row>
    <row r="162" spans="1:207">
      <c r="A162" s="39">
        <f>'Picking Information'!B165</f>
        <v>0</v>
      </c>
      <c r="B162" s="40">
        <f>'Picking Information'!D165</f>
        <v>0</v>
      </c>
      <c r="C162" s="40">
        <f>'Picking Information'!E165</f>
        <v>0</v>
      </c>
      <c r="D162" s="45">
        <f>'Picking Information'!F165</f>
        <v>0</v>
      </c>
      <c r="E162" s="45">
        <v>1</v>
      </c>
      <c r="F162" s="121">
        <f>'Picking Information'!H165</f>
        <v>0</v>
      </c>
      <c r="G162" s="121">
        <f>'Picking Information'!I165</f>
        <v>0</v>
      </c>
      <c r="H162" s="121">
        <f>'Picking Information'!J165</f>
        <v>0</v>
      </c>
      <c r="I162" s="121">
        <f>'Picking Information'!K165</f>
        <v>0</v>
      </c>
      <c r="J162" s="121">
        <f t="shared" si="320"/>
        <v>0</v>
      </c>
      <c r="K162" s="121">
        <f t="shared" si="321"/>
        <v>0</v>
      </c>
      <c r="L162" s="121">
        <f t="shared" si="322"/>
        <v>0</v>
      </c>
      <c r="M162" s="121">
        <f>IF('Picking Information'!P165="N",'Calculations Page'!F162*1.5,'Calculations Page'!F162)</f>
        <v>0</v>
      </c>
      <c r="N162" s="46">
        <f>'Picking Information'!R165</f>
        <v>0</v>
      </c>
      <c r="O162" s="222"/>
      <c r="P162" s="47">
        <f t="shared" si="323"/>
        <v>0</v>
      </c>
      <c r="Q162" s="306">
        <f t="shared" si="324"/>
        <v>-1</v>
      </c>
      <c r="R162" s="47">
        <f t="shared" si="325"/>
        <v>1.013358894683579</v>
      </c>
      <c r="S162" s="47" t="e">
        <f t="shared" si="326"/>
        <v>#DIV/0!</v>
      </c>
      <c r="T162" s="47" t="e">
        <f t="shared" si="327"/>
        <v>#DIV/0!</v>
      </c>
      <c r="U162" s="47">
        <f t="shared" si="328"/>
        <v>0.77623303054496762</v>
      </c>
      <c r="V162" s="47" t="e">
        <f t="shared" si="329"/>
        <v>#DIV/0!</v>
      </c>
      <c r="W162" s="47" t="e">
        <f t="shared" si="330"/>
        <v>#DIV/0!</v>
      </c>
      <c r="X162" s="239" t="e">
        <f t="shared" si="331"/>
        <v>#DIV/0!</v>
      </c>
      <c r="Y162" s="306">
        <f t="shared" si="437"/>
        <v>-6350.29</v>
      </c>
      <c r="Z162" s="306">
        <f t="shared" si="438"/>
        <v>-5</v>
      </c>
      <c r="AA162" s="192"/>
      <c r="AB162" s="192"/>
      <c r="AC162" s="192"/>
      <c r="AD162" s="192"/>
      <c r="AE162" s="192"/>
      <c r="AF162" s="192"/>
      <c r="AG162" s="251">
        <f t="shared" si="425"/>
        <v>1433738424205.7283</v>
      </c>
      <c r="AH162" s="246">
        <f t="shared" si="332"/>
        <v>8608725199.2922001</v>
      </c>
      <c r="AI162" s="246">
        <f t="shared" si="426"/>
        <v>1691112105561.1543</v>
      </c>
      <c r="AJ162" s="246">
        <f t="shared" si="333"/>
        <v>13847555888.523577</v>
      </c>
      <c r="AK162" s="246">
        <f t="shared" si="427"/>
        <v>174546574.43947619</v>
      </c>
      <c r="AL162" s="246">
        <f t="shared" si="334"/>
        <v>79527107.403615773</v>
      </c>
      <c r="AM162" s="213">
        <f t="shared" si="439"/>
        <v>0</v>
      </c>
      <c r="AN162" s="256">
        <f t="shared" si="335"/>
        <v>1303284548.9639471</v>
      </c>
      <c r="AO162" s="252">
        <f t="shared" si="336"/>
        <v>1433738424205.7283</v>
      </c>
      <c r="AP162" s="252">
        <f t="shared" si="428"/>
        <v>-2.199E-3</v>
      </c>
      <c r="AQ162" s="252">
        <f t="shared" si="429"/>
        <v>-0.99998423165137618</v>
      </c>
      <c r="AR162" s="252">
        <f t="shared" si="337"/>
        <v>8608725199.2922001</v>
      </c>
      <c r="AS162" s="252">
        <f t="shared" si="430"/>
        <v>1.6318924942564423E-4</v>
      </c>
      <c r="AT162" s="252">
        <f t="shared" si="338"/>
        <v>-7.452123257462559E-2</v>
      </c>
      <c r="AU162" s="252">
        <f t="shared" si="339"/>
        <v>137290153.01859486</v>
      </c>
      <c r="AV162" s="252">
        <f t="shared" si="440"/>
        <v>9456562.6330664139</v>
      </c>
      <c r="AW162" s="252">
        <f t="shared" si="340"/>
        <v>996169.97067578149</v>
      </c>
      <c r="AX162" s="252">
        <f t="shared" si="441"/>
        <v>2673662207.5426502</v>
      </c>
      <c r="AY162" s="252">
        <f t="shared" si="442"/>
        <v>1691112105561.1543</v>
      </c>
      <c r="AZ162" s="252">
        <f t="shared" si="443"/>
        <v>-0.13029600894067567</v>
      </c>
      <c r="BA162" s="252">
        <f t="shared" si="444"/>
        <v>-1</v>
      </c>
      <c r="BB162" s="252">
        <f t="shared" si="445"/>
        <v>13847555888.523577</v>
      </c>
      <c r="BC162" s="252">
        <f t="shared" si="446"/>
        <v>5.34545603211162E-4</v>
      </c>
      <c r="BD162" s="252">
        <f t="shared" si="447"/>
        <v>-4.1025163014571245E-3</v>
      </c>
      <c r="BE162" s="252">
        <f t="shared" si="448"/>
        <v>26831629.130094022</v>
      </c>
      <c r="BF162" s="252">
        <f t="shared" si="341"/>
        <v>269331.52955150726</v>
      </c>
      <c r="BG162" s="252">
        <f t="shared" si="342"/>
        <v>124328.76421099737</v>
      </c>
      <c r="BH162" s="213"/>
      <c r="BI162" s="213"/>
      <c r="BJ162" s="213"/>
      <c r="BK162" s="213"/>
      <c r="BL162" s="213">
        <f t="shared" si="449"/>
        <v>0</v>
      </c>
      <c r="BM162" s="485">
        <f>(($AC$20-'ICPMS Data'!V163)/('ICPMS Data'!V163/$AC$12-1)*AG162)</f>
        <v>1442224508600.5576</v>
      </c>
      <c r="BN162" s="485">
        <f t="shared" si="343"/>
        <v>1433738424205.7283</v>
      </c>
      <c r="BO162" s="485">
        <f>$AC$33-'ICPMS Data'!V163</f>
        <v>-0.99999899999999997</v>
      </c>
      <c r="BP162" s="485">
        <f>'ICPMS Data'!V163/$AC$12-1</f>
        <v>-0.9928325688073395</v>
      </c>
      <c r="BQ162" s="485">
        <f t="shared" si="344"/>
        <v>8608725199.2922001</v>
      </c>
      <c r="BR162" s="485">
        <f>SQRT($AD$33^2+'ICPMS Data'!W163^2)</f>
        <v>1</v>
      </c>
      <c r="BS162" s="485">
        <f>BP162*SQRT(('ICPMS Data'!W163/'ICPMS Data'!V163)^2+($AE$12/$AC$12)^2)</f>
        <v>-0.99285807041188889</v>
      </c>
      <c r="BT162" s="485">
        <f t="shared" si="345"/>
        <v>2039659057534.6572</v>
      </c>
      <c r="BU162" s="485">
        <f t="shared" si="450"/>
        <v>10464703511.882029</v>
      </c>
      <c r="BV162" s="485">
        <f t="shared" si="346"/>
        <v>14799656485.616226</v>
      </c>
      <c r="BW162" s="485">
        <f>AI162*(($AC$21-'ICPMS Data'!X163)/('ICPMS Data'!X163/$AC$13-1))</f>
        <v>1473438918630.7102</v>
      </c>
      <c r="BX162" s="485">
        <f t="shared" si="347"/>
        <v>1691112105561.1543</v>
      </c>
      <c r="BY162" s="485">
        <f>$AC$34-'ICPMS Data'!X163</f>
        <v>-0.99999899999999997</v>
      </c>
      <c r="BZ162" s="485">
        <f>'ICPMS Data'!X163/$AC$13-1</f>
        <v>-1</v>
      </c>
      <c r="CA162" s="485">
        <f t="shared" si="348"/>
        <v>13847555888.523577</v>
      </c>
      <c r="CB162" s="485">
        <f>SQRT($AD$34^2+'ICPMS Data'!Y163^2)</f>
        <v>1</v>
      </c>
      <c r="CC162" s="485">
        <f>BZ162*SQRT(('ICPMS Data'!Y163/'ICPMS Data'!X163)^2+($AE$13/$AC$13)^2)</f>
        <v>-1</v>
      </c>
      <c r="CD162" s="485">
        <f t="shared" si="349"/>
        <v>2083793272822.5024</v>
      </c>
      <c r="CE162" s="485">
        <v>0</v>
      </c>
      <c r="CF162" s="485">
        <v>0</v>
      </c>
      <c r="CG162" s="213">
        <f t="shared" si="350"/>
        <v>0</v>
      </c>
      <c r="CH162" s="262">
        <f t="shared" si="351"/>
        <v>1440921224051.5938</v>
      </c>
      <c r="CI162" s="257">
        <f t="shared" si="352"/>
        <v>2039659062155.1809</v>
      </c>
      <c r="CJ162" s="257">
        <f t="shared" si="451"/>
        <v>10455246949.248962</v>
      </c>
      <c r="CK162" s="257">
        <f t="shared" si="353"/>
        <v>14799656519.142496</v>
      </c>
      <c r="CL162" s="262">
        <f t="shared" si="354"/>
        <v>1470765256423.1675</v>
      </c>
      <c r="CM162" s="257">
        <f t="shared" si="355"/>
        <v>2083793272995.249</v>
      </c>
      <c r="CN162" s="262">
        <f t="shared" si="356"/>
        <v>-269331.52955150726</v>
      </c>
      <c r="CO162" s="257">
        <f t="shared" si="357"/>
        <v>124328.76421099737</v>
      </c>
      <c r="CP162" s="286"/>
      <c r="CQ162" s="218">
        <f t="shared" si="358"/>
        <v>2.4109243704332935E-12</v>
      </c>
      <c r="CR162" s="48">
        <f t="shared" si="359"/>
        <v>3.3882271664527924E-12</v>
      </c>
      <c r="CS162" s="219">
        <f t="shared" si="360"/>
        <v>2.3935568505840428E-12</v>
      </c>
      <c r="CT162" s="219">
        <f t="shared" si="361"/>
        <v>3.3881379770019618E-12</v>
      </c>
      <c r="CU162" s="323">
        <f t="shared" si="362"/>
        <v>0.56437141893797726</v>
      </c>
      <c r="CV162" s="219">
        <f t="shared" si="363"/>
        <v>1.7367519849250768E-14</v>
      </c>
      <c r="CW162" s="219">
        <f t="shared" si="364"/>
        <v>2.4584147041764943E-14</v>
      </c>
      <c r="CX162" s="323">
        <f t="shared" si="365"/>
        <v>3.5831675947316753E-3</v>
      </c>
      <c r="CY162" s="48">
        <f t="shared" si="366"/>
        <v>2.443131655187986E-12</v>
      </c>
      <c r="CZ162" s="48">
        <f t="shared" si="367"/>
        <v>3.4614506195934368E-12</v>
      </c>
      <c r="DA162" s="323">
        <f t="shared" si="368"/>
        <v>0.43204541346729097</v>
      </c>
      <c r="DB162" s="219">
        <f t="shared" si="369"/>
        <v>0</v>
      </c>
      <c r="DC162" s="219">
        <f t="shared" si="370"/>
        <v>0</v>
      </c>
      <c r="DD162" s="213"/>
      <c r="DE162" s="267">
        <f t="shared" si="371"/>
        <v>0.57387232789423681</v>
      </c>
      <c r="DF162" s="263">
        <f t="shared" si="372"/>
        <v>0.80649971243075813</v>
      </c>
      <c r="DG162" s="263">
        <f t="shared" si="373"/>
        <v>0.56690426926982029</v>
      </c>
      <c r="DH162" s="263">
        <f t="shared" si="374"/>
        <v>0.8031950017704611</v>
      </c>
      <c r="DI162" s="263">
        <f t="shared" si="375"/>
        <v>0</v>
      </c>
      <c r="DJ162" s="268">
        <f t="shared" si="376"/>
        <v>0</v>
      </c>
      <c r="DL162" s="49">
        <f>'He Data'!P164/(1000000000*22413.6)</f>
        <v>4.4615768997394438E-14</v>
      </c>
      <c r="DM162" s="45">
        <f>DL162*('He Data'!Q164/'He Data'!P164)</f>
        <v>4.4615768997394438E-14</v>
      </c>
      <c r="DN162" s="50">
        <f t="shared" si="377"/>
        <v>26867616090.23093</v>
      </c>
      <c r="DO162" s="51">
        <f>DN162*('He Data'!Q164/'He Data'!P164)</f>
        <v>26867616090.23093</v>
      </c>
      <c r="DP162" s="50" t="e">
        <f t="shared" si="378"/>
        <v>#DIV/0!</v>
      </c>
      <c r="DQ162" s="50" t="e">
        <f t="shared" si="379"/>
        <v>#DIV/0!</v>
      </c>
      <c r="DR162" s="50">
        <f>('He Data'!P164/1000000000)*0.0000000008107131194</f>
        <v>8.1071311940000007E-19</v>
      </c>
      <c r="DS162" s="50">
        <f>('He Data'!P164/1000000000)/3785.41178*42</f>
        <v>1.1095226210766429E-11</v>
      </c>
      <c r="DW162" s="213">
        <f t="shared" si="452"/>
        <v>0</v>
      </c>
      <c r="DX162" s="324">
        <f t="shared" si="453"/>
        <v>11.682668485640901</v>
      </c>
      <c r="DY162" s="325">
        <f t="shared" si="380"/>
        <v>12.479820849095493</v>
      </c>
      <c r="DZ162" s="326">
        <f t="shared" si="381"/>
        <v>11682668.485640902</v>
      </c>
      <c r="EA162" s="326">
        <f t="shared" si="382"/>
        <v>4.4615793103292131E-14</v>
      </c>
      <c r="EB162" s="324">
        <f t="shared" si="383"/>
        <v>-5.40299948539397E-7</v>
      </c>
      <c r="EC162" s="326">
        <f t="shared" si="384"/>
        <v>11682662.173495721</v>
      </c>
      <c r="ED162" s="324">
        <f t="shared" si="385"/>
        <v>11.682662173495721</v>
      </c>
      <c r="EE162" s="326"/>
      <c r="EF162" s="457">
        <f>'Picking Information'!B165</f>
        <v>0</v>
      </c>
      <c r="EG162" s="459">
        <f>'Picking Information'!C165</f>
        <v>0</v>
      </c>
      <c r="EH162" s="510">
        <f>IF($EG162="a",'Alpha Ejection Compiler'!G162,IF($EG162="z",'Alpha Ejection Compiler'!N162,IF($EG162="t",'Alpha Ejection Compiler'!U162,IF($EG162="m",'Alpha Ejection Compiler'!AB162,-1))))</f>
        <v>-1</v>
      </c>
      <c r="EI162" s="511">
        <f>'Alpha Ejection Compiler'!E162</f>
        <v>-1</v>
      </c>
      <c r="EJ162" s="30">
        <f>IF($EG162="a",'Alpha Ejection Compiler'!H162,IF($EG162="z",'Alpha Ejection Compiler'!O162,IF($EG162="t",'Alpha Ejection Compiler'!V162,IF($EG162="m",'Alpha Ejection Compiler'!AC162,-1))))</f>
        <v>-1</v>
      </c>
      <c r="EK162" s="30">
        <f>IF($EG162="a",'Alpha Ejection Compiler'!I162,IF($EG162="z",'Alpha Ejection Compiler'!P162,IF($EG162="t",'Alpha Ejection Compiler'!W162,IF($EG162="m",'Alpha Ejection Compiler'!AD162,-1))))</f>
        <v>-1</v>
      </c>
      <c r="EL162" s="30">
        <f>IF($EG162="a",'Alpha Ejection Compiler'!J162,IF($EG162="z",'Alpha Ejection Compiler'!Q162,IF($EG162="t",'Alpha Ejection Compiler'!X162,IF($EG162="m",'Alpha Ejection Compiler'!AE162,-1))))</f>
        <v>-1</v>
      </c>
      <c r="EM162" s="30">
        <f>IF($EG162="a",'Alpha Ejection Compiler'!K162,IF($EG162="z",'Alpha Ejection Compiler'!R162,IF($EG162="t",'Alpha Ejection Compiler'!Y162,IF($EG162="m",'Alpha Ejection Compiler'!AF162,-1))))</f>
        <v>-1</v>
      </c>
      <c r="EN162" s="30">
        <f t="shared" si="386"/>
        <v>-1</v>
      </c>
      <c r="EO162" s="30" t="e">
        <f t="shared" si="387"/>
        <v>#DIV/0!</v>
      </c>
      <c r="EP162" s="213">
        <f t="shared" si="454"/>
        <v>0</v>
      </c>
      <c r="EQ162" s="474">
        <f t="shared" si="455"/>
        <v>11.682662173495721</v>
      </c>
      <c r="ER162" s="475">
        <f t="shared" si="388"/>
        <v>12.479814106248931</v>
      </c>
      <c r="ES162" s="473">
        <f t="shared" si="389"/>
        <v>11682662.173495721</v>
      </c>
      <c r="ET162" s="476">
        <f t="shared" si="390"/>
        <v>-4.4615768974666977E-14</v>
      </c>
      <c r="EU162" s="478">
        <f t="shared" si="391"/>
        <v>1.9999999994905957</v>
      </c>
      <c r="EV162" s="477">
        <f t="shared" si="392"/>
        <v>35047986.514535964</v>
      </c>
      <c r="EW162" s="474">
        <f t="shared" si="393"/>
        <v>35.047986514535964</v>
      </c>
      <c r="EX162" s="474"/>
      <c r="EZ162" s="128">
        <f t="shared" si="394"/>
        <v>2.9704040515747972E-21</v>
      </c>
      <c r="FA162" s="63">
        <f t="shared" si="395"/>
        <v>1.1973081346474233E-22</v>
      </c>
      <c r="FB162" s="67">
        <f t="shared" si="396"/>
        <v>7.2524363184255366E-22</v>
      </c>
      <c r="FC162" s="63">
        <f t="shared" si="397"/>
        <v>0</v>
      </c>
      <c r="FD162" s="63">
        <f t="shared" si="398"/>
        <v>3.8153784968820935E-21</v>
      </c>
      <c r="FE162" s="67">
        <f t="shared" si="399"/>
        <v>1.610802832088443E-10</v>
      </c>
      <c r="FF162" s="67">
        <f t="shared" si="400"/>
        <v>11682668.485640902</v>
      </c>
      <c r="FG162" s="64">
        <f t="shared" si="401"/>
        <v>11.682668485640901</v>
      </c>
      <c r="FH162" s="65" t="e">
        <f t="shared" si="402"/>
        <v>#DIV/0!</v>
      </c>
      <c r="FI162" s="65" t="e">
        <f t="shared" si="403"/>
        <v>#DIV/0!</v>
      </c>
      <c r="FJ162" s="65" t="e">
        <f t="shared" si="404"/>
        <v>#DIV/0!</v>
      </c>
      <c r="FK162" s="63">
        <f t="shared" si="405"/>
        <v>3.8153784968820935E-21</v>
      </c>
      <c r="FL162" s="63">
        <f t="shared" si="406"/>
        <v>4.3317286102918066E-21</v>
      </c>
      <c r="FM162" s="63">
        <f t="shared" si="407"/>
        <v>17675159.6924778</v>
      </c>
      <c r="FN162" s="65">
        <f t="shared" si="456"/>
        <v>17.675159692477799</v>
      </c>
      <c r="FO162" s="66">
        <f t="shared" si="408"/>
        <v>151.29385648665999</v>
      </c>
      <c r="FQ162" s="73">
        <f>IF('Picking Information'!U165="Y",'Calculations Page'!FG162,-1)</f>
        <v>-1</v>
      </c>
      <c r="FR162" s="72">
        <f>IF('Picking Information'!U165="Y",'Calculations Page'!FN162,-1)</f>
        <v>-1</v>
      </c>
      <c r="FS162" s="72" t="e">
        <f>IF('Picking Information'!A165="Y",1,'Calculations Page'!X162)</f>
        <v>#DIV/0!</v>
      </c>
      <c r="FT162" s="72">
        <f t="shared" si="457"/>
        <v>99.853999999999999</v>
      </c>
      <c r="FU162" s="72" t="e">
        <f t="shared" si="409"/>
        <v>#DIV/0!</v>
      </c>
      <c r="FV162" s="72" t="e">
        <f t="shared" si="458"/>
        <v>#DIV/0!</v>
      </c>
      <c r="FW162" s="74" t="e">
        <f t="shared" si="410"/>
        <v>#DIV/0!</v>
      </c>
      <c r="FY162" s="79">
        <f t="shared" si="431"/>
        <v>-4.4615768997394441E-5</v>
      </c>
      <c r="FZ162" s="80">
        <f t="shared" si="432"/>
        <v>-4.4615768997394441E-5</v>
      </c>
      <c r="GA162" s="80">
        <f>(DE162/1000)/'Calculations Page'!EH162</f>
        <v>-5.7387232789423684E-4</v>
      </c>
      <c r="GB162" s="80">
        <f t="shared" si="433"/>
        <v>-8.0649971243075807E-4</v>
      </c>
      <c r="GC162" s="80">
        <f>(DG162/1000)/'Calculations Page'!EH162</f>
        <v>-5.6690426926982033E-4</v>
      </c>
      <c r="GD162" s="80">
        <f t="shared" si="434"/>
        <v>-8.031950017704612E-4</v>
      </c>
      <c r="GE162" s="80">
        <f>(DI162/1000)/'Calculations Page'!EH162</f>
        <v>0</v>
      </c>
      <c r="GF162" s="80" t="e">
        <f t="shared" si="435"/>
        <v>#DIV/0!</v>
      </c>
      <c r="GG162" s="81">
        <f t="shared" si="411"/>
        <v>-7.0709483117264462E-4</v>
      </c>
      <c r="GH162" s="516">
        <f t="shared" si="436"/>
        <v>-1.276655269916807E-22</v>
      </c>
      <c r="GI162" s="515"/>
      <c r="GJ162" s="243"/>
      <c r="GK162" s="85" t="str">
        <f t="shared" si="412"/>
        <v>0.000</v>
      </c>
      <c r="GL162" s="86" t="str">
        <f t="shared" si="413"/>
        <v>0.000</v>
      </c>
      <c r="GM162" s="86" t="str">
        <f t="shared" si="414"/>
        <v>0.00</v>
      </c>
      <c r="GN162" s="86" t="str">
        <f t="shared" si="415"/>
        <v>0.00</v>
      </c>
      <c r="GO162" s="86" t="str">
        <f t="shared" si="416"/>
        <v>0.00</v>
      </c>
      <c r="GP162" s="86" t="str">
        <f t="shared" si="417"/>
        <v>0.00</v>
      </c>
      <c r="GQ162" s="86" t="str">
        <f t="shared" si="418"/>
        <v>0.00</v>
      </c>
      <c r="GR162" s="86" t="e">
        <f t="shared" si="419"/>
        <v>#DIV/0!</v>
      </c>
      <c r="GS162" s="86" t="str">
        <f t="shared" si="420"/>
        <v>-1.00</v>
      </c>
      <c r="GT162" s="86" t="e">
        <f t="shared" si="421"/>
        <v>#DIV/0!</v>
      </c>
      <c r="GU162" s="86" t="e">
        <f t="shared" si="422"/>
        <v>#DIV/0!</v>
      </c>
      <c r="GV162" s="87" t="e">
        <f t="shared" si="423"/>
        <v>#DIV/0!</v>
      </c>
      <c r="GW162" s="87" t="str">
        <f t="shared" si="424"/>
        <v>-1.00</v>
      </c>
      <c r="GX162" s="129"/>
      <c r="GY162" s="93"/>
    </row>
    <row r="163" spans="1:207">
      <c r="A163" s="39">
        <f>'Picking Information'!B166</f>
        <v>0</v>
      </c>
      <c r="B163" s="40">
        <f>'Picking Information'!D166</f>
        <v>0</v>
      </c>
      <c r="C163" s="40">
        <f>'Picking Information'!E166</f>
        <v>0</v>
      </c>
      <c r="D163" s="45">
        <f>'Picking Information'!F166</f>
        <v>0</v>
      </c>
      <c r="E163" s="45">
        <v>1</v>
      </c>
      <c r="F163" s="121">
        <f>'Picking Information'!H166</f>
        <v>0</v>
      </c>
      <c r="G163" s="121">
        <f>'Picking Information'!I166</f>
        <v>0</v>
      </c>
      <c r="H163" s="121">
        <f>'Picking Information'!J166</f>
        <v>0</v>
      </c>
      <c r="I163" s="121">
        <f>'Picking Information'!K166</f>
        <v>0</v>
      </c>
      <c r="J163" s="121">
        <f t="shared" si="320"/>
        <v>0</v>
      </c>
      <c r="K163" s="121">
        <f t="shared" si="321"/>
        <v>0</v>
      </c>
      <c r="L163" s="121">
        <f t="shared" si="322"/>
        <v>0</v>
      </c>
      <c r="M163" s="121">
        <f>IF('Picking Information'!P166="N",'Calculations Page'!F163*1.5,'Calculations Page'!F163)</f>
        <v>0</v>
      </c>
      <c r="N163" s="46">
        <f>'Picking Information'!R166</f>
        <v>0</v>
      </c>
      <c r="O163" s="222"/>
      <c r="P163" s="47">
        <f t="shared" si="323"/>
        <v>0</v>
      </c>
      <c r="Q163" s="306">
        <f t="shared" si="324"/>
        <v>-1</v>
      </c>
      <c r="R163" s="47">
        <f t="shared" si="325"/>
        <v>1.013358894683579</v>
      </c>
      <c r="S163" s="47" t="e">
        <f t="shared" si="326"/>
        <v>#DIV/0!</v>
      </c>
      <c r="T163" s="47" t="e">
        <f t="shared" si="327"/>
        <v>#DIV/0!</v>
      </c>
      <c r="U163" s="47">
        <f t="shared" si="328"/>
        <v>0.77623303054496762</v>
      </c>
      <c r="V163" s="47" t="e">
        <f t="shared" si="329"/>
        <v>#DIV/0!</v>
      </c>
      <c r="W163" s="47" t="e">
        <f t="shared" si="330"/>
        <v>#DIV/0!</v>
      </c>
      <c r="X163" s="239" t="e">
        <f t="shared" si="331"/>
        <v>#DIV/0!</v>
      </c>
      <c r="Y163" s="306">
        <f t="shared" si="437"/>
        <v>-6350.29</v>
      </c>
      <c r="Z163" s="306">
        <f t="shared" si="438"/>
        <v>-5</v>
      </c>
      <c r="AA163" s="192"/>
      <c r="AB163" s="192"/>
      <c r="AC163" s="192"/>
      <c r="AD163" s="192"/>
      <c r="AE163" s="192"/>
      <c r="AF163" s="192"/>
      <c r="AG163" s="251">
        <f t="shared" si="425"/>
        <v>1433738424205.7283</v>
      </c>
      <c r="AH163" s="246">
        <f t="shared" si="332"/>
        <v>8608725199.2922001</v>
      </c>
      <c r="AI163" s="246">
        <f t="shared" si="426"/>
        <v>1691112105561.1543</v>
      </c>
      <c r="AJ163" s="246">
        <f t="shared" si="333"/>
        <v>13847555888.523577</v>
      </c>
      <c r="AK163" s="246">
        <f t="shared" si="427"/>
        <v>174546574.43947619</v>
      </c>
      <c r="AL163" s="246">
        <f t="shared" si="334"/>
        <v>79527107.403615773</v>
      </c>
      <c r="AM163" s="213">
        <f t="shared" si="439"/>
        <v>0</v>
      </c>
      <c r="AN163" s="256">
        <f t="shared" si="335"/>
        <v>1303284548.9639471</v>
      </c>
      <c r="AO163" s="252">
        <f t="shared" si="336"/>
        <v>1433738424205.7283</v>
      </c>
      <c r="AP163" s="252">
        <f t="shared" si="428"/>
        <v>-2.199E-3</v>
      </c>
      <c r="AQ163" s="252">
        <f t="shared" si="429"/>
        <v>-0.99998423165137618</v>
      </c>
      <c r="AR163" s="252">
        <f t="shared" si="337"/>
        <v>8608725199.2922001</v>
      </c>
      <c r="AS163" s="252">
        <f t="shared" si="430"/>
        <v>1.6318924942564423E-4</v>
      </c>
      <c r="AT163" s="252">
        <f t="shared" si="338"/>
        <v>-7.452123257462559E-2</v>
      </c>
      <c r="AU163" s="252">
        <f t="shared" si="339"/>
        <v>137290153.01859486</v>
      </c>
      <c r="AV163" s="252">
        <f t="shared" si="440"/>
        <v>9456562.6330664139</v>
      </c>
      <c r="AW163" s="252">
        <f t="shared" si="340"/>
        <v>996169.97067578149</v>
      </c>
      <c r="AX163" s="252">
        <f t="shared" si="441"/>
        <v>2673662207.5426502</v>
      </c>
      <c r="AY163" s="252">
        <f t="shared" si="442"/>
        <v>1691112105561.1543</v>
      </c>
      <c r="AZ163" s="252">
        <f t="shared" si="443"/>
        <v>-0.13029600894067567</v>
      </c>
      <c r="BA163" s="252">
        <f t="shared" si="444"/>
        <v>-1</v>
      </c>
      <c r="BB163" s="252">
        <f t="shared" si="445"/>
        <v>13847555888.523577</v>
      </c>
      <c r="BC163" s="252">
        <f t="shared" si="446"/>
        <v>5.34545603211162E-4</v>
      </c>
      <c r="BD163" s="252">
        <f t="shared" si="447"/>
        <v>-4.1025163014571245E-3</v>
      </c>
      <c r="BE163" s="252">
        <f t="shared" si="448"/>
        <v>26831629.130094022</v>
      </c>
      <c r="BF163" s="252">
        <f t="shared" si="341"/>
        <v>269331.52955150726</v>
      </c>
      <c r="BG163" s="252">
        <f t="shared" si="342"/>
        <v>124328.76421099737</v>
      </c>
      <c r="BH163" s="213"/>
      <c r="BI163" s="213"/>
      <c r="BJ163" s="213"/>
      <c r="BK163" s="213"/>
      <c r="BL163" s="213">
        <f t="shared" si="449"/>
        <v>0</v>
      </c>
      <c r="BM163" s="485">
        <f>(($AC$20-'ICPMS Data'!V164)/('ICPMS Data'!V164/$AC$12-1)*AG163)</f>
        <v>1442224508600.5576</v>
      </c>
      <c r="BN163" s="485">
        <f t="shared" si="343"/>
        <v>1433738424205.7283</v>
      </c>
      <c r="BO163" s="485">
        <f>$AC$33-'ICPMS Data'!V164</f>
        <v>-0.99999899999999997</v>
      </c>
      <c r="BP163" s="485">
        <f>'ICPMS Data'!V164/$AC$12-1</f>
        <v>-0.9928325688073395</v>
      </c>
      <c r="BQ163" s="485">
        <f t="shared" si="344"/>
        <v>8608725199.2922001</v>
      </c>
      <c r="BR163" s="485">
        <f>SQRT($AD$33^2+'ICPMS Data'!W164^2)</f>
        <v>1</v>
      </c>
      <c r="BS163" s="485">
        <f>BP163*SQRT(('ICPMS Data'!W164/'ICPMS Data'!V164)^2+($AE$12/$AC$12)^2)</f>
        <v>-0.99285807041188889</v>
      </c>
      <c r="BT163" s="485">
        <f t="shared" si="345"/>
        <v>2039659057534.6572</v>
      </c>
      <c r="BU163" s="485">
        <f t="shared" si="450"/>
        <v>10464703511.882029</v>
      </c>
      <c r="BV163" s="485">
        <f t="shared" si="346"/>
        <v>14799656485.616226</v>
      </c>
      <c r="BW163" s="485">
        <f>AI163*(($AC$21-'ICPMS Data'!X164)/('ICPMS Data'!X164/$AC$13-1))</f>
        <v>1473438918630.7102</v>
      </c>
      <c r="BX163" s="485">
        <f t="shared" si="347"/>
        <v>1691112105561.1543</v>
      </c>
      <c r="BY163" s="485">
        <f>$AC$34-'ICPMS Data'!X164</f>
        <v>-0.99999899999999997</v>
      </c>
      <c r="BZ163" s="485">
        <f>'ICPMS Data'!X164/$AC$13-1</f>
        <v>-1</v>
      </c>
      <c r="CA163" s="485">
        <f t="shared" si="348"/>
        <v>13847555888.523577</v>
      </c>
      <c r="CB163" s="485">
        <f>SQRT($AD$34^2+'ICPMS Data'!Y164^2)</f>
        <v>1</v>
      </c>
      <c r="CC163" s="485">
        <f>BZ163*SQRT(('ICPMS Data'!Y164/'ICPMS Data'!X164)^2+($AE$13/$AC$13)^2)</f>
        <v>-1</v>
      </c>
      <c r="CD163" s="485">
        <f t="shared" si="349"/>
        <v>2083793272822.5024</v>
      </c>
      <c r="CE163" s="485">
        <v>0</v>
      </c>
      <c r="CF163" s="485">
        <v>0</v>
      </c>
      <c r="CG163" s="213">
        <f t="shared" si="350"/>
        <v>0</v>
      </c>
      <c r="CH163" s="262">
        <f t="shared" si="351"/>
        <v>1440921224051.5938</v>
      </c>
      <c r="CI163" s="257">
        <f t="shared" si="352"/>
        <v>2039659062155.1809</v>
      </c>
      <c r="CJ163" s="257">
        <f t="shared" si="451"/>
        <v>10455246949.248962</v>
      </c>
      <c r="CK163" s="257">
        <f t="shared" si="353"/>
        <v>14799656519.142496</v>
      </c>
      <c r="CL163" s="262">
        <f t="shared" si="354"/>
        <v>1470765256423.1675</v>
      </c>
      <c r="CM163" s="257">
        <f t="shared" si="355"/>
        <v>2083793272995.249</v>
      </c>
      <c r="CN163" s="262">
        <f t="shared" si="356"/>
        <v>-269331.52955150726</v>
      </c>
      <c r="CO163" s="257">
        <f t="shared" si="357"/>
        <v>124328.76421099737</v>
      </c>
      <c r="CP163" s="286"/>
      <c r="CQ163" s="218">
        <f t="shared" si="358"/>
        <v>2.4109243704332935E-12</v>
      </c>
      <c r="CR163" s="48">
        <f t="shared" si="359"/>
        <v>3.3882271664527924E-12</v>
      </c>
      <c r="CS163" s="219">
        <f t="shared" si="360"/>
        <v>2.3935568505840428E-12</v>
      </c>
      <c r="CT163" s="219">
        <f t="shared" si="361"/>
        <v>3.3881379770019618E-12</v>
      </c>
      <c r="CU163" s="323">
        <f t="shared" si="362"/>
        <v>0.56437141893797726</v>
      </c>
      <c r="CV163" s="219">
        <f t="shared" si="363"/>
        <v>1.7367519849250768E-14</v>
      </c>
      <c r="CW163" s="219">
        <f t="shared" si="364"/>
        <v>2.4584147041764943E-14</v>
      </c>
      <c r="CX163" s="323">
        <f t="shared" si="365"/>
        <v>3.5831675947316753E-3</v>
      </c>
      <c r="CY163" s="48">
        <f t="shared" si="366"/>
        <v>2.443131655187986E-12</v>
      </c>
      <c r="CZ163" s="48">
        <f t="shared" si="367"/>
        <v>3.4614506195934368E-12</v>
      </c>
      <c r="DA163" s="323">
        <f t="shared" si="368"/>
        <v>0.43204541346729097</v>
      </c>
      <c r="DB163" s="219">
        <f t="shared" si="369"/>
        <v>0</v>
      </c>
      <c r="DC163" s="219">
        <f t="shared" si="370"/>
        <v>0</v>
      </c>
      <c r="DD163" s="213"/>
      <c r="DE163" s="267">
        <f t="shared" si="371"/>
        <v>0.57387232789423681</v>
      </c>
      <c r="DF163" s="263">
        <f t="shared" si="372"/>
        <v>0.80649971243075813</v>
      </c>
      <c r="DG163" s="263">
        <f t="shared" si="373"/>
        <v>0.56690426926982029</v>
      </c>
      <c r="DH163" s="263">
        <f t="shared" si="374"/>
        <v>0.8031950017704611</v>
      </c>
      <c r="DI163" s="263">
        <f t="shared" si="375"/>
        <v>0</v>
      </c>
      <c r="DJ163" s="268">
        <f t="shared" si="376"/>
        <v>0</v>
      </c>
      <c r="DL163" s="49">
        <f>'He Data'!P165/(1000000000*22413.6)</f>
        <v>4.4615768997394438E-14</v>
      </c>
      <c r="DM163" s="45">
        <f>DL163*('He Data'!Q165/'He Data'!P165)</f>
        <v>4.4615768997394438E-14</v>
      </c>
      <c r="DN163" s="50">
        <f t="shared" si="377"/>
        <v>26867616090.23093</v>
      </c>
      <c r="DO163" s="51">
        <f>DN163*('He Data'!Q165/'He Data'!P165)</f>
        <v>26867616090.23093</v>
      </c>
      <c r="DP163" s="50" t="e">
        <f t="shared" si="378"/>
        <v>#DIV/0!</v>
      </c>
      <c r="DQ163" s="50" t="e">
        <f t="shared" si="379"/>
        <v>#DIV/0!</v>
      </c>
      <c r="DR163" s="50">
        <f>('He Data'!P165/1000000000)*0.0000000008107131194</f>
        <v>8.1071311940000007E-19</v>
      </c>
      <c r="DS163" s="50">
        <f>('He Data'!P165/1000000000)/3785.41178*42</f>
        <v>1.1095226210766429E-11</v>
      </c>
      <c r="DW163" s="213">
        <f t="shared" si="452"/>
        <v>0</v>
      </c>
      <c r="DX163" s="324">
        <f t="shared" si="453"/>
        <v>11.682668485640901</v>
      </c>
      <c r="DY163" s="325">
        <f t="shared" si="380"/>
        <v>12.479820849095493</v>
      </c>
      <c r="DZ163" s="326">
        <f t="shared" si="381"/>
        <v>11682668.485640902</v>
      </c>
      <c r="EA163" s="326">
        <f t="shared" si="382"/>
        <v>4.4615793103292131E-14</v>
      </c>
      <c r="EB163" s="324">
        <f t="shared" si="383"/>
        <v>-5.40299948539397E-7</v>
      </c>
      <c r="EC163" s="326">
        <f t="shared" si="384"/>
        <v>11682662.173495721</v>
      </c>
      <c r="ED163" s="324">
        <f t="shared" si="385"/>
        <v>11.682662173495721</v>
      </c>
      <c r="EE163" s="326"/>
      <c r="EF163" s="457">
        <f>'Picking Information'!B166</f>
        <v>0</v>
      </c>
      <c r="EG163" s="459">
        <f>'Picking Information'!C166</f>
        <v>0</v>
      </c>
      <c r="EH163" s="510">
        <f>IF($EG163="a",'Alpha Ejection Compiler'!G163,IF($EG163="z",'Alpha Ejection Compiler'!N163,IF($EG163="t",'Alpha Ejection Compiler'!U163,IF($EG163="m",'Alpha Ejection Compiler'!AB163,-1))))</f>
        <v>-1</v>
      </c>
      <c r="EI163" s="511">
        <f>'Alpha Ejection Compiler'!E163</f>
        <v>-1</v>
      </c>
      <c r="EJ163" s="30">
        <f>IF($EG163="a",'Alpha Ejection Compiler'!H163,IF($EG163="z",'Alpha Ejection Compiler'!O163,IF($EG163="t",'Alpha Ejection Compiler'!V163,IF($EG163="m",'Alpha Ejection Compiler'!AC163,-1))))</f>
        <v>-1</v>
      </c>
      <c r="EK163" s="30">
        <f>IF($EG163="a",'Alpha Ejection Compiler'!I163,IF($EG163="z",'Alpha Ejection Compiler'!P163,IF($EG163="t",'Alpha Ejection Compiler'!W163,IF($EG163="m",'Alpha Ejection Compiler'!AD163,-1))))</f>
        <v>-1</v>
      </c>
      <c r="EL163" s="30">
        <f>IF($EG163="a",'Alpha Ejection Compiler'!J163,IF($EG163="z",'Alpha Ejection Compiler'!Q163,IF($EG163="t",'Alpha Ejection Compiler'!X163,IF($EG163="m",'Alpha Ejection Compiler'!AE163,-1))))</f>
        <v>-1</v>
      </c>
      <c r="EM163" s="30">
        <f>IF($EG163="a",'Alpha Ejection Compiler'!K163,IF($EG163="z",'Alpha Ejection Compiler'!R163,IF($EG163="t",'Alpha Ejection Compiler'!Y163,IF($EG163="m",'Alpha Ejection Compiler'!AF163,-1))))</f>
        <v>-1</v>
      </c>
      <c r="EN163" s="30">
        <f t="shared" si="386"/>
        <v>-1</v>
      </c>
      <c r="EO163" s="30" t="e">
        <f t="shared" si="387"/>
        <v>#DIV/0!</v>
      </c>
      <c r="EP163" s="213">
        <f t="shared" si="454"/>
        <v>0</v>
      </c>
      <c r="EQ163" s="474">
        <f t="shared" si="455"/>
        <v>11.682662173495721</v>
      </c>
      <c r="ER163" s="475">
        <f t="shared" si="388"/>
        <v>12.479814106248931</v>
      </c>
      <c r="ES163" s="473">
        <f t="shared" si="389"/>
        <v>11682662.173495721</v>
      </c>
      <c r="ET163" s="476">
        <f t="shared" si="390"/>
        <v>-4.4615768974666977E-14</v>
      </c>
      <c r="EU163" s="478">
        <f t="shared" si="391"/>
        <v>1.9999999994905957</v>
      </c>
      <c r="EV163" s="477">
        <f t="shared" si="392"/>
        <v>35047986.514535964</v>
      </c>
      <c r="EW163" s="474">
        <f t="shared" si="393"/>
        <v>35.047986514535964</v>
      </c>
      <c r="EX163" s="474"/>
      <c r="EZ163" s="128">
        <f t="shared" si="394"/>
        <v>2.9704040515747972E-21</v>
      </c>
      <c r="FA163" s="63">
        <f t="shared" si="395"/>
        <v>1.1973081346474233E-22</v>
      </c>
      <c r="FB163" s="67">
        <f t="shared" si="396"/>
        <v>7.2524363184255366E-22</v>
      </c>
      <c r="FC163" s="63">
        <f t="shared" si="397"/>
        <v>0</v>
      </c>
      <c r="FD163" s="63">
        <f t="shared" si="398"/>
        <v>3.8153784968820935E-21</v>
      </c>
      <c r="FE163" s="67">
        <f t="shared" si="399"/>
        <v>1.610802832088443E-10</v>
      </c>
      <c r="FF163" s="67">
        <f t="shared" si="400"/>
        <v>11682668.485640902</v>
      </c>
      <c r="FG163" s="64">
        <f t="shared" si="401"/>
        <v>11.682668485640901</v>
      </c>
      <c r="FH163" s="65" t="e">
        <f t="shared" si="402"/>
        <v>#DIV/0!</v>
      </c>
      <c r="FI163" s="65" t="e">
        <f t="shared" si="403"/>
        <v>#DIV/0!</v>
      </c>
      <c r="FJ163" s="65" t="e">
        <f t="shared" si="404"/>
        <v>#DIV/0!</v>
      </c>
      <c r="FK163" s="63">
        <f t="shared" si="405"/>
        <v>3.8153784968820935E-21</v>
      </c>
      <c r="FL163" s="63">
        <f t="shared" si="406"/>
        <v>4.3317286102918066E-21</v>
      </c>
      <c r="FM163" s="63">
        <f t="shared" si="407"/>
        <v>17675159.6924778</v>
      </c>
      <c r="FN163" s="65">
        <f t="shared" si="456"/>
        <v>17.675159692477799</v>
      </c>
      <c r="FO163" s="66">
        <f t="shared" si="408"/>
        <v>151.29385648665999</v>
      </c>
      <c r="FQ163" s="73">
        <f>IF('Picking Information'!U166="Y",'Calculations Page'!FG163,-1)</f>
        <v>-1</v>
      </c>
      <c r="FR163" s="72">
        <f>IF('Picking Information'!U166="Y",'Calculations Page'!FN163,-1)</f>
        <v>-1</v>
      </c>
      <c r="FS163" s="72" t="e">
        <f>IF('Picking Information'!A166="Y",1,'Calculations Page'!X163)</f>
        <v>#DIV/0!</v>
      </c>
      <c r="FT163" s="72">
        <f t="shared" si="457"/>
        <v>99.853999999999999</v>
      </c>
      <c r="FU163" s="72" t="e">
        <f t="shared" si="409"/>
        <v>#DIV/0!</v>
      </c>
      <c r="FV163" s="72" t="e">
        <f t="shared" si="458"/>
        <v>#DIV/0!</v>
      </c>
      <c r="FW163" s="74" t="e">
        <f t="shared" si="410"/>
        <v>#DIV/0!</v>
      </c>
      <c r="FY163" s="79">
        <f t="shared" si="431"/>
        <v>-4.4615768997394441E-5</v>
      </c>
      <c r="FZ163" s="80">
        <f t="shared" si="432"/>
        <v>-4.4615768997394441E-5</v>
      </c>
      <c r="GA163" s="80">
        <f>(DE163/1000)/'Calculations Page'!EH163</f>
        <v>-5.7387232789423684E-4</v>
      </c>
      <c r="GB163" s="80">
        <f t="shared" si="433"/>
        <v>-8.0649971243075807E-4</v>
      </c>
      <c r="GC163" s="80">
        <f>(DG163/1000)/'Calculations Page'!EH163</f>
        <v>-5.6690426926982033E-4</v>
      </c>
      <c r="GD163" s="80">
        <f t="shared" si="434"/>
        <v>-8.031950017704612E-4</v>
      </c>
      <c r="GE163" s="80">
        <f>(DI163/1000)/'Calculations Page'!EH163</f>
        <v>0</v>
      </c>
      <c r="GF163" s="80" t="e">
        <f t="shared" si="435"/>
        <v>#DIV/0!</v>
      </c>
      <c r="GG163" s="81">
        <f t="shared" si="411"/>
        <v>-7.0709483117264462E-4</v>
      </c>
      <c r="GH163" s="516">
        <f t="shared" si="436"/>
        <v>-1.276655269916807E-22</v>
      </c>
      <c r="GI163" s="515"/>
      <c r="GJ163" s="243"/>
      <c r="GK163" s="85" t="str">
        <f t="shared" si="412"/>
        <v>0.000</v>
      </c>
      <c r="GL163" s="86" t="str">
        <f t="shared" si="413"/>
        <v>0.000</v>
      </c>
      <c r="GM163" s="86" t="str">
        <f t="shared" si="414"/>
        <v>0.00</v>
      </c>
      <c r="GN163" s="86" t="str">
        <f t="shared" si="415"/>
        <v>0.00</v>
      </c>
      <c r="GO163" s="86" t="str">
        <f t="shared" si="416"/>
        <v>0.00</v>
      </c>
      <c r="GP163" s="86" t="str">
        <f t="shared" si="417"/>
        <v>0.00</v>
      </c>
      <c r="GQ163" s="86" t="str">
        <f t="shared" si="418"/>
        <v>0.00</v>
      </c>
      <c r="GR163" s="86" t="e">
        <f t="shared" si="419"/>
        <v>#DIV/0!</v>
      </c>
      <c r="GS163" s="86" t="str">
        <f t="shared" si="420"/>
        <v>-1.00</v>
      </c>
      <c r="GT163" s="86" t="e">
        <f t="shared" si="421"/>
        <v>#DIV/0!</v>
      </c>
      <c r="GU163" s="86" t="e">
        <f t="shared" si="422"/>
        <v>#DIV/0!</v>
      </c>
      <c r="GV163" s="87" t="e">
        <f t="shared" si="423"/>
        <v>#DIV/0!</v>
      </c>
      <c r="GW163" s="87" t="str">
        <f t="shared" si="424"/>
        <v>-1.00</v>
      </c>
      <c r="GX163" s="129"/>
      <c r="GY163" s="93"/>
    </row>
    <row r="164" spans="1:207">
      <c r="A164" s="39">
        <f>'Picking Information'!B167</f>
        <v>0</v>
      </c>
      <c r="B164" s="40">
        <f>'Picking Information'!D167</f>
        <v>0</v>
      </c>
      <c r="C164" s="40">
        <f>'Picking Information'!E167</f>
        <v>0</v>
      </c>
      <c r="D164" s="45">
        <f>'Picking Information'!F167</f>
        <v>0</v>
      </c>
      <c r="E164" s="45">
        <v>1</v>
      </c>
      <c r="F164" s="121">
        <f>'Picking Information'!H167</f>
        <v>0</v>
      </c>
      <c r="G164" s="121">
        <f>'Picking Information'!I167</f>
        <v>0</v>
      </c>
      <c r="H164" s="121">
        <f>'Picking Information'!J167</f>
        <v>0</v>
      </c>
      <c r="I164" s="121">
        <f>'Picking Information'!K167</f>
        <v>0</v>
      </c>
      <c r="J164" s="121">
        <f t="shared" si="320"/>
        <v>0</v>
      </c>
      <c r="K164" s="121">
        <f t="shared" si="321"/>
        <v>0</v>
      </c>
      <c r="L164" s="121">
        <f t="shared" si="322"/>
        <v>0</v>
      </c>
      <c r="M164" s="121">
        <f>IF('Picking Information'!P167="N",'Calculations Page'!F164*1.5,'Calculations Page'!F164)</f>
        <v>0</v>
      </c>
      <c r="N164" s="46">
        <f>'Picking Information'!R167</f>
        <v>0</v>
      </c>
      <c r="O164" s="222"/>
      <c r="P164" s="47">
        <f t="shared" si="323"/>
        <v>0</v>
      </c>
      <c r="Q164" s="306">
        <f t="shared" si="324"/>
        <v>-1</v>
      </c>
      <c r="R164" s="47">
        <f t="shared" si="325"/>
        <v>1.013358894683579</v>
      </c>
      <c r="S164" s="47" t="e">
        <f t="shared" si="326"/>
        <v>#DIV/0!</v>
      </c>
      <c r="T164" s="47" t="e">
        <f t="shared" si="327"/>
        <v>#DIV/0!</v>
      </c>
      <c r="U164" s="47">
        <f t="shared" si="328"/>
        <v>0.77623303054496762</v>
      </c>
      <c r="V164" s="47" t="e">
        <f t="shared" si="329"/>
        <v>#DIV/0!</v>
      </c>
      <c r="W164" s="47" t="e">
        <f t="shared" si="330"/>
        <v>#DIV/0!</v>
      </c>
      <c r="X164" s="239" t="e">
        <f t="shared" si="331"/>
        <v>#DIV/0!</v>
      </c>
      <c r="Y164" s="306">
        <f t="shared" si="437"/>
        <v>-6350.29</v>
      </c>
      <c r="Z164" s="306">
        <f t="shared" si="438"/>
        <v>-5</v>
      </c>
      <c r="AA164" s="192"/>
      <c r="AB164" s="192"/>
      <c r="AC164" s="192"/>
      <c r="AD164" s="192"/>
      <c r="AE164" s="192"/>
      <c r="AF164" s="192"/>
      <c r="AG164" s="251">
        <f t="shared" si="425"/>
        <v>1433738424205.7283</v>
      </c>
      <c r="AH164" s="246">
        <f t="shared" si="332"/>
        <v>8608725199.2922001</v>
      </c>
      <c r="AI164" s="246">
        <f t="shared" si="426"/>
        <v>1691112105561.1543</v>
      </c>
      <c r="AJ164" s="246">
        <f t="shared" si="333"/>
        <v>13847555888.523577</v>
      </c>
      <c r="AK164" s="246">
        <f t="shared" si="427"/>
        <v>174546574.43947619</v>
      </c>
      <c r="AL164" s="246">
        <f t="shared" si="334"/>
        <v>79527107.403615773</v>
      </c>
      <c r="AM164" s="213">
        <f t="shared" si="439"/>
        <v>0</v>
      </c>
      <c r="AN164" s="256">
        <f t="shared" si="335"/>
        <v>1303284548.9639471</v>
      </c>
      <c r="AO164" s="252">
        <f t="shared" si="336"/>
        <v>1433738424205.7283</v>
      </c>
      <c r="AP164" s="252">
        <f t="shared" si="428"/>
        <v>-2.199E-3</v>
      </c>
      <c r="AQ164" s="252">
        <f t="shared" si="429"/>
        <v>-0.99998423165137618</v>
      </c>
      <c r="AR164" s="252">
        <f t="shared" si="337"/>
        <v>8608725199.2922001</v>
      </c>
      <c r="AS164" s="252">
        <f t="shared" si="430"/>
        <v>1.6318924942564423E-4</v>
      </c>
      <c r="AT164" s="252">
        <f t="shared" si="338"/>
        <v>-7.452123257462559E-2</v>
      </c>
      <c r="AU164" s="252">
        <f t="shared" si="339"/>
        <v>137290153.01859486</v>
      </c>
      <c r="AV164" s="252">
        <f t="shared" si="440"/>
        <v>9456562.6330664139</v>
      </c>
      <c r="AW164" s="252">
        <f t="shared" si="340"/>
        <v>996169.97067578149</v>
      </c>
      <c r="AX164" s="252">
        <f t="shared" si="441"/>
        <v>2673662207.5426502</v>
      </c>
      <c r="AY164" s="252">
        <f t="shared" si="442"/>
        <v>1691112105561.1543</v>
      </c>
      <c r="AZ164" s="252">
        <f t="shared" si="443"/>
        <v>-0.13029600894067567</v>
      </c>
      <c r="BA164" s="252">
        <f t="shared" si="444"/>
        <v>-1</v>
      </c>
      <c r="BB164" s="252">
        <f t="shared" si="445"/>
        <v>13847555888.523577</v>
      </c>
      <c r="BC164" s="252">
        <f t="shared" si="446"/>
        <v>5.34545603211162E-4</v>
      </c>
      <c r="BD164" s="252">
        <f t="shared" si="447"/>
        <v>-4.1025163014571245E-3</v>
      </c>
      <c r="BE164" s="252">
        <f t="shared" si="448"/>
        <v>26831629.130094022</v>
      </c>
      <c r="BF164" s="252">
        <f t="shared" si="341"/>
        <v>269331.52955150726</v>
      </c>
      <c r="BG164" s="252">
        <f t="shared" si="342"/>
        <v>124328.76421099737</v>
      </c>
      <c r="BH164" s="213"/>
      <c r="BI164" s="213"/>
      <c r="BJ164" s="213"/>
      <c r="BK164" s="213"/>
      <c r="BL164" s="213">
        <f t="shared" si="449"/>
        <v>0</v>
      </c>
      <c r="BM164" s="485">
        <f>(($AC$20-'ICPMS Data'!V165)/('ICPMS Data'!V165/$AC$12-1)*AG164)</f>
        <v>1442224508600.5576</v>
      </c>
      <c r="BN164" s="485">
        <f t="shared" si="343"/>
        <v>1433738424205.7283</v>
      </c>
      <c r="BO164" s="485">
        <f>$AC$33-'ICPMS Data'!V165</f>
        <v>-0.99999899999999997</v>
      </c>
      <c r="BP164" s="485">
        <f>'ICPMS Data'!V165/$AC$12-1</f>
        <v>-0.9928325688073395</v>
      </c>
      <c r="BQ164" s="485">
        <f t="shared" si="344"/>
        <v>8608725199.2922001</v>
      </c>
      <c r="BR164" s="485">
        <f>SQRT($AD$33^2+'ICPMS Data'!W165^2)</f>
        <v>1</v>
      </c>
      <c r="BS164" s="485">
        <f>BP164*SQRT(('ICPMS Data'!W165/'ICPMS Data'!V165)^2+($AE$12/$AC$12)^2)</f>
        <v>-0.99285807041188889</v>
      </c>
      <c r="BT164" s="485">
        <f t="shared" si="345"/>
        <v>2039659057534.6572</v>
      </c>
      <c r="BU164" s="485">
        <f t="shared" si="450"/>
        <v>10464703511.882029</v>
      </c>
      <c r="BV164" s="485">
        <f t="shared" si="346"/>
        <v>14799656485.616226</v>
      </c>
      <c r="BW164" s="485">
        <f>AI164*(($AC$21-'ICPMS Data'!X165)/('ICPMS Data'!X165/$AC$13-1))</f>
        <v>1473438918630.7102</v>
      </c>
      <c r="BX164" s="485">
        <f t="shared" si="347"/>
        <v>1691112105561.1543</v>
      </c>
      <c r="BY164" s="485">
        <f>$AC$34-'ICPMS Data'!X165</f>
        <v>-0.99999899999999997</v>
      </c>
      <c r="BZ164" s="485">
        <f>'ICPMS Data'!X165/$AC$13-1</f>
        <v>-1</v>
      </c>
      <c r="CA164" s="485">
        <f t="shared" si="348"/>
        <v>13847555888.523577</v>
      </c>
      <c r="CB164" s="485">
        <f>SQRT($AD$34^2+'ICPMS Data'!Y165^2)</f>
        <v>1</v>
      </c>
      <c r="CC164" s="485">
        <f>BZ164*SQRT(('ICPMS Data'!Y165/'ICPMS Data'!X165)^2+($AE$13/$AC$13)^2)</f>
        <v>-1</v>
      </c>
      <c r="CD164" s="485">
        <f t="shared" si="349"/>
        <v>2083793272822.5024</v>
      </c>
      <c r="CE164" s="485">
        <v>0</v>
      </c>
      <c r="CF164" s="485">
        <v>0</v>
      </c>
      <c r="CG164" s="213">
        <f t="shared" si="350"/>
        <v>0</v>
      </c>
      <c r="CH164" s="262">
        <f t="shared" si="351"/>
        <v>1440921224051.5938</v>
      </c>
      <c r="CI164" s="257">
        <f t="shared" si="352"/>
        <v>2039659062155.1809</v>
      </c>
      <c r="CJ164" s="257">
        <f t="shared" si="451"/>
        <v>10455246949.248962</v>
      </c>
      <c r="CK164" s="257">
        <f t="shared" si="353"/>
        <v>14799656519.142496</v>
      </c>
      <c r="CL164" s="262">
        <f t="shared" si="354"/>
        <v>1470765256423.1675</v>
      </c>
      <c r="CM164" s="257">
        <f t="shared" si="355"/>
        <v>2083793272995.249</v>
      </c>
      <c r="CN164" s="262">
        <f t="shared" si="356"/>
        <v>-269331.52955150726</v>
      </c>
      <c r="CO164" s="257">
        <f t="shared" si="357"/>
        <v>124328.76421099737</v>
      </c>
      <c r="CP164" s="286"/>
      <c r="CQ164" s="218">
        <f t="shared" si="358"/>
        <v>2.4109243704332935E-12</v>
      </c>
      <c r="CR164" s="48">
        <f t="shared" si="359"/>
        <v>3.3882271664527924E-12</v>
      </c>
      <c r="CS164" s="219">
        <f t="shared" si="360"/>
        <v>2.3935568505840428E-12</v>
      </c>
      <c r="CT164" s="219">
        <f t="shared" si="361"/>
        <v>3.3881379770019618E-12</v>
      </c>
      <c r="CU164" s="323">
        <f t="shared" si="362"/>
        <v>0.56437141893797726</v>
      </c>
      <c r="CV164" s="219">
        <f t="shared" si="363"/>
        <v>1.7367519849250768E-14</v>
      </c>
      <c r="CW164" s="219">
        <f t="shared" si="364"/>
        <v>2.4584147041764943E-14</v>
      </c>
      <c r="CX164" s="323">
        <f t="shared" si="365"/>
        <v>3.5831675947316753E-3</v>
      </c>
      <c r="CY164" s="48">
        <f t="shared" si="366"/>
        <v>2.443131655187986E-12</v>
      </c>
      <c r="CZ164" s="48">
        <f t="shared" si="367"/>
        <v>3.4614506195934368E-12</v>
      </c>
      <c r="DA164" s="323">
        <f t="shared" si="368"/>
        <v>0.43204541346729097</v>
      </c>
      <c r="DB164" s="219">
        <f t="shared" si="369"/>
        <v>0</v>
      </c>
      <c r="DC164" s="219">
        <f t="shared" si="370"/>
        <v>0</v>
      </c>
      <c r="DD164" s="213"/>
      <c r="DE164" s="267">
        <f t="shared" si="371"/>
        <v>0.57387232789423681</v>
      </c>
      <c r="DF164" s="263">
        <f t="shared" si="372"/>
        <v>0.80649971243075813</v>
      </c>
      <c r="DG164" s="263">
        <f t="shared" si="373"/>
        <v>0.56690426926982029</v>
      </c>
      <c r="DH164" s="263">
        <f t="shared" si="374"/>
        <v>0.8031950017704611</v>
      </c>
      <c r="DI164" s="263">
        <f t="shared" si="375"/>
        <v>0</v>
      </c>
      <c r="DJ164" s="268">
        <f t="shared" si="376"/>
        <v>0</v>
      </c>
      <c r="DL164" s="49">
        <f>'He Data'!P166/(1000000000*22413.6)</f>
        <v>4.4615768997394438E-14</v>
      </c>
      <c r="DM164" s="45">
        <f>DL164*('He Data'!Q166/'He Data'!P166)</f>
        <v>4.4615768997394438E-14</v>
      </c>
      <c r="DN164" s="50">
        <f t="shared" si="377"/>
        <v>26867616090.23093</v>
      </c>
      <c r="DO164" s="51">
        <f>DN164*('He Data'!Q166/'He Data'!P166)</f>
        <v>26867616090.23093</v>
      </c>
      <c r="DP164" s="50" t="e">
        <f t="shared" si="378"/>
        <v>#DIV/0!</v>
      </c>
      <c r="DQ164" s="50" t="e">
        <f t="shared" si="379"/>
        <v>#DIV/0!</v>
      </c>
      <c r="DR164" s="50">
        <f>('He Data'!P166/1000000000)*0.0000000008107131194</f>
        <v>8.1071311940000007E-19</v>
      </c>
      <c r="DS164" s="50">
        <f>('He Data'!P166/1000000000)/3785.41178*42</f>
        <v>1.1095226210766429E-11</v>
      </c>
      <c r="DW164" s="213">
        <f t="shared" si="452"/>
        <v>0</v>
      </c>
      <c r="DX164" s="324">
        <f t="shared" si="453"/>
        <v>11.682668485640901</v>
      </c>
      <c r="DY164" s="325">
        <f t="shared" si="380"/>
        <v>12.479820849095493</v>
      </c>
      <c r="DZ164" s="326">
        <f t="shared" si="381"/>
        <v>11682668.485640902</v>
      </c>
      <c r="EA164" s="326">
        <f t="shared" si="382"/>
        <v>4.4615793103292131E-14</v>
      </c>
      <c r="EB164" s="324">
        <f t="shared" si="383"/>
        <v>-5.40299948539397E-7</v>
      </c>
      <c r="EC164" s="326">
        <f t="shared" si="384"/>
        <v>11682662.173495721</v>
      </c>
      <c r="ED164" s="324">
        <f t="shared" si="385"/>
        <v>11.682662173495721</v>
      </c>
      <c r="EE164" s="326"/>
      <c r="EF164" s="457">
        <f>'Picking Information'!B167</f>
        <v>0</v>
      </c>
      <c r="EG164" s="459">
        <f>'Picking Information'!C167</f>
        <v>0</v>
      </c>
      <c r="EH164" s="510">
        <f>IF($EG164="a",'Alpha Ejection Compiler'!G164,IF($EG164="z",'Alpha Ejection Compiler'!N164,IF($EG164="t",'Alpha Ejection Compiler'!U164,IF($EG164="m",'Alpha Ejection Compiler'!AB164,-1))))</f>
        <v>-1</v>
      </c>
      <c r="EI164" s="511">
        <f>'Alpha Ejection Compiler'!E164</f>
        <v>-1</v>
      </c>
      <c r="EJ164" s="30">
        <f>IF($EG164="a",'Alpha Ejection Compiler'!H164,IF($EG164="z",'Alpha Ejection Compiler'!O164,IF($EG164="t",'Alpha Ejection Compiler'!V164,IF($EG164="m",'Alpha Ejection Compiler'!AC164,-1))))</f>
        <v>-1</v>
      </c>
      <c r="EK164" s="30">
        <f>IF($EG164="a",'Alpha Ejection Compiler'!I164,IF($EG164="z",'Alpha Ejection Compiler'!P164,IF($EG164="t",'Alpha Ejection Compiler'!W164,IF($EG164="m",'Alpha Ejection Compiler'!AD164,-1))))</f>
        <v>-1</v>
      </c>
      <c r="EL164" s="30">
        <f>IF($EG164="a",'Alpha Ejection Compiler'!J164,IF($EG164="z",'Alpha Ejection Compiler'!Q164,IF($EG164="t",'Alpha Ejection Compiler'!X164,IF($EG164="m",'Alpha Ejection Compiler'!AE164,-1))))</f>
        <v>-1</v>
      </c>
      <c r="EM164" s="30">
        <f>IF($EG164="a",'Alpha Ejection Compiler'!K164,IF($EG164="z",'Alpha Ejection Compiler'!R164,IF($EG164="t",'Alpha Ejection Compiler'!Y164,IF($EG164="m",'Alpha Ejection Compiler'!AF164,-1))))</f>
        <v>-1</v>
      </c>
      <c r="EN164" s="30">
        <f t="shared" si="386"/>
        <v>-1</v>
      </c>
      <c r="EO164" s="30" t="e">
        <f t="shared" si="387"/>
        <v>#DIV/0!</v>
      </c>
      <c r="EP164" s="213">
        <f t="shared" si="454"/>
        <v>0</v>
      </c>
      <c r="EQ164" s="474">
        <f t="shared" si="455"/>
        <v>11.682662173495721</v>
      </c>
      <c r="ER164" s="475">
        <f t="shared" si="388"/>
        <v>12.479814106248931</v>
      </c>
      <c r="ES164" s="473">
        <f t="shared" si="389"/>
        <v>11682662.173495721</v>
      </c>
      <c r="ET164" s="476">
        <f t="shared" si="390"/>
        <v>-4.4615768974666977E-14</v>
      </c>
      <c r="EU164" s="478">
        <f t="shared" si="391"/>
        <v>1.9999999994905957</v>
      </c>
      <c r="EV164" s="477">
        <f t="shared" si="392"/>
        <v>35047986.514535964</v>
      </c>
      <c r="EW164" s="474">
        <f t="shared" si="393"/>
        <v>35.047986514535964</v>
      </c>
      <c r="EX164" s="474"/>
      <c r="EZ164" s="128">
        <f t="shared" si="394"/>
        <v>2.9704040515747972E-21</v>
      </c>
      <c r="FA164" s="63">
        <f t="shared" si="395"/>
        <v>1.1973081346474233E-22</v>
      </c>
      <c r="FB164" s="67">
        <f t="shared" si="396"/>
        <v>7.2524363184255366E-22</v>
      </c>
      <c r="FC164" s="63">
        <f t="shared" si="397"/>
        <v>0</v>
      </c>
      <c r="FD164" s="63">
        <f t="shared" si="398"/>
        <v>3.8153784968820935E-21</v>
      </c>
      <c r="FE164" s="67">
        <f t="shared" si="399"/>
        <v>1.610802832088443E-10</v>
      </c>
      <c r="FF164" s="67">
        <f t="shared" si="400"/>
        <v>11682668.485640902</v>
      </c>
      <c r="FG164" s="64">
        <f t="shared" si="401"/>
        <v>11.682668485640901</v>
      </c>
      <c r="FH164" s="65" t="e">
        <f t="shared" si="402"/>
        <v>#DIV/0!</v>
      </c>
      <c r="FI164" s="65" t="e">
        <f t="shared" si="403"/>
        <v>#DIV/0!</v>
      </c>
      <c r="FJ164" s="65" t="e">
        <f t="shared" si="404"/>
        <v>#DIV/0!</v>
      </c>
      <c r="FK164" s="63">
        <f t="shared" si="405"/>
        <v>3.8153784968820935E-21</v>
      </c>
      <c r="FL164" s="63">
        <f t="shared" si="406"/>
        <v>4.3317286102918066E-21</v>
      </c>
      <c r="FM164" s="63">
        <f t="shared" si="407"/>
        <v>17675159.6924778</v>
      </c>
      <c r="FN164" s="65">
        <f t="shared" si="456"/>
        <v>17.675159692477799</v>
      </c>
      <c r="FO164" s="66">
        <f t="shared" si="408"/>
        <v>151.29385648665999</v>
      </c>
      <c r="FQ164" s="73">
        <f>IF('Picking Information'!U167="Y",'Calculations Page'!FG164,-1)</f>
        <v>-1</v>
      </c>
      <c r="FR164" s="72">
        <f>IF('Picking Information'!U167="Y",'Calculations Page'!FN164,-1)</f>
        <v>-1</v>
      </c>
      <c r="FS164" s="72" t="e">
        <f>IF('Picking Information'!A167="Y",1,'Calculations Page'!X164)</f>
        <v>#DIV/0!</v>
      </c>
      <c r="FT164" s="72">
        <f t="shared" si="457"/>
        <v>99.853999999999999</v>
      </c>
      <c r="FU164" s="72" t="e">
        <f t="shared" si="409"/>
        <v>#DIV/0!</v>
      </c>
      <c r="FV164" s="72" t="e">
        <f t="shared" si="458"/>
        <v>#DIV/0!</v>
      </c>
      <c r="FW164" s="74" t="e">
        <f t="shared" si="410"/>
        <v>#DIV/0!</v>
      </c>
      <c r="FY164" s="79">
        <f t="shared" si="431"/>
        <v>-4.4615768997394441E-5</v>
      </c>
      <c r="FZ164" s="80">
        <f t="shared" si="432"/>
        <v>-4.4615768997394441E-5</v>
      </c>
      <c r="GA164" s="80">
        <f>(DE164/1000)/'Calculations Page'!EH164</f>
        <v>-5.7387232789423684E-4</v>
      </c>
      <c r="GB164" s="80">
        <f t="shared" si="433"/>
        <v>-8.0649971243075807E-4</v>
      </c>
      <c r="GC164" s="80">
        <f>(DG164/1000)/'Calculations Page'!EH164</f>
        <v>-5.6690426926982033E-4</v>
      </c>
      <c r="GD164" s="80">
        <f t="shared" si="434"/>
        <v>-8.031950017704612E-4</v>
      </c>
      <c r="GE164" s="80">
        <f>(DI164/1000)/'Calculations Page'!EH164</f>
        <v>0</v>
      </c>
      <c r="GF164" s="80" t="e">
        <f t="shared" si="435"/>
        <v>#DIV/0!</v>
      </c>
      <c r="GG164" s="81">
        <f t="shared" si="411"/>
        <v>-7.0709483117264462E-4</v>
      </c>
      <c r="GH164" s="516">
        <f t="shared" si="436"/>
        <v>-1.276655269916807E-22</v>
      </c>
      <c r="GI164" s="515"/>
      <c r="GJ164" s="243"/>
      <c r="GK164" s="85" t="str">
        <f t="shared" si="412"/>
        <v>0.000</v>
      </c>
      <c r="GL164" s="86" t="str">
        <f t="shared" si="413"/>
        <v>0.000</v>
      </c>
      <c r="GM164" s="86" t="str">
        <f t="shared" si="414"/>
        <v>0.00</v>
      </c>
      <c r="GN164" s="86" t="str">
        <f t="shared" si="415"/>
        <v>0.00</v>
      </c>
      <c r="GO164" s="86" t="str">
        <f t="shared" si="416"/>
        <v>0.00</v>
      </c>
      <c r="GP164" s="86" t="str">
        <f t="shared" si="417"/>
        <v>0.00</v>
      </c>
      <c r="GQ164" s="86" t="str">
        <f t="shared" si="418"/>
        <v>0.00</v>
      </c>
      <c r="GR164" s="86" t="e">
        <f t="shared" si="419"/>
        <v>#DIV/0!</v>
      </c>
      <c r="GS164" s="86" t="str">
        <f t="shared" si="420"/>
        <v>-1.00</v>
      </c>
      <c r="GT164" s="86" t="e">
        <f t="shared" si="421"/>
        <v>#DIV/0!</v>
      </c>
      <c r="GU164" s="86" t="e">
        <f t="shared" si="422"/>
        <v>#DIV/0!</v>
      </c>
      <c r="GV164" s="87" t="e">
        <f t="shared" si="423"/>
        <v>#DIV/0!</v>
      </c>
      <c r="GW164" s="87" t="str">
        <f t="shared" si="424"/>
        <v>-1.00</v>
      </c>
      <c r="GX164" s="129"/>
      <c r="GY164" s="93"/>
    </row>
    <row r="165" spans="1:207">
      <c r="A165" s="39">
        <f>'Picking Information'!B168</f>
        <v>0</v>
      </c>
      <c r="B165" s="40">
        <f>'Picking Information'!D168</f>
        <v>0</v>
      </c>
      <c r="C165" s="40">
        <f>'Picking Information'!E168</f>
        <v>0</v>
      </c>
      <c r="D165" s="45">
        <f>'Picking Information'!F168</f>
        <v>0</v>
      </c>
      <c r="E165" s="45">
        <v>1</v>
      </c>
      <c r="F165" s="121">
        <f>'Picking Information'!H168</f>
        <v>0</v>
      </c>
      <c r="G165" s="121">
        <f>'Picking Information'!I168</f>
        <v>0</v>
      </c>
      <c r="H165" s="121">
        <f>'Picking Information'!J168</f>
        <v>0</v>
      </c>
      <c r="I165" s="121">
        <f>'Picking Information'!K168</f>
        <v>0</v>
      </c>
      <c r="J165" s="121">
        <f t="shared" si="320"/>
        <v>0</v>
      </c>
      <c r="K165" s="121">
        <f t="shared" si="321"/>
        <v>0</v>
      </c>
      <c r="L165" s="121">
        <f t="shared" si="322"/>
        <v>0</v>
      </c>
      <c r="M165" s="121">
        <f>IF('Picking Information'!P168="N",'Calculations Page'!F165*1.5,'Calculations Page'!F165)</f>
        <v>0</v>
      </c>
      <c r="N165" s="46">
        <f>'Picking Information'!R168</f>
        <v>0</v>
      </c>
      <c r="O165" s="222"/>
      <c r="P165" s="47">
        <f t="shared" si="323"/>
        <v>0</v>
      </c>
      <c r="Q165" s="306">
        <f t="shared" si="324"/>
        <v>-1</v>
      </c>
      <c r="R165" s="47">
        <f t="shared" si="325"/>
        <v>1.013358894683579</v>
      </c>
      <c r="S165" s="47" t="e">
        <f t="shared" si="326"/>
        <v>#DIV/0!</v>
      </c>
      <c r="T165" s="47" t="e">
        <f t="shared" si="327"/>
        <v>#DIV/0!</v>
      </c>
      <c r="U165" s="47">
        <f t="shared" si="328"/>
        <v>0.77623303054496762</v>
      </c>
      <c r="V165" s="47" t="e">
        <f t="shared" si="329"/>
        <v>#DIV/0!</v>
      </c>
      <c r="W165" s="47" t="e">
        <f t="shared" si="330"/>
        <v>#DIV/0!</v>
      </c>
      <c r="X165" s="239" t="e">
        <f t="shared" si="331"/>
        <v>#DIV/0!</v>
      </c>
      <c r="Y165" s="306">
        <f t="shared" si="437"/>
        <v>-6350.29</v>
      </c>
      <c r="Z165" s="306">
        <f t="shared" si="438"/>
        <v>-5</v>
      </c>
      <c r="AA165" s="192"/>
      <c r="AB165" s="192"/>
      <c r="AC165" s="192"/>
      <c r="AD165" s="192"/>
      <c r="AE165" s="192"/>
      <c r="AF165" s="192"/>
      <c r="AG165" s="251">
        <f t="shared" si="425"/>
        <v>1433738424205.7283</v>
      </c>
      <c r="AH165" s="246">
        <f t="shared" si="332"/>
        <v>8608725199.2922001</v>
      </c>
      <c r="AI165" s="246">
        <f t="shared" si="426"/>
        <v>1691112105561.1543</v>
      </c>
      <c r="AJ165" s="246">
        <f t="shared" si="333"/>
        <v>13847555888.523577</v>
      </c>
      <c r="AK165" s="246">
        <f t="shared" si="427"/>
        <v>174546574.43947619</v>
      </c>
      <c r="AL165" s="246">
        <f t="shared" si="334"/>
        <v>79527107.403615773</v>
      </c>
      <c r="AM165" s="213">
        <f t="shared" si="439"/>
        <v>0</v>
      </c>
      <c r="AN165" s="256">
        <f t="shared" si="335"/>
        <v>1303284548.9639471</v>
      </c>
      <c r="AO165" s="252">
        <f t="shared" si="336"/>
        <v>1433738424205.7283</v>
      </c>
      <c r="AP165" s="252">
        <f t="shared" si="428"/>
        <v>-2.199E-3</v>
      </c>
      <c r="AQ165" s="252">
        <f t="shared" si="429"/>
        <v>-0.99998423165137618</v>
      </c>
      <c r="AR165" s="252">
        <f t="shared" si="337"/>
        <v>8608725199.2922001</v>
      </c>
      <c r="AS165" s="252">
        <f t="shared" si="430"/>
        <v>1.6318924942564423E-4</v>
      </c>
      <c r="AT165" s="252">
        <f t="shared" si="338"/>
        <v>-7.452123257462559E-2</v>
      </c>
      <c r="AU165" s="252">
        <f t="shared" si="339"/>
        <v>137290153.01859486</v>
      </c>
      <c r="AV165" s="252">
        <f t="shared" si="440"/>
        <v>9456562.6330664139</v>
      </c>
      <c r="AW165" s="252">
        <f t="shared" si="340"/>
        <v>996169.97067578149</v>
      </c>
      <c r="AX165" s="252">
        <f t="shared" si="441"/>
        <v>2673662207.5426502</v>
      </c>
      <c r="AY165" s="252">
        <f t="shared" si="442"/>
        <v>1691112105561.1543</v>
      </c>
      <c r="AZ165" s="252">
        <f t="shared" si="443"/>
        <v>-0.13029600894067567</v>
      </c>
      <c r="BA165" s="252">
        <f t="shared" si="444"/>
        <v>-1</v>
      </c>
      <c r="BB165" s="252">
        <f t="shared" si="445"/>
        <v>13847555888.523577</v>
      </c>
      <c r="BC165" s="252">
        <f t="shared" si="446"/>
        <v>5.34545603211162E-4</v>
      </c>
      <c r="BD165" s="252">
        <f t="shared" si="447"/>
        <v>-4.1025163014571245E-3</v>
      </c>
      <c r="BE165" s="252">
        <f t="shared" si="448"/>
        <v>26831629.130094022</v>
      </c>
      <c r="BF165" s="252">
        <f t="shared" si="341"/>
        <v>269331.52955150726</v>
      </c>
      <c r="BG165" s="252">
        <f t="shared" si="342"/>
        <v>124328.76421099737</v>
      </c>
      <c r="BH165" s="213"/>
      <c r="BI165" s="213"/>
      <c r="BJ165" s="213"/>
      <c r="BK165" s="213"/>
      <c r="BL165" s="213">
        <f t="shared" si="449"/>
        <v>0</v>
      </c>
      <c r="BM165" s="485">
        <f>(($AC$20-'ICPMS Data'!V166)/('ICPMS Data'!V166/$AC$12-1)*AG165)</f>
        <v>1442224508600.5576</v>
      </c>
      <c r="BN165" s="485">
        <f t="shared" si="343"/>
        <v>1433738424205.7283</v>
      </c>
      <c r="BO165" s="485">
        <f>$AC$33-'ICPMS Data'!V166</f>
        <v>-0.99999899999999997</v>
      </c>
      <c r="BP165" s="485">
        <f>'ICPMS Data'!V166/$AC$12-1</f>
        <v>-0.9928325688073395</v>
      </c>
      <c r="BQ165" s="485">
        <f t="shared" si="344"/>
        <v>8608725199.2922001</v>
      </c>
      <c r="BR165" s="485">
        <f>SQRT($AD$33^2+'ICPMS Data'!W166^2)</f>
        <v>1</v>
      </c>
      <c r="BS165" s="485">
        <f>BP165*SQRT(('ICPMS Data'!W166/'ICPMS Data'!V166)^2+($AE$12/$AC$12)^2)</f>
        <v>-0.99285807041188889</v>
      </c>
      <c r="BT165" s="485">
        <f t="shared" si="345"/>
        <v>2039659057534.6572</v>
      </c>
      <c r="BU165" s="485">
        <f t="shared" si="450"/>
        <v>10464703511.882029</v>
      </c>
      <c r="BV165" s="485">
        <f t="shared" si="346"/>
        <v>14799656485.616226</v>
      </c>
      <c r="BW165" s="485">
        <f>AI165*(($AC$21-'ICPMS Data'!X166)/('ICPMS Data'!X166/$AC$13-1))</f>
        <v>1473438918630.7102</v>
      </c>
      <c r="BX165" s="485">
        <f t="shared" si="347"/>
        <v>1691112105561.1543</v>
      </c>
      <c r="BY165" s="485">
        <f>$AC$34-'ICPMS Data'!X166</f>
        <v>-0.99999899999999997</v>
      </c>
      <c r="BZ165" s="485">
        <f>'ICPMS Data'!X166/$AC$13-1</f>
        <v>-1</v>
      </c>
      <c r="CA165" s="485">
        <f t="shared" si="348"/>
        <v>13847555888.523577</v>
      </c>
      <c r="CB165" s="485">
        <f>SQRT($AD$34^2+'ICPMS Data'!Y166^2)</f>
        <v>1</v>
      </c>
      <c r="CC165" s="485">
        <f>BZ165*SQRT(('ICPMS Data'!Y166/'ICPMS Data'!X166)^2+($AE$13/$AC$13)^2)</f>
        <v>-1</v>
      </c>
      <c r="CD165" s="485">
        <f t="shared" si="349"/>
        <v>2083793272822.5024</v>
      </c>
      <c r="CE165" s="485">
        <v>0</v>
      </c>
      <c r="CF165" s="485">
        <v>0</v>
      </c>
      <c r="CG165" s="213">
        <f t="shared" si="350"/>
        <v>0</v>
      </c>
      <c r="CH165" s="262">
        <f t="shared" si="351"/>
        <v>1440921224051.5938</v>
      </c>
      <c r="CI165" s="257">
        <f t="shared" si="352"/>
        <v>2039659062155.1809</v>
      </c>
      <c r="CJ165" s="257">
        <f t="shared" si="451"/>
        <v>10455246949.248962</v>
      </c>
      <c r="CK165" s="257">
        <f t="shared" si="353"/>
        <v>14799656519.142496</v>
      </c>
      <c r="CL165" s="262">
        <f t="shared" si="354"/>
        <v>1470765256423.1675</v>
      </c>
      <c r="CM165" s="257">
        <f t="shared" si="355"/>
        <v>2083793272995.249</v>
      </c>
      <c r="CN165" s="262">
        <f t="shared" si="356"/>
        <v>-269331.52955150726</v>
      </c>
      <c r="CO165" s="257">
        <f t="shared" si="357"/>
        <v>124328.76421099737</v>
      </c>
      <c r="CP165" s="286"/>
      <c r="CQ165" s="218">
        <f t="shared" si="358"/>
        <v>2.4109243704332935E-12</v>
      </c>
      <c r="CR165" s="48">
        <f t="shared" si="359"/>
        <v>3.3882271664527924E-12</v>
      </c>
      <c r="CS165" s="219">
        <f t="shared" si="360"/>
        <v>2.3935568505840428E-12</v>
      </c>
      <c r="CT165" s="219">
        <f t="shared" si="361"/>
        <v>3.3881379770019618E-12</v>
      </c>
      <c r="CU165" s="323">
        <f t="shared" si="362"/>
        <v>0.56437141893797726</v>
      </c>
      <c r="CV165" s="219">
        <f t="shared" si="363"/>
        <v>1.7367519849250768E-14</v>
      </c>
      <c r="CW165" s="219">
        <f t="shared" si="364"/>
        <v>2.4584147041764943E-14</v>
      </c>
      <c r="CX165" s="323">
        <f t="shared" si="365"/>
        <v>3.5831675947316753E-3</v>
      </c>
      <c r="CY165" s="48">
        <f t="shared" si="366"/>
        <v>2.443131655187986E-12</v>
      </c>
      <c r="CZ165" s="48">
        <f t="shared" si="367"/>
        <v>3.4614506195934368E-12</v>
      </c>
      <c r="DA165" s="323">
        <f t="shared" si="368"/>
        <v>0.43204541346729097</v>
      </c>
      <c r="DB165" s="219">
        <f t="shared" si="369"/>
        <v>0</v>
      </c>
      <c r="DC165" s="219">
        <f t="shared" si="370"/>
        <v>0</v>
      </c>
      <c r="DD165" s="213"/>
      <c r="DE165" s="267">
        <f t="shared" si="371"/>
        <v>0.57387232789423681</v>
      </c>
      <c r="DF165" s="263">
        <f t="shared" si="372"/>
        <v>0.80649971243075813</v>
      </c>
      <c r="DG165" s="263">
        <f t="shared" si="373"/>
        <v>0.56690426926982029</v>
      </c>
      <c r="DH165" s="263">
        <f t="shared" si="374"/>
        <v>0.8031950017704611</v>
      </c>
      <c r="DI165" s="263">
        <f t="shared" si="375"/>
        <v>0</v>
      </c>
      <c r="DJ165" s="268">
        <f t="shared" si="376"/>
        <v>0</v>
      </c>
      <c r="DL165" s="49">
        <f>'He Data'!P167/(1000000000*22413.6)</f>
        <v>4.4615768997394438E-14</v>
      </c>
      <c r="DM165" s="45">
        <f>DL165*('He Data'!Q167/'He Data'!P167)</f>
        <v>4.4615768997394438E-14</v>
      </c>
      <c r="DN165" s="50">
        <f t="shared" si="377"/>
        <v>26867616090.23093</v>
      </c>
      <c r="DO165" s="51">
        <f>DN165*('He Data'!Q167/'He Data'!P167)</f>
        <v>26867616090.23093</v>
      </c>
      <c r="DP165" s="50" t="e">
        <f t="shared" si="378"/>
        <v>#DIV/0!</v>
      </c>
      <c r="DQ165" s="50" t="e">
        <f t="shared" si="379"/>
        <v>#DIV/0!</v>
      </c>
      <c r="DR165" s="50">
        <f>('He Data'!P167/1000000000)*0.0000000008107131194</f>
        <v>8.1071311940000007E-19</v>
      </c>
      <c r="DS165" s="50">
        <f>('He Data'!P167/1000000000)/3785.41178*42</f>
        <v>1.1095226210766429E-11</v>
      </c>
      <c r="DW165" s="213">
        <f t="shared" si="452"/>
        <v>0</v>
      </c>
      <c r="DX165" s="324">
        <f t="shared" si="453"/>
        <v>11.682668485640901</v>
      </c>
      <c r="DY165" s="325">
        <f t="shared" si="380"/>
        <v>12.479820849095493</v>
      </c>
      <c r="DZ165" s="326">
        <f t="shared" si="381"/>
        <v>11682668.485640902</v>
      </c>
      <c r="EA165" s="326">
        <f t="shared" si="382"/>
        <v>4.4615793103292131E-14</v>
      </c>
      <c r="EB165" s="324">
        <f t="shared" si="383"/>
        <v>-5.40299948539397E-7</v>
      </c>
      <c r="EC165" s="326">
        <f t="shared" si="384"/>
        <v>11682662.173495721</v>
      </c>
      <c r="ED165" s="324">
        <f t="shared" si="385"/>
        <v>11.682662173495721</v>
      </c>
      <c r="EE165" s="326"/>
      <c r="EF165" s="457">
        <f>'Picking Information'!B168</f>
        <v>0</v>
      </c>
      <c r="EG165" s="459">
        <f>'Picking Information'!C168</f>
        <v>0</v>
      </c>
      <c r="EH165" s="510">
        <f>IF($EG165="a",'Alpha Ejection Compiler'!G165,IF($EG165="z",'Alpha Ejection Compiler'!N165,IF($EG165="t",'Alpha Ejection Compiler'!U165,IF($EG165="m",'Alpha Ejection Compiler'!AB165,-1))))</f>
        <v>-1</v>
      </c>
      <c r="EI165" s="511">
        <f>'Alpha Ejection Compiler'!E165</f>
        <v>-1</v>
      </c>
      <c r="EJ165" s="30">
        <f>IF($EG165="a",'Alpha Ejection Compiler'!H165,IF($EG165="z",'Alpha Ejection Compiler'!O165,IF($EG165="t",'Alpha Ejection Compiler'!V165,IF($EG165="m",'Alpha Ejection Compiler'!AC165,-1))))</f>
        <v>-1</v>
      </c>
      <c r="EK165" s="30">
        <f>IF($EG165="a",'Alpha Ejection Compiler'!I165,IF($EG165="z",'Alpha Ejection Compiler'!P165,IF($EG165="t",'Alpha Ejection Compiler'!W165,IF($EG165="m",'Alpha Ejection Compiler'!AD165,-1))))</f>
        <v>-1</v>
      </c>
      <c r="EL165" s="30">
        <f>IF($EG165="a",'Alpha Ejection Compiler'!J165,IF($EG165="z",'Alpha Ejection Compiler'!Q165,IF($EG165="t",'Alpha Ejection Compiler'!X165,IF($EG165="m",'Alpha Ejection Compiler'!AE165,-1))))</f>
        <v>-1</v>
      </c>
      <c r="EM165" s="30">
        <f>IF($EG165="a",'Alpha Ejection Compiler'!K165,IF($EG165="z",'Alpha Ejection Compiler'!R165,IF($EG165="t",'Alpha Ejection Compiler'!Y165,IF($EG165="m",'Alpha Ejection Compiler'!AF165,-1))))</f>
        <v>-1</v>
      </c>
      <c r="EN165" s="30">
        <f t="shared" si="386"/>
        <v>-1</v>
      </c>
      <c r="EO165" s="30" t="e">
        <f t="shared" si="387"/>
        <v>#DIV/0!</v>
      </c>
      <c r="EP165" s="213">
        <f t="shared" si="454"/>
        <v>0</v>
      </c>
      <c r="EQ165" s="474">
        <f t="shared" si="455"/>
        <v>11.682662173495721</v>
      </c>
      <c r="ER165" s="475">
        <f t="shared" si="388"/>
        <v>12.479814106248931</v>
      </c>
      <c r="ES165" s="473">
        <f t="shared" si="389"/>
        <v>11682662.173495721</v>
      </c>
      <c r="ET165" s="476">
        <f t="shared" si="390"/>
        <v>-4.4615768974666977E-14</v>
      </c>
      <c r="EU165" s="478">
        <f t="shared" si="391"/>
        <v>1.9999999994905957</v>
      </c>
      <c r="EV165" s="477">
        <f t="shared" si="392"/>
        <v>35047986.514535964</v>
      </c>
      <c r="EW165" s="474">
        <f t="shared" si="393"/>
        <v>35.047986514535964</v>
      </c>
      <c r="EX165" s="474"/>
      <c r="EZ165" s="128">
        <f t="shared" si="394"/>
        <v>2.9704040515747972E-21</v>
      </c>
      <c r="FA165" s="63">
        <f t="shared" si="395"/>
        <v>1.1973081346474233E-22</v>
      </c>
      <c r="FB165" s="67">
        <f t="shared" si="396"/>
        <v>7.2524363184255366E-22</v>
      </c>
      <c r="FC165" s="63">
        <f t="shared" si="397"/>
        <v>0</v>
      </c>
      <c r="FD165" s="63">
        <f t="shared" si="398"/>
        <v>3.8153784968820935E-21</v>
      </c>
      <c r="FE165" s="67">
        <f t="shared" si="399"/>
        <v>1.610802832088443E-10</v>
      </c>
      <c r="FF165" s="67">
        <f t="shared" si="400"/>
        <v>11682668.485640902</v>
      </c>
      <c r="FG165" s="64">
        <f t="shared" si="401"/>
        <v>11.682668485640901</v>
      </c>
      <c r="FH165" s="65" t="e">
        <f t="shared" si="402"/>
        <v>#DIV/0!</v>
      </c>
      <c r="FI165" s="65" t="e">
        <f t="shared" si="403"/>
        <v>#DIV/0!</v>
      </c>
      <c r="FJ165" s="65" t="e">
        <f t="shared" si="404"/>
        <v>#DIV/0!</v>
      </c>
      <c r="FK165" s="63">
        <f t="shared" si="405"/>
        <v>3.8153784968820935E-21</v>
      </c>
      <c r="FL165" s="63">
        <f t="shared" si="406"/>
        <v>4.3317286102918066E-21</v>
      </c>
      <c r="FM165" s="63">
        <f t="shared" si="407"/>
        <v>17675159.6924778</v>
      </c>
      <c r="FN165" s="65">
        <f t="shared" si="456"/>
        <v>17.675159692477799</v>
      </c>
      <c r="FO165" s="66">
        <f t="shared" si="408"/>
        <v>151.29385648665999</v>
      </c>
      <c r="FQ165" s="73">
        <f>IF('Picking Information'!U168="Y",'Calculations Page'!FG165,-1)</f>
        <v>-1</v>
      </c>
      <c r="FR165" s="72">
        <f>IF('Picking Information'!U168="Y",'Calculations Page'!FN165,-1)</f>
        <v>-1</v>
      </c>
      <c r="FS165" s="72" t="e">
        <f>IF('Picking Information'!A168="Y",1,'Calculations Page'!X165)</f>
        <v>#DIV/0!</v>
      </c>
      <c r="FT165" s="72">
        <f t="shared" si="457"/>
        <v>99.853999999999999</v>
      </c>
      <c r="FU165" s="72" t="e">
        <f t="shared" si="409"/>
        <v>#DIV/0!</v>
      </c>
      <c r="FV165" s="72" t="e">
        <f t="shared" si="458"/>
        <v>#DIV/0!</v>
      </c>
      <c r="FW165" s="74" t="e">
        <f t="shared" si="410"/>
        <v>#DIV/0!</v>
      </c>
      <c r="FY165" s="79">
        <f t="shared" si="431"/>
        <v>-4.4615768997394441E-5</v>
      </c>
      <c r="FZ165" s="80">
        <f t="shared" si="432"/>
        <v>-4.4615768997394441E-5</v>
      </c>
      <c r="GA165" s="80">
        <f>(DE165/1000)/'Calculations Page'!EH165</f>
        <v>-5.7387232789423684E-4</v>
      </c>
      <c r="GB165" s="80">
        <f t="shared" si="433"/>
        <v>-8.0649971243075807E-4</v>
      </c>
      <c r="GC165" s="80">
        <f>(DG165/1000)/'Calculations Page'!EH165</f>
        <v>-5.6690426926982033E-4</v>
      </c>
      <c r="GD165" s="80">
        <f t="shared" si="434"/>
        <v>-8.031950017704612E-4</v>
      </c>
      <c r="GE165" s="80">
        <f>(DI165/1000)/'Calculations Page'!EH165</f>
        <v>0</v>
      </c>
      <c r="GF165" s="80" t="e">
        <f t="shared" si="435"/>
        <v>#DIV/0!</v>
      </c>
      <c r="GG165" s="81">
        <f t="shared" si="411"/>
        <v>-7.0709483117264462E-4</v>
      </c>
      <c r="GH165" s="516">
        <f t="shared" si="436"/>
        <v>-1.276655269916807E-22</v>
      </c>
      <c r="GI165" s="515"/>
      <c r="GJ165" s="243"/>
      <c r="GK165" s="85" t="str">
        <f t="shared" si="412"/>
        <v>0.000</v>
      </c>
      <c r="GL165" s="86" t="str">
        <f t="shared" si="413"/>
        <v>0.000</v>
      </c>
      <c r="GM165" s="86" t="str">
        <f t="shared" si="414"/>
        <v>0.00</v>
      </c>
      <c r="GN165" s="86" t="str">
        <f t="shared" si="415"/>
        <v>0.00</v>
      </c>
      <c r="GO165" s="86" t="str">
        <f t="shared" si="416"/>
        <v>0.00</v>
      </c>
      <c r="GP165" s="86" t="str">
        <f t="shared" si="417"/>
        <v>0.00</v>
      </c>
      <c r="GQ165" s="86" t="str">
        <f t="shared" si="418"/>
        <v>0.00</v>
      </c>
      <c r="GR165" s="86" t="e">
        <f t="shared" si="419"/>
        <v>#DIV/0!</v>
      </c>
      <c r="GS165" s="86" t="str">
        <f t="shared" si="420"/>
        <v>-1.00</v>
      </c>
      <c r="GT165" s="86" t="e">
        <f t="shared" si="421"/>
        <v>#DIV/0!</v>
      </c>
      <c r="GU165" s="86" t="e">
        <f t="shared" si="422"/>
        <v>#DIV/0!</v>
      </c>
      <c r="GV165" s="87" t="e">
        <f t="shared" si="423"/>
        <v>#DIV/0!</v>
      </c>
      <c r="GW165" s="87" t="str">
        <f t="shared" si="424"/>
        <v>-1.00</v>
      </c>
      <c r="GX165" s="129"/>
      <c r="GY165" s="93"/>
    </row>
    <row r="166" spans="1:207">
      <c r="A166" s="39">
        <f>'Picking Information'!B169</f>
        <v>0</v>
      </c>
      <c r="B166" s="40">
        <f>'Picking Information'!D169</f>
        <v>0</v>
      </c>
      <c r="C166" s="40">
        <f>'Picking Information'!E169</f>
        <v>0</v>
      </c>
      <c r="D166" s="45">
        <f>'Picking Information'!F169</f>
        <v>0</v>
      </c>
      <c r="E166" s="45">
        <v>1</v>
      </c>
      <c r="F166" s="121">
        <f>'Picking Information'!H169</f>
        <v>0</v>
      </c>
      <c r="G166" s="121">
        <f>'Picking Information'!I169</f>
        <v>0</v>
      </c>
      <c r="H166" s="121">
        <f>'Picking Information'!J169</f>
        <v>0</v>
      </c>
      <c r="I166" s="121">
        <f>'Picking Information'!K169</f>
        <v>0</v>
      </c>
      <c r="J166" s="121">
        <f t="shared" si="320"/>
        <v>0</v>
      </c>
      <c r="K166" s="121">
        <f t="shared" si="321"/>
        <v>0</v>
      </c>
      <c r="L166" s="121">
        <f t="shared" si="322"/>
        <v>0</v>
      </c>
      <c r="M166" s="121">
        <f>IF('Picking Information'!P169="N",'Calculations Page'!F166*1.5,'Calculations Page'!F166)</f>
        <v>0</v>
      </c>
      <c r="N166" s="46">
        <f>'Picking Information'!R169</f>
        <v>0</v>
      </c>
      <c r="O166" s="222"/>
      <c r="P166" s="47">
        <f t="shared" si="323"/>
        <v>0</v>
      </c>
      <c r="Q166" s="306">
        <f t="shared" si="324"/>
        <v>-1</v>
      </c>
      <c r="R166" s="47">
        <f t="shared" si="325"/>
        <v>1.013358894683579</v>
      </c>
      <c r="S166" s="47" t="e">
        <f t="shared" si="326"/>
        <v>#DIV/0!</v>
      </c>
      <c r="T166" s="47" t="e">
        <f t="shared" si="327"/>
        <v>#DIV/0!</v>
      </c>
      <c r="U166" s="47">
        <f t="shared" si="328"/>
        <v>0.77623303054496762</v>
      </c>
      <c r="V166" s="47" t="e">
        <f t="shared" si="329"/>
        <v>#DIV/0!</v>
      </c>
      <c r="W166" s="47" t="e">
        <f t="shared" si="330"/>
        <v>#DIV/0!</v>
      </c>
      <c r="X166" s="239" t="e">
        <f t="shared" si="331"/>
        <v>#DIV/0!</v>
      </c>
      <c r="Y166" s="306">
        <f t="shared" si="437"/>
        <v>-6350.29</v>
      </c>
      <c r="Z166" s="306">
        <f t="shared" si="438"/>
        <v>-5</v>
      </c>
      <c r="AA166" s="192"/>
      <c r="AB166" s="192"/>
      <c r="AC166" s="192"/>
      <c r="AD166" s="192"/>
      <c r="AE166" s="192"/>
      <c r="AF166" s="192"/>
      <c r="AG166" s="251">
        <f t="shared" si="425"/>
        <v>1433738424205.7283</v>
      </c>
      <c r="AH166" s="246">
        <f t="shared" si="332"/>
        <v>8608725199.2922001</v>
      </c>
      <c r="AI166" s="246">
        <f t="shared" si="426"/>
        <v>1691112105561.1543</v>
      </c>
      <c r="AJ166" s="246">
        <f t="shared" si="333"/>
        <v>13847555888.523577</v>
      </c>
      <c r="AK166" s="246">
        <f t="shared" si="427"/>
        <v>174546574.43947619</v>
      </c>
      <c r="AL166" s="246">
        <f t="shared" si="334"/>
        <v>79527107.403615773</v>
      </c>
      <c r="AM166" s="213">
        <f t="shared" si="439"/>
        <v>0</v>
      </c>
      <c r="AN166" s="256">
        <f t="shared" si="335"/>
        <v>1303284548.9639471</v>
      </c>
      <c r="AO166" s="252">
        <f t="shared" si="336"/>
        <v>1433738424205.7283</v>
      </c>
      <c r="AP166" s="252">
        <f t="shared" si="428"/>
        <v>-2.199E-3</v>
      </c>
      <c r="AQ166" s="252">
        <f t="shared" si="429"/>
        <v>-0.99998423165137618</v>
      </c>
      <c r="AR166" s="252">
        <f t="shared" si="337"/>
        <v>8608725199.2922001</v>
      </c>
      <c r="AS166" s="252">
        <f t="shared" si="430"/>
        <v>1.6318924942564423E-4</v>
      </c>
      <c r="AT166" s="252">
        <f t="shared" si="338"/>
        <v>-7.452123257462559E-2</v>
      </c>
      <c r="AU166" s="252">
        <f t="shared" si="339"/>
        <v>137290153.01859486</v>
      </c>
      <c r="AV166" s="252">
        <f t="shared" si="440"/>
        <v>9456562.6330664139</v>
      </c>
      <c r="AW166" s="252">
        <f t="shared" si="340"/>
        <v>996169.97067578149</v>
      </c>
      <c r="AX166" s="252">
        <f t="shared" si="441"/>
        <v>2673662207.5426502</v>
      </c>
      <c r="AY166" s="252">
        <f t="shared" si="442"/>
        <v>1691112105561.1543</v>
      </c>
      <c r="AZ166" s="252">
        <f t="shared" si="443"/>
        <v>-0.13029600894067567</v>
      </c>
      <c r="BA166" s="252">
        <f t="shared" si="444"/>
        <v>-1</v>
      </c>
      <c r="BB166" s="252">
        <f t="shared" si="445"/>
        <v>13847555888.523577</v>
      </c>
      <c r="BC166" s="252">
        <f t="shared" si="446"/>
        <v>5.34545603211162E-4</v>
      </c>
      <c r="BD166" s="252">
        <f t="shared" si="447"/>
        <v>-4.1025163014571245E-3</v>
      </c>
      <c r="BE166" s="252">
        <f t="shared" si="448"/>
        <v>26831629.130094022</v>
      </c>
      <c r="BF166" s="252">
        <f t="shared" si="341"/>
        <v>269331.52955150726</v>
      </c>
      <c r="BG166" s="252">
        <f t="shared" si="342"/>
        <v>124328.76421099737</v>
      </c>
      <c r="BH166" s="213"/>
      <c r="BI166" s="213"/>
      <c r="BJ166" s="213"/>
      <c r="BK166" s="213"/>
      <c r="BL166" s="213">
        <f t="shared" si="449"/>
        <v>0</v>
      </c>
      <c r="BM166" s="485">
        <f>(($AC$20-'ICPMS Data'!V167)/('ICPMS Data'!V167/$AC$12-1)*AG166)</f>
        <v>1442224508600.5576</v>
      </c>
      <c r="BN166" s="485">
        <f t="shared" si="343"/>
        <v>1433738424205.7283</v>
      </c>
      <c r="BO166" s="485">
        <f>$AC$33-'ICPMS Data'!V167</f>
        <v>-0.99999899999999997</v>
      </c>
      <c r="BP166" s="485">
        <f>'ICPMS Data'!V167/$AC$12-1</f>
        <v>-0.9928325688073395</v>
      </c>
      <c r="BQ166" s="485">
        <f t="shared" si="344"/>
        <v>8608725199.2922001</v>
      </c>
      <c r="BR166" s="485">
        <f>SQRT($AD$33^2+'ICPMS Data'!W167^2)</f>
        <v>1</v>
      </c>
      <c r="BS166" s="485">
        <f>BP166*SQRT(('ICPMS Data'!W167/'ICPMS Data'!V167)^2+($AE$12/$AC$12)^2)</f>
        <v>-0.99285807041188889</v>
      </c>
      <c r="BT166" s="485">
        <f t="shared" si="345"/>
        <v>2039659057534.6572</v>
      </c>
      <c r="BU166" s="485">
        <f t="shared" si="450"/>
        <v>10464703511.882029</v>
      </c>
      <c r="BV166" s="485">
        <f t="shared" si="346"/>
        <v>14799656485.616226</v>
      </c>
      <c r="BW166" s="485">
        <f>AI166*(($AC$21-'ICPMS Data'!X167)/('ICPMS Data'!X167/$AC$13-1))</f>
        <v>1473438918630.7102</v>
      </c>
      <c r="BX166" s="485">
        <f t="shared" si="347"/>
        <v>1691112105561.1543</v>
      </c>
      <c r="BY166" s="485">
        <f>$AC$34-'ICPMS Data'!X167</f>
        <v>-0.99999899999999997</v>
      </c>
      <c r="BZ166" s="485">
        <f>'ICPMS Data'!X167/$AC$13-1</f>
        <v>-1</v>
      </c>
      <c r="CA166" s="485">
        <f t="shared" si="348"/>
        <v>13847555888.523577</v>
      </c>
      <c r="CB166" s="485">
        <f>SQRT($AD$34^2+'ICPMS Data'!Y167^2)</f>
        <v>1</v>
      </c>
      <c r="CC166" s="485">
        <f>BZ166*SQRT(('ICPMS Data'!Y167/'ICPMS Data'!X167)^2+($AE$13/$AC$13)^2)</f>
        <v>-1</v>
      </c>
      <c r="CD166" s="485">
        <f t="shared" si="349"/>
        <v>2083793272822.5024</v>
      </c>
      <c r="CE166" s="485">
        <v>0</v>
      </c>
      <c r="CF166" s="485">
        <v>0</v>
      </c>
      <c r="CG166" s="213">
        <f t="shared" si="350"/>
        <v>0</v>
      </c>
      <c r="CH166" s="262">
        <f t="shared" si="351"/>
        <v>1440921224051.5938</v>
      </c>
      <c r="CI166" s="257">
        <f t="shared" si="352"/>
        <v>2039659062155.1809</v>
      </c>
      <c r="CJ166" s="257">
        <f t="shared" si="451"/>
        <v>10455246949.248962</v>
      </c>
      <c r="CK166" s="257">
        <f t="shared" si="353"/>
        <v>14799656519.142496</v>
      </c>
      <c r="CL166" s="262">
        <f t="shared" si="354"/>
        <v>1470765256423.1675</v>
      </c>
      <c r="CM166" s="257">
        <f t="shared" si="355"/>
        <v>2083793272995.249</v>
      </c>
      <c r="CN166" s="262">
        <f t="shared" si="356"/>
        <v>-269331.52955150726</v>
      </c>
      <c r="CO166" s="257">
        <f t="shared" si="357"/>
        <v>124328.76421099737</v>
      </c>
      <c r="CP166" s="286"/>
      <c r="CQ166" s="218">
        <f t="shared" si="358"/>
        <v>2.4109243704332935E-12</v>
      </c>
      <c r="CR166" s="48">
        <f t="shared" si="359"/>
        <v>3.3882271664527924E-12</v>
      </c>
      <c r="CS166" s="219">
        <f t="shared" si="360"/>
        <v>2.3935568505840428E-12</v>
      </c>
      <c r="CT166" s="219">
        <f t="shared" si="361"/>
        <v>3.3881379770019618E-12</v>
      </c>
      <c r="CU166" s="323">
        <f t="shared" si="362"/>
        <v>0.56437141893797726</v>
      </c>
      <c r="CV166" s="219">
        <f t="shared" si="363"/>
        <v>1.7367519849250768E-14</v>
      </c>
      <c r="CW166" s="219">
        <f t="shared" si="364"/>
        <v>2.4584147041764943E-14</v>
      </c>
      <c r="CX166" s="323">
        <f t="shared" si="365"/>
        <v>3.5831675947316753E-3</v>
      </c>
      <c r="CY166" s="48">
        <f t="shared" si="366"/>
        <v>2.443131655187986E-12</v>
      </c>
      <c r="CZ166" s="48">
        <f t="shared" si="367"/>
        <v>3.4614506195934368E-12</v>
      </c>
      <c r="DA166" s="323">
        <f t="shared" si="368"/>
        <v>0.43204541346729097</v>
      </c>
      <c r="DB166" s="219">
        <f t="shared" si="369"/>
        <v>0</v>
      </c>
      <c r="DC166" s="219">
        <f t="shared" si="370"/>
        <v>0</v>
      </c>
      <c r="DD166" s="213"/>
      <c r="DE166" s="267">
        <f t="shared" si="371"/>
        <v>0.57387232789423681</v>
      </c>
      <c r="DF166" s="263">
        <f t="shared" si="372"/>
        <v>0.80649971243075813</v>
      </c>
      <c r="DG166" s="263">
        <f t="shared" si="373"/>
        <v>0.56690426926982029</v>
      </c>
      <c r="DH166" s="263">
        <f t="shared" si="374"/>
        <v>0.8031950017704611</v>
      </c>
      <c r="DI166" s="263">
        <f t="shared" si="375"/>
        <v>0</v>
      </c>
      <c r="DJ166" s="268">
        <f t="shared" si="376"/>
        <v>0</v>
      </c>
      <c r="DL166" s="49">
        <f>'He Data'!P168/(1000000000*22413.6)</f>
        <v>4.4615768997394438E-14</v>
      </c>
      <c r="DM166" s="45">
        <f>DL166*('He Data'!Q168/'He Data'!P168)</f>
        <v>4.4615768997394438E-14</v>
      </c>
      <c r="DN166" s="50">
        <f t="shared" si="377"/>
        <v>26867616090.23093</v>
      </c>
      <c r="DO166" s="51">
        <f>DN166*('He Data'!Q168/'He Data'!P168)</f>
        <v>26867616090.23093</v>
      </c>
      <c r="DP166" s="50" t="e">
        <f t="shared" si="378"/>
        <v>#DIV/0!</v>
      </c>
      <c r="DQ166" s="50" t="e">
        <f t="shared" si="379"/>
        <v>#DIV/0!</v>
      </c>
      <c r="DR166" s="50">
        <f>('He Data'!P168/1000000000)*0.0000000008107131194</f>
        <v>8.1071311940000007E-19</v>
      </c>
      <c r="DS166" s="50">
        <f>('He Data'!P168/1000000000)/3785.41178*42</f>
        <v>1.1095226210766429E-11</v>
      </c>
      <c r="DW166" s="213">
        <f t="shared" si="452"/>
        <v>0</v>
      </c>
      <c r="DX166" s="324">
        <f t="shared" si="453"/>
        <v>11.682668485640901</v>
      </c>
      <c r="DY166" s="325">
        <f t="shared" si="380"/>
        <v>12.479820849095493</v>
      </c>
      <c r="DZ166" s="326">
        <f t="shared" si="381"/>
        <v>11682668.485640902</v>
      </c>
      <c r="EA166" s="326">
        <f t="shared" si="382"/>
        <v>4.4615793103292131E-14</v>
      </c>
      <c r="EB166" s="324">
        <f t="shared" si="383"/>
        <v>-5.40299948539397E-7</v>
      </c>
      <c r="EC166" s="326">
        <f t="shared" si="384"/>
        <v>11682662.173495721</v>
      </c>
      <c r="ED166" s="324">
        <f t="shared" si="385"/>
        <v>11.682662173495721</v>
      </c>
      <c r="EE166" s="326"/>
      <c r="EF166" s="457">
        <f>'Picking Information'!B169</f>
        <v>0</v>
      </c>
      <c r="EG166" s="459">
        <f>'Picking Information'!C169</f>
        <v>0</v>
      </c>
      <c r="EH166" s="510">
        <f>IF($EG166="a",'Alpha Ejection Compiler'!G166,IF($EG166="z",'Alpha Ejection Compiler'!N166,IF($EG166="t",'Alpha Ejection Compiler'!U166,IF($EG166="m",'Alpha Ejection Compiler'!AB166,-1))))</f>
        <v>-1</v>
      </c>
      <c r="EI166" s="511">
        <f>'Alpha Ejection Compiler'!E166</f>
        <v>-1</v>
      </c>
      <c r="EJ166" s="30">
        <f>IF($EG166="a",'Alpha Ejection Compiler'!H166,IF($EG166="z",'Alpha Ejection Compiler'!O166,IF($EG166="t",'Alpha Ejection Compiler'!V166,IF($EG166="m",'Alpha Ejection Compiler'!AC166,-1))))</f>
        <v>-1</v>
      </c>
      <c r="EK166" s="30">
        <f>IF($EG166="a",'Alpha Ejection Compiler'!I166,IF($EG166="z",'Alpha Ejection Compiler'!P166,IF($EG166="t",'Alpha Ejection Compiler'!W166,IF($EG166="m",'Alpha Ejection Compiler'!AD166,-1))))</f>
        <v>-1</v>
      </c>
      <c r="EL166" s="30">
        <f>IF($EG166="a",'Alpha Ejection Compiler'!J166,IF($EG166="z",'Alpha Ejection Compiler'!Q166,IF($EG166="t",'Alpha Ejection Compiler'!X166,IF($EG166="m",'Alpha Ejection Compiler'!AE166,-1))))</f>
        <v>-1</v>
      </c>
      <c r="EM166" s="30">
        <f>IF($EG166="a",'Alpha Ejection Compiler'!K166,IF($EG166="z",'Alpha Ejection Compiler'!R166,IF($EG166="t",'Alpha Ejection Compiler'!Y166,IF($EG166="m",'Alpha Ejection Compiler'!AF166,-1))))</f>
        <v>-1</v>
      </c>
      <c r="EN166" s="30">
        <f t="shared" si="386"/>
        <v>-1</v>
      </c>
      <c r="EO166" s="30" t="e">
        <f t="shared" si="387"/>
        <v>#DIV/0!</v>
      </c>
      <c r="EP166" s="213">
        <f t="shared" si="454"/>
        <v>0</v>
      </c>
      <c r="EQ166" s="474">
        <f t="shared" si="455"/>
        <v>11.682662173495721</v>
      </c>
      <c r="ER166" s="475">
        <f t="shared" si="388"/>
        <v>12.479814106248931</v>
      </c>
      <c r="ES166" s="473">
        <f t="shared" si="389"/>
        <v>11682662.173495721</v>
      </c>
      <c r="ET166" s="476">
        <f t="shared" si="390"/>
        <v>-4.4615768974666977E-14</v>
      </c>
      <c r="EU166" s="478">
        <f t="shared" si="391"/>
        <v>1.9999999994905957</v>
      </c>
      <c r="EV166" s="477">
        <f t="shared" si="392"/>
        <v>35047986.514535964</v>
      </c>
      <c r="EW166" s="474">
        <f t="shared" si="393"/>
        <v>35.047986514535964</v>
      </c>
      <c r="EX166" s="474"/>
      <c r="EZ166" s="128">
        <f t="shared" si="394"/>
        <v>2.9704040515747972E-21</v>
      </c>
      <c r="FA166" s="63">
        <f t="shared" si="395"/>
        <v>1.1973081346474233E-22</v>
      </c>
      <c r="FB166" s="67">
        <f t="shared" si="396"/>
        <v>7.2524363184255366E-22</v>
      </c>
      <c r="FC166" s="63">
        <f t="shared" si="397"/>
        <v>0</v>
      </c>
      <c r="FD166" s="63">
        <f t="shared" si="398"/>
        <v>3.8153784968820935E-21</v>
      </c>
      <c r="FE166" s="67">
        <f t="shared" si="399"/>
        <v>1.610802832088443E-10</v>
      </c>
      <c r="FF166" s="67">
        <f t="shared" si="400"/>
        <v>11682668.485640902</v>
      </c>
      <c r="FG166" s="64">
        <f t="shared" si="401"/>
        <v>11.682668485640901</v>
      </c>
      <c r="FH166" s="65" t="e">
        <f t="shared" si="402"/>
        <v>#DIV/0!</v>
      </c>
      <c r="FI166" s="65" t="e">
        <f t="shared" si="403"/>
        <v>#DIV/0!</v>
      </c>
      <c r="FJ166" s="65" t="e">
        <f t="shared" si="404"/>
        <v>#DIV/0!</v>
      </c>
      <c r="FK166" s="63">
        <f t="shared" si="405"/>
        <v>3.8153784968820935E-21</v>
      </c>
      <c r="FL166" s="63">
        <f t="shared" si="406"/>
        <v>4.3317286102918066E-21</v>
      </c>
      <c r="FM166" s="63">
        <f t="shared" si="407"/>
        <v>17675159.6924778</v>
      </c>
      <c r="FN166" s="65">
        <f t="shared" si="456"/>
        <v>17.675159692477799</v>
      </c>
      <c r="FO166" s="66">
        <f t="shared" si="408"/>
        <v>151.29385648665999</v>
      </c>
      <c r="FQ166" s="73">
        <f>IF('Picking Information'!U169="Y",'Calculations Page'!FG166,-1)</f>
        <v>-1</v>
      </c>
      <c r="FR166" s="72">
        <f>IF('Picking Information'!U169="Y",'Calculations Page'!FN166,-1)</f>
        <v>-1</v>
      </c>
      <c r="FS166" s="72" t="e">
        <f>IF('Picking Information'!A169="Y",1,'Calculations Page'!X166)</f>
        <v>#DIV/0!</v>
      </c>
      <c r="FT166" s="72">
        <f t="shared" si="457"/>
        <v>99.853999999999999</v>
      </c>
      <c r="FU166" s="72" t="e">
        <f t="shared" si="409"/>
        <v>#DIV/0!</v>
      </c>
      <c r="FV166" s="72" t="e">
        <f t="shared" si="458"/>
        <v>#DIV/0!</v>
      </c>
      <c r="FW166" s="74" t="e">
        <f t="shared" si="410"/>
        <v>#DIV/0!</v>
      </c>
      <c r="FY166" s="79">
        <f t="shared" si="431"/>
        <v>-4.4615768997394441E-5</v>
      </c>
      <c r="FZ166" s="80">
        <f t="shared" si="432"/>
        <v>-4.4615768997394441E-5</v>
      </c>
      <c r="GA166" s="80">
        <f>(DE166/1000)/'Calculations Page'!EH166</f>
        <v>-5.7387232789423684E-4</v>
      </c>
      <c r="GB166" s="80">
        <f t="shared" si="433"/>
        <v>-8.0649971243075807E-4</v>
      </c>
      <c r="GC166" s="80">
        <f>(DG166/1000)/'Calculations Page'!EH166</f>
        <v>-5.6690426926982033E-4</v>
      </c>
      <c r="GD166" s="80">
        <f t="shared" si="434"/>
        <v>-8.031950017704612E-4</v>
      </c>
      <c r="GE166" s="80">
        <f>(DI166/1000)/'Calculations Page'!EH166</f>
        <v>0</v>
      </c>
      <c r="GF166" s="80" t="e">
        <f t="shared" si="435"/>
        <v>#DIV/0!</v>
      </c>
      <c r="GG166" s="81">
        <f t="shared" si="411"/>
        <v>-7.0709483117264462E-4</v>
      </c>
      <c r="GH166" s="516">
        <f t="shared" si="436"/>
        <v>-1.276655269916807E-22</v>
      </c>
      <c r="GI166" s="515"/>
      <c r="GJ166" s="243"/>
      <c r="GK166" s="85" t="str">
        <f t="shared" si="412"/>
        <v>0.000</v>
      </c>
      <c r="GL166" s="86" t="str">
        <f t="shared" si="413"/>
        <v>0.000</v>
      </c>
      <c r="GM166" s="86" t="str">
        <f t="shared" si="414"/>
        <v>0.00</v>
      </c>
      <c r="GN166" s="86" t="str">
        <f t="shared" si="415"/>
        <v>0.00</v>
      </c>
      <c r="GO166" s="86" t="str">
        <f t="shared" si="416"/>
        <v>0.00</v>
      </c>
      <c r="GP166" s="86" t="str">
        <f t="shared" si="417"/>
        <v>0.00</v>
      </c>
      <c r="GQ166" s="86" t="str">
        <f t="shared" si="418"/>
        <v>0.00</v>
      </c>
      <c r="GR166" s="86" t="e">
        <f t="shared" si="419"/>
        <v>#DIV/0!</v>
      </c>
      <c r="GS166" s="86" t="str">
        <f t="shared" si="420"/>
        <v>-1.00</v>
      </c>
      <c r="GT166" s="86" t="e">
        <f t="shared" si="421"/>
        <v>#DIV/0!</v>
      </c>
      <c r="GU166" s="86" t="e">
        <f t="shared" si="422"/>
        <v>#DIV/0!</v>
      </c>
      <c r="GV166" s="87" t="e">
        <f t="shared" si="423"/>
        <v>#DIV/0!</v>
      </c>
      <c r="GW166" s="87" t="str">
        <f t="shared" si="424"/>
        <v>-1.00</v>
      </c>
      <c r="GX166" s="129"/>
      <c r="GY166" s="93"/>
    </row>
    <row r="167" spans="1:207">
      <c r="A167" s="39">
        <f>'Picking Information'!B170</f>
        <v>0</v>
      </c>
      <c r="B167" s="40">
        <f>'Picking Information'!D170</f>
        <v>0</v>
      </c>
      <c r="C167" s="40">
        <f>'Picking Information'!E170</f>
        <v>0</v>
      </c>
      <c r="D167" s="45">
        <f>'Picking Information'!F170</f>
        <v>0</v>
      </c>
      <c r="E167" s="45">
        <v>1</v>
      </c>
      <c r="F167" s="121">
        <f>'Picking Information'!H170</f>
        <v>0</v>
      </c>
      <c r="G167" s="121">
        <f>'Picking Information'!I170</f>
        <v>0</v>
      </c>
      <c r="H167" s="121">
        <f>'Picking Information'!J170</f>
        <v>0</v>
      </c>
      <c r="I167" s="121">
        <f>'Picking Information'!K170</f>
        <v>0</v>
      </c>
      <c r="J167" s="121">
        <f t="shared" si="320"/>
        <v>0</v>
      </c>
      <c r="K167" s="121">
        <f t="shared" si="321"/>
        <v>0</v>
      </c>
      <c r="L167" s="121">
        <f t="shared" si="322"/>
        <v>0</v>
      </c>
      <c r="M167" s="121">
        <f>IF('Picking Information'!P170="N",'Calculations Page'!F167*1.5,'Calculations Page'!F167)</f>
        <v>0</v>
      </c>
      <c r="N167" s="46">
        <f>'Picking Information'!R170</f>
        <v>0</v>
      </c>
      <c r="O167" s="222"/>
      <c r="P167" s="47">
        <f t="shared" si="323"/>
        <v>0</v>
      </c>
      <c r="Q167" s="306">
        <f t="shared" si="324"/>
        <v>-1</v>
      </c>
      <c r="R167" s="47">
        <f t="shared" si="325"/>
        <v>1.013358894683579</v>
      </c>
      <c r="S167" s="47" t="e">
        <f t="shared" si="326"/>
        <v>#DIV/0!</v>
      </c>
      <c r="T167" s="47" t="e">
        <f t="shared" si="327"/>
        <v>#DIV/0!</v>
      </c>
      <c r="U167" s="47">
        <f t="shared" si="328"/>
        <v>0.77623303054496762</v>
      </c>
      <c r="V167" s="47" t="e">
        <f t="shared" si="329"/>
        <v>#DIV/0!</v>
      </c>
      <c r="W167" s="47" t="e">
        <f t="shared" si="330"/>
        <v>#DIV/0!</v>
      </c>
      <c r="X167" s="239" t="e">
        <f t="shared" si="331"/>
        <v>#DIV/0!</v>
      </c>
      <c r="Y167" s="306">
        <f t="shared" si="437"/>
        <v>-6350.29</v>
      </c>
      <c r="Z167" s="306">
        <f t="shared" si="438"/>
        <v>-5</v>
      </c>
      <c r="AA167" s="192"/>
      <c r="AB167" s="192"/>
      <c r="AC167" s="192"/>
      <c r="AD167" s="192"/>
      <c r="AE167" s="192"/>
      <c r="AF167" s="192"/>
      <c r="AG167" s="251">
        <f t="shared" si="425"/>
        <v>1433738424205.7283</v>
      </c>
      <c r="AH167" s="246">
        <f t="shared" si="332"/>
        <v>8608725199.2922001</v>
      </c>
      <c r="AI167" s="246">
        <f t="shared" si="426"/>
        <v>1691112105561.1543</v>
      </c>
      <c r="AJ167" s="246">
        <f t="shared" si="333"/>
        <v>13847555888.523577</v>
      </c>
      <c r="AK167" s="246">
        <f t="shared" si="427"/>
        <v>174546574.43947619</v>
      </c>
      <c r="AL167" s="246">
        <f t="shared" si="334"/>
        <v>79527107.403615773</v>
      </c>
      <c r="AM167" s="213">
        <f t="shared" si="439"/>
        <v>0</v>
      </c>
      <c r="AN167" s="256">
        <f t="shared" si="335"/>
        <v>1303284548.9639471</v>
      </c>
      <c r="AO167" s="252">
        <f t="shared" si="336"/>
        <v>1433738424205.7283</v>
      </c>
      <c r="AP167" s="252">
        <f t="shared" si="428"/>
        <v>-2.199E-3</v>
      </c>
      <c r="AQ167" s="252">
        <f t="shared" si="429"/>
        <v>-0.99998423165137618</v>
      </c>
      <c r="AR167" s="252">
        <f t="shared" si="337"/>
        <v>8608725199.2922001</v>
      </c>
      <c r="AS167" s="252">
        <f t="shared" si="430"/>
        <v>1.6318924942564423E-4</v>
      </c>
      <c r="AT167" s="252">
        <f t="shared" si="338"/>
        <v>-7.452123257462559E-2</v>
      </c>
      <c r="AU167" s="252">
        <f t="shared" si="339"/>
        <v>137290153.01859486</v>
      </c>
      <c r="AV167" s="252">
        <f t="shared" si="440"/>
        <v>9456562.6330664139</v>
      </c>
      <c r="AW167" s="252">
        <f t="shared" si="340"/>
        <v>996169.97067578149</v>
      </c>
      <c r="AX167" s="252">
        <f t="shared" si="441"/>
        <v>2673662207.5426502</v>
      </c>
      <c r="AY167" s="252">
        <f t="shared" si="442"/>
        <v>1691112105561.1543</v>
      </c>
      <c r="AZ167" s="252">
        <f t="shared" si="443"/>
        <v>-0.13029600894067567</v>
      </c>
      <c r="BA167" s="252">
        <f t="shared" si="444"/>
        <v>-1</v>
      </c>
      <c r="BB167" s="252">
        <f t="shared" si="445"/>
        <v>13847555888.523577</v>
      </c>
      <c r="BC167" s="252">
        <f t="shared" si="446"/>
        <v>5.34545603211162E-4</v>
      </c>
      <c r="BD167" s="252">
        <f t="shared" si="447"/>
        <v>-4.1025163014571245E-3</v>
      </c>
      <c r="BE167" s="252">
        <f t="shared" si="448"/>
        <v>26831629.130094022</v>
      </c>
      <c r="BF167" s="252">
        <f t="shared" si="341"/>
        <v>269331.52955150726</v>
      </c>
      <c r="BG167" s="252">
        <f t="shared" si="342"/>
        <v>124328.76421099737</v>
      </c>
      <c r="BH167" s="213"/>
      <c r="BI167" s="213"/>
      <c r="BJ167" s="213"/>
      <c r="BK167" s="213"/>
      <c r="BL167" s="213">
        <f t="shared" si="449"/>
        <v>0</v>
      </c>
      <c r="BM167" s="485">
        <f>(($AC$20-'ICPMS Data'!V168)/('ICPMS Data'!V168/$AC$12-1)*AG167)</f>
        <v>1442224508600.5576</v>
      </c>
      <c r="BN167" s="485">
        <f t="shared" si="343"/>
        <v>1433738424205.7283</v>
      </c>
      <c r="BO167" s="485">
        <f>$AC$33-'ICPMS Data'!V168</f>
        <v>-0.99999899999999997</v>
      </c>
      <c r="BP167" s="485">
        <f>'ICPMS Data'!V168/$AC$12-1</f>
        <v>-0.9928325688073395</v>
      </c>
      <c r="BQ167" s="485">
        <f t="shared" si="344"/>
        <v>8608725199.2922001</v>
      </c>
      <c r="BR167" s="485">
        <f>SQRT($AD$33^2+'ICPMS Data'!W168^2)</f>
        <v>1</v>
      </c>
      <c r="BS167" s="485">
        <f>BP167*SQRT(('ICPMS Data'!W168/'ICPMS Data'!V168)^2+($AE$12/$AC$12)^2)</f>
        <v>-0.99285807041188889</v>
      </c>
      <c r="BT167" s="485">
        <f t="shared" si="345"/>
        <v>2039659057534.6572</v>
      </c>
      <c r="BU167" s="485">
        <f t="shared" si="450"/>
        <v>10464703511.882029</v>
      </c>
      <c r="BV167" s="485">
        <f t="shared" si="346"/>
        <v>14799656485.616226</v>
      </c>
      <c r="BW167" s="485">
        <f>AI167*(($AC$21-'ICPMS Data'!X168)/('ICPMS Data'!X168/$AC$13-1))</f>
        <v>1473438918630.7102</v>
      </c>
      <c r="BX167" s="485">
        <f t="shared" si="347"/>
        <v>1691112105561.1543</v>
      </c>
      <c r="BY167" s="485">
        <f>$AC$34-'ICPMS Data'!X168</f>
        <v>-0.99999899999999997</v>
      </c>
      <c r="BZ167" s="485">
        <f>'ICPMS Data'!X168/$AC$13-1</f>
        <v>-1</v>
      </c>
      <c r="CA167" s="485">
        <f t="shared" si="348"/>
        <v>13847555888.523577</v>
      </c>
      <c r="CB167" s="485">
        <f>SQRT($AD$34^2+'ICPMS Data'!Y168^2)</f>
        <v>1</v>
      </c>
      <c r="CC167" s="485">
        <f>BZ167*SQRT(('ICPMS Data'!Y168/'ICPMS Data'!X168)^2+($AE$13/$AC$13)^2)</f>
        <v>-1</v>
      </c>
      <c r="CD167" s="485">
        <f t="shared" si="349"/>
        <v>2083793272822.5024</v>
      </c>
      <c r="CE167" s="485">
        <v>0</v>
      </c>
      <c r="CF167" s="485">
        <v>0</v>
      </c>
      <c r="CG167" s="213">
        <f t="shared" si="350"/>
        <v>0</v>
      </c>
      <c r="CH167" s="262">
        <f t="shared" si="351"/>
        <v>1440921224051.5938</v>
      </c>
      <c r="CI167" s="257">
        <f t="shared" si="352"/>
        <v>2039659062155.1809</v>
      </c>
      <c r="CJ167" s="257">
        <f t="shared" si="451"/>
        <v>10455246949.248962</v>
      </c>
      <c r="CK167" s="257">
        <f t="shared" si="353"/>
        <v>14799656519.142496</v>
      </c>
      <c r="CL167" s="262">
        <f t="shared" si="354"/>
        <v>1470765256423.1675</v>
      </c>
      <c r="CM167" s="257">
        <f t="shared" si="355"/>
        <v>2083793272995.249</v>
      </c>
      <c r="CN167" s="262">
        <f t="shared" si="356"/>
        <v>-269331.52955150726</v>
      </c>
      <c r="CO167" s="257">
        <f t="shared" si="357"/>
        <v>124328.76421099737</v>
      </c>
      <c r="CP167" s="286"/>
      <c r="CQ167" s="218">
        <f t="shared" si="358"/>
        <v>2.4109243704332935E-12</v>
      </c>
      <c r="CR167" s="48">
        <f t="shared" si="359"/>
        <v>3.3882271664527924E-12</v>
      </c>
      <c r="CS167" s="219">
        <f t="shared" si="360"/>
        <v>2.3935568505840428E-12</v>
      </c>
      <c r="CT167" s="219">
        <f t="shared" si="361"/>
        <v>3.3881379770019618E-12</v>
      </c>
      <c r="CU167" s="323">
        <f t="shared" si="362"/>
        <v>0.56437141893797726</v>
      </c>
      <c r="CV167" s="219">
        <f t="shared" si="363"/>
        <v>1.7367519849250768E-14</v>
      </c>
      <c r="CW167" s="219">
        <f t="shared" si="364"/>
        <v>2.4584147041764943E-14</v>
      </c>
      <c r="CX167" s="323">
        <f t="shared" si="365"/>
        <v>3.5831675947316753E-3</v>
      </c>
      <c r="CY167" s="48">
        <f t="shared" si="366"/>
        <v>2.443131655187986E-12</v>
      </c>
      <c r="CZ167" s="48">
        <f t="shared" si="367"/>
        <v>3.4614506195934368E-12</v>
      </c>
      <c r="DA167" s="323">
        <f t="shared" si="368"/>
        <v>0.43204541346729097</v>
      </c>
      <c r="DB167" s="219">
        <f t="shared" si="369"/>
        <v>0</v>
      </c>
      <c r="DC167" s="219">
        <f t="shared" si="370"/>
        <v>0</v>
      </c>
      <c r="DD167" s="213"/>
      <c r="DE167" s="267">
        <f t="shared" si="371"/>
        <v>0.57387232789423681</v>
      </c>
      <c r="DF167" s="263">
        <f t="shared" si="372"/>
        <v>0.80649971243075813</v>
      </c>
      <c r="DG167" s="263">
        <f t="shared" si="373"/>
        <v>0.56690426926982029</v>
      </c>
      <c r="DH167" s="263">
        <f t="shared" si="374"/>
        <v>0.8031950017704611</v>
      </c>
      <c r="DI167" s="263">
        <f t="shared" si="375"/>
        <v>0</v>
      </c>
      <c r="DJ167" s="268">
        <f t="shared" si="376"/>
        <v>0</v>
      </c>
      <c r="DL167" s="49">
        <f>'He Data'!P169/(1000000000*22413.6)</f>
        <v>4.4615768997394438E-14</v>
      </c>
      <c r="DM167" s="45">
        <f>DL167*('He Data'!Q169/'He Data'!P169)</f>
        <v>4.4615768997394438E-14</v>
      </c>
      <c r="DN167" s="50">
        <f t="shared" si="377"/>
        <v>26867616090.23093</v>
      </c>
      <c r="DO167" s="51">
        <f>DN167*('He Data'!Q169/'He Data'!P169)</f>
        <v>26867616090.23093</v>
      </c>
      <c r="DP167" s="50" t="e">
        <f t="shared" si="378"/>
        <v>#DIV/0!</v>
      </c>
      <c r="DQ167" s="50" t="e">
        <f t="shared" si="379"/>
        <v>#DIV/0!</v>
      </c>
      <c r="DR167" s="50">
        <f>('He Data'!P169/1000000000)*0.0000000008107131194</f>
        <v>8.1071311940000007E-19</v>
      </c>
      <c r="DS167" s="50">
        <f>('He Data'!P169/1000000000)/3785.41178*42</f>
        <v>1.1095226210766429E-11</v>
      </c>
      <c r="DW167" s="213">
        <f t="shared" si="452"/>
        <v>0</v>
      </c>
      <c r="DX167" s="324">
        <f t="shared" si="453"/>
        <v>11.682668485640901</v>
      </c>
      <c r="DY167" s="325">
        <f t="shared" si="380"/>
        <v>12.479820849095493</v>
      </c>
      <c r="DZ167" s="326">
        <f t="shared" si="381"/>
        <v>11682668.485640902</v>
      </c>
      <c r="EA167" s="326">
        <f t="shared" si="382"/>
        <v>4.4615793103292131E-14</v>
      </c>
      <c r="EB167" s="324">
        <f t="shared" si="383"/>
        <v>-5.40299948539397E-7</v>
      </c>
      <c r="EC167" s="326">
        <f t="shared" si="384"/>
        <v>11682662.173495721</v>
      </c>
      <c r="ED167" s="324">
        <f t="shared" si="385"/>
        <v>11.682662173495721</v>
      </c>
      <c r="EE167" s="326"/>
      <c r="EF167" s="457">
        <f>'Picking Information'!B170</f>
        <v>0</v>
      </c>
      <c r="EG167" s="459">
        <f>'Picking Information'!C170</f>
        <v>0</v>
      </c>
      <c r="EH167" s="510">
        <f>IF($EG167="a",'Alpha Ejection Compiler'!G167,IF($EG167="z",'Alpha Ejection Compiler'!N167,IF($EG167="t",'Alpha Ejection Compiler'!U167,IF($EG167="m",'Alpha Ejection Compiler'!AB167,-1))))</f>
        <v>-1</v>
      </c>
      <c r="EI167" s="511">
        <f>'Alpha Ejection Compiler'!E167</f>
        <v>-1</v>
      </c>
      <c r="EJ167" s="30">
        <f>IF($EG167="a",'Alpha Ejection Compiler'!H167,IF($EG167="z",'Alpha Ejection Compiler'!O167,IF($EG167="t",'Alpha Ejection Compiler'!V167,IF($EG167="m",'Alpha Ejection Compiler'!AC167,-1))))</f>
        <v>-1</v>
      </c>
      <c r="EK167" s="30">
        <f>IF($EG167="a",'Alpha Ejection Compiler'!I167,IF($EG167="z",'Alpha Ejection Compiler'!P167,IF($EG167="t",'Alpha Ejection Compiler'!W167,IF($EG167="m",'Alpha Ejection Compiler'!AD167,-1))))</f>
        <v>-1</v>
      </c>
      <c r="EL167" s="30">
        <f>IF($EG167="a",'Alpha Ejection Compiler'!J167,IF($EG167="z",'Alpha Ejection Compiler'!Q167,IF($EG167="t",'Alpha Ejection Compiler'!X167,IF($EG167="m",'Alpha Ejection Compiler'!AE167,-1))))</f>
        <v>-1</v>
      </c>
      <c r="EM167" s="30">
        <f>IF($EG167="a",'Alpha Ejection Compiler'!K167,IF($EG167="z",'Alpha Ejection Compiler'!R167,IF($EG167="t",'Alpha Ejection Compiler'!Y167,IF($EG167="m",'Alpha Ejection Compiler'!AF167,-1))))</f>
        <v>-1</v>
      </c>
      <c r="EN167" s="30">
        <f t="shared" si="386"/>
        <v>-1</v>
      </c>
      <c r="EO167" s="30" t="e">
        <f t="shared" si="387"/>
        <v>#DIV/0!</v>
      </c>
      <c r="EP167" s="213">
        <f t="shared" si="454"/>
        <v>0</v>
      </c>
      <c r="EQ167" s="474">
        <f t="shared" si="455"/>
        <v>11.682662173495721</v>
      </c>
      <c r="ER167" s="475">
        <f t="shared" si="388"/>
        <v>12.479814106248931</v>
      </c>
      <c r="ES167" s="473">
        <f t="shared" si="389"/>
        <v>11682662.173495721</v>
      </c>
      <c r="ET167" s="476">
        <f t="shared" si="390"/>
        <v>-4.4615768974666977E-14</v>
      </c>
      <c r="EU167" s="478">
        <f t="shared" si="391"/>
        <v>1.9999999994905957</v>
      </c>
      <c r="EV167" s="477">
        <f t="shared" si="392"/>
        <v>35047986.514535964</v>
      </c>
      <c r="EW167" s="474">
        <f t="shared" si="393"/>
        <v>35.047986514535964</v>
      </c>
      <c r="EX167" s="474"/>
      <c r="EZ167" s="128">
        <f t="shared" si="394"/>
        <v>2.9704040515747972E-21</v>
      </c>
      <c r="FA167" s="63">
        <f t="shared" si="395"/>
        <v>1.1973081346474233E-22</v>
      </c>
      <c r="FB167" s="67">
        <f t="shared" si="396"/>
        <v>7.2524363184255366E-22</v>
      </c>
      <c r="FC167" s="63">
        <f t="shared" si="397"/>
        <v>0</v>
      </c>
      <c r="FD167" s="63">
        <f t="shared" si="398"/>
        <v>3.8153784968820935E-21</v>
      </c>
      <c r="FE167" s="67">
        <f t="shared" si="399"/>
        <v>1.610802832088443E-10</v>
      </c>
      <c r="FF167" s="67">
        <f t="shared" si="400"/>
        <v>11682668.485640902</v>
      </c>
      <c r="FG167" s="64">
        <f t="shared" si="401"/>
        <v>11.682668485640901</v>
      </c>
      <c r="FH167" s="65" t="e">
        <f t="shared" si="402"/>
        <v>#DIV/0!</v>
      </c>
      <c r="FI167" s="65" t="e">
        <f t="shared" si="403"/>
        <v>#DIV/0!</v>
      </c>
      <c r="FJ167" s="65" t="e">
        <f t="shared" si="404"/>
        <v>#DIV/0!</v>
      </c>
      <c r="FK167" s="63">
        <f t="shared" si="405"/>
        <v>3.8153784968820935E-21</v>
      </c>
      <c r="FL167" s="63">
        <f t="shared" si="406"/>
        <v>4.3317286102918066E-21</v>
      </c>
      <c r="FM167" s="63">
        <f t="shared" si="407"/>
        <v>17675159.6924778</v>
      </c>
      <c r="FN167" s="65">
        <f t="shared" si="456"/>
        <v>17.675159692477799</v>
      </c>
      <c r="FO167" s="66">
        <f t="shared" si="408"/>
        <v>151.29385648665999</v>
      </c>
      <c r="FQ167" s="73">
        <f>IF('Picking Information'!U170="Y",'Calculations Page'!FG167,-1)</f>
        <v>-1</v>
      </c>
      <c r="FR167" s="72">
        <f>IF('Picking Information'!U170="Y",'Calculations Page'!FN167,-1)</f>
        <v>-1</v>
      </c>
      <c r="FS167" s="72" t="e">
        <f>IF('Picking Information'!A170="Y",1,'Calculations Page'!X167)</f>
        <v>#DIV/0!</v>
      </c>
      <c r="FT167" s="72">
        <f t="shared" si="457"/>
        <v>99.853999999999999</v>
      </c>
      <c r="FU167" s="72" t="e">
        <f t="shared" si="409"/>
        <v>#DIV/0!</v>
      </c>
      <c r="FV167" s="72" t="e">
        <f t="shared" si="458"/>
        <v>#DIV/0!</v>
      </c>
      <c r="FW167" s="74" t="e">
        <f t="shared" si="410"/>
        <v>#DIV/0!</v>
      </c>
      <c r="FY167" s="79">
        <f t="shared" si="431"/>
        <v>-4.4615768997394441E-5</v>
      </c>
      <c r="FZ167" s="80">
        <f t="shared" si="432"/>
        <v>-4.4615768997394441E-5</v>
      </c>
      <c r="GA167" s="80">
        <f>(DE167/1000)/'Calculations Page'!EH167</f>
        <v>-5.7387232789423684E-4</v>
      </c>
      <c r="GB167" s="80">
        <f t="shared" si="433"/>
        <v>-8.0649971243075807E-4</v>
      </c>
      <c r="GC167" s="80">
        <f>(DG167/1000)/'Calculations Page'!EH167</f>
        <v>-5.6690426926982033E-4</v>
      </c>
      <c r="GD167" s="80">
        <f t="shared" si="434"/>
        <v>-8.031950017704612E-4</v>
      </c>
      <c r="GE167" s="80">
        <f>(DI167/1000)/'Calculations Page'!EH167</f>
        <v>0</v>
      </c>
      <c r="GF167" s="80" t="e">
        <f t="shared" si="435"/>
        <v>#DIV/0!</v>
      </c>
      <c r="GG167" s="81">
        <f t="shared" si="411"/>
        <v>-7.0709483117264462E-4</v>
      </c>
      <c r="GH167" s="516">
        <f t="shared" si="436"/>
        <v>-1.276655269916807E-22</v>
      </c>
      <c r="GI167" s="515"/>
      <c r="GJ167" s="243"/>
      <c r="GK167" s="85" t="str">
        <f t="shared" si="412"/>
        <v>0.000</v>
      </c>
      <c r="GL167" s="86" t="str">
        <f t="shared" si="413"/>
        <v>0.000</v>
      </c>
      <c r="GM167" s="86" t="str">
        <f t="shared" si="414"/>
        <v>0.00</v>
      </c>
      <c r="GN167" s="86" t="str">
        <f t="shared" si="415"/>
        <v>0.00</v>
      </c>
      <c r="GO167" s="86" t="str">
        <f t="shared" si="416"/>
        <v>0.00</v>
      </c>
      <c r="GP167" s="86" t="str">
        <f t="shared" si="417"/>
        <v>0.00</v>
      </c>
      <c r="GQ167" s="86" t="str">
        <f t="shared" si="418"/>
        <v>0.00</v>
      </c>
      <c r="GR167" s="86" t="e">
        <f t="shared" si="419"/>
        <v>#DIV/0!</v>
      </c>
      <c r="GS167" s="86" t="str">
        <f t="shared" si="420"/>
        <v>-1.00</v>
      </c>
      <c r="GT167" s="86" t="e">
        <f t="shared" si="421"/>
        <v>#DIV/0!</v>
      </c>
      <c r="GU167" s="86" t="e">
        <f t="shared" si="422"/>
        <v>#DIV/0!</v>
      </c>
      <c r="GV167" s="87" t="e">
        <f t="shared" si="423"/>
        <v>#DIV/0!</v>
      </c>
      <c r="GW167" s="87" t="str">
        <f t="shared" si="424"/>
        <v>-1.00</v>
      </c>
      <c r="GX167" s="129"/>
      <c r="GY167" s="93"/>
    </row>
    <row r="168" spans="1:207">
      <c r="A168" s="39">
        <f>'Picking Information'!B171</f>
        <v>0</v>
      </c>
      <c r="B168" s="40">
        <f>'Picking Information'!D171</f>
        <v>0</v>
      </c>
      <c r="C168" s="40">
        <f>'Picking Information'!E171</f>
        <v>0</v>
      </c>
      <c r="D168" s="45">
        <f>'Picking Information'!F171</f>
        <v>0</v>
      </c>
      <c r="E168" s="45">
        <v>1</v>
      </c>
      <c r="F168" s="121">
        <f>'Picking Information'!H171</f>
        <v>0</v>
      </c>
      <c r="G168" s="121">
        <f>'Picking Information'!I171</f>
        <v>0</v>
      </c>
      <c r="H168" s="121">
        <f>'Picking Information'!J171</f>
        <v>0</v>
      </c>
      <c r="I168" s="121">
        <f>'Picking Information'!K171</f>
        <v>0</v>
      </c>
      <c r="J168" s="121">
        <f t="shared" si="320"/>
        <v>0</v>
      </c>
      <c r="K168" s="121">
        <f t="shared" si="321"/>
        <v>0</v>
      </c>
      <c r="L168" s="121">
        <f t="shared" si="322"/>
        <v>0</v>
      </c>
      <c r="M168" s="121">
        <f>IF('Picking Information'!P171="N",'Calculations Page'!F168*1.5,'Calculations Page'!F168)</f>
        <v>0</v>
      </c>
      <c r="N168" s="46">
        <f>'Picking Information'!R171</f>
        <v>0</v>
      </c>
      <c r="O168" s="222"/>
      <c r="P168" s="47">
        <f t="shared" si="323"/>
        <v>0</v>
      </c>
      <c r="Q168" s="306">
        <f t="shared" si="324"/>
        <v>-1</v>
      </c>
      <c r="R168" s="47">
        <f t="shared" si="325"/>
        <v>1.013358894683579</v>
      </c>
      <c r="S168" s="47" t="e">
        <f t="shared" si="326"/>
        <v>#DIV/0!</v>
      </c>
      <c r="T168" s="47" t="e">
        <f t="shared" si="327"/>
        <v>#DIV/0!</v>
      </c>
      <c r="U168" s="47">
        <f t="shared" si="328"/>
        <v>0.77623303054496762</v>
      </c>
      <c r="V168" s="47" t="e">
        <f t="shared" si="329"/>
        <v>#DIV/0!</v>
      </c>
      <c r="W168" s="47" t="e">
        <f t="shared" si="330"/>
        <v>#DIV/0!</v>
      </c>
      <c r="X168" s="239" t="e">
        <f t="shared" si="331"/>
        <v>#DIV/0!</v>
      </c>
      <c r="Y168" s="306">
        <f t="shared" si="437"/>
        <v>-6350.29</v>
      </c>
      <c r="Z168" s="306">
        <f t="shared" si="438"/>
        <v>-5</v>
      </c>
      <c r="AA168" s="192"/>
      <c r="AB168" s="192"/>
      <c r="AC168" s="192"/>
      <c r="AD168" s="192"/>
      <c r="AE168" s="192"/>
      <c r="AF168" s="192"/>
      <c r="AG168" s="251">
        <f t="shared" si="425"/>
        <v>1433738424205.7283</v>
      </c>
      <c r="AH168" s="246">
        <f t="shared" si="332"/>
        <v>8608725199.2922001</v>
      </c>
      <c r="AI168" s="246">
        <f t="shared" si="426"/>
        <v>1691112105561.1543</v>
      </c>
      <c r="AJ168" s="246">
        <f t="shared" si="333"/>
        <v>13847555888.523577</v>
      </c>
      <c r="AK168" s="246">
        <f t="shared" si="427"/>
        <v>174546574.43947619</v>
      </c>
      <c r="AL168" s="246">
        <f t="shared" si="334"/>
        <v>79527107.403615773</v>
      </c>
      <c r="AM168" s="213">
        <f t="shared" si="439"/>
        <v>0</v>
      </c>
      <c r="AN168" s="256">
        <f t="shared" si="335"/>
        <v>1303284548.9639471</v>
      </c>
      <c r="AO168" s="252">
        <f t="shared" si="336"/>
        <v>1433738424205.7283</v>
      </c>
      <c r="AP168" s="252">
        <f t="shared" si="428"/>
        <v>-2.199E-3</v>
      </c>
      <c r="AQ168" s="252">
        <f t="shared" si="429"/>
        <v>-0.99998423165137618</v>
      </c>
      <c r="AR168" s="252">
        <f t="shared" si="337"/>
        <v>8608725199.2922001</v>
      </c>
      <c r="AS168" s="252">
        <f t="shared" si="430"/>
        <v>1.6318924942564423E-4</v>
      </c>
      <c r="AT168" s="252">
        <f t="shared" si="338"/>
        <v>-7.452123257462559E-2</v>
      </c>
      <c r="AU168" s="252">
        <f t="shared" si="339"/>
        <v>137290153.01859486</v>
      </c>
      <c r="AV168" s="252">
        <f t="shared" si="440"/>
        <v>9456562.6330664139</v>
      </c>
      <c r="AW168" s="252">
        <f t="shared" si="340"/>
        <v>996169.97067578149</v>
      </c>
      <c r="AX168" s="252">
        <f t="shared" si="441"/>
        <v>2673662207.5426502</v>
      </c>
      <c r="AY168" s="252">
        <f t="shared" si="442"/>
        <v>1691112105561.1543</v>
      </c>
      <c r="AZ168" s="252">
        <f t="shared" si="443"/>
        <v>-0.13029600894067567</v>
      </c>
      <c r="BA168" s="252">
        <f t="shared" si="444"/>
        <v>-1</v>
      </c>
      <c r="BB168" s="252">
        <f t="shared" si="445"/>
        <v>13847555888.523577</v>
      </c>
      <c r="BC168" s="252">
        <f t="shared" si="446"/>
        <v>5.34545603211162E-4</v>
      </c>
      <c r="BD168" s="252">
        <f t="shared" si="447"/>
        <v>-4.1025163014571245E-3</v>
      </c>
      <c r="BE168" s="252">
        <f t="shared" si="448"/>
        <v>26831629.130094022</v>
      </c>
      <c r="BF168" s="252">
        <f t="shared" si="341"/>
        <v>269331.52955150726</v>
      </c>
      <c r="BG168" s="252">
        <f t="shared" si="342"/>
        <v>124328.76421099737</v>
      </c>
      <c r="BH168" s="213"/>
      <c r="BI168" s="213"/>
      <c r="BJ168" s="213"/>
      <c r="BK168" s="213"/>
      <c r="BL168" s="213">
        <f t="shared" si="449"/>
        <v>0</v>
      </c>
      <c r="BM168" s="485">
        <f>(($AC$20-'ICPMS Data'!V169)/('ICPMS Data'!V169/$AC$12-1)*AG168)</f>
        <v>1442224508600.5576</v>
      </c>
      <c r="BN168" s="485">
        <f t="shared" si="343"/>
        <v>1433738424205.7283</v>
      </c>
      <c r="BO168" s="485">
        <f>$AC$33-'ICPMS Data'!V169</f>
        <v>-0.99999899999999997</v>
      </c>
      <c r="BP168" s="485">
        <f>'ICPMS Data'!V169/$AC$12-1</f>
        <v>-0.9928325688073395</v>
      </c>
      <c r="BQ168" s="485">
        <f t="shared" si="344"/>
        <v>8608725199.2922001</v>
      </c>
      <c r="BR168" s="485">
        <f>SQRT($AD$33^2+'ICPMS Data'!W169^2)</f>
        <v>1</v>
      </c>
      <c r="BS168" s="485">
        <f>BP168*SQRT(('ICPMS Data'!W169/'ICPMS Data'!V169)^2+($AE$12/$AC$12)^2)</f>
        <v>-0.99285807041188889</v>
      </c>
      <c r="BT168" s="485">
        <f t="shared" si="345"/>
        <v>2039659057534.6572</v>
      </c>
      <c r="BU168" s="485">
        <f t="shared" si="450"/>
        <v>10464703511.882029</v>
      </c>
      <c r="BV168" s="485">
        <f t="shared" si="346"/>
        <v>14799656485.616226</v>
      </c>
      <c r="BW168" s="485">
        <f>AI168*(($AC$21-'ICPMS Data'!X169)/('ICPMS Data'!X169/$AC$13-1))</f>
        <v>1473438918630.7102</v>
      </c>
      <c r="BX168" s="485">
        <f t="shared" si="347"/>
        <v>1691112105561.1543</v>
      </c>
      <c r="BY168" s="485">
        <f>$AC$34-'ICPMS Data'!X169</f>
        <v>-0.99999899999999997</v>
      </c>
      <c r="BZ168" s="485">
        <f>'ICPMS Data'!X169/$AC$13-1</f>
        <v>-1</v>
      </c>
      <c r="CA168" s="485">
        <f t="shared" si="348"/>
        <v>13847555888.523577</v>
      </c>
      <c r="CB168" s="485">
        <f>SQRT($AD$34^2+'ICPMS Data'!Y169^2)</f>
        <v>1</v>
      </c>
      <c r="CC168" s="485">
        <f>BZ168*SQRT(('ICPMS Data'!Y169/'ICPMS Data'!X169)^2+($AE$13/$AC$13)^2)</f>
        <v>-1</v>
      </c>
      <c r="CD168" s="485">
        <f t="shared" si="349"/>
        <v>2083793272822.5024</v>
      </c>
      <c r="CE168" s="485">
        <v>0</v>
      </c>
      <c r="CF168" s="485">
        <v>0</v>
      </c>
      <c r="CG168" s="213">
        <f t="shared" si="350"/>
        <v>0</v>
      </c>
      <c r="CH168" s="262">
        <f t="shared" si="351"/>
        <v>1440921224051.5938</v>
      </c>
      <c r="CI168" s="257">
        <f t="shared" si="352"/>
        <v>2039659062155.1809</v>
      </c>
      <c r="CJ168" s="257">
        <f t="shared" si="451"/>
        <v>10455246949.248962</v>
      </c>
      <c r="CK168" s="257">
        <f t="shared" si="353"/>
        <v>14799656519.142496</v>
      </c>
      <c r="CL168" s="262">
        <f t="shared" si="354"/>
        <v>1470765256423.1675</v>
      </c>
      <c r="CM168" s="257">
        <f t="shared" si="355"/>
        <v>2083793272995.249</v>
      </c>
      <c r="CN168" s="262">
        <f t="shared" si="356"/>
        <v>-269331.52955150726</v>
      </c>
      <c r="CO168" s="257">
        <f t="shared" si="357"/>
        <v>124328.76421099737</v>
      </c>
      <c r="CP168" s="286"/>
      <c r="CQ168" s="218">
        <f t="shared" si="358"/>
        <v>2.4109243704332935E-12</v>
      </c>
      <c r="CR168" s="48">
        <f t="shared" si="359"/>
        <v>3.3882271664527924E-12</v>
      </c>
      <c r="CS168" s="219">
        <f t="shared" si="360"/>
        <v>2.3935568505840428E-12</v>
      </c>
      <c r="CT168" s="219">
        <f t="shared" si="361"/>
        <v>3.3881379770019618E-12</v>
      </c>
      <c r="CU168" s="323">
        <f t="shared" si="362"/>
        <v>0.56437141893797726</v>
      </c>
      <c r="CV168" s="219">
        <f t="shared" si="363"/>
        <v>1.7367519849250768E-14</v>
      </c>
      <c r="CW168" s="219">
        <f t="shared" si="364"/>
        <v>2.4584147041764943E-14</v>
      </c>
      <c r="CX168" s="323">
        <f t="shared" si="365"/>
        <v>3.5831675947316753E-3</v>
      </c>
      <c r="CY168" s="48">
        <f t="shared" si="366"/>
        <v>2.443131655187986E-12</v>
      </c>
      <c r="CZ168" s="48">
        <f t="shared" si="367"/>
        <v>3.4614506195934368E-12</v>
      </c>
      <c r="DA168" s="323">
        <f t="shared" si="368"/>
        <v>0.43204541346729097</v>
      </c>
      <c r="DB168" s="219">
        <f t="shared" si="369"/>
        <v>0</v>
      </c>
      <c r="DC168" s="219">
        <f t="shared" si="370"/>
        <v>0</v>
      </c>
      <c r="DD168" s="213"/>
      <c r="DE168" s="267">
        <f t="shared" si="371"/>
        <v>0.57387232789423681</v>
      </c>
      <c r="DF168" s="263">
        <f t="shared" si="372"/>
        <v>0.80649971243075813</v>
      </c>
      <c r="DG168" s="263">
        <f t="shared" si="373"/>
        <v>0.56690426926982029</v>
      </c>
      <c r="DH168" s="263">
        <f t="shared" si="374"/>
        <v>0.8031950017704611</v>
      </c>
      <c r="DI168" s="263">
        <f t="shared" si="375"/>
        <v>0</v>
      </c>
      <c r="DJ168" s="268">
        <f t="shared" si="376"/>
        <v>0</v>
      </c>
      <c r="DL168" s="49">
        <f>'He Data'!P170/(1000000000*22413.6)</f>
        <v>4.4615768997394438E-14</v>
      </c>
      <c r="DM168" s="45">
        <f>DL168*('He Data'!Q170/'He Data'!P170)</f>
        <v>4.4615768997394438E-14</v>
      </c>
      <c r="DN168" s="50">
        <f t="shared" si="377"/>
        <v>26867616090.23093</v>
      </c>
      <c r="DO168" s="51">
        <f>DN168*('He Data'!Q170/'He Data'!P170)</f>
        <v>26867616090.23093</v>
      </c>
      <c r="DP168" s="50" t="e">
        <f t="shared" si="378"/>
        <v>#DIV/0!</v>
      </c>
      <c r="DQ168" s="50" t="e">
        <f t="shared" si="379"/>
        <v>#DIV/0!</v>
      </c>
      <c r="DR168" s="50">
        <f>('He Data'!P170/1000000000)*0.0000000008107131194</f>
        <v>8.1071311940000007E-19</v>
      </c>
      <c r="DS168" s="50">
        <f>('He Data'!P170/1000000000)/3785.41178*42</f>
        <v>1.1095226210766429E-11</v>
      </c>
      <c r="DW168" s="213">
        <f t="shared" si="452"/>
        <v>0</v>
      </c>
      <c r="DX168" s="324">
        <f t="shared" si="453"/>
        <v>11.682668485640901</v>
      </c>
      <c r="DY168" s="325">
        <f t="shared" si="380"/>
        <v>12.479820849095493</v>
      </c>
      <c r="DZ168" s="326">
        <f t="shared" si="381"/>
        <v>11682668.485640902</v>
      </c>
      <c r="EA168" s="326">
        <f t="shared" si="382"/>
        <v>4.4615793103292131E-14</v>
      </c>
      <c r="EB168" s="324">
        <f t="shared" si="383"/>
        <v>-5.40299948539397E-7</v>
      </c>
      <c r="EC168" s="326">
        <f t="shared" si="384"/>
        <v>11682662.173495721</v>
      </c>
      <c r="ED168" s="324">
        <f t="shared" si="385"/>
        <v>11.682662173495721</v>
      </c>
      <c r="EE168" s="326"/>
      <c r="EF168" s="457">
        <f>'Picking Information'!B171</f>
        <v>0</v>
      </c>
      <c r="EG168" s="459">
        <f>'Picking Information'!C171</f>
        <v>0</v>
      </c>
      <c r="EH168" s="510">
        <f>IF($EG168="a",'Alpha Ejection Compiler'!G168,IF($EG168="z",'Alpha Ejection Compiler'!N168,IF($EG168="t",'Alpha Ejection Compiler'!U168,IF($EG168="m",'Alpha Ejection Compiler'!AB168,-1))))</f>
        <v>-1</v>
      </c>
      <c r="EI168" s="511">
        <f>'Alpha Ejection Compiler'!E168</f>
        <v>-1</v>
      </c>
      <c r="EJ168" s="30">
        <f>IF($EG168="a",'Alpha Ejection Compiler'!H168,IF($EG168="z",'Alpha Ejection Compiler'!O168,IF($EG168="t",'Alpha Ejection Compiler'!V168,IF($EG168="m",'Alpha Ejection Compiler'!AC168,-1))))</f>
        <v>-1</v>
      </c>
      <c r="EK168" s="30">
        <f>IF($EG168="a",'Alpha Ejection Compiler'!I168,IF($EG168="z",'Alpha Ejection Compiler'!P168,IF($EG168="t",'Alpha Ejection Compiler'!W168,IF($EG168="m",'Alpha Ejection Compiler'!AD168,-1))))</f>
        <v>-1</v>
      </c>
      <c r="EL168" s="30">
        <f>IF($EG168="a",'Alpha Ejection Compiler'!J168,IF($EG168="z",'Alpha Ejection Compiler'!Q168,IF($EG168="t",'Alpha Ejection Compiler'!X168,IF($EG168="m",'Alpha Ejection Compiler'!AE168,-1))))</f>
        <v>-1</v>
      </c>
      <c r="EM168" s="30">
        <f>IF($EG168="a",'Alpha Ejection Compiler'!K168,IF($EG168="z",'Alpha Ejection Compiler'!R168,IF($EG168="t",'Alpha Ejection Compiler'!Y168,IF($EG168="m",'Alpha Ejection Compiler'!AF168,-1))))</f>
        <v>-1</v>
      </c>
      <c r="EN168" s="30">
        <f t="shared" si="386"/>
        <v>-1</v>
      </c>
      <c r="EO168" s="30" t="e">
        <f t="shared" si="387"/>
        <v>#DIV/0!</v>
      </c>
      <c r="EP168" s="213">
        <f t="shared" si="454"/>
        <v>0</v>
      </c>
      <c r="EQ168" s="474">
        <f t="shared" si="455"/>
        <v>11.682662173495721</v>
      </c>
      <c r="ER168" s="475">
        <f t="shared" si="388"/>
        <v>12.479814106248931</v>
      </c>
      <c r="ES168" s="473">
        <f t="shared" si="389"/>
        <v>11682662.173495721</v>
      </c>
      <c r="ET168" s="476">
        <f t="shared" si="390"/>
        <v>-4.4615768974666977E-14</v>
      </c>
      <c r="EU168" s="478">
        <f t="shared" si="391"/>
        <v>1.9999999994905957</v>
      </c>
      <c r="EV168" s="477">
        <f t="shared" si="392"/>
        <v>35047986.514535964</v>
      </c>
      <c r="EW168" s="474">
        <f t="shared" si="393"/>
        <v>35.047986514535964</v>
      </c>
      <c r="EX168" s="474"/>
      <c r="EZ168" s="128">
        <f t="shared" si="394"/>
        <v>2.9704040515747972E-21</v>
      </c>
      <c r="FA168" s="63">
        <f t="shared" si="395"/>
        <v>1.1973081346474233E-22</v>
      </c>
      <c r="FB168" s="67">
        <f t="shared" si="396"/>
        <v>7.2524363184255366E-22</v>
      </c>
      <c r="FC168" s="63">
        <f t="shared" si="397"/>
        <v>0</v>
      </c>
      <c r="FD168" s="63">
        <f t="shared" si="398"/>
        <v>3.8153784968820935E-21</v>
      </c>
      <c r="FE168" s="67">
        <f t="shared" si="399"/>
        <v>1.610802832088443E-10</v>
      </c>
      <c r="FF168" s="67">
        <f t="shared" si="400"/>
        <v>11682668.485640902</v>
      </c>
      <c r="FG168" s="64">
        <f t="shared" si="401"/>
        <v>11.682668485640901</v>
      </c>
      <c r="FH168" s="65" t="e">
        <f t="shared" si="402"/>
        <v>#DIV/0!</v>
      </c>
      <c r="FI168" s="65" t="e">
        <f t="shared" si="403"/>
        <v>#DIV/0!</v>
      </c>
      <c r="FJ168" s="65" t="e">
        <f t="shared" si="404"/>
        <v>#DIV/0!</v>
      </c>
      <c r="FK168" s="63">
        <f t="shared" si="405"/>
        <v>3.8153784968820935E-21</v>
      </c>
      <c r="FL168" s="63">
        <f t="shared" si="406"/>
        <v>4.3317286102918066E-21</v>
      </c>
      <c r="FM168" s="63">
        <f t="shared" si="407"/>
        <v>17675159.6924778</v>
      </c>
      <c r="FN168" s="65">
        <f t="shared" si="456"/>
        <v>17.675159692477799</v>
      </c>
      <c r="FO168" s="66">
        <f t="shared" si="408"/>
        <v>151.29385648665999</v>
      </c>
      <c r="FQ168" s="73">
        <f>IF('Picking Information'!U171="Y",'Calculations Page'!FG168,-1)</f>
        <v>-1</v>
      </c>
      <c r="FR168" s="72">
        <f>IF('Picking Information'!U171="Y",'Calculations Page'!FN168,-1)</f>
        <v>-1</v>
      </c>
      <c r="FS168" s="72" t="e">
        <f>IF('Picking Information'!A171="Y",1,'Calculations Page'!X168)</f>
        <v>#DIV/0!</v>
      </c>
      <c r="FT168" s="72">
        <f t="shared" si="457"/>
        <v>99.853999999999999</v>
      </c>
      <c r="FU168" s="72" t="e">
        <f t="shared" si="409"/>
        <v>#DIV/0!</v>
      </c>
      <c r="FV168" s="72" t="e">
        <f t="shared" si="458"/>
        <v>#DIV/0!</v>
      </c>
      <c r="FW168" s="74" t="e">
        <f t="shared" si="410"/>
        <v>#DIV/0!</v>
      </c>
      <c r="FY168" s="79">
        <f t="shared" si="431"/>
        <v>-4.4615768997394441E-5</v>
      </c>
      <c r="FZ168" s="80">
        <f t="shared" si="432"/>
        <v>-4.4615768997394441E-5</v>
      </c>
      <c r="GA168" s="80">
        <f>(DE168/1000)/'Calculations Page'!EH168</f>
        <v>-5.7387232789423684E-4</v>
      </c>
      <c r="GB168" s="80">
        <f t="shared" si="433"/>
        <v>-8.0649971243075807E-4</v>
      </c>
      <c r="GC168" s="80">
        <f>(DG168/1000)/'Calculations Page'!EH168</f>
        <v>-5.6690426926982033E-4</v>
      </c>
      <c r="GD168" s="80">
        <f t="shared" si="434"/>
        <v>-8.031950017704612E-4</v>
      </c>
      <c r="GE168" s="80">
        <f>(DI168/1000)/'Calculations Page'!EH168</f>
        <v>0</v>
      </c>
      <c r="GF168" s="80" t="e">
        <f t="shared" si="435"/>
        <v>#DIV/0!</v>
      </c>
      <c r="GG168" s="81">
        <f t="shared" si="411"/>
        <v>-7.0709483117264462E-4</v>
      </c>
      <c r="GH168" s="516">
        <f t="shared" si="436"/>
        <v>-1.276655269916807E-22</v>
      </c>
      <c r="GI168" s="515"/>
      <c r="GJ168" s="243"/>
      <c r="GK168" s="85" t="str">
        <f t="shared" si="412"/>
        <v>0.000</v>
      </c>
      <c r="GL168" s="86" t="str">
        <f t="shared" si="413"/>
        <v>0.000</v>
      </c>
      <c r="GM168" s="86" t="str">
        <f t="shared" si="414"/>
        <v>0.00</v>
      </c>
      <c r="GN168" s="86" t="str">
        <f t="shared" si="415"/>
        <v>0.00</v>
      </c>
      <c r="GO168" s="86" t="str">
        <f t="shared" si="416"/>
        <v>0.00</v>
      </c>
      <c r="GP168" s="86" t="str">
        <f t="shared" si="417"/>
        <v>0.00</v>
      </c>
      <c r="GQ168" s="86" t="str">
        <f t="shared" si="418"/>
        <v>0.00</v>
      </c>
      <c r="GR168" s="86" t="e">
        <f t="shared" si="419"/>
        <v>#DIV/0!</v>
      </c>
      <c r="GS168" s="86" t="str">
        <f t="shared" si="420"/>
        <v>-1.00</v>
      </c>
      <c r="GT168" s="86" t="e">
        <f t="shared" si="421"/>
        <v>#DIV/0!</v>
      </c>
      <c r="GU168" s="86" t="e">
        <f t="shared" si="422"/>
        <v>#DIV/0!</v>
      </c>
      <c r="GV168" s="87" t="e">
        <f t="shared" si="423"/>
        <v>#DIV/0!</v>
      </c>
      <c r="GW168" s="87" t="str">
        <f t="shared" si="424"/>
        <v>-1.00</v>
      </c>
      <c r="GX168" s="129"/>
      <c r="GY168" s="93"/>
    </row>
    <row r="169" spans="1:207">
      <c r="A169" s="39">
        <f>'Picking Information'!B172</f>
        <v>0</v>
      </c>
      <c r="B169" s="40">
        <f>'Picking Information'!D172</f>
        <v>0</v>
      </c>
      <c r="C169" s="40">
        <f>'Picking Information'!E172</f>
        <v>0</v>
      </c>
      <c r="D169" s="45">
        <f>'Picking Information'!F172</f>
        <v>0</v>
      </c>
      <c r="E169" s="45">
        <v>1</v>
      </c>
      <c r="F169" s="121">
        <f>'Picking Information'!H172</f>
        <v>0</v>
      </c>
      <c r="G169" s="121">
        <f>'Picking Information'!I172</f>
        <v>0</v>
      </c>
      <c r="H169" s="121">
        <f>'Picking Information'!J172</f>
        <v>0</v>
      </c>
      <c r="I169" s="121">
        <f>'Picking Information'!K172</f>
        <v>0</v>
      </c>
      <c r="J169" s="121">
        <f t="shared" si="320"/>
        <v>0</v>
      </c>
      <c r="K169" s="121">
        <f t="shared" si="321"/>
        <v>0</v>
      </c>
      <c r="L169" s="121">
        <f t="shared" si="322"/>
        <v>0</v>
      </c>
      <c r="M169" s="121">
        <f>IF('Picking Information'!P172="N",'Calculations Page'!F169*1.5,'Calculations Page'!F169)</f>
        <v>0</v>
      </c>
      <c r="N169" s="46">
        <f>'Picking Information'!R172</f>
        <v>0</v>
      </c>
      <c r="O169" s="222"/>
      <c r="P169" s="47">
        <f t="shared" si="323"/>
        <v>0</v>
      </c>
      <c r="Q169" s="306">
        <f t="shared" si="324"/>
        <v>-1</v>
      </c>
      <c r="R169" s="47">
        <f t="shared" si="325"/>
        <v>1.013358894683579</v>
      </c>
      <c r="S169" s="47" t="e">
        <f t="shared" si="326"/>
        <v>#DIV/0!</v>
      </c>
      <c r="T169" s="47" t="e">
        <f t="shared" si="327"/>
        <v>#DIV/0!</v>
      </c>
      <c r="U169" s="47">
        <f t="shared" si="328"/>
        <v>0.77623303054496762</v>
      </c>
      <c r="V169" s="47" t="e">
        <f t="shared" si="329"/>
        <v>#DIV/0!</v>
      </c>
      <c r="W169" s="47" t="e">
        <f t="shared" si="330"/>
        <v>#DIV/0!</v>
      </c>
      <c r="X169" s="239" t="e">
        <f t="shared" si="331"/>
        <v>#DIV/0!</v>
      </c>
      <c r="Y169" s="306">
        <f t="shared" si="437"/>
        <v>-6350.29</v>
      </c>
      <c r="Z169" s="306">
        <f t="shared" si="438"/>
        <v>-5</v>
      </c>
      <c r="AA169" s="192"/>
      <c r="AB169" s="192"/>
      <c r="AC169" s="192"/>
      <c r="AD169" s="192"/>
      <c r="AE169" s="192"/>
      <c r="AF169" s="192"/>
      <c r="AG169" s="251">
        <f t="shared" si="425"/>
        <v>1433738424205.7283</v>
      </c>
      <c r="AH169" s="246">
        <f t="shared" si="332"/>
        <v>8608725199.2922001</v>
      </c>
      <c r="AI169" s="246">
        <f t="shared" si="426"/>
        <v>1691112105561.1543</v>
      </c>
      <c r="AJ169" s="246">
        <f t="shared" si="333"/>
        <v>13847555888.523577</v>
      </c>
      <c r="AK169" s="246">
        <f t="shared" si="427"/>
        <v>174546574.43947619</v>
      </c>
      <c r="AL169" s="246">
        <f t="shared" si="334"/>
        <v>79527107.403615773</v>
      </c>
      <c r="AM169" s="213">
        <f t="shared" si="439"/>
        <v>0</v>
      </c>
      <c r="AN169" s="256">
        <f t="shared" si="335"/>
        <v>1303284548.9639471</v>
      </c>
      <c r="AO169" s="252">
        <f t="shared" si="336"/>
        <v>1433738424205.7283</v>
      </c>
      <c r="AP169" s="252">
        <f t="shared" si="428"/>
        <v>-2.199E-3</v>
      </c>
      <c r="AQ169" s="252">
        <f t="shared" si="429"/>
        <v>-0.99998423165137618</v>
      </c>
      <c r="AR169" s="252">
        <f t="shared" si="337"/>
        <v>8608725199.2922001</v>
      </c>
      <c r="AS169" s="252">
        <f t="shared" si="430"/>
        <v>1.6318924942564423E-4</v>
      </c>
      <c r="AT169" s="252">
        <f t="shared" si="338"/>
        <v>-7.452123257462559E-2</v>
      </c>
      <c r="AU169" s="252">
        <f t="shared" si="339"/>
        <v>137290153.01859486</v>
      </c>
      <c r="AV169" s="252">
        <f t="shared" si="440"/>
        <v>9456562.6330664139</v>
      </c>
      <c r="AW169" s="252">
        <f t="shared" si="340"/>
        <v>996169.97067578149</v>
      </c>
      <c r="AX169" s="252">
        <f t="shared" si="441"/>
        <v>2673662207.5426502</v>
      </c>
      <c r="AY169" s="252">
        <f t="shared" si="442"/>
        <v>1691112105561.1543</v>
      </c>
      <c r="AZ169" s="252">
        <f t="shared" si="443"/>
        <v>-0.13029600894067567</v>
      </c>
      <c r="BA169" s="252">
        <f t="shared" si="444"/>
        <v>-1</v>
      </c>
      <c r="BB169" s="252">
        <f t="shared" si="445"/>
        <v>13847555888.523577</v>
      </c>
      <c r="BC169" s="252">
        <f t="shared" si="446"/>
        <v>5.34545603211162E-4</v>
      </c>
      <c r="BD169" s="252">
        <f t="shared" si="447"/>
        <v>-4.1025163014571245E-3</v>
      </c>
      <c r="BE169" s="252">
        <f t="shared" si="448"/>
        <v>26831629.130094022</v>
      </c>
      <c r="BF169" s="252">
        <f t="shared" si="341"/>
        <v>269331.52955150726</v>
      </c>
      <c r="BG169" s="252">
        <f t="shared" si="342"/>
        <v>124328.76421099737</v>
      </c>
      <c r="BH169" s="213"/>
      <c r="BI169" s="213"/>
      <c r="BJ169" s="213"/>
      <c r="BK169" s="213"/>
      <c r="BL169" s="213">
        <f t="shared" si="449"/>
        <v>0</v>
      </c>
      <c r="BM169" s="485">
        <f>(($AC$20-'ICPMS Data'!V170)/('ICPMS Data'!V170/$AC$12-1)*AG169)</f>
        <v>1442224508600.5576</v>
      </c>
      <c r="BN169" s="485">
        <f t="shared" si="343"/>
        <v>1433738424205.7283</v>
      </c>
      <c r="BO169" s="485">
        <f>$AC$33-'ICPMS Data'!V170</f>
        <v>-0.99999899999999997</v>
      </c>
      <c r="BP169" s="485">
        <f>'ICPMS Data'!V170/$AC$12-1</f>
        <v>-0.9928325688073395</v>
      </c>
      <c r="BQ169" s="485">
        <f t="shared" si="344"/>
        <v>8608725199.2922001</v>
      </c>
      <c r="BR169" s="485">
        <f>SQRT($AD$33^2+'ICPMS Data'!W170^2)</f>
        <v>1</v>
      </c>
      <c r="BS169" s="485">
        <f>BP169*SQRT(('ICPMS Data'!W170/'ICPMS Data'!V170)^2+($AE$12/$AC$12)^2)</f>
        <v>-0.99285807041188889</v>
      </c>
      <c r="BT169" s="485">
        <f t="shared" si="345"/>
        <v>2039659057534.6572</v>
      </c>
      <c r="BU169" s="485">
        <f t="shared" si="450"/>
        <v>10464703511.882029</v>
      </c>
      <c r="BV169" s="485">
        <f t="shared" si="346"/>
        <v>14799656485.616226</v>
      </c>
      <c r="BW169" s="485">
        <f>AI169*(($AC$21-'ICPMS Data'!X170)/('ICPMS Data'!X170/$AC$13-1))</f>
        <v>1473438918630.7102</v>
      </c>
      <c r="BX169" s="485">
        <f t="shared" si="347"/>
        <v>1691112105561.1543</v>
      </c>
      <c r="BY169" s="485">
        <f>$AC$34-'ICPMS Data'!X170</f>
        <v>-0.99999899999999997</v>
      </c>
      <c r="BZ169" s="485">
        <f>'ICPMS Data'!X170/$AC$13-1</f>
        <v>-1</v>
      </c>
      <c r="CA169" s="485">
        <f t="shared" si="348"/>
        <v>13847555888.523577</v>
      </c>
      <c r="CB169" s="485">
        <f>SQRT($AD$34^2+'ICPMS Data'!Y170^2)</f>
        <v>1</v>
      </c>
      <c r="CC169" s="485">
        <f>BZ169*SQRT(('ICPMS Data'!Y170/'ICPMS Data'!X170)^2+($AE$13/$AC$13)^2)</f>
        <v>-1</v>
      </c>
      <c r="CD169" s="485">
        <f t="shared" si="349"/>
        <v>2083793272822.5024</v>
      </c>
      <c r="CE169" s="485">
        <v>0</v>
      </c>
      <c r="CF169" s="485">
        <v>0</v>
      </c>
      <c r="CG169" s="213">
        <f t="shared" si="350"/>
        <v>0</v>
      </c>
      <c r="CH169" s="262">
        <f t="shared" si="351"/>
        <v>1440921224051.5938</v>
      </c>
      <c r="CI169" s="257">
        <f t="shared" si="352"/>
        <v>2039659062155.1809</v>
      </c>
      <c r="CJ169" s="257">
        <f t="shared" si="451"/>
        <v>10455246949.248962</v>
      </c>
      <c r="CK169" s="257">
        <f t="shared" si="353"/>
        <v>14799656519.142496</v>
      </c>
      <c r="CL169" s="262">
        <f t="shared" si="354"/>
        <v>1470765256423.1675</v>
      </c>
      <c r="CM169" s="257">
        <f t="shared" si="355"/>
        <v>2083793272995.249</v>
      </c>
      <c r="CN169" s="262">
        <f t="shared" si="356"/>
        <v>-269331.52955150726</v>
      </c>
      <c r="CO169" s="257">
        <f t="shared" si="357"/>
        <v>124328.76421099737</v>
      </c>
      <c r="CP169" s="286"/>
      <c r="CQ169" s="218">
        <f t="shared" si="358"/>
        <v>2.4109243704332935E-12</v>
      </c>
      <c r="CR169" s="48">
        <f t="shared" si="359"/>
        <v>3.3882271664527924E-12</v>
      </c>
      <c r="CS169" s="219">
        <f t="shared" si="360"/>
        <v>2.3935568505840428E-12</v>
      </c>
      <c r="CT169" s="219">
        <f t="shared" si="361"/>
        <v>3.3881379770019618E-12</v>
      </c>
      <c r="CU169" s="323">
        <f t="shared" si="362"/>
        <v>0.56437141893797726</v>
      </c>
      <c r="CV169" s="219">
        <f t="shared" si="363"/>
        <v>1.7367519849250768E-14</v>
      </c>
      <c r="CW169" s="219">
        <f t="shared" si="364"/>
        <v>2.4584147041764943E-14</v>
      </c>
      <c r="CX169" s="323">
        <f t="shared" si="365"/>
        <v>3.5831675947316753E-3</v>
      </c>
      <c r="CY169" s="48">
        <f t="shared" si="366"/>
        <v>2.443131655187986E-12</v>
      </c>
      <c r="CZ169" s="48">
        <f t="shared" si="367"/>
        <v>3.4614506195934368E-12</v>
      </c>
      <c r="DA169" s="323">
        <f t="shared" si="368"/>
        <v>0.43204541346729097</v>
      </c>
      <c r="DB169" s="219">
        <f t="shared" si="369"/>
        <v>0</v>
      </c>
      <c r="DC169" s="219">
        <f t="shared" si="370"/>
        <v>0</v>
      </c>
      <c r="DD169" s="213"/>
      <c r="DE169" s="267">
        <f t="shared" si="371"/>
        <v>0.57387232789423681</v>
      </c>
      <c r="DF169" s="263">
        <f t="shared" si="372"/>
        <v>0.80649971243075813</v>
      </c>
      <c r="DG169" s="263">
        <f t="shared" si="373"/>
        <v>0.56690426926982029</v>
      </c>
      <c r="DH169" s="263">
        <f t="shared" si="374"/>
        <v>0.8031950017704611</v>
      </c>
      <c r="DI169" s="263">
        <f t="shared" si="375"/>
        <v>0</v>
      </c>
      <c r="DJ169" s="268">
        <f t="shared" si="376"/>
        <v>0</v>
      </c>
      <c r="DL169" s="49">
        <f>'He Data'!P171/(1000000000*22413.6)</f>
        <v>4.4615768997394438E-14</v>
      </c>
      <c r="DM169" s="45">
        <f>DL169*('He Data'!Q171/'He Data'!P171)</f>
        <v>4.4615768997394438E-14</v>
      </c>
      <c r="DN169" s="50">
        <f t="shared" si="377"/>
        <v>26867616090.23093</v>
      </c>
      <c r="DO169" s="51">
        <f>DN169*('He Data'!Q171/'He Data'!P171)</f>
        <v>26867616090.23093</v>
      </c>
      <c r="DP169" s="50" t="e">
        <f t="shared" si="378"/>
        <v>#DIV/0!</v>
      </c>
      <c r="DQ169" s="50" t="e">
        <f t="shared" si="379"/>
        <v>#DIV/0!</v>
      </c>
      <c r="DR169" s="50">
        <f>('He Data'!P171/1000000000)*0.0000000008107131194</f>
        <v>8.1071311940000007E-19</v>
      </c>
      <c r="DS169" s="50">
        <f>('He Data'!P171/1000000000)/3785.41178*42</f>
        <v>1.1095226210766429E-11</v>
      </c>
      <c r="DW169" s="213">
        <f t="shared" si="452"/>
        <v>0</v>
      </c>
      <c r="DX169" s="324">
        <f t="shared" si="453"/>
        <v>11.682668485640901</v>
      </c>
      <c r="DY169" s="325">
        <f t="shared" si="380"/>
        <v>12.479820849095493</v>
      </c>
      <c r="DZ169" s="326">
        <f t="shared" si="381"/>
        <v>11682668.485640902</v>
      </c>
      <c r="EA169" s="326">
        <f t="shared" si="382"/>
        <v>4.4615793103292131E-14</v>
      </c>
      <c r="EB169" s="324">
        <f t="shared" si="383"/>
        <v>-5.40299948539397E-7</v>
      </c>
      <c r="EC169" s="326">
        <f t="shared" si="384"/>
        <v>11682662.173495721</v>
      </c>
      <c r="ED169" s="324">
        <f t="shared" si="385"/>
        <v>11.682662173495721</v>
      </c>
      <c r="EE169" s="326"/>
      <c r="EF169" s="457">
        <f>'Picking Information'!B172</f>
        <v>0</v>
      </c>
      <c r="EG169" s="459">
        <f>'Picking Information'!C172</f>
        <v>0</v>
      </c>
      <c r="EH169" s="510">
        <f>IF($EG169="a",'Alpha Ejection Compiler'!G169,IF($EG169="z",'Alpha Ejection Compiler'!N169,IF($EG169="t",'Alpha Ejection Compiler'!U169,IF($EG169="m",'Alpha Ejection Compiler'!AB169,-1))))</f>
        <v>-1</v>
      </c>
      <c r="EI169" s="511">
        <f>'Alpha Ejection Compiler'!E169</f>
        <v>-1</v>
      </c>
      <c r="EJ169" s="30">
        <f>IF($EG169="a",'Alpha Ejection Compiler'!H169,IF($EG169="z",'Alpha Ejection Compiler'!O169,IF($EG169="t",'Alpha Ejection Compiler'!V169,IF($EG169="m",'Alpha Ejection Compiler'!AC169,-1))))</f>
        <v>-1</v>
      </c>
      <c r="EK169" s="30">
        <f>IF($EG169="a",'Alpha Ejection Compiler'!I169,IF($EG169="z",'Alpha Ejection Compiler'!P169,IF($EG169="t",'Alpha Ejection Compiler'!W169,IF($EG169="m",'Alpha Ejection Compiler'!AD169,-1))))</f>
        <v>-1</v>
      </c>
      <c r="EL169" s="30">
        <f>IF($EG169="a",'Alpha Ejection Compiler'!J169,IF($EG169="z",'Alpha Ejection Compiler'!Q169,IF($EG169="t",'Alpha Ejection Compiler'!X169,IF($EG169="m",'Alpha Ejection Compiler'!AE169,-1))))</f>
        <v>-1</v>
      </c>
      <c r="EM169" s="30">
        <f>IF($EG169="a",'Alpha Ejection Compiler'!K169,IF($EG169="z",'Alpha Ejection Compiler'!R169,IF($EG169="t",'Alpha Ejection Compiler'!Y169,IF($EG169="m",'Alpha Ejection Compiler'!AF169,-1))))</f>
        <v>-1</v>
      </c>
      <c r="EN169" s="30">
        <f t="shared" si="386"/>
        <v>-1</v>
      </c>
      <c r="EO169" s="30" t="e">
        <f t="shared" si="387"/>
        <v>#DIV/0!</v>
      </c>
      <c r="EP169" s="213">
        <f t="shared" si="454"/>
        <v>0</v>
      </c>
      <c r="EQ169" s="474">
        <f t="shared" si="455"/>
        <v>11.682662173495721</v>
      </c>
      <c r="ER169" s="475">
        <f t="shared" si="388"/>
        <v>12.479814106248931</v>
      </c>
      <c r="ES169" s="473">
        <f t="shared" si="389"/>
        <v>11682662.173495721</v>
      </c>
      <c r="ET169" s="476">
        <f t="shared" si="390"/>
        <v>-4.4615768974666977E-14</v>
      </c>
      <c r="EU169" s="478">
        <f t="shared" si="391"/>
        <v>1.9999999994905957</v>
      </c>
      <c r="EV169" s="477">
        <f t="shared" si="392"/>
        <v>35047986.514535964</v>
      </c>
      <c r="EW169" s="474">
        <f t="shared" si="393"/>
        <v>35.047986514535964</v>
      </c>
      <c r="EX169" s="474"/>
      <c r="EZ169" s="128">
        <f t="shared" si="394"/>
        <v>2.9704040515747972E-21</v>
      </c>
      <c r="FA169" s="63">
        <f t="shared" si="395"/>
        <v>1.1973081346474233E-22</v>
      </c>
      <c r="FB169" s="67">
        <f t="shared" si="396"/>
        <v>7.2524363184255366E-22</v>
      </c>
      <c r="FC169" s="63">
        <f t="shared" si="397"/>
        <v>0</v>
      </c>
      <c r="FD169" s="63">
        <f t="shared" si="398"/>
        <v>3.8153784968820935E-21</v>
      </c>
      <c r="FE169" s="67">
        <f t="shared" si="399"/>
        <v>1.610802832088443E-10</v>
      </c>
      <c r="FF169" s="67">
        <f t="shared" si="400"/>
        <v>11682668.485640902</v>
      </c>
      <c r="FG169" s="64">
        <f t="shared" si="401"/>
        <v>11.682668485640901</v>
      </c>
      <c r="FH169" s="65" t="e">
        <f t="shared" si="402"/>
        <v>#DIV/0!</v>
      </c>
      <c r="FI169" s="65" t="e">
        <f t="shared" si="403"/>
        <v>#DIV/0!</v>
      </c>
      <c r="FJ169" s="65" t="e">
        <f t="shared" si="404"/>
        <v>#DIV/0!</v>
      </c>
      <c r="FK169" s="63">
        <f t="shared" si="405"/>
        <v>3.8153784968820935E-21</v>
      </c>
      <c r="FL169" s="63">
        <f t="shared" si="406"/>
        <v>4.3317286102918066E-21</v>
      </c>
      <c r="FM169" s="63">
        <f t="shared" si="407"/>
        <v>17675159.6924778</v>
      </c>
      <c r="FN169" s="65">
        <f t="shared" si="456"/>
        <v>17.675159692477799</v>
      </c>
      <c r="FO169" s="66">
        <f t="shared" si="408"/>
        <v>151.29385648665999</v>
      </c>
      <c r="FQ169" s="73">
        <f>IF('Picking Information'!U172="Y",'Calculations Page'!FG169,-1)</f>
        <v>-1</v>
      </c>
      <c r="FR169" s="72">
        <f>IF('Picking Information'!U172="Y",'Calculations Page'!FN169,-1)</f>
        <v>-1</v>
      </c>
      <c r="FS169" s="72" t="e">
        <f>IF('Picking Information'!A172="Y",1,'Calculations Page'!X169)</f>
        <v>#DIV/0!</v>
      </c>
      <c r="FT169" s="72">
        <f t="shared" si="457"/>
        <v>99.853999999999999</v>
      </c>
      <c r="FU169" s="72" t="e">
        <f t="shared" si="409"/>
        <v>#DIV/0!</v>
      </c>
      <c r="FV169" s="72" t="e">
        <f t="shared" si="458"/>
        <v>#DIV/0!</v>
      </c>
      <c r="FW169" s="74" t="e">
        <f t="shared" si="410"/>
        <v>#DIV/0!</v>
      </c>
      <c r="FY169" s="79">
        <f t="shared" si="431"/>
        <v>-4.4615768997394441E-5</v>
      </c>
      <c r="FZ169" s="80">
        <f t="shared" si="432"/>
        <v>-4.4615768997394441E-5</v>
      </c>
      <c r="GA169" s="80">
        <f>(DE169/1000)/'Calculations Page'!EH169</f>
        <v>-5.7387232789423684E-4</v>
      </c>
      <c r="GB169" s="80">
        <f t="shared" si="433"/>
        <v>-8.0649971243075807E-4</v>
      </c>
      <c r="GC169" s="80">
        <f>(DG169/1000)/'Calculations Page'!EH169</f>
        <v>-5.6690426926982033E-4</v>
      </c>
      <c r="GD169" s="80">
        <f t="shared" si="434"/>
        <v>-8.031950017704612E-4</v>
      </c>
      <c r="GE169" s="80">
        <f>(DI169/1000)/'Calculations Page'!EH169</f>
        <v>0</v>
      </c>
      <c r="GF169" s="80" t="e">
        <f t="shared" si="435"/>
        <v>#DIV/0!</v>
      </c>
      <c r="GG169" s="81">
        <f t="shared" si="411"/>
        <v>-7.0709483117264462E-4</v>
      </c>
      <c r="GH169" s="516">
        <f t="shared" si="436"/>
        <v>-1.276655269916807E-22</v>
      </c>
      <c r="GI169" s="515"/>
      <c r="GJ169" s="243"/>
      <c r="GK169" s="85" t="str">
        <f t="shared" si="412"/>
        <v>0.000</v>
      </c>
      <c r="GL169" s="86" t="str">
        <f t="shared" si="413"/>
        <v>0.000</v>
      </c>
      <c r="GM169" s="86" t="str">
        <f t="shared" si="414"/>
        <v>0.00</v>
      </c>
      <c r="GN169" s="86" t="str">
        <f t="shared" si="415"/>
        <v>0.00</v>
      </c>
      <c r="GO169" s="86" t="str">
        <f t="shared" si="416"/>
        <v>0.00</v>
      </c>
      <c r="GP169" s="86" t="str">
        <f t="shared" si="417"/>
        <v>0.00</v>
      </c>
      <c r="GQ169" s="86" t="str">
        <f t="shared" si="418"/>
        <v>0.00</v>
      </c>
      <c r="GR169" s="86" t="e">
        <f t="shared" si="419"/>
        <v>#DIV/0!</v>
      </c>
      <c r="GS169" s="86" t="str">
        <f t="shared" si="420"/>
        <v>-1.00</v>
      </c>
      <c r="GT169" s="86" t="e">
        <f t="shared" si="421"/>
        <v>#DIV/0!</v>
      </c>
      <c r="GU169" s="86" t="e">
        <f t="shared" si="422"/>
        <v>#DIV/0!</v>
      </c>
      <c r="GV169" s="87" t="e">
        <f t="shared" si="423"/>
        <v>#DIV/0!</v>
      </c>
      <c r="GW169" s="87" t="str">
        <f t="shared" si="424"/>
        <v>-1.00</v>
      </c>
      <c r="GX169" s="129"/>
      <c r="GY169" s="93"/>
    </row>
    <row r="170" spans="1:207">
      <c r="A170" s="39">
        <f>'Picking Information'!B173</f>
        <v>0</v>
      </c>
      <c r="B170" s="40">
        <f>'Picking Information'!D173</f>
        <v>0</v>
      </c>
      <c r="C170" s="40">
        <f>'Picking Information'!E173</f>
        <v>0</v>
      </c>
      <c r="D170" s="45">
        <f>'Picking Information'!F173</f>
        <v>0</v>
      </c>
      <c r="E170" s="45">
        <v>1</v>
      </c>
      <c r="F170" s="121">
        <f>'Picking Information'!H173</f>
        <v>0</v>
      </c>
      <c r="G170" s="121">
        <f>'Picking Information'!I173</f>
        <v>0</v>
      </c>
      <c r="H170" s="121">
        <f>'Picking Information'!J173</f>
        <v>0</v>
      </c>
      <c r="I170" s="121">
        <f>'Picking Information'!K173</f>
        <v>0</v>
      </c>
      <c r="J170" s="121">
        <f t="shared" si="320"/>
        <v>0</v>
      </c>
      <c r="K170" s="121">
        <f t="shared" si="321"/>
        <v>0</v>
      </c>
      <c r="L170" s="121">
        <f t="shared" si="322"/>
        <v>0</v>
      </c>
      <c r="M170" s="121">
        <f>IF('Picking Information'!P173="N",'Calculations Page'!F170*1.5,'Calculations Page'!F170)</f>
        <v>0</v>
      </c>
      <c r="N170" s="46">
        <f>'Picking Information'!R173</f>
        <v>0</v>
      </c>
      <c r="O170" s="222"/>
      <c r="P170" s="47">
        <f t="shared" si="323"/>
        <v>0</v>
      </c>
      <c r="Q170" s="306">
        <f t="shared" si="324"/>
        <v>-1</v>
      </c>
      <c r="R170" s="47">
        <f t="shared" si="325"/>
        <v>1.013358894683579</v>
      </c>
      <c r="S170" s="47" t="e">
        <f t="shared" si="326"/>
        <v>#DIV/0!</v>
      </c>
      <c r="T170" s="47" t="e">
        <f t="shared" si="327"/>
        <v>#DIV/0!</v>
      </c>
      <c r="U170" s="47">
        <f t="shared" si="328"/>
        <v>0.77623303054496762</v>
      </c>
      <c r="V170" s="47" t="e">
        <f t="shared" si="329"/>
        <v>#DIV/0!</v>
      </c>
      <c r="W170" s="47" t="e">
        <f t="shared" si="330"/>
        <v>#DIV/0!</v>
      </c>
      <c r="X170" s="239" t="e">
        <f t="shared" si="331"/>
        <v>#DIV/0!</v>
      </c>
      <c r="Y170" s="306">
        <f t="shared" si="437"/>
        <v>-6350.29</v>
      </c>
      <c r="Z170" s="306">
        <f t="shared" si="438"/>
        <v>-5</v>
      </c>
      <c r="AA170" s="192"/>
      <c r="AB170" s="192"/>
      <c r="AC170" s="192"/>
      <c r="AD170" s="192"/>
      <c r="AE170" s="192"/>
      <c r="AF170" s="192"/>
      <c r="AG170" s="251">
        <f t="shared" si="425"/>
        <v>1433738424205.7283</v>
      </c>
      <c r="AH170" s="246">
        <f t="shared" si="332"/>
        <v>8608725199.2922001</v>
      </c>
      <c r="AI170" s="246">
        <f t="shared" si="426"/>
        <v>1691112105561.1543</v>
      </c>
      <c r="AJ170" s="246">
        <f t="shared" si="333"/>
        <v>13847555888.523577</v>
      </c>
      <c r="AK170" s="246">
        <f t="shared" si="427"/>
        <v>174546574.43947619</v>
      </c>
      <c r="AL170" s="246">
        <f t="shared" si="334"/>
        <v>79527107.403615773</v>
      </c>
      <c r="AM170" s="213">
        <f t="shared" si="439"/>
        <v>0</v>
      </c>
      <c r="AN170" s="256">
        <f t="shared" si="335"/>
        <v>1303284548.9639471</v>
      </c>
      <c r="AO170" s="252">
        <f t="shared" si="336"/>
        <v>1433738424205.7283</v>
      </c>
      <c r="AP170" s="252">
        <f t="shared" si="428"/>
        <v>-2.199E-3</v>
      </c>
      <c r="AQ170" s="252">
        <f t="shared" si="429"/>
        <v>-0.99998423165137618</v>
      </c>
      <c r="AR170" s="252">
        <f t="shared" si="337"/>
        <v>8608725199.2922001</v>
      </c>
      <c r="AS170" s="252">
        <f t="shared" si="430"/>
        <v>1.6318924942564423E-4</v>
      </c>
      <c r="AT170" s="252">
        <f t="shared" si="338"/>
        <v>-7.452123257462559E-2</v>
      </c>
      <c r="AU170" s="252">
        <f t="shared" si="339"/>
        <v>137290153.01859486</v>
      </c>
      <c r="AV170" s="252">
        <f t="shared" si="440"/>
        <v>9456562.6330664139</v>
      </c>
      <c r="AW170" s="252">
        <f t="shared" si="340"/>
        <v>996169.97067578149</v>
      </c>
      <c r="AX170" s="252">
        <f t="shared" si="441"/>
        <v>2673662207.5426502</v>
      </c>
      <c r="AY170" s="252">
        <f t="shared" si="442"/>
        <v>1691112105561.1543</v>
      </c>
      <c r="AZ170" s="252">
        <f t="shared" si="443"/>
        <v>-0.13029600894067567</v>
      </c>
      <c r="BA170" s="252">
        <f t="shared" si="444"/>
        <v>-1</v>
      </c>
      <c r="BB170" s="252">
        <f t="shared" si="445"/>
        <v>13847555888.523577</v>
      </c>
      <c r="BC170" s="252">
        <f t="shared" si="446"/>
        <v>5.34545603211162E-4</v>
      </c>
      <c r="BD170" s="252">
        <f t="shared" si="447"/>
        <v>-4.1025163014571245E-3</v>
      </c>
      <c r="BE170" s="252">
        <f t="shared" si="448"/>
        <v>26831629.130094022</v>
      </c>
      <c r="BF170" s="252">
        <f t="shared" si="341"/>
        <v>269331.52955150726</v>
      </c>
      <c r="BG170" s="252">
        <f t="shared" si="342"/>
        <v>124328.76421099737</v>
      </c>
      <c r="BH170" s="213"/>
      <c r="BI170" s="213"/>
      <c r="BJ170" s="213"/>
      <c r="BK170" s="213"/>
      <c r="BL170" s="213">
        <f t="shared" si="449"/>
        <v>0</v>
      </c>
      <c r="BM170" s="485">
        <f>(($AC$20-'ICPMS Data'!V171)/('ICPMS Data'!V171/$AC$12-1)*AG170)</f>
        <v>1442224508600.5576</v>
      </c>
      <c r="BN170" s="485">
        <f t="shared" si="343"/>
        <v>1433738424205.7283</v>
      </c>
      <c r="BO170" s="485">
        <f>$AC$33-'ICPMS Data'!V171</f>
        <v>-0.99999899999999997</v>
      </c>
      <c r="BP170" s="485">
        <f>'ICPMS Data'!V171/$AC$12-1</f>
        <v>-0.9928325688073395</v>
      </c>
      <c r="BQ170" s="485">
        <f t="shared" si="344"/>
        <v>8608725199.2922001</v>
      </c>
      <c r="BR170" s="485">
        <f>SQRT($AD$33^2+'ICPMS Data'!W171^2)</f>
        <v>1</v>
      </c>
      <c r="BS170" s="485">
        <f>BP170*SQRT(('ICPMS Data'!W171/'ICPMS Data'!V171)^2+($AE$12/$AC$12)^2)</f>
        <v>-0.99285807041188889</v>
      </c>
      <c r="BT170" s="485">
        <f t="shared" si="345"/>
        <v>2039659057534.6572</v>
      </c>
      <c r="BU170" s="485">
        <f t="shared" si="450"/>
        <v>10464703511.882029</v>
      </c>
      <c r="BV170" s="485">
        <f t="shared" si="346"/>
        <v>14799656485.616226</v>
      </c>
      <c r="BW170" s="485">
        <f>AI170*(($AC$21-'ICPMS Data'!X171)/('ICPMS Data'!X171/$AC$13-1))</f>
        <v>1473438918630.7102</v>
      </c>
      <c r="BX170" s="485">
        <f t="shared" si="347"/>
        <v>1691112105561.1543</v>
      </c>
      <c r="BY170" s="485">
        <f>$AC$34-'ICPMS Data'!X171</f>
        <v>-0.99999899999999997</v>
      </c>
      <c r="BZ170" s="485">
        <f>'ICPMS Data'!X171/$AC$13-1</f>
        <v>-1</v>
      </c>
      <c r="CA170" s="485">
        <f t="shared" si="348"/>
        <v>13847555888.523577</v>
      </c>
      <c r="CB170" s="485">
        <f>SQRT($AD$34^2+'ICPMS Data'!Y171^2)</f>
        <v>1</v>
      </c>
      <c r="CC170" s="485">
        <f>BZ170*SQRT(('ICPMS Data'!Y171/'ICPMS Data'!X171)^2+($AE$13/$AC$13)^2)</f>
        <v>-1</v>
      </c>
      <c r="CD170" s="485">
        <f t="shared" si="349"/>
        <v>2083793272822.5024</v>
      </c>
      <c r="CE170" s="485">
        <v>0</v>
      </c>
      <c r="CF170" s="485">
        <v>0</v>
      </c>
      <c r="CG170" s="213">
        <f t="shared" si="350"/>
        <v>0</v>
      </c>
      <c r="CH170" s="262">
        <f t="shared" si="351"/>
        <v>1440921224051.5938</v>
      </c>
      <c r="CI170" s="257">
        <f t="shared" si="352"/>
        <v>2039659062155.1809</v>
      </c>
      <c r="CJ170" s="257">
        <f t="shared" si="451"/>
        <v>10455246949.248962</v>
      </c>
      <c r="CK170" s="257">
        <f t="shared" si="353"/>
        <v>14799656519.142496</v>
      </c>
      <c r="CL170" s="262">
        <f t="shared" si="354"/>
        <v>1470765256423.1675</v>
      </c>
      <c r="CM170" s="257">
        <f t="shared" si="355"/>
        <v>2083793272995.249</v>
      </c>
      <c r="CN170" s="262">
        <f t="shared" si="356"/>
        <v>-269331.52955150726</v>
      </c>
      <c r="CO170" s="257">
        <f t="shared" si="357"/>
        <v>124328.76421099737</v>
      </c>
      <c r="CP170" s="286"/>
      <c r="CQ170" s="218">
        <f t="shared" si="358"/>
        <v>2.4109243704332935E-12</v>
      </c>
      <c r="CR170" s="48">
        <f t="shared" si="359"/>
        <v>3.3882271664527924E-12</v>
      </c>
      <c r="CS170" s="219">
        <f t="shared" si="360"/>
        <v>2.3935568505840428E-12</v>
      </c>
      <c r="CT170" s="219">
        <f t="shared" si="361"/>
        <v>3.3881379770019618E-12</v>
      </c>
      <c r="CU170" s="323">
        <f t="shared" si="362"/>
        <v>0.56437141893797726</v>
      </c>
      <c r="CV170" s="219">
        <f t="shared" si="363"/>
        <v>1.7367519849250768E-14</v>
      </c>
      <c r="CW170" s="219">
        <f t="shared" si="364"/>
        <v>2.4584147041764943E-14</v>
      </c>
      <c r="CX170" s="323">
        <f t="shared" si="365"/>
        <v>3.5831675947316753E-3</v>
      </c>
      <c r="CY170" s="48">
        <f t="shared" si="366"/>
        <v>2.443131655187986E-12</v>
      </c>
      <c r="CZ170" s="48">
        <f t="shared" si="367"/>
        <v>3.4614506195934368E-12</v>
      </c>
      <c r="DA170" s="323">
        <f t="shared" si="368"/>
        <v>0.43204541346729097</v>
      </c>
      <c r="DB170" s="219">
        <f t="shared" si="369"/>
        <v>0</v>
      </c>
      <c r="DC170" s="219">
        <f t="shared" si="370"/>
        <v>0</v>
      </c>
      <c r="DD170" s="213"/>
      <c r="DE170" s="267">
        <f t="shared" si="371"/>
        <v>0.57387232789423681</v>
      </c>
      <c r="DF170" s="263">
        <f t="shared" si="372"/>
        <v>0.80649971243075813</v>
      </c>
      <c r="DG170" s="263">
        <f t="shared" si="373"/>
        <v>0.56690426926982029</v>
      </c>
      <c r="DH170" s="263">
        <f t="shared" si="374"/>
        <v>0.8031950017704611</v>
      </c>
      <c r="DI170" s="263">
        <f t="shared" si="375"/>
        <v>0</v>
      </c>
      <c r="DJ170" s="268">
        <f t="shared" si="376"/>
        <v>0</v>
      </c>
      <c r="DL170" s="49">
        <f>'He Data'!P172/(1000000000*22413.6)</f>
        <v>4.4615768997394438E-14</v>
      </c>
      <c r="DM170" s="45">
        <f>DL170*('He Data'!Q172/'He Data'!P172)</f>
        <v>4.4615768997394438E-14</v>
      </c>
      <c r="DN170" s="50">
        <f t="shared" si="377"/>
        <v>26867616090.23093</v>
      </c>
      <c r="DO170" s="51">
        <f>DN170*('He Data'!Q172/'He Data'!P172)</f>
        <v>26867616090.23093</v>
      </c>
      <c r="DP170" s="50" t="e">
        <f t="shared" si="378"/>
        <v>#DIV/0!</v>
      </c>
      <c r="DQ170" s="50" t="e">
        <f t="shared" si="379"/>
        <v>#DIV/0!</v>
      </c>
      <c r="DR170" s="50">
        <f>('He Data'!P172/1000000000)*0.0000000008107131194</f>
        <v>8.1071311940000007E-19</v>
      </c>
      <c r="DS170" s="50">
        <f>('He Data'!P172/1000000000)/3785.41178*42</f>
        <v>1.1095226210766429E-11</v>
      </c>
      <c r="DW170" s="213">
        <f t="shared" si="452"/>
        <v>0</v>
      </c>
      <c r="DX170" s="324">
        <f t="shared" si="453"/>
        <v>11.682668485640901</v>
      </c>
      <c r="DY170" s="325">
        <f t="shared" si="380"/>
        <v>12.479820849095493</v>
      </c>
      <c r="DZ170" s="326">
        <f t="shared" si="381"/>
        <v>11682668.485640902</v>
      </c>
      <c r="EA170" s="326">
        <f t="shared" si="382"/>
        <v>4.4615793103292131E-14</v>
      </c>
      <c r="EB170" s="324">
        <f t="shared" si="383"/>
        <v>-5.40299948539397E-7</v>
      </c>
      <c r="EC170" s="326">
        <f t="shared" si="384"/>
        <v>11682662.173495721</v>
      </c>
      <c r="ED170" s="324">
        <f t="shared" si="385"/>
        <v>11.682662173495721</v>
      </c>
      <c r="EE170" s="326"/>
      <c r="EF170" s="457">
        <f>'Picking Information'!B173</f>
        <v>0</v>
      </c>
      <c r="EG170" s="459">
        <f>'Picking Information'!C173</f>
        <v>0</v>
      </c>
      <c r="EH170" s="510">
        <f>IF($EG170="a",'Alpha Ejection Compiler'!G170,IF($EG170="z",'Alpha Ejection Compiler'!N170,IF($EG170="t",'Alpha Ejection Compiler'!U170,IF($EG170="m",'Alpha Ejection Compiler'!AB170,-1))))</f>
        <v>-1</v>
      </c>
      <c r="EI170" s="511">
        <f>'Alpha Ejection Compiler'!E170</f>
        <v>-1</v>
      </c>
      <c r="EJ170" s="30">
        <f>IF($EG170="a",'Alpha Ejection Compiler'!H170,IF($EG170="z",'Alpha Ejection Compiler'!O170,IF($EG170="t",'Alpha Ejection Compiler'!V170,IF($EG170="m",'Alpha Ejection Compiler'!AC170,-1))))</f>
        <v>-1</v>
      </c>
      <c r="EK170" s="30">
        <f>IF($EG170="a",'Alpha Ejection Compiler'!I170,IF($EG170="z",'Alpha Ejection Compiler'!P170,IF($EG170="t",'Alpha Ejection Compiler'!W170,IF($EG170="m",'Alpha Ejection Compiler'!AD170,-1))))</f>
        <v>-1</v>
      </c>
      <c r="EL170" s="30">
        <f>IF($EG170="a",'Alpha Ejection Compiler'!J170,IF($EG170="z",'Alpha Ejection Compiler'!Q170,IF($EG170="t",'Alpha Ejection Compiler'!X170,IF($EG170="m",'Alpha Ejection Compiler'!AE170,-1))))</f>
        <v>-1</v>
      </c>
      <c r="EM170" s="30">
        <f>IF($EG170="a",'Alpha Ejection Compiler'!K170,IF($EG170="z",'Alpha Ejection Compiler'!R170,IF($EG170="t",'Alpha Ejection Compiler'!Y170,IF($EG170="m",'Alpha Ejection Compiler'!AF170,-1))))</f>
        <v>-1</v>
      </c>
      <c r="EN170" s="30">
        <f t="shared" si="386"/>
        <v>-1</v>
      </c>
      <c r="EO170" s="30" t="e">
        <f t="shared" si="387"/>
        <v>#DIV/0!</v>
      </c>
      <c r="EP170" s="213">
        <f t="shared" si="454"/>
        <v>0</v>
      </c>
      <c r="EQ170" s="474">
        <f t="shared" si="455"/>
        <v>11.682662173495721</v>
      </c>
      <c r="ER170" s="475">
        <f t="shared" si="388"/>
        <v>12.479814106248931</v>
      </c>
      <c r="ES170" s="473">
        <f t="shared" si="389"/>
        <v>11682662.173495721</v>
      </c>
      <c r="ET170" s="476">
        <f t="shared" si="390"/>
        <v>-4.4615768974666977E-14</v>
      </c>
      <c r="EU170" s="478">
        <f t="shared" si="391"/>
        <v>1.9999999994905957</v>
      </c>
      <c r="EV170" s="477">
        <f t="shared" si="392"/>
        <v>35047986.514535964</v>
      </c>
      <c r="EW170" s="474">
        <f t="shared" si="393"/>
        <v>35.047986514535964</v>
      </c>
      <c r="EX170" s="474"/>
      <c r="EZ170" s="128">
        <f t="shared" si="394"/>
        <v>2.9704040515747972E-21</v>
      </c>
      <c r="FA170" s="63">
        <f t="shared" si="395"/>
        <v>1.1973081346474233E-22</v>
      </c>
      <c r="FB170" s="67">
        <f t="shared" si="396"/>
        <v>7.2524363184255366E-22</v>
      </c>
      <c r="FC170" s="63">
        <f t="shared" si="397"/>
        <v>0</v>
      </c>
      <c r="FD170" s="63">
        <f t="shared" si="398"/>
        <v>3.8153784968820935E-21</v>
      </c>
      <c r="FE170" s="67">
        <f t="shared" si="399"/>
        <v>1.610802832088443E-10</v>
      </c>
      <c r="FF170" s="67">
        <f t="shared" si="400"/>
        <v>11682668.485640902</v>
      </c>
      <c r="FG170" s="64">
        <f t="shared" si="401"/>
        <v>11.682668485640901</v>
      </c>
      <c r="FH170" s="65" t="e">
        <f t="shared" si="402"/>
        <v>#DIV/0!</v>
      </c>
      <c r="FI170" s="65" t="e">
        <f t="shared" si="403"/>
        <v>#DIV/0!</v>
      </c>
      <c r="FJ170" s="65" t="e">
        <f t="shared" si="404"/>
        <v>#DIV/0!</v>
      </c>
      <c r="FK170" s="63">
        <f t="shared" si="405"/>
        <v>3.8153784968820935E-21</v>
      </c>
      <c r="FL170" s="63">
        <f t="shared" si="406"/>
        <v>4.3317286102918066E-21</v>
      </c>
      <c r="FM170" s="63">
        <f t="shared" si="407"/>
        <v>17675159.6924778</v>
      </c>
      <c r="FN170" s="65">
        <f t="shared" si="456"/>
        <v>17.675159692477799</v>
      </c>
      <c r="FO170" s="66">
        <f t="shared" si="408"/>
        <v>151.29385648665999</v>
      </c>
      <c r="FQ170" s="73">
        <f>IF('Picking Information'!U173="Y",'Calculations Page'!FG170,-1)</f>
        <v>-1</v>
      </c>
      <c r="FR170" s="72">
        <f>IF('Picking Information'!U173="Y",'Calculations Page'!FN170,-1)</f>
        <v>-1</v>
      </c>
      <c r="FS170" s="72" t="e">
        <f>IF('Picking Information'!A173="Y",1,'Calculations Page'!X170)</f>
        <v>#DIV/0!</v>
      </c>
      <c r="FT170" s="72">
        <f t="shared" si="457"/>
        <v>99.853999999999999</v>
      </c>
      <c r="FU170" s="72" t="e">
        <f t="shared" si="409"/>
        <v>#DIV/0!</v>
      </c>
      <c r="FV170" s="72" t="e">
        <f t="shared" si="458"/>
        <v>#DIV/0!</v>
      </c>
      <c r="FW170" s="74" t="e">
        <f t="shared" si="410"/>
        <v>#DIV/0!</v>
      </c>
      <c r="FY170" s="79">
        <f t="shared" si="431"/>
        <v>-4.4615768997394441E-5</v>
      </c>
      <c r="FZ170" s="80">
        <f t="shared" si="432"/>
        <v>-4.4615768997394441E-5</v>
      </c>
      <c r="GA170" s="80">
        <f>(DE170/1000)/'Calculations Page'!EH170</f>
        <v>-5.7387232789423684E-4</v>
      </c>
      <c r="GB170" s="80">
        <f t="shared" si="433"/>
        <v>-8.0649971243075807E-4</v>
      </c>
      <c r="GC170" s="80">
        <f>(DG170/1000)/'Calculations Page'!EH170</f>
        <v>-5.6690426926982033E-4</v>
      </c>
      <c r="GD170" s="80">
        <f t="shared" si="434"/>
        <v>-8.031950017704612E-4</v>
      </c>
      <c r="GE170" s="80">
        <f>(DI170/1000)/'Calculations Page'!EH170</f>
        <v>0</v>
      </c>
      <c r="GF170" s="80" t="e">
        <f t="shared" si="435"/>
        <v>#DIV/0!</v>
      </c>
      <c r="GG170" s="81">
        <f t="shared" si="411"/>
        <v>-7.0709483117264462E-4</v>
      </c>
      <c r="GH170" s="516">
        <f t="shared" si="436"/>
        <v>-1.276655269916807E-22</v>
      </c>
      <c r="GI170" s="515"/>
      <c r="GJ170" s="243"/>
      <c r="GK170" s="85" t="str">
        <f t="shared" si="412"/>
        <v>0.000</v>
      </c>
      <c r="GL170" s="86" t="str">
        <f t="shared" si="413"/>
        <v>0.000</v>
      </c>
      <c r="GM170" s="86" t="str">
        <f t="shared" si="414"/>
        <v>0.00</v>
      </c>
      <c r="GN170" s="86" t="str">
        <f t="shared" si="415"/>
        <v>0.00</v>
      </c>
      <c r="GO170" s="86" t="str">
        <f t="shared" si="416"/>
        <v>0.00</v>
      </c>
      <c r="GP170" s="86" t="str">
        <f t="shared" si="417"/>
        <v>0.00</v>
      </c>
      <c r="GQ170" s="86" t="str">
        <f t="shared" si="418"/>
        <v>0.00</v>
      </c>
      <c r="GR170" s="86" t="e">
        <f t="shared" si="419"/>
        <v>#DIV/0!</v>
      </c>
      <c r="GS170" s="86" t="str">
        <f t="shared" si="420"/>
        <v>-1.00</v>
      </c>
      <c r="GT170" s="86" t="e">
        <f t="shared" si="421"/>
        <v>#DIV/0!</v>
      </c>
      <c r="GU170" s="86" t="e">
        <f t="shared" si="422"/>
        <v>#DIV/0!</v>
      </c>
      <c r="GV170" s="87" t="e">
        <f t="shared" si="423"/>
        <v>#DIV/0!</v>
      </c>
      <c r="GW170" s="87" t="str">
        <f t="shared" si="424"/>
        <v>-1.00</v>
      </c>
      <c r="GX170" s="129"/>
      <c r="GY170" s="93"/>
    </row>
    <row r="171" spans="1:207">
      <c r="A171" s="39">
        <f>'Picking Information'!B174</f>
        <v>0</v>
      </c>
      <c r="B171" s="40">
        <f>'Picking Information'!D174</f>
        <v>0</v>
      </c>
      <c r="C171" s="40">
        <f>'Picking Information'!E174</f>
        <v>0</v>
      </c>
      <c r="D171" s="45">
        <f>'Picking Information'!F174</f>
        <v>0</v>
      </c>
      <c r="E171" s="45">
        <v>1</v>
      </c>
      <c r="F171" s="121">
        <f>'Picking Information'!H174</f>
        <v>0</v>
      </c>
      <c r="G171" s="121">
        <f>'Picking Information'!I174</f>
        <v>0</v>
      </c>
      <c r="H171" s="121">
        <f>'Picking Information'!J174</f>
        <v>0</v>
      </c>
      <c r="I171" s="121">
        <f>'Picking Information'!K174</f>
        <v>0</v>
      </c>
      <c r="J171" s="121">
        <f t="shared" si="320"/>
        <v>0</v>
      </c>
      <c r="K171" s="121">
        <f t="shared" si="321"/>
        <v>0</v>
      </c>
      <c r="L171" s="121">
        <f t="shared" si="322"/>
        <v>0</v>
      </c>
      <c r="M171" s="121">
        <f>IF('Picking Information'!P174="N",'Calculations Page'!F171*1.5,'Calculations Page'!F171)</f>
        <v>0</v>
      </c>
      <c r="N171" s="46">
        <f>'Picking Information'!R174</f>
        <v>0</v>
      </c>
      <c r="O171" s="222"/>
      <c r="P171" s="47">
        <f t="shared" si="323"/>
        <v>0</v>
      </c>
      <c r="Q171" s="306">
        <f t="shared" si="324"/>
        <v>-1</v>
      </c>
      <c r="R171" s="47">
        <f t="shared" si="325"/>
        <v>1.013358894683579</v>
      </c>
      <c r="S171" s="47" t="e">
        <f t="shared" si="326"/>
        <v>#DIV/0!</v>
      </c>
      <c r="T171" s="47" t="e">
        <f t="shared" si="327"/>
        <v>#DIV/0!</v>
      </c>
      <c r="U171" s="47">
        <f t="shared" si="328"/>
        <v>0.77623303054496762</v>
      </c>
      <c r="V171" s="47" t="e">
        <f t="shared" si="329"/>
        <v>#DIV/0!</v>
      </c>
      <c r="W171" s="47" t="e">
        <f t="shared" si="330"/>
        <v>#DIV/0!</v>
      </c>
      <c r="X171" s="239" t="e">
        <f t="shared" si="331"/>
        <v>#DIV/0!</v>
      </c>
      <c r="Y171" s="306">
        <f t="shared" si="437"/>
        <v>-6350.29</v>
      </c>
      <c r="Z171" s="306">
        <f t="shared" si="438"/>
        <v>-5</v>
      </c>
      <c r="AA171" s="192"/>
      <c r="AB171" s="192"/>
      <c r="AC171" s="192"/>
      <c r="AD171" s="192"/>
      <c r="AE171" s="192"/>
      <c r="AF171" s="192"/>
      <c r="AG171" s="251">
        <f t="shared" si="425"/>
        <v>1433738424205.7283</v>
      </c>
      <c r="AH171" s="246">
        <f t="shared" si="332"/>
        <v>8608725199.2922001</v>
      </c>
      <c r="AI171" s="246">
        <f t="shared" si="426"/>
        <v>1691112105561.1543</v>
      </c>
      <c r="AJ171" s="246">
        <f t="shared" si="333"/>
        <v>13847555888.523577</v>
      </c>
      <c r="AK171" s="246">
        <f t="shared" si="427"/>
        <v>174546574.43947619</v>
      </c>
      <c r="AL171" s="246">
        <f t="shared" si="334"/>
        <v>79527107.403615773</v>
      </c>
      <c r="AM171" s="213">
        <f t="shared" si="439"/>
        <v>0</v>
      </c>
      <c r="AN171" s="256">
        <f t="shared" si="335"/>
        <v>1303284548.9639471</v>
      </c>
      <c r="AO171" s="252">
        <f t="shared" si="336"/>
        <v>1433738424205.7283</v>
      </c>
      <c r="AP171" s="252">
        <f t="shared" si="428"/>
        <v>-2.199E-3</v>
      </c>
      <c r="AQ171" s="252">
        <f t="shared" si="429"/>
        <v>-0.99998423165137618</v>
      </c>
      <c r="AR171" s="252">
        <f t="shared" si="337"/>
        <v>8608725199.2922001</v>
      </c>
      <c r="AS171" s="252">
        <f t="shared" si="430"/>
        <v>1.6318924942564423E-4</v>
      </c>
      <c r="AT171" s="252">
        <f t="shared" si="338"/>
        <v>-7.452123257462559E-2</v>
      </c>
      <c r="AU171" s="252">
        <f t="shared" si="339"/>
        <v>137290153.01859486</v>
      </c>
      <c r="AV171" s="252">
        <f t="shared" si="440"/>
        <v>9456562.6330664139</v>
      </c>
      <c r="AW171" s="252">
        <f t="shared" si="340"/>
        <v>996169.97067578149</v>
      </c>
      <c r="AX171" s="252">
        <f t="shared" si="441"/>
        <v>2673662207.5426502</v>
      </c>
      <c r="AY171" s="252">
        <f t="shared" si="442"/>
        <v>1691112105561.1543</v>
      </c>
      <c r="AZ171" s="252">
        <f t="shared" si="443"/>
        <v>-0.13029600894067567</v>
      </c>
      <c r="BA171" s="252">
        <f t="shared" si="444"/>
        <v>-1</v>
      </c>
      <c r="BB171" s="252">
        <f t="shared" si="445"/>
        <v>13847555888.523577</v>
      </c>
      <c r="BC171" s="252">
        <f t="shared" si="446"/>
        <v>5.34545603211162E-4</v>
      </c>
      <c r="BD171" s="252">
        <f t="shared" si="447"/>
        <v>-4.1025163014571245E-3</v>
      </c>
      <c r="BE171" s="252">
        <f t="shared" si="448"/>
        <v>26831629.130094022</v>
      </c>
      <c r="BF171" s="252">
        <f t="shared" si="341"/>
        <v>269331.52955150726</v>
      </c>
      <c r="BG171" s="252">
        <f t="shared" si="342"/>
        <v>124328.76421099737</v>
      </c>
      <c r="BH171" s="213"/>
      <c r="BI171" s="213"/>
      <c r="BJ171" s="213"/>
      <c r="BK171" s="213"/>
      <c r="BL171" s="213">
        <f t="shared" si="449"/>
        <v>0</v>
      </c>
      <c r="BM171" s="485">
        <f>(($AC$20-'ICPMS Data'!V172)/('ICPMS Data'!V172/$AC$12-1)*AG171)</f>
        <v>1442224508600.5576</v>
      </c>
      <c r="BN171" s="485">
        <f t="shared" si="343"/>
        <v>1433738424205.7283</v>
      </c>
      <c r="BO171" s="485">
        <f>$AC$33-'ICPMS Data'!V172</f>
        <v>-0.99999899999999997</v>
      </c>
      <c r="BP171" s="485">
        <f>'ICPMS Data'!V172/$AC$12-1</f>
        <v>-0.9928325688073395</v>
      </c>
      <c r="BQ171" s="485">
        <f t="shared" si="344"/>
        <v>8608725199.2922001</v>
      </c>
      <c r="BR171" s="485">
        <f>SQRT($AD$33^2+'ICPMS Data'!W172^2)</f>
        <v>1</v>
      </c>
      <c r="BS171" s="485">
        <f>BP171*SQRT(('ICPMS Data'!W172/'ICPMS Data'!V172)^2+($AE$12/$AC$12)^2)</f>
        <v>-0.99285807041188889</v>
      </c>
      <c r="BT171" s="485">
        <f t="shared" si="345"/>
        <v>2039659057534.6572</v>
      </c>
      <c r="BU171" s="485">
        <f t="shared" si="450"/>
        <v>10464703511.882029</v>
      </c>
      <c r="BV171" s="485">
        <f t="shared" si="346"/>
        <v>14799656485.616226</v>
      </c>
      <c r="BW171" s="485">
        <f>AI171*(($AC$21-'ICPMS Data'!X172)/('ICPMS Data'!X172/$AC$13-1))</f>
        <v>1473438918630.7102</v>
      </c>
      <c r="BX171" s="485">
        <f t="shared" si="347"/>
        <v>1691112105561.1543</v>
      </c>
      <c r="BY171" s="485">
        <f>$AC$34-'ICPMS Data'!X172</f>
        <v>-0.99999899999999997</v>
      </c>
      <c r="BZ171" s="485">
        <f>'ICPMS Data'!X172/$AC$13-1</f>
        <v>-1</v>
      </c>
      <c r="CA171" s="485">
        <f t="shared" si="348"/>
        <v>13847555888.523577</v>
      </c>
      <c r="CB171" s="485">
        <f>SQRT($AD$34^2+'ICPMS Data'!Y172^2)</f>
        <v>1</v>
      </c>
      <c r="CC171" s="485">
        <f>BZ171*SQRT(('ICPMS Data'!Y172/'ICPMS Data'!X172)^2+($AE$13/$AC$13)^2)</f>
        <v>-1</v>
      </c>
      <c r="CD171" s="485">
        <f t="shared" si="349"/>
        <v>2083793272822.5024</v>
      </c>
      <c r="CE171" s="485">
        <v>0</v>
      </c>
      <c r="CF171" s="485">
        <v>0</v>
      </c>
      <c r="CG171" s="213">
        <f t="shared" si="350"/>
        <v>0</v>
      </c>
      <c r="CH171" s="262">
        <f t="shared" si="351"/>
        <v>1440921224051.5938</v>
      </c>
      <c r="CI171" s="257">
        <f t="shared" si="352"/>
        <v>2039659062155.1809</v>
      </c>
      <c r="CJ171" s="257">
        <f t="shared" si="451"/>
        <v>10455246949.248962</v>
      </c>
      <c r="CK171" s="257">
        <f t="shared" si="353"/>
        <v>14799656519.142496</v>
      </c>
      <c r="CL171" s="262">
        <f t="shared" si="354"/>
        <v>1470765256423.1675</v>
      </c>
      <c r="CM171" s="257">
        <f t="shared" si="355"/>
        <v>2083793272995.249</v>
      </c>
      <c r="CN171" s="262">
        <f t="shared" si="356"/>
        <v>-269331.52955150726</v>
      </c>
      <c r="CO171" s="257">
        <f t="shared" si="357"/>
        <v>124328.76421099737</v>
      </c>
      <c r="CP171" s="286"/>
      <c r="CQ171" s="218">
        <f t="shared" si="358"/>
        <v>2.4109243704332935E-12</v>
      </c>
      <c r="CR171" s="48">
        <f t="shared" si="359"/>
        <v>3.3882271664527924E-12</v>
      </c>
      <c r="CS171" s="219">
        <f t="shared" si="360"/>
        <v>2.3935568505840428E-12</v>
      </c>
      <c r="CT171" s="219">
        <f t="shared" si="361"/>
        <v>3.3881379770019618E-12</v>
      </c>
      <c r="CU171" s="323">
        <f t="shared" si="362"/>
        <v>0.56437141893797726</v>
      </c>
      <c r="CV171" s="219">
        <f t="shared" si="363"/>
        <v>1.7367519849250768E-14</v>
      </c>
      <c r="CW171" s="219">
        <f t="shared" si="364"/>
        <v>2.4584147041764943E-14</v>
      </c>
      <c r="CX171" s="323">
        <f t="shared" si="365"/>
        <v>3.5831675947316753E-3</v>
      </c>
      <c r="CY171" s="48">
        <f t="shared" si="366"/>
        <v>2.443131655187986E-12</v>
      </c>
      <c r="CZ171" s="48">
        <f t="shared" si="367"/>
        <v>3.4614506195934368E-12</v>
      </c>
      <c r="DA171" s="323">
        <f t="shared" si="368"/>
        <v>0.43204541346729097</v>
      </c>
      <c r="DB171" s="219">
        <f t="shared" si="369"/>
        <v>0</v>
      </c>
      <c r="DC171" s="219">
        <f t="shared" si="370"/>
        <v>0</v>
      </c>
      <c r="DD171" s="213"/>
      <c r="DE171" s="267">
        <f t="shared" si="371"/>
        <v>0.57387232789423681</v>
      </c>
      <c r="DF171" s="263">
        <f t="shared" si="372"/>
        <v>0.80649971243075813</v>
      </c>
      <c r="DG171" s="263">
        <f t="shared" si="373"/>
        <v>0.56690426926982029</v>
      </c>
      <c r="DH171" s="263">
        <f t="shared" si="374"/>
        <v>0.8031950017704611</v>
      </c>
      <c r="DI171" s="263">
        <f t="shared" si="375"/>
        <v>0</v>
      </c>
      <c r="DJ171" s="268">
        <f t="shared" si="376"/>
        <v>0</v>
      </c>
      <c r="DL171" s="49">
        <f>'He Data'!P173/(1000000000*22413.6)</f>
        <v>4.4615768997394438E-14</v>
      </c>
      <c r="DM171" s="45">
        <f>DL171*('He Data'!Q173/'He Data'!P173)</f>
        <v>4.4615768997394438E-14</v>
      </c>
      <c r="DN171" s="50">
        <f t="shared" si="377"/>
        <v>26867616090.23093</v>
      </c>
      <c r="DO171" s="51">
        <f>DN171*('He Data'!Q173/'He Data'!P173)</f>
        <v>26867616090.23093</v>
      </c>
      <c r="DP171" s="50" t="e">
        <f t="shared" si="378"/>
        <v>#DIV/0!</v>
      </c>
      <c r="DQ171" s="50" t="e">
        <f t="shared" si="379"/>
        <v>#DIV/0!</v>
      </c>
      <c r="DR171" s="50">
        <f>('He Data'!P173/1000000000)*0.0000000008107131194</f>
        <v>8.1071311940000007E-19</v>
      </c>
      <c r="DS171" s="50">
        <f>('He Data'!P173/1000000000)/3785.41178*42</f>
        <v>1.1095226210766429E-11</v>
      </c>
      <c r="DW171" s="213">
        <f t="shared" si="452"/>
        <v>0</v>
      </c>
      <c r="DX171" s="324">
        <f t="shared" si="453"/>
        <v>11.682668485640901</v>
      </c>
      <c r="DY171" s="325">
        <f t="shared" si="380"/>
        <v>12.479820849095493</v>
      </c>
      <c r="DZ171" s="326">
        <f t="shared" si="381"/>
        <v>11682668.485640902</v>
      </c>
      <c r="EA171" s="326">
        <f t="shared" si="382"/>
        <v>4.4615793103292131E-14</v>
      </c>
      <c r="EB171" s="324">
        <f t="shared" si="383"/>
        <v>-5.40299948539397E-7</v>
      </c>
      <c r="EC171" s="326">
        <f t="shared" si="384"/>
        <v>11682662.173495721</v>
      </c>
      <c r="ED171" s="324">
        <f t="shared" si="385"/>
        <v>11.682662173495721</v>
      </c>
      <c r="EE171" s="326"/>
      <c r="EF171" s="457">
        <f>'Picking Information'!B174</f>
        <v>0</v>
      </c>
      <c r="EG171" s="459">
        <f>'Picking Information'!C174</f>
        <v>0</v>
      </c>
      <c r="EH171" s="510">
        <f>IF($EG171="a",'Alpha Ejection Compiler'!G171,IF($EG171="z",'Alpha Ejection Compiler'!N171,IF($EG171="t",'Alpha Ejection Compiler'!U171,IF($EG171="m",'Alpha Ejection Compiler'!AB171,-1))))</f>
        <v>-1</v>
      </c>
      <c r="EI171" s="511">
        <f>'Alpha Ejection Compiler'!E171</f>
        <v>-1</v>
      </c>
      <c r="EJ171" s="30">
        <f>IF($EG171="a",'Alpha Ejection Compiler'!H171,IF($EG171="z",'Alpha Ejection Compiler'!O171,IF($EG171="t",'Alpha Ejection Compiler'!V171,IF($EG171="m",'Alpha Ejection Compiler'!AC171,-1))))</f>
        <v>-1</v>
      </c>
      <c r="EK171" s="30">
        <f>IF($EG171="a",'Alpha Ejection Compiler'!I171,IF($EG171="z",'Alpha Ejection Compiler'!P171,IF($EG171="t",'Alpha Ejection Compiler'!W171,IF($EG171="m",'Alpha Ejection Compiler'!AD171,-1))))</f>
        <v>-1</v>
      </c>
      <c r="EL171" s="30">
        <f>IF($EG171="a",'Alpha Ejection Compiler'!J171,IF($EG171="z",'Alpha Ejection Compiler'!Q171,IF($EG171="t",'Alpha Ejection Compiler'!X171,IF($EG171="m",'Alpha Ejection Compiler'!AE171,-1))))</f>
        <v>-1</v>
      </c>
      <c r="EM171" s="30">
        <f>IF($EG171="a",'Alpha Ejection Compiler'!K171,IF($EG171="z",'Alpha Ejection Compiler'!R171,IF($EG171="t",'Alpha Ejection Compiler'!Y171,IF($EG171="m",'Alpha Ejection Compiler'!AF171,-1))))</f>
        <v>-1</v>
      </c>
      <c r="EN171" s="30">
        <f t="shared" si="386"/>
        <v>-1</v>
      </c>
      <c r="EO171" s="30" t="e">
        <f t="shared" si="387"/>
        <v>#DIV/0!</v>
      </c>
      <c r="EP171" s="213">
        <f t="shared" si="454"/>
        <v>0</v>
      </c>
      <c r="EQ171" s="474">
        <f t="shared" si="455"/>
        <v>11.682662173495721</v>
      </c>
      <c r="ER171" s="475">
        <f t="shared" si="388"/>
        <v>12.479814106248931</v>
      </c>
      <c r="ES171" s="473">
        <f t="shared" si="389"/>
        <v>11682662.173495721</v>
      </c>
      <c r="ET171" s="476">
        <f t="shared" si="390"/>
        <v>-4.4615768974666977E-14</v>
      </c>
      <c r="EU171" s="478">
        <f t="shared" si="391"/>
        <v>1.9999999994905957</v>
      </c>
      <c r="EV171" s="477">
        <f t="shared" si="392"/>
        <v>35047986.514535964</v>
      </c>
      <c r="EW171" s="474">
        <f t="shared" si="393"/>
        <v>35.047986514535964</v>
      </c>
      <c r="EX171" s="474"/>
      <c r="EZ171" s="128">
        <f t="shared" si="394"/>
        <v>2.9704040515747972E-21</v>
      </c>
      <c r="FA171" s="63">
        <f t="shared" si="395"/>
        <v>1.1973081346474233E-22</v>
      </c>
      <c r="FB171" s="67">
        <f t="shared" si="396"/>
        <v>7.2524363184255366E-22</v>
      </c>
      <c r="FC171" s="63">
        <f t="shared" si="397"/>
        <v>0</v>
      </c>
      <c r="FD171" s="63">
        <f t="shared" si="398"/>
        <v>3.8153784968820935E-21</v>
      </c>
      <c r="FE171" s="67">
        <f t="shared" si="399"/>
        <v>1.610802832088443E-10</v>
      </c>
      <c r="FF171" s="67">
        <f t="shared" si="400"/>
        <v>11682668.485640902</v>
      </c>
      <c r="FG171" s="64">
        <f t="shared" si="401"/>
        <v>11.682668485640901</v>
      </c>
      <c r="FH171" s="65" t="e">
        <f t="shared" si="402"/>
        <v>#DIV/0!</v>
      </c>
      <c r="FI171" s="65" t="e">
        <f t="shared" si="403"/>
        <v>#DIV/0!</v>
      </c>
      <c r="FJ171" s="65" t="e">
        <f t="shared" si="404"/>
        <v>#DIV/0!</v>
      </c>
      <c r="FK171" s="63">
        <f t="shared" si="405"/>
        <v>3.8153784968820935E-21</v>
      </c>
      <c r="FL171" s="63">
        <f t="shared" si="406"/>
        <v>4.3317286102918066E-21</v>
      </c>
      <c r="FM171" s="63">
        <f t="shared" si="407"/>
        <v>17675159.6924778</v>
      </c>
      <c r="FN171" s="65">
        <f t="shared" si="456"/>
        <v>17.675159692477799</v>
      </c>
      <c r="FO171" s="66">
        <f t="shared" si="408"/>
        <v>151.29385648665999</v>
      </c>
      <c r="FQ171" s="73">
        <f>IF('Picking Information'!U174="Y",'Calculations Page'!FG171,-1)</f>
        <v>-1</v>
      </c>
      <c r="FR171" s="72">
        <f>IF('Picking Information'!U174="Y",'Calculations Page'!FN171,-1)</f>
        <v>-1</v>
      </c>
      <c r="FS171" s="72" t="e">
        <f>IF('Picking Information'!A174="Y",1,'Calculations Page'!X171)</f>
        <v>#DIV/0!</v>
      </c>
      <c r="FT171" s="72">
        <f t="shared" si="457"/>
        <v>99.853999999999999</v>
      </c>
      <c r="FU171" s="72" t="e">
        <f t="shared" si="409"/>
        <v>#DIV/0!</v>
      </c>
      <c r="FV171" s="72" t="e">
        <f t="shared" si="458"/>
        <v>#DIV/0!</v>
      </c>
      <c r="FW171" s="74" t="e">
        <f t="shared" si="410"/>
        <v>#DIV/0!</v>
      </c>
      <c r="FY171" s="79">
        <f t="shared" si="431"/>
        <v>-4.4615768997394441E-5</v>
      </c>
      <c r="FZ171" s="80">
        <f t="shared" si="432"/>
        <v>-4.4615768997394441E-5</v>
      </c>
      <c r="GA171" s="80">
        <f>(DE171/1000)/'Calculations Page'!EH171</f>
        <v>-5.7387232789423684E-4</v>
      </c>
      <c r="GB171" s="80">
        <f t="shared" si="433"/>
        <v>-8.0649971243075807E-4</v>
      </c>
      <c r="GC171" s="80">
        <f>(DG171/1000)/'Calculations Page'!EH171</f>
        <v>-5.6690426926982033E-4</v>
      </c>
      <c r="GD171" s="80">
        <f t="shared" si="434"/>
        <v>-8.031950017704612E-4</v>
      </c>
      <c r="GE171" s="80">
        <f>(DI171/1000)/'Calculations Page'!EH171</f>
        <v>0</v>
      </c>
      <c r="GF171" s="80" t="e">
        <f t="shared" si="435"/>
        <v>#DIV/0!</v>
      </c>
      <c r="GG171" s="81">
        <f t="shared" si="411"/>
        <v>-7.0709483117264462E-4</v>
      </c>
      <c r="GH171" s="516">
        <f t="shared" si="436"/>
        <v>-1.276655269916807E-22</v>
      </c>
      <c r="GI171" s="515"/>
      <c r="GJ171" s="243"/>
      <c r="GK171" s="85" t="str">
        <f t="shared" si="412"/>
        <v>0.000</v>
      </c>
      <c r="GL171" s="86" t="str">
        <f t="shared" si="413"/>
        <v>0.000</v>
      </c>
      <c r="GM171" s="86" t="str">
        <f t="shared" si="414"/>
        <v>0.00</v>
      </c>
      <c r="GN171" s="86" t="str">
        <f t="shared" si="415"/>
        <v>0.00</v>
      </c>
      <c r="GO171" s="86" t="str">
        <f t="shared" si="416"/>
        <v>0.00</v>
      </c>
      <c r="GP171" s="86" t="str">
        <f t="shared" si="417"/>
        <v>0.00</v>
      </c>
      <c r="GQ171" s="86" t="str">
        <f t="shared" si="418"/>
        <v>0.00</v>
      </c>
      <c r="GR171" s="86" t="e">
        <f t="shared" si="419"/>
        <v>#DIV/0!</v>
      </c>
      <c r="GS171" s="86" t="str">
        <f t="shared" si="420"/>
        <v>-1.00</v>
      </c>
      <c r="GT171" s="86" t="e">
        <f t="shared" si="421"/>
        <v>#DIV/0!</v>
      </c>
      <c r="GU171" s="86" t="e">
        <f t="shared" si="422"/>
        <v>#DIV/0!</v>
      </c>
      <c r="GV171" s="87" t="e">
        <f t="shared" si="423"/>
        <v>#DIV/0!</v>
      </c>
      <c r="GW171" s="87" t="str">
        <f t="shared" si="424"/>
        <v>-1.00</v>
      </c>
      <c r="GX171" s="129"/>
      <c r="GY171" s="93"/>
    </row>
    <row r="172" spans="1:207">
      <c r="A172" s="39">
        <f>'Picking Information'!B175</f>
        <v>0</v>
      </c>
      <c r="B172" s="40">
        <f>'Picking Information'!D175</f>
        <v>0</v>
      </c>
      <c r="C172" s="40">
        <f>'Picking Information'!E175</f>
        <v>0</v>
      </c>
      <c r="D172" s="45">
        <f>'Picking Information'!F175</f>
        <v>0</v>
      </c>
      <c r="E172" s="45">
        <v>1</v>
      </c>
      <c r="F172" s="121">
        <f>'Picking Information'!H175</f>
        <v>0</v>
      </c>
      <c r="G172" s="121">
        <f>'Picking Information'!I175</f>
        <v>0</v>
      </c>
      <c r="H172" s="121">
        <f>'Picking Information'!J175</f>
        <v>0</v>
      </c>
      <c r="I172" s="121">
        <f>'Picking Information'!K175</f>
        <v>0</v>
      </c>
      <c r="J172" s="121">
        <f t="shared" si="320"/>
        <v>0</v>
      </c>
      <c r="K172" s="121">
        <f t="shared" si="321"/>
        <v>0</v>
      </c>
      <c r="L172" s="121">
        <f t="shared" si="322"/>
        <v>0</v>
      </c>
      <c r="M172" s="121">
        <f>IF('Picking Information'!P175="N",'Calculations Page'!F172*1.5,'Calculations Page'!F172)</f>
        <v>0</v>
      </c>
      <c r="N172" s="46">
        <f>'Picking Information'!R175</f>
        <v>0</v>
      </c>
      <c r="O172" s="222"/>
      <c r="P172" s="47">
        <f t="shared" si="323"/>
        <v>0</v>
      </c>
      <c r="Q172" s="306">
        <f t="shared" si="324"/>
        <v>-1</v>
      </c>
      <c r="R172" s="47">
        <f t="shared" si="325"/>
        <v>1.013358894683579</v>
      </c>
      <c r="S172" s="47" t="e">
        <f t="shared" si="326"/>
        <v>#DIV/0!</v>
      </c>
      <c r="T172" s="47" t="e">
        <f t="shared" si="327"/>
        <v>#DIV/0!</v>
      </c>
      <c r="U172" s="47">
        <f t="shared" si="328"/>
        <v>0.77623303054496762</v>
      </c>
      <c r="V172" s="47" t="e">
        <f t="shared" si="329"/>
        <v>#DIV/0!</v>
      </c>
      <c r="W172" s="47" t="e">
        <f t="shared" si="330"/>
        <v>#DIV/0!</v>
      </c>
      <c r="X172" s="239" t="e">
        <f t="shared" si="331"/>
        <v>#DIV/0!</v>
      </c>
      <c r="Y172" s="306">
        <f t="shared" si="437"/>
        <v>-6350.29</v>
      </c>
      <c r="Z172" s="306">
        <f t="shared" si="438"/>
        <v>-5</v>
      </c>
      <c r="AA172" s="192"/>
      <c r="AB172" s="192"/>
      <c r="AC172" s="192"/>
      <c r="AD172" s="192"/>
      <c r="AE172" s="192"/>
      <c r="AF172" s="192"/>
      <c r="AG172" s="251">
        <f t="shared" si="425"/>
        <v>1433738424205.7283</v>
      </c>
      <c r="AH172" s="246">
        <f t="shared" si="332"/>
        <v>8608725199.2922001</v>
      </c>
      <c r="AI172" s="246">
        <f t="shared" si="426"/>
        <v>1691112105561.1543</v>
      </c>
      <c r="AJ172" s="246">
        <f t="shared" si="333"/>
        <v>13847555888.523577</v>
      </c>
      <c r="AK172" s="246">
        <f t="shared" si="427"/>
        <v>174546574.43947619</v>
      </c>
      <c r="AL172" s="246">
        <f t="shared" si="334"/>
        <v>79527107.403615773</v>
      </c>
      <c r="AM172" s="213">
        <f t="shared" si="439"/>
        <v>0</v>
      </c>
      <c r="AN172" s="256">
        <f t="shared" si="335"/>
        <v>1303284548.9639471</v>
      </c>
      <c r="AO172" s="252">
        <f t="shared" si="336"/>
        <v>1433738424205.7283</v>
      </c>
      <c r="AP172" s="252">
        <f t="shared" si="428"/>
        <v>-2.199E-3</v>
      </c>
      <c r="AQ172" s="252">
        <f t="shared" si="429"/>
        <v>-0.99998423165137618</v>
      </c>
      <c r="AR172" s="252">
        <f t="shared" si="337"/>
        <v>8608725199.2922001</v>
      </c>
      <c r="AS172" s="252">
        <f t="shared" si="430"/>
        <v>1.6318924942564423E-4</v>
      </c>
      <c r="AT172" s="252">
        <f t="shared" si="338"/>
        <v>-7.452123257462559E-2</v>
      </c>
      <c r="AU172" s="252">
        <f t="shared" si="339"/>
        <v>137290153.01859486</v>
      </c>
      <c r="AV172" s="252">
        <f t="shared" si="440"/>
        <v>9456562.6330664139</v>
      </c>
      <c r="AW172" s="252">
        <f t="shared" si="340"/>
        <v>996169.97067578149</v>
      </c>
      <c r="AX172" s="252">
        <f t="shared" si="441"/>
        <v>2673662207.5426502</v>
      </c>
      <c r="AY172" s="252">
        <f t="shared" si="442"/>
        <v>1691112105561.1543</v>
      </c>
      <c r="AZ172" s="252">
        <f t="shared" si="443"/>
        <v>-0.13029600894067567</v>
      </c>
      <c r="BA172" s="252">
        <f t="shared" si="444"/>
        <v>-1</v>
      </c>
      <c r="BB172" s="252">
        <f t="shared" si="445"/>
        <v>13847555888.523577</v>
      </c>
      <c r="BC172" s="252">
        <f t="shared" si="446"/>
        <v>5.34545603211162E-4</v>
      </c>
      <c r="BD172" s="252">
        <f t="shared" si="447"/>
        <v>-4.1025163014571245E-3</v>
      </c>
      <c r="BE172" s="252">
        <f t="shared" si="448"/>
        <v>26831629.130094022</v>
      </c>
      <c r="BF172" s="252">
        <f t="shared" si="341"/>
        <v>269331.52955150726</v>
      </c>
      <c r="BG172" s="252">
        <f t="shared" si="342"/>
        <v>124328.76421099737</v>
      </c>
      <c r="BH172" s="213"/>
      <c r="BI172" s="213"/>
      <c r="BJ172" s="213"/>
      <c r="BK172" s="213"/>
      <c r="BL172" s="213">
        <f t="shared" si="449"/>
        <v>0</v>
      </c>
      <c r="BM172" s="485">
        <f>(($AC$20-'ICPMS Data'!V173)/('ICPMS Data'!V173/$AC$12-1)*AG172)</f>
        <v>1442224508600.5576</v>
      </c>
      <c r="BN172" s="485">
        <f t="shared" si="343"/>
        <v>1433738424205.7283</v>
      </c>
      <c r="BO172" s="485">
        <f>$AC$33-'ICPMS Data'!V173</f>
        <v>-0.99999899999999997</v>
      </c>
      <c r="BP172" s="485">
        <f>'ICPMS Data'!V173/$AC$12-1</f>
        <v>-0.9928325688073395</v>
      </c>
      <c r="BQ172" s="485">
        <f t="shared" si="344"/>
        <v>8608725199.2922001</v>
      </c>
      <c r="BR172" s="485">
        <f>SQRT($AD$33^2+'ICPMS Data'!W173^2)</f>
        <v>1</v>
      </c>
      <c r="BS172" s="485">
        <f>BP172*SQRT(('ICPMS Data'!W173/'ICPMS Data'!V173)^2+($AE$12/$AC$12)^2)</f>
        <v>-0.99285807041188889</v>
      </c>
      <c r="BT172" s="485">
        <f t="shared" si="345"/>
        <v>2039659057534.6572</v>
      </c>
      <c r="BU172" s="485">
        <f t="shared" si="450"/>
        <v>10464703511.882029</v>
      </c>
      <c r="BV172" s="485">
        <f t="shared" si="346"/>
        <v>14799656485.616226</v>
      </c>
      <c r="BW172" s="485">
        <f>AI172*(($AC$21-'ICPMS Data'!X173)/('ICPMS Data'!X173/$AC$13-1))</f>
        <v>1473438918630.7102</v>
      </c>
      <c r="BX172" s="485">
        <f t="shared" si="347"/>
        <v>1691112105561.1543</v>
      </c>
      <c r="BY172" s="485">
        <f>$AC$34-'ICPMS Data'!X173</f>
        <v>-0.99999899999999997</v>
      </c>
      <c r="BZ172" s="485">
        <f>'ICPMS Data'!X173/$AC$13-1</f>
        <v>-1</v>
      </c>
      <c r="CA172" s="485">
        <f t="shared" si="348"/>
        <v>13847555888.523577</v>
      </c>
      <c r="CB172" s="485">
        <f>SQRT($AD$34^2+'ICPMS Data'!Y173^2)</f>
        <v>1</v>
      </c>
      <c r="CC172" s="485">
        <f>BZ172*SQRT(('ICPMS Data'!Y173/'ICPMS Data'!X173)^2+($AE$13/$AC$13)^2)</f>
        <v>-1</v>
      </c>
      <c r="CD172" s="485">
        <f t="shared" si="349"/>
        <v>2083793272822.5024</v>
      </c>
      <c r="CE172" s="485">
        <v>0</v>
      </c>
      <c r="CF172" s="485">
        <v>0</v>
      </c>
      <c r="CG172" s="213">
        <f t="shared" si="350"/>
        <v>0</v>
      </c>
      <c r="CH172" s="262">
        <f t="shared" si="351"/>
        <v>1440921224051.5938</v>
      </c>
      <c r="CI172" s="257">
        <f t="shared" si="352"/>
        <v>2039659062155.1809</v>
      </c>
      <c r="CJ172" s="257">
        <f t="shared" si="451"/>
        <v>10455246949.248962</v>
      </c>
      <c r="CK172" s="257">
        <f t="shared" si="353"/>
        <v>14799656519.142496</v>
      </c>
      <c r="CL172" s="262">
        <f t="shared" si="354"/>
        <v>1470765256423.1675</v>
      </c>
      <c r="CM172" s="257">
        <f t="shared" si="355"/>
        <v>2083793272995.249</v>
      </c>
      <c r="CN172" s="262">
        <f t="shared" si="356"/>
        <v>-269331.52955150726</v>
      </c>
      <c r="CO172" s="257">
        <f t="shared" si="357"/>
        <v>124328.76421099737</v>
      </c>
      <c r="CP172" s="286"/>
      <c r="CQ172" s="218">
        <f t="shared" si="358"/>
        <v>2.4109243704332935E-12</v>
      </c>
      <c r="CR172" s="48">
        <f t="shared" si="359"/>
        <v>3.3882271664527924E-12</v>
      </c>
      <c r="CS172" s="219">
        <f t="shared" si="360"/>
        <v>2.3935568505840428E-12</v>
      </c>
      <c r="CT172" s="219">
        <f t="shared" si="361"/>
        <v>3.3881379770019618E-12</v>
      </c>
      <c r="CU172" s="323">
        <f t="shared" si="362"/>
        <v>0.56437141893797726</v>
      </c>
      <c r="CV172" s="219">
        <f t="shared" si="363"/>
        <v>1.7367519849250768E-14</v>
      </c>
      <c r="CW172" s="219">
        <f t="shared" si="364"/>
        <v>2.4584147041764943E-14</v>
      </c>
      <c r="CX172" s="323">
        <f t="shared" si="365"/>
        <v>3.5831675947316753E-3</v>
      </c>
      <c r="CY172" s="48">
        <f t="shared" si="366"/>
        <v>2.443131655187986E-12</v>
      </c>
      <c r="CZ172" s="48">
        <f t="shared" si="367"/>
        <v>3.4614506195934368E-12</v>
      </c>
      <c r="DA172" s="323">
        <f t="shared" si="368"/>
        <v>0.43204541346729097</v>
      </c>
      <c r="DB172" s="219">
        <f t="shared" si="369"/>
        <v>0</v>
      </c>
      <c r="DC172" s="219">
        <f t="shared" si="370"/>
        <v>0</v>
      </c>
      <c r="DD172" s="213"/>
      <c r="DE172" s="267">
        <f t="shared" si="371"/>
        <v>0.57387232789423681</v>
      </c>
      <c r="DF172" s="263">
        <f t="shared" si="372"/>
        <v>0.80649971243075813</v>
      </c>
      <c r="DG172" s="263">
        <f t="shared" si="373"/>
        <v>0.56690426926982029</v>
      </c>
      <c r="DH172" s="263">
        <f t="shared" si="374"/>
        <v>0.8031950017704611</v>
      </c>
      <c r="DI172" s="263">
        <f t="shared" si="375"/>
        <v>0</v>
      </c>
      <c r="DJ172" s="268">
        <f t="shared" si="376"/>
        <v>0</v>
      </c>
      <c r="DL172" s="49">
        <f>'He Data'!P174/(1000000000*22413.6)</f>
        <v>4.4615768997394438E-14</v>
      </c>
      <c r="DM172" s="45">
        <f>DL172*('He Data'!Q174/'He Data'!P174)</f>
        <v>4.4615768997394438E-14</v>
      </c>
      <c r="DN172" s="50">
        <f t="shared" si="377"/>
        <v>26867616090.23093</v>
      </c>
      <c r="DO172" s="51">
        <f>DN172*('He Data'!Q174/'He Data'!P174)</f>
        <v>26867616090.23093</v>
      </c>
      <c r="DP172" s="50" t="e">
        <f t="shared" si="378"/>
        <v>#DIV/0!</v>
      </c>
      <c r="DQ172" s="50" t="e">
        <f t="shared" si="379"/>
        <v>#DIV/0!</v>
      </c>
      <c r="DR172" s="50">
        <f>('He Data'!P174/1000000000)*0.0000000008107131194</f>
        <v>8.1071311940000007E-19</v>
      </c>
      <c r="DS172" s="50">
        <f>('He Data'!P174/1000000000)/3785.41178*42</f>
        <v>1.1095226210766429E-11</v>
      </c>
      <c r="DW172" s="213">
        <f t="shared" si="452"/>
        <v>0</v>
      </c>
      <c r="DX172" s="324">
        <f t="shared" si="453"/>
        <v>11.682668485640901</v>
      </c>
      <c r="DY172" s="325">
        <f t="shared" si="380"/>
        <v>12.479820849095493</v>
      </c>
      <c r="DZ172" s="326">
        <f t="shared" si="381"/>
        <v>11682668.485640902</v>
      </c>
      <c r="EA172" s="326">
        <f t="shared" si="382"/>
        <v>4.4615793103292131E-14</v>
      </c>
      <c r="EB172" s="324">
        <f t="shared" si="383"/>
        <v>-5.40299948539397E-7</v>
      </c>
      <c r="EC172" s="326">
        <f t="shared" si="384"/>
        <v>11682662.173495721</v>
      </c>
      <c r="ED172" s="324">
        <f t="shared" si="385"/>
        <v>11.682662173495721</v>
      </c>
      <c r="EE172" s="326"/>
      <c r="EF172" s="457">
        <f>'Picking Information'!B175</f>
        <v>0</v>
      </c>
      <c r="EG172" s="459">
        <f>'Picking Information'!C175</f>
        <v>0</v>
      </c>
      <c r="EH172" s="510">
        <f>IF($EG172="a",'Alpha Ejection Compiler'!G172,IF($EG172="z",'Alpha Ejection Compiler'!N172,IF($EG172="t",'Alpha Ejection Compiler'!U172,IF($EG172="m",'Alpha Ejection Compiler'!AB172,-1))))</f>
        <v>-1</v>
      </c>
      <c r="EI172" s="511">
        <f>'Alpha Ejection Compiler'!E172</f>
        <v>-1</v>
      </c>
      <c r="EJ172" s="30">
        <f>IF($EG172="a",'Alpha Ejection Compiler'!H172,IF($EG172="z",'Alpha Ejection Compiler'!O172,IF($EG172="t",'Alpha Ejection Compiler'!V172,IF($EG172="m",'Alpha Ejection Compiler'!AC172,-1))))</f>
        <v>-1</v>
      </c>
      <c r="EK172" s="30">
        <f>IF($EG172="a",'Alpha Ejection Compiler'!I172,IF($EG172="z",'Alpha Ejection Compiler'!P172,IF($EG172="t",'Alpha Ejection Compiler'!W172,IF($EG172="m",'Alpha Ejection Compiler'!AD172,-1))))</f>
        <v>-1</v>
      </c>
      <c r="EL172" s="30">
        <f>IF($EG172="a",'Alpha Ejection Compiler'!J172,IF($EG172="z",'Alpha Ejection Compiler'!Q172,IF($EG172="t",'Alpha Ejection Compiler'!X172,IF($EG172="m",'Alpha Ejection Compiler'!AE172,-1))))</f>
        <v>-1</v>
      </c>
      <c r="EM172" s="30">
        <f>IF($EG172="a",'Alpha Ejection Compiler'!K172,IF($EG172="z",'Alpha Ejection Compiler'!R172,IF($EG172="t",'Alpha Ejection Compiler'!Y172,IF($EG172="m",'Alpha Ejection Compiler'!AF172,-1))))</f>
        <v>-1</v>
      </c>
      <c r="EN172" s="30">
        <f t="shared" si="386"/>
        <v>-1</v>
      </c>
      <c r="EO172" s="30" t="e">
        <f t="shared" si="387"/>
        <v>#DIV/0!</v>
      </c>
      <c r="EP172" s="213">
        <f t="shared" si="454"/>
        <v>0</v>
      </c>
      <c r="EQ172" s="474">
        <f t="shared" si="455"/>
        <v>11.682662173495721</v>
      </c>
      <c r="ER172" s="475">
        <f t="shared" si="388"/>
        <v>12.479814106248931</v>
      </c>
      <c r="ES172" s="473">
        <f t="shared" si="389"/>
        <v>11682662.173495721</v>
      </c>
      <c r="ET172" s="476">
        <f t="shared" si="390"/>
        <v>-4.4615768974666977E-14</v>
      </c>
      <c r="EU172" s="478">
        <f t="shared" si="391"/>
        <v>1.9999999994905957</v>
      </c>
      <c r="EV172" s="477">
        <f t="shared" si="392"/>
        <v>35047986.514535964</v>
      </c>
      <c r="EW172" s="474">
        <f t="shared" si="393"/>
        <v>35.047986514535964</v>
      </c>
      <c r="EX172" s="474"/>
      <c r="EZ172" s="128">
        <f t="shared" si="394"/>
        <v>2.9704040515747972E-21</v>
      </c>
      <c r="FA172" s="63">
        <f t="shared" si="395"/>
        <v>1.1973081346474233E-22</v>
      </c>
      <c r="FB172" s="67">
        <f t="shared" si="396"/>
        <v>7.2524363184255366E-22</v>
      </c>
      <c r="FC172" s="63">
        <f t="shared" si="397"/>
        <v>0</v>
      </c>
      <c r="FD172" s="63">
        <f t="shared" si="398"/>
        <v>3.8153784968820935E-21</v>
      </c>
      <c r="FE172" s="67">
        <f t="shared" si="399"/>
        <v>1.610802832088443E-10</v>
      </c>
      <c r="FF172" s="67">
        <f t="shared" si="400"/>
        <v>11682668.485640902</v>
      </c>
      <c r="FG172" s="64">
        <f t="shared" si="401"/>
        <v>11.682668485640901</v>
      </c>
      <c r="FH172" s="65" t="e">
        <f t="shared" si="402"/>
        <v>#DIV/0!</v>
      </c>
      <c r="FI172" s="65" t="e">
        <f t="shared" si="403"/>
        <v>#DIV/0!</v>
      </c>
      <c r="FJ172" s="65" t="e">
        <f t="shared" si="404"/>
        <v>#DIV/0!</v>
      </c>
      <c r="FK172" s="63">
        <f t="shared" si="405"/>
        <v>3.8153784968820935E-21</v>
      </c>
      <c r="FL172" s="63">
        <f t="shared" si="406"/>
        <v>4.3317286102918066E-21</v>
      </c>
      <c r="FM172" s="63">
        <f t="shared" si="407"/>
        <v>17675159.6924778</v>
      </c>
      <c r="FN172" s="65">
        <f t="shared" si="456"/>
        <v>17.675159692477799</v>
      </c>
      <c r="FO172" s="66">
        <f t="shared" si="408"/>
        <v>151.29385648665999</v>
      </c>
      <c r="FQ172" s="73">
        <f>IF('Picking Information'!U175="Y",'Calculations Page'!FG172,-1)</f>
        <v>-1</v>
      </c>
      <c r="FR172" s="72">
        <f>IF('Picking Information'!U175="Y",'Calculations Page'!FN172,-1)</f>
        <v>-1</v>
      </c>
      <c r="FS172" s="72" t="e">
        <f>IF('Picking Information'!A175="Y",1,'Calculations Page'!X172)</f>
        <v>#DIV/0!</v>
      </c>
      <c r="FT172" s="72">
        <f t="shared" si="457"/>
        <v>99.853999999999999</v>
      </c>
      <c r="FU172" s="72" t="e">
        <f t="shared" si="409"/>
        <v>#DIV/0!</v>
      </c>
      <c r="FV172" s="72" t="e">
        <f t="shared" si="458"/>
        <v>#DIV/0!</v>
      </c>
      <c r="FW172" s="74" t="e">
        <f t="shared" si="410"/>
        <v>#DIV/0!</v>
      </c>
      <c r="FY172" s="79">
        <f t="shared" si="431"/>
        <v>-4.4615768997394441E-5</v>
      </c>
      <c r="FZ172" s="80">
        <f t="shared" si="432"/>
        <v>-4.4615768997394441E-5</v>
      </c>
      <c r="GA172" s="80">
        <f>(DE172/1000)/'Calculations Page'!EH172</f>
        <v>-5.7387232789423684E-4</v>
      </c>
      <c r="GB172" s="80">
        <f t="shared" si="433"/>
        <v>-8.0649971243075807E-4</v>
      </c>
      <c r="GC172" s="80">
        <f>(DG172/1000)/'Calculations Page'!EH172</f>
        <v>-5.6690426926982033E-4</v>
      </c>
      <c r="GD172" s="80">
        <f t="shared" si="434"/>
        <v>-8.031950017704612E-4</v>
      </c>
      <c r="GE172" s="80">
        <f>(DI172/1000)/'Calculations Page'!EH172</f>
        <v>0</v>
      </c>
      <c r="GF172" s="80" t="e">
        <f t="shared" si="435"/>
        <v>#DIV/0!</v>
      </c>
      <c r="GG172" s="81">
        <f t="shared" si="411"/>
        <v>-7.0709483117264462E-4</v>
      </c>
      <c r="GH172" s="516">
        <f t="shared" si="436"/>
        <v>-1.276655269916807E-22</v>
      </c>
      <c r="GI172" s="515"/>
      <c r="GJ172" s="243"/>
      <c r="GK172" s="85" t="str">
        <f t="shared" si="412"/>
        <v>0.000</v>
      </c>
      <c r="GL172" s="86" t="str">
        <f t="shared" si="413"/>
        <v>0.000</v>
      </c>
      <c r="GM172" s="86" t="str">
        <f t="shared" si="414"/>
        <v>0.00</v>
      </c>
      <c r="GN172" s="86" t="str">
        <f t="shared" si="415"/>
        <v>0.00</v>
      </c>
      <c r="GO172" s="86" t="str">
        <f t="shared" si="416"/>
        <v>0.00</v>
      </c>
      <c r="GP172" s="86" t="str">
        <f t="shared" si="417"/>
        <v>0.00</v>
      </c>
      <c r="GQ172" s="86" t="str">
        <f t="shared" si="418"/>
        <v>0.00</v>
      </c>
      <c r="GR172" s="86" t="e">
        <f t="shared" si="419"/>
        <v>#DIV/0!</v>
      </c>
      <c r="GS172" s="86" t="str">
        <f t="shared" si="420"/>
        <v>-1.00</v>
      </c>
      <c r="GT172" s="86" t="e">
        <f t="shared" si="421"/>
        <v>#DIV/0!</v>
      </c>
      <c r="GU172" s="86" t="e">
        <f t="shared" si="422"/>
        <v>#DIV/0!</v>
      </c>
      <c r="GV172" s="87" t="e">
        <f t="shared" si="423"/>
        <v>#DIV/0!</v>
      </c>
      <c r="GW172" s="87" t="str">
        <f t="shared" si="424"/>
        <v>-1.00</v>
      </c>
      <c r="GX172" s="129"/>
      <c r="GY172" s="93"/>
    </row>
    <row r="173" spans="1:207">
      <c r="A173" s="39">
        <f>'Picking Information'!B176</f>
        <v>0</v>
      </c>
      <c r="B173" s="40">
        <f>'Picking Information'!D176</f>
        <v>0</v>
      </c>
      <c r="C173" s="40">
        <f>'Picking Information'!E176</f>
        <v>0</v>
      </c>
      <c r="D173" s="45">
        <f>'Picking Information'!F176</f>
        <v>0</v>
      </c>
      <c r="E173" s="45">
        <v>1</v>
      </c>
      <c r="F173" s="121">
        <f>'Picking Information'!H176</f>
        <v>0</v>
      </c>
      <c r="G173" s="121">
        <f>'Picking Information'!I176</f>
        <v>0</v>
      </c>
      <c r="H173" s="121">
        <f>'Picking Information'!J176</f>
        <v>0</v>
      </c>
      <c r="I173" s="121">
        <f>'Picking Information'!K176</f>
        <v>0</v>
      </c>
      <c r="J173" s="121">
        <f t="shared" ref="J173:J236" si="459">(F173+H173)/2</f>
        <v>0</v>
      </c>
      <c r="K173" s="121">
        <f t="shared" ref="K173:K236" si="460">(G173+I173)/2</f>
        <v>0</v>
      </c>
      <c r="L173" s="121">
        <f t="shared" ref="L173:L236" si="461">K173/2</f>
        <v>0</v>
      </c>
      <c r="M173" s="121">
        <f>IF('Picking Information'!P176="N",'Calculations Page'!F173*1.5,'Calculations Page'!F173)</f>
        <v>0</v>
      </c>
      <c r="N173" s="46">
        <f>'Picking Information'!R176</f>
        <v>0</v>
      </c>
      <c r="O173" s="222"/>
      <c r="P173" s="47">
        <f t="shared" ref="P173:P236" si="462">IF(N173="apatite",3.2*(J173/10000)*3*((K173/20000)^2)*SIN(PI()/3),4.65*(J173/10000)*(G173/10000)*(I173/10000))</f>
        <v>0</v>
      </c>
      <c r="Q173" s="306">
        <f t="shared" ref="Q173:Q236" si="463">EH173</f>
        <v>-1</v>
      </c>
      <c r="R173" s="47">
        <f t="shared" ref="R173:R236" si="464">IF(CL173&lt;0,1,CL173/(CH173+CJ173))</f>
        <v>1.013358894683579</v>
      </c>
      <c r="S173" s="47" t="e">
        <f t="shared" ref="S173:S236" si="465">(2.31*M173+2*L173)/(L173*M173)</f>
        <v>#DIV/0!</v>
      </c>
      <c r="T173" s="47" t="e">
        <f t="shared" ref="T173:T236" si="466">(4*M173+2*K173)/(M173*K173)</f>
        <v>#DIV/0!</v>
      </c>
      <c r="U173" s="47">
        <f t="shared" ref="U173:U236" si="467">1/(1.04+0.245*R173)</f>
        <v>0.77623303054496762</v>
      </c>
      <c r="V173" s="47" t="e">
        <f t="shared" ref="V173:V236" si="468">IF(N173="apatite",1+(-5.13)*S173+6.78*S173^2,1+(-4.07)*T173+4.92*T173^2)</f>
        <v>#DIV/0!</v>
      </c>
      <c r="W173" s="47" t="e">
        <f t="shared" ref="W173:W236" si="469">IF(N173="apatite",1+S173*(-5.9)+8.99*S173^2,1+(-4.53)*T173+5.59*T173^2)</f>
        <v>#DIV/0!</v>
      </c>
      <c r="X173" s="239" t="e">
        <f t="shared" ref="X173:X236" si="470">IF(E173&gt;1,-1,U173*V173+(1-U173)*W173)</f>
        <v>#DIV/0!</v>
      </c>
      <c r="Y173" s="306">
        <f t="shared" si="437"/>
        <v>-6350.29</v>
      </c>
      <c r="Z173" s="306">
        <f t="shared" si="438"/>
        <v>-5</v>
      </c>
      <c r="AA173" s="192"/>
      <c r="AB173" s="192"/>
      <c r="AC173" s="192"/>
      <c r="AD173" s="192"/>
      <c r="AE173" s="192"/>
      <c r="AF173" s="192"/>
      <c r="AG173" s="251">
        <f t="shared" si="425"/>
        <v>1433738424205.7283</v>
      </c>
      <c r="AH173" s="246">
        <f t="shared" ref="AH173:AH236" si="471">($AD$16/$AC$16)*AG173</f>
        <v>8608725199.2922001</v>
      </c>
      <c r="AI173" s="246">
        <f t="shared" si="426"/>
        <v>1691112105561.1543</v>
      </c>
      <c r="AJ173" s="246">
        <f t="shared" ref="AJ173:AJ236" si="472">($AD$17/$AC$17)*AI173</f>
        <v>13847555888.523577</v>
      </c>
      <c r="AK173" s="246">
        <f t="shared" si="427"/>
        <v>174546574.43947619</v>
      </c>
      <c r="AL173" s="246">
        <f t="shared" ref="AL173:AL236" si="473">($AD$18/$AC$18)*AK173</f>
        <v>79527107.403615773</v>
      </c>
      <c r="AM173" s="213">
        <f t="shared" si="439"/>
        <v>0</v>
      </c>
      <c r="AN173" s="256">
        <f t="shared" ref="AN173:AN236" si="474">(($AC$20-$AC$24)/($AC$24/$AC$12-1)*AG173)</f>
        <v>1303284548.9639471</v>
      </c>
      <c r="AO173" s="252">
        <f t="shared" ref="AO173:AO236" si="475">AG173</f>
        <v>1433738424205.7283</v>
      </c>
      <c r="AP173" s="252">
        <f t="shared" si="428"/>
        <v>-2.199E-3</v>
      </c>
      <c r="AQ173" s="252">
        <f t="shared" si="429"/>
        <v>-0.99998423165137618</v>
      </c>
      <c r="AR173" s="252">
        <f t="shared" ref="AR173:AR236" si="476">AH173</f>
        <v>8608725199.2922001</v>
      </c>
      <c r="AS173" s="252">
        <f t="shared" si="430"/>
        <v>1.6318924942564423E-4</v>
      </c>
      <c r="AT173" s="252">
        <f t="shared" ref="AT173:AT236" si="477">AQ173*SQRT(($AD$24/$AC$24)^2+($AE$12/$AC$12)^2)</f>
        <v>-7.452123257462559E-2</v>
      </c>
      <c r="AU173" s="252">
        <f t="shared" ref="AU173:AU236" si="478">AN173*SQRT((AR173/AO173)^2+(AS173/AP173)^2+(AT173/AQ173)^2)</f>
        <v>137290153.01859486</v>
      </c>
      <c r="AV173" s="252">
        <f t="shared" si="440"/>
        <v>9456562.6330664139</v>
      </c>
      <c r="AW173" s="252">
        <f t="shared" ref="AW173:AW236" si="479">(AU173/AN173)*AV173</f>
        <v>996169.97067578149</v>
      </c>
      <c r="AX173" s="252">
        <f t="shared" si="441"/>
        <v>2673662207.5426502</v>
      </c>
      <c r="AY173" s="252">
        <f t="shared" si="442"/>
        <v>1691112105561.1543</v>
      </c>
      <c r="AZ173" s="252">
        <f t="shared" si="443"/>
        <v>-0.13029600894067567</v>
      </c>
      <c r="BA173" s="252">
        <f t="shared" si="444"/>
        <v>-1</v>
      </c>
      <c r="BB173" s="252">
        <f t="shared" si="445"/>
        <v>13847555888.523577</v>
      </c>
      <c r="BC173" s="252">
        <f t="shared" si="446"/>
        <v>5.34545603211162E-4</v>
      </c>
      <c r="BD173" s="252">
        <f t="shared" si="447"/>
        <v>-4.1025163014571245E-3</v>
      </c>
      <c r="BE173" s="252">
        <f t="shared" si="448"/>
        <v>26831629.130094022</v>
      </c>
      <c r="BF173" s="252">
        <f t="shared" ref="BF173:BF236" si="480">AK173*$AC$26</f>
        <v>269331.52955150726</v>
      </c>
      <c r="BG173" s="252">
        <f t="shared" ref="BG173:BG236" si="481">BF173*SQRT((AL173/AK173)^2+($AD$24/$AC$24)^2)</f>
        <v>124328.76421099737</v>
      </c>
      <c r="BH173" s="213"/>
      <c r="BI173" s="213"/>
      <c r="BJ173" s="213"/>
      <c r="BK173" s="213"/>
      <c r="BL173" s="213">
        <f t="shared" si="449"/>
        <v>0</v>
      </c>
      <c r="BM173" s="485">
        <f>(($AC$20-'ICPMS Data'!V174)/('ICPMS Data'!V174/$AC$12-1)*AG173)</f>
        <v>1442224508600.5576</v>
      </c>
      <c r="BN173" s="485">
        <f t="shared" ref="BN173:BN236" si="482">AG173</f>
        <v>1433738424205.7283</v>
      </c>
      <c r="BO173" s="485">
        <f>$AC$33-'ICPMS Data'!V174</f>
        <v>-0.99999899999999997</v>
      </c>
      <c r="BP173" s="485">
        <f>'ICPMS Data'!V174/$AC$12-1</f>
        <v>-0.9928325688073395</v>
      </c>
      <c r="BQ173" s="485">
        <f t="shared" ref="BQ173:BQ236" si="483">AH173</f>
        <v>8608725199.2922001</v>
      </c>
      <c r="BR173" s="485">
        <f>SQRT($AD$33^2+'ICPMS Data'!W174^2)</f>
        <v>1</v>
      </c>
      <c r="BS173" s="485">
        <f>BP173*SQRT(('ICPMS Data'!W174/'ICPMS Data'!V174)^2+($AE$12/$AC$12)^2)</f>
        <v>-0.99285807041188889</v>
      </c>
      <c r="BT173" s="485">
        <f t="shared" ref="BT173:BT236" si="484">BM173*SQRT((BQ173/BN173)^2+(BR173/BO173)^2+(BS173/BP173)^2)</f>
        <v>2039659057534.6572</v>
      </c>
      <c r="BU173" s="485">
        <f t="shared" si="450"/>
        <v>10464703511.882029</v>
      </c>
      <c r="BV173" s="485">
        <f t="shared" ref="BV173:BV236" si="485">(BT173/BM173)*BU173</f>
        <v>14799656485.616226</v>
      </c>
      <c r="BW173" s="485">
        <f>AI173*(($AC$21-'ICPMS Data'!X174)/('ICPMS Data'!X174/$AC$13-1))</f>
        <v>1473438918630.7102</v>
      </c>
      <c r="BX173" s="485">
        <f t="shared" ref="BX173:BX236" si="486">AI173</f>
        <v>1691112105561.1543</v>
      </c>
      <c r="BY173" s="485">
        <f>$AC$34-'ICPMS Data'!X174</f>
        <v>-0.99999899999999997</v>
      </c>
      <c r="BZ173" s="485">
        <f>'ICPMS Data'!X174/$AC$13-1</f>
        <v>-1</v>
      </c>
      <c r="CA173" s="485">
        <f t="shared" ref="CA173:CA236" si="487">AJ173</f>
        <v>13847555888.523577</v>
      </c>
      <c r="CB173" s="485">
        <f>SQRT($AD$34^2+'ICPMS Data'!Y174^2)</f>
        <v>1</v>
      </c>
      <c r="CC173" s="485">
        <f>BZ173*SQRT(('ICPMS Data'!Y174/'ICPMS Data'!X174)^2+($AE$13/$AC$13)^2)</f>
        <v>-1</v>
      </c>
      <c r="CD173" s="485">
        <f t="shared" ref="CD173:CD236" si="488">BW173*SQRT((CA173/BX173)^2+(CB173/BY173)^2+(CC173/BZ173)^2)</f>
        <v>2083793272822.5024</v>
      </c>
      <c r="CE173" s="485">
        <v>0</v>
      </c>
      <c r="CF173" s="485">
        <v>0</v>
      </c>
      <c r="CG173" s="213">
        <f t="shared" ref="CG173:CG236" si="489">C173</f>
        <v>0</v>
      </c>
      <c r="CH173" s="262">
        <f t="shared" ref="CH173:CH236" si="490">BM173-AN173</f>
        <v>1440921224051.5938</v>
      </c>
      <c r="CI173" s="257">
        <f t="shared" ref="CI173:CI236" si="491">SQRT(BT173^2+AU173^2)</f>
        <v>2039659062155.1809</v>
      </c>
      <c r="CJ173" s="257">
        <f t="shared" si="451"/>
        <v>10455246949.248962</v>
      </c>
      <c r="CK173" s="257">
        <f t="shared" ref="CK173:CK236" si="492">SQRT(BV173^2+AW173^2)</f>
        <v>14799656519.142496</v>
      </c>
      <c r="CL173" s="262">
        <f t="shared" ref="CL173:CL236" si="493">BW173-AX173</f>
        <v>1470765256423.1675</v>
      </c>
      <c r="CM173" s="257">
        <f t="shared" ref="CM173:CM236" si="494">SQRT(CD173^2+BE173^2)</f>
        <v>2083793272995.249</v>
      </c>
      <c r="CN173" s="262">
        <f t="shared" ref="CN173:CN236" si="495">CE173-BF173</f>
        <v>-269331.52955150726</v>
      </c>
      <c r="CO173" s="257">
        <f t="shared" ref="CO173:CO236" si="496">SQRT(CF173^2+BG173^2)</f>
        <v>124328.76421099737</v>
      </c>
      <c r="CP173" s="286"/>
      <c r="CQ173" s="218">
        <f t="shared" ref="CQ173:CQ236" si="497">CS173+CV173</f>
        <v>2.4109243704332935E-12</v>
      </c>
      <c r="CR173" s="48">
        <f t="shared" ref="CR173:CR236" si="498">SQRT(CT173^2+CW173^2)</f>
        <v>3.3882271664527924E-12</v>
      </c>
      <c r="CS173" s="219">
        <f t="shared" ref="CS173:CS236" si="499">IF(CH173&lt;0,0,CH173/6.02E+23)</f>
        <v>2.3935568505840428E-12</v>
      </c>
      <c r="CT173" s="219">
        <f t="shared" ref="CT173:CT236" si="500">IF(CS173&lt;0,0,CI173/6.02E+23)</f>
        <v>3.3881379770019618E-12</v>
      </c>
      <c r="CU173" s="323">
        <f t="shared" ref="CU173:CU236" si="501">8*CS173/(8*$CS173+7*$CV173+6*$CY173)</f>
        <v>0.56437141893797726</v>
      </c>
      <c r="CV173" s="219">
        <f t="shared" ref="CV173:CV236" si="502">IF(CJ173&lt;0,0,CJ173/6.02E+23)</f>
        <v>1.7367519849250768E-14</v>
      </c>
      <c r="CW173" s="219">
        <f t="shared" ref="CW173:CW236" si="503">IF(CV173&lt;0,0,CK173/6.02E+23)</f>
        <v>2.4584147041764943E-14</v>
      </c>
      <c r="CX173" s="323">
        <f t="shared" ref="CX173:CX236" si="504">7*CV173/(8*$CS173+7*$CV173+6*$CY173)</f>
        <v>3.5831675947316753E-3</v>
      </c>
      <c r="CY173" s="48">
        <f t="shared" ref="CY173:CY236" si="505">IF(CL173&lt;0,0,CL173/6.02E+23)</f>
        <v>2.443131655187986E-12</v>
      </c>
      <c r="CZ173" s="48">
        <f t="shared" ref="CZ173:CZ236" si="506">IF(CM173&lt;0,0,CM173/6.02E+23)</f>
        <v>3.4614506195934368E-12</v>
      </c>
      <c r="DA173" s="323">
        <f t="shared" ref="DA173:DA236" si="507">6*CY173/(8*$CS173+7*$CV173+6*$CY173)</f>
        <v>0.43204541346729097</v>
      </c>
      <c r="DB173" s="219">
        <f t="shared" ref="DB173:DB236" si="508">IF(CN173&lt;0,0,CN173/6.02E+23)</f>
        <v>0</v>
      </c>
      <c r="DC173" s="219">
        <f t="shared" ref="DC173:DC236" si="509">IF(DB173&gt;0,CO173/6.02E+23,0)</f>
        <v>0</v>
      </c>
      <c r="DD173" s="213"/>
      <c r="DE173" s="267">
        <f t="shared" ref="DE173:DE236" si="510">CQ173*238030000000</f>
        <v>0.57387232789423681</v>
      </c>
      <c r="DF173" s="263">
        <f t="shared" ref="DF173:DF236" si="511">CR173*238030000000</f>
        <v>0.80649971243075813</v>
      </c>
      <c r="DG173" s="263">
        <f t="shared" ref="DG173:DG236" si="512">IF(CY173&lt;0,0,CY173*232040000000)</f>
        <v>0.56690426926982029</v>
      </c>
      <c r="DH173" s="263">
        <f t="shared" ref="DH173:DH236" si="513">IF(CZ173&lt;0,0,CZ173*232040000000)</f>
        <v>0.8031950017704611</v>
      </c>
      <c r="DI173" s="263">
        <f t="shared" ref="DI173:DI236" si="514">DB173*147000000000</f>
        <v>0</v>
      </c>
      <c r="DJ173" s="268">
        <f t="shared" ref="DJ173:DJ236" si="515">DC173*147000000000</f>
        <v>0</v>
      </c>
      <c r="DL173" s="49">
        <f>'He Data'!P175/(1000000000*22413.6)</f>
        <v>4.4615768997394438E-14</v>
      </c>
      <c r="DM173" s="45">
        <f>DL173*('He Data'!Q175/'He Data'!P175)</f>
        <v>4.4615768997394438E-14</v>
      </c>
      <c r="DN173" s="50">
        <f t="shared" ref="DN173:DN236" si="516">DL173*6.022E+23</f>
        <v>26867616090.23093</v>
      </c>
      <c r="DO173" s="51">
        <f>DN173*('He Data'!Q175/'He Data'!P175)</f>
        <v>26867616090.23093</v>
      </c>
      <c r="DP173" s="50" t="e">
        <f t="shared" ref="DP173:DP236" si="517">DL173/X173</f>
        <v>#DIV/0!</v>
      </c>
      <c r="DQ173" s="50" t="e">
        <f t="shared" ref="DQ173:DQ236" si="518">(DM173/DL173)*DP173</f>
        <v>#DIV/0!</v>
      </c>
      <c r="DR173" s="50">
        <f>('He Data'!P175/1000000000)*0.0000000008107131194</f>
        <v>8.1071311940000007E-19</v>
      </c>
      <c r="DS173" s="50">
        <f>('He Data'!P175/1000000000)/3785.41178*42</f>
        <v>1.1095226210766429E-11</v>
      </c>
      <c r="DW173" s="213">
        <f t="shared" si="452"/>
        <v>0</v>
      </c>
      <c r="DX173" s="324">
        <f t="shared" si="453"/>
        <v>11.682668485640901</v>
      </c>
      <c r="DY173" s="325">
        <f t="shared" ref="DY173:DY236" si="519">DX173*SQRT($CU173*($CT173/$CS173)^2+$CX173*(($CW173/$CV173)^2+$DA173*($CZ173/$CY173)^2))</f>
        <v>12.479820849095493</v>
      </c>
      <c r="DZ173" s="326">
        <f t="shared" ref="DZ173:DZ236" si="520">DX173*1000000</f>
        <v>11682668.485640902</v>
      </c>
      <c r="EA173" s="326">
        <f t="shared" ref="EA173:EA236" si="521">8*CS173*(EXP($DV$5*DZ173)-1)+7*CV173*(EXP($DV$6*DZ173)-1)+6*CY173*(EXP($DV$7*DZ173)-1)+DB173*(EXP($DV$8*DZ173)-1)</f>
        <v>4.4615793103292131E-14</v>
      </c>
      <c r="EB173" s="324">
        <f t="shared" ref="EB173:EB236" si="522">(DL173-EA173)/DL173</f>
        <v>-5.40299948539397E-7</v>
      </c>
      <c r="EC173" s="326">
        <f t="shared" ref="EC173:EC236" si="523">DZ173+EB173*DZ173</f>
        <v>11682662.173495721</v>
      </c>
      <c r="ED173" s="324">
        <f t="shared" ref="ED173:ED236" si="524">EC173/1000000</f>
        <v>11.682662173495721</v>
      </c>
      <c r="EE173" s="326"/>
      <c r="EF173" s="457">
        <f>'Picking Information'!B176</f>
        <v>0</v>
      </c>
      <c r="EG173" s="459">
        <f>'Picking Information'!C176</f>
        <v>0</v>
      </c>
      <c r="EH173" s="510">
        <f>IF($EG173="a",'Alpha Ejection Compiler'!G173,IF($EG173="z",'Alpha Ejection Compiler'!N173,IF($EG173="t",'Alpha Ejection Compiler'!U173,IF($EG173="m",'Alpha Ejection Compiler'!AB173,-1))))</f>
        <v>-1</v>
      </c>
      <c r="EI173" s="511">
        <f>'Alpha Ejection Compiler'!E173</f>
        <v>-1</v>
      </c>
      <c r="EJ173" s="30">
        <f>IF($EG173="a",'Alpha Ejection Compiler'!H173,IF($EG173="z",'Alpha Ejection Compiler'!O173,IF($EG173="t",'Alpha Ejection Compiler'!V173,IF($EG173="m",'Alpha Ejection Compiler'!AC173,-1))))</f>
        <v>-1</v>
      </c>
      <c r="EK173" s="30">
        <f>IF($EG173="a",'Alpha Ejection Compiler'!I173,IF($EG173="z",'Alpha Ejection Compiler'!P173,IF($EG173="t",'Alpha Ejection Compiler'!W173,IF($EG173="m",'Alpha Ejection Compiler'!AD173,-1))))</f>
        <v>-1</v>
      </c>
      <c r="EL173" s="30">
        <f>IF($EG173="a",'Alpha Ejection Compiler'!J173,IF($EG173="z",'Alpha Ejection Compiler'!Q173,IF($EG173="t",'Alpha Ejection Compiler'!X173,IF($EG173="m",'Alpha Ejection Compiler'!AE173,-1))))</f>
        <v>-1</v>
      </c>
      <c r="EM173" s="30">
        <f>IF($EG173="a",'Alpha Ejection Compiler'!K173,IF($EG173="z",'Alpha Ejection Compiler'!R173,IF($EG173="t",'Alpha Ejection Compiler'!Y173,IF($EG173="m",'Alpha Ejection Compiler'!AF173,-1))))</f>
        <v>-1</v>
      </c>
      <c r="EN173" s="30">
        <f t="shared" ref="EN173:EN236" si="525">U173*EJ173+(1-U173)*EL173</f>
        <v>-1</v>
      </c>
      <c r="EO173" s="30" t="e">
        <f t="shared" ref="EO173:EO236" si="526">X173</f>
        <v>#DIV/0!</v>
      </c>
      <c r="EP173" s="213">
        <f t="shared" si="454"/>
        <v>0</v>
      </c>
      <c r="EQ173" s="474">
        <f t="shared" si="455"/>
        <v>11.682662173495721</v>
      </c>
      <c r="ER173" s="475">
        <f t="shared" ref="ER173:ER236" si="527">EQ173*SQRT($CU173*($CT173/$CS173)^2+$CX173*(($CW173/$CV173)^2+$DA173*($CZ173/$CY173)^2))</f>
        <v>12.479814106248931</v>
      </c>
      <c r="ES173" s="473">
        <f t="shared" ref="ES173:ES236" si="528">EQ173*1000000</f>
        <v>11682662.173495721</v>
      </c>
      <c r="ET173" s="476">
        <f t="shared" ref="ET173:ET236" si="529">8*EJ173*CS173*(EXP($DV$5*ES173)-1)+7*CV173*EK173*(EXP($DV$6*ES173)-1)+6*EL173*CY173*(EXP($DV$7*ES173)-1)+DB173*EM173*(EXP($DV$8*ES173)-1)</f>
        <v>-4.4615768974666977E-14</v>
      </c>
      <c r="EU173" s="478">
        <f t="shared" ref="EU173:EU236" si="530">(DL173-ET173)/DL173</f>
        <v>1.9999999994905957</v>
      </c>
      <c r="EV173" s="477">
        <f t="shared" ref="EV173:EV236" si="531">ES173+EU173*ES173</f>
        <v>35047986.514535964</v>
      </c>
      <c r="EW173" s="474">
        <f t="shared" ref="EW173:EW236" si="532">EV173/1000000</f>
        <v>35.047986514535964</v>
      </c>
      <c r="EX173" s="474"/>
      <c r="EZ173" s="128">
        <f t="shared" ref="EZ173:EZ236" si="533">8*$DV$5*CS173</f>
        <v>2.9704040515747972E-21</v>
      </c>
      <c r="FA173" s="63">
        <f t="shared" ref="FA173:FA236" si="534">7*$DV$6*CV173</f>
        <v>1.1973081346474233E-22</v>
      </c>
      <c r="FB173" s="67">
        <f t="shared" ref="FB173:FB236" si="535">6*$DV$7*CY173</f>
        <v>7.2524363184255366E-22</v>
      </c>
      <c r="FC173" s="63">
        <f t="shared" ref="FC173:FC236" si="536">$DV$8*DB173</f>
        <v>0</v>
      </c>
      <c r="FD173" s="63">
        <f t="shared" ref="FD173:FD236" si="537">SUM(EZ173:FC173)</f>
        <v>3.8153784968820935E-21</v>
      </c>
      <c r="FE173" s="67">
        <f t="shared" ref="FE173:FE236" si="538">(EZ173*$DV$5)/FD173+(FA173*$DV$6)/FD173+(FB173*$DV$7)/FD173+(FC173*$DV$8)/FD173</f>
        <v>1.610802832088443E-10</v>
      </c>
      <c r="FF173" s="67">
        <f t="shared" ref="FF173:FF236" si="539">(1/FE173)*LN((FE173/FD173)*DL173+1)</f>
        <v>11682668.485640902</v>
      </c>
      <c r="FG173" s="64">
        <f t="shared" ref="FG173:FG236" si="540">FF173/1000000</f>
        <v>11.682668485640901</v>
      </c>
      <c r="FH173" s="65" t="e">
        <f t="shared" ref="FH173:FH236" si="541">(1/FE173)*LN((FE173/FD173)*(DL173/X173)+1)</f>
        <v>#DIV/0!</v>
      </c>
      <c r="FI173" s="65" t="e">
        <f t="shared" ref="FI173:FI236" si="542">FH173/1000000</f>
        <v>#DIV/0!</v>
      </c>
      <c r="FJ173" s="65" t="e">
        <f t="shared" ref="FJ173:FJ236" si="543">FI173*SQRT((DM173/DL173)^2+(FL173/FK173)^2)</f>
        <v>#DIV/0!</v>
      </c>
      <c r="FK173" s="63">
        <f t="shared" ref="FK173:FK236" si="544">8*CS173*$DV$5+7*CV173*$DV$6+6*CY173*$DV$7+DB173*$DV$8</f>
        <v>3.8153784968820935E-21</v>
      </c>
      <c r="FL173" s="63">
        <f t="shared" ref="FL173:FL236" si="545">SQRT((8*$DV$5*CT173)^2+(7*$DV$6*CW173)^2+(6*$DV$7*CZ173)^2+($DV$8*DC173)^2)</f>
        <v>4.3317286102918066E-21</v>
      </c>
      <c r="FM173" s="63">
        <f t="shared" ref="FM173:FM236" si="546">FF173*SQRT((DM173/DL173)^2+(FL173/FK173)^2)</f>
        <v>17675159.6924778</v>
      </c>
      <c r="FN173" s="65">
        <f t="shared" si="456"/>
        <v>17.675159692477799</v>
      </c>
      <c r="FO173" s="66">
        <f t="shared" ref="FO173:FO236" si="547">100*(FM173/FF173)</f>
        <v>151.29385648665999</v>
      </c>
      <c r="FQ173" s="73">
        <f>IF('Picking Information'!U176="Y",'Calculations Page'!FG173,-1)</f>
        <v>-1</v>
      </c>
      <c r="FR173" s="72">
        <f>IF('Picking Information'!U176="Y",'Calculations Page'!FN173,-1)</f>
        <v>-1</v>
      </c>
      <c r="FS173" s="72" t="e">
        <f>IF('Picking Information'!A176="Y",1,'Calculations Page'!X173)</f>
        <v>#DIV/0!</v>
      </c>
      <c r="FT173" s="72">
        <f t="shared" si="457"/>
        <v>99.853999999999999</v>
      </c>
      <c r="FU173" s="72" t="e">
        <f t="shared" ref="FU173:FU236" si="548">FQ173/FS173</f>
        <v>#DIV/0!</v>
      </c>
      <c r="FV173" s="72" t="e">
        <f t="shared" si="458"/>
        <v>#DIV/0!</v>
      </c>
      <c r="FW173" s="74" t="e">
        <f t="shared" ref="FW173:FW236" si="549">FV173*2</f>
        <v>#DIV/0!</v>
      </c>
      <c r="FY173" s="79">
        <f t="shared" si="431"/>
        <v>-4.4615768997394441E-5</v>
      </c>
      <c r="FZ173" s="80">
        <f t="shared" si="432"/>
        <v>-4.4615768997394441E-5</v>
      </c>
      <c r="GA173" s="80">
        <f>(DE173/1000)/'Calculations Page'!EH173</f>
        <v>-5.7387232789423684E-4</v>
      </c>
      <c r="GB173" s="80">
        <f t="shared" si="433"/>
        <v>-8.0649971243075807E-4</v>
      </c>
      <c r="GC173" s="80">
        <f>(DG173/1000)/'Calculations Page'!EH173</f>
        <v>-5.6690426926982033E-4</v>
      </c>
      <c r="GD173" s="80">
        <f t="shared" si="434"/>
        <v>-8.031950017704612E-4</v>
      </c>
      <c r="GE173" s="80">
        <f>(DI173/1000)/'Calculations Page'!EH173</f>
        <v>0</v>
      </c>
      <c r="GF173" s="80" t="e">
        <f t="shared" si="435"/>
        <v>#DIV/0!</v>
      </c>
      <c r="GG173" s="81">
        <f t="shared" ref="GG173:GG236" si="550">GA173+0.235*GC173</f>
        <v>-7.0709483117264462E-4</v>
      </c>
      <c r="GH173" s="516">
        <f t="shared" si="436"/>
        <v>-1.276655269916807E-22</v>
      </c>
      <c r="GI173" s="515"/>
      <c r="GJ173" s="243"/>
      <c r="GK173" s="85" t="str">
        <f t="shared" ref="GK173:GK236" si="551">TEXT(FY173,"0.000")</f>
        <v>0.000</v>
      </c>
      <c r="GL173" s="86" t="str">
        <f t="shared" ref="GL173:GL236" si="552">TEXT(FZ173,"0.000")</f>
        <v>0.000</v>
      </c>
      <c r="GM173" s="86" t="str">
        <f t="shared" ref="GM173:GM236" si="553">TEXT(GA173,"0.00")</f>
        <v>0.00</v>
      </c>
      <c r="GN173" s="86" t="str">
        <f t="shared" ref="GN173:GN236" si="554">TEXT(GB173,"0.00")</f>
        <v>0.00</v>
      </c>
      <c r="GO173" s="86" t="str">
        <f t="shared" ref="GO173:GO236" si="555">TEXT(GC173,"0.00")</f>
        <v>0.00</v>
      </c>
      <c r="GP173" s="86" t="str">
        <f t="shared" ref="GP173:GP236" si="556">TEXT(GD173,"0.00")</f>
        <v>0.00</v>
      </c>
      <c r="GQ173" s="86" t="str">
        <f t="shared" ref="GQ173:GQ236" si="557">TEXT(GE173,"0.00")</f>
        <v>0.00</v>
      </c>
      <c r="GR173" s="86" t="e">
        <f t="shared" ref="GR173:GR236" si="558">TEXT(GF173,"0.00")</f>
        <v>#DIV/0!</v>
      </c>
      <c r="GS173" s="86" t="str">
        <f t="shared" ref="GS173:GS236" si="559">TEXT(FQ173,"0.00")</f>
        <v>-1.00</v>
      </c>
      <c r="GT173" s="86" t="e">
        <f t="shared" ref="GT173:GT236" si="560">TEXT(FS173,"0.000")</f>
        <v>#DIV/0!</v>
      </c>
      <c r="GU173" s="86" t="e">
        <f t="shared" ref="GU173:GU236" si="561">TEXT(FU173,"0.00")</f>
        <v>#DIV/0!</v>
      </c>
      <c r="GV173" s="87" t="e">
        <f t="shared" ref="GV173:GV236" si="562">TEXT(FV173,"0.00")</f>
        <v>#DIV/0!</v>
      </c>
      <c r="GW173" s="87" t="str">
        <f t="shared" ref="GW173:GW236" si="563">TEXT(FR173,"0.00")</f>
        <v>-1.00</v>
      </c>
      <c r="GX173" s="129"/>
      <c r="GY173" s="93"/>
    </row>
    <row r="174" spans="1:207">
      <c r="A174" s="39">
        <f>'Picking Information'!B177</f>
        <v>0</v>
      </c>
      <c r="B174" s="40">
        <f>'Picking Information'!D177</f>
        <v>0</v>
      </c>
      <c r="C174" s="40">
        <f>'Picking Information'!E177</f>
        <v>0</v>
      </c>
      <c r="D174" s="45">
        <f>'Picking Information'!F177</f>
        <v>0</v>
      </c>
      <c r="E174" s="45">
        <v>1</v>
      </c>
      <c r="F174" s="121">
        <f>'Picking Information'!H177</f>
        <v>0</v>
      </c>
      <c r="G174" s="121">
        <f>'Picking Information'!I177</f>
        <v>0</v>
      </c>
      <c r="H174" s="121">
        <f>'Picking Information'!J177</f>
        <v>0</v>
      </c>
      <c r="I174" s="121">
        <f>'Picking Information'!K177</f>
        <v>0</v>
      </c>
      <c r="J174" s="121">
        <f t="shared" si="459"/>
        <v>0</v>
      </c>
      <c r="K174" s="121">
        <f t="shared" si="460"/>
        <v>0</v>
      </c>
      <c r="L174" s="121">
        <f t="shared" si="461"/>
        <v>0</v>
      </c>
      <c r="M174" s="121">
        <f>IF('Picking Information'!P177="N",'Calculations Page'!F174*1.5,'Calculations Page'!F174)</f>
        <v>0</v>
      </c>
      <c r="N174" s="46">
        <f>'Picking Information'!R177</f>
        <v>0</v>
      </c>
      <c r="O174" s="222"/>
      <c r="P174" s="47">
        <f t="shared" si="462"/>
        <v>0</v>
      </c>
      <c r="Q174" s="306">
        <f t="shared" si="463"/>
        <v>-1</v>
      </c>
      <c r="R174" s="47">
        <f t="shared" si="464"/>
        <v>1.013358894683579</v>
      </c>
      <c r="S174" s="47" t="e">
        <f t="shared" si="465"/>
        <v>#DIV/0!</v>
      </c>
      <c r="T174" s="47" t="e">
        <f t="shared" si="466"/>
        <v>#DIV/0!</v>
      </c>
      <c r="U174" s="47">
        <f t="shared" si="467"/>
        <v>0.77623303054496762</v>
      </c>
      <c r="V174" s="47" t="e">
        <f t="shared" si="468"/>
        <v>#DIV/0!</v>
      </c>
      <c r="W174" s="47" t="e">
        <f t="shared" si="469"/>
        <v>#DIV/0!</v>
      </c>
      <c r="X174" s="239" t="e">
        <f t="shared" si="470"/>
        <v>#DIV/0!</v>
      </c>
      <c r="Y174" s="306">
        <f t="shared" si="437"/>
        <v>-6350.29</v>
      </c>
      <c r="Z174" s="306">
        <f t="shared" si="438"/>
        <v>-5</v>
      </c>
      <c r="AA174" s="192"/>
      <c r="AB174" s="192"/>
      <c r="AC174" s="192"/>
      <c r="AD174" s="192"/>
      <c r="AE174" s="192"/>
      <c r="AF174" s="192"/>
      <c r="AG174" s="251">
        <f t="shared" si="425"/>
        <v>1433738424205.7283</v>
      </c>
      <c r="AH174" s="246">
        <f t="shared" si="471"/>
        <v>8608725199.2922001</v>
      </c>
      <c r="AI174" s="246">
        <f t="shared" si="426"/>
        <v>1691112105561.1543</v>
      </c>
      <c r="AJ174" s="246">
        <f t="shared" si="472"/>
        <v>13847555888.523577</v>
      </c>
      <c r="AK174" s="246">
        <f t="shared" si="427"/>
        <v>174546574.43947619</v>
      </c>
      <c r="AL174" s="246">
        <f t="shared" si="473"/>
        <v>79527107.403615773</v>
      </c>
      <c r="AM174" s="213">
        <f t="shared" si="439"/>
        <v>0</v>
      </c>
      <c r="AN174" s="256">
        <f t="shared" si="474"/>
        <v>1303284548.9639471</v>
      </c>
      <c r="AO174" s="252">
        <f t="shared" si="475"/>
        <v>1433738424205.7283</v>
      </c>
      <c r="AP174" s="252">
        <f t="shared" si="428"/>
        <v>-2.199E-3</v>
      </c>
      <c r="AQ174" s="252">
        <f t="shared" si="429"/>
        <v>-0.99998423165137618</v>
      </c>
      <c r="AR174" s="252">
        <f t="shared" si="476"/>
        <v>8608725199.2922001</v>
      </c>
      <c r="AS174" s="252">
        <f t="shared" si="430"/>
        <v>1.6318924942564423E-4</v>
      </c>
      <c r="AT174" s="252">
        <f t="shared" si="477"/>
        <v>-7.452123257462559E-2</v>
      </c>
      <c r="AU174" s="252">
        <f t="shared" si="478"/>
        <v>137290153.01859486</v>
      </c>
      <c r="AV174" s="252">
        <f t="shared" si="440"/>
        <v>9456562.6330664139</v>
      </c>
      <c r="AW174" s="252">
        <f t="shared" si="479"/>
        <v>996169.97067578149</v>
      </c>
      <c r="AX174" s="252">
        <f t="shared" si="441"/>
        <v>2673662207.5426502</v>
      </c>
      <c r="AY174" s="252">
        <f t="shared" si="442"/>
        <v>1691112105561.1543</v>
      </c>
      <c r="AZ174" s="252">
        <f t="shared" si="443"/>
        <v>-0.13029600894067567</v>
      </c>
      <c r="BA174" s="252">
        <f t="shared" si="444"/>
        <v>-1</v>
      </c>
      <c r="BB174" s="252">
        <f t="shared" si="445"/>
        <v>13847555888.523577</v>
      </c>
      <c r="BC174" s="252">
        <f t="shared" si="446"/>
        <v>5.34545603211162E-4</v>
      </c>
      <c r="BD174" s="252">
        <f t="shared" si="447"/>
        <v>-4.1025163014571245E-3</v>
      </c>
      <c r="BE174" s="252">
        <f t="shared" si="448"/>
        <v>26831629.130094022</v>
      </c>
      <c r="BF174" s="252">
        <f t="shared" si="480"/>
        <v>269331.52955150726</v>
      </c>
      <c r="BG174" s="252">
        <f t="shared" si="481"/>
        <v>124328.76421099737</v>
      </c>
      <c r="BH174" s="213"/>
      <c r="BI174" s="213"/>
      <c r="BJ174" s="213"/>
      <c r="BK174" s="213"/>
      <c r="BL174" s="213">
        <f t="shared" si="449"/>
        <v>0</v>
      </c>
      <c r="BM174" s="485">
        <f>(($AC$20-'ICPMS Data'!V175)/('ICPMS Data'!V175/$AC$12-1)*AG174)</f>
        <v>1442224508600.5576</v>
      </c>
      <c r="BN174" s="485">
        <f t="shared" si="482"/>
        <v>1433738424205.7283</v>
      </c>
      <c r="BO174" s="485">
        <f>$AC$33-'ICPMS Data'!V175</f>
        <v>-0.99999899999999997</v>
      </c>
      <c r="BP174" s="485">
        <f>'ICPMS Data'!V175/$AC$12-1</f>
        <v>-0.9928325688073395</v>
      </c>
      <c r="BQ174" s="485">
        <f t="shared" si="483"/>
        <v>8608725199.2922001</v>
      </c>
      <c r="BR174" s="485">
        <f>SQRT($AD$33^2+'ICPMS Data'!W175^2)</f>
        <v>1</v>
      </c>
      <c r="BS174" s="485">
        <f>BP174*SQRT(('ICPMS Data'!W175/'ICPMS Data'!V175)^2+($AE$12/$AC$12)^2)</f>
        <v>-0.99285807041188889</v>
      </c>
      <c r="BT174" s="485">
        <f t="shared" si="484"/>
        <v>2039659057534.6572</v>
      </c>
      <c r="BU174" s="485">
        <f t="shared" si="450"/>
        <v>10464703511.882029</v>
      </c>
      <c r="BV174" s="485">
        <f t="shared" si="485"/>
        <v>14799656485.616226</v>
      </c>
      <c r="BW174" s="485">
        <f>AI174*(($AC$21-'ICPMS Data'!X175)/('ICPMS Data'!X175/$AC$13-1))</f>
        <v>1473438918630.7102</v>
      </c>
      <c r="BX174" s="485">
        <f t="shared" si="486"/>
        <v>1691112105561.1543</v>
      </c>
      <c r="BY174" s="485">
        <f>$AC$34-'ICPMS Data'!X175</f>
        <v>-0.99999899999999997</v>
      </c>
      <c r="BZ174" s="485">
        <f>'ICPMS Data'!X175/$AC$13-1</f>
        <v>-1</v>
      </c>
      <c r="CA174" s="485">
        <f t="shared" si="487"/>
        <v>13847555888.523577</v>
      </c>
      <c r="CB174" s="485">
        <f>SQRT($AD$34^2+'ICPMS Data'!Y175^2)</f>
        <v>1</v>
      </c>
      <c r="CC174" s="485">
        <f>BZ174*SQRT(('ICPMS Data'!Y175/'ICPMS Data'!X175)^2+($AE$13/$AC$13)^2)</f>
        <v>-1</v>
      </c>
      <c r="CD174" s="485">
        <f t="shared" si="488"/>
        <v>2083793272822.5024</v>
      </c>
      <c r="CE174" s="485">
        <v>0</v>
      </c>
      <c r="CF174" s="485">
        <v>0</v>
      </c>
      <c r="CG174" s="213">
        <f t="shared" si="489"/>
        <v>0</v>
      </c>
      <c r="CH174" s="262">
        <f t="shared" si="490"/>
        <v>1440921224051.5938</v>
      </c>
      <c r="CI174" s="257">
        <f t="shared" si="491"/>
        <v>2039659062155.1809</v>
      </c>
      <c r="CJ174" s="257">
        <f t="shared" si="451"/>
        <v>10455246949.248962</v>
      </c>
      <c r="CK174" s="257">
        <f t="shared" si="492"/>
        <v>14799656519.142496</v>
      </c>
      <c r="CL174" s="262">
        <f t="shared" si="493"/>
        <v>1470765256423.1675</v>
      </c>
      <c r="CM174" s="257">
        <f t="shared" si="494"/>
        <v>2083793272995.249</v>
      </c>
      <c r="CN174" s="262">
        <f t="shared" si="495"/>
        <v>-269331.52955150726</v>
      </c>
      <c r="CO174" s="257">
        <f t="shared" si="496"/>
        <v>124328.76421099737</v>
      </c>
      <c r="CP174" s="286"/>
      <c r="CQ174" s="218">
        <f t="shared" si="497"/>
        <v>2.4109243704332935E-12</v>
      </c>
      <c r="CR174" s="48">
        <f t="shared" si="498"/>
        <v>3.3882271664527924E-12</v>
      </c>
      <c r="CS174" s="219">
        <f t="shared" si="499"/>
        <v>2.3935568505840428E-12</v>
      </c>
      <c r="CT174" s="219">
        <f t="shared" si="500"/>
        <v>3.3881379770019618E-12</v>
      </c>
      <c r="CU174" s="323">
        <f t="shared" si="501"/>
        <v>0.56437141893797726</v>
      </c>
      <c r="CV174" s="219">
        <f t="shared" si="502"/>
        <v>1.7367519849250768E-14</v>
      </c>
      <c r="CW174" s="219">
        <f t="shared" si="503"/>
        <v>2.4584147041764943E-14</v>
      </c>
      <c r="CX174" s="323">
        <f t="shared" si="504"/>
        <v>3.5831675947316753E-3</v>
      </c>
      <c r="CY174" s="48">
        <f t="shared" si="505"/>
        <v>2.443131655187986E-12</v>
      </c>
      <c r="CZ174" s="48">
        <f t="shared" si="506"/>
        <v>3.4614506195934368E-12</v>
      </c>
      <c r="DA174" s="323">
        <f t="shared" si="507"/>
        <v>0.43204541346729097</v>
      </c>
      <c r="DB174" s="219">
        <f t="shared" si="508"/>
        <v>0</v>
      </c>
      <c r="DC174" s="219">
        <f t="shared" si="509"/>
        <v>0</v>
      </c>
      <c r="DD174" s="213"/>
      <c r="DE174" s="267">
        <f t="shared" si="510"/>
        <v>0.57387232789423681</v>
      </c>
      <c r="DF174" s="263">
        <f t="shared" si="511"/>
        <v>0.80649971243075813</v>
      </c>
      <c r="DG174" s="263">
        <f t="shared" si="512"/>
        <v>0.56690426926982029</v>
      </c>
      <c r="DH174" s="263">
        <f t="shared" si="513"/>
        <v>0.8031950017704611</v>
      </c>
      <c r="DI174" s="263">
        <f t="shared" si="514"/>
        <v>0</v>
      </c>
      <c r="DJ174" s="268">
        <f t="shared" si="515"/>
        <v>0</v>
      </c>
      <c r="DL174" s="49">
        <f>'He Data'!P176/(1000000000*22413.6)</f>
        <v>4.4615768997394438E-14</v>
      </c>
      <c r="DM174" s="45">
        <f>DL174*('He Data'!Q176/'He Data'!P176)</f>
        <v>4.4615768997394438E-14</v>
      </c>
      <c r="DN174" s="50">
        <f t="shared" si="516"/>
        <v>26867616090.23093</v>
      </c>
      <c r="DO174" s="51">
        <f>DN174*('He Data'!Q176/'He Data'!P176)</f>
        <v>26867616090.23093</v>
      </c>
      <c r="DP174" s="50" t="e">
        <f t="shared" si="517"/>
        <v>#DIV/0!</v>
      </c>
      <c r="DQ174" s="50" t="e">
        <f t="shared" si="518"/>
        <v>#DIV/0!</v>
      </c>
      <c r="DR174" s="50">
        <f>('He Data'!P176/1000000000)*0.0000000008107131194</f>
        <v>8.1071311940000007E-19</v>
      </c>
      <c r="DS174" s="50">
        <f>('He Data'!P176/1000000000)/3785.41178*42</f>
        <v>1.1095226210766429E-11</v>
      </c>
      <c r="DW174" s="213">
        <f t="shared" si="452"/>
        <v>0</v>
      </c>
      <c r="DX174" s="324">
        <f t="shared" si="453"/>
        <v>11.682668485640901</v>
      </c>
      <c r="DY174" s="325">
        <f t="shared" si="519"/>
        <v>12.479820849095493</v>
      </c>
      <c r="DZ174" s="326">
        <f t="shared" si="520"/>
        <v>11682668.485640902</v>
      </c>
      <c r="EA174" s="326">
        <f t="shared" si="521"/>
        <v>4.4615793103292131E-14</v>
      </c>
      <c r="EB174" s="324">
        <f t="shared" si="522"/>
        <v>-5.40299948539397E-7</v>
      </c>
      <c r="EC174" s="326">
        <f t="shared" si="523"/>
        <v>11682662.173495721</v>
      </c>
      <c r="ED174" s="324">
        <f t="shared" si="524"/>
        <v>11.682662173495721</v>
      </c>
      <c r="EE174" s="326"/>
      <c r="EF174" s="457">
        <f>'Picking Information'!B177</f>
        <v>0</v>
      </c>
      <c r="EG174" s="459">
        <f>'Picking Information'!C177</f>
        <v>0</v>
      </c>
      <c r="EH174" s="510">
        <f>IF($EG174="a",'Alpha Ejection Compiler'!G174,IF($EG174="z",'Alpha Ejection Compiler'!N174,IF($EG174="t",'Alpha Ejection Compiler'!U174,IF($EG174="m",'Alpha Ejection Compiler'!AB174,-1))))</f>
        <v>-1</v>
      </c>
      <c r="EI174" s="511">
        <f>'Alpha Ejection Compiler'!E174</f>
        <v>-1</v>
      </c>
      <c r="EJ174" s="30">
        <f>IF($EG174="a",'Alpha Ejection Compiler'!H174,IF($EG174="z",'Alpha Ejection Compiler'!O174,IF($EG174="t",'Alpha Ejection Compiler'!V174,IF($EG174="m",'Alpha Ejection Compiler'!AC174,-1))))</f>
        <v>-1</v>
      </c>
      <c r="EK174" s="30">
        <f>IF($EG174="a",'Alpha Ejection Compiler'!I174,IF($EG174="z",'Alpha Ejection Compiler'!P174,IF($EG174="t",'Alpha Ejection Compiler'!W174,IF($EG174="m",'Alpha Ejection Compiler'!AD174,-1))))</f>
        <v>-1</v>
      </c>
      <c r="EL174" s="30">
        <f>IF($EG174="a",'Alpha Ejection Compiler'!J174,IF($EG174="z",'Alpha Ejection Compiler'!Q174,IF($EG174="t",'Alpha Ejection Compiler'!X174,IF($EG174="m",'Alpha Ejection Compiler'!AE174,-1))))</f>
        <v>-1</v>
      </c>
      <c r="EM174" s="30">
        <f>IF($EG174="a",'Alpha Ejection Compiler'!K174,IF($EG174="z",'Alpha Ejection Compiler'!R174,IF($EG174="t",'Alpha Ejection Compiler'!Y174,IF($EG174="m",'Alpha Ejection Compiler'!AF174,-1))))</f>
        <v>-1</v>
      </c>
      <c r="EN174" s="30">
        <f t="shared" si="525"/>
        <v>-1</v>
      </c>
      <c r="EO174" s="30" t="e">
        <f t="shared" si="526"/>
        <v>#DIV/0!</v>
      </c>
      <c r="EP174" s="213">
        <f t="shared" si="454"/>
        <v>0</v>
      </c>
      <c r="EQ174" s="474">
        <f t="shared" si="455"/>
        <v>11.682662173495721</v>
      </c>
      <c r="ER174" s="475">
        <f t="shared" si="527"/>
        <v>12.479814106248931</v>
      </c>
      <c r="ES174" s="473">
        <f t="shared" si="528"/>
        <v>11682662.173495721</v>
      </c>
      <c r="ET174" s="476">
        <f t="shared" si="529"/>
        <v>-4.4615768974666977E-14</v>
      </c>
      <c r="EU174" s="478">
        <f t="shared" si="530"/>
        <v>1.9999999994905957</v>
      </c>
      <c r="EV174" s="477">
        <f t="shared" si="531"/>
        <v>35047986.514535964</v>
      </c>
      <c r="EW174" s="474">
        <f t="shared" si="532"/>
        <v>35.047986514535964</v>
      </c>
      <c r="EX174" s="474"/>
      <c r="EZ174" s="128">
        <f t="shared" si="533"/>
        <v>2.9704040515747972E-21</v>
      </c>
      <c r="FA174" s="63">
        <f t="shared" si="534"/>
        <v>1.1973081346474233E-22</v>
      </c>
      <c r="FB174" s="67">
        <f t="shared" si="535"/>
        <v>7.2524363184255366E-22</v>
      </c>
      <c r="FC174" s="63">
        <f t="shared" si="536"/>
        <v>0</v>
      </c>
      <c r="FD174" s="63">
        <f t="shared" si="537"/>
        <v>3.8153784968820935E-21</v>
      </c>
      <c r="FE174" s="67">
        <f t="shared" si="538"/>
        <v>1.610802832088443E-10</v>
      </c>
      <c r="FF174" s="67">
        <f t="shared" si="539"/>
        <v>11682668.485640902</v>
      </c>
      <c r="FG174" s="64">
        <f t="shared" si="540"/>
        <v>11.682668485640901</v>
      </c>
      <c r="FH174" s="65" t="e">
        <f t="shared" si="541"/>
        <v>#DIV/0!</v>
      </c>
      <c r="FI174" s="65" t="e">
        <f t="shared" si="542"/>
        <v>#DIV/0!</v>
      </c>
      <c r="FJ174" s="65" t="e">
        <f t="shared" si="543"/>
        <v>#DIV/0!</v>
      </c>
      <c r="FK174" s="63">
        <f t="shared" si="544"/>
        <v>3.8153784968820935E-21</v>
      </c>
      <c r="FL174" s="63">
        <f t="shared" si="545"/>
        <v>4.3317286102918066E-21</v>
      </c>
      <c r="FM174" s="63">
        <f t="shared" si="546"/>
        <v>17675159.6924778</v>
      </c>
      <c r="FN174" s="65">
        <f t="shared" si="456"/>
        <v>17.675159692477799</v>
      </c>
      <c r="FO174" s="66">
        <f t="shared" si="547"/>
        <v>151.29385648665999</v>
      </c>
      <c r="FQ174" s="73">
        <f>IF('Picking Information'!U177="Y",'Calculations Page'!FG174,-1)</f>
        <v>-1</v>
      </c>
      <c r="FR174" s="72">
        <f>IF('Picking Information'!U177="Y",'Calculations Page'!FN174,-1)</f>
        <v>-1</v>
      </c>
      <c r="FS174" s="72" t="e">
        <f>IF('Picking Information'!A177="Y",1,'Calculations Page'!X174)</f>
        <v>#DIV/0!</v>
      </c>
      <c r="FT174" s="72">
        <f t="shared" si="457"/>
        <v>99.853999999999999</v>
      </c>
      <c r="FU174" s="72" t="e">
        <f t="shared" si="548"/>
        <v>#DIV/0!</v>
      </c>
      <c r="FV174" s="72" t="e">
        <f t="shared" si="458"/>
        <v>#DIV/0!</v>
      </c>
      <c r="FW174" s="74" t="e">
        <f t="shared" si="549"/>
        <v>#DIV/0!</v>
      </c>
      <c r="FY174" s="79">
        <f t="shared" si="431"/>
        <v>-4.4615768997394441E-5</v>
      </c>
      <c r="FZ174" s="80">
        <f t="shared" si="432"/>
        <v>-4.4615768997394441E-5</v>
      </c>
      <c r="GA174" s="80">
        <f>(DE174/1000)/'Calculations Page'!EH174</f>
        <v>-5.7387232789423684E-4</v>
      </c>
      <c r="GB174" s="80">
        <f t="shared" si="433"/>
        <v>-8.0649971243075807E-4</v>
      </c>
      <c r="GC174" s="80">
        <f>(DG174/1000)/'Calculations Page'!EH174</f>
        <v>-5.6690426926982033E-4</v>
      </c>
      <c r="GD174" s="80">
        <f t="shared" si="434"/>
        <v>-8.031950017704612E-4</v>
      </c>
      <c r="GE174" s="80">
        <f>(DI174/1000)/'Calculations Page'!EH174</f>
        <v>0</v>
      </c>
      <c r="GF174" s="80" t="e">
        <f t="shared" si="435"/>
        <v>#DIV/0!</v>
      </c>
      <c r="GG174" s="81">
        <f t="shared" si="550"/>
        <v>-7.0709483117264462E-4</v>
      </c>
      <c r="GH174" s="516">
        <f t="shared" si="436"/>
        <v>-1.276655269916807E-22</v>
      </c>
      <c r="GI174" s="515"/>
      <c r="GJ174" s="243"/>
      <c r="GK174" s="85" t="str">
        <f t="shared" si="551"/>
        <v>0.000</v>
      </c>
      <c r="GL174" s="86" t="str">
        <f t="shared" si="552"/>
        <v>0.000</v>
      </c>
      <c r="GM174" s="86" t="str">
        <f t="shared" si="553"/>
        <v>0.00</v>
      </c>
      <c r="GN174" s="86" t="str">
        <f t="shared" si="554"/>
        <v>0.00</v>
      </c>
      <c r="GO174" s="86" t="str">
        <f t="shared" si="555"/>
        <v>0.00</v>
      </c>
      <c r="GP174" s="86" t="str">
        <f t="shared" si="556"/>
        <v>0.00</v>
      </c>
      <c r="GQ174" s="86" t="str">
        <f t="shared" si="557"/>
        <v>0.00</v>
      </c>
      <c r="GR174" s="86" t="e">
        <f t="shared" si="558"/>
        <v>#DIV/0!</v>
      </c>
      <c r="GS174" s="86" t="str">
        <f t="shared" si="559"/>
        <v>-1.00</v>
      </c>
      <c r="GT174" s="86" t="e">
        <f t="shared" si="560"/>
        <v>#DIV/0!</v>
      </c>
      <c r="GU174" s="86" t="e">
        <f t="shared" si="561"/>
        <v>#DIV/0!</v>
      </c>
      <c r="GV174" s="87" t="e">
        <f t="shared" si="562"/>
        <v>#DIV/0!</v>
      </c>
      <c r="GW174" s="87" t="str">
        <f t="shared" si="563"/>
        <v>-1.00</v>
      </c>
      <c r="GX174" s="129"/>
      <c r="GY174" s="93"/>
    </row>
    <row r="175" spans="1:207">
      <c r="A175" s="39">
        <f>'Picking Information'!B178</f>
        <v>0</v>
      </c>
      <c r="B175" s="40">
        <f>'Picking Information'!D178</f>
        <v>0</v>
      </c>
      <c r="C175" s="40">
        <f>'Picking Information'!E178</f>
        <v>0</v>
      </c>
      <c r="D175" s="45">
        <f>'Picking Information'!F178</f>
        <v>0</v>
      </c>
      <c r="E175" s="45">
        <v>1</v>
      </c>
      <c r="F175" s="121">
        <f>'Picking Information'!H178</f>
        <v>0</v>
      </c>
      <c r="G175" s="121">
        <f>'Picking Information'!I178</f>
        <v>0</v>
      </c>
      <c r="H175" s="121">
        <f>'Picking Information'!J178</f>
        <v>0</v>
      </c>
      <c r="I175" s="121">
        <f>'Picking Information'!K178</f>
        <v>0</v>
      </c>
      <c r="J175" s="121">
        <f t="shared" si="459"/>
        <v>0</v>
      </c>
      <c r="K175" s="121">
        <f t="shared" si="460"/>
        <v>0</v>
      </c>
      <c r="L175" s="121">
        <f t="shared" si="461"/>
        <v>0</v>
      </c>
      <c r="M175" s="121">
        <f>IF('Picking Information'!P178="N",'Calculations Page'!F175*1.5,'Calculations Page'!F175)</f>
        <v>0</v>
      </c>
      <c r="N175" s="46">
        <f>'Picking Information'!R178</f>
        <v>0</v>
      </c>
      <c r="O175" s="222"/>
      <c r="P175" s="47">
        <f t="shared" si="462"/>
        <v>0</v>
      </c>
      <c r="Q175" s="306">
        <f t="shared" si="463"/>
        <v>-1</v>
      </c>
      <c r="R175" s="47">
        <f t="shared" si="464"/>
        <v>1.013358894683579</v>
      </c>
      <c r="S175" s="47" t="e">
        <f t="shared" si="465"/>
        <v>#DIV/0!</v>
      </c>
      <c r="T175" s="47" t="e">
        <f t="shared" si="466"/>
        <v>#DIV/0!</v>
      </c>
      <c r="U175" s="47">
        <f t="shared" si="467"/>
        <v>0.77623303054496762</v>
      </c>
      <c r="V175" s="47" t="e">
        <f t="shared" si="468"/>
        <v>#DIV/0!</v>
      </c>
      <c r="W175" s="47" t="e">
        <f t="shared" si="469"/>
        <v>#DIV/0!</v>
      </c>
      <c r="X175" s="239" t="e">
        <f t="shared" si="470"/>
        <v>#DIV/0!</v>
      </c>
      <c r="Y175" s="306">
        <f t="shared" si="437"/>
        <v>-6350.29</v>
      </c>
      <c r="Z175" s="306">
        <f t="shared" si="438"/>
        <v>-5</v>
      </c>
      <c r="AA175" s="192"/>
      <c r="AB175" s="192"/>
      <c r="AC175" s="192"/>
      <c r="AD175" s="192"/>
      <c r="AE175" s="192"/>
      <c r="AF175" s="192"/>
      <c r="AG175" s="251">
        <f t="shared" si="425"/>
        <v>1433738424205.7283</v>
      </c>
      <c r="AH175" s="246">
        <f t="shared" si="471"/>
        <v>8608725199.2922001</v>
      </c>
      <c r="AI175" s="246">
        <f t="shared" si="426"/>
        <v>1691112105561.1543</v>
      </c>
      <c r="AJ175" s="246">
        <f t="shared" si="472"/>
        <v>13847555888.523577</v>
      </c>
      <c r="AK175" s="246">
        <f t="shared" si="427"/>
        <v>174546574.43947619</v>
      </c>
      <c r="AL175" s="246">
        <f t="shared" si="473"/>
        <v>79527107.403615773</v>
      </c>
      <c r="AM175" s="213">
        <f t="shared" si="439"/>
        <v>0</v>
      </c>
      <c r="AN175" s="256">
        <f t="shared" si="474"/>
        <v>1303284548.9639471</v>
      </c>
      <c r="AO175" s="252">
        <f t="shared" si="475"/>
        <v>1433738424205.7283</v>
      </c>
      <c r="AP175" s="252">
        <f t="shared" si="428"/>
        <v>-2.199E-3</v>
      </c>
      <c r="AQ175" s="252">
        <f t="shared" si="429"/>
        <v>-0.99998423165137618</v>
      </c>
      <c r="AR175" s="252">
        <f t="shared" si="476"/>
        <v>8608725199.2922001</v>
      </c>
      <c r="AS175" s="252">
        <f t="shared" si="430"/>
        <v>1.6318924942564423E-4</v>
      </c>
      <c r="AT175" s="252">
        <f t="shared" si="477"/>
        <v>-7.452123257462559E-2</v>
      </c>
      <c r="AU175" s="252">
        <f t="shared" si="478"/>
        <v>137290153.01859486</v>
      </c>
      <c r="AV175" s="252">
        <f t="shared" si="440"/>
        <v>9456562.6330664139</v>
      </c>
      <c r="AW175" s="252">
        <f t="shared" si="479"/>
        <v>996169.97067578149</v>
      </c>
      <c r="AX175" s="252">
        <f t="shared" si="441"/>
        <v>2673662207.5426502</v>
      </c>
      <c r="AY175" s="252">
        <f t="shared" si="442"/>
        <v>1691112105561.1543</v>
      </c>
      <c r="AZ175" s="252">
        <f t="shared" si="443"/>
        <v>-0.13029600894067567</v>
      </c>
      <c r="BA175" s="252">
        <f t="shared" si="444"/>
        <v>-1</v>
      </c>
      <c r="BB175" s="252">
        <f t="shared" si="445"/>
        <v>13847555888.523577</v>
      </c>
      <c r="BC175" s="252">
        <f t="shared" si="446"/>
        <v>5.34545603211162E-4</v>
      </c>
      <c r="BD175" s="252">
        <f t="shared" si="447"/>
        <v>-4.1025163014571245E-3</v>
      </c>
      <c r="BE175" s="252">
        <f t="shared" si="448"/>
        <v>26831629.130094022</v>
      </c>
      <c r="BF175" s="252">
        <f t="shared" si="480"/>
        <v>269331.52955150726</v>
      </c>
      <c r="BG175" s="252">
        <f t="shared" si="481"/>
        <v>124328.76421099737</v>
      </c>
      <c r="BH175" s="213"/>
      <c r="BI175" s="213"/>
      <c r="BJ175" s="213"/>
      <c r="BK175" s="213"/>
      <c r="BL175" s="213">
        <f t="shared" si="449"/>
        <v>0</v>
      </c>
      <c r="BM175" s="485">
        <f>(($AC$20-'ICPMS Data'!V176)/('ICPMS Data'!V176/$AC$12-1)*AG175)</f>
        <v>1442224508600.5576</v>
      </c>
      <c r="BN175" s="485">
        <f t="shared" si="482"/>
        <v>1433738424205.7283</v>
      </c>
      <c r="BO175" s="485">
        <f>$AC$33-'ICPMS Data'!V176</f>
        <v>-0.99999899999999997</v>
      </c>
      <c r="BP175" s="485">
        <f>'ICPMS Data'!V176/$AC$12-1</f>
        <v>-0.9928325688073395</v>
      </c>
      <c r="BQ175" s="485">
        <f t="shared" si="483"/>
        <v>8608725199.2922001</v>
      </c>
      <c r="BR175" s="485">
        <f>SQRT($AD$33^2+'ICPMS Data'!W176^2)</f>
        <v>1</v>
      </c>
      <c r="BS175" s="485">
        <f>BP175*SQRT(('ICPMS Data'!W176/'ICPMS Data'!V176)^2+($AE$12/$AC$12)^2)</f>
        <v>-0.99285807041188889</v>
      </c>
      <c r="BT175" s="485">
        <f t="shared" si="484"/>
        <v>2039659057534.6572</v>
      </c>
      <c r="BU175" s="485">
        <f t="shared" si="450"/>
        <v>10464703511.882029</v>
      </c>
      <c r="BV175" s="485">
        <f t="shared" si="485"/>
        <v>14799656485.616226</v>
      </c>
      <c r="BW175" s="485">
        <f>AI175*(($AC$21-'ICPMS Data'!X176)/('ICPMS Data'!X176/$AC$13-1))</f>
        <v>1473438918630.7102</v>
      </c>
      <c r="BX175" s="485">
        <f t="shared" si="486"/>
        <v>1691112105561.1543</v>
      </c>
      <c r="BY175" s="485">
        <f>$AC$34-'ICPMS Data'!X176</f>
        <v>-0.99999899999999997</v>
      </c>
      <c r="BZ175" s="485">
        <f>'ICPMS Data'!X176/$AC$13-1</f>
        <v>-1</v>
      </c>
      <c r="CA175" s="485">
        <f t="shared" si="487"/>
        <v>13847555888.523577</v>
      </c>
      <c r="CB175" s="485">
        <f>SQRT($AD$34^2+'ICPMS Data'!Y176^2)</f>
        <v>1</v>
      </c>
      <c r="CC175" s="485">
        <f>BZ175*SQRT(('ICPMS Data'!Y176/'ICPMS Data'!X176)^2+($AE$13/$AC$13)^2)</f>
        <v>-1</v>
      </c>
      <c r="CD175" s="485">
        <f t="shared" si="488"/>
        <v>2083793272822.5024</v>
      </c>
      <c r="CE175" s="485">
        <v>0</v>
      </c>
      <c r="CF175" s="485">
        <v>0</v>
      </c>
      <c r="CG175" s="213">
        <f t="shared" si="489"/>
        <v>0</v>
      </c>
      <c r="CH175" s="262">
        <f t="shared" si="490"/>
        <v>1440921224051.5938</v>
      </c>
      <c r="CI175" s="257">
        <f t="shared" si="491"/>
        <v>2039659062155.1809</v>
      </c>
      <c r="CJ175" s="257">
        <f t="shared" si="451"/>
        <v>10455246949.248962</v>
      </c>
      <c r="CK175" s="257">
        <f t="shared" si="492"/>
        <v>14799656519.142496</v>
      </c>
      <c r="CL175" s="262">
        <f t="shared" si="493"/>
        <v>1470765256423.1675</v>
      </c>
      <c r="CM175" s="257">
        <f t="shared" si="494"/>
        <v>2083793272995.249</v>
      </c>
      <c r="CN175" s="262">
        <f t="shared" si="495"/>
        <v>-269331.52955150726</v>
      </c>
      <c r="CO175" s="257">
        <f t="shared" si="496"/>
        <v>124328.76421099737</v>
      </c>
      <c r="CP175" s="286"/>
      <c r="CQ175" s="218">
        <f t="shared" si="497"/>
        <v>2.4109243704332935E-12</v>
      </c>
      <c r="CR175" s="48">
        <f t="shared" si="498"/>
        <v>3.3882271664527924E-12</v>
      </c>
      <c r="CS175" s="219">
        <f t="shared" si="499"/>
        <v>2.3935568505840428E-12</v>
      </c>
      <c r="CT175" s="219">
        <f t="shared" si="500"/>
        <v>3.3881379770019618E-12</v>
      </c>
      <c r="CU175" s="323">
        <f t="shared" si="501"/>
        <v>0.56437141893797726</v>
      </c>
      <c r="CV175" s="219">
        <f t="shared" si="502"/>
        <v>1.7367519849250768E-14</v>
      </c>
      <c r="CW175" s="219">
        <f t="shared" si="503"/>
        <v>2.4584147041764943E-14</v>
      </c>
      <c r="CX175" s="323">
        <f t="shared" si="504"/>
        <v>3.5831675947316753E-3</v>
      </c>
      <c r="CY175" s="48">
        <f t="shared" si="505"/>
        <v>2.443131655187986E-12</v>
      </c>
      <c r="CZ175" s="48">
        <f t="shared" si="506"/>
        <v>3.4614506195934368E-12</v>
      </c>
      <c r="DA175" s="323">
        <f t="shared" si="507"/>
        <v>0.43204541346729097</v>
      </c>
      <c r="DB175" s="219">
        <f t="shared" si="508"/>
        <v>0</v>
      </c>
      <c r="DC175" s="219">
        <f t="shared" si="509"/>
        <v>0</v>
      </c>
      <c r="DD175" s="213"/>
      <c r="DE175" s="267">
        <f t="shared" si="510"/>
        <v>0.57387232789423681</v>
      </c>
      <c r="DF175" s="263">
        <f t="shared" si="511"/>
        <v>0.80649971243075813</v>
      </c>
      <c r="DG175" s="263">
        <f t="shared" si="512"/>
        <v>0.56690426926982029</v>
      </c>
      <c r="DH175" s="263">
        <f t="shared" si="513"/>
        <v>0.8031950017704611</v>
      </c>
      <c r="DI175" s="263">
        <f t="shared" si="514"/>
        <v>0</v>
      </c>
      <c r="DJ175" s="268">
        <f t="shared" si="515"/>
        <v>0</v>
      </c>
      <c r="DL175" s="49">
        <f>'He Data'!P177/(1000000000*22413.6)</f>
        <v>4.4615768997394438E-14</v>
      </c>
      <c r="DM175" s="45">
        <f>DL175*('He Data'!Q177/'He Data'!P177)</f>
        <v>4.4615768997394438E-14</v>
      </c>
      <c r="DN175" s="50">
        <f t="shared" si="516"/>
        <v>26867616090.23093</v>
      </c>
      <c r="DO175" s="51">
        <f>DN175*('He Data'!Q177/'He Data'!P177)</f>
        <v>26867616090.23093</v>
      </c>
      <c r="DP175" s="50" t="e">
        <f t="shared" si="517"/>
        <v>#DIV/0!</v>
      </c>
      <c r="DQ175" s="50" t="e">
        <f t="shared" si="518"/>
        <v>#DIV/0!</v>
      </c>
      <c r="DR175" s="50">
        <f>('He Data'!P177/1000000000)*0.0000000008107131194</f>
        <v>8.1071311940000007E-19</v>
      </c>
      <c r="DS175" s="50">
        <f>('He Data'!P177/1000000000)/3785.41178*42</f>
        <v>1.1095226210766429E-11</v>
      </c>
      <c r="DW175" s="213">
        <f t="shared" si="452"/>
        <v>0</v>
      </c>
      <c r="DX175" s="324">
        <f t="shared" si="453"/>
        <v>11.682668485640901</v>
      </c>
      <c r="DY175" s="325">
        <f t="shared" si="519"/>
        <v>12.479820849095493</v>
      </c>
      <c r="DZ175" s="326">
        <f t="shared" si="520"/>
        <v>11682668.485640902</v>
      </c>
      <c r="EA175" s="326">
        <f t="shared" si="521"/>
        <v>4.4615793103292131E-14</v>
      </c>
      <c r="EB175" s="324">
        <f t="shared" si="522"/>
        <v>-5.40299948539397E-7</v>
      </c>
      <c r="EC175" s="326">
        <f t="shared" si="523"/>
        <v>11682662.173495721</v>
      </c>
      <c r="ED175" s="324">
        <f t="shared" si="524"/>
        <v>11.682662173495721</v>
      </c>
      <c r="EE175" s="326"/>
      <c r="EF175" s="457">
        <f>'Picking Information'!B178</f>
        <v>0</v>
      </c>
      <c r="EG175" s="459">
        <f>'Picking Information'!C178</f>
        <v>0</v>
      </c>
      <c r="EH175" s="510">
        <f>IF($EG175="a",'Alpha Ejection Compiler'!G175,IF($EG175="z",'Alpha Ejection Compiler'!N175,IF($EG175="t",'Alpha Ejection Compiler'!U175,IF($EG175="m",'Alpha Ejection Compiler'!AB175,-1))))</f>
        <v>-1</v>
      </c>
      <c r="EI175" s="511">
        <f>'Alpha Ejection Compiler'!E175</f>
        <v>-1</v>
      </c>
      <c r="EJ175" s="30">
        <f>IF($EG175="a",'Alpha Ejection Compiler'!H175,IF($EG175="z",'Alpha Ejection Compiler'!O175,IF($EG175="t",'Alpha Ejection Compiler'!V175,IF($EG175="m",'Alpha Ejection Compiler'!AC175,-1))))</f>
        <v>-1</v>
      </c>
      <c r="EK175" s="30">
        <f>IF($EG175="a",'Alpha Ejection Compiler'!I175,IF($EG175="z",'Alpha Ejection Compiler'!P175,IF($EG175="t",'Alpha Ejection Compiler'!W175,IF($EG175="m",'Alpha Ejection Compiler'!AD175,-1))))</f>
        <v>-1</v>
      </c>
      <c r="EL175" s="30">
        <f>IF($EG175="a",'Alpha Ejection Compiler'!J175,IF($EG175="z",'Alpha Ejection Compiler'!Q175,IF($EG175="t",'Alpha Ejection Compiler'!X175,IF($EG175="m",'Alpha Ejection Compiler'!AE175,-1))))</f>
        <v>-1</v>
      </c>
      <c r="EM175" s="30">
        <f>IF($EG175="a",'Alpha Ejection Compiler'!K175,IF($EG175="z",'Alpha Ejection Compiler'!R175,IF($EG175="t",'Alpha Ejection Compiler'!Y175,IF($EG175="m",'Alpha Ejection Compiler'!AF175,-1))))</f>
        <v>-1</v>
      </c>
      <c r="EN175" s="30">
        <f t="shared" si="525"/>
        <v>-1</v>
      </c>
      <c r="EO175" s="30" t="e">
        <f t="shared" si="526"/>
        <v>#DIV/0!</v>
      </c>
      <c r="EP175" s="213">
        <f t="shared" si="454"/>
        <v>0</v>
      </c>
      <c r="EQ175" s="474">
        <f t="shared" si="455"/>
        <v>11.682662173495721</v>
      </c>
      <c r="ER175" s="475">
        <f t="shared" si="527"/>
        <v>12.479814106248931</v>
      </c>
      <c r="ES175" s="473">
        <f t="shared" si="528"/>
        <v>11682662.173495721</v>
      </c>
      <c r="ET175" s="476">
        <f t="shared" si="529"/>
        <v>-4.4615768974666977E-14</v>
      </c>
      <c r="EU175" s="478">
        <f t="shared" si="530"/>
        <v>1.9999999994905957</v>
      </c>
      <c r="EV175" s="477">
        <f t="shared" si="531"/>
        <v>35047986.514535964</v>
      </c>
      <c r="EW175" s="474">
        <f t="shared" si="532"/>
        <v>35.047986514535964</v>
      </c>
      <c r="EX175" s="474"/>
      <c r="EZ175" s="128">
        <f t="shared" si="533"/>
        <v>2.9704040515747972E-21</v>
      </c>
      <c r="FA175" s="63">
        <f t="shared" si="534"/>
        <v>1.1973081346474233E-22</v>
      </c>
      <c r="FB175" s="67">
        <f t="shared" si="535"/>
        <v>7.2524363184255366E-22</v>
      </c>
      <c r="FC175" s="63">
        <f t="shared" si="536"/>
        <v>0</v>
      </c>
      <c r="FD175" s="63">
        <f t="shared" si="537"/>
        <v>3.8153784968820935E-21</v>
      </c>
      <c r="FE175" s="67">
        <f t="shared" si="538"/>
        <v>1.610802832088443E-10</v>
      </c>
      <c r="FF175" s="67">
        <f t="shared" si="539"/>
        <v>11682668.485640902</v>
      </c>
      <c r="FG175" s="64">
        <f t="shared" si="540"/>
        <v>11.682668485640901</v>
      </c>
      <c r="FH175" s="65" t="e">
        <f t="shared" si="541"/>
        <v>#DIV/0!</v>
      </c>
      <c r="FI175" s="65" t="e">
        <f t="shared" si="542"/>
        <v>#DIV/0!</v>
      </c>
      <c r="FJ175" s="65" t="e">
        <f t="shared" si="543"/>
        <v>#DIV/0!</v>
      </c>
      <c r="FK175" s="63">
        <f t="shared" si="544"/>
        <v>3.8153784968820935E-21</v>
      </c>
      <c r="FL175" s="63">
        <f t="shared" si="545"/>
        <v>4.3317286102918066E-21</v>
      </c>
      <c r="FM175" s="63">
        <f t="shared" si="546"/>
        <v>17675159.6924778</v>
      </c>
      <c r="FN175" s="65">
        <f t="shared" si="456"/>
        <v>17.675159692477799</v>
      </c>
      <c r="FO175" s="66">
        <f t="shared" si="547"/>
        <v>151.29385648665999</v>
      </c>
      <c r="FQ175" s="73">
        <f>IF('Picking Information'!U178="Y",'Calculations Page'!FG175,-1)</f>
        <v>-1</v>
      </c>
      <c r="FR175" s="72">
        <f>IF('Picking Information'!U178="Y",'Calculations Page'!FN175,-1)</f>
        <v>-1</v>
      </c>
      <c r="FS175" s="72" t="e">
        <f>IF('Picking Information'!A178="Y",1,'Calculations Page'!X175)</f>
        <v>#DIV/0!</v>
      </c>
      <c r="FT175" s="72">
        <f t="shared" si="457"/>
        <v>99.853999999999999</v>
      </c>
      <c r="FU175" s="72" t="e">
        <f t="shared" si="548"/>
        <v>#DIV/0!</v>
      </c>
      <c r="FV175" s="72" t="e">
        <f t="shared" si="458"/>
        <v>#DIV/0!</v>
      </c>
      <c r="FW175" s="74" t="e">
        <f t="shared" si="549"/>
        <v>#DIV/0!</v>
      </c>
      <c r="FY175" s="79">
        <f t="shared" si="431"/>
        <v>-4.4615768997394441E-5</v>
      </c>
      <c r="FZ175" s="80">
        <f t="shared" si="432"/>
        <v>-4.4615768997394441E-5</v>
      </c>
      <c r="GA175" s="80">
        <f>(DE175/1000)/'Calculations Page'!EH175</f>
        <v>-5.7387232789423684E-4</v>
      </c>
      <c r="GB175" s="80">
        <f t="shared" si="433"/>
        <v>-8.0649971243075807E-4</v>
      </c>
      <c r="GC175" s="80">
        <f>(DG175/1000)/'Calculations Page'!EH175</f>
        <v>-5.6690426926982033E-4</v>
      </c>
      <c r="GD175" s="80">
        <f t="shared" si="434"/>
        <v>-8.031950017704612E-4</v>
      </c>
      <c r="GE175" s="80">
        <f>(DI175/1000)/'Calculations Page'!EH175</f>
        <v>0</v>
      </c>
      <c r="GF175" s="80" t="e">
        <f t="shared" si="435"/>
        <v>#DIV/0!</v>
      </c>
      <c r="GG175" s="81">
        <f t="shared" si="550"/>
        <v>-7.0709483117264462E-4</v>
      </c>
      <c r="GH175" s="516">
        <f t="shared" si="436"/>
        <v>-1.276655269916807E-22</v>
      </c>
      <c r="GI175" s="515"/>
      <c r="GJ175" s="243"/>
      <c r="GK175" s="85" t="str">
        <f t="shared" si="551"/>
        <v>0.000</v>
      </c>
      <c r="GL175" s="86" t="str">
        <f t="shared" si="552"/>
        <v>0.000</v>
      </c>
      <c r="GM175" s="86" t="str">
        <f t="shared" si="553"/>
        <v>0.00</v>
      </c>
      <c r="GN175" s="86" t="str">
        <f t="shared" si="554"/>
        <v>0.00</v>
      </c>
      <c r="GO175" s="86" t="str">
        <f t="shared" si="555"/>
        <v>0.00</v>
      </c>
      <c r="GP175" s="86" t="str">
        <f t="shared" si="556"/>
        <v>0.00</v>
      </c>
      <c r="GQ175" s="86" t="str">
        <f t="shared" si="557"/>
        <v>0.00</v>
      </c>
      <c r="GR175" s="86" t="e">
        <f t="shared" si="558"/>
        <v>#DIV/0!</v>
      </c>
      <c r="GS175" s="86" t="str">
        <f t="shared" si="559"/>
        <v>-1.00</v>
      </c>
      <c r="GT175" s="86" t="e">
        <f t="shared" si="560"/>
        <v>#DIV/0!</v>
      </c>
      <c r="GU175" s="86" t="e">
        <f t="shared" si="561"/>
        <v>#DIV/0!</v>
      </c>
      <c r="GV175" s="87" t="e">
        <f t="shared" si="562"/>
        <v>#DIV/0!</v>
      </c>
      <c r="GW175" s="87" t="str">
        <f t="shared" si="563"/>
        <v>-1.00</v>
      </c>
      <c r="GX175" s="129"/>
      <c r="GY175" s="93"/>
    </row>
    <row r="176" spans="1:207">
      <c r="A176" s="39">
        <f>'Picking Information'!B179</f>
        <v>0</v>
      </c>
      <c r="B176" s="40">
        <f>'Picking Information'!D179</f>
        <v>0</v>
      </c>
      <c r="C176" s="40">
        <f>'Picking Information'!E179</f>
        <v>0</v>
      </c>
      <c r="D176" s="45">
        <f>'Picking Information'!F179</f>
        <v>0</v>
      </c>
      <c r="E176" s="45">
        <v>1</v>
      </c>
      <c r="F176" s="121">
        <f>'Picking Information'!H179</f>
        <v>0</v>
      </c>
      <c r="G176" s="121">
        <f>'Picking Information'!I179</f>
        <v>0</v>
      </c>
      <c r="H176" s="121">
        <f>'Picking Information'!J179</f>
        <v>0</v>
      </c>
      <c r="I176" s="121">
        <f>'Picking Information'!K179</f>
        <v>0</v>
      </c>
      <c r="J176" s="121">
        <f t="shared" si="459"/>
        <v>0</v>
      </c>
      <c r="K176" s="121">
        <f t="shared" si="460"/>
        <v>0</v>
      </c>
      <c r="L176" s="121">
        <f t="shared" si="461"/>
        <v>0</v>
      </c>
      <c r="M176" s="121">
        <f>IF('Picking Information'!P179="N",'Calculations Page'!F176*1.5,'Calculations Page'!F176)</f>
        <v>0</v>
      </c>
      <c r="N176" s="46">
        <f>'Picking Information'!R179</f>
        <v>0</v>
      </c>
      <c r="O176" s="222"/>
      <c r="P176" s="47">
        <f t="shared" si="462"/>
        <v>0</v>
      </c>
      <c r="Q176" s="306">
        <f t="shared" si="463"/>
        <v>-1</v>
      </c>
      <c r="R176" s="47">
        <f t="shared" si="464"/>
        <v>1.013358894683579</v>
      </c>
      <c r="S176" s="47" t="e">
        <f t="shared" si="465"/>
        <v>#DIV/0!</v>
      </c>
      <c r="T176" s="47" t="e">
        <f t="shared" si="466"/>
        <v>#DIV/0!</v>
      </c>
      <c r="U176" s="47">
        <f t="shared" si="467"/>
        <v>0.77623303054496762</v>
      </c>
      <c r="V176" s="47" t="e">
        <f t="shared" si="468"/>
        <v>#DIV/0!</v>
      </c>
      <c r="W176" s="47" t="e">
        <f t="shared" si="469"/>
        <v>#DIV/0!</v>
      </c>
      <c r="X176" s="239" t="e">
        <f t="shared" si="470"/>
        <v>#DIV/0!</v>
      </c>
      <c r="Y176" s="306">
        <f t="shared" si="437"/>
        <v>-6350.29</v>
      </c>
      <c r="Z176" s="306">
        <f t="shared" si="438"/>
        <v>-5</v>
      </c>
      <c r="AA176" s="192"/>
      <c r="AB176" s="192"/>
      <c r="AC176" s="192"/>
      <c r="AD176" s="192"/>
      <c r="AE176" s="192"/>
      <c r="AF176" s="192"/>
      <c r="AG176" s="251">
        <f t="shared" si="425"/>
        <v>1433738424205.7283</v>
      </c>
      <c r="AH176" s="246">
        <f t="shared" si="471"/>
        <v>8608725199.2922001</v>
      </c>
      <c r="AI176" s="246">
        <f t="shared" si="426"/>
        <v>1691112105561.1543</v>
      </c>
      <c r="AJ176" s="246">
        <f t="shared" si="472"/>
        <v>13847555888.523577</v>
      </c>
      <c r="AK176" s="246">
        <f t="shared" si="427"/>
        <v>174546574.43947619</v>
      </c>
      <c r="AL176" s="246">
        <f t="shared" si="473"/>
        <v>79527107.403615773</v>
      </c>
      <c r="AM176" s="213">
        <f t="shared" si="439"/>
        <v>0</v>
      </c>
      <c r="AN176" s="256">
        <f t="shared" si="474"/>
        <v>1303284548.9639471</v>
      </c>
      <c r="AO176" s="252">
        <f t="shared" si="475"/>
        <v>1433738424205.7283</v>
      </c>
      <c r="AP176" s="252">
        <f t="shared" si="428"/>
        <v>-2.199E-3</v>
      </c>
      <c r="AQ176" s="252">
        <f t="shared" si="429"/>
        <v>-0.99998423165137618</v>
      </c>
      <c r="AR176" s="252">
        <f t="shared" si="476"/>
        <v>8608725199.2922001</v>
      </c>
      <c r="AS176" s="252">
        <f t="shared" si="430"/>
        <v>1.6318924942564423E-4</v>
      </c>
      <c r="AT176" s="252">
        <f t="shared" si="477"/>
        <v>-7.452123257462559E-2</v>
      </c>
      <c r="AU176" s="252">
        <f t="shared" si="478"/>
        <v>137290153.01859486</v>
      </c>
      <c r="AV176" s="252">
        <f t="shared" si="440"/>
        <v>9456562.6330664139</v>
      </c>
      <c r="AW176" s="252">
        <f t="shared" si="479"/>
        <v>996169.97067578149</v>
      </c>
      <c r="AX176" s="252">
        <f t="shared" si="441"/>
        <v>2673662207.5426502</v>
      </c>
      <c r="AY176" s="252">
        <f t="shared" si="442"/>
        <v>1691112105561.1543</v>
      </c>
      <c r="AZ176" s="252">
        <f t="shared" si="443"/>
        <v>-0.13029600894067567</v>
      </c>
      <c r="BA176" s="252">
        <f t="shared" si="444"/>
        <v>-1</v>
      </c>
      <c r="BB176" s="252">
        <f t="shared" si="445"/>
        <v>13847555888.523577</v>
      </c>
      <c r="BC176" s="252">
        <f t="shared" si="446"/>
        <v>5.34545603211162E-4</v>
      </c>
      <c r="BD176" s="252">
        <f t="shared" si="447"/>
        <v>-4.1025163014571245E-3</v>
      </c>
      <c r="BE176" s="252">
        <f t="shared" si="448"/>
        <v>26831629.130094022</v>
      </c>
      <c r="BF176" s="252">
        <f t="shared" si="480"/>
        <v>269331.52955150726</v>
      </c>
      <c r="BG176" s="252">
        <f t="shared" si="481"/>
        <v>124328.76421099737</v>
      </c>
      <c r="BH176" s="213"/>
      <c r="BI176" s="213"/>
      <c r="BJ176" s="213"/>
      <c r="BK176" s="213"/>
      <c r="BL176" s="213">
        <f t="shared" si="449"/>
        <v>0</v>
      </c>
      <c r="BM176" s="485">
        <f>(($AC$20-'ICPMS Data'!V177)/('ICPMS Data'!V177/$AC$12-1)*AG176)</f>
        <v>1442224508600.5576</v>
      </c>
      <c r="BN176" s="485">
        <f t="shared" si="482"/>
        <v>1433738424205.7283</v>
      </c>
      <c r="BO176" s="485">
        <f>$AC$33-'ICPMS Data'!V177</f>
        <v>-0.99999899999999997</v>
      </c>
      <c r="BP176" s="485">
        <f>'ICPMS Data'!V177/$AC$12-1</f>
        <v>-0.9928325688073395</v>
      </c>
      <c r="BQ176" s="485">
        <f t="shared" si="483"/>
        <v>8608725199.2922001</v>
      </c>
      <c r="BR176" s="485">
        <f>SQRT($AD$33^2+'ICPMS Data'!W177^2)</f>
        <v>1</v>
      </c>
      <c r="BS176" s="485">
        <f>BP176*SQRT(('ICPMS Data'!W177/'ICPMS Data'!V177)^2+($AE$12/$AC$12)^2)</f>
        <v>-0.99285807041188889</v>
      </c>
      <c r="BT176" s="485">
        <f t="shared" si="484"/>
        <v>2039659057534.6572</v>
      </c>
      <c r="BU176" s="485">
        <f t="shared" si="450"/>
        <v>10464703511.882029</v>
      </c>
      <c r="BV176" s="485">
        <f t="shared" si="485"/>
        <v>14799656485.616226</v>
      </c>
      <c r="BW176" s="485">
        <f>AI176*(($AC$21-'ICPMS Data'!X177)/('ICPMS Data'!X177/$AC$13-1))</f>
        <v>1473438918630.7102</v>
      </c>
      <c r="BX176" s="485">
        <f t="shared" si="486"/>
        <v>1691112105561.1543</v>
      </c>
      <c r="BY176" s="485">
        <f>$AC$34-'ICPMS Data'!X177</f>
        <v>-0.99999899999999997</v>
      </c>
      <c r="BZ176" s="485">
        <f>'ICPMS Data'!X177/$AC$13-1</f>
        <v>-1</v>
      </c>
      <c r="CA176" s="485">
        <f t="shared" si="487"/>
        <v>13847555888.523577</v>
      </c>
      <c r="CB176" s="485">
        <f>SQRT($AD$34^2+'ICPMS Data'!Y177^2)</f>
        <v>1</v>
      </c>
      <c r="CC176" s="485">
        <f>BZ176*SQRT(('ICPMS Data'!Y177/'ICPMS Data'!X177)^2+($AE$13/$AC$13)^2)</f>
        <v>-1</v>
      </c>
      <c r="CD176" s="485">
        <f t="shared" si="488"/>
        <v>2083793272822.5024</v>
      </c>
      <c r="CE176" s="485">
        <v>0</v>
      </c>
      <c r="CF176" s="485">
        <v>0</v>
      </c>
      <c r="CG176" s="213">
        <f t="shared" si="489"/>
        <v>0</v>
      </c>
      <c r="CH176" s="262">
        <f t="shared" si="490"/>
        <v>1440921224051.5938</v>
      </c>
      <c r="CI176" s="257">
        <f t="shared" si="491"/>
        <v>2039659062155.1809</v>
      </c>
      <c r="CJ176" s="257">
        <f t="shared" si="451"/>
        <v>10455246949.248962</v>
      </c>
      <c r="CK176" s="257">
        <f t="shared" si="492"/>
        <v>14799656519.142496</v>
      </c>
      <c r="CL176" s="262">
        <f t="shared" si="493"/>
        <v>1470765256423.1675</v>
      </c>
      <c r="CM176" s="257">
        <f t="shared" si="494"/>
        <v>2083793272995.249</v>
      </c>
      <c r="CN176" s="262">
        <f t="shared" si="495"/>
        <v>-269331.52955150726</v>
      </c>
      <c r="CO176" s="257">
        <f t="shared" si="496"/>
        <v>124328.76421099737</v>
      </c>
      <c r="CP176" s="286"/>
      <c r="CQ176" s="218">
        <f t="shared" si="497"/>
        <v>2.4109243704332935E-12</v>
      </c>
      <c r="CR176" s="48">
        <f t="shared" si="498"/>
        <v>3.3882271664527924E-12</v>
      </c>
      <c r="CS176" s="219">
        <f t="shared" si="499"/>
        <v>2.3935568505840428E-12</v>
      </c>
      <c r="CT176" s="219">
        <f t="shared" si="500"/>
        <v>3.3881379770019618E-12</v>
      </c>
      <c r="CU176" s="323">
        <f t="shared" si="501"/>
        <v>0.56437141893797726</v>
      </c>
      <c r="CV176" s="219">
        <f t="shared" si="502"/>
        <v>1.7367519849250768E-14</v>
      </c>
      <c r="CW176" s="219">
        <f t="shared" si="503"/>
        <v>2.4584147041764943E-14</v>
      </c>
      <c r="CX176" s="323">
        <f t="shared" si="504"/>
        <v>3.5831675947316753E-3</v>
      </c>
      <c r="CY176" s="48">
        <f t="shared" si="505"/>
        <v>2.443131655187986E-12</v>
      </c>
      <c r="CZ176" s="48">
        <f t="shared" si="506"/>
        <v>3.4614506195934368E-12</v>
      </c>
      <c r="DA176" s="323">
        <f t="shared" si="507"/>
        <v>0.43204541346729097</v>
      </c>
      <c r="DB176" s="219">
        <f t="shared" si="508"/>
        <v>0</v>
      </c>
      <c r="DC176" s="219">
        <f t="shared" si="509"/>
        <v>0</v>
      </c>
      <c r="DD176" s="213"/>
      <c r="DE176" s="267">
        <f t="shared" si="510"/>
        <v>0.57387232789423681</v>
      </c>
      <c r="DF176" s="263">
        <f t="shared" si="511"/>
        <v>0.80649971243075813</v>
      </c>
      <c r="DG176" s="263">
        <f t="shared" si="512"/>
        <v>0.56690426926982029</v>
      </c>
      <c r="DH176" s="263">
        <f t="shared" si="513"/>
        <v>0.8031950017704611</v>
      </c>
      <c r="DI176" s="263">
        <f t="shared" si="514"/>
        <v>0</v>
      </c>
      <c r="DJ176" s="268">
        <f t="shared" si="515"/>
        <v>0</v>
      </c>
      <c r="DL176" s="49">
        <f>'He Data'!P178/(1000000000*22413.6)</f>
        <v>4.4615768997394438E-14</v>
      </c>
      <c r="DM176" s="45">
        <f>DL176*('He Data'!Q178/'He Data'!P178)</f>
        <v>4.4615768997394438E-14</v>
      </c>
      <c r="DN176" s="50">
        <f t="shared" si="516"/>
        <v>26867616090.23093</v>
      </c>
      <c r="DO176" s="51">
        <f>DN176*('He Data'!Q178/'He Data'!P178)</f>
        <v>26867616090.23093</v>
      </c>
      <c r="DP176" s="50" t="e">
        <f t="shared" si="517"/>
        <v>#DIV/0!</v>
      </c>
      <c r="DQ176" s="50" t="e">
        <f t="shared" si="518"/>
        <v>#DIV/0!</v>
      </c>
      <c r="DR176" s="50">
        <f>('He Data'!P178/1000000000)*0.0000000008107131194</f>
        <v>8.1071311940000007E-19</v>
      </c>
      <c r="DS176" s="50">
        <f>('He Data'!P178/1000000000)/3785.41178*42</f>
        <v>1.1095226210766429E-11</v>
      </c>
      <c r="DW176" s="213">
        <f t="shared" si="452"/>
        <v>0</v>
      </c>
      <c r="DX176" s="324">
        <f t="shared" si="453"/>
        <v>11.682668485640901</v>
      </c>
      <c r="DY176" s="325">
        <f t="shared" si="519"/>
        <v>12.479820849095493</v>
      </c>
      <c r="DZ176" s="326">
        <f t="shared" si="520"/>
        <v>11682668.485640902</v>
      </c>
      <c r="EA176" s="326">
        <f t="shared" si="521"/>
        <v>4.4615793103292131E-14</v>
      </c>
      <c r="EB176" s="324">
        <f t="shared" si="522"/>
        <v>-5.40299948539397E-7</v>
      </c>
      <c r="EC176" s="326">
        <f t="shared" si="523"/>
        <v>11682662.173495721</v>
      </c>
      <c r="ED176" s="324">
        <f t="shared" si="524"/>
        <v>11.682662173495721</v>
      </c>
      <c r="EE176" s="326"/>
      <c r="EF176" s="457">
        <f>'Picking Information'!B179</f>
        <v>0</v>
      </c>
      <c r="EG176" s="459">
        <f>'Picking Information'!C179</f>
        <v>0</v>
      </c>
      <c r="EH176" s="510">
        <f>IF($EG176="a",'Alpha Ejection Compiler'!G176,IF($EG176="z",'Alpha Ejection Compiler'!N176,IF($EG176="t",'Alpha Ejection Compiler'!U176,IF($EG176="m",'Alpha Ejection Compiler'!AB176,-1))))</f>
        <v>-1</v>
      </c>
      <c r="EI176" s="511">
        <f>'Alpha Ejection Compiler'!E176</f>
        <v>-1</v>
      </c>
      <c r="EJ176" s="30">
        <f>IF($EG176="a",'Alpha Ejection Compiler'!H176,IF($EG176="z",'Alpha Ejection Compiler'!O176,IF($EG176="t",'Alpha Ejection Compiler'!V176,IF($EG176="m",'Alpha Ejection Compiler'!AC176,-1))))</f>
        <v>-1</v>
      </c>
      <c r="EK176" s="30">
        <f>IF($EG176="a",'Alpha Ejection Compiler'!I176,IF($EG176="z",'Alpha Ejection Compiler'!P176,IF($EG176="t",'Alpha Ejection Compiler'!W176,IF($EG176="m",'Alpha Ejection Compiler'!AD176,-1))))</f>
        <v>-1</v>
      </c>
      <c r="EL176" s="30">
        <f>IF($EG176="a",'Alpha Ejection Compiler'!J176,IF($EG176="z",'Alpha Ejection Compiler'!Q176,IF($EG176="t",'Alpha Ejection Compiler'!X176,IF($EG176="m",'Alpha Ejection Compiler'!AE176,-1))))</f>
        <v>-1</v>
      </c>
      <c r="EM176" s="30">
        <f>IF($EG176="a",'Alpha Ejection Compiler'!K176,IF($EG176="z",'Alpha Ejection Compiler'!R176,IF($EG176="t",'Alpha Ejection Compiler'!Y176,IF($EG176="m",'Alpha Ejection Compiler'!AF176,-1))))</f>
        <v>-1</v>
      </c>
      <c r="EN176" s="30">
        <f t="shared" si="525"/>
        <v>-1</v>
      </c>
      <c r="EO176" s="30" t="e">
        <f t="shared" si="526"/>
        <v>#DIV/0!</v>
      </c>
      <c r="EP176" s="213">
        <f t="shared" si="454"/>
        <v>0</v>
      </c>
      <c r="EQ176" s="474">
        <f t="shared" si="455"/>
        <v>11.682662173495721</v>
      </c>
      <c r="ER176" s="475">
        <f t="shared" si="527"/>
        <v>12.479814106248931</v>
      </c>
      <c r="ES176" s="473">
        <f t="shared" si="528"/>
        <v>11682662.173495721</v>
      </c>
      <c r="ET176" s="476">
        <f t="shared" si="529"/>
        <v>-4.4615768974666977E-14</v>
      </c>
      <c r="EU176" s="478">
        <f t="shared" si="530"/>
        <v>1.9999999994905957</v>
      </c>
      <c r="EV176" s="477">
        <f t="shared" si="531"/>
        <v>35047986.514535964</v>
      </c>
      <c r="EW176" s="474">
        <f t="shared" si="532"/>
        <v>35.047986514535964</v>
      </c>
      <c r="EX176" s="474"/>
      <c r="EZ176" s="128">
        <f t="shared" si="533"/>
        <v>2.9704040515747972E-21</v>
      </c>
      <c r="FA176" s="63">
        <f t="shared" si="534"/>
        <v>1.1973081346474233E-22</v>
      </c>
      <c r="FB176" s="67">
        <f t="shared" si="535"/>
        <v>7.2524363184255366E-22</v>
      </c>
      <c r="FC176" s="63">
        <f t="shared" si="536"/>
        <v>0</v>
      </c>
      <c r="FD176" s="63">
        <f t="shared" si="537"/>
        <v>3.8153784968820935E-21</v>
      </c>
      <c r="FE176" s="67">
        <f t="shared" si="538"/>
        <v>1.610802832088443E-10</v>
      </c>
      <c r="FF176" s="67">
        <f t="shared" si="539"/>
        <v>11682668.485640902</v>
      </c>
      <c r="FG176" s="64">
        <f t="shared" si="540"/>
        <v>11.682668485640901</v>
      </c>
      <c r="FH176" s="65" t="e">
        <f t="shared" si="541"/>
        <v>#DIV/0!</v>
      </c>
      <c r="FI176" s="65" t="e">
        <f t="shared" si="542"/>
        <v>#DIV/0!</v>
      </c>
      <c r="FJ176" s="65" t="e">
        <f t="shared" si="543"/>
        <v>#DIV/0!</v>
      </c>
      <c r="FK176" s="63">
        <f t="shared" si="544"/>
        <v>3.8153784968820935E-21</v>
      </c>
      <c r="FL176" s="63">
        <f t="shared" si="545"/>
        <v>4.3317286102918066E-21</v>
      </c>
      <c r="FM176" s="63">
        <f t="shared" si="546"/>
        <v>17675159.6924778</v>
      </c>
      <c r="FN176" s="65">
        <f t="shared" si="456"/>
        <v>17.675159692477799</v>
      </c>
      <c r="FO176" s="66">
        <f t="shared" si="547"/>
        <v>151.29385648665999</v>
      </c>
      <c r="FQ176" s="73">
        <f>IF('Picking Information'!U179="Y",'Calculations Page'!FG176,-1)</f>
        <v>-1</v>
      </c>
      <c r="FR176" s="72">
        <f>IF('Picking Information'!U179="Y",'Calculations Page'!FN176,-1)</f>
        <v>-1</v>
      </c>
      <c r="FS176" s="72" t="e">
        <f>IF('Picking Information'!A179="Y",1,'Calculations Page'!X176)</f>
        <v>#DIV/0!</v>
      </c>
      <c r="FT176" s="72">
        <f t="shared" si="457"/>
        <v>99.853999999999999</v>
      </c>
      <c r="FU176" s="72" t="e">
        <f t="shared" si="548"/>
        <v>#DIV/0!</v>
      </c>
      <c r="FV176" s="72" t="e">
        <f t="shared" si="458"/>
        <v>#DIV/0!</v>
      </c>
      <c r="FW176" s="74" t="e">
        <f t="shared" si="549"/>
        <v>#DIV/0!</v>
      </c>
      <c r="FY176" s="79">
        <f t="shared" si="431"/>
        <v>-4.4615768997394441E-5</v>
      </c>
      <c r="FZ176" s="80">
        <f t="shared" si="432"/>
        <v>-4.4615768997394441E-5</v>
      </c>
      <c r="GA176" s="80">
        <f>(DE176/1000)/'Calculations Page'!EH176</f>
        <v>-5.7387232789423684E-4</v>
      </c>
      <c r="GB176" s="80">
        <f t="shared" si="433"/>
        <v>-8.0649971243075807E-4</v>
      </c>
      <c r="GC176" s="80">
        <f>(DG176/1000)/'Calculations Page'!EH176</f>
        <v>-5.6690426926982033E-4</v>
      </c>
      <c r="GD176" s="80">
        <f t="shared" si="434"/>
        <v>-8.031950017704612E-4</v>
      </c>
      <c r="GE176" s="80">
        <f>(DI176/1000)/'Calculations Page'!EH176</f>
        <v>0</v>
      </c>
      <c r="GF176" s="80" t="e">
        <f t="shared" si="435"/>
        <v>#DIV/0!</v>
      </c>
      <c r="GG176" s="81">
        <f t="shared" si="550"/>
        <v>-7.0709483117264462E-4</v>
      </c>
      <c r="GH176" s="516">
        <f t="shared" si="436"/>
        <v>-1.276655269916807E-22</v>
      </c>
      <c r="GI176" s="515"/>
      <c r="GJ176" s="243"/>
      <c r="GK176" s="85" t="str">
        <f t="shared" si="551"/>
        <v>0.000</v>
      </c>
      <c r="GL176" s="86" t="str">
        <f t="shared" si="552"/>
        <v>0.000</v>
      </c>
      <c r="GM176" s="86" t="str">
        <f t="shared" si="553"/>
        <v>0.00</v>
      </c>
      <c r="GN176" s="86" t="str">
        <f t="shared" si="554"/>
        <v>0.00</v>
      </c>
      <c r="GO176" s="86" t="str">
        <f t="shared" si="555"/>
        <v>0.00</v>
      </c>
      <c r="GP176" s="86" t="str">
        <f t="shared" si="556"/>
        <v>0.00</v>
      </c>
      <c r="GQ176" s="86" t="str">
        <f t="shared" si="557"/>
        <v>0.00</v>
      </c>
      <c r="GR176" s="86" t="e">
        <f t="shared" si="558"/>
        <v>#DIV/0!</v>
      </c>
      <c r="GS176" s="86" t="str">
        <f t="shared" si="559"/>
        <v>-1.00</v>
      </c>
      <c r="GT176" s="86" t="e">
        <f t="shared" si="560"/>
        <v>#DIV/0!</v>
      </c>
      <c r="GU176" s="86" t="e">
        <f t="shared" si="561"/>
        <v>#DIV/0!</v>
      </c>
      <c r="GV176" s="87" t="e">
        <f t="shared" si="562"/>
        <v>#DIV/0!</v>
      </c>
      <c r="GW176" s="87" t="str">
        <f t="shared" si="563"/>
        <v>-1.00</v>
      </c>
      <c r="GX176" s="129"/>
      <c r="GY176" s="93"/>
    </row>
    <row r="177" spans="1:207">
      <c r="A177" s="39">
        <f>'Picking Information'!B180</f>
        <v>0</v>
      </c>
      <c r="B177" s="40">
        <f>'Picking Information'!D180</f>
        <v>0</v>
      </c>
      <c r="C177" s="40">
        <f>'Picking Information'!E180</f>
        <v>0</v>
      </c>
      <c r="D177" s="45">
        <f>'Picking Information'!F180</f>
        <v>0</v>
      </c>
      <c r="E177" s="45">
        <v>1</v>
      </c>
      <c r="F177" s="121">
        <f>'Picking Information'!H180</f>
        <v>0</v>
      </c>
      <c r="G177" s="121">
        <f>'Picking Information'!I180</f>
        <v>0</v>
      </c>
      <c r="H177" s="121">
        <f>'Picking Information'!J180</f>
        <v>0</v>
      </c>
      <c r="I177" s="121">
        <f>'Picking Information'!K180</f>
        <v>0</v>
      </c>
      <c r="J177" s="121">
        <f t="shared" si="459"/>
        <v>0</v>
      </c>
      <c r="K177" s="121">
        <f t="shared" si="460"/>
        <v>0</v>
      </c>
      <c r="L177" s="121">
        <f t="shared" si="461"/>
        <v>0</v>
      </c>
      <c r="M177" s="121">
        <f>IF('Picking Information'!P180="N",'Calculations Page'!F177*1.5,'Calculations Page'!F177)</f>
        <v>0</v>
      </c>
      <c r="N177" s="46">
        <f>'Picking Information'!R180</f>
        <v>0</v>
      </c>
      <c r="O177" s="222"/>
      <c r="P177" s="47">
        <f t="shared" si="462"/>
        <v>0</v>
      </c>
      <c r="Q177" s="306">
        <f t="shared" si="463"/>
        <v>-1</v>
      </c>
      <c r="R177" s="47">
        <f t="shared" si="464"/>
        <v>1.013358894683579</v>
      </c>
      <c r="S177" s="47" t="e">
        <f t="shared" si="465"/>
        <v>#DIV/0!</v>
      </c>
      <c r="T177" s="47" t="e">
        <f t="shared" si="466"/>
        <v>#DIV/0!</v>
      </c>
      <c r="U177" s="47">
        <f t="shared" si="467"/>
        <v>0.77623303054496762</v>
      </c>
      <c r="V177" s="47" t="e">
        <f t="shared" si="468"/>
        <v>#DIV/0!</v>
      </c>
      <c r="W177" s="47" t="e">
        <f t="shared" si="469"/>
        <v>#DIV/0!</v>
      </c>
      <c r="X177" s="239" t="e">
        <f t="shared" si="470"/>
        <v>#DIV/0!</v>
      </c>
      <c r="Y177" s="306">
        <f t="shared" si="437"/>
        <v>-6350.29</v>
      </c>
      <c r="Z177" s="306">
        <f t="shared" si="438"/>
        <v>-5</v>
      </c>
      <c r="AA177" s="192"/>
      <c r="AB177" s="192"/>
      <c r="AC177" s="192"/>
      <c r="AD177" s="192"/>
      <c r="AE177" s="192"/>
      <c r="AF177" s="192"/>
      <c r="AG177" s="251">
        <f t="shared" si="425"/>
        <v>1433738424205.7283</v>
      </c>
      <c r="AH177" s="246">
        <f t="shared" si="471"/>
        <v>8608725199.2922001</v>
      </c>
      <c r="AI177" s="246">
        <f t="shared" si="426"/>
        <v>1691112105561.1543</v>
      </c>
      <c r="AJ177" s="246">
        <f t="shared" si="472"/>
        <v>13847555888.523577</v>
      </c>
      <c r="AK177" s="246">
        <f t="shared" si="427"/>
        <v>174546574.43947619</v>
      </c>
      <c r="AL177" s="246">
        <f t="shared" si="473"/>
        <v>79527107.403615773</v>
      </c>
      <c r="AM177" s="213">
        <f t="shared" si="439"/>
        <v>0</v>
      </c>
      <c r="AN177" s="256">
        <f t="shared" si="474"/>
        <v>1303284548.9639471</v>
      </c>
      <c r="AO177" s="252">
        <f t="shared" si="475"/>
        <v>1433738424205.7283</v>
      </c>
      <c r="AP177" s="252">
        <f t="shared" si="428"/>
        <v>-2.199E-3</v>
      </c>
      <c r="AQ177" s="252">
        <f t="shared" si="429"/>
        <v>-0.99998423165137618</v>
      </c>
      <c r="AR177" s="252">
        <f t="shared" si="476"/>
        <v>8608725199.2922001</v>
      </c>
      <c r="AS177" s="252">
        <f t="shared" si="430"/>
        <v>1.6318924942564423E-4</v>
      </c>
      <c r="AT177" s="252">
        <f t="shared" si="477"/>
        <v>-7.452123257462559E-2</v>
      </c>
      <c r="AU177" s="252">
        <f t="shared" si="478"/>
        <v>137290153.01859486</v>
      </c>
      <c r="AV177" s="252">
        <f t="shared" si="440"/>
        <v>9456562.6330664139</v>
      </c>
      <c r="AW177" s="252">
        <f t="shared" si="479"/>
        <v>996169.97067578149</v>
      </c>
      <c r="AX177" s="252">
        <f t="shared" si="441"/>
        <v>2673662207.5426502</v>
      </c>
      <c r="AY177" s="252">
        <f t="shared" si="442"/>
        <v>1691112105561.1543</v>
      </c>
      <c r="AZ177" s="252">
        <f t="shared" si="443"/>
        <v>-0.13029600894067567</v>
      </c>
      <c r="BA177" s="252">
        <f t="shared" si="444"/>
        <v>-1</v>
      </c>
      <c r="BB177" s="252">
        <f t="shared" si="445"/>
        <v>13847555888.523577</v>
      </c>
      <c r="BC177" s="252">
        <f t="shared" si="446"/>
        <v>5.34545603211162E-4</v>
      </c>
      <c r="BD177" s="252">
        <f t="shared" si="447"/>
        <v>-4.1025163014571245E-3</v>
      </c>
      <c r="BE177" s="252">
        <f t="shared" si="448"/>
        <v>26831629.130094022</v>
      </c>
      <c r="BF177" s="252">
        <f t="shared" si="480"/>
        <v>269331.52955150726</v>
      </c>
      <c r="BG177" s="252">
        <f t="shared" si="481"/>
        <v>124328.76421099737</v>
      </c>
      <c r="BH177" s="213"/>
      <c r="BI177" s="213"/>
      <c r="BJ177" s="213"/>
      <c r="BK177" s="213"/>
      <c r="BL177" s="213">
        <f t="shared" si="449"/>
        <v>0</v>
      </c>
      <c r="BM177" s="485">
        <f>(($AC$20-'ICPMS Data'!V178)/('ICPMS Data'!V178/$AC$12-1)*AG177)</f>
        <v>1442224508600.5576</v>
      </c>
      <c r="BN177" s="485">
        <f t="shared" si="482"/>
        <v>1433738424205.7283</v>
      </c>
      <c r="BO177" s="485">
        <f>$AC$33-'ICPMS Data'!V178</f>
        <v>-0.99999899999999997</v>
      </c>
      <c r="BP177" s="485">
        <f>'ICPMS Data'!V178/$AC$12-1</f>
        <v>-0.9928325688073395</v>
      </c>
      <c r="BQ177" s="485">
        <f t="shared" si="483"/>
        <v>8608725199.2922001</v>
      </c>
      <c r="BR177" s="485">
        <f>SQRT($AD$33^2+'ICPMS Data'!W178^2)</f>
        <v>1</v>
      </c>
      <c r="BS177" s="485">
        <f>BP177*SQRT(('ICPMS Data'!W178/'ICPMS Data'!V178)^2+($AE$12/$AC$12)^2)</f>
        <v>-0.99285807041188889</v>
      </c>
      <c r="BT177" s="485">
        <f t="shared" si="484"/>
        <v>2039659057534.6572</v>
      </c>
      <c r="BU177" s="485">
        <f t="shared" si="450"/>
        <v>10464703511.882029</v>
      </c>
      <c r="BV177" s="485">
        <f t="shared" si="485"/>
        <v>14799656485.616226</v>
      </c>
      <c r="BW177" s="485">
        <f>AI177*(($AC$21-'ICPMS Data'!X178)/('ICPMS Data'!X178/$AC$13-1))</f>
        <v>1473438918630.7102</v>
      </c>
      <c r="BX177" s="485">
        <f t="shared" si="486"/>
        <v>1691112105561.1543</v>
      </c>
      <c r="BY177" s="485">
        <f>$AC$34-'ICPMS Data'!X178</f>
        <v>-0.99999899999999997</v>
      </c>
      <c r="BZ177" s="485">
        <f>'ICPMS Data'!X178/$AC$13-1</f>
        <v>-1</v>
      </c>
      <c r="CA177" s="485">
        <f t="shared" si="487"/>
        <v>13847555888.523577</v>
      </c>
      <c r="CB177" s="485">
        <f>SQRT($AD$34^2+'ICPMS Data'!Y178^2)</f>
        <v>1</v>
      </c>
      <c r="CC177" s="485">
        <f>BZ177*SQRT(('ICPMS Data'!Y178/'ICPMS Data'!X178)^2+($AE$13/$AC$13)^2)</f>
        <v>-1</v>
      </c>
      <c r="CD177" s="485">
        <f t="shared" si="488"/>
        <v>2083793272822.5024</v>
      </c>
      <c r="CE177" s="485">
        <v>0</v>
      </c>
      <c r="CF177" s="485">
        <v>0</v>
      </c>
      <c r="CG177" s="213">
        <f t="shared" si="489"/>
        <v>0</v>
      </c>
      <c r="CH177" s="262">
        <f t="shared" si="490"/>
        <v>1440921224051.5938</v>
      </c>
      <c r="CI177" s="257">
        <f t="shared" si="491"/>
        <v>2039659062155.1809</v>
      </c>
      <c r="CJ177" s="257">
        <f t="shared" si="451"/>
        <v>10455246949.248962</v>
      </c>
      <c r="CK177" s="257">
        <f t="shared" si="492"/>
        <v>14799656519.142496</v>
      </c>
      <c r="CL177" s="262">
        <f t="shared" si="493"/>
        <v>1470765256423.1675</v>
      </c>
      <c r="CM177" s="257">
        <f t="shared" si="494"/>
        <v>2083793272995.249</v>
      </c>
      <c r="CN177" s="262">
        <f t="shared" si="495"/>
        <v>-269331.52955150726</v>
      </c>
      <c r="CO177" s="257">
        <f t="shared" si="496"/>
        <v>124328.76421099737</v>
      </c>
      <c r="CP177" s="286"/>
      <c r="CQ177" s="218">
        <f t="shared" si="497"/>
        <v>2.4109243704332935E-12</v>
      </c>
      <c r="CR177" s="48">
        <f t="shared" si="498"/>
        <v>3.3882271664527924E-12</v>
      </c>
      <c r="CS177" s="219">
        <f t="shared" si="499"/>
        <v>2.3935568505840428E-12</v>
      </c>
      <c r="CT177" s="219">
        <f t="shared" si="500"/>
        <v>3.3881379770019618E-12</v>
      </c>
      <c r="CU177" s="323">
        <f t="shared" si="501"/>
        <v>0.56437141893797726</v>
      </c>
      <c r="CV177" s="219">
        <f t="shared" si="502"/>
        <v>1.7367519849250768E-14</v>
      </c>
      <c r="CW177" s="219">
        <f t="shared" si="503"/>
        <v>2.4584147041764943E-14</v>
      </c>
      <c r="CX177" s="323">
        <f t="shared" si="504"/>
        <v>3.5831675947316753E-3</v>
      </c>
      <c r="CY177" s="48">
        <f t="shared" si="505"/>
        <v>2.443131655187986E-12</v>
      </c>
      <c r="CZ177" s="48">
        <f t="shared" si="506"/>
        <v>3.4614506195934368E-12</v>
      </c>
      <c r="DA177" s="323">
        <f t="shared" si="507"/>
        <v>0.43204541346729097</v>
      </c>
      <c r="DB177" s="219">
        <f t="shared" si="508"/>
        <v>0</v>
      </c>
      <c r="DC177" s="219">
        <f t="shared" si="509"/>
        <v>0</v>
      </c>
      <c r="DD177" s="213"/>
      <c r="DE177" s="267">
        <f t="shared" si="510"/>
        <v>0.57387232789423681</v>
      </c>
      <c r="DF177" s="263">
        <f t="shared" si="511"/>
        <v>0.80649971243075813</v>
      </c>
      <c r="DG177" s="263">
        <f t="shared" si="512"/>
        <v>0.56690426926982029</v>
      </c>
      <c r="DH177" s="263">
        <f t="shared" si="513"/>
        <v>0.8031950017704611</v>
      </c>
      <c r="DI177" s="263">
        <f t="shared" si="514"/>
        <v>0</v>
      </c>
      <c r="DJ177" s="268">
        <f t="shared" si="515"/>
        <v>0</v>
      </c>
      <c r="DL177" s="49">
        <f>'He Data'!P179/(1000000000*22413.6)</f>
        <v>4.4615768997394438E-14</v>
      </c>
      <c r="DM177" s="45">
        <f>DL177*('He Data'!Q179/'He Data'!P179)</f>
        <v>4.4615768997394438E-14</v>
      </c>
      <c r="DN177" s="50">
        <f t="shared" si="516"/>
        <v>26867616090.23093</v>
      </c>
      <c r="DO177" s="51">
        <f>DN177*('He Data'!Q179/'He Data'!P179)</f>
        <v>26867616090.23093</v>
      </c>
      <c r="DP177" s="50" t="e">
        <f t="shared" si="517"/>
        <v>#DIV/0!</v>
      </c>
      <c r="DQ177" s="50" t="e">
        <f t="shared" si="518"/>
        <v>#DIV/0!</v>
      </c>
      <c r="DR177" s="50">
        <f>('He Data'!P179/1000000000)*0.0000000008107131194</f>
        <v>8.1071311940000007E-19</v>
      </c>
      <c r="DS177" s="50">
        <f>('He Data'!P179/1000000000)/3785.41178*42</f>
        <v>1.1095226210766429E-11</v>
      </c>
      <c r="DW177" s="213">
        <f t="shared" si="452"/>
        <v>0</v>
      </c>
      <c r="DX177" s="324">
        <f t="shared" si="453"/>
        <v>11.682668485640901</v>
      </c>
      <c r="DY177" s="325">
        <f t="shared" si="519"/>
        <v>12.479820849095493</v>
      </c>
      <c r="DZ177" s="326">
        <f t="shared" si="520"/>
        <v>11682668.485640902</v>
      </c>
      <c r="EA177" s="326">
        <f t="shared" si="521"/>
        <v>4.4615793103292131E-14</v>
      </c>
      <c r="EB177" s="324">
        <f t="shared" si="522"/>
        <v>-5.40299948539397E-7</v>
      </c>
      <c r="EC177" s="326">
        <f t="shared" si="523"/>
        <v>11682662.173495721</v>
      </c>
      <c r="ED177" s="324">
        <f t="shared" si="524"/>
        <v>11.682662173495721</v>
      </c>
      <c r="EE177" s="326"/>
      <c r="EF177" s="457">
        <f>'Picking Information'!B180</f>
        <v>0</v>
      </c>
      <c r="EG177" s="459">
        <f>'Picking Information'!C180</f>
        <v>0</v>
      </c>
      <c r="EH177" s="510">
        <f>IF($EG177="a",'Alpha Ejection Compiler'!G177,IF($EG177="z",'Alpha Ejection Compiler'!N177,IF($EG177="t",'Alpha Ejection Compiler'!U177,IF($EG177="m",'Alpha Ejection Compiler'!AB177,-1))))</f>
        <v>-1</v>
      </c>
      <c r="EI177" s="511">
        <f>'Alpha Ejection Compiler'!E177</f>
        <v>-1</v>
      </c>
      <c r="EJ177" s="30">
        <f>IF($EG177="a",'Alpha Ejection Compiler'!H177,IF($EG177="z",'Alpha Ejection Compiler'!O177,IF($EG177="t",'Alpha Ejection Compiler'!V177,IF($EG177="m",'Alpha Ejection Compiler'!AC177,-1))))</f>
        <v>-1</v>
      </c>
      <c r="EK177" s="30">
        <f>IF($EG177="a",'Alpha Ejection Compiler'!I177,IF($EG177="z",'Alpha Ejection Compiler'!P177,IF($EG177="t",'Alpha Ejection Compiler'!W177,IF($EG177="m",'Alpha Ejection Compiler'!AD177,-1))))</f>
        <v>-1</v>
      </c>
      <c r="EL177" s="30">
        <f>IF($EG177="a",'Alpha Ejection Compiler'!J177,IF($EG177="z",'Alpha Ejection Compiler'!Q177,IF($EG177="t",'Alpha Ejection Compiler'!X177,IF($EG177="m",'Alpha Ejection Compiler'!AE177,-1))))</f>
        <v>-1</v>
      </c>
      <c r="EM177" s="30">
        <f>IF($EG177="a",'Alpha Ejection Compiler'!K177,IF($EG177="z",'Alpha Ejection Compiler'!R177,IF($EG177="t",'Alpha Ejection Compiler'!Y177,IF($EG177="m",'Alpha Ejection Compiler'!AF177,-1))))</f>
        <v>-1</v>
      </c>
      <c r="EN177" s="30">
        <f t="shared" si="525"/>
        <v>-1</v>
      </c>
      <c r="EO177" s="30" t="e">
        <f t="shared" si="526"/>
        <v>#DIV/0!</v>
      </c>
      <c r="EP177" s="213">
        <f t="shared" si="454"/>
        <v>0</v>
      </c>
      <c r="EQ177" s="474">
        <f t="shared" si="455"/>
        <v>11.682662173495721</v>
      </c>
      <c r="ER177" s="475">
        <f t="shared" si="527"/>
        <v>12.479814106248931</v>
      </c>
      <c r="ES177" s="473">
        <f t="shared" si="528"/>
        <v>11682662.173495721</v>
      </c>
      <c r="ET177" s="476">
        <f t="shared" si="529"/>
        <v>-4.4615768974666977E-14</v>
      </c>
      <c r="EU177" s="478">
        <f t="shared" si="530"/>
        <v>1.9999999994905957</v>
      </c>
      <c r="EV177" s="477">
        <f t="shared" si="531"/>
        <v>35047986.514535964</v>
      </c>
      <c r="EW177" s="474">
        <f t="shared" si="532"/>
        <v>35.047986514535964</v>
      </c>
      <c r="EX177" s="474"/>
      <c r="EZ177" s="128">
        <f t="shared" si="533"/>
        <v>2.9704040515747972E-21</v>
      </c>
      <c r="FA177" s="63">
        <f t="shared" si="534"/>
        <v>1.1973081346474233E-22</v>
      </c>
      <c r="FB177" s="67">
        <f t="shared" si="535"/>
        <v>7.2524363184255366E-22</v>
      </c>
      <c r="FC177" s="63">
        <f t="shared" si="536"/>
        <v>0</v>
      </c>
      <c r="FD177" s="63">
        <f t="shared" si="537"/>
        <v>3.8153784968820935E-21</v>
      </c>
      <c r="FE177" s="67">
        <f t="shared" si="538"/>
        <v>1.610802832088443E-10</v>
      </c>
      <c r="FF177" s="67">
        <f t="shared" si="539"/>
        <v>11682668.485640902</v>
      </c>
      <c r="FG177" s="64">
        <f t="shared" si="540"/>
        <v>11.682668485640901</v>
      </c>
      <c r="FH177" s="65" t="e">
        <f t="shared" si="541"/>
        <v>#DIV/0!</v>
      </c>
      <c r="FI177" s="65" t="e">
        <f t="shared" si="542"/>
        <v>#DIV/0!</v>
      </c>
      <c r="FJ177" s="65" t="e">
        <f t="shared" si="543"/>
        <v>#DIV/0!</v>
      </c>
      <c r="FK177" s="63">
        <f t="shared" si="544"/>
        <v>3.8153784968820935E-21</v>
      </c>
      <c r="FL177" s="63">
        <f t="shared" si="545"/>
        <v>4.3317286102918066E-21</v>
      </c>
      <c r="FM177" s="63">
        <f t="shared" si="546"/>
        <v>17675159.6924778</v>
      </c>
      <c r="FN177" s="65">
        <f t="shared" si="456"/>
        <v>17.675159692477799</v>
      </c>
      <c r="FO177" s="66">
        <f t="shared" si="547"/>
        <v>151.29385648665999</v>
      </c>
      <c r="FQ177" s="73">
        <f>IF('Picking Information'!U180="Y",'Calculations Page'!FG177,-1)</f>
        <v>-1</v>
      </c>
      <c r="FR177" s="72">
        <f>IF('Picking Information'!U180="Y",'Calculations Page'!FN177,-1)</f>
        <v>-1</v>
      </c>
      <c r="FS177" s="72" t="e">
        <f>IF('Picking Information'!A180="Y",1,'Calculations Page'!X177)</f>
        <v>#DIV/0!</v>
      </c>
      <c r="FT177" s="72">
        <f t="shared" si="457"/>
        <v>99.853999999999999</v>
      </c>
      <c r="FU177" s="72" t="e">
        <f t="shared" si="548"/>
        <v>#DIV/0!</v>
      </c>
      <c r="FV177" s="72" t="e">
        <f t="shared" si="458"/>
        <v>#DIV/0!</v>
      </c>
      <c r="FW177" s="74" t="e">
        <f t="shared" si="549"/>
        <v>#DIV/0!</v>
      </c>
      <c r="FY177" s="79">
        <f t="shared" si="431"/>
        <v>-4.4615768997394441E-5</v>
      </c>
      <c r="FZ177" s="80">
        <f t="shared" si="432"/>
        <v>-4.4615768997394441E-5</v>
      </c>
      <c r="GA177" s="80">
        <f>(DE177/1000)/'Calculations Page'!EH177</f>
        <v>-5.7387232789423684E-4</v>
      </c>
      <c r="GB177" s="80">
        <f t="shared" si="433"/>
        <v>-8.0649971243075807E-4</v>
      </c>
      <c r="GC177" s="80">
        <f>(DG177/1000)/'Calculations Page'!EH177</f>
        <v>-5.6690426926982033E-4</v>
      </c>
      <c r="GD177" s="80">
        <f t="shared" si="434"/>
        <v>-8.031950017704612E-4</v>
      </c>
      <c r="GE177" s="80">
        <f>(DI177/1000)/'Calculations Page'!EH177</f>
        <v>0</v>
      </c>
      <c r="GF177" s="80" t="e">
        <f t="shared" si="435"/>
        <v>#DIV/0!</v>
      </c>
      <c r="GG177" s="81">
        <f t="shared" si="550"/>
        <v>-7.0709483117264462E-4</v>
      </c>
      <c r="GH177" s="516">
        <f t="shared" si="436"/>
        <v>-1.276655269916807E-22</v>
      </c>
      <c r="GI177" s="515"/>
      <c r="GJ177" s="243"/>
      <c r="GK177" s="85" t="str">
        <f t="shared" si="551"/>
        <v>0.000</v>
      </c>
      <c r="GL177" s="86" t="str">
        <f t="shared" si="552"/>
        <v>0.000</v>
      </c>
      <c r="GM177" s="86" t="str">
        <f t="shared" si="553"/>
        <v>0.00</v>
      </c>
      <c r="GN177" s="86" t="str">
        <f t="shared" si="554"/>
        <v>0.00</v>
      </c>
      <c r="GO177" s="86" t="str">
        <f t="shared" si="555"/>
        <v>0.00</v>
      </c>
      <c r="GP177" s="86" t="str">
        <f t="shared" si="556"/>
        <v>0.00</v>
      </c>
      <c r="GQ177" s="86" t="str">
        <f t="shared" si="557"/>
        <v>0.00</v>
      </c>
      <c r="GR177" s="86" t="e">
        <f t="shared" si="558"/>
        <v>#DIV/0!</v>
      </c>
      <c r="GS177" s="86" t="str">
        <f t="shared" si="559"/>
        <v>-1.00</v>
      </c>
      <c r="GT177" s="86" t="e">
        <f t="shared" si="560"/>
        <v>#DIV/0!</v>
      </c>
      <c r="GU177" s="86" t="e">
        <f t="shared" si="561"/>
        <v>#DIV/0!</v>
      </c>
      <c r="GV177" s="87" t="e">
        <f t="shared" si="562"/>
        <v>#DIV/0!</v>
      </c>
      <c r="GW177" s="87" t="str">
        <f t="shared" si="563"/>
        <v>-1.00</v>
      </c>
      <c r="GX177" s="129"/>
      <c r="GY177" s="93"/>
    </row>
    <row r="178" spans="1:207">
      <c r="A178" s="39">
        <f>'Picking Information'!B181</f>
        <v>0</v>
      </c>
      <c r="B178" s="40">
        <f>'Picking Information'!D181</f>
        <v>0</v>
      </c>
      <c r="C178" s="40">
        <f>'Picking Information'!E181</f>
        <v>0</v>
      </c>
      <c r="D178" s="45">
        <f>'Picking Information'!F181</f>
        <v>0</v>
      </c>
      <c r="E178" s="45">
        <v>1</v>
      </c>
      <c r="F178" s="121">
        <f>'Picking Information'!H181</f>
        <v>0</v>
      </c>
      <c r="G178" s="121">
        <f>'Picking Information'!I181</f>
        <v>0</v>
      </c>
      <c r="H178" s="121">
        <f>'Picking Information'!J181</f>
        <v>0</v>
      </c>
      <c r="I178" s="121">
        <f>'Picking Information'!K181</f>
        <v>0</v>
      </c>
      <c r="J178" s="121">
        <f t="shared" si="459"/>
        <v>0</v>
      </c>
      <c r="K178" s="121">
        <f t="shared" si="460"/>
        <v>0</v>
      </c>
      <c r="L178" s="121">
        <f t="shared" si="461"/>
        <v>0</v>
      </c>
      <c r="M178" s="121">
        <f>IF('Picking Information'!P181="N",'Calculations Page'!F178*1.5,'Calculations Page'!F178)</f>
        <v>0</v>
      </c>
      <c r="N178" s="46">
        <f>'Picking Information'!R181</f>
        <v>0</v>
      </c>
      <c r="O178" s="222"/>
      <c r="P178" s="47">
        <f t="shared" si="462"/>
        <v>0</v>
      </c>
      <c r="Q178" s="306">
        <f t="shared" si="463"/>
        <v>-1</v>
      </c>
      <c r="R178" s="47">
        <f t="shared" si="464"/>
        <v>1.013358894683579</v>
      </c>
      <c r="S178" s="47" t="e">
        <f t="shared" si="465"/>
        <v>#DIV/0!</v>
      </c>
      <c r="T178" s="47" t="e">
        <f t="shared" si="466"/>
        <v>#DIV/0!</v>
      </c>
      <c r="U178" s="47">
        <f t="shared" si="467"/>
        <v>0.77623303054496762</v>
      </c>
      <c r="V178" s="47" t="e">
        <f t="shared" si="468"/>
        <v>#DIV/0!</v>
      </c>
      <c r="W178" s="47" t="e">
        <f t="shared" si="469"/>
        <v>#DIV/0!</v>
      </c>
      <c r="X178" s="239" t="e">
        <f t="shared" si="470"/>
        <v>#DIV/0!</v>
      </c>
      <c r="Y178" s="306">
        <f t="shared" si="437"/>
        <v>-6350.29</v>
      </c>
      <c r="Z178" s="306">
        <f t="shared" si="438"/>
        <v>-5</v>
      </c>
      <c r="AA178" s="192"/>
      <c r="AB178" s="192"/>
      <c r="AC178" s="192"/>
      <c r="AD178" s="192"/>
      <c r="AE178" s="192"/>
      <c r="AF178" s="192"/>
      <c r="AG178" s="251">
        <f t="shared" si="425"/>
        <v>1433738424205.7283</v>
      </c>
      <c r="AH178" s="246">
        <f t="shared" si="471"/>
        <v>8608725199.2922001</v>
      </c>
      <c r="AI178" s="246">
        <f t="shared" si="426"/>
        <v>1691112105561.1543</v>
      </c>
      <c r="AJ178" s="246">
        <f t="shared" si="472"/>
        <v>13847555888.523577</v>
      </c>
      <c r="AK178" s="246">
        <f t="shared" si="427"/>
        <v>174546574.43947619</v>
      </c>
      <c r="AL178" s="246">
        <f t="shared" si="473"/>
        <v>79527107.403615773</v>
      </c>
      <c r="AM178" s="213">
        <f t="shared" si="439"/>
        <v>0</v>
      </c>
      <c r="AN178" s="256">
        <f t="shared" si="474"/>
        <v>1303284548.9639471</v>
      </c>
      <c r="AO178" s="252">
        <f t="shared" si="475"/>
        <v>1433738424205.7283</v>
      </c>
      <c r="AP178" s="252">
        <f t="shared" si="428"/>
        <v>-2.199E-3</v>
      </c>
      <c r="AQ178" s="252">
        <f t="shared" si="429"/>
        <v>-0.99998423165137618</v>
      </c>
      <c r="AR178" s="252">
        <f t="shared" si="476"/>
        <v>8608725199.2922001</v>
      </c>
      <c r="AS178" s="252">
        <f t="shared" si="430"/>
        <v>1.6318924942564423E-4</v>
      </c>
      <c r="AT178" s="252">
        <f t="shared" si="477"/>
        <v>-7.452123257462559E-2</v>
      </c>
      <c r="AU178" s="252">
        <f t="shared" si="478"/>
        <v>137290153.01859486</v>
      </c>
      <c r="AV178" s="252">
        <f t="shared" si="440"/>
        <v>9456562.6330664139</v>
      </c>
      <c r="AW178" s="252">
        <f t="shared" si="479"/>
        <v>996169.97067578149</v>
      </c>
      <c r="AX178" s="252">
        <f t="shared" si="441"/>
        <v>2673662207.5426502</v>
      </c>
      <c r="AY178" s="252">
        <f t="shared" si="442"/>
        <v>1691112105561.1543</v>
      </c>
      <c r="AZ178" s="252">
        <f t="shared" si="443"/>
        <v>-0.13029600894067567</v>
      </c>
      <c r="BA178" s="252">
        <f t="shared" si="444"/>
        <v>-1</v>
      </c>
      <c r="BB178" s="252">
        <f t="shared" si="445"/>
        <v>13847555888.523577</v>
      </c>
      <c r="BC178" s="252">
        <f t="shared" si="446"/>
        <v>5.34545603211162E-4</v>
      </c>
      <c r="BD178" s="252">
        <f t="shared" si="447"/>
        <v>-4.1025163014571245E-3</v>
      </c>
      <c r="BE178" s="252">
        <f t="shared" si="448"/>
        <v>26831629.130094022</v>
      </c>
      <c r="BF178" s="252">
        <f t="shared" si="480"/>
        <v>269331.52955150726</v>
      </c>
      <c r="BG178" s="252">
        <f t="shared" si="481"/>
        <v>124328.76421099737</v>
      </c>
      <c r="BH178" s="213"/>
      <c r="BI178" s="213"/>
      <c r="BJ178" s="213"/>
      <c r="BK178" s="213"/>
      <c r="BL178" s="213">
        <f t="shared" si="449"/>
        <v>0</v>
      </c>
      <c r="BM178" s="485">
        <f>(($AC$20-'ICPMS Data'!V179)/('ICPMS Data'!V179/$AC$12-1)*AG178)</f>
        <v>1442224508600.5576</v>
      </c>
      <c r="BN178" s="485">
        <f t="shared" si="482"/>
        <v>1433738424205.7283</v>
      </c>
      <c r="BO178" s="485">
        <f>$AC$33-'ICPMS Data'!V179</f>
        <v>-0.99999899999999997</v>
      </c>
      <c r="BP178" s="485">
        <f>'ICPMS Data'!V179/$AC$12-1</f>
        <v>-0.9928325688073395</v>
      </c>
      <c r="BQ178" s="485">
        <f t="shared" si="483"/>
        <v>8608725199.2922001</v>
      </c>
      <c r="BR178" s="485">
        <f>SQRT($AD$33^2+'ICPMS Data'!W179^2)</f>
        <v>1</v>
      </c>
      <c r="BS178" s="485">
        <f>BP178*SQRT(('ICPMS Data'!W179/'ICPMS Data'!V179)^2+($AE$12/$AC$12)^2)</f>
        <v>-0.99285807041188889</v>
      </c>
      <c r="BT178" s="485">
        <f t="shared" si="484"/>
        <v>2039659057534.6572</v>
      </c>
      <c r="BU178" s="485">
        <f t="shared" si="450"/>
        <v>10464703511.882029</v>
      </c>
      <c r="BV178" s="485">
        <f t="shared" si="485"/>
        <v>14799656485.616226</v>
      </c>
      <c r="BW178" s="485">
        <f>AI178*(($AC$21-'ICPMS Data'!X179)/('ICPMS Data'!X179/$AC$13-1))</f>
        <v>1473438918630.7102</v>
      </c>
      <c r="BX178" s="485">
        <f t="shared" si="486"/>
        <v>1691112105561.1543</v>
      </c>
      <c r="BY178" s="485">
        <f>$AC$34-'ICPMS Data'!X179</f>
        <v>-0.99999899999999997</v>
      </c>
      <c r="BZ178" s="485">
        <f>'ICPMS Data'!X179/$AC$13-1</f>
        <v>-1</v>
      </c>
      <c r="CA178" s="485">
        <f t="shared" si="487"/>
        <v>13847555888.523577</v>
      </c>
      <c r="CB178" s="485">
        <f>SQRT($AD$34^2+'ICPMS Data'!Y179^2)</f>
        <v>1</v>
      </c>
      <c r="CC178" s="485">
        <f>BZ178*SQRT(('ICPMS Data'!Y179/'ICPMS Data'!X179)^2+($AE$13/$AC$13)^2)</f>
        <v>-1</v>
      </c>
      <c r="CD178" s="485">
        <f t="shared" si="488"/>
        <v>2083793272822.5024</v>
      </c>
      <c r="CE178" s="485">
        <v>0</v>
      </c>
      <c r="CF178" s="485">
        <v>0</v>
      </c>
      <c r="CG178" s="213">
        <f t="shared" si="489"/>
        <v>0</v>
      </c>
      <c r="CH178" s="262">
        <f t="shared" si="490"/>
        <v>1440921224051.5938</v>
      </c>
      <c r="CI178" s="257">
        <f t="shared" si="491"/>
        <v>2039659062155.1809</v>
      </c>
      <c r="CJ178" s="257">
        <f t="shared" si="451"/>
        <v>10455246949.248962</v>
      </c>
      <c r="CK178" s="257">
        <f t="shared" si="492"/>
        <v>14799656519.142496</v>
      </c>
      <c r="CL178" s="262">
        <f t="shared" si="493"/>
        <v>1470765256423.1675</v>
      </c>
      <c r="CM178" s="257">
        <f t="shared" si="494"/>
        <v>2083793272995.249</v>
      </c>
      <c r="CN178" s="262">
        <f t="shared" si="495"/>
        <v>-269331.52955150726</v>
      </c>
      <c r="CO178" s="257">
        <f t="shared" si="496"/>
        <v>124328.76421099737</v>
      </c>
      <c r="CP178" s="286"/>
      <c r="CQ178" s="218">
        <f t="shared" si="497"/>
        <v>2.4109243704332935E-12</v>
      </c>
      <c r="CR178" s="48">
        <f t="shared" si="498"/>
        <v>3.3882271664527924E-12</v>
      </c>
      <c r="CS178" s="219">
        <f t="shared" si="499"/>
        <v>2.3935568505840428E-12</v>
      </c>
      <c r="CT178" s="219">
        <f t="shared" si="500"/>
        <v>3.3881379770019618E-12</v>
      </c>
      <c r="CU178" s="323">
        <f t="shared" si="501"/>
        <v>0.56437141893797726</v>
      </c>
      <c r="CV178" s="219">
        <f t="shared" si="502"/>
        <v>1.7367519849250768E-14</v>
      </c>
      <c r="CW178" s="219">
        <f t="shared" si="503"/>
        <v>2.4584147041764943E-14</v>
      </c>
      <c r="CX178" s="323">
        <f t="shared" si="504"/>
        <v>3.5831675947316753E-3</v>
      </c>
      <c r="CY178" s="48">
        <f t="shared" si="505"/>
        <v>2.443131655187986E-12</v>
      </c>
      <c r="CZ178" s="48">
        <f t="shared" si="506"/>
        <v>3.4614506195934368E-12</v>
      </c>
      <c r="DA178" s="323">
        <f t="shared" si="507"/>
        <v>0.43204541346729097</v>
      </c>
      <c r="DB178" s="219">
        <f t="shared" si="508"/>
        <v>0</v>
      </c>
      <c r="DC178" s="219">
        <f t="shared" si="509"/>
        <v>0</v>
      </c>
      <c r="DD178" s="213"/>
      <c r="DE178" s="267">
        <f t="shared" si="510"/>
        <v>0.57387232789423681</v>
      </c>
      <c r="DF178" s="263">
        <f t="shared" si="511"/>
        <v>0.80649971243075813</v>
      </c>
      <c r="DG178" s="263">
        <f t="shared" si="512"/>
        <v>0.56690426926982029</v>
      </c>
      <c r="DH178" s="263">
        <f t="shared" si="513"/>
        <v>0.8031950017704611</v>
      </c>
      <c r="DI178" s="263">
        <f t="shared" si="514"/>
        <v>0</v>
      </c>
      <c r="DJ178" s="268">
        <f t="shared" si="515"/>
        <v>0</v>
      </c>
      <c r="DL178" s="49">
        <f>'He Data'!P180/(1000000000*22413.6)</f>
        <v>4.4615768997394438E-14</v>
      </c>
      <c r="DM178" s="45">
        <f>DL178*('He Data'!Q180/'He Data'!P180)</f>
        <v>4.4615768997394438E-14</v>
      </c>
      <c r="DN178" s="50">
        <f t="shared" si="516"/>
        <v>26867616090.23093</v>
      </c>
      <c r="DO178" s="51">
        <f>DN178*('He Data'!Q180/'He Data'!P180)</f>
        <v>26867616090.23093</v>
      </c>
      <c r="DP178" s="50" t="e">
        <f t="shared" si="517"/>
        <v>#DIV/0!</v>
      </c>
      <c r="DQ178" s="50" t="e">
        <f t="shared" si="518"/>
        <v>#DIV/0!</v>
      </c>
      <c r="DR178" s="50">
        <f>('He Data'!P180/1000000000)*0.0000000008107131194</f>
        <v>8.1071311940000007E-19</v>
      </c>
      <c r="DS178" s="50">
        <f>('He Data'!P180/1000000000)/3785.41178*42</f>
        <v>1.1095226210766429E-11</v>
      </c>
      <c r="DW178" s="213">
        <f t="shared" si="452"/>
        <v>0</v>
      </c>
      <c r="DX178" s="324">
        <f t="shared" si="453"/>
        <v>11.682668485640901</v>
      </c>
      <c r="DY178" s="325">
        <f t="shared" si="519"/>
        <v>12.479820849095493</v>
      </c>
      <c r="DZ178" s="326">
        <f t="shared" si="520"/>
        <v>11682668.485640902</v>
      </c>
      <c r="EA178" s="326">
        <f t="shared" si="521"/>
        <v>4.4615793103292131E-14</v>
      </c>
      <c r="EB178" s="324">
        <f t="shared" si="522"/>
        <v>-5.40299948539397E-7</v>
      </c>
      <c r="EC178" s="326">
        <f t="shared" si="523"/>
        <v>11682662.173495721</v>
      </c>
      <c r="ED178" s="324">
        <f t="shared" si="524"/>
        <v>11.682662173495721</v>
      </c>
      <c r="EE178" s="326"/>
      <c r="EF178" s="457">
        <f>'Picking Information'!B181</f>
        <v>0</v>
      </c>
      <c r="EG178" s="459">
        <f>'Picking Information'!C181</f>
        <v>0</v>
      </c>
      <c r="EH178" s="510">
        <f>IF($EG178="a",'Alpha Ejection Compiler'!G178,IF($EG178="z",'Alpha Ejection Compiler'!N178,IF($EG178="t",'Alpha Ejection Compiler'!U178,IF($EG178="m",'Alpha Ejection Compiler'!AB178,-1))))</f>
        <v>-1</v>
      </c>
      <c r="EI178" s="511">
        <f>'Alpha Ejection Compiler'!E178</f>
        <v>-1</v>
      </c>
      <c r="EJ178" s="30">
        <f>IF($EG178="a",'Alpha Ejection Compiler'!H178,IF($EG178="z",'Alpha Ejection Compiler'!O178,IF($EG178="t",'Alpha Ejection Compiler'!V178,IF($EG178="m",'Alpha Ejection Compiler'!AC178,-1))))</f>
        <v>-1</v>
      </c>
      <c r="EK178" s="30">
        <f>IF($EG178="a",'Alpha Ejection Compiler'!I178,IF($EG178="z",'Alpha Ejection Compiler'!P178,IF($EG178="t",'Alpha Ejection Compiler'!W178,IF($EG178="m",'Alpha Ejection Compiler'!AD178,-1))))</f>
        <v>-1</v>
      </c>
      <c r="EL178" s="30">
        <f>IF($EG178="a",'Alpha Ejection Compiler'!J178,IF($EG178="z",'Alpha Ejection Compiler'!Q178,IF($EG178="t",'Alpha Ejection Compiler'!X178,IF($EG178="m",'Alpha Ejection Compiler'!AE178,-1))))</f>
        <v>-1</v>
      </c>
      <c r="EM178" s="30">
        <f>IF($EG178="a",'Alpha Ejection Compiler'!K178,IF($EG178="z",'Alpha Ejection Compiler'!R178,IF($EG178="t",'Alpha Ejection Compiler'!Y178,IF($EG178="m",'Alpha Ejection Compiler'!AF178,-1))))</f>
        <v>-1</v>
      </c>
      <c r="EN178" s="30">
        <f t="shared" si="525"/>
        <v>-1</v>
      </c>
      <c r="EO178" s="30" t="e">
        <f t="shared" si="526"/>
        <v>#DIV/0!</v>
      </c>
      <c r="EP178" s="213">
        <f t="shared" si="454"/>
        <v>0</v>
      </c>
      <c r="EQ178" s="474">
        <f t="shared" si="455"/>
        <v>11.682662173495721</v>
      </c>
      <c r="ER178" s="475">
        <f t="shared" si="527"/>
        <v>12.479814106248931</v>
      </c>
      <c r="ES178" s="473">
        <f t="shared" si="528"/>
        <v>11682662.173495721</v>
      </c>
      <c r="ET178" s="476">
        <f t="shared" si="529"/>
        <v>-4.4615768974666977E-14</v>
      </c>
      <c r="EU178" s="478">
        <f t="shared" si="530"/>
        <v>1.9999999994905957</v>
      </c>
      <c r="EV178" s="477">
        <f t="shared" si="531"/>
        <v>35047986.514535964</v>
      </c>
      <c r="EW178" s="474">
        <f t="shared" si="532"/>
        <v>35.047986514535964</v>
      </c>
      <c r="EX178" s="474"/>
      <c r="EZ178" s="128">
        <f t="shared" si="533"/>
        <v>2.9704040515747972E-21</v>
      </c>
      <c r="FA178" s="63">
        <f t="shared" si="534"/>
        <v>1.1973081346474233E-22</v>
      </c>
      <c r="FB178" s="67">
        <f t="shared" si="535"/>
        <v>7.2524363184255366E-22</v>
      </c>
      <c r="FC178" s="63">
        <f t="shared" si="536"/>
        <v>0</v>
      </c>
      <c r="FD178" s="63">
        <f t="shared" si="537"/>
        <v>3.8153784968820935E-21</v>
      </c>
      <c r="FE178" s="67">
        <f t="shared" si="538"/>
        <v>1.610802832088443E-10</v>
      </c>
      <c r="FF178" s="67">
        <f t="shared" si="539"/>
        <v>11682668.485640902</v>
      </c>
      <c r="FG178" s="64">
        <f t="shared" si="540"/>
        <v>11.682668485640901</v>
      </c>
      <c r="FH178" s="65" t="e">
        <f t="shared" si="541"/>
        <v>#DIV/0!</v>
      </c>
      <c r="FI178" s="65" t="e">
        <f t="shared" si="542"/>
        <v>#DIV/0!</v>
      </c>
      <c r="FJ178" s="65" t="e">
        <f t="shared" si="543"/>
        <v>#DIV/0!</v>
      </c>
      <c r="FK178" s="63">
        <f t="shared" si="544"/>
        <v>3.8153784968820935E-21</v>
      </c>
      <c r="FL178" s="63">
        <f t="shared" si="545"/>
        <v>4.3317286102918066E-21</v>
      </c>
      <c r="FM178" s="63">
        <f t="shared" si="546"/>
        <v>17675159.6924778</v>
      </c>
      <c r="FN178" s="65">
        <f t="shared" si="456"/>
        <v>17.675159692477799</v>
      </c>
      <c r="FO178" s="66">
        <f t="shared" si="547"/>
        <v>151.29385648665999</v>
      </c>
      <c r="FQ178" s="73">
        <f>IF('Picking Information'!U181="Y",'Calculations Page'!FG178,-1)</f>
        <v>-1</v>
      </c>
      <c r="FR178" s="72">
        <f>IF('Picking Information'!U181="Y",'Calculations Page'!FN178,-1)</f>
        <v>-1</v>
      </c>
      <c r="FS178" s="72" t="e">
        <f>IF('Picking Information'!A181="Y",1,'Calculations Page'!X178)</f>
        <v>#DIV/0!</v>
      </c>
      <c r="FT178" s="72">
        <f t="shared" si="457"/>
        <v>99.853999999999999</v>
      </c>
      <c r="FU178" s="72" t="e">
        <f t="shared" si="548"/>
        <v>#DIV/0!</v>
      </c>
      <c r="FV178" s="72" t="e">
        <f t="shared" si="458"/>
        <v>#DIV/0!</v>
      </c>
      <c r="FW178" s="74" t="e">
        <f t="shared" si="549"/>
        <v>#DIV/0!</v>
      </c>
      <c r="FY178" s="79">
        <f t="shared" si="431"/>
        <v>-4.4615768997394441E-5</v>
      </c>
      <c r="FZ178" s="80">
        <f t="shared" si="432"/>
        <v>-4.4615768997394441E-5</v>
      </c>
      <c r="GA178" s="80">
        <f>(DE178/1000)/'Calculations Page'!EH178</f>
        <v>-5.7387232789423684E-4</v>
      </c>
      <c r="GB178" s="80">
        <f t="shared" si="433"/>
        <v>-8.0649971243075807E-4</v>
      </c>
      <c r="GC178" s="80">
        <f>(DG178/1000)/'Calculations Page'!EH178</f>
        <v>-5.6690426926982033E-4</v>
      </c>
      <c r="GD178" s="80">
        <f t="shared" si="434"/>
        <v>-8.031950017704612E-4</v>
      </c>
      <c r="GE178" s="80">
        <f>(DI178/1000)/'Calculations Page'!EH178</f>
        <v>0</v>
      </c>
      <c r="GF178" s="80" t="e">
        <f t="shared" si="435"/>
        <v>#DIV/0!</v>
      </c>
      <c r="GG178" s="81">
        <f t="shared" si="550"/>
        <v>-7.0709483117264462E-4</v>
      </c>
      <c r="GH178" s="516">
        <f t="shared" si="436"/>
        <v>-1.276655269916807E-22</v>
      </c>
      <c r="GI178" s="515"/>
      <c r="GJ178" s="243"/>
      <c r="GK178" s="85" t="str">
        <f t="shared" si="551"/>
        <v>0.000</v>
      </c>
      <c r="GL178" s="86" t="str">
        <f t="shared" si="552"/>
        <v>0.000</v>
      </c>
      <c r="GM178" s="86" t="str">
        <f t="shared" si="553"/>
        <v>0.00</v>
      </c>
      <c r="GN178" s="86" t="str">
        <f t="shared" si="554"/>
        <v>0.00</v>
      </c>
      <c r="GO178" s="86" t="str">
        <f t="shared" si="555"/>
        <v>0.00</v>
      </c>
      <c r="GP178" s="86" t="str">
        <f t="shared" si="556"/>
        <v>0.00</v>
      </c>
      <c r="GQ178" s="86" t="str">
        <f t="shared" si="557"/>
        <v>0.00</v>
      </c>
      <c r="GR178" s="86" t="e">
        <f t="shared" si="558"/>
        <v>#DIV/0!</v>
      </c>
      <c r="GS178" s="86" t="str">
        <f t="shared" si="559"/>
        <v>-1.00</v>
      </c>
      <c r="GT178" s="86" t="e">
        <f t="shared" si="560"/>
        <v>#DIV/0!</v>
      </c>
      <c r="GU178" s="86" t="e">
        <f t="shared" si="561"/>
        <v>#DIV/0!</v>
      </c>
      <c r="GV178" s="87" t="e">
        <f t="shared" si="562"/>
        <v>#DIV/0!</v>
      </c>
      <c r="GW178" s="87" t="str">
        <f t="shared" si="563"/>
        <v>-1.00</v>
      </c>
      <c r="GX178" s="129"/>
      <c r="GY178" s="93"/>
    </row>
    <row r="179" spans="1:207">
      <c r="A179" s="39">
        <f>'Picking Information'!B182</f>
        <v>0</v>
      </c>
      <c r="B179" s="40">
        <f>'Picking Information'!D182</f>
        <v>0</v>
      </c>
      <c r="C179" s="40">
        <f>'Picking Information'!E182</f>
        <v>0</v>
      </c>
      <c r="D179" s="45">
        <f>'Picking Information'!F182</f>
        <v>0</v>
      </c>
      <c r="E179" s="45">
        <v>1</v>
      </c>
      <c r="F179" s="121">
        <f>'Picking Information'!H182</f>
        <v>0</v>
      </c>
      <c r="G179" s="121">
        <f>'Picking Information'!I182</f>
        <v>0</v>
      </c>
      <c r="H179" s="121">
        <f>'Picking Information'!J182</f>
        <v>0</v>
      </c>
      <c r="I179" s="121">
        <f>'Picking Information'!K182</f>
        <v>0</v>
      </c>
      <c r="J179" s="121">
        <f t="shared" si="459"/>
        <v>0</v>
      </c>
      <c r="K179" s="121">
        <f t="shared" si="460"/>
        <v>0</v>
      </c>
      <c r="L179" s="121">
        <f t="shared" si="461"/>
        <v>0</v>
      </c>
      <c r="M179" s="121">
        <f>IF('Picking Information'!P182="N",'Calculations Page'!F179*1.5,'Calculations Page'!F179)</f>
        <v>0</v>
      </c>
      <c r="N179" s="46">
        <f>'Picking Information'!R182</f>
        <v>0</v>
      </c>
      <c r="O179" s="222"/>
      <c r="P179" s="47">
        <f t="shared" si="462"/>
        <v>0</v>
      </c>
      <c r="Q179" s="306">
        <f t="shared" si="463"/>
        <v>-1</v>
      </c>
      <c r="R179" s="47">
        <f t="shared" si="464"/>
        <v>1.013358894683579</v>
      </c>
      <c r="S179" s="47" t="e">
        <f t="shared" si="465"/>
        <v>#DIV/0!</v>
      </c>
      <c r="T179" s="47" t="e">
        <f t="shared" si="466"/>
        <v>#DIV/0!</v>
      </c>
      <c r="U179" s="47">
        <f t="shared" si="467"/>
        <v>0.77623303054496762</v>
      </c>
      <c r="V179" s="47" t="e">
        <f t="shared" si="468"/>
        <v>#DIV/0!</v>
      </c>
      <c r="W179" s="47" t="e">
        <f t="shared" si="469"/>
        <v>#DIV/0!</v>
      </c>
      <c r="X179" s="239" t="e">
        <f t="shared" si="470"/>
        <v>#DIV/0!</v>
      </c>
      <c r="Y179" s="306">
        <f t="shared" si="437"/>
        <v>-6350.29</v>
      </c>
      <c r="Z179" s="306">
        <f t="shared" si="438"/>
        <v>-5</v>
      </c>
      <c r="AA179" s="192"/>
      <c r="AB179" s="192"/>
      <c r="AC179" s="192"/>
      <c r="AD179" s="192"/>
      <c r="AE179" s="192"/>
      <c r="AF179" s="192"/>
      <c r="AG179" s="251">
        <f t="shared" si="425"/>
        <v>1433738424205.7283</v>
      </c>
      <c r="AH179" s="246">
        <f t="shared" si="471"/>
        <v>8608725199.2922001</v>
      </c>
      <c r="AI179" s="246">
        <f t="shared" si="426"/>
        <v>1691112105561.1543</v>
      </c>
      <c r="AJ179" s="246">
        <f t="shared" si="472"/>
        <v>13847555888.523577</v>
      </c>
      <c r="AK179" s="246">
        <f t="shared" si="427"/>
        <v>174546574.43947619</v>
      </c>
      <c r="AL179" s="246">
        <f t="shared" si="473"/>
        <v>79527107.403615773</v>
      </c>
      <c r="AM179" s="213">
        <f t="shared" si="439"/>
        <v>0</v>
      </c>
      <c r="AN179" s="256">
        <f t="shared" si="474"/>
        <v>1303284548.9639471</v>
      </c>
      <c r="AO179" s="252">
        <f t="shared" si="475"/>
        <v>1433738424205.7283</v>
      </c>
      <c r="AP179" s="252">
        <f t="shared" si="428"/>
        <v>-2.199E-3</v>
      </c>
      <c r="AQ179" s="252">
        <f t="shared" si="429"/>
        <v>-0.99998423165137618</v>
      </c>
      <c r="AR179" s="252">
        <f t="shared" si="476"/>
        <v>8608725199.2922001</v>
      </c>
      <c r="AS179" s="252">
        <f t="shared" si="430"/>
        <v>1.6318924942564423E-4</v>
      </c>
      <c r="AT179" s="252">
        <f t="shared" si="477"/>
        <v>-7.452123257462559E-2</v>
      </c>
      <c r="AU179" s="252">
        <f t="shared" si="478"/>
        <v>137290153.01859486</v>
      </c>
      <c r="AV179" s="252">
        <f t="shared" si="440"/>
        <v>9456562.6330664139</v>
      </c>
      <c r="AW179" s="252">
        <f t="shared" si="479"/>
        <v>996169.97067578149</v>
      </c>
      <c r="AX179" s="252">
        <f t="shared" si="441"/>
        <v>2673662207.5426502</v>
      </c>
      <c r="AY179" s="252">
        <f t="shared" si="442"/>
        <v>1691112105561.1543</v>
      </c>
      <c r="AZ179" s="252">
        <f t="shared" si="443"/>
        <v>-0.13029600894067567</v>
      </c>
      <c r="BA179" s="252">
        <f t="shared" si="444"/>
        <v>-1</v>
      </c>
      <c r="BB179" s="252">
        <f t="shared" si="445"/>
        <v>13847555888.523577</v>
      </c>
      <c r="BC179" s="252">
        <f t="shared" si="446"/>
        <v>5.34545603211162E-4</v>
      </c>
      <c r="BD179" s="252">
        <f t="shared" si="447"/>
        <v>-4.1025163014571245E-3</v>
      </c>
      <c r="BE179" s="252">
        <f t="shared" si="448"/>
        <v>26831629.130094022</v>
      </c>
      <c r="BF179" s="252">
        <f t="shared" si="480"/>
        <v>269331.52955150726</v>
      </c>
      <c r="BG179" s="252">
        <f t="shared" si="481"/>
        <v>124328.76421099737</v>
      </c>
      <c r="BH179" s="213"/>
      <c r="BI179" s="213"/>
      <c r="BJ179" s="213"/>
      <c r="BK179" s="213"/>
      <c r="BL179" s="213">
        <f t="shared" si="449"/>
        <v>0</v>
      </c>
      <c r="BM179" s="485">
        <f>(($AC$20-'ICPMS Data'!V180)/('ICPMS Data'!V180/$AC$12-1)*AG179)</f>
        <v>1442224508600.5576</v>
      </c>
      <c r="BN179" s="485">
        <f t="shared" si="482"/>
        <v>1433738424205.7283</v>
      </c>
      <c r="BO179" s="485">
        <f>$AC$33-'ICPMS Data'!V180</f>
        <v>-0.99999899999999997</v>
      </c>
      <c r="BP179" s="485">
        <f>'ICPMS Data'!V180/$AC$12-1</f>
        <v>-0.9928325688073395</v>
      </c>
      <c r="BQ179" s="485">
        <f t="shared" si="483"/>
        <v>8608725199.2922001</v>
      </c>
      <c r="BR179" s="485">
        <f>SQRT($AD$33^2+'ICPMS Data'!W180^2)</f>
        <v>1</v>
      </c>
      <c r="BS179" s="485">
        <f>BP179*SQRT(('ICPMS Data'!W180/'ICPMS Data'!V180)^2+($AE$12/$AC$12)^2)</f>
        <v>-0.99285807041188889</v>
      </c>
      <c r="BT179" s="485">
        <f t="shared" si="484"/>
        <v>2039659057534.6572</v>
      </c>
      <c r="BU179" s="485">
        <f t="shared" si="450"/>
        <v>10464703511.882029</v>
      </c>
      <c r="BV179" s="485">
        <f t="shared" si="485"/>
        <v>14799656485.616226</v>
      </c>
      <c r="BW179" s="485">
        <f>AI179*(($AC$21-'ICPMS Data'!X180)/('ICPMS Data'!X180/$AC$13-1))</f>
        <v>1473438918630.7102</v>
      </c>
      <c r="BX179" s="485">
        <f t="shared" si="486"/>
        <v>1691112105561.1543</v>
      </c>
      <c r="BY179" s="485">
        <f>$AC$34-'ICPMS Data'!X180</f>
        <v>-0.99999899999999997</v>
      </c>
      <c r="BZ179" s="485">
        <f>'ICPMS Data'!X180/$AC$13-1</f>
        <v>-1</v>
      </c>
      <c r="CA179" s="485">
        <f t="shared" si="487"/>
        <v>13847555888.523577</v>
      </c>
      <c r="CB179" s="485">
        <f>SQRT($AD$34^2+'ICPMS Data'!Y180^2)</f>
        <v>1</v>
      </c>
      <c r="CC179" s="485">
        <f>BZ179*SQRT(('ICPMS Data'!Y180/'ICPMS Data'!X180)^2+($AE$13/$AC$13)^2)</f>
        <v>-1</v>
      </c>
      <c r="CD179" s="485">
        <f t="shared" si="488"/>
        <v>2083793272822.5024</v>
      </c>
      <c r="CE179" s="485">
        <v>0</v>
      </c>
      <c r="CF179" s="485">
        <v>0</v>
      </c>
      <c r="CG179" s="213">
        <f t="shared" si="489"/>
        <v>0</v>
      </c>
      <c r="CH179" s="262">
        <f t="shared" si="490"/>
        <v>1440921224051.5938</v>
      </c>
      <c r="CI179" s="257">
        <f t="shared" si="491"/>
        <v>2039659062155.1809</v>
      </c>
      <c r="CJ179" s="257">
        <f t="shared" si="451"/>
        <v>10455246949.248962</v>
      </c>
      <c r="CK179" s="257">
        <f t="shared" si="492"/>
        <v>14799656519.142496</v>
      </c>
      <c r="CL179" s="262">
        <f t="shared" si="493"/>
        <v>1470765256423.1675</v>
      </c>
      <c r="CM179" s="257">
        <f t="shared" si="494"/>
        <v>2083793272995.249</v>
      </c>
      <c r="CN179" s="262">
        <f t="shared" si="495"/>
        <v>-269331.52955150726</v>
      </c>
      <c r="CO179" s="257">
        <f t="shared" si="496"/>
        <v>124328.76421099737</v>
      </c>
      <c r="CP179" s="286"/>
      <c r="CQ179" s="218">
        <f t="shared" si="497"/>
        <v>2.4109243704332935E-12</v>
      </c>
      <c r="CR179" s="48">
        <f t="shared" si="498"/>
        <v>3.3882271664527924E-12</v>
      </c>
      <c r="CS179" s="219">
        <f t="shared" si="499"/>
        <v>2.3935568505840428E-12</v>
      </c>
      <c r="CT179" s="219">
        <f t="shared" si="500"/>
        <v>3.3881379770019618E-12</v>
      </c>
      <c r="CU179" s="323">
        <f t="shared" si="501"/>
        <v>0.56437141893797726</v>
      </c>
      <c r="CV179" s="219">
        <f t="shared" si="502"/>
        <v>1.7367519849250768E-14</v>
      </c>
      <c r="CW179" s="219">
        <f t="shared" si="503"/>
        <v>2.4584147041764943E-14</v>
      </c>
      <c r="CX179" s="323">
        <f t="shared" si="504"/>
        <v>3.5831675947316753E-3</v>
      </c>
      <c r="CY179" s="48">
        <f t="shared" si="505"/>
        <v>2.443131655187986E-12</v>
      </c>
      <c r="CZ179" s="48">
        <f t="shared" si="506"/>
        <v>3.4614506195934368E-12</v>
      </c>
      <c r="DA179" s="323">
        <f t="shared" si="507"/>
        <v>0.43204541346729097</v>
      </c>
      <c r="DB179" s="219">
        <f t="shared" si="508"/>
        <v>0</v>
      </c>
      <c r="DC179" s="219">
        <f t="shared" si="509"/>
        <v>0</v>
      </c>
      <c r="DD179" s="213"/>
      <c r="DE179" s="267">
        <f t="shared" si="510"/>
        <v>0.57387232789423681</v>
      </c>
      <c r="DF179" s="263">
        <f t="shared" si="511"/>
        <v>0.80649971243075813</v>
      </c>
      <c r="DG179" s="263">
        <f t="shared" si="512"/>
        <v>0.56690426926982029</v>
      </c>
      <c r="DH179" s="263">
        <f t="shared" si="513"/>
        <v>0.8031950017704611</v>
      </c>
      <c r="DI179" s="263">
        <f t="shared" si="514"/>
        <v>0</v>
      </c>
      <c r="DJ179" s="268">
        <f t="shared" si="515"/>
        <v>0</v>
      </c>
      <c r="DL179" s="49">
        <f>'He Data'!P181/(1000000000*22413.6)</f>
        <v>4.4615768997394438E-14</v>
      </c>
      <c r="DM179" s="45">
        <f>DL179*('He Data'!Q181/'He Data'!P181)</f>
        <v>4.4615768997394438E-14</v>
      </c>
      <c r="DN179" s="50">
        <f t="shared" si="516"/>
        <v>26867616090.23093</v>
      </c>
      <c r="DO179" s="51">
        <f>DN179*('He Data'!Q181/'He Data'!P181)</f>
        <v>26867616090.23093</v>
      </c>
      <c r="DP179" s="50" t="e">
        <f t="shared" si="517"/>
        <v>#DIV/0!</v>
      </c>
      <c r="DQ179" s="50" t="e">
        <f t="shared" si="518"/>
        <v>#DIV/0!</v>
      </c>
      <c r="DR179" s="50">
        <f>('He Data'!P181/1000000000)*0.0000000008107131194</f>
        <v>8.1071311940000007E-19</v>
      </c>
      <c r="DS179" s="50">
        <f>('He Data'!P181/1000000000)/3785.41178*42</f>
        <v>1.1095226210766429E-11</v>
      </c>
      <c r="DW179" s="213">
        <f t="shared" si="452"/>
        <v>0</v>
      </c>
      <c r="DX179" s="324">
        <f t="shared" si="453"/>
        <v>11.682668485640901</v>
      </c>
      <c r="DY179" s="325">
        <f t="shared" si="519"/>
        <v>12.479820849095493</v>
      </c>
      <c r="DZ179" s="326">
        <f t="shared" si="520"/>
        <v>11682668.485640902</v>
      </c>
      <c r="EA179" s="326">
        <f t="shared" si="521"/>
        <v>4.4615793103292131E-14</v>
      </c>
      <c r="EB179" s="324">
        <f t="shared" si="522"/>
        <v>-5.40299948539397E-7</v>
      </c>
      <c r="EC179" s="326">
        <f t="shared" si="523"/>
        <v>11682662.173495721</v>
      </c>
      <c r="ED179" s="324">
        <f t="shared" si="524"/>
        <v>11.682662173495721</v>
      </c>
      <c r="EE179" s="326"/>
      <c r="EF179" s="457">
        <f>'Picking Information'!B182</f>
        <v>0</v>
      </c>
      <c r="EG179" s="459">
        <f>'Picking Information'!C182</f>
        <v>0</v>
      </c>
      <c r="EH179" s="510">
        <f>IF($EG179="a",'Alpha Ejection Compiler'!G179,IF($EG179="z",'Alpha Ejection Compiler'!N179,IF($EG179="t",'Alpha Ejection Compiler'!U179,IF($EG179="m",'Alpha Ejection Compiler'!AB179,-1))))</f>
        <v>-1</v>
      </c>
      <c r="EI179" s="511">
        <f>'Alpha Ejection Compiler'!E179</f>
        <v>-1</v>
      </c>
      <c r="EJ179" s="30">
        <f>IF($EG179="a",'Alpha Ejection Compiler'!H179,IF($EG179="z",'Alpha Ejection Compiler'!O179,IF($EG179="t",'Alpha Ejection Compiler'!V179,IF($EG179="m",'Alpha Ejection Compiler'!AC179,-1))))</f>
        <v>-1</v>
      </c>
      <c r="EK179" s="30">
        <f>IF($EG179="a",'Alpha Ejection Compiler'!I179,IF($EG179="z",'Alpha Ejection Compiler'!P179,IF($EG179="t",'Alpha Ejection Compiler'!W179,IF($EG179="m",'Alpha Ejection Compiler'!AD179,-1))))</f>
        <v>-1</v>
      </c>
      <c r="EL179" s="30">
        <f>IF($EG179="a",'Alpha Ejection Compiler'!J179,IF($EG179="z",'Alpha Ejection Compiler'!Q179,IF($EG179="t",'Alpha Ejection Compiler'!X179,IF($EG179="m",'Alpha Ejection Compiler'!AE179,-1))))</f>
        <v>-1</v>
      </c>
      <c r="EM179" s="30">
        <f>IF($EG179="a",'Alpha Ejection Compiler'!K179,IF($EG179="z",'Alpha Ejection Compiler'!R179,IF($EG179="t",'Alpha Ejection Compiler'!Y179,IF($EG179="m",'Alpha Ejection Compiler'!AF179,-1))))</f>
        <v>-1</v>
      </c>
      <c r="EN179" s="30">
        <f t="shared" si="525"/>
        <v>-1</v>
      </c>
      <c r="EO179" s="30" t="e">
        <f t="shared" si="526"/>
        <v>#DIV/0!</v>
      </c>
      <c r="EP179" s="213">
        <f t="shared" si="454"/>
        <v>0</v>
      </c>
      <c r="EQ179" s="474">
        <f t="shared" si="455"/>
        <v>11.682662173495721</v>
      </c>
      <c r="ER179" s="475">
        <f t="shared" si="527"/>
        <v>12.479814106248931</v>
      </c>
      <c r="ES179" s="473">
        <f t="shared" si="528"/>
        <v>11682662.173495721</v>
      </c>
      <c r="ET179" s="476">
        <f t="shared" si="529"/>
        <v>-4.4615768974666977E-14</v>
      </c>
      <c r="EU179" s="478">
        <f t="shared" si="530"/>
        <v>1.9999999994905957</v>
      </c>
      <c r="EV179" s="477">
        <f t="shared" si="531"/>
        <v>35047986.514535964</v>
      </c>
      <c r="EW179" s="474">
        <f t="shared" si="532"/>
        <v>35.047986514535964</v>
      </c>
      <c r="EX179" s="474"/>
      <c r="EZ179" s="128">
        <f t="shared" si="533"/>
        <v>2.9704040515747972E-21</v>
      </c>
      <c r="FA179" s="63">
        <f t="shared" si="534"/>
        <v>1.1973081346474233E-22</v>
      </c>
      <c r="FB179" s="67">
        <f t="shared" si="535"/>
        <v>7.2524363184255366E-22</v>
      </c>
      <c r="FC179" s="63">
        <f t="shared" si="536"/>
        <v>0</v>
      </c>
      <c r="FD179" s="63">
        <f t="shared" si="537"/>
        <v>3.8153784968820935E-21</v>
      </c>
      <c r="FE179" s="67">
        <f t="shared" si="538"/>
        <v>1.610802832088443E-10</v>
      </c>
      <c r="FF179" s="67">
        <f t="shared" si="539"/>
        <v>11682668.485640902</v>
      </c>
      <c r="FG179" s="64">
        <f t="shared" si="540"/>
        <v>11.682668485640901</v>
      </c>
      <c r="FH179" s="65" t="e">
        <f t="shared" si="541"/>
        <v>#DIV/0!</v>
      </c>
      <c r="FI179" s="65" t="e">
        <f t="shared" si="542"/>
        <v>#DIV/0!</v>
      </c>
      <c r="FJ179" s="65" t="e">
        <f t="shared" si="543"/>
        <v>#DIV/0!</v>
      </c>
      <c r="FK179" s="63">
        <f t="shared" si="544"/>
        <v>3.8153784968820935E-21</v>
      </c>
      <c r="FL179" s="63">
        <f t="shared" si="545"/>
        <v>4.3317286102918066E-21</v>
      </c>
      <c r="FM179" s="63">
        <f t="shared" si="546"/>
        <v>17675159.6924778</v>
      </c>
      <c r="FN179" s="65">
        <f t="shared" si="456"/>
        <v>17.675159692477799</v>
      </c>
      <c r="FO179" s="66">
        <f t="shared" si="547"/>
        <v>151.29385648665999</v>
      </c>
      <c r="FQ179" s="73">
        <f>IF('Picking Information'!U182="Y",'Calculations Page'!FG179,-1)</f>
        <v>-1</v>
      </c>
      <c r="FR179" s="72">
        <f>IF('Picking Information'!U182="Y",'Calculations Page'!FN179,-1)</f>
        <v>-1</v>
      </c>
      <c r="FS179" s="72" t="e">
        <f>IF('Picking Information'!A182="Y",1,'Calculations Page'!X179)</f>
        <v>#DIV/0!</v>
      </c>
      <c r="FT179" s="72">
        <f t="shared" si="457"/>
        <v>99.853999999999999</v>
      </c>
      <c r="FU179" s="72" t="e">
        <f t="shared" si="548"/>
        <v>#DIV/0!</v>
      </c>
      <c r="FV179" s="72" t="e">
        <f t="shared" si="458"/>
        <v>#DIV/0!</v>
      </c>
      <c r="FW179" s="74" t="e">
        <f t="shared" si="549"/>
        <v>#DIV/0!</v>
      </c>
      <c r="FY179" s="79">
        <f t="shared" si="431"/>
        <v>-4.4615768997394441E-5</v>
      </c>
      <c r="FZ179" s="80">
        <f t="shared" si="432"/>
        <v>-4.4615768997394441E-5</v>
      </c>
      <c r="GA179" s="80">
        <f>(DE179/1000)/'Calculations Page'!EH179</f>
        <v>-5.7387232789423684E-4</v>
      </c>
      <c r="GB179" s="80">
        <f t="shared" si="433"/>
        <v>-8.0649971243075807E-4</v>
      </c>
      <c r="GC179" s="80">
        <f>(DG179/1000)/'Calculations Page'!EH179</f>
        <v>-5.6690426926982033E-4</v>
      </c>
      <c r="GD179" s="80">
        <f t="shared" si="434"/>
        <v>-8.031950017704612E-4</v>
      </c>
      <c r="GE179" s="80">
        <f>(DI179/1000)/'Calculations Page'!EH179</f>
        <v>0</v>
      </c>
      <c r="GF179" s="80" t="e">
        <f t="shared" si="435"/>
        <v>#DIV/0!</v>
      </c>
      <c r="GG179" s="81">
        <f t="shared" si="550"/>
        <v>-7.0709483117264462E-4</v>
      </c>
      <c r="GH179" s="516">
        <f t="shared" si="436"/>
        <v>-1.276655269916807E-22</v>
      </c>
      <c r="GI179" s="515"/>
      <c r="GJ179" s="243"/>
      <c r="GK179" s="85" t="str">
        <f t="shared" si="551"/>
        <v>0.000</v>
      </c>
      <c r="GL179" s="86" t="str">
        <f t="shared" si="552"/>
        <v>0.000</v>
      </c>
      <c r="GM179" s="86" t="str">
        <f t="shared" si="553"/>
        <v>0.00</v>
      </c>
      <c r="GN179" s="86" t="str">
        <f t="shared" si="554"/>
        <v>0.00</v>
      </c>
      <c r="GO179" s="86" t="str">
        <f t="shared" si="555"/>
        <v>0.00</v>
      </c>
      <c r="GP179" s="86" t="str">
        <f t="shared" si="556"/>
        <v>0.00</v>
      </c>
      <c r="GQ179" s="86" t="str">
        <f t="shared" si="557"/>
        <v>0.00</v>
      </c>
      <c r="GR179" s="86" t="e">
        <f t="shared" si="558"/>
        <v>#DIV/0!</v>
      </c>
      <c r="GS179" s="86" t="str">
        <f t="shared" si="559"/>
        <v>-1.00</v>
      </c>
      <c r="GT179" s="86" t="e">
        <f t="shared" si="560"/>
        <v>#DIV/0!</v>
      </c>
      <c r="GU179" s="86" t="e">
        <f t="shared" si="561"/>
        <v>#DIV/0!</v>
      </c>
      <c r="GV179" s="87" t="e">
        <f t="shared" si="562"/>
        <v>#DIV/0!</v>
      </c>
      <c r="GW179" s="87" t="str">
        <f t="shared" si="563"/>
        <v>-1.00</v>
      </c>
      <c r="GX179" s="129"/>
      <c r="GY179" s="93"/>
    </row>
    <row r="180" spans="1:207">
      <c r="A180" s="39">
        <f>'Picking Information'!B183</f>
        <v>0</v>
      </c>
      <c r="B180" s="40">
        <f>'Picking Information'!D183</f>
        <v>0</v>
      </c>
      <c r="C180" s="40">
        <f>'Picking Information'!E183</f>
        <v>0</v>
      </c>
      <c r="D180" s="45">
        <f>'Picking Information'!F183</f>
        <v>0</v>
      </c>
      <c r="E180" s="45">
        <v>1</v>
      </c>
      <c r="F180" s="121">
        <f>'Picking Information'!H183</f>
        <v>0</v>
      </c>
      <c r="G180" s="121">
        <f>'Picking Information'!I183</f>
        <v>0</v>
      </c>
      <c r="H180" s="121">
        <f>'Picking Information'!J183</f>
        <v>0</v>
      </c>
      <c r="I180" s="121">
        <f>'Picking Information'!K183</f>
        <v>0</v>
      </c>
      <c r="J180" s="121">
        <f t="shared" si="459"/>
        <v>0</v>
      </c>
      <c r="K180" s="121">
        <f t="shared" si="460"/>
        <v>0</v>
      </c>
      <c r="L180" s="121">
        <f t="shared" si="461"/>
        <v>0</v>
      </c>
      <c r="M180" s="121">
        <f>IF('Picking Information'!P183="N",'Calculations Page'!F180*1.5,'Calculations Page'!F180)</f>
        <v>0</v>
      </c>
      <c r="N180" s="46">
        <f>'Picking Information'!R183</f>
        <v>0</v>
      </c>
      <c r="O180" s="222"/>
      <c r="P180" s="47">
        <f t="shared" si="462"/>
        <v>0</v>
      </c>
      <c r="Q180" s="306">
        <f t="shared" si="463"/>
        <v>-1</v>
      </c>
      <c r="R180" s="47">
        <f t="shared" si="464"/>
        <v>1.013358894683579</v>
      </c>
      <c r="S180" s="47" t="e">
        <f t="shared" si="465"/>
        <v>#DIV/0!</v>
      </c>
      <c r="T180" s="47" t="e">
        <f t="shared" si="466"/>
        <v>#DIV/0!</v>
      </c>
      <c r="U180" s="47">
        <f t="shared" si="467"/>
        <v>0.77623303054496762</v>
      </c>
      <c r="V180" s="47" t="e">
        <f t="shared" si="468"/>
        <v>#DIV/0!</v>
      </c>
      <c r="W180" s="47" t="e">
        <f t="shared" si="469"/>
        <v>#DIV/0!</v>
      </c>
      <c r="X180" s="239" t="e">
        <f t="shared" si="470"/>
        <v>#DIV/0!</v>
      </c>
      <c r="Y180" s="306">
        <f t="shared" si="437"/>
        <v>-6350.29</v>
      </c>
      <c r="Z180" s="306">
        <f t="shared" si="438"/>
        <v>-5</v>
      </c>
      <c r="AA180" s="192"/>
      <c r="AB180" s="192"/>
      <c r="AC180" s="192"/>
      <c r="AD180" s="192"/>
      <c r="AE180" s="192"/>
      <c r="AF180" s="192"/>
      <c r="AG180" s="251">
        <f t="shared" si="425"/>
        <v>1433738424205.7283</v>
      </c>
      <c r="AH180" s="246">
        <f t="shared" si="471"/>
        <v>8608725199.2922001</v>
      </c>
      <c r="AI180" s="246">
        <f t="shared" si="426"/>
        <v>1691112105561.1543</v>
      </c>
      <c r="AJ180" s="246">
        <f t="shared" si="472"/>
        <v>13847555888.523577</v>
      </c>
      <c r="AK180" s="246">
        <f t="shared" si="427"/>
        <v>174546574.43947619</v>
      </c>
      <c r="AL180" s="246">
        <f t="shared" si="473"/>
        <v>79527107.403615773</v>
      </c>
      <c r="AM180" s="213">
        <f t="shared" si="439"/>
        <v>0</v>
      </c>
      <c r="AN180" s="256">
        <f t="shared" si="474"/>
        <v>1303284548.9639471</v>
      </c>
      <c r="AO180" s="252">
        <f t="shared" si="475"/>
        <v>1433738424205.7283</v>
      </c>
      <c r="AP180" s="252">
        <f t="shared" si="428"/>
        <v>-2.199E-3</v>
      </c>
      <c r="AQ180" s="252">
        <f t="shared" si="429"/>
        <v>-0.99998423165137618</v>
      </c>
      <c r="AR180" s="252">
        <f t="shared" si="476"/>
        <v>8608725199.2922001</v>
      </c>
      <c r="AS180" s="252">
        <f t="shared" si="430"/>
        <v>1.6318924942564423E-4</v>
      </c>
      <c r="AT180" s="252">
        <f t="shared" si="477"/>
        <v>-7.452123257462559E-2</v>
      </c>
      <c r="AU180" s="252">
        <f t="shared" si="478"/>
        <v>137290153.01859486</v>
      </c>
      <c r="AV180" s="252">
        <f t="shared" si="440"/>
        <v>9456562.6330664139</v>
      </c>
      <c r="AW180" s="252">
        <f t="shared" si="479"/>
        <v>996169.97067578149</v>
      </c>
      <c r="AX180" s="252">
        <f t="shared" si="441"/>
        <v>2673662207.5426502</v>
      </c>
      <c r="AY180" s="252">
        <f t="shared" si="442"/>
        <v>1691112105561.1543</v>
      </c>
      <c r="AZ180" s="252">
        <f t="shared" si="443"/>
        <v>-0.13029600894067567</v>
      </c>
      <c r="BA180" s="252">
        <f t="shared" si="444"/>
        <v>-1</v>
      </c>
      <c r="BB180" s="252">
        <f t="shared" si="445"/>
        <v>13847555888.523577</v>
      </c>
      <c r="BC180" s="252">
        <f t="shared" si="446"/>
        <v>5.34545603211162E-4</v>
      </c>
      <c r="BD180" s="252">
        <f t="shared" si="447"/>
        <v>-4.1025163014571245E-3</v>
      </c>
      <c r="BE180" s="252">
        <f t="shared" si="448"/>
        <v>26831629.130094022</v>
      </c>
      <c r="BF180" s="252">
        <f t="shared" si="480"/>
        <v>269331.52955150726</v>
      </c>
      <c r="BG180" s="252">
        <f t="shared" si="481"/>
        <v>124328.76421099737</v>
      </c>
      <c r="BH180" s="213"/>
      <c r="BI180" s="213"/>
      <c r="BJ180" s="213"/>
      <c r="BK180" s="213"/>
      <c r="BL180" s="213">
        <f t="shared" si="449"/>
        <v>0</v>
      </c>
      <c r="BM180" s="485">
        <f>(($AC$20-'ICPMS Data'!V181)/('ICPMS Data'!V181/$AC$12-1)*AG180)</f>
        <v>1442224508600.5576</v>
      </c>
      <c r="BN180" s="485">
        <f t="shared" si="482"/>
        <v>1433738424205.7283</v>
      </c>
      <c r="BO180" s="485">
        <f>$AC$33-'ICPMS Data'!V181</f>
        <v>-0.99999899999999997</v>
      </c>
      <c r="BP180" s="485">
        <f>'ICPMS Data'!V181/$AC$12-1</f>
        <v>-0.9928325688073395</v>
      </c>
      <c r="BQ180" s="485">
        <f t="shared" si="483"/>
        <v>8608725199.2922001</v>
      </c>
      <c r="BR180" s="485">
        <f>SQRT($AD$33^2+'ICPMS Data'!W181^2)</f>
        <v>1</v>
      </c>
      <c r="BS180" s="485">
        <f>BP180*SQRT(('ICPMS Data'!W181/'ICPMS Data'!V181)^2+($AE$12/$AC$12)^2)</f>
        <v>-0.99285807041188889</v>
      </c>
      <c r="BT180" s="485">
        <f t="shared" si="484"/>
        <v>2039659057534.6572</v>
      </c>
      <c r="BU180" s="485">
        <f t="shared" si="450"/>
        <v>10464703511.882029</v>
      </c>
      <c r="BV180" s="485">
        <f t="shared" si="485"/>
        <v>14799656485.616226</v>
      </c>
      <c r="BW180" s="485">
        <f>AI180*(($AC$21-'ICPMS Data'!X181)/('ICPMS Data'!X181/$AC$13-1))</f>
        <v>1473438918630.7102</v>
      </c>
      <c r="BX180" s="485">
        <f t="shared" si="486"/>
        <v>1691112105561.1543</v>
      </c>
      <c r="BY180" s="485">
        <f>$AC$34-'ICPMS Data'!X181</f>
        <v>-0.99999899999999997</v>
      </c>
      <c r="BZ180" s="485">
        <f>'ICPMS Data'!X181/$AC$13-1</f>
        <v>-1</v>
      </c>
      <c r="CA180" s="485">
        <f t="shared" si="487"/>
        <v>13847555888.523577</v>
      </c>
      <c r="CB180" s="485">
        <f>SQRT($AD$34^2+'ICPMS Data'!Y181^2)</f>
        <v>1</v>
      </c>
      <c r="CC180" s="485">
        <f>BZ180*SQRT(('ICPMS Data'!Y181/'ICPMS Data'!X181)^2+($AE$13/$AC$13)^2)</f>
        <v>-1</v>
      </c>
      <c r="CD180" s="485">
        <f t="shared" si="488"/>
        <v>2083793272822.5024</v>
      </c>
      <c r="CE180" s="485">
        <v>0</v>
      </c>
      <c r="CF180" s="485">
        <v>0</v>
      </c>
      <c r="CG180" s="213">
        <f t="shared" si="489"/>
        <v>0</v>
      </c>
      <c r="CH180" s="262">
        <f t="shared" si="490"/>
        <v>1440921224051.5938</v>
      </c>
      <c r="CI180" s="257">
        <f t="shared" si="491"/>
        <v>2039659062155.1809</v>
      </c>
      <c r="CJ180" s="257">
        <f t="shared" si="451"/>
        <v>10455246949.248962</v>
      </c>
      <c r="CK180" s="257">
        <f t="shared" si="492"/>
        <v>14799656519.142496</v>
      </c>
      <c r="CL180" s="262">
        <f t="shared" si="493"/>
        <v>1470765256423.1675</v>
      </c>
      <c r="CM180" s="257">
        <f t="shared" si="494"/>
        <v>2083793272995.249</v>
      </c>
      <c r="CN180" s="262">
        <f t="shared" si="495"/>
        <v>-269331.52955150726</v>
      </c>
      <c r="CO180" s="257">
        <f t="shared" si="496"/>
        <v>124328.76421099737</v>
      </c>
      <c r="CP180" s="286"/>
      <c r="CQ180" s="218">
        <f t="shared" si="497"/>
        <v>2.4109243704332935E-12</v>
      </c>
      <c r="CR180" s="48">
        <f t="shared" si="498"/>
        <v>3.3882271664527924E-12</v>
      </c>
      <c r="CS180" s="219">
        <f t="shared" si="499"/>
        <v>2.3935568505840428E-12</v>
      </c>
      <c r="CT180" s="219">
        <f t="shared" si="500"/>
        <v>3.3881379770019618E-12</v>
      </c>
      <c r="CU180" s="323">
        <f t="shared" si="501"/>
        <v>0.56437141893797726</v>
      </c>
      <c r="CV180" s="219">
        <f t="shared" si="502"/>
        <v>1.7367519849250768E-14</v>
      </c>
      <c r="CW180" s="219">
        <f t="shared" si="503"/>
        <v>2.4584147041764943E-14</v>
      </c>
      <c r="CX180" s="323">
        <f t="shared" si="504"/>
        <v>3.5831675947316753E-3</v>
      </c>
      <c r="CY180" s="48">
        <f t="shared" si="505"/>
        <v>2.443131655187986E-12</v>
      </c>
      <c r="CZ180" s="48">
        <f t="shared" si="506"/>
        <v>3.4614506195934368E-12</v>
      </c>
      <c r="DA180" s="323">
        <f t="shared" si="507"/>
        <v>0.43204541346729097</v>
      </c>
      <c r="DB180" s="219">
        <f t="shared" si="508"/>
        <v>0</v>
      </c>
      <c r="DC180" s="219">
        <f t="shared" si="509"/>
        <v>0</v>
      </c>
      <c r="DD180" s="213"/>
      <c r="DE180" s="267">
        <f t="shared" si="510"/>
        <v>0.57387232789423681</v>
      </c>
      <c r="DF180" s="263">
        <f t="shared" si="511"/>
        <v>0.80649971243075813</v>
      </c>
      <c r="DG180" s="263">
        <f t="shared" si="512"/>
        <v>0.56690426926982029</v>
      </c>
      <c r="DH180" s="263">
        <f t="shared" si="513"/>
        <v>0.8031950017704611</v>
      </c>
      <c r="DI180" s="263">
        <f t="shared" si="514"/>
        <v>0</v>
      </c>
      <c r="DJ180" s="268">
        <f t="shared" si="515"/>
        <v>0</v>
      </c>
      <c r="DL180" s="49">
        <f>'He Data'!P182/(1000000000*22413.6)</f>
        <v>4.4615768997394438E-14</v>
      </c>
      <c r="DM180" s="45">
        <f>DL180*('He Data'!Q182/'He Data'!P182)</f>
        <v>4.4615768997394438E-14</v>
      </c>
      <c r="DN180" s="50">
        <f t="shared" si="516"/>
        <v>26867616090.23093</v>
      </c>
      <c r="DO180" s="51">
        <f>DN180*('He Data'!Q182/'He Data'!P182)</f>
        <v>26867616090.23093</v>
      </c>
      <c r="DP180" s="50" t="e">
        <f t="shared" si="517"/>
        <v>#DIV/0!</v>
      </c>
      <c r="DQ180" s="50" t="e">
        <f t="shared" si="518"/>
        <v>#DIV/0!</v>
      </c>
      <c r="DR180" s="50">
        <f>('He Data'!P182/1000000000)*0.0000000008107131194</f>
        <v>8.1071311940000007E-19</v>
      </c>
      <c r="DS180" s="50">
        <f>('He Data'!P182/1000000000)/3785.41178*42</f>
        <v>1.1095226210766429E-11</v>
      </c>
      <c r="DW180" s="213">
        <f t="shared" si="452"/>
        <v>0</v>
      </c>
      <c r="DX180" s="324">
        <f t="shared" si="453"/>
        <v>11.682668485640901</v>
      </c>
      <c r="DY180" s="325">
        <f t="shared" si="519"/>
        <v>12.479820849095493</v>
      </c>
      <c r="DZ180" s="326">
        <f t="shared" si="520"/>
        <v>11682668.485640902</v>
      </c>
      <c r="EA180" s="326">
        <f t="shared" si="521"/>
        <v>4.4615793103292131E-14</v>
      </c>
      <c r="EB180" s="324">
        <f t="shared" si="522"/>
        <v>-5.40299948539397E-7</v>
      </c>
      <c r="EC180" s="326">
        <f t="shared" si="523"/>
        <v>11682662.173495721</v>
      </c>
      <c r="ED180" s="324">
        <f t="shared" si="524"/>
        <v>11.682662173495721</v>
      </c>
      <c r="EE180" s="326"/>
      <c r="EF180" s="457">
        <f>'Picking Information'!B183</f>
        <v>0</v>
      </c>
      <c r="EG180" s="459">
        <f>'Picking Information'!C183</f>
        <v>0</v>
      </c>
      <c r="EH180" s="510">
        <f>IF($EG180="a",'Alpha Ejection Compiler'!G180,IF($EG180="z",'Alpha Ejection Compiler'!N180,IF($EG180="t",'Alpha Ejection Compiler'!U180,IF($EG180="m",'Alpha Ejection Compiler'!AB180,-1))))</f>
        <v>-1</v>
      </c>
      <c r="EI180" s="511">
        <f>'Alpha Ejection Compiler'!E180</f>
        <v>-1</v>
      </c>
      <c r="EJ180" s="30">
        <f>IF($EG180="a",'Alpha Ejection Compiler'!H180,IF($EG180="z",'Alpha Ejection Compiler'!O180,IF($EG180="t",'Alpha Ejection Compiler'!V180,IF($EG180="m",'Alpha Ejection Compiler'!AC180,-1))))</f>
        <v>-1</v>
      </c>
      <c r="EK180" s="30">
        <f>IF($EG180="a",'Alpha Ejection Compiler'!I180,IF($EG180="z",'Alpha Ejection Compiler'!P180,IF($EG180="t",'Alpha Ejection Compiler'!W180,IF($EG180="m",'Alpha Ejection Compiler'!AD180,-1))))</f>
        <v>-1</v>
      </c>
      <c r="EL180" s="30">
        <f>IF($EG180="a",'Alpha Ejection Compiler'!J180,IF($EG180="z",'Alpha Ejection Compiler'!Q180,IF($EG180="t",'Alpha Ejection Compiler'!X180,IF($EG180="m",'Alpha Ejection Compiler'!AE180,-1))))</f>
        <v>-1</v>
      </c>
      <c r="EM180" s="30">
        <f>IF($EG180="a",'Alpha Ejection Compiler'!K180,IF($EG180="z",'Alpha Ejection Compiler'!R180,IF($EG180="t",'Alpha Ejection Compiler'!Y180,IF($EG180="m",'Alpha Ejection Compiler'!AF180,-1))))</f>
        <v>-1</v>
      </c>
      <c r="EN180" s="30">
        <f t="shared" si="525"/>
        <v>-1</v>
      </c>
      <c r="EO180" s="30" t="e">
        <f t="shared" si="526"/>
        <v>#DIV/0!</v>
      </c>
      <c r="EP180" s="213">
        <f t="shared" si="454"/>
        <v>0</v>
      </c>
      <c r="EQ180" s="474">
        <f t="shared" si="455"/>
        <v>11.682662173495721</v>
      </c>
      <c r="ER180" s="475">
        <f t="shared" si="527"/>
        <v>12.479814106248931</v>
      </c>
      <c r="ES180" s="473">
        <f t="shared" si="528"/>
        <v>11682662.173495721</v>
      </c>
      <c r="ET180" s="476">
        <f t="shared" si="529"/>
        <v>-4.4615768974666977E-14</v>
      </c>
      <c r="EU180" s="478">
        <f t="shared" si="530"/>
        <v>1.9999999994905957</v>
      </c>
      <c r="EV180" s="477">
        <f t="shared" si="531"/>
        <v>35047986.514535964</v>
      </c>
      <c r="EW180" s="474">
        <f t="shared" si="532"/>
        <v>35.047986514535964</v>
      </c>
      <c r="EX180" s="474"/>
      <c r="EZ180" s="128">
        <f t="shared" si="533"/>
        <v>2.9704040515747972E-21</v>
      </c>
      <c r="FA180" s="63">
        <f t="shared" si="534"/>
        <v>1.1973081346474233E-22</v>
      </c>
      <c r="FB180" s="67">
        <f t="shared" si="535"/>
        <v>7.2524363184255366E-22</v>
      </c>
      <c r="FC180" s="63">
        <f t="shared" si="536"/>
        <v>0</v>
      </c>
      <c r="FD180" s="63">
        <f t="shared" si="537"/>
        <v>3.8153784968820935E-21</v>
      </c>
      <c r="FE180" s="67">
        <f t="shared" si="538"/>
        <v>1.610802832088443E-10</v>
      </c>
      <c r="FF180" s="67">
        <f t="shared" si="539"/>
        <v>11682668.485640902</v>
      </c>
      <c r="FG180" s="64">
        <f t="shared" si="540"/>
        <v>11.682668485640901</v>
      </c>
      <c r="FH180" s="65" t="e">
        <f t="shared" si="541"/>
        <v>#DIV/0!</v>
      </c>
      <c r="FI180" s="65" t="e">
        <f t="shared" si="542"/>
        <v>#DIV/0!</v>
      </c>
      <c r="FJ180" s="65" t="e">
        <f t="shared" si="543"/>
        <v>#DIV/0!</v>
      </c>
      <c r="FK180" s="63">
        <f t="shared" si="544"/>
        <v>3.8153784968820935E-21</v>
      </c>
      <c r="FL180" s="63">
        <f t="shared" si="545"/>
        <v>4.3317286102918066E-21</v>
      </c>
      <c r="FM180" s="63">
        <f t="shared" si="546"/>
        <v>17675159.6924778</v>
      </c>
      <c r="FN180" s="65">
        <f t="shared" si="456"/>
        <v>17.675159692477799</v>
      </c>
      <c r="FO180" s="66">
        <f t="shared" si="547"/>
        <v>151.29385648665999</v>
      </c>
      <c r="FQ180" s="73">
        <f>IF('Picking Information'!U183="Y",'Calculations Page'!FG180,-1)</f>
        <v>-1</v>
      </c>
      <c r="FR180" s="72">
        <f>IF('Picking Information'!U183="Y",'Calculations Page'!FN180,-1)</f>
        <v>-1</v>
      </c>
      <c r="FS180" s="72" t="e">
        <f>IF('Picking Information'!A183="Y",1,'Calculations Page'!X180)</f>
        <v>#DIV/0!</v>
      </c>
      <c r="FT180" s="72">
        <f t="shared" si="457"/>
        <v>99.853999999999999</v>
      </c>
      <c r="FU180" s="72" t="e">
        <f t="shared" si="548"/>
        <v>#DIV/0!</v>
      </c>
      <c r="FV180" s="72" t="e">
        <f t="shared" si="458"/>
        <v>#DIV/0!</v>
      </c>
      <c r="FW180" s="74" t="e">
        <f t="shared" si="549"/>
        <v>#DIV/0!</v>
      </c>
      <c r="FY180" s="79">
        <f t="shared" si="431"/>
        <v>-4.4615768997394441E-5</v>
      </c>
      <c r="FZ180" s="80">
        <f t="shared" si="432"/>
        <v>-4.4615768997394441E-5</v>
      </c>
      <c r="GA180" s="80">
        <f>(DE180/1000)/'Calculations Page'!EH180</f>
        <v>-5.7387232789423684E-4</v>
      </c>
      <c r="GB180" s="80">
        <f t="shared" si="433"/>
        <v>-8.0649971243075807E-4</v>
      </c>
      <c r="GC180" s="80">
        <f>(DG180/1000)/'Calculations Page'!EH180</f>
        <v>-5.6690426926982033E-4</v>
      </c>
      <c r="GD180" s="80">
        <f t="shared" si="434"/>
        <v>-8.031950017704612E-4</v>
      </c>
      <c r="GE180" s="80">
        <f>(DI180/1000)/'Calculations Page'!EH180</f>
        <v>0</v>
      </c>
      <c r="GF180" s="80" t="e">
        <f t="shared" si="435"/>
        <v>#DIV/0!</v>
      </c>
      <c r="GG180" s="81">
        <f t="shared" si="550"/>
        <v>-7.0709483117264462E-4</v>
      </c>
      <c r="GH180" s="516">
        <f t="shared" si="436"/>
        <v>-1.276655269916807E-22</v>
      </c>
      <c r="GI180" s="515"/>
      <c r="GJ180" s="243"/>
      <c r="GK180" s="85" t="str">
        <f t="shared" si="551"/>
        <v>0.000</v>
      </c>
      <c r="GL180" s="86" t="str">
        <f t="shared" si="552"/>
        <v>0.000</v>
      </c>
      <c r="GM180" s="86" t="str">
        <f t="shared" si="553"/>
        <v>0.00</v>
      </c>
      <c r="GN180" s="86" t="str">
        <f t="shared" si="554"/>
        <v>0.00</v>
      </c>
      <c r="GO180" s="86" t="str">
        <f t="shared" si="555"/>
        <v>0.00</v>
      </c>
      <c r="GP180" s="86" t="str">
        <f t="shared" si="556"/>
        <v>0.00</v>
      </c>
      <c r="GQ180" s="86" t="str">
        <f t="shared" si="557"/>
        <v>0.00</v>
      </c>
      <c r="GR180" s="86" t="e">
        <f t="shared" si="558"/>
        <v>#DIV/0!</v>
      </c>
      <c r="GS180" s="86" t="str">
        <f t="shared" si="559"/>
        <v>-1.00</v>
      </c>
      <c r="GT180" s="86" t="e">
        <f t="shared" si="560"/>
        <v>#DIV/0!</v>
      </c>
      <c r="GU180" s="86" t="e">
        <f t="shared" si="561"/>
        <v>#DIV/0!</v>
      </c>
      <c r="GV180" s="87" t="e">
        <f t="shared" si="562"/>
        <v>#DIV/0!</v>
      </c>
      <c r="GW180" s="87" t="str">
        <f t="shared" si="563"/>
        <v>-1.00</v>
      </c>
      <c r="GX180" s="129"/>
      <c r="GY180" s="93"/>
    </row>
    <row r="181" spans="1:207">
      <c r="A181" s="39">
        <f>'Picking Information'!B184</f>
        <v>0</v>
      </c>
      <c r="B181" s="40">
        <f>'Picking Information'!D184</f>
        <v>0</v>
      </c>
      <c r="C181" s="40">
        <f>'Picking Information'!E184</f>
        <v>0</v>
      </c>
      <c r="D181" s="45">
        <f>'Picking Information'!F184</f>
        <v>0</v>
      </c>
      <c r="E181" s="45">
        <v>1</v>
      </c>
      <c r="F181" s="121">
        <f>'Picking Information'!H184</f>
        <v>0</v>
      </c>
      <c r="G181" s="121">
        <f>'Picking Information'!I184</f>
        <v>0</v>
      </c>
      <c r="H181" s="121">
        <f>'Picking Information'!J184</f>
        <v>0</v>
      </c>
      <c r="I181" s="121">
        <f>'Picking Information'!K184</f>
        <v>0</v>
      </c>
      <c r="J181" s="121">
        <f t="shared" si="459"/>
        <v>0</v>
      </c>
      <c r="K181" s="121">
        <f t="shared" si="460"/>
        <v>0</v>
      </c>
      <c r="L181" s="121">
        <f t="shared" si="461"/>
        <v>0</v>
      </c>
      <c r="M181" s="121">
        <f>IF('Picking Information'!P184="N",'Calculations Page'!F181*1.5,'Calculations Page'!F181)</f>
        <v>0</v>
      </c>
      <c r="N181" s="46">
        <f>'Picking Information'!R184</f>
        <v>0</v>
      </c>
      <c r="O181" s="222"/>
      <c r="P181" s="47">
        <f t="shared" si="462"/>
        <v>0</v>
      </c>
      <c r="Q181" s="306">
        <f t="shared" si="463"/>
        <v>-1</v>
      </c>
      <c r="R181" s="47">
        <f t="shared" si="464"/>
        <v>1</v>
      </c>
      <c r="S181" s="47" t="e">
        <f t="shared" si="465"/>
        <v>#DIV/0!</v>
      </c>
      <c r="T181" s="47" t="e">
        <f t="shared" si="466"/>
        <v>#DIV/0!</v>
      </c>
      <c r="U181" s="47">
        <f t="shared" si="467"/>
        <v>0.77821011673151741</v>
      </c>
      <c r="V181" s="47" t="e">
        <f t="shared" si="468"/>
        <v>#DIV/0!</v>
      </c>
      <c r="W181" s="47" t="e">
        <f t="shared" si="469"/>
        <v>#DIV/0!</v>
      </c>
      <c r="X181" s="239" t="e">
        <f t="shared" si="470"/>
        <v>#DIV/0!</v>
      </c>
      <c r="Y181" s="306">
        <f t="shared" si="437"/>
        <v>-6350.29</v>
      </c>
      <c r="Z181" s="306">
        <f t="shared" si="438"/>
        <v>-5</v>
      </c>
      <c r="AA181" s="192"/>
      <c r="AB181" s="192"/>
      <c r="AC181" s="192"/>
      <c r="AD181" s="192"/>
      <c r="AE181" s="192"/>
      <c r="AF181" s="192"/>
      <c r="AG181" s="251">
        <f t="shared" si="425"/>
        <v>1433738424205.7283</v>
      </c>
      <c r="AH181" s="246">
        <f t="shared" si="471"/>
        <v>8608725199.2922001</v>
      </c>
      <c r="AI181" s="246">
        <f t="shared" si="426"/>
        <v>1691112105561.1543</v>
      </c>
      <c r="AJ181" s="246">
        <f t="shared" si="472"/>
        <v>13847555888.523577</v>
      </c>
      <c r="AK181" s="246">
        <f t="shared" si="427"/>
        <v>174546574.43947619</v>
      </c>
      <c r="AL181" s="246">
        <f t="shared" si="473"/>
        <v>79527107.403615773</v>
      </c>
      <c r="AM181" s="213">
        <f t="shared" si="439"/>
        <v>0</v>
      </c>
      <c r="AN181" s="256">
        <f t="shared" si="474"/>
        <v>1303284548.9639471</v>
      </c>
      <c r="AO181" s="252">
        <f t="shared" si="475"/>
        <v>1433738424205.7283</v>
      </c>
      <c r="AP181" s="252">
        <f t="shared" si="428"/>
        <v>-2.199E-3</v>
      </c>
      <c r="AQ181" s="252">
        <f t="shared" si="429"/>
        <v>-0.99998423165137618</v>
      </c>
      <c r="AR181" s="252">
        <f t="shared" si="476"/>
        <v>8608725199.2922001</v>
      </c>
      <c r="AS181" s="252">
        <f t="shared" si="430"/>
        <v>1.6318924942564423E-4</v>
      </c>
      <c r="AT181" s="252">
        <f t="shared" si="477"/>
        <v>-7.452123257462559E-2</v>
      </c>
      <c r="AU181" s="252">
        <f t="shared" si="478"/>
        <v>137290153.01859486</v>
      </c>
      <c r="AV181" s="252">
        <f t="shared" si="440"/>
        <v>9456562.6330664139</v>
      </c>
      <c r="AW181" s="252">
        <f t="shared" si="479"/>
        <v>996169.97067578149</v>
      </c>
      <c r="AX181" s="252">
        <f t="shared" si="441"/>
        <v>2673662207.5426502</v>
      </c>
      <c r="AY181" s="252">
        <f t="shared" si="442"/>
        <v>1691112105561.1543</v>
      </c>
      <c r="AZ181" s="252">
        <f t="shared" si="443"/>
        <v>-0.13029600894067567</v>
      </c>
      <c r="BA181" s="252">
        <f t="shared" si="444"/>
        <v>-1</v>
      </c>
      <c r="BB181" s="252">
        <f t="shared" si="445"/>
        <v>13847555888.523577</v>
      </c>
      <c r="BC181" s="252">
        <f t="shared" si="446"/>
        <v>5.34545603211162E-4</v>
      </c>
      <c r="BD181" s="252">
        <f t="shared" si="447"/>
        <v>-4.1025163014571245E-3</v>
      </c>
      <c r="BE181" s="252">
        <f t="shared" si="448"/>
        <v>26831629.130094022</v>
      </c>
      <c r="BF181" s="252">
        <f t="shared" si="480"/>
        <v>269331.52955150726</v>
      </c>
      <c r="BG181" s="252">
        <f t="shared" si="481"/>
        <v>124328.76421099737</v>
      </c>
      <c r="BH181" s="213"/>
      <c r="BI181" s="213"/>
      <c r="BJ181" s="213"/>
      <c r="BK181" s="213"/>
      <c r="BL181" s="213">
        <f t="shared" si="449"/>
        <v>0</v>
      </c>
      <c r="BM181" s="485">
        <f>(($AC$20-'ICPMS Data'!V182)/('ICPMS Data'!V182/$AC$12-1)*AG181)</f>
        <v>-1850960534.9337795</v>
      </c>
      <c r="BN181" s="485">
        <f t="shared" si="482"/>
        <v>1433738424205.7283</v>
      </c>
      <c r="BO181" s="485">
        <f>$AC$33-'ICPMS Data'!V182</f>
        <v>9.9999999999999995E-7</v>
      </c>
      <c r="BP181" s="485">
        <f>'ICPMS Data'!V182/$AC$12-1</f>
        <v>-1</v>
      </c>
      <c r="BQ181" s="485">
        <f t="shared" si="483"/>
        <v>8608725199.2922001</v>
      </c>
      <c r="BR181" s="485">
        <f>SQRT($AD$33^2+'ICPMS Data'!W182^2)</f>
        <v>1.0000000000000001E-9</v>
      </c>
      <c r="BS181" s="485" t="e">
        <f>BP181*SQRT(('ICPMS Data'!W182/'ICPMS Data'!V182)^2+($AE$12/$AC$12)^2)</f>
        <v>#DIV/0!</v>
      </c>
      <c r="BT181" s="485" t="e">
        <f t="shared" si="484"/>
        <v>#DIV/0!</v>
      </c>
      <c r="BU181" s="485">
        <f t="shared" si="450"/>
        <v>-13430470.148556642</v>
      </c>
      <c r="BV181" s="485" t="e">
        <f t="shared" si="485"/>
        <v>#DIV/0!</v>
      </c>
      <c r="BW181" s="485">
        <f>AI181*(($AC$21-'ICPMS Data'!X182)/('ICPMS Data'!X182/$AC$13-1))</f>
        <v>-217673186930.44394</v>
      </c>
      <c r="BX181" s="485">
        <f t="shared" si="486"/>
        <v>1691112105561.1543</v>
      </c>
      <c r="BY181" s="485">
        <f>$AC$34-'ICPMS Data'!X182</f>
        <v>9.9999999999999995E-7</v>
      </c>
      <c r="BZ181" s="485">
        <f>'ICPMS Data'!X182/$AC$13-1</f>
        <v>-1</v>
      </c>
      <c r="CA181" s="485">
        <f t="shared" si="487"/>
        <v>13847555888.523577</v>
      </c>
      <c r="CB181" s="485">
        <f>SQRT($AD$34^2+'ICPMS Data'!Y182^2)</f>
        <v>1.0000000000000001E-9</v>
      </c>
      <c r="CC181" s="485" t="e">
        <f>BZ181*SQRT(('ICPMS Data'!Y182/'ICPMS Data'!X182)^2+($AE$13/$AC$13)^2)</f>
        <v>#DIV/0!</v>
      </c>
      <c r="CD181" s="485" t="e">
        <f t="shared" si="488"/>
        <v>#DIV/0!</v>
      </c>
      <c r="CE181" s="485">
        <f>AK181*'ICPMS Data'!Z182</f>
        <v>0</v>
      </c>
      <c r="CF181" s="485" t="e">
        <f>CE181*SQRT((AL181/AK181)^2+('ICPMS Data'!AA182/'ICPMS Data'!Z182)^2)</f>
        <v>#DIV/0!</v>
      </c>
      <c r="CG181" s="213">
        <f t="shared" si="489"/>
        <v>0</v>
      </c>
      <c r="CH181" s="262">
        <f t="shared" si="490"/>
        <v>-3154245083.8977265</v>
      </c>
      <c r="CI181" s="257" t="e">
        <f t="shared" si="491"/>
        <v>#DIV/0!</v>
      </c>
      <c r="CJ181" s="257">
        <f t="shared" si="451"/>
        <v>-22887032.781623054</v>
      </c>
      <c r="CK181" s="257" t="e">
        <f t="shared" si="492"/>
        <v>#DIV/0!</v>
      </c>
      <c r="CL181" s="262">
        <f t="shared" si="493"/>
        <v>-220346849137.9866</v>
      </c>
      <c r="CM181" s="257" t="e">
        <f t="shared" si="494"/>
        <v>#DIV/0!</v>
      </c>
      <c r="CN181" s="262">
        <f t="shared" si="495"/>
        <v>-269331.52955150726</v>
      </c>
      <c r="CO181" s="257" t="e">
        <f t="shared" si="496"/>
        <v>#DIV/0!</v>
      </c>
      <c r="CP181" s="286"/>
      <c r="CQ181" s="218">
        <f t="shared" si="497"/>
        <v>0</v>
      </c>
      <c r="CR181" s="48" t="e">
        <f t="shared" si="498"/>
        <v>#DIV/0!</v>
      </c>
      <c r="CS181" s="219">
        <f t="shared" si="499"/>
        <v>0</v>
      </c>
      <c r="CT181" s="219" t="e">
        <f t="shared" si="500"/>
        <v>#DIV/0!</v>
      </c>
      <c r="CU181" s="323" t="e">
        <f t="shared" si="501"/>
        <v>#DIV/0!</v>
      </c>
      <c r="CV181" s="219">
        <f t="shared" si="502"/>
        <v>0</v>
      </c>
      <c r="CW181" s="219" t="e">
        <f t="shared" si="503"/>
        <v>#DIV/0!</v>
      </c>
      <c r="CX181" s="323" t="e">
        <f t="shared" si="504"/>
        <v>#DIV/0!</v>
      </c>
      <c r="CY181" s="48">
        <f t="shared" si="505"/>
        <v>0</v>
      </c>
      <c r="CZ181" s="48" t="e">
        <f t="shared" si="506"/>
        <v>#DIV/0!</v>
      </c>
      <c r="DA181" s="323" t="e">
        <f t="shared" si="507"/>
        <v>#DIV/0!</v>
      </c>
      <c r="DB181" s="219">
        <f t="shared" si="508"/>
        <v>0</v>
      </c>
      <c r="DC181" s="219">
        <f t="shared" si="509"/>
        <v>0</v>
      </c>
      <c r="DD181" s="213"/>
      <c r="DE181" s="267">
        <f t="shared" si="510"/>
        <v>0</v>
      </c>
      <c r="DF181" s="263" t="e">
        <f t="shared" si="511"/>
        <v>#DIV/0!</v>
      </c>
      <c r="DG181" s="263">
        <f t="shared" si="512"/>
        <v>0</v>
      </c>
      <c r="DH181" s="263" t="e">
        <f t="shared" si="513"/>
        <v>#DIV/0!</v>
      </c>
      <c r="DI181" s="263">
        <f t="shared" si="514"/>
        <v>0</v>
      </c>
      <c r="DJ181" s="268">
        <f t="shared" si="515"/>
        <v>0</v>
      </c>
      <c r="DL181" s="49">
        <f>'He Data'!P183/(1000000000*22413.6)</f>
        <v>0</v>
      </c>
      <c r="DM181" s="45" t="e">
        <f>DL181*('He Data'!Q183/'He Data'!P183)</f>
        <v>#DIV/0!</v>
      </c>
      <c r="DN181" s="50">
        <f t="shared" si="516"/>
        <v>0</v>
      </c>
      <c r="DO181" s="51" t="e">
        <f>DN181*('He Data'!Q183/'He Data'!P183)</f>
        <v>#DIV/0!</v>
      </c>
      <c r="DP181" s="50" t="e">
        <f t="shared" si="517"/>
        <v>#DIV/0!</v>
      </c>
      <c r="DQ181" s="50" t="e">
        <f t="shared" si="518"/>
        <v>#DIV/0!</v>
      </c>
      <c r="DR181" s="50">
        <f>('He Data'!P183/1000000000)*0.0000000008107131194</f>
        <v>0</v>
      </c>
      <c r="DS181" s="50">
        <f>('He Data'!P183/1000000000)/3785.41178*42</f>
        <v>0</v>
      </c>
      <c r="DW181" s="213">
        <f t="shared" si="452"/>
        <v>0</v>
      </c>
      <c r="DX181" s="324" t="e">
        <f t="shared" si="453"/>
        <v>#DIV/0!</v>
      </c>
      <c r="DY181" s="325" t="e">
        <f t="shared" si="519"/>
        <v>#DIV/0!</v>
      </c>
      <c r="DZ181" s="326" t="e">
        <f t="shared" si="520"/>
        <v>#DIV/0!</v>
      </c>
      <c r="EA181" s="326" t="e">
        <f t="shared" si="521"/>
        <v>#DIV/0!</v>
      </c>
      <c r="EB181" s="324" t="e">
        <f t="shared" si="522"/>
        <v>#DIV/0!</v>
      </c>
      <c r="EC181" s="326" t="e">
        <f t="shared" si="523"/>
        <v>#DIV/0!</v>
      </c>
      <c r="ED181" s="324" t="e">
        <f t="shared" si="524"/>
        <v>#DIV/0!</v>
      </c>
      <c r="EE181" s="326"/>
      <c r="EF181" s="457">
        <f>'Picking Information'!B184</f>
        <v>0</v>
      </c>
      <c r="EG181" s="459">
        <f>'Picking Information'!C184</f>
        <v>0</v>
      </c>
      <c r="EH181" s="510">
        <f>IF($EG181="a",'Alpha Ejection Compiler'!G181,IF($EG181="z",'Alpha Ejection Compiler'!N181,IF($EG181="t",'Alpha Ejection Compiler'!U181,IF($EG181="m",'Alpha Ejection Compiler'!AB181,-1))))</f>
        <v>-1</v>
      </c>
      <c r="EI181" s="511">
        <f>'Alpha Ejection Compiler'!E181</f>
        <v>-1</v>
      </c>
      <c r="EJ181" s="30">
        <f>IF($EG181="a",'Alpha Ejection Compiler'!H181,IF($EG181="z",'Alpha Ejection Compiler'!O181,IF($EG181="t",'Alpha Ejection Compiler'!V181,IF($EG181="m",'Alpha Ejection Compiler'!AC181,-1))))</f>
        <v>-1</v>
      </c>
      <c r="EK181" s="30">
        <f>IF($EG181="a",'Alpha Ejection Compiler'!I181,IF($EG181="z",'Alpha Ejection Compiler'!P181,IF($EG181="t",'Alpha Ejection Compiler'!W181,IF($EG181="m",'Alpha Ejection Compiler'!AD181,-1))))</f>
        <v>-1</v>
      </c>
      <c r="EL181" s="30">
        <f>IF($EG181="a",'Alpha Ejection Compiler'!J181,IF($EG181="z",'Alpha Ejection Compiler'!Q181,IF($EG181="t",'Alpha Ejection Compiler'!X181,IF($EG181="m",'Alpha Ejection Compiler'!AE181,-1))))</f>
        <v>-1</v>
      </c>
      <c r="EM181" s="30">
        <f>IF($EG181="a",'Alpha Ejection Compiler'!K181,IF($EG181="z",'Alpha Ejection Compiler'!R181,IF($EG181="t",'Alpha Ejection Compiler'!Y181,IF($EG181="m",'Alpha Ejection Compiler'!AF181,-1))))</f>
        <v>-1</v>
      </c>
      <c r="EN181" s="30">
        <f t="shared" si="525"/>
        <v>-1</v>
      </c>
      <c r="EO181" s="30" t="e">
        <f t="shared" si="526"/>
        <v>#DIV/0!</v>
      </c>
      <c r="EP181" s="213">
        <f t="shared" si="454"/>
        <v>0</v>
      </c>
      <c r="EQ181" s="474" t="e">
        <f t="shared" si="455"/>
        <v>#DIV/0!</v>
      </c>
      <c r="ER181" s="475" t="e">
        <f t="shared" si="527"/>
        <v>#DIV/0!</v>
      </c>
      <c r="ES181" s="473" t="e">
        <f t="shared" si="528"/>
        <v>#DIV/0!</v>
      </c>
      <c r="ET181" s="476" t="e">
        <f t="shared" si="529"/>
        <v>#DIV/0!</v>
      </c>
      <c r="EU181" s="478" t="e">
        <f t="shared" si="530"/>
        <v>#DIV/0!</v>
      </c>
      <c r="EV181" s="477" t="e">
        <f t="shared" si="531"/>
        <v>#DIV/0!</v>
      </c>
      <c r="EW181" s="474" t="e">
        <f t="shared" si="532"/>
        <v>#DIV/0!</v>
      </c>
      <c r="EX181" s="474"/>
      <c r="EZ181" s="128">
        <f t="shared" si="533"/>
        <v>0</v>
      </c>
      <c r="FA181" s="63">
        <f t="shared" si="534"/>
        <v>0</v>
      </c>
      <c r="FB181" s="67">
        <f t="shared" si="535"/>
        <v>0</v>
      </c>
      <c r="FC181" s="63">
        <f t="shared" si="536"/>
        <v>0</v>
      </c>
      <c r="FD181" s="63">
        <f t="shared" si="537"/>
        <v>0</v>
      </c>
      <c r="FE181" s="67" t="e">
        <f t="shared" si="538"/>
        <v>#DIV/0!</v>
      </c>
      <c r="FF181" s="67" t="e">
        <f t="shared" si="539"/>
        <v>#DIV/0!</v>
      </c>
      <c r="FG181" s="64" t="e">
        <f t="shared" si="540"/>
        <v>#DIV/0!</v>
      </c>
      <c r="FH181" s="65" t="e">
        <f t="shared" si="541"/>
        <v>#DIV/0!</v>
      </c>
      <c r="FI181" s="65" t="e">
        <f t="shared" si="542"/>
        <v>#DIV/0!</v>
      </c>
      <c r="FJ181" s="65" t="e">
        <f t="shared" si="543"/>
        <v>#DIV/0!</v>
      </c>
      <c r="FK181" s="63">
        <f t="shared" si="544"/>
        <v>0</v>
      </c>
      <c r="FL181" s="63" t="e">
        <f t="shared" si="545"/>
        <v>#DIV/0!</v>
      </c>
      <c r="FM181" s="63" t="e">
        <f t="shared" si="546"/>
        <v>#DIV/0!</v>
      </c>
      <c r="FN181" s="65" t="e">
        <f t="shared" si="456"/>
        <v>#DIV/0!</v>
      </c>
      <c r="FO181" s="66" t="e">
        <f t="shared" si="547"/>
        <v>#DIV/0!</v>
      </c>
      <c r="FQ181" s="73">
        <f>IF('Picking Information'!U184="Y",'Calculations Page'!FG181,-1)</f>
        <v>-1</v>
      </c>
      <c r="FR181" s="72">
        <f>IF('Picking Information'!U184="Y",'Calculations Page'!FN181,-1)</f>
        <v>-1</v>
      </c>
      <c r="FS181" s="72" t="e">
        <f>IF('Picking Information'!A184="Y",1,'Calculations Page'!X181)</f>
        <v>#DIV/0!</v>
      </c>
      <c r="FT181" s="72">
        <f t="shared" si="457"/>
        <v>99.853999999999999</v>
      </c>
      <c r="FU181" s="72" t="e">
        <f t="shared" si="548"/>
        <v>#DIV/0!</v>
      </c>
      <c r="FV181" s="72" t="e">
        <f t="shared" si="458"/>
        <v>#DIV/0!</v>
      </c>
      <c r="FW181" s="74" t="e">
        <f t="shared" si="549"/>
        <v>#DIV/0!</v>
      </c>
      <c r="FY181" s="79">
        <f t="shared" si="431"/>
        <v>0</v>
      </c>
      <c r="FZ181" s="80" t="e">
        <f t="shared" si="432"/>
        <v>#DIV/0!</v>
      </c>
      <c r="GA181" s="80">
        <f>(DE181/1000)/'Calculations Page'!EH181</f>
        <v>0</v>
      </c>
      <c r="GB181" s="80" t="e">
        <f t="shared" si="433"/>
        <v>#DIV/0!</v>
      </c>
      <c r="GC181" s="80">
        <f>(DG181/1000)/'Calculations Page'!EH181</f>
        <v>0</v>
      </c>
      <c r="GD181" s="80" t="e">
        <f t="shared" si="434"/>
        <v>#DIV/0!</v>
      </c>
      <c r="GE181" s="80">
        <f>(DI181/1000)/'Calculations Page'!EH181</f>
        <v>0</v>
      </c>
      <c r="GF181" s="80" t="e">
        <f t="shared" si="435"/>
        <v>#DIV/0!</v>
      </c>
      <c r="GG181" s="81">
        <f t="shared" si="550"/>
        <v>0</v>
      </c>
      <c r="GH181" s="516">
        <f t="shared" si="436"/>
        <v>0</v>
      </c>
      <c r="GI181" s="515"/>
      <c r="GJ181" s="243"/>
      <c r="GK181" s="85" t="str">
        <f t="shared" si="551"/>
        <v>0.000</v>
      </c>
      <c r="GL181" s="86" t="e">
        <f t="shared" si="552"/>
        <v>#DIV/0!</v>
      </c>
      <c r="GM181" s="86" t="str">
        <f t="shared" si="553"/>
        <v>0.00</v>
      </c>
      <c r="GN181" s="86" t="e">
        <f t="shared" si="554"/>
        <v>#DIV/0!</v>
      </c>
      <c r="GO181" s="86" t="str">
        <f t="shared" si="555"/>
        <v>0.00</v>
      </c>
      <c r="GP181" s="86" t="e">
        <f t="shared" si="556"/>
        <v>#DIV/0!</v>
      </c>
      <c r="GQ181" s="86" t="str">
        <f t="shared" si="557"/>
        <v>0.00</v>
      </c>
      <c r="GR181" s="86" t="e">
        <f t="shared" si="558"/>
        <v>#DIV/0!</v>
      </c>
      <c r="GS181" s="86" t="str">
        <f t="shared" si="559"/>
        <v>-1.00</v>
      </c>
      <c r="GT181" s="86" t="e">
        <f t="shared" si="560"/>
        <v>#DIV/0!</v>
      </c>
      <c r="GU181" s="86" t="e">
        <f t="shared" si="561"/>
        <v>#DIV/0!</v>
      </c>
      <c r="GV181" s="87" t="e">
        <f t="shared" si="562"/>
        <v>#DIV/0!</v>
      </c>
      <c r="GW181" s="87" t="str">
        <f t="shared" si="563"/>
        <v>-1.00</v>
      </c>
      <c r="GX181" s="129"/>
      <c r="GY181" s="93"/>
    </row>
    <row r="182" spans="1:207">
      <c r="A182" s="39">
        <f>'Picking Information'!B185</f>
        <v>0</v>
      </c>
      <c r="B182" s="40">
        <f>'Picking Information'!D185</f>
        <v>0</v>
      </c>
      <c r="C182" s="40">
        <f>'Picking Information'!E185</f>
        <v>0</v>
      </c>
      <c r="D182" s="45">
        <f>'Picking Information'!F185</f>
        <v>0</v>
      </c>
      <c r="E182" s="45">
        <v>1</v>
      </c>
      <c r="F182" s="121">
        <f>'Picking Information'!H185</f>
        <v>0</v>
      </c>
      <c r="G182" s="121">
        <f>'Picking Information'!I185</f>
        <v>0</v>
      </c>
      <c r="H182" s="121">
        <f>'Picking Information'!J185</f>
        <v>0</v>
      </c>
      <c r="I182" s="121">
        <f>'Picking Information'!K185</f>
        <v>0</v>
      </c>
      <c r="J182" s="121">
        <f t="shared" si="459"/>
        <v>0</v>
      </c>
      <c r="K182" s="121">
        <f t="shared" si="460"/>
        <v>0</v>
      </c>
      <c r="L182" s="121">
        <f t="shared" si="461"/>
        <v>0</v>
      </c>
      <c r="M182" s="121">
        <f>IF('Picking Information'!P185="N",'Calculations Page'!F182*1.5,'Calculations Page'!F182)</f>
        <v>0</v>
      </c>
      <c r="N182" s="46">
        <f>'Picking Information'!R185</f>
        <v>0</v>
      </c>
      <c r="O182" s="222"/>
      <c r="P182" s="47">
        <f t="shared" si="462"/>
        <v>0</v>
      </c>
      <c r="Q182" s="306">
        <f t="shared" si="463"/>
        <v>-1</v>
      </c>
      <c r="R182" s="47">
        <f t="shared" si="464"/>
        <v>1</v>
      </c>
      <c r="S182" s="47" t="e">
        <f t="shared" si="465"/>
        <v>#DIV/0!</v>
      </c>
      <c r="T182" s="47" t="e">
        <f t="shared" si="466"/>
        <v>#DIV/0!</v>
      </c>
      <c r="U182" s="47">
        <f t="shared" si="467"/>
        <v>0.77821011673151741</v>
      </c>
      <c r="V182" s="47" t="e">
        <f t="shared" si="468"/>
        <v>#DIV/0!</v>
      </c>
      <c r="W182" s="47" t="e">
        <f t="shared" si="469"/>
        <v>#DIV/0!</v>
      </c>
      <c r="X182" s="239" t="e">
        <f t="shared" si="470"/>
        <v>#DIV/0!</v>
      </c>
      <c r="Y182" s="306">
        <f t="shared" si="437"/>
        <v>-6350.29</v>
      </c>
      <c r="Z182" s="306">
        <f t="shared" si="438"/>
        <v>-5</v>
      </c>
      <c r="AA182" s="192"/>
      <c r="AB182" s="192"/>
      <c r="AC182" s="192"/>
      <c r="AD182" s="192"/>
      <c r="AE182" s="192"/>
      <c r="AF182" s="192"/>
      <c r="AG182" s="251">
        <f t="shared" si="425"/>
        <v>1433738424205.7283</v>
      </c>
      <c r="AH182" s="246">
        <f t="shared" si="471"/>
        <v>8608725199.2922001</v>
      </c>
      <c r="AI182" s="246">
        <f t="shared" si="426"/>
        <v>1691112105561.1543</v>
      </c>
      <c r="AJ182" s="246">
        <f t="shared" si="472"/>
        <v>13847555888.523577</v>
      </c>
      <c r="AK182" s="246">
        <f t="shared" si="427"/>
        <v>174546574.43947619</v>
      </c>
      <c r="AL182" s="246">
        <f t="shared" si="473"/>
        <v>79527107.403615773</v>
      </c>
      <c r="AM182" s="213">
        <f t="shared" si="439"/>
        <v>0</v>
      </c>
      <c r="AN182" s="256">
        <f t="shared" si="474"/>
        <v>1303284548.9639471</v>
      </c>
      <c r="AO182" s="252">
        <f t="shared" si="475"/>
        <v>1433738424205.7283</v>
      </c>
      <c r="AP182" s="252">
        <f t="shared" si="428"/>
        <v>-2.199E-3</v>
      </c>
      <c r="AQ182" s="252">
        <f t="shared" si="429"/>
        <v>-0.99998423165137618</v>
      </c>
      <c r="AR182" s="252">
        <f t="shared" si="476"/>
        <v>8608725199.2922001</v>
      </c>
      <c r="AS182" s="252">
        <f t="shared" si="430"/>
        <v>1.6318924942564423E-4</v>
      </c>
      <c r="AT182" s="252">
        <f t="shared" si="477"/>
        <v>-7.452123257462559E-2</v>
      </c>
      <c r="AU182" s="252">
        <f t="shared" si="478"/>
        <v>137290153.01859486</v>
      </c>
      <c r="AV182" s="252">
        <f t="shared" si="440"/>
        <v>9456562.6330664139</v>
      </c>
      <c r="AW182" s="252">
        <f t="shared" si="479"/>
        <v>996169.97067578149</v>
      </c>
      <c r="AX182" s="252">
        <f t="shared" si="441"/>
        <v>2673662207.5426502</v>
      </c>
      <c r="AY182" s="252">
        <f t="shared" si="442"/>
        <v>1691112105561.1543</v>
      </c>
      <c r="AZ182" s="252">
        <f t="shared" si="443"/>
        <v>-0.13029600894067567</v>
      </c>
      <c r="BA182" s="252">
        <f t="shared" si="444"/>
        <v>-1</v>
      </c>
      <c r="BB182" s="252">
        <f t="shared" si="445"/>
        <v>13847555888.523577</v>
      </c>
      <c r="BC182" s="252">
        <f t="shared" si="446"/>
        <v>5.34545603211162E-4</v>
      </c>
      <c r="BD182" s="252">
        <f t="shared" si="447"/>
        <v>-4.1025163014571245E-3</v>
      </c>
      <c r="BE182" s="252">
        <f t="shared" si="448"/>
        <v>26831629.130094022</v>
      </c>
      <c r="BF182" s="252">
        <f t="shared" si="480"/>
        <v>269331.52955150726</v>
      </c>
      <c r="BG182" s="252">
        <f t="shared" si="481"/>
        <v>124328.76421099737</v>
      </c>
      <c r="BH182" s="213"/>
      <c r="BI182" s="213"/>
      <c r="BJ182" s="213"/>
      <c r="BK182" s="213"/>
      <c r="BL182" s="213">
        <f t="shared" si="449"/>
        <v>0</v>
      </c>
      <c r="BM182" s="485">
        <f>(($AC$20-'ICPMS Data'!V183)/('ICPMS Data'!V183/$AC$12-1)*AG182)</f>
        <v>-1850960534.9337795</v>
      </c>
      <c r="BN182" s="485">
        <f t="shared" si="482"/>
        <v>1433738424205.7283</v>
      </c>
      <c r="BO182" s="485">
        <f>$AC$33-'ICPMS Data'!V183</f>
        <v>9.9999999999999995E-7</v>
      </c>
      <c r="BP182" s="485">
        <f>'ICPMS Data'!V183/$AC$12-1</f>
        <v>-1</v>
      </c>
      <c r="BQ182" s="485">
        <f t="shared" si="483"/>
        <v>8608725199.2922001</v>
      </c>
      <c r="BR182" s="485">
        <f>SQRT($AD$33^2+'ICPMS Data'!W183^2)</f>
        <v>1.0000000000000001E-9</v>
      </c>
      <c r="BS182" s="485" t="e">
        <f>BP182*SQRT(('ICPMS Data'!W183/'ICPMS Data'!V183)^2+($AE$12/$AC$12)^2)</f>
        <v>#DIV/0!</v>
      </c>
      <c r="BT182" s="485" t="e">
        <f t="shared" si="484"/>
        <v>#DIV/0!</v>
      </c>
      <c r="BU182" s="485">
        <f t="shared" si="450"/>
        <v>-13430470.148556642</v>
      </c>
      <c r="BV182" s="485" t="e">
        <f t="shared" si="485"/>
        <v>#DIV/0!</v>
      </c>
      <c r="BW182" s="485">
        <f>AI182*(($AC$21-'ICPMS Data'!X183)/('ICPMS Data'!X183/$AC$13-1))</f>
        <v>-217673186930.44394</v>
      </c>
      <c r="BX182" s="485">
        <f t="shared" si="486"/>
        <v>1691112105561.1543</v>
      </c>
      <c r="BY182" s="485">
        <f>$AC$34-'ICPMS Data'!X183</f>
        <v>9.9999999999999995E-7</v>
      </c>
      <c r="BZ182" s="485">
        <f>'ICPMS Data'!X183/$AC$13-1</f>
        <v>-1</v>
      </c>
      <c r="CA182" s="485">
        <f t="shared" si="487"/>
        <v>13847555888.523577</v>
      </c>
      <c r="CB182" s="485">
        <f>SQRT($AD$34^2+'ICPMS Data'!Y183^2)</f>
        <v>1.0000000000000001E-9</v>
      </c>
      <c r="CC182" s="485" t="e">
        <f>BZ182*SQRT(('ICPMS Data'!Y183/'ICPMS Data'!X183)^2+($AE$13/$AC$13)^2)</f>
        <v>#DIV/0!</v>
      </c>
      <c r="CD182" s="485" t="e">
        <f t="shared" si="488"/>
        <v>#DIV/0!</v>
      </c>
      <c r="CE182" s="485">
        <f>AK182*'ICPMS Data'!Z183</f>
        <v>0</v>
      </c>
      <c r="CF182" s="485" t="e">
        <f>CE182*SQRT((AL182/AK182)^2+('ICPMS Data'!AA183/'ICPMS Data'!Z183)^2)</f>
        <v>#DIV/0!</v>
      </c>
      <c r="CG182" s="213">
        <f t="shared" si="489"/>
        <v>0</v>
      </c>
      <c r="CH182" s="262">
        <f t="shared" si="490"/>
        <v>-3154245083.8977265</v>
      </c>
      <c r="CI182" s="257" t="e">
        <f t="shared" si="491"/>
        <v>#DIV/0!</v>
      </c>
      <c r="CJ182" s="257">
        <f t="shared" si="451"/>
        <v>-22887032.781623054</v>
      </c>
      <c r="CK182" s="257" t="e">
        <f t="shared" si="492"/>
        <v>#DIV/0!</v>
      </c>
      <c r="CL182" s="262">
        <f t="shared" si="493"/>
        <v>-220346849137.9866</v>
      </c>
      <c r="CM182" s="257" t="e">
        <f t="shared" si="494"/>
        <v>#DIV/0!</v>
      </c>
      <c r="CN182" s="262">
        <f t="shared" si="495"/>
        <v>-269331.52955150726</v>
      </c>
      <c r="CO182" s="257" t="e">
        <f t="shared" si="496"/>
        <v>#DIV/0!</v>
      </c>
      <c r="CP182" s="286"/>
      <c r="CQ182" s="218">
        <f t="shared" si="497"/>
        <v>0</v>
      </c>
      <c r="CR182" s="48" t="e">
        <f t="shared" si="498"/>
        <v>#DIV/0!</v>
      </c>
      <c r="CS182" s="219">
        <f t="shared" si="499"/>
        <v>0</v>
      </c>
      <c r="CT182" s="219" t="e">
        <f t="shared" si="500"/>
        <v>#DIV/0!</v>
      </c>
      <c r="CU182" s="323" t="e">
        <f t="shared" si="501"/>
        <v>#DIV/0!</v>
      </c>
      <c r="CV182" s="219">
        <f t="shared" si="502"/>
        <v>0</v>
      </c>
      <c r="CW182" s="219" t="e">
        <f t="shared" si="503"/>
        <v>#DIV/0!</v>
      </c>
      <c r="CX182" s="323" t="e">
        <f t="shared" si="504"/>
        <v>#DIV/0!</v>
      </c>
      <c r="CY182" s="48">
        <f t="shared" si="505"/>
        <v>0</v>
      </c>
      <c r="CZ182" s="48" t="e">
        <f t="shared" si="506"/>
        <v>#DIV/0!</v>
      </c>
      <c r="DA182" s="323" t="e">
        <f t="shared" si="507"/>
        <v>#DIV/0!</v>
      </c>
      <c r="DB182" s="219">
        <f t="shared" si="508"/>
        <v>0</v>
      </c>
      <c r="DC182" s="219">
        <f t="shared" si="509"/>
        <v>0</v>
      </c>
      <c r="DD182" s="213"/>
      <c r="DE182" s="267">
        <f t="shared" si="510"/>
        <v>0</v>
      </c>
      <c r="DF182" s="263" t="e">
        <f t="shared" si="511"/>
        <v>#DIV/0!</v>
      </c>
      <c r="DG182" s="263">
        <f t="shared" si="512"/>
        <v>0</v>
      </c>
      <c r="DH182" s="263" t="e">
        <f t="shared" si="513"/>
        <v>#DIV/0!</v>
      </c>
      <c r="DI182" s="263">
        <f t="shared" si="514"/>
        <v>0</v>
      </c>
      <c r="DJ182" s="268">
        <f t="shared" si="515"/>
        <v>0</v>
      </c>
      <c r="DL182" s="49">
        <f>'He Data'!P184/(1000000000*22413.6)</f>
        <v>0</v>
      </c>
      <c r="DM182" s="45" t="e">
        <f>DL182*('He Data'!Q184/'He Data'!P184)</f>
        <v>#DIV/0!</v>
      </c>
      <c r="DN182" s="50">
        <f t="shared" si="516"/>
        <v>0</v>
      </c>
      <c r="DO182" s="51" t="e">
        <f>DN182*('He Data'!Q184/'He Data'!P184)</f>
        <v>#DIV/0!</v>
      </c>
      <c r="DP182" s="50" t="e">
        <f t="shared" si="517"/>
        <v>#DIV/0!</v>
      </c>
      <c r="DQ182" s="50" t="e">
        <f t="shared" si="518"/>
        <v>#DIV/0!</v>
      </c>
      <c r="DR182" s="50">
        <f>('He Data'!P184/1000000000)*0.0000000008107131194</f>
        <v>0</v>
      </c>
      <c r="DS182" s="50">
        <f>('He Data'!P184/1000000000)/3785.41178*42</f>
        <v>0</v>
      </c>
      <c r="DW182" s="213">
        <f t="shared" si="452"/>
        <v>0</v>
      </c>
      <c r="DX182" s="324" t="e">
        <f t="shared" si="453"/>
        <v>#DIV/0!</v>
      </c>
      <c r="DY182" s="325" t="e">
        <f t="shared" si="519"/>
        <v>#DIV/0!</v>
      </c>
      <c r="DZ182" s="326" t="e">
        <f t="shared" si="520"/>
        <v>#DIV/0!</v>
      </c>
      <c r="EA182" s="326" t="e">
        <f t="shared" si="521"/>
        <v>#DIV/0!</v>
      </c>
      <c r="EB182" s="324" t="e">
        <f t="shared" si="522"/>
        <v>#DIV/0!</v>
      </c>
      <c r="EC182" s="326" t="e">
        <f t="shared" si="523"/>
        <v>#DIV/0!</v>
      </c>
      <c r="ED182" s="324" t="e">
        <f t="shared" si="524"/>
        <v>#DIV/0!</v>
      </c>
      <c r="EE182" s="326"/>
      <c r="EF182" s="457">
        <f>'Picking Information'!B185</f>
        <v>0</v>
      </c>
      <c r="EG182" s="459">
        <f>'Picking Information'!C185</f>
        <v>0</v>
      </c>
      <c r="EH182" s="510">
        <f>IF($EG182="a",'Alpha Ejection Compiler'!G182,IF($EG182="z",'Alpha Ejection Compiler'!N182,IF($EG182="t",'Alpha Ejection Compiler'!U182,IF($EG182="m",'Alpha Ejection Compiler'!AB182,-1))))</f>
        <v>-1</v>
      </c>
      <c r="EI182" s="511">
        <f>'Alpha Ejection Compiler'!E182</f>
        <v>-1</v>
      </c>
      <c r="EJ182" s="30">
        <f>IF($EG182="a",'Alpha Ejection Compiler'!H182,IF($EG182="z",'Alpha Ejection Compiler'!O182,IF($EG182="t",'Alpha Ejection Compiler'!V182,IF($EG182="m",'Alpha Ejection Compiler'!AC182,-1))))</f>
        <v>-1</v>
      </c>
      <c r="EK182" s="30">
        <f>IF($EG182="a",'Alpha Ejection Compiler'!I182,IF($EG182="z",'Alpha Ejection Compiler'!P182,IF($EG182="t",'Alpha Ejection Compiler'!W182,IF($EG182="m",'Alpha Ejection Compiler'!AD182,-1))))</f>
        <v>-1</v>
      </c>
      <c r="EL182" s="30">
        <f>IF($EG182="a",'Alpha Ejection Compiler'!J182,IF($EG182="z",'Alpha Ejection Compiler'!Q182,IF($EG182="t",'Alpha Ejection Compiler'!X182,IF($EG182="m",'Alpha Ejection Compiler'!AE182,-1))))</f>
        <v>-1</v>
      </c>
      <c r="EM182" s="30">
        <f>IF($EG182="a",'Alpha Ejection Compiler'!K182,IF($EG182="z",'Alpha Ejection Compiler'!R182,IF($EG182="t",'Alpha Ejection Compiler'!Y182,IF($EG182="m",'Alpha Ejection Compiler'!AF182,-1))))</f>
        <v>-1</v>
      </c>
      <c r="EN182" s="30">
        <f t="shared" si="525"/>
        <v>-1</v>
      </c>
      <c r="EO182" s="30" t="e">
        <f t="shared" si="526"/>
        <v>#DIV/0!</v>
      </c>
      <c r="EP182" s="213">
        <f t="shared" si="454"/>
        <v>0</v>
      </c>
      <c r="EQ182" s="474" t="e">
        <f t="shared" si="455"/>
        <v>#DIV/0!</v>
      </c>
      <c r="ER182" s="475" t="e">
        <f t="shared" si="527"/>
        <v>#DIV/0!</v>
      </c>
      <c r="ES182" s="473" t="e">
        <f t="shared" si="528"/>
        <v>#DIV/0!</v>
      </c>
      <c r="ET182" s="476" t="e">
        <f t="shared" si="529"/>
        <v>#DIV/0!</v>
      </c>
      <c r="EU182" s="478" t="e">
        <f t="shared" si="530"/>
        <v>#DIV/0!</v>
      </c>
      <c r="EV182" s="477" t="e">
        <f t="shared" si="531"/>
        <v>#DIV/0!</v>
      </c>
      <c r="EW182" s="474" t="e">
        <f t="shared" si="532"/>
        <v>#DIV/0!</v>
      </c>
      <c r="EX182" s="474"/>
      <c r="EZ182" s="128">
        <f t="shared" si="533"/>
        <v>0</v>
      </c>
      <c r="FA182" s="63">
        <f t="shared" si="534"/>
        <v>0</v>
      </c>
      <c r="FB182" s="67">
        <f t="shared" si="535"/>
        <v>0</v>
      </c>
      <c r="FC182" s="63">
        <f t="shared" si="536"/>
        <v>0</v>
      </c>
      <c r="FD182" s="63">
        <f t="shared" si="537"/>
        <v>0</v>
      </c>
      <c r="FE182" s="67" t="e">
        <f t="shared" si="538"/>
        <v>#DIV/0!</v>
      </c>
      <c r="FF182" s="67" t="e">
        <f t="shared" si="539"/>
        <v>#DIV/0!</v>
      </c>
      <c r="FG182" s="64" t="e">
        <f t="shared" si="540"/>
        <v>#DIV/0!</v>
      </c>
      <c r="FH182" s="65" t="e">
        <f t="shared" si="541"/>
        <v>#DIV/0!</v>
      </c>
      <c r="FI182" s="65" t="e">
        <f t="shared" si="542"/>
        <v>#DIV/0!</v>
      </c>
      <c r="FJ182" s="65" t="e">
        <f t="shared" si="543"/>
        <v>#DIV/0!</v>
      </c>
      <c r="FK182" s="63">
        <f t="shared" si="544"/>
        <v>0</v>
      </c>
      <c r="FL182" s="63" t="e">
        <f t="shared" si="545"/>
        <v>#DIV/0!</v>
      </c>
      <c r="FM182" s="63" t="e">
        <f t="shared" si="546"/>
        <v>#DIV/0!</v>
      </c>
      <c r="FN182" s="65" t="e">
        <f t="shared" si="456"/>
        <v>#DIV/0!</v>
      </c>
      <c r="FO182" s="66" t="e">
        <f t="shared" si="547"/>
        <v>#DIV/0!</v>
      </c>
      <c r="FQ182" s="73">
        <f>IF('Picking Information'!U185="Y",'Calculations Page'!FG182,-1)</f>
        <v>-1</v>
      </c>
      <c r="FR182" s="72">
        <f>IF('Picking Information'!U185="Y",'Calculations Page'!FN182,-1)</f>
        <v>-1</v>
      </c>
      <c r="FS182" s="72" t="e">
        <f>IF('Picking Information'!A185="Y",1,'Calculations Page'!X182)</f>
        <v>#DIV/0!</v>
      </c>
      <c r="FT182" s="72">
        <f t="shared" si="457"/>
        <v>99.853999999999999</v>
      </c>
      <c r="FU182" s="72" t="e">
        <f t="shared" si="548"/>
        <v>#DIV/0!</v>
      </c>
      <c r="FV182" s="72" t="e">
        <f t="shared" si="458"/>
        <v>#DIV/0!</v>
      </c>
      <c r="FW182" s="74" t="e">
        <f t="shared" si="549"/>
        <v>#DIV/0!</v>
      </c>
      <c r="FY182" s="79">
        <f t="shared" si="431"/>
        <v>0</v>
      </c>
      <c r="FZ182" s="80" t="e">
        <f t="shared" si="432"/>
        <v>#DIV/0!</v>
      </c>
      <c r="GA182" s="80">
        <f>(DE182/1000)/'Calculations Page'!EH182</f>
        <v>0</v>
      </c>
      <c r="GB182" s="80" t="e">
        <f t="shared" si="433"/>
        <v>#DIV/0!</v>
      </c>
      <c r="GC182" s="80">
        <f>(DG182/1000)/'Calculations Page'!EH182</f>
        <v>0</v>
      </c>
      <c r="GD182" s="80" t="e">
        <f t="shared" si="434"/>
        <v>#DIV/0!</v>
      </c>
      <c r="GE182" s="80">
        <f>(DI182/1000)/'Calculations Page'!EH182</f>
        <v>0</v>
      </c>
      <c r="GF182" s="80" t="e">
        <f t="shared" si="435"/>
        <v>#DIV/0!</v>
      </c>
      <c r="GG182" s="81">
        <f t="shared" si="550"/>
        <v>0</v>
      </c>
      <c r="GH182" s="516">
        <f t="shared" si="436"/>
        <v>0</v>
      </c>
      <c r="GI182" s="515"/>
      <c r="GJ182" s="243"/>
      <c r="GK182" s="85" t="str">
        <f t="shared" si="551"/>
        <v>0.000</v>
      </c>
      <c r="GL182" s="86" t="e">
        <f t="shared" si="552"/>
        <v>#DIV/0!</v>
      </c>
      <c r="GM182" s="86" t="str">
        <f t="shared" si="553"/>
        <v>0.00</v>
      </c>
      <c r="GN182" s="86" t="e">
        <f t="shared" si="554"/>
        <v>#DIV/0!</v>
      </c>
      <c r="GO182" s="86" t="str">
        <f t="shared" si="555"/>
        <v>0.00</v>
      </c>
      <c r="GP182" s="86" t="e">
        <f t="shared" si="556"/>
        <v>#DIV/0!</v>
      </c>
      <c r="GQ182" s="86" t="str">
        <f t="shared" si="557"/>
        <v>0.00</v>
      </c>
      <c r="GR182" s="86" t="e">
        <f t="shared" si="558"/>
        <v>#DIV/0!</v>
      </c>
      <c r="GS182" s="86" t="str">
        <f t="shared" si="559"/>
        <v>-1.00</v>
      </c>
      <c r="GT182" s="86" t="e">
        <f t="shared" si="560"/>
        <v>#DIV/0!</v>
      </c>
      <c r="GU182" s="86" t="e">
        <f t="shared" si="561"/>
        <v>#DIV/0!</v>
      </c>
      <c r="GV182" s="87" t="e">
        <f t="shared" si="562"/>
        <v>#DIV/0!</v>
      </c>
      <c r="GW182" s="87" t="str">
        <f t="shared" si="563"/>
        <v>-1.00</v>
      </c>
      <c r="GX182" s="129"/>
      <c r="GY182" s="93"/>
    </row>
    <row r="183" spans="1:207">
      <c r="A183" s="39">
        <f>'Picking Information'!B186</f>
        <v>0</v>
      </c>
      <c r="B183" s="40">
        <f>'Picking Information'!D186</f>
        <v>0</v>
      </c>
      <c r="C183" s="40">
        <f>'Picking Information'!E186</f>
        <v>0</v>
      </c>
      <c r="D183" s="45">
        <f>'Picking Information'!F186</f>
        <v>0</v>
      </c>
      <c r="E183" s="45">
        <v>1</v>
      </c>
      <c r="F183" s="121">
        <f>'Picking Information'!H186</f>
        <v>0</v>
      </c>
      <c r="G183" s="121">
        <f>'Picking Information'!I186</f>
        <v>0</v>
      </c>
      <c r="H183" s="121">
        <f>'Picking Information'!J186</f>
        <v>0</v>
      </c>
      <c r="I183" s="121">
        <f>'Picking Information'!K186</f>
        <v>0</v>
      </c>
      <c r="J183" s="121">
        <f t="shared" si="459"/>
        <v>0</v>
      </c>
      <c r="K183" s="121">
        <f t="shared" si="460"/>
        <v>0</v>
      </c>
      <c r="L183" s="121">
        <f t="shared" si="461"/>
        <v>0</v>
      </c>
      <c r="M183" s="121">
        <f>IF('Picking Information'!P186="N",'Calculations Page'!F183*1.5,'Calculations Page'!F183)</f>
        <v>0</v>
      </c>
      <c r="N183" s="46">
        <f>'Picking Information'!R186</f>
        <v>0</v>
      </c>
      <c r="O183" s="222"/>
      <c r="P183" s="47">
        <f t="shared" si="462"/>
        <v>0</v>
      </c>
      <c r="Q183" s="306">
        <f t="shared" si="463"/>
        <v>-1</v>
      </c>
      <c r="R183" s="47">
        <f t="shared" si="464"/>
        <v>1</v>
      </c>
      <c r="S183" s="47" t="e">
        <f t="shared" si="465"/>
        <v>#DIV/0!</v>
      </c>
      <c r="T183" s="47" t="e">
        <f t="shared" si="466"/>
        <v>#DIV/0!</v>
      </c>
      <c r="U183" s="47">
        <f t="shared" si="467"/>
        <v>0.77821011673151741</v>
      </c>
      <c r="V183" s="47" t="e">
        <f t="shared" si="468"/>
        <v>#DIV/0!</v>
      </c>
      <c r="W183" s="47" t="e">
        <f t="shared" si="469"/>
        <v>#DIV/0!</v>
      </c>
      <c r="X183" s="239" t="e">
        <f t="shared" si="470"/>
        <v>#DIV/0!</v>
      </c>
      <c r="Y183" s="306">
        <f t="shared" si="437"/>
        <v>-6350.29</v>
      </c>
      <c r="Z183" s="306">
        <f t="shared" si="438"/>
        <v>-5</v>
      </c>
      <c r="AA183" s="192"/>
      <c r="AB183" s="192"/>
      <c r="AC183" s="192"/>
      <c r="AD183" s="192"/>
      <c r="AE183" s="192"/>
      <c r="AF183" s="192"/>
      <c r="AG183" s="251">
        <f t="shared" si="425"/>
        <v>1433738424205.7283</v>
      </c>
      <c r="AH183" s="246">
        <f t="shared" si="471"/>
        <v>8608725199.2922001</v>
      </c>
      <c r="AI183" s="246">
        <f t="shared" si="426"/>
        <v>1691112105561.1543</v>
      </c>
      <c r="AJ183" s="246">
        <f t="shared" si="472"/>
        <v>13847555888.523577</v>
      </c>
      <c r="AK183" s="246">
        <f t="shared" si="427"/>
        <v>174546574.43947619</v>
      </c>
      <c r="AL183" s="246">
        <f t="shared" si="473"/>
        <v>79527107.403615773</v>
      </c>
      <c r="AM183" s="213">
        <f t="shared" si="439"/>
        <v>0</v>
      </c>
      <c r="AN183" s="256">
        <f t="shared" si="474"/>
        <v>1303284548.9639471</v>
      </c>
      <c r="AO183" s="252">
        <f t="shared" si="475"/>
        <v>1433738424205.7283</v>
      </c>
      <c r="AP183" s="252">
        <f t="shared" si="428"/>
        <v>-2.199E-3</v>
      </c>
      <c r="AQ183" s="252">
        <f t="shared" si="429"/>
        <v>-0.99998423165137618</v>
      </c>
      <c r="AR183" s="252">
        <f t="shared" si="476"/>
        <v>8608725199.2922001</v>
      </c>
      <c r="AS183" s="252">
        <f t="shared" si="430"/>
        <v>1.6318924942564423E-4</v>
      </c>
      <c r="AT183" s="252">
        <f t="shared" si="477"/>
        <v>-7.452123257462559E-2</v>
      </c>
      <c r="AU183" s="252">
        <f t="shared" si="478"/>
        <v>137290153.01859486</v>
      </c>
      <c r="AV183" s="252">
        <f t="shared" si="440"/>
        <v>9456562.6330664139</v>
      </c>
      <c r="AW183" s="252">
        <f t="shared" si="479"/>
        <v>996169.97067578149</v>
      </c>
      <c r="AX183" s="252">
        <f t="shared" si="441"/>
        <v>2673662207.5426502</v>
      </c>
      <c r="AY183" s="252">
        <f t="shared" si="442"/>
        <v>1691112105561.1543</v>
      </c>
      <c r="AZ183" s="252">
        <f t="shared" si="443"/>
        <v>-0.13029600894067567</v>
      </c>
      <c r="BA183" s="252">
        <f t="shared" si="444"/>
        <v>-1</v>
      </c>
      <c r="BB183" s="252">
        <f t="shared" si="445"/>
        <v>13847555888.523577</v>
      </c>
      <c r="BC183" s="252">
        <f t="shared" si="446"/>
        <v>5.34545603211162E-4</v>
      </c>
      <c r="BD183" s="252">
        <f t="shared" si="447"/>
        <v>-4.1025163014571245E-3</v>
      </c>
      <c r="BE183" s="252">
        <f t="shared" si="448"/>
        <v>26831629.130094022</v>
      </c>
      <c r="BF183" s="252">
        <f t="shared" si="480"/>
        <v>269331.52955150726</v>
      </c>
      <c r="BG183" s="252">
        <f t="shared" si="481"/>
        <v>124328.76421099737</v>
      </c>
      <c r="BH183" s="213"/>
      <c r="BI183" s="213"/>
      <c r="BJ183" s="213"/>
      <c r="BK183" s="213"/>
      <c r="BL183" s="213">
        <f t="shared" si="449"/>
        <v>0</v>
      </c>
      <c r="BM183" s="485">
        <f>(($AC$20-'ICPMS Data'!V184)/('ICPMS Data'!V184/$AC$12-1)*AG183)</f>
        <v>-1850960534.9337795</v>
      </c>
      <c r="BN183" s="485">
        <f t="shared" si="482"/>
        <v>1433738424205.7283</v>
      </c>
      <c r="BO183" s="485">
        <f>$AC$33-'ICPMS Data'!V184</f>
        <v>9.9999999999999995E-7</v>
      </c>
      <c r="BP183" s="485">
        <f>'ICPMS Data'!V184/$AC$12-1</f>
        <v>-1</v>
      </c>
      <c r="BQ183" s="485">
        <f t="shared" si="483"/>
        <v>8608725199.2922001</v>
      </c>
      <c r="BR183" s="485">
        <f>SQRT($AD$33^2+'ICPMS Data'!W184^2)</f>
        <v>1.0000000000000001E-9</v>
      </c>
      <c r="BS183" s="485" t="e">
        <f>BP183*SQRT(('ICPMS Data'!W184/'ICPMS Data'!V184)^2+($AE$12/$AC$12)^2)</f>
        <v>#DIV/0!</v>
      </c>
      <c r="BT183" s="485" t="e">
        <f t="shared" si="484"/>
        <v>#DIV/0!</v>
      </c>
      <c r="BU183" s="485">
        <f t="shared" si="450"/>
        <v>-13430470.148556642</v>
      </c>
      <c r="BV183" s="485" t="e">
        <f t="shared" si="485"/>
        <v>#DIV/0!</v>
      </c>
      <c r="BW183" s="485">
        <f>AI183*(($AC$21-'ICPMS Data'!X184)/('ICPMS Data'!X184/$AC$13-1))</f>
        <v>-217673186930.44394</v>
      </c>
      <c r="BX183" s="485">
        <f t="shared" si="486"/>
        <v>1691112105561.1543</v>
      </c>
      <c r="BY183" s="485">
        <f>$AC$34-'ICPMS Data'!X184</f>
        <v>9.9999999999999995E-7</v>
      </c>
      <c r="BZ183" s="485">
        <f>'ICPMS Data'!X184/$AC$13-1</f>
        <v>-1</v>
      </c>
      <c r="CA183" s="485">
        <f t="shared" si="487"/>
        <v>13847555888.523577</v>
      </c>
      <c r="CB183" s="485">
        <f>SQRT($AD$34^2+'ICPMS Data'!Y184^2)</f>
        <v>1.0000000000000001E-9</v>
      </c>
      <c r="CC183" s="485" t="e">
        <f>BZ183*SQRT(('ICPMS Data'!Y184/'ICPMS Data'!X184)^2+($AE$13/$AC$13)^2)</f>
        <v>#DIV/0!</v>
      </c>
      <c r="CD183" s="485" t="e">
        <f t="shared" si="488"/>
        <v>#DIV/0!</v>
      </c>
      <c r="CE183" s="485">
        <f>AK183*'ICPMS Data'!Z184</f>
        <v>0</v>
      </c>
      <c r="CF183" s="485" t="e">
        <f>CE183*SQRT((AL183/AK183)^2+('ICPMS Data'!AA184/'ICPMS Data'!Z184)^2)</f>
        <v>#DIV/0!</v>
      </c>
      <c r="CG183" s="213">
        <f t="shared" si="489"/>
        <v>0</v>
      </c>
      <c r="CH183" s="262">
        <f t="shared" si="490"/>
        <v>-3154245083.8977265</v>
      </c>
      <c r="CI183" s="257" t="e">
        <f t="shared" si="491"/>
        <v>#DIV/0!</v>
      </c>
      <c r="CJ183" s="257">
        <f t="shared" si="451"/>
        <v>-22887032.781623054</v>
      </c>
      <c r="CK183" s="257" t="e">
        <f t="shared" si="492"/>
        <v>#DIV/0!</v>
      </c>
      <c r="CL183" s="262">
        <f t="shared" si="493"/>
        <v>-220346849137.9866</v>
      </c>
      <c r="CM183" s="257" t="e">
        <f t="shared" si="494"/>
        <v>#DIV/0!</v>
      </c>
      <c r="CN183" s="262">
        <f t="shared" si="495"/>
        <v>-269331.52955150726</v>
      </c>
      <c r="CO183" s="257" t="e">
        <f t="shared" si="496"/>
        <v>#DIV/0!</v>
      </c>
      <c r="CP183" s="286"/>
      <c r="CQ183" s="218">
        <f t="shared" si="497"/>
        <v>0</v>
      </c>
      <c r="CR183" s="48" t="e">
        <f t="shared" si="498"/>
        <v>#DIV/0!</v>
      </c>
      <c r="CS183" s="219">
        <f t="shared" si="499"/>
        <v>0</v>
      </c>
      <c r="CT183" s="219" t="e">
        <f t="shared" si="500"/>
        <v>#DIV/0!</v>
      </c>
      <c r="CU183" s="323" t="e">
        <f t="shared" si="501"/>
        <v>#DIV/0!</v>
      </c>
      <c r="CV183" s="219">
        <f t="shared" si="502"/>
        <v>0</v>
      </c>
      <c r="CW183" s="219" t="e">
        <f t="shared" si="503"/>
        <v>#DIV/0!</v>
      </c>
      <c r="CX183" s="323" t="e">
        <f t="shared" si="504"/>
        <v>#DIV/0!</v>
      </c>
      <c r="CY183" s="48">
        <f t="shared" si="505"/>
        <v>0</v>
      </c>
      <c r="CZ183" s="48" t="e">
        <f t="shared" si="506"/>
        <v>#DIV/0!</v>
      </c>
      <c r="DA183" s="323" t="e">
        <f t="shared" si="507"/>
        <v>#DIV/0!</v>
      </c>
      <c r="DB183" s="219">
        <f t="shared" si="508"/>
        <v>0</v>
      </c>
      <c r="DC183" s="219">
        <f t="shared" si="509"/>
        <v>0</v>
      </c>
      <c r="DD183" s="213"/>
      <c r="DE183" s="267">
        <f t="shared" si="510"/>
        <v>0</v>
      </c>
      <c r="DF183" s="263" t="e">
        <f t="shared" si="511"/>
        <v>#DIV/0!</v>
      </c>
      <c r="DG183" s="263">
        <f t="shared" si="512"/>
        <v>0</v>
      </c>
      <c r="DH183" s="263" t="e">
        <f t="shared" si="513"/>
        <v>#DIV/0!</v>
      </c>
      <c r="DI183" s="263">
        <f t="shared" si="514"/>
        <v>0</v>
      </c>
      <c r="DJ183" s="268">
        <f t="shared" si="515"/>
        <v>0</v>
      </c>
      <c r="DL183" s="49">
        <f>'He Data'!P185/(1000000000*22413.6)</f>
        <v>0</v>
      </c>
      <c r="DM183" s="45" t="e">
        <f>DL183*('He Data'!Q185/'He Data'!P185)</f>
        <v>#DIV/0!</v>
      </c>
      <c r="DN183" s="50">
        <f t="shared" si="516"/>
        <v>0</v>
      </c>
      <c r="DO183" s="51" t="e">
        <f>DN183*('He Data'!Q185/'He Data'!P185)</f>
        <v>#DIV/0!</v>
      </c>
      <c r="DP183" s="50" t="e">
        <f t="shared" si="517"/>
        <v>#DIV/0!</v>
      </c>
      <c r="DQ183" s="50" t="e">
        <f t="shared" si="518"/>
        <v>#DIV/0!</v>
      </c>
      <c r="DR183" s="50">
        <f>('He Data'!P185/1000000000)*0.0000000008107131194</f>
        <v>0</v>
      </c>
      <c r="DS183" s="50">
        <f>('He Data'!P185/1000000000)/3785.41178*42</f>
        <v>0</v>
      </c>
      <c r="DW183" s="213">
        <f t="shared" si="452"/>
        <v>0</v>
      </c>
      <c r="DX183" s="324" t="e">
        <f t="shared" si="453"/>
        <v>#DIV/0!</v>
      </c>
      <c r="DY183" s="325" t="e">
        <f t="shared" si="519"/>
        <v>#DIV/0!</v>
      </c>
      <c r="DZ183" s="326" t="e">
        <f t="shared" si="520"/>
        <v>#DIV/0!</v>
      </c>
      <c r="EA183" s="326" t="e">
        <f t="shared" si="521"/>
        <v>#DIV/0!</v>
      </c>
      <c r="EB183" s="324" t="e">
        <f t="shared" si="522"/>
        <v>#DIV/0!</v>
      </c>
      <c r="EC183" s="326" t="e">
        <f t="shared" si="523"/>
        <v>#DIV/0!</v>
      </c>
      <c r="ED183" s="324" t="e">
        <f t="shared" si="524"/>
        <v>#DIV/0!</v>
      </c>
      <c r="EE183" s="326"/>
      <c r="EF183" s="457">
        <f>'Picking Information'!B186</f>
        <v>0</v>
      </c>
      <c r="EG183" s="459">
        <f>'Picking Information'!C186</f>
        <v>0</v>
      </c>
      <c r="EH183" s="510">
        <f>IF($EG183="a",'Alpha Ejection Compiler'!G183,IF($EG183="z",'Alpha Ejection Compiler'!N183,IF($EG183="t",'Alpha Ejection Compiler'!U183,IF($EG183="m",'Alpha Ejection Compiler'!AB183,-1))))</f>
        <v>-1</v>
      </c>
      <c r="EI183" s="511">
        <f>'Alpha Ejection Compiler'!E183</f>
        <v>-1</v>
      </c>
      <c r="EJ183" s="30">
        <f>IF($EG183="a",'Alpha Ejection Compiler'!H183,IF($EG183="z",'Alpha Ejection Compiler'!O183,IF($EG183="t",'Alpha Ejection Compiler'!V183,IF($EG183="m",'Alpha Ejection Compiler'!AC183,-1))))</f>
        <v>-1</v>
      </c>
      <c r="EK183" s="30">
        <f>IF($EG183="a",'Alpha Ejection Compiler'!I183,IF($EG183="z",'Alpha Ejection Compiler'!P183,IF($EG183="t",'Alpha Ejection Compiler'!W183,IF($EG183="m",'Alpha Ejection Compiler'!AD183,-1))))</f>
        <v>-1</v>
      </c>
      <c r="EL183" s="30">
        <f>IF($EG183="a",'Alpha Ejection Compiler'!J183,IF($EG183="z",'Alpha Ejection Compiler'!Q183,IF($EG183="t",'Alpha Ejection Compiler'!X183,IF($EG183="m",'Alpha Ejection Compiler'!AE183,-1))))</f>
        <v>-1</v>
      </c>
      <c r="EM183" s="30">
        <f>IF($EG183="a",'Alpha Ejection Compiler'!K183,IF($EG183="z",'Alpha Ejection Compiler'!R183,IF($EG183="t",'Alpha Ejection Compiler'!Y183,IF($EG183="m",'Alpha Ejection Compiler'!AF183,-1))))</f>
        <v>-1</v>
      </c>
      <c r="EN183" s="30">
        <f t="shared" si="525"/>
        <v>-1</v>
      </c>
      <c r="EO183" s="30" t="e">
        <f t="shared" si="526"/>
        <v>#DIV/0!</v>
      </c>
      <c r="EP183" s="213">
        <f t="shared" si="454"/>
        <v>0</v>
      </c>
      <c r="EQ183" s="474" t="e">
        <f t="shared" si="455"/>
        <v>#DIV/0!</v>
      </c>
      <c r="ER183" s="475" t="e">
        <f t="shared" si="527"/>
        <v>#DIV/0!</v>
      </c>
      <c r="ES183" s="473" t="e">
        <f t="shared" si="528"/>
        <v>#DIV/0!</v>
      </c>
      <c r="ET183" s="476" t="e">
        <f t="shared" si="529"/>
        <v>#DIV/0!</v>
      </c>
      <c r="EU183" s="478" t="e">
        <f t="shared" si="530"/>
        <v>#DIV/0!</v>
      </c>
      <c r="EV183" s="477" t="e">
        <f t="shared" si="531"/>
        <v>#DIV/0!</v>
      </c>
      <c r="EW183" s="474" t="e">
        <f t="shared" si="532"/>
        <v>#DIV/0!</v>
      </c>
      <c r="EX183" s="474"/>
      <c r="EZ183" s="128">
        <f t="shared" si="533"/>
        <v>0</v>
      </c>
      <c r="FA183" s="63">
        <f t="shared" si="534"/>
        <v>0</v>
      </c>
      <c r="FB183" s="67">
        <f t="shared" si="535"/>
        <v>0</v>
      </c>
      <c r="FC183" s="63">
        <f t="shared" si="536"/>
        <v>0</v>
      </c>
      <c r="FD183" s="63">
        <f t="shared" si="537"/>
        <v>0</v>
      </c>
      <c r="FE183" s="67" t="e">
        <f t="shared" si="538"/>
        <v>#DIV/0!</v>
      </c>
      <c r="FF183" s="67" t="e">
        <f t="shared" si="539"/>
        <v>#DIV/0!</v>
      </c>
      <c r="FG183" s="64" t="e">
        <f t="shared" si="540"/>
        <v>#DIV/0!</v>
      </c>
      <c r="FH183" s="65" t="e">
        <f t="shared" si="541"/>
        <v>#DIV/0!</v>
      </c>
      <c r="FI183" s="65" t="e">
        <f t="shared" si="542"/>
        <v>#DIV/0!</v>
      </c>
      <c r="FJ183" s="65" t="e">
        <f t="shared" si="543"/>
        <v>#DIV/0!</v>
      </c>
      <c r="FK183" s="63">
        <f t="shared" si="544"/>
        <v>0</v>
      </c>
      <c r="FL183" s="63" t="e">
        <f t="shared" si="545"/>
        <v>#DIV/0!</v>
      </c>
      <c r="FM183" s="63" t="e">
        <f t="shared" si="546"/>
        <v>#DIV/0!</v>
      </c>
      <c r="FN183" s="65" t="e">
        <f t="shared" si="456"/>
        <v>#DIV/0!</v>
      </c>
      <c r="FO183" s="66" t="e">
        <f t="shared" si="547"/>
        <v>#DIV/0!</v>
      </c>
      <c r="FQ183" s="73">
        <f>IF('Picking Information'!U186="Y",'Calculations Page'!FG183,-1)</f>
        <v>-1</v>
      </c>
      <c r="FR183" s="72">
        <f>IF('Picking Information'!U186="Y",'Calculations Page'!FN183,-1)</f>
        <v>-1</v>
      </c>
      <c r="FS183" s="72" t="e">
        <f>IF('Picking Information'!A186="Y",1,'Calculations Page'!X183)</f>
        <v>#DIV/0!</v>
      </c>
      <c r="FT183" s="72">
        <f t="shared" si="457"/>
        <v>99.853999999999999</v>
      </c>
      <c r="FU183" s="72" t="e">
        <f t="shared" si="548"/>
        <v>#DIV/0!</v>
      </c>
      <c r="FV183" s="72" t="e">
        <f t="shared" si="458"/>
        <v>#DIV/0!</v>
      </c>
      <c r="FW183" s="74" t="e">
        <f t="shared" si="549"/>
        <v>#DIV/0!</v>
      </c>
      <c r="FY183" s="79">
        <f t="shared" si="431"/>
        <v>0</v>
      </c>
      <c r="FZ183" s="80" t="e">
        <f t="shared" si="432"/>
        <v>#DIV/0!</v>
      </c>
      <c r="GA183" s="80">
        <f>(DE183/1000)/'Calculations Page'!EH183</f>
        <v>0</v>
      </c>
      <c r="GB183" s="80" t="e">
        <f t="shared" si="433"/>
        <v>#DIV/0!</v>
      </c>
      <c r="GC183" s="80">
        <f>(DG183/1000)/'Calculations Page'!EH183</f>
        <v>0</v>
      </c>
      <c r="GD183" s="80" t="e">
        <f t="shared" si="434"/>
        <v>#DIV/0!</v>
      </c>
      <c r="GE183" s="80">
        <f>(DI183/1000)/'Calculations Page'!EH183</f>
        <v>0</v>
      </c>
      <c r="GF183" s="80" t="e">
        <f t="shared" si="435"/>
        <v>#DIV/0!</v>
      </c>
      <c r="GG183" s="81">
        <f t="shared" si="550"/>
        <v>0</v>
      </c>
      <c r="GH183" s="516">
        <f t="shared" si="436"/>
        <v>0</v>
      </c>
      <c r="GI183" s="515"/>
      <c r="GJ183" s="243"/>
      <c r="GK183" s="85" t="str">
        <f t="shared" si="551"/>
        <v>0.000</v>
      </c>
      <c r="GL183" s="86" t="e">
        <f t="shared" si="552"/>
        <v>#DIV/0!</v>
      </c>
      <c r="GM183" s="86" t="str">
        <f t="shared" si="553"/>
        <v>0.00</v>
      </c>
      <c r="GN183" s="86" t="e">
        <f t="shared" si="554"/>
        <v>#DIV/0!</v>
      </c>
      <c r="GO183" s="86" t="str">
        <f t="shared" si="555"/>
        <v>0.00</v>
      </c>
      <c r="GP183" s="86" t="e">
        <f t="shared" si="556"/>
        <v>#DIV/0!</v>
      </c>
      <c r="GQ183" s="86" t="str">
        <f t="shared" si="557"/>
        <v>0.00</v>
      </c>
      <c r="GR183" s="86" t="e">
        <f t="shared" si="558"/>
        <v>#DIV/0!</v>
      </c>
      <c r="GS183" s="86" t="str">
        <f t="shared" si="559"/>
        <v>-1.00</v>
      </c>
      <c r="GT183" s="86" t="e">
        <f t="shared" si="560"/>
        <v>#DIV/0!</v>
      </c>
      <c r="GU183" s="86" t="e">
        <f t="shared" si="561"/>
        <v>#DIV/0!</v>
      </c>
      <c r="GV183" s="87" t="e">
        <f t="shared" si="562"/>
        <v>#DIV/0!</v>
      </c>
      <c r="GW183" s="87" t="str">
        <f t="shared" si="563"/>
        <v>-1.00</v>
      </c>
      <c r="GX183" s="129"/>
      <c r="GY183" s="93"/>
    </row>
    <row r="184" spans="1:207">
      <c r="A184" s="39">
        <f>'Picking Information'!B187</f>
        <v>0</v>
      </c>
      <c r="B184" s="40">
        <f>'Picking Information'!D187</f>
        <v>0</v>
      </c>
      <c r="C184" s="40">
        <f>'Picking Information'!E187</f>
        <v>0</v>
      </c>
      <c r="D184" s="45">
        <f>'Picking Information'!F187</f>
        <v>0</v>
      </c>
      <c r="E184" s="45">
        <v>1</v>
      </c>
      <c r="F184" s="121">
        <f>'Picking Information'!H187</f>
        <v>0</v>
      </c>
      <c r="G184" s="121">
        <f>'Picking Information'!I187</f>
        <v>0</v>
      </c>
      <c r="H184" s="121">
        <f>'Picking Information'!J187</f>
        <v>0</v>
      </c>
      <c r="I184" s="121">
        <f>'Picking Information'!K187</f>
        <v>0</v>
      </c>
      <c r="J184" s="121">
        <f t="shared" si="459"/>
        <v>0</v>
      </c>
      <c r="K184" s="121">
        <f t="shared" si="460"/>
        <v>0</v>
      </c>
      <c r="L184" s="121">
        <f t="shared" si="461"/>
        <v>0</v>
      </c>
      <c r="M184" s="121">
        <f>IF('Picking Information'!P187="N",'Calculations Page'!F184*1.5,'Calculations Page'!F184)</f>
        <v>0</v>
      </c>
      <c r="N184" s="46">
        <f>'Picking Information'!R187</f>
        <v>0</v>
      </c>
      <c r="O184" s="222"/>
      <c r="P184" s="47">
        <f t="shared" si="462"/>
        <v>0</v>
      </c>
      <c r="Q184" s="306">
        <f t="shared" si="463"/>
        <v>-1</v>
      </c>
      <c r="R184" s="47">
        <f t="shared" si="464"/>
        <v>1</v>
      </c>
      <c r="S184" s="47" t="e">
        <f t="shared" si="465"/>
        <v>#DIV/0!</v>
      </c>
      <c r="T184" s="47" t="e">
        <f t="shared" si="466"/>
        <v>#DIV/0!</v>
      </c>
      <c r="U184" s="47">
        <f t="shared" si="467"/>
        <v>0.77821011673151741</v>
      </c>
      <c r="V184" s="47" t="e">
        <f t="shared" si="468"/>
        <v>#DIV/0!</v>
      </c>
      <c r="W184" s="47" t="e">
        <f t="shared" si="469"/>
        <v>#DIV/0!</v>
      </c>
      <c r="X184" s="239" t="e">
        <f t="shared" si="470"/>
        <v>#DIV/0!</v>
      </c>
      <c r="Y184" s="306">
        <f t="shared" si="437"/>
        <v>-6350.29</v>
      </c>
      <c r="Z184" s="306">
        <f t="shared" si="438"/>
        <v>-5</v>
      </c>
      <c r="AA184" s="192"/>
      <c r="AB184" s="192"/>
      <c r="AC184" s="192"/>
      <c r="AD184" s="192"/>
      <c r="AE184" s="192"/>
      <c r="AF184" s="192"/>
      <c r="AG184" s="251">
        <f t="shared" si="425"/>
        <v>1433738424205.7283</v>
      </c>
      <c r="AH184" s="246">
        <f t="shared" si="471"/>
        <v>8608725199.2922001</v>
      </c>
      <c r="AI184" s="246">
        <f t="shared" si="426"/>
        <v>1691112105561.1543</v>
      </c>
      <c r="AJ184" s="246">
        <f t="shared" si="472"/>
        <v>13847555888.523577</v>
      </c>
      <c r="AK184" s="246">
        <f t="shared" si="427"/>
        <v>174546574.43947619</v>
      </c>
      <c r="AL184" s="246">
        <f t="shared" si="473"/>
        <v>79527107.403615773</v>
      </c>
      <c r="AM184" s="213">
        <f t="shared" si="439"/>
        <v>0</v>
      </c>
      <c r="AN184" s="256">
        <f t="shared" si="474"/>
        <v>1303284548.9639471</v>
      </c>
      <c r="AO184" s="252">
        <f t="shared" si="475"/>
        <v>1433738424205.7283</v>
      </c>
      <c r="AP184" s="252">
        <f t="shared" si="428"/>
        <v>-2.199E-3</v>
      </c>
      <c r="AQ184" s="252">
        <f t="shared" si="429"/>
        <v>-0.99998423165137618</v>
      </c>
      <c r="AR184" s="252">
        <f t="shared" si="476"/>
        <v>8608725199.2922001</v>
      </c>
      <c r="AS184" s="252">
        <f t="shared" si="430"/>
        <v>1.6318924942564423E-4</v>
      </c>
      <c r="AT184" s="252">
        <f t="shared" si="477"/>
        <v>-7.452123257462559E-2</v>
      </c>
      <c r="AU184" s="252">
        <f t="shared" si="478"/>
        <v>137290153.01859486</v>
      </c>
      <c r="AV184" s="252">
        <f t="shared" si="440"/>
        <v>9456562.6330664139</v>
      </c>
      <c r="AW184" s="252">
        <f t="shared" si="479"/>
        <v>996169.97067578149</v>
      </c>
      <c r="AX184" s="252">
        <f t="shared" si="441"/>
        <v>2673662207.5426502</v>
      </c>
      <c r="AY184" s="252">
        <f t="shared" si="442"/>
        <v>1691112105561.1543</v>
      </c>
      <c r="AZ184" s="252">
        <f t="shared" si="443"/>
        <v>-0.13029600894067567</v>
      </c>
      <c r="BA184" s="252">
        <f t="shared" si="444"/>
        <v>-1</v>
      </c>
      <c r="BB184" s="252">
        <f t="shared" si="445"/>
        <v>13847555888.523577</v>
      </c>
      <c r="BC184" s="252">
        <f t="shared" si="446"/>
        <v>5.34545603211162E-4</v>
      </c>
      <c r="BD184" s="252">
        <f t="shared" si="447"/>
        <v>-4.1025163014571245E-3</v>
      </c>
      <c r="BE184" s="252">
        <f t="shared" si="448"/>
        <v>26831629.130094022</v>
      </c>
      <c r="BF184" s="252">
        <f t="shared" si="480"/>
        <v>269331.52955150726</v>
      </c>
      <c r="BG184" s="252">
        <f t="shared" si="481"/>
        <v>124328.76421099737</v>
      </c>
      <c r="BH184" s="213"/>
      <c r="BI184" s="213"/>
      <c r="BJ184" s="213"/>
      <c r="BK184" s="213"/>
      <c r="BL184" s="213">
        <f t="shared" si="449"/>
        <v>0</v>
      </c>
      <c r="BM184" s="485">
        <f>(($AC$20-'ICPMS Data'!V185)/('ICPMS Data'!V185/$AC$12-1)*AG184)</f>
        <v>-1850960534.9337795</v>
      </c>
      <c r="BN184" s="485">
        <f t="shared" si="482"/>
        <v>1433738424205.7283</v>
      </c>
      <c r="BO184" s="485">
        <f>$AC$33-'ICPMS Data'!V185</f>
        <v>9.9999999999999995E-7</v>
      </c>
      <c r="BP184" s="485">
        <f>'ICPMS Data'!V185/$AC$12-1</f>
        <v>-1</v>
      </c>
      <c r="BQ184" s="485">
        <f t="shared" si="483"/>
        <v>8608725199.2922001</v>
      </c>
      <c r="BR184" s="485">
        <f>SQRT($AD$33^2+'ICPMS Data'!W185^2)</f>
        <v>1.0000000000000001E-9</v>
      </c>
      <c r="BS184" s="485" t="e">
        <f>BP184*SQRT(('ICPMS Data'!W185/'ICPMS Data'!V185)^2+($AE$12/$AC$12)^2)</f>
        <v>#DIV/0!</v>
      </c>
      <c r="BT184" s="485" t="e">
        <f t="shared" si="484"/>
        <v>#DIV/0!</v>
      </c>
      <c r="BU184" s="485">
        <f t="shared" si="450"/>
        <v>-13430470.148556642</v>
      </c>
      <c r="BV184" s="485" t="e">
        <f t="shared" si="485"/>
        <v>#DIV/0!</v>
      </c>
      <c r="BW184" s="485">
        <f>AI184*(($AC$21-'ICPMS Data'!X185)/('ICPMS Data'!X185/$AC$13-1))</f>
        <v>-217673186930.44394</v>
      </c>
      <c r="BX184" s="485">
        <f t="shared" si="486"/>
        <v>1691112105561.1543</v>
      </c>
      <c r="BY184" s="485">
        <f>$AC$34-'ICPMS Data'!X185</f>
        <v>9.9999999999999995E-7</v>
      </c>
      <c r="BZ184" s="485">
        <f>'ICPMS Data'!X185/$AC$13-1</f>
        <v>-1</v>
      </c>
      <c r="CA184" s="485">
        <f t="shared" si="487"/>
        <v>13847555888.523577</v>
      </c>
      <c r="CB184" s="485">
        <f>SQRT($AD$34^2+'ICPMS Data'!Y185^2)</f>
        <v>1.0000000000000001E-9</v>
      </c>
      <c r="CC184" s="485" t="e">
        <f>BZ184*SQRT(('ICPMS Data'!Y185/'ICPMS Data'!X185)^2+($AE$13/$AC$13)^2)</f>
        <v>#DIV/0!</v>
      </c>
      <c r="CD184" s="485" t="e">
        <f t="shared" si="488"/>
        <v>#DIV/0!</v>
      </c>
      <c r="CE184" s="485">
        <f>AK184*'ICPMS Data'!Z185</f>
        <v>0</v>
      </c>
      <c r="CF184" s="485" t="e">
        <f>CE184*SQRT((AL184/AK184)^2+('ICPMS Data'!AA185/'ICPMS Data'!Z185)^2)</f>
        <v>#DIV/0!</v>
      </c>
      <c r="CG184" s="213">
        <f t="shared" si="489"/>
        <v>0</v>
      </c>
      <c r="CH184" s="262">
        <f t="shared" si="490"/>
        <v>-3154245083.8977265</v>
      </c>
      <c r="CI184" s="257" t="e">
        <f t="shared" si="491"/>
        <v>#DIV/0!</v>
      </c>
      <c r="CJ184" s="257">
        <f t="shared" si="451"/>
        <v>-22887032.781623054</v>
      </c>
      <c r="CK184" s="257" t="e">
        <f t="shared" si="492"/>
        <v>#DIV/0!</v>
      </c>
      <c r="CL184" s="262">
        <f t="shared" si="493"/>
        <v>-220346849137.9866</v>
      </c>
      <c r="CM184" s="257" t="e">
        <f t="shared" si="494"/>
        <v>#DIV/0!</v>
      </c>
      <c r="CN184" s="262">
        <f t="shared" si="495"/>
        <v>-269331.52955150726</v>
      </c>
      <c r="CO184" s="257" t="e">
        <f t="shared" si="496"/>
        <v>#DIV/0!</v>
      </c>
      <c r="CP184" s="286"/>
      <c r="CQ184" s="218">
        <f t="shared" si="497"/>
        <v>0</v>
      </c>
      <c r="CR184" s="48" t="e">
        <f t="shared" si="498"/>
        <v>#DIV/0!</v>
      </c>
      <c r="CS184" s="219">
        <f t="shared" si="499"/>
        <v>0</v>
      </c>
      <c r="CT184" s="219" t="e">
        <f t="shared" si="500"/>
        <v>#DIV/0!</v>
      </c>
      <c r="CU184" s="323" t="e">
        <f t="shared" si="501"/>
        <v>#DIV/0!</v>
      </c>
      <c r="CV184" s="219">
        <f t="shared" si="502"/>
        <v>0</v>
      </c>
      <c r="CW184" s="219" t="e">
        <f t="shared" si="503"/>
        <v>#DIV/0!</v>
      </c>
      <c r="CX184" s="323" t="e">
        <f t="shared" si="504"/>
        <v>#DIV/0!</v>
      </c>
      <c r="CY184" s="48">
        <f t="shared" si="505"/>
        <v>0</v>
      </c>
      <c r="CZ184" s="48" t="e">
        <f t="shared" si="506"/>
        <v>#DIV/0!</v>
      </c>
      <c r="DA184" s="323" t="e">
        <f t="shared" si="507"/>
        <v>#DIV/0!</v>
      </c>
      <c r="DB184" s="219">
        <f t="shared" si="508"/>
        <v>0</v>
      </c>
      <c r="DC184" s="219">
        <f t="shared" si="509"/>
        <v>0</v>
      </c>
      <c r="DD184" s="213"/>
      <c r="DE184" s="267">
        <f t="shared" si="510"/>
        <v>0</v>
      </c>
      <c r="DF184" s="263" t="e">
        <f t="shared" si="511"/>
        <v>#DIV/0!</v>
      </c>
      <c r="DG184" s="263">
        <f t="shared" si="512"/>
        <v>0</v>
      </c>
      <c r="DH184" s="263" t="e">
        <f t="shared" si="513"/>
        <v>#DIV/0!</v>
      </c>
      <c r="DI184" s="263">
        <f t="shared" si="514"/>
        <v>0</v>
      </c>
      <c r="DJ184" s="268">
        <f t="shared" si="515"/>
        <v>0</v>
      </c>
      <c r="DL184" s="49">
        <f>'He Data'!P186/(1000000000*22413.6)</f>
        <v>0</v>
      </c>
      <c r="DM184" s="45" t="e">
        <f>DL184*('He Data'!Q186/'He Data'!P186)</f>
        <v>#DIV/0!</v>
      </c>
      <c r="DN184" s="50">
        <f t="shared" si="516"/>
        <v>0</v>
      </c>
      <c r="DO184" s="51" t="e">
        <f>DN184*('He Data'!Q186/'He Data'!P186)</f>
        <v>#DIV/0!</v>
      </c>
      <c r="DP184" s="50" t="e">
        <f t="shared" si="517"/>
        <v>#DIV/0!</v>
      </c>
      <c r="DQ184" s="50" t="e">
        <f t="shared" si="518"/>
        <v>#DIV/0!</v>
      </c>
      <c r="DR184" s="50">
        <f>('He Data'!P186/1000000000)*0.0000000008107131194</f>
        <v>0</v>
      </c>
      <c r="DS184" s="50">
        <f>('He Data'!P186/1000000000)/3785.41178*42</f>
        <v>0</v>
      </c>
      <c r="DW184" s="213">
        <f t="shared" si="452"/>
        <v>0</v>
      </c>
      <c r="DX184" s="324" t="e">
        <f t="shared" si="453"/>
        <v>#DIV/0!</v>
      </c>
      <c r="DY184" s="325" t="e">
        <f t="shared" si="519"/>
        <v>#DIV/0!</v>
      </c>
      <c r="DZ184" s="326" t="e">
        <f t="shared" si="520"/>
        <v>#DIV/0!</v>
      </c>
      <c r="EA184" s="326" t="e">
        <f t="shared" si="521"/>
        <v>#DIV/0!</v>
      </c>
      <c r="EB184" s="324" t="e">
        <f t="shared" si="522"/>
        <v>#DIV/0!</v>
      </c>
      <c r="EC184" s="326" t="e">
        <f t="shared" si="523"/>
        <v>#DIV/0!</v>
      </c>
      <c r="ED184" s="324" t="e">
        <f t="shared" si="524"/>
        <v>#DIV/0!</v>
      </c>
      <c r="EE184" s="326"/>
      <c r="EF184" s="457">
        <f>'Picking Information'!B187</f>
        <v>0</v>
      </c>
      <c r="EG184" s="459">
        <f>'Picking Information'!C187</f>
        <v>0</v>
      </c>
      <c r="EH184" s="510">
        <f>IF($EG184="a",'Alpha Ejection Compiler'!G184,IF($EG184="z",'Alpha Ejection Compiler'!N184,IF($EG184="t",'Alpha Ejection Compiler'!U184,IF($EG184="m",'Alpha Ejection Compiler'!AB184,-1))))</f>
        <v>-1</v>
      </c>
      <c r="EI184" s="511">
        <f>'Alpha Ejection Compiler'!E184</f>
        <v>-1</v>
      </c>
      <c r="EJ184" s="30">
        <f>IF($EG184="a",'Alpha Ejection Compiler'!H184,IF($EG184="z",'Alpha Ejection Compiler'!O184,IF($EG184="t",'Alpha Ejection Compiler'!V184,IF($EG184="m",'Alpha Ejection Compiler'!AC184,-1))))</f>
        <v>-1</v>
      </c>
      <c r="EK184" s="30">
        <f>IF($EG184="a",'Alpha Ejection Compiler'!I184,IF($EG184="z",'Alpha Ejection Compiler'!P184,IF($EG184="t",'Alpha Ejection Compiler'!W184,IF($EG184="m",'Alpha Ejection Compiler'!AD184,-1))))</f>
        <v>-1</v>
      </c>
      <c r="EL184" s="30">
        <f>IF($EG184="a",'Alpha Ejection Compiler'!J184,IF($EG184="z",'Alpha Ejection Compiler'!Q184,IF($EG184="t",'Alpha Ejection Compiler'!X184,IF($EG184="m",'Alpha Ejection Compiler'!AE184,-1))))</f>
        <v>-1</v>
      </c>
      <c r="EM184" s="30">
        <f>IF($EG184="a",'Alpha Ejection Compiler'!K184,IF($EG184="z",'Alpha Ejection Compiler'!R184,IF($EG184="t",'Alpha Ejection Compiler'!Y184,IF($EG184="m",'Alpha Ejection Compiler'!AF184,-1))))</f>
        <v>-1</v>
      </c>
      <c r="EN184" s="30">
        <f t="shared" si="525"/>
        <v>-1</v>
      </c>
      <c r="EO184" s="30" t="e">
        <f t="shared" si="526"/>
        <v>#DIV/0!</v>
      </c>
      <c r="EP184" s="213">
        <f t="shared" si="454"/>
        <v>0</v>
      </c>
      <c r="EQ184" s="474" t="e">
        <f t="shared" si="455"/>
        <v>#DIV/0!</v>
      </c>
      <c r="ER184" s="475" t="e">
        <f t="shared" si="527"/>
        <v>#DIV/0!</v>
      </c>
      <c r="ES184" s="473" t="e">
        <f t="shared" si="528"/>
        <v>#DIV/0!</v>
      </c>
      <c r="ET184" s="476" t="e">
        <f t="shared" si="529"/>
        <v>#DIV/0!</v>
      </c>
      <c r="EU184" s="478" t="e">
        <f t="shared" si="530"/>
        <v>#DIV/0!</v>
      </c>
      <c r="EV184" s="477" t="e">
        <f t="shared" si="531"/>
        <v>#DIV/0!</v>
      </c>
      <c r="EW184" s="474" t="e">
        <f t="shared" si="532"/>
        <v>#DIV/0!</v>
      </c>
      <c r="EX184" s="474"/>
      <c r="EZ184" s="128">
        <f t="shared" si="533"/>
        <v>0</v>
      </c>
      <c r="FA184" s="63">
        <f t="shared" si="534"/>
        <v>0</v>
      </c>
      <c r="FB184" s="67">
        <f t="shared" si="535"/>
        <v>0</v>
      </c>
      <c r="FC184" s="63">
        <f t="shared" si="536"/>
        <v>0</v>
      </c>
      <c r="FD184" s="63">
        <f t="shared" si="537"/>
        <v>0</v>
      </c>
      <c r="FE184" s="67" t="e">
        <f t="shared" si="538"/>
        <v>#DIV/0!</v>
      </c>
      <c r="FF184" s="67" t="e">
        <f t="shared" si="539"/>
        <v>#DIV/0!</v>
      </c>
      <c r="FG184" s="64" t="e">
        <f t="shared" si="540"/>
        <v>#DIV/0!</v>
      </c>
      <c r="FH184" s="65" t="e">
        <f t="shared" si="541"/>
        <v>#DIV/0!</v>
      </c>
      <c r="FI184" s="65" t="e">
        <f t="shared" si="542"/>
        <v>#DIV/0!</v>
      </c>
      <c r="FJ184" s="65" t="e">
        <f t="shared" si="543"/>
        <v>#DIV/0!</v>
      </c>
      <c r="FK184" s="63">
        <f t="shared" si="544"/>
        <v>0</v>
      </c>
      <c r="FL184" s="63" t="e">
        <f t="shared" si="545"/>
        <v>#DIV/0!</v>
      </c>
      <c r="FM184" s="63" t="e">
        <f t="shared" si="546"/>
        <v>#DIV/0!</v>
      </c>
      <c r="FN184" s="65" t="e">
        <f t="shared" si="456"/>
        <v>#DIV/0!</v>
      </c>
      <c r="FO184" s="66" t="e">
        <f t="shared" si="547"/>
        <v>#DIV/0!</v>
      </c>
      <c r="FQ184" s="73">
        <f>IF('Picking Information'!U187="Y",'Calculations Page'!FG184,-1)</f>
        <v>-1</v>
      </c>
      <c r="FR184" s="72">
        <f>IF('Picking Information'!U187="Y",'Calculations Page'!FN184,-1)</f>
        <v>-1</v>
      </c>
      <c r="FS184" s="72" t="e">
        <f>IF('Picking Information'!A187="Y",1,'Calculations Page'!X184)</f>
        <v>#DIV/0!</v>
      </c>
      <c r="FT184" s="72">
        <f t="shared" si="457"/>
        <v>99.853999999999999</v>
      </c>
      <c r="FU184" s="72" t="e">
        <f t="shared" si="548"/>
        <v>#DIV/0!</v>
      </c>
      <c r="FV184" s="72" t="e">
        <f t="shared" si="458"/>
        <v>#DIV/0!</v>
      </c>
      <c r="FW184" s="74" t="e">
        <f t="shared" si="549"/>
        <v>#DIV/0!</v>
      </c>
      <c r="FY184" s="79">
        <f t="shared" si="431"/>
        <v>0</v>
      </c>
      <c r="FZ184" s="80" t="e">
        <f t="shared" si="432"/>
        <v>#DIV/0!</v>
      </c>
      <c r="GA184" s="80">
        <f>(DE184/1000)/'Calculations Page'!EH184</f>
        <v>0</v>
      </c>
      <c r="GB184" s="80" t="e">
        <f t="shared" si="433"/>
        <v>#DIV/0!</v>
      </c>
      <c r="GC184" s="80">
        <f>(DG184/1000)/'Calculations Page'!EH184</f>
        <v>0</v>
      </c>
      <c r="GD184" s="80" t="e">
        <f t="shared" si="434"/>
        <v>#DIV/0!</v>
      </c>
      <c r="GE184" s="80">
        <f>(DI184/1000)/'Calculations Page'!EH184</f>
        <v>0</v>
      </c>
      <c r="GF184" s="80" t="e">
        <f t="shared" si="435"/>
        <v>#DIV/0!</v>
      </c>
      <c r="GG184" s="81">
        <f t="shared" si="550"/>
        <v>0</v>
      </c>
      <c r="GH184" s="516">
        <f t="shared" si="436"/>
        <v>0</v>
      </c>
      <c r="GI184" s="515"/>
      <c r="GJ184" s="243"/>
      <c r="GK184" s="85" t="str">
        <f t="shared" si="551"/>
        <v>0.000</v>
      </c>
      <c r="GL184" s="86" t="e">
        <f t="shared" si="552"/>
        <v>#DIV/0!</v>
      </c>
      <c r="GM184" s="86" t="str">
        <f t="shared" si="553"/>
        <v>0.00</v>
      </c>
      <c r="GN184" s="86" t="e">
        <f t="shared" si="554"/>
        <v>#DIV/0!</v>
      </c>
      <c r="GO184" s="86" t="str">
        <f t="shared" si="555"/>
        <v>0.00</v>
      </c>
      <c r="GP184" s="86" t="e">
        <f t="shared" si="556"/>
        <v>#DIV/0!</v>
      </c>
      <c r="GQ184" s="86" t="str">
        <f t="shared" si="557"/>
        <v>0.00</v>
      </c>
      <c r="GR184" s="86" t="e">
        <f t="shared" si="558"/>
        <v>#DIV/0!</v>
      </c>
      <c r="GS184" s="86" t="str">
        <f t="shared" si="559"/>
        <v>-1.00</v>
      </c>
      <c r="GT184" s="86" t="e">
        <f t="shared" si="560"/>
        <v>#DIV/0!</v>
      </c>
      <c r="GU184" s="86" t="e">
        <f t="shared" si="561"/>
        <v>#DIV/0!</v>
      </c>
      <c r="GV184" s="87" t="e">
        <f t="shared" si="562"/>
        <v>#DIV/0!</v>
      </c>
      <c r="GW184" s="87" t="str">
        <f t="shared" si="563"/>
        <v>-1.00</v>
      </c>
      <c r="GX184" s="129"/>
      <c r="GY184" s="93"/>
    </row>
    <row r="185" spans="1:207">
      <c r="A185" s="39">
        <f>'Picking Information'!B188</f>
        <v>0</v>
      </c>
      <c r="B185" s="40">
        <f>'Picking Information'!D188</f>
        <v>0</v>
      </c>
      <c r="C185" s="40">
        <f>'Picking Information'!E188</f>
        <v>0</v>
      </c>
      <c r="D185" s="45">
        <f>'Picking Information'!F188</f>
        <v>0</v>
      </c>
      <c r="E185" s="45">
        <v>1</v>
      </c>
      <c r="F185" s="121">
        <f>'Picking Information'!H188</f>
        <v>0</v>
      </c>
      <c r="G185" s="121">
        <f>'Picking Information'!I188</f>
        <v>0</v>
      </c>
      <c r="H185" s="121">
        <f>'Picking Information'!J188</f>
        <v>0</v>
      </c>
      <c r="I185" s="121">
        <f>'Picking Information'!K188</f>
        <v>0</v>
      </c>
      <c r="J185" s="121">
        <f t="shared" si="459"/>
        <v>0</v>
      </c>
      <c r="K185" s="121">
        <f t="shared" si="460"/>
        <v>0</v>
      </c>
      <c r="L185" s="121">
        <f t="shared" si="461"/>
        <v>0</v>
      </c>
      <c r="M185" s="121">
        <f>IF('Picking Information'!P188="N",'Calculations Page'!F185*1.5,'Calculations Page'!F185)</f>
        <v>0</v>
      </c>
      <c r="N185" s="46">
        <f>'Picking Information'!R188</f>
        <v>0</v>
      </c>
      <c r="O185" s="222"/>
      <c r="P185" s="47">
        <f t="shared" si="462"/>
        <v>0</v>
      </c>
      <c r="Q185" s="306">
        <f t="shared" si="463"/>
        <v>-1</v>
      </c>
      <c r="R185" s="47">
        <f t="shared" si="464"/>
        <v>1</v>
      </c>
      <c r="S185" s="47" t="e">
        <f t="shared" si="465"/>
        <v>#DIV/0!</v>
      </c>
      <c r="T185" s="47" t="e">
        <f t="shared" si="466"/>
        <v>#DIV/0!</v>
      </c>
      <c r="U185" s="47">
        <f t="shared" si="467"/>
        <v>0.77821011673151741</v>
      </c>
      <c r="V185" s="47" t="e">
        <f t="shared" si="468"/>
        <v>#DIV/0!</v>
      </c>
      <c r="W185" s="47" t="e">
        <f t="shared" si="469"/>
        <v>#DIV/0!</v>
      </c>
      <c r="X185" s="239" t="e">
        <f t="shared" si="470"/>
        <v>#DIV/0!</v>
      </c>
      <c r="Y185" s="306">
        <f t="shared" si="437"/>
        <v>-6350.29</v>
      </c>
      <c r="Z185" s="306">
        <f t="shared" si="438"/>
        <v>-5</v>
      </c>
      <c r="AA185" s="192"/>
      <c r="AB185" s="192"/>
      <c r="AC185" s="192"/>
      <c r="AD185" s="192"/>
      <c r="AE185" s="192"/>
      <c r="AF185" s="192"/>
      <c r="AG185" s="251">
        <f t="shared" si="425"/>
        <v>1433738424205.7283</v>
      </c>
      <c r="AH185" s="246">
        <f t="shared" si="471"/>
        <v>8608725199.2922001</v>
      </c>
      <c r="AI185" s="246">
        <f t="shared" si="426"/>
        <v>1691112105561.1543</v>
      </c>
      <c r="AJ185" s="246">
        <f t="shared" si="472"/>
        <v>13847555888.523577</v>
      </c>
      <c r="AK185" s="246">
        <f t="shared" si="427"/>
        <v>174546574.43947619</v>
      </c>
      <c r="AL185" s="246">
        <f t="shared" si="473"/>
        <v>79527107.403615773</v>
      </c>
      <c r="AM185" s="213">
        <f t="shared" si="439"/>
        <v>0</v>
      </c>
      <c r="AN185" s="256">
        <f t="shared" si="474"/>
        <v>1303284548.9639471</v>
      </c>
      <c r="AO185" s="252">
        <f t="shared" si="475"/>
        <v>1433738424205.7283</v>
      </c>
      <c r="AP185" s="252">
        <f t="shared" si="428"/>
        <v>-2.199E-3</v>
      </c>
      <c r="AQ185" s="252">
        <f t="shared" si="429"/>
        <v>-0.99998423165137618</v>
      </c>
      <c r="AR185" s="252">
        <f t="shared" si="476"/>
        <v>8608725199.2922001</v>
      </c>
      <c r="AS185" s="252">
        <f t="shared" si="430"/>
        <v>1.6318924942564423E-4</v>
      </c>
      <c r="AT185" s="252">
        <f t="shared" si="477"/>
        <v>-7.452123257462559E-2</v>
      </c>
      <c r="AU185" s="252">
        <f t="shared" si="478"/>
        <v>137290153.01859486</v>
      </c>
      <c r="AV185" s="252">
        <f t="shared" si="440"/>
        <v>9456562.6330664139</v>
      </c>
      <c r="AW185" s="252">
        <f t="shared" si="479"/>
        <v>996169.97067578149</v>
      </c>
      <c r="AX185" s="252">
        <f t="shared" si="441"/>
        <v>2673662207.5426502</v>
      </c>
      <c r="AY185" s="252">
        <f t="shared" si="442"/>
        <v>1691112105561.1543</v>
      </c>
      <c r="AZ185" s="252">
        <f t="shared" si="443"/>
        <v>-0.13029600894067567</v>
      </c>
      <c r="BA185" s="252">
        <f t="shared" si="444"/>
        <v>-1</v>
      </c>
      <c r="BB185" s="252">
        <f t="shared" si="445"/>
        <v>13847555888.523577</v>
      </c>
      <c r="BC185" s="252">
        <f t="shared" si="446"/>
        <v>5.34545603211162E-4</v>
      </c>
      <c r="BD185" s="252">
        <f t="shared" si="447"/>
        <v>-4.1025163014571245E-3</v>
      </c>
      <c r="BE185" s="252">
        <f t="shared" si="448"/>
        <v>26831629.130094022</v>
      </c>
      <c r="BF185" s="252">
        <f t="shared" si="480"/>
        <v>269331.52955150726</v>
      </c>
      <c r="BG185" s="252">
        <f t="shared" si="481"/>
        <v>124328.76421099737</v>
      </c>
      <c r="BH185" s="213"/>
      <c r="BI185" s="213"/>
      <c r="BJ185" s="213"/>
      <c r="BK185" s="213"/>
      <c r="BL185" s="213">
        <f t="shared" si="449"/>
        <v>0</v>
      </c>
      <c r="BM185" s="485">
        <f>(($AC$20-'ICPMS Data'!V186)/('ICPMS Data'!V186/$AC$12-1)*AG185)</f>
        <v>-1850960534.9337795</v>
      </c>
      <c r="BN185" s="485">
        <f t="shared" si="482"/>
        <v>1433738424205.7283</v>
      </c>
      <c r="BO185" s="485">
        <f>$AC$33-'ICPMS Data'!V186</f>
        <v>9.9999999999999995E-7</v>
      </c>
      <c r="BP185" s="485">
        <f>'ICPMS Data'!V186/$AC$12-1</f>
        <v>-1</v>
      </c>
      <c r="BQ185" s="485">
        <f t="shared" si="483"/>
        <v>8608725199.2922001</v>
      </c>
      <c r="BR185" s="485">
        <f>SQRT($AD$33^2+'ICPMS Data'!W186^2)</f>
        <v>1.0000000000000001E-9</v>
      </c>
      <c r="BS185" s="485" t="e">
        <f>BP185*SQRT(('ICPMS Data'!W186/'ICPMS Data'!V186)^2+($AE$12/$AC$12)^2)</f>
        <v>#DIV/0!</v>
      </c>
      <c r="BT185" s="485" t="e">
        <f t="shared" si="484"/>
        <v>#DIV/0!</v>
      </c>
      <c r="BU185" s="485">
        <f t="shared" si="450"/>
        <v>-13430470.148556642</v>
      </c>
      <c r="BV185" s="485" t="e">
        <f t="shared" si="485"/>
        <v>#DIV/0!</v>
      </c>
      <c r="BW185" s="485">
        <f>AI185*(($AC$21-'ICPMS Data'!X186)/('ICPMS Data'!X186/$AC$13-1))</f>
        <v>-217673186930.44394</v>
      </c>
      <c r="BX185" s="485">
        <f t="shared" si="486"/>
        <v>1691112105561.1543</v>
      </c>
      <c r="BY185" s="485">
        <f>$AC$34-'ICPMS Data'!X186</f>
        <v>9.9999999999999995E-7</v>
      </c>
      <c r="BZ185" s="485">
        <f>'ICPMS Data'!X186/$AC$13-1</f>
        <v>-1</v>
      </c>
      <c r="CA185" s="485">
        <f t="shared" si="487"/>
        <v>13847555888.523577</v>
      </c>
      <c r="CB185" s="485">
        <f>SQRT($AD$34^2+'ICPMS Data'!Y186^2)</f>
        <v>1.0000000000000001E-9</v>
      </c>
      <c r="CC185" s="485" t="e">
        <f>BZ185*SQRT(('ICPMS Data'!Y186/'ICPMS Data'!X186)^2+($AE$13/$AC$13)^2)</f>
        <v>#DIV/0!</v>
      </c>
      <c r="CD185" s="485" t="e">
        <f t="shared" si="488"/>
        <v>#DIV/0!</v>
      </c>
      <c r="CE185" s="485">
        <f>AK185*'ICPMS Data'!Z186</f>
        <v>0</v>
      </c>
      <c r="CF185" s="485" t="e">
        <f>CE185*SQRT((AL185/AK185)^2+('ICPMS Data'!AA186/'ICPMS Data'!Z186)^2)</f>
        <v>#DIV/0!</v>
      </c>
      <c r="CG185" s="213">
        <f t="shared" si="489"/>
        <v>0</v>
      </c>
      <c r="CH185" s="262">
        <f t="shared" si="490"/>
        <v>-3154245083.8977265</v>
      </c>
      <c r="CI185" s="257" t="e">
        <f t="shared" si="491"/>
        <v>#DIV/0!</v>
      </c>
      <c r="CJ185" s="257">
        <f t="shared" si="451"/>
        <v>-22887032.781623054</v>
      </c>
      <c r="CK185" s="257" t="e">
        <f t="shared" si="492"/>
        <v>#DIV/0!</v>
      </c>
      <c r="CL185" s="262">
        <f t="shared" si="493"/>
        <v>-220346849137.9866</v>
      </c>
      <c r="CM185" s="257" t="e">
        <f t="shared" si="494"/>
        <v>#DIV/0!</v>
      </c>
      <c r="CN185" s="262">
        <f t="shared" si="495"/>
        <v>-269331.52955150726</v>
      </c>
      <c r="CO185" s="257" t="e">
        <f t="shared" si="496"/>
        <v>#DIV/0!</v>
      </c>
      <c r="CP185" s="286"/>
      <c r="CQ185" s="218">
        <f t="shared" si="497"/>
        <v>0</v>
      </c>
      <c r="CR185" s="48" t="e">
        <f t="shared" si="498"/>
        <v>#DIV/0!</v>
      </c>
      <c r="CS185" s="219">
        <f t="shared" si="499"/>
        <v>0</v>
      </c>
      <c r="CT185" s="219" t="e">
        <f t="shared" si="500"/>
        <v>#DIV/0!</v>
      </c>
      <c r="CU185" s="323" t="e">
        <f t="shared" si="501"/>
        <v>#DIV/0!</v>
      </c>
      <c r="CV185" s="219">
        <f t="shared" si="502"/>
        <v>0</v>
      </c>
      <c r="CW185" s="219" t="e">
        <f t="shared" si="503"/>
        <v>#DIV/0!</v>
      </c>
      <c r="CX185" s="323" t="e">
        <f t="shared" si="504"/>
        <v>#DIV/0!</v>
      </c>
      <c r="CY185" s="48">
        <f t="shared" si="505"/>
        <v>0</v>
      </c>
      <c r="CZ185" s="48" t="e">
        <f t="shared" si="506"/>
        <v>#DIV/0!</v>
      </c>
      <c r="DA185" s="323" t="e">
        <f t="shared" si="507"/>
        <v>#DIV/0!</v>
      </c>
      <c r="DB185" s="219">
        <f t="shared" si="508"/>
        <v>0</v>
      </c>
      <c r="DC185" s="219">
        <f t="shared" si="509"/>
        <v>0</v>
      </c>
      <c r="DD185" s="213"/>
      <c r="DE185" s="267">
        <f t="shared" si="510"/>
        <v>0</v>
      </c>
      <c r="DF185" s="263" t="e">
        <f t="shared" si="511"/>
        <v>#DIV/0!</v>
      </c>
      <c r="DG185" s="263">
        <f t="shared" si="512"/>
        <v>0</v>
      </c>
      <c r="DH185" s="263" t="e">
        <f t="shared" si="513"/>
        <v>#DIV/0!</v>
      </c>
      <c r="DI185" s="263">
        <f t="shared" si="514"/>
        <v>0</v>
      </c>
      <c r="DJ185" s="268">
        <f t="shared" si="515"/>
        <v>0</v>
      </c>
      <c r="DL185" s="49">
        <f>'He Data'!P187/(1000000000*22413.6)</f>
        <v>0</v>
      </c>
      <c r="DM185" s="45" t="e">
        <f>DL185*('He Data'!Q187/'He Data'!P187)</f>
        <v>#DIV/0!</v>
      </c>
      <c r="DN185" s="50">
        <f t="shared" si="516"/>
        <v>0</v>
      </c>
      <c r="DO185" s="51" t="e">
        <f>DN185*('He Data'!Q187/'He Data'!P187)</f>
        <v>#DIV/0!</v>
      </c>
      <c r="DP185" s="50" t="e">
        <f t="shared" si="517"/>
        <v>#DIV/0!</v>
      </c>
      <c r="DQ185" s="50" t="e">
        <f t="shared" si="518"/>
        <v>#DIV/0!</v>
      </c>
      <c r="DR185" s="50">
        <f>('He Data'!P187/1000000000)*0.0000000008107131194</f>
        <v>0</v>
      </c>
      <c r="DS185" s="50">
        <f>('He Data'!P187/1000000000)/3785.41178*42</f>
        <v>0</v>
      </c>
      <c r="DW185" s="213">
        <f t="shared" si="452"/>
        <v>0</v>
      </c>
      <c r="DX185" s="324" t="e">
        <f t="shared" si="453"/>
        <v>#DIV/0!</v>
      </c>
      <c r="DY185" s="325" t="e">
        <f t="shared" si="519"/>
        <v>#DIV/0!</v>
      </c>
      <c r="DZ185" s="326" t="e">
        <f t="shared" si="520"/>
        <v>#DIV/0!</v>
      </c>
      <c r="EA185" s="326" t="e">
        <f t="shared" si="521"/>
        <v>#DIV/0!</v>
      </c>
      <c r="EB185" s="324" t="e">
        <f t="shared" si="522"/>
        <v>#DIV/0!</v>
      </c>
      <c r="EC185" s="326" t="e">
        <f t="shared" si="523"/>
        <v>#DIV/0!</v>
      </c>
      <c r="ED185" s="324" t="e">
        <f t="shared" si="524"/>
        <v>#DIV/0!</v>
      </c>
      <c r="EE185" s="326"/>
      <c r="EF185" s="457">
        <f>'Picking Information'!B188</f>
        <v>0</v>
      </c>
      <c r="EG185" s="459">
        <f>'Picking Information'!C188</f>
        <v>0</v>
      </c>
      <c r="EH185" s="510">
        <f>IF($EG185="a",'Alpha Ejection Compiler'!G185,IF($EG185="z",'Alpha Ejection Compiler'!N185,IF($EG185="t",'Alpha Ejection Compiler'!U185,IF($EG185="m",'Alpha Ejection Compiler'!AB185,-1))))</f>
        <v>-1</v>
      </c>
      <c r="EI185" s="511">
        <f>'Alpha Ejection Compiler'!E185</f>
        <v>-1</v>
      </c>
      <c r="EJ185" s="30">
        <f>IF($EG185="a",'Alpha Ejection Compiler'!H185,IF($EG185="z",'Alpha Ejection Compiler'!O185,IF($EG185="t",'Alpha Ejection Compiler'!V185,IF($EG185="m",'Alpha Ejection Compiler'!AC185,-1))))</f>
        <v>-1</v>
      </c>
      <c r="EK185" s="30">
        <f>IF($EG185="a",'Alpha Ejection Compiler'!I185,IF($EG185="z",'Alpha Ejection Compiler'!P185,IF($EG185="t",'Alpha Ejection Compiler'!W185,IF($EG185="m",'Alpha Ejection Compiler'!AD185,-1))))</f>
        <v>-1</v>
      </c>
      <c r="EL185" s="30">
        <f>IF($EG185="a",'Alpha Ejection Compiler'!J185,IF($EG185="z",'Alpha Ejection Compiler'!Q185,IF($EG185="t",'Alpha Ejection Compiler'!X185,IF($EG185="m",'Alpha Ejection Compiler'!AE185,-1))))</f>
        <v>-1</v>
      </c>
      <c r="EM185" s="30">
        <f>IF($EG185="a",'Alpha Ejection Compiler'!K185,IF($EG185="z",'Alpha Ejection Compiler'!R185,IF($EG185="t",'Alpha Ejection Compiler'!Y185,IF($EG185="m",'Alpha Ejection Compiler'!AF185,-1))))</f>
        <v>-1</v>
      </c>
      <c r="EN185" s="30">
        <f t="shared" si="525"/>
        <v>-1</v>
      </c>
      <c r="EO185" s="30" t="e">
        <f t="shared" si="526"/>
        <v>#DIV/0!</v>
      </c>
      <c r="EP185" s="213">
        <f t="shared" si="454"/>
        <v>0</v>
      </c>
      <c r="EQ185" s="474" t="e">
        <f t="shared" si="455"/>
        <v>#DIV/0!</v>
      </c>
      <c r="ER185" s="475" t="e">
        <f t="shared" si="527"/>
        <v>#DIV/0!</v>
      </c>
      <c r="ES185" s="473" t="e">
        <f t="shared" si="528"/>
        <v>#DIV/0!</v>
      </c>
      <c r="ET185" s="476" t="e">
        <f t="shared" si="529"/>
        <v>#DIV/0!</v>
      </c>
      <c r="EU185" s="478" t="e">
        <f t="shared" si="530"/>
        <v>#DIV/0!</v>
      </c>
      <c r="EV185" s="477" t="e">
        <f t="shared" si="531"/>
        <v>#DIV/0!</v>
      </c>
      <c r="EW185" s="474" t="e">
        <f t="shared" si="532"/>
        <v>#DIV/0!</v>
      </c>
      <c r="EX185" s="474"/>
      <c r="EZ185" s="128">
        <f t="shared" si="533"/>
        <v>0</v>
      </c>
      <c r="FA185" s="63">
        <f t="shared" si="534"/>
        <v>0</v>
      </c>
      <c r="FB185" s="67">
        <f t="shared" si="535"/>
        <v>0</v>
      </c>
      <c r="FC185" s="63">
        <f t="shared" si="536"/>
        <v>0</v>
      </c>
      <c r="FD185" s="63">
        <f t="shared" si="537"/>
        <v>0</v>
      </c>
      <c r="FE185" s="67" t="e">
        <f t="shared" si="538"/>
        <v>#DIV/0!</v>
      </c>
      <c r="FF185" s="67" t="e">
        <f t="shared" si="539"/>
        <v>#DIV/0!</v>
      </c>
      <c r="FG185" s="64" t="e">
        <f t="shared" si="540"/>
        <v>#DIV/0!</v>
      </c>
      <c r="FH185" s="65" t="e">
        <f t="shared" si="541"/>
        <v>#DIV/0!</v>
      </c>
      <c r="FI185" s="65" t="e">
        <f t="shared" si="542"/>
        <v>#DIV/0!</v>
      </c>
      <c r="FJ185" s="65" t="e">
        <f t="shared" si="543"/>
        <v>#DIV/0!</v>
      </c>
      <c r="FK185" s="63">
        <f t="shared" si="544"/>
        <v>0</v>
      </c>
      <c r="FL185" s="63" t="e">
        <f t="shared" si="545"/>
        <v>#DIV/0!</v>
      </c>
      <c r="FM185" s="63" t="e">
        <f t="shared" si="546"/>
        <v>#DIV/0!</v>
      </c>
      <c r="FN185" s="65" t="e">
        <f t="shared" si="456"/>
        <v>#DIV/0!</v>
      </c>
      <c r="FO185" s="66" t="e">
        <f t="shared" si="547"/>
        <v>#DIV/0!</v>
      </c>
      <c r="FQ185" s="73">
        <f>IF('Picking Information'!U188="Y",'Calculations Page'!FG185,-1)</f>
        <v>-1</v>
      </c>
      <c r="FR185" s="72">
        <f>IF('Picking Information'!U188="Y",'Calculations Page'!FN185,-1)</f>
        <v>-1</v>
      </c>
      <c r="FS185" s="72" t="e">
        <f>IF('Picking Information'!A188="Y",1,'Calculations Page'!X185)</f>
        <v>#DIV/0!</v>
      </c>
      <c r="FT185" s="72">
        <f t="shared" si="457"/>
        <v>99.853999999999999</v>
      </c>
      <c r="FU185" s="72" t="e">
        <f t="shared" si="548"/>
        <v>#DIV/0!</v>
      </c>
      <c r="FV185" s="72" t="e">
        <f t="shared" si="458"/>
        <v>#DIV/0!</v>
      </c>
      <c r="FW185" s="74" t="e">
        <f t="shared" si="549"/>
        <v>#DIV/0!</v>
      </c>
      <c r="FY185" s="79">
        <f t="shared" si="431"/>
        <v>0</v>
      </c>
      <c r="FZ185" s="80" t="e">
        <f t="shared" si="432"/>
        <v>#DIV/0!</v>
      </c>
      <c r="GA185" s="80">
        <f>(DE185/1000)/'Calculations Page'!EH185</f>
        <v>0</v>
      </c>
      <c r="GB185" s="80" t="e">
        <f t="shared" si="433"/>
        <v>#DIV/0!</v>
      </c>
      <c r="GC185" s="80">
        <f>(DG185/1000)/'Calculations Page'!EH185</f>
        <v>0</v>
      </c>
      <c r="GD185" s="80" t="e">
        <f t="shared" si="434"/>
        <v>#DIV/0!</v>
      </c>
      <c r="GE185" s="80">
        <f>(DI185/1000)/'Calculations Page'!EH185</f>
        <v>0</v>
      </c>
      <c r="GF185" s="80" t="e">
        <f t="shared" si="435"/>
        <v>#DIV/0!</v>
      </c>
      <c r="GG185" s="81">
        <f t="shared" si="550"/>
        <v>0</v>
      </c>
      <c r="GH185" s="516">
        <f t="shared" si="436"/>
        <v>0</v>
      </c>
      <c r="GI185" s="515"/>
      <c r="GJ185" s="243"/>
      <c r="GK185" s="85" t="str">
        <f t="shared" si="551"/>
        <v>0.000</v>
      </c>
      <c r="GL185" s="86" t="e">
        <f t="shared" si="552"/>
        <v>#DIV/0!</v>
      </c>
      <c r="GM185" s="86" t="str">
        <f t="shared" si="553"/>
        <v>0.00</v>
      </c>
      <c r="GN185" s="86" t="e">
        <f t="shared" si="554"/>
        <v>#DIV/0!</v>
      </c>
      <c r="GO185" s="86" t="str">
        <f t="shared" si="555"/>
        <v>0.00</v>
      </c>
      <c r="GP185" s="86" t="e">
        <f t="shared" si="556"/>
        <v>#DIV/0!</v>
      </c>
      <c r="GQ185" s="86" t="str">
        <f t="shared" si="557"/>
        <v>0.00</v>
      </c>
      <c r="GR185" s="86" t="e">
        <f t="shared" si="558"/>
        <v>#DIV/0!</v>
      </c>
      <c r="GS185" s="86" t="str">
        <f t="shared" si="559"/>
        <v>-1.00</v>
      </c>
      <c r="GT185" s="86" t="e">
        <f t="shared" si="560"/>
        <v>#DIV/0!</v>
      </c>
      <c r="GU185" s="86" t="e">
        <f t="shared" si="561"/>
        <v>#DIV/0!</v>
      </c>
      <c r="GV185" s="87" t="e">
        <f t="shared" si="562"/>
        <v>#DIV/0!</v>
      </c>
      <c r="GW185" s="87" t="str">
        <f t="shared" si="563"/>
        <v>-1.00</v>
      </c>
      <c r="GX185" s="129"/>
      <c r="GY185" s="93"/>
    </row>
    <row r="186" spans="1:207">
      <c r="A186" s="39">
        <f>'Picking Information'!B189</f>
        <v>0</v>
      </c>
      <c r="B186" s="40">
        <f>'Picking Information'!D189</f>
        <v>0</v>
      </c>
      <c r="C186" s="40">
        <f>'Picking Information'!E189</f>
        <v>0</v>
      </c>
      <c r="D186" s="45">
        <f>'Picking Information'!F189</f>
        <v>0</v>
      </c>
      <c r="E186" s="45">
        <v>1</v>
      </c>
      <c r="F186" s="121">
        <f>'Picking Information'!H189</f>
        <v>0</v>
      </c>
      <c r="G186" s="121">
        <f>'Picking Information'!I189</f>
        <v>0</v>
      </c>
      <c r="H186" s="121">
        <f>'Picking Information'!J189</f>
        <v>0</v>
      </c>
      <c r="I186" s="121">
        <f>'Picking Information'!K189</f>
        <v>0</v>
      </c>
      <c r="J186" s="121">
        <f t="shared" si="459"/>
        <v>0</v>
      </c>
      <c r="K186" s="121">
        <f t="shared" si="460"/>
        <v>0</v>
      </c>
      <c r="L186" s="121">
        <f t="shared" si="461"/>
        <v>0</v>
      </c>
      <c r="M186" s="121">
        <f>IF('Picking Information'!P189="N",'Calculations Page'!F186*1.5,'Calculations Page'!F186)</f>
        <v>0</v>
      </c>
      <c r="N186" s="46">
        <f>'Picking Information'!R189</f>
        <v>0</v>
      </c>
      <c r="O186" s="222"/>
      <c r="P186" s="47">
        <f t="shared" si="462"/>
        <v>0</v>
      </c>
      <c r="Q186" s="306">
        <f t="shared" si="463"/>
        <v>-1</v>
      </c>
      <c r="R186" s="47">
        <f t="shared" si="464"/>
        <v>1</v>
      </c>
      <c r="S186" s="47" t="e">
        <f t="shared" si="465"/>
        <v>#DIV/0!</v>
      </c>
      <c r="T186" s="47" t="e">
        <f t="shared" si="466"/>
        <v>#DIV/0!</v>
      </c>
      <c r="U186" s="47">
        <f t="shared" si="467"/>
        <v>0.77821011673151741</v>
      </c>
      <c r="V186" s="47" t="e">
        <f t="shared" si="468"/>
        <v>#DIV/0!</v>
      </c>
      <c r="W186" s="47" t="e">
        <f t="shared" si="469"/>
        <v>#DIV/0!</v>
      </c>
      <c r="X186" s="239" t="e">
        <f t="shared" si="470"/>
        <v>#DIV/0!</v>
      </c>
      <c r="Y186" s="306">
        <f t="shared" si="437"/>
        <v>-6350.29</v>
      </c>
      <c r="Z186" s="306">
        <f t="shared" si="438"/>
        <v>-5</v>
      </c>
      <c r="AA186" s="192"/>
      <c r="AB186" s="192"/>
      <c r="AC186" s="192"/>
      <c r="AD186" s="192"/>
      <c r="AE186" s="192"/>
      <c r="AF186" s="192"/>
      <c r="AG186" s="251">
        <f t="shared" si="425"/>
        <v>1433738424205.7283</v>
      </c>
      <c r="AH186" s="246">
        <f t="shared" si="471"/>
        <v>8608725199.2922001</v>
      </c>
      <c r="AI186" s="246">
        <f t="shared" si="426"/>
        <v>1691112105561.1543</v>
      </c>
      <c r="AJ186" s="246">
        <f t="shared" si="472"/>
        <v>13847555888.523577</v>
      </c>
      <c r="AK186" s="246">
        <f t="shared" si="427"/>
        <v>174546574.43947619</v>
      </c>
      <c r="AL186" s="246">
        <f t="shared" si="473"/>
        <v>79527107.403615773</v>
      </c>
      <c r="AM186" s="213">
        <f t="shared" si="439"/>
        <v>0</v>
      </c>
      <c r="AN186" s="256">
        <f t="shared" si="474"/>
        <v>1303284548.9639471</v>
      </c>
      <c r="AO186" s="252">
        <f t="shared" si="475"/>
        <v>1433738424205.7283</v>
      </c>
      <c r="AP186" s="252">
        <f t="shared" si="428"/>
        <v>-2.199E-3</v>
      </c>
      <c r="AQ186" s="252">
        <f t="shared" si="429"/>
        <v>-0.99998423165137618</v>
      </c>
      <c r="AR186" s="252">
        <f t="shared" si="476"/>
        <v>8608725199.2922001</v>
      </c>
      <c r="AS186" s="252">
        <f t="shared" si="430"/>
        <v>1.6318924942564423E-4</v>
      </c>
      <c r="AT186" s="252">
        <f t="shared" si="477"/>
        <v>-7.452123257462559E-2</v>
      </c>
      <c r="AU186" s="252">
        <f t="shared" si="478"/>
        <v>137290153.01859486</v>
      </c>
      <c r="AV186" s="252">
        <f t="shared" si="440"/>
        <v>9456562.6330664139</v>
      </c>
      <c r="AW186" s="252">
        <f t="shared" si="479"/>
        <v>996169.97067578149</v>
      </c>
      <c r="AX186" s="252">
        <f t="shared" si="441"/>
        <v>2673662207.5426502</v>
      </c>
      <c r="AY186" s="252">
        <f t="shared" si="442"/>
        <v>1691112105561.1543</v>
      </c>
      <c r="AZ186" s="252">
        <f t="shared" si="443"/>
        <v>-0.13029600894067567</v>
      </c>
      <c r="BA186" s="252">
        <f t="shared" si="444"/>
        <v>-1</v>
      </c>
      <c r="BB186" s="252">
        <f t="shared" si="445"/>
        <v>13847555888.523577</v>
      </c>
      <c r="BC186" s="252">
        <f t="shared" si="446"/>
        <v>5.34545603211162E-4</v>
      </c>
      <c r="BD186" s="252">
        <f t="shared" si="447"/>
        <v>-4.1025163014571245E-3</v>
      </c>
      <c r="BE186" s="252">
        <f t="shared" si="448"/>
        <v>26831629.130094022</v>
      </c>
      <c r="BF186" s="252">
        <f t="shared" si="480"/>
        <v>269331.52955150726</v>
      </c>
      <c r="BG186" s="252">
        <f t="shared" si="481"/>
        <v>124328.76421099737</v>
      </c>
      <c r="BH186" s="213"/>
      <c r="BI186" s="213"/>
      <c r="BJ186" s="213"/>
      <c r="BK186" s="213"/>
      <c r="BL186" s="213">
        <f t="shared" si="449"/>
        <v>0</v>
      </c>
      <c r="BM186" s="485">
        <f>(($AC$20-'ICPMS Data'!V187)/('ICPMS Data'!V187/$AC$12-1)*AG186)</f>
        <v>-1850960534.9337795</v>
      </c>
      <c r="BN186" s="485">
        <f t="shared" si="482"/>
        <v>1433738424205.7283</v>
      </c>
      <c r="BO186" s="485">
        <f>$AC$33-'ICPMS Data'!V187</f>
        <v>9.9999999999999995E-7</v>
      </c>
      <c r="BP186" s="485">
        <f>'ICPMS Data'!V187/$AC$12-1</f>
        <v>-1</v>
      </c>
      <c r="BQ186" s="485">
        <f t="shared" si="483"/>
        <v>8608725199.2922001</v>
      </c>
      <c r="BR186" s="485">
        <f>SQRT($AD$33^2+'ICPMS Data'!W187^2)</f>
        <v>1.0000000000000001E-9</v>
      </c>
      <c r="BS186" s="485" t="e">
        <f>BP186*SQRT(('ICPMS Data'!W187/'ICPMS Data'!V187)^2+($AE$12/$AC$12)^2)</f>
        <v>#DIV/0!</v>
      </c>
      <c r="BT186" s="485" t="e">
        <f t="shared" si="484"/>
        <v>#DIV/0!</v>
      </c>
      <c r="BU186" s="485">
        <f t="shared" si="450"/>
        <v>-13430470.148556642</v>
      </c>
      <c r="BV186" s="485" t="e">
        <f t="shared" si="485"/>
        <v>#DIV/0!</v>
      </c>
      <c r="BW186" s="485">
        <f>AI186*(($AC$21-'ICPMS Data'!X187)/('ICPMS Data'!X187/$AC$13-1))</f>
        <v>-217673186930.44394</v>
      </c>
      <c r="BX186" s="485">
        <f t="shared" si="486"/>
        <v>1691112105561.1543</v>
      </c>
      <c r="BY186" s="485">
        <f>$AC$34-'ICPMS Data'!X187</f>
        <v>9.9999999999999995E-7</v>
      </c>
      <c r="BZ186" s="485">
        <f>'ICPMS Data'!X187/$AC$13-1</f>
        <v>-1</v>
      </c>
      <c r="CA186" s="485">
        <f t="shared" si="487"/>
        <v>13847555888.523577</v>
      </c>
      <c r="CB186" s="485">
        <f>SQRT($AD$34^2+'ICPMS Data'!Y187^2)</f>
        <v>1.0000000000000001E-9</v>
      </c>
      <c r="CC186" s="485" t="e">
        <f>BZ186*SQRT(('ICPMS Data'!Y187/'ICPMS Data'!X187)^2+($AE$13/$AC$13)^2)</f>
        <v>#DIV/0!</v>
      </c>
      <c r="CD186" s="485" t="e">
        <f t="shared" si="488"/>
        <v>#DIV/0!</v>
      </c>
      <c r="CE186" s="485">
        <f>AK186*'ICPMS Data'!Z187</f>
        <v>0</v>
      </c>
      <c r="CF186" s="485" t="e">
        <f>CE186*SQRT((AL186/AK186)^2+('ICPMS Data'!AA187/'ICPMS Data'!Z187)^2)</f>
        <v>#DIV/0!</v>
      </c>
      <c r="CG186" s="213">
        <f t="shared" si="489"/>
        <v>0</v>
      </c>
      <c r="CH186" s="262">
        <f t="shared" si="490"/>
        <v>-3154245083.8977265</v>
      </c>
      <c r="CI186" s="257" t="e">
        <f t="shared" si="491"/>
        <v>#DIV/0!</v>
      </c>
      <c r="CJ186" s="257">
        <f t="shared" si="451"/>
        <v>-22887032.781623054</v>
      </c>
      <c r="CK186" s="257" t="e">
        <f t="shared" si="492"/>
        <v>#DIV/0!</v>
      </c>
      <c r="CL186" s="262">
        <f t="shared" si="493"/>
        <v>-220346849137.9866</v>
      </c>
      <c r="CM186" s="257" t="e">
        <f t="shared" si="494"/>
        <v>#DIV/0!</v>
      </c>
      <c r="CN186" s="262">
        <f t="shared" si="495"/>
        <v>-269331.52955150726</v>
      </c>
      <c r="CO186" s="257" t="e">
        <f t="shared" si="496"/>
        <v>#DIV/0!</v>
      </c>
      <c r="CP186" s="286"/>
      <c r="CQ186" s="218">
        <f t="shared" si="497"/>
        <v>0</v>
      </c>
      <c r="CR186" s="48" t="e">
        <f t="shared" si="498"/>
        <v>#DIV/0!</v>
      </c>
      <c r="CS186" s="219">
        <f t="shared" si="499"/>
        <v>0</v>
      </c>
      <c r="CT186" s="219" t="e">
        <f t="shared" si="500"/>
        <v>#DIV/0!</v>
      </c>
      <c r="CU186" s="323" t="e">
        <f t="shared" si="501"/>
        <v>#DIV/0!</v>
      </c>
      <c r="CV186" s="219">
        <f t="shared" si="502"/>
        <v>0</v>
      </c>
      <c r="CW186" s="219" t="e">
        <f t="shared" si="503"/>
        <v>#DIV/0!</v>
      </c>
      <c r="CX186" s="323" t="e">
        <f t="shared" si="504"/>
        <v>#DIV/0!</v>
      </c>
      <c r="CY186" s="48">
        <f t="shared" si="505"/>
        <v>0</v>
      </c>
      <c r="CZ186" s="48" t="e">
        <f t="shared" si="506"/>
        <v>#DIV/0!</v>
      </c>
      <c r="DA186" s="323" t="e">
        <f t="shared" si="507"/>
        <v>#DIV/0!</v>
      </c>
      <c r="DB186" s="219">
        <f t="shared" si="508"/>
        <v>0</v>
      </c>
      <c r="DC186" s="219">
        <f t="shared" si="509"/>
        <v>0</v>
      </c>
      <c r="DD186" s="213"/>
      <c r="DE186" s="267">
        <f t="shared" si="510"/>
        <v>0</v>
      </c>
      <c r="DF186" s="263" t="e">
        <f t="shared" si="511"/>
        <v>#DIV/0!</v>
      </c>
      <c r="DG186" s="263">
        <f t="shared" si="512"/>
        <v>0</v>
      </c>
      <c r="DH186" s="263" t="e">
        <f t="shared" si="513"/>
        <v>#DIV/0!</v>
      </c>
      <c r="DI186" s="263">
        <f t="shared" si="514"/>
        <v>0</v>
      </c>
      <c r="DJ186" s="268">
        <f t="shared" si="515"/>
        <v>0</v>
      </c>
      <c r="DL186" s="49">
        <f>'He Data'!P188/(1000000000*22413.6)</f>
        <v>0</v>
      </c>
      <c r="DM186" s="45" t="e">
        <f>DL186*('He Data'!Q188/'He Data'!P188)</f>
        <v>#DIV/0!</v>
      </c>
      <c r="DN186" s="50">
        <f t="shared" si="516"/>
        <v>0</v>
      </c>
      <c r="DO186" s="51" t="e">
        <f>DN186*('He Data'!Q188/'He Data'!P188)</f>
        <v>#DIV/0!</v>
      </c>
      <c r="DP186" s="50" t="e">
        <f t="shared" si="517"/>
        <v>#DIV/0!</v>
      </c>
      <c r="DQ186" s="50" t="e">
        <f t="shared" si="518"/>
        <v>#DIV/0!</v>
      </c>
      <c r="DR186" s="50">
        <f>('He Data'!P188/1000000000)*0.0000000008107131194</f>
        <v>0</v>
      </c>
      <c r="DS186" s="50">
        <f>('He Data'!P188/1000000000)/3785.41178*42</f>
        <v>0</v>
      </c>
      <c r="DW186" s="213">
        <f t="shared" si="452"/>
        <v>0</v>
      </c>
      <c r="DX186" s="324" t="e">
        <f t="shared" si="453"/>
        <v>#DIV/0!</v>
      </c>
      <c r="DY186" s="325" t="e">
        <f t="shared" si="519"/>
        <v>#DIV/0!</v>
      </c>
      <c r="DZ186" s="326" t="e">
        <f t="shared" si="520"/>
        <v>#DIV/0!</v>
      </c>
      <c r="EA186" s="326" t="e">
        <f t="shared" si="521"/>
        <v>#DIV/0!</v>
      </c>
      <c r="EB186" s="324" t="e">
        <f t="shared" si="522"/>
        <v>#DIV/0!</v>
      </c>
      <c r="EC186" s="326" t="e">
        <f t="shared" si="523"/>
        <v>#DIV/0!</v>
      </c>
      <c r="ED186" s="324" t="e">
        <f t="shared" si="524"/>
        <v>#DIV/0!</v>
      </c>
      <c r="EE186" s="326"/>
      <c r="EF186" s="457">
        <f>'Picking Information'!B189</f>
        <v>0</v>
      </c>
      <c r="EG186" s="459">
        <f>'Picking Information'!C189</f>
        <v>0</v>
      </c>
      <c r="EH186" s="510">
        <f>IF($EG186="a",'Alpha Ejection Compiler'!G186,IF($EG186="z",'Alpha Ejection Compiler'!N186,IF($EG186="t",'Alpha Ejection Compiler'!U186,IF($EG186="m",'Alpha Ejection Compiler'!AB186,-1))))</f>
        <v>-1</v>
      </c>
      <c r="EI186" s="511">
        <f>'Alpha Ejection Compiler'!E186</f>
        <v>-1</v>
      </c>
      <c r="EJ186" s="30">
        <f>IF($EG186="a",'Alpha Ejection Compiler'!H186,IF($EG186="z",'Alpha Ejection Compiler'!O186,IF($EG186="t",'Alpha Ejection Compiler'!V186,IF($EG186="m",'Alpha Ejection Compiler'!AC186,-1))))</f>
        <v>-1</v>
      </c>
      <c r="EK186" s="30">
        <f>IF($EG186="a",'Alpha Ejection Compiler'!I186,IF($EG186="z",'Alpha Ejection Compiler'!P186,IF($EG186="t",'Alpha Ejection Compiler'!W186,IF($EG186="m",'Alpha Ejection Compiler'!AD186,-1))))</f>
        <v>-1</v>
      </c>
      <c r="EL186" s="30">
        <f>IF($EG186="a",'Alpha Ejection Compiler'!J186,IF($EG186="z",'Alpha Ejection Compiler'!Q186,IF($EG186="t",'Alpha Ejection Compiler'!X186,IF($EG186="m",'Alpha Ejection Compiler'!AE186,-1))))</f>
        <v>-1</v>
      </c>
      <c r="EM186" s="30">
        <f>IF($EG186="a",'Alpha Ejection Compiler'!K186,IF($EG186="z",'Alpha Ejection Compiler'!R186,IF($EG186="t",'Alpha Ejection Compiler'!Y186,IF($EG186="m",'Alpha Ejection Compiler'!AF186,-1))))</f>
        <v>-1</v>
      </c>
      <c r="EN186" s="30">
        <f t="shared" si="525"/>
        <v>-1</v>
      </c>
      <c r="EO186" s="30" t="e">
        <f t="shared" si="526"/>
        <v>#DIV/0!</v>
      </c>
      <c r="EP186" s="213">
        <f t="shared" si="454"/>
        <v>0</v>
      </c>
      <c r="EQ186" s="474" t="e">
        <f t="shared" si="455"/>
        <v>#DIV/0!</v>
      </c>
      <c r="ER186" s="475" t="e">
        <f t="shared" si="527"/>
        <v>#DIV/0!</v>
      </c>
      <c r="ES186" s="473" t="e">
        <f t="shared" si="528"/>
        <v>#DIV/0!</v>
      </c>
      <c r="ET186" s="476" t="e">
        <f t="shared" si="529"/>
        <v>#DIV/0!</v>
      </c>
      <c r="EU186" s="478" t="e">
        <f t="shared" si="530"/>
        <v>#DIV/0!</v>
      </c>
      <c r="EV186" s="477" t="e">
        <f t="shared" si="531"/>
        <v>#DIV/0!</v>
      </c>
      <c r="EW186" s="474" t="e">
        <f t="shared" si="532"/>
        <v>#DIV/0!</v>
      </c>
      <c r="EX186" s="474"/>
      <c r="EZ186" s="128">
        <f t="shared" si="533"/>
        <v>0</v>
      </c>
      <c r="FA186" s="63">
        <f t="shared" si="534"/>
        <v>0</v>
      </c>
      <c r="FB186" s="67">
        <f t="shared" si="535"/>
        <v>0</v>
      </c>
      <c r="FC186" s="63">
        <f t="shared" si="536"/>
        <v>0</v>
      </c>
      <c r="FD186" s="63">
        <f t="shared" si="537"/>
        <v>0</v>
      </c>
      <c r="FE186" s="67" t="e">
        <f t="shared" si="538"/>
        <v>#DIV/0!</v>
      </c>
      <c r="FF186" s="67" t="e">
        <f t="shared" si="539"/>
        <v>#DIV/0!</v>
      </c>
      <c r="FG186" s="64" t="e">
        <f t="shared" si="540"/>
        <v>#DIV/0!</v>
      </c>
      <c r="FH186" s="65" t="e">
        <f t="shared" si="541"/>
        <v>#DIV/0!</v>
      </c>
      <c r="FI186" s="65" t="e">
        <f t="shared" si="542"/>
        <v>#DIV/0!</v>
      </c>
      <c r="FJ186" s="65" t="e">
        <f t="shared" si="543"/>
        <v>#DIV/0!</v>
      </c>
      <c r="FK186" s="63">
        <f t="shared" si="544"/>
        <v>0</v>
      </c>
      <c r="FL186" s="63" t="e">
        <f t="shared" si="545"/>
        <v>#DIV/0!</v>
      </c>
      <c r="FM186" s="63" t="e">
        <f t="shared" si="546"/>
        <v>#DIV/0!</v>
      </c>
      <c r="FN186" s="65" t="e">
        <f t="shared" si="456"/>
        <v>#DIV/0!</v>
      </c>
      <c r="FO186" s="66" t="e">
        <f t="shared" si="547"/>
        <v>#DIV/0!</v>
      </c>
      <c r="FQ186" s="73">
        <f>IF('Picking Information'!U189="Y",'Calculations Page'!FG186,-1)</f>
        <v>-1</v>
      </c>
      <c r="FR186" s="72">
        <f>IF('Picking Information'!U189="Y",'Calculations Page'!FN186,-1)</f>
        <v>-1</v>
      </c>
      <c r="FS186" s="72" t="e">
        <f>IF('Picking Information'!A189="Y",1,'Calculations Page'!X186)</f>
        <v>#DIV/0!</v>
      </c>
      <c r="FT186" s="72">
        <f t="shared" si="457"/>
        <v>99.853999999999999</v>
      </c>
      <c r="FU186" s="72" t="e">
        <f t="shared" si="548"/>
        <v>#DIV/0!</v>
      </c>
      <c r="FV186" s="72" t="e">
        <f t="shared" si="458"/>
        <v>#DIV/0!</v>
      </c>
      <c r="FW186" s="74" t="e">
        <f t="shared" si="549"/>
        <v>#DIV/0!</v>
      </c>
      <c r="FY186" s="79">
        <f t="shared" si="431"/>
        <v>0</v>
      </c>
      <c r="FZ186" s="80" t="e">
        <f t="shared" si="432"/>
        <v>#DIV/0!</v>
      </c>
      <c r="GA186" s="80">
        <f>(DE186/1000)/'Calculations Page'!EH186</f>
        <v>0</v>
      </c>
      <c r="GB186" s="80" t="e">
        <f t="shared" si="433"/>
        <v>#DIV/0!</v>
      </c>
      <c r="GC186" s="80">
        <f>(DG186/1000)/'Calculations Page'!EH186</f>
        <v>0</v>
      </c>
      <c r="GD186" s="80" t="e">
        <f t="shared" si="434"/>
        <v>#DIV/0!</v>
      </c>
      <c r="GE186" s="80">
        <f>(DI186/1000)/'Calculations Page'!EH186</f>
        <v>0</v>
      </c>
      <c r="GF186" s="80" t="e">
        <f t="shared" si="435"/>
        <v>#DIV/0!</v>
      </c>
      <c r="GG186" s="81">
        <f t="shared" si="550"/>
        <v>0</v>
      </c>
      <c r="GH186" s="516">
        <f t="shared" si="436"/>
        <v>0</v>
      </c>
      <c r="GI186" s="515"/>
      <c r="GJ186" s="243"/>
      <c r="GK186" s="85" t="str">
        <f t="shared" si="551"/>
        <v>0.000</v>
      </c>
      <c r="GL186" s="86" t="e">
        <f t="shared" si="552"/>
        <v>#DIV/0!</v>
      </c>
      <c r="GM186" s="86" t="str">
        <f t="shared" si="553"/>
        <v>0.00</v>
      </c>
      <c r="GN186" s="86" t="e">
        <f t="shared" si="554"/>
        <v>#DIV/0!</v>
      </c>
      <c r="GO186" s="86" t="str">
        <f t="shared" si="555"/>
        <v>0.00</v>
      </c>
      <c r="GP186" s="86" t="e">
        <f t="shared" si="556"/>
        <v>#DIV/0!</v>
      </c>
      <c r="GQ186" s="86" t="str">
        <f t="shared" si="557"/>
        <v>0.00</v>
      </c>
      <c r="GR186" s="86" t="e">
        <f t="shared" si="558"/>
        <v>#DIV/0!</v>
      </c>
      <c r="GS186" s="86" t="str">
        <f t="shared" si="559"/>
        <v>-1.00</v>
      </c>
      <c r="GT186" s="86" t="e">
        <f t="shared" si="560"/>
        <v>#DIV/0!</v>
      </c>
      <c r="GU186" s="86" t="e">
        <f t="shared" si="561"/>
        <v>#DIV/0!</v>
      </c>
      <c r="GV186" s="87" t="e">
        <f t="shared" si="562"/>
        <v>#DIV/0!</v>
      </c>
      <c r="GW186" s="87" t="str">
        <f t="shared" si="563"/>
        <v>-1.00</v>
      </c>
      <c r="GX186" s="129"/>
      <c r="GY186" s="93"/>
    </row>
    <row r="187" spans="1:207">
      <c r="A187" s="39">
        <f>'Picking Information'!B190</f>
        <v>0</v>
      </c>
      <c r="B187" s="40">
        <f>'Picking Information'!D190</f>
        <v>0</v>
      </c>
      <c r="C187" s="40">
        <f>'Picking Information'!E190</f>
        <v>0</v>
      </c>
      <c r="D187" s="45">
        <f>'Picking Information'!F190</f>
        <v>0</v>
      </c>
      <c r="E187" s="45">
        <v>1</v>
      </c>
      <c r="F187" s="121">
        <f>'Picking Information'!H190</f>
        <v>0</v>
      </c>
      <c r="G187" s="121">
        <f>'Picking Information'!I190</f>
        <v>0</v>
      </c>
      <c r="H187" s="121">
        <f>'Picking Information'!J190</f>
        <v>0</v>
      </c>
      <c r="I187" s="121">
        <f>'Picking Information'!K190</f>
        <v>0</v>
      </c>
      <c r="J187" s="121">
        <f t="shared" si="459"/>
        <v>0</v>
      </c>
      <c r="K187" s="121">
        <f t="shared" si="460"/>
        <v>0</v>
      </c>
      <c r="L187" s="121">
        <f t="shared" si="461"/>
        <v>0</v>
      </c>
      <c r="M187" s="121">
        <f>IF('Picking Information'!P190="N",'Calculations Page'!F187*1.5,'Calculations Page'!F187)</f>
        <v>0</v>
      </c>
      <c r="N187" s="46">
        <f>'Picking Information'!R190</f>
        <v>0</v>
      </c>
      <c r="O187" s="222"/>
      <c r="P187" s="47">
        <f t="shared" si="462"/>
        <v>0</v>
      </c>
      <c r="Q187" s="306">
        <f t="shared" si="463"/>
        <v>-1</v>
      </c>
      <c r="R187" s="47">
        <f t="shared" si="464"/>
        <v>1</v>
      </c>
      <c r="S187" s="47" t="e">
        <f t="shared" si="465"/>
        <v>#DIV/0!</v>
      </c>
      <c r="T187" s="47" t="e">
        <f t="shared" si="466"/>
        <v>#DIV/0!</v>
      </c>
      <c r="U187" s="47">
        <f t="shared" si="467"/>
        <v>0.77821011673151741</v>
      </c>
      <c r="V187" s="47" t="e">
        <f t="shared" si="468"/>
        <v>#DIV/0!</v>
      </c>
      <c r="W187" s="47" t="e">
        <f t="shared" si="469"/>
        <v>#DIV/0!</v>
      </c>
      <c r="X187" s="239" t="e">
        <f t="shared" si="470"/>
        <v>#DIV/0!</v>
      </c>
      <c r="Y187" s="306">
        <f t="shared" si="437"/>
        <v>-6350.29</v>
      </c>
      <c r="Z187" s="306">
        <f t="shared" si="438"/>
        <v>-5</v>
      </c>
      <c r="AA187" s="192"/>
      <c r="AB187" s="192"/>
      <c r="AC187" s="192"/>
      <c r="AD187" s="192"/>
      <c r="AE187" s="192"/>
      <c r="AF187" s="192"/>
      <c r="AG187" s="251">
        <f t="shared" si="425"/>
        <v>1433738424205.7283</v>
      </c>
      <c r="AH187" s="246">
        <f t="shared" si="471"/>
        <v>8608725199.2922001</v>
      </c>
      <c r="AI187" s="246">
        <f t="shared" si="426"/>
        <v>1691112105561.1543</v>
      </c>
      <c r="AJ187" s="246">
        <f t="shared" si="472"/>
        <v>13847555888.523577</v>
      </c>
      <c r="AK187" s="246">
        <f t="shared" si="427"/>
        <v>174546574.43947619</v>
      </c>
      <c r="AL187" s="246">
        <f t="shared" si="473"/>
        <v>79527107.403615773</v>
      </c>
      <c r="AM187" s="213">
        <f t="shared" si="439"/>
        <v>0</v>
      </c>
      <c r="AN187" s="256">
        <f t="shared" si="474"/>
        <v>1303284548.9639471</v>
      </c>
      <c r="AO187" s="252">
        <f t="shared" si="475"/>
        <v>1433738424205.7283</v>
      </c>
      <c r="AP187" s="252">
        <f t="shared" si="428"/>
        <v>-2.199E-3</v>
      </c>
      <c r="AQ187" s="252">
        <f t="shared" si="429"/>
        <v>-0.99998423165137618</v>
      </c>
      <c r="AR187" s="252">
        <f t="shared" si="476"/>
        <v>8608725199.2922001</v>
      </c>
      <c r="AS187" s="252">
        <f t="shared" si="430"/>
        <v>1.6318924942564423E-4</v>
      </c>
      <c r="AT187" s="252">
        <f t="shared" si="477"/>
        <v>-7.452123257462559E-2</v>
      </c>
      <c r="AU187" s="252">
        <f t="shared" si="478"/>
        <v>137290153.01859486</v>
      </c>
      <c r="AV187" s="252">
        <f t="shared" si="440"/>
        <v>9456562.6330664139</v>
      </c>
      <c r="AW187" s="252">
        <f t="shared" si="479"/>
        <v>996169.97067578149</v>
      </c>
      <c r="AX187" s="252">
        <f t="shared" si="441"/>
        <v>2673662207.5426502</v>
      </c>
      <c r="AY187" s="252">
        <f t="shared" si="442"/>
        <v>1691112105561.1543</v>
      </c>
      <c r="AZ187" s="252">
        <f t="shared" si="443"/>
        <v>-0.13029600894067567</v>
      </c>
      <c r="BA187" s="252">
        <f t="shared" si="444"/>
        <v>-1</v>
      </c>
      <c r="BB187" s="252">
        <f t="shared" si="445"/>
        <v>13847555888.523577</v>
      </c>
      <c r="BC187" s="252">
        <f t="shared" si="446"/>
        <v>5.34545603211162E-4</v>
      </c>
      <c r="BD187" s="252">
        <f t="shared" si="447"/>
        <v>-4.1025163014571245E-3</v>
      </c>
      <c r="BE187" s="252">
        <f t="shared" si="448"/>
        <v>26831629.130094022</v>
      </c>
      <c r="BF187" s="252">
        <f t="shared" si="480"/>
        <v>269331.52955150726</v>
      </c>
      <c r="BG187" s="252">
        <f t="shared" si="481"/>
        <v>124328.76421099737</v>
      </c>
      <c r="BH187" s="213"/>
      <c r="BI187" s="213"/>
      <c r="BJ187" s="213"/>
      <c r="BK187" s="213"/>
      <c r="BL187" s="213">
        <f t="shared" si="449"/>
        <v>0</v>
      </c>
      <c r="BM187" s="485">
        <f>(($AC$20-'ICPMS Data'!V188)/('ICPMS Data'!V188/$AC$12-1)*AG187)</f>
        <v>-1850960534.9337795</v>
      </c>
      <c r="BN187" s="485">
        <f t="shared" si="482"/>
        <v>1433738424205.7283</v>
      </c>
      <c r="BO187" s="485">
        <f>$AC$33-'ICPMS Data'!V188</f>
        <v>9.9999999999999995E-7</v>
      </c>
      <c r="BP187" s="485">
        <f>'ICPMS Data'!V188/$AC$12-1</f>
        <v>-1</v>
      </c>
      <c r="BQ187" s="485">
        <f t="shared" si="483"/>
        <v>8608725199.2922001</v>
      </c>
      <c r="BR187" s="485">
        <f>SQRT($AD$33^2+'ICPMS Data'!W188^2)</f>
        <v>1.0000000000000001E-9</v>
      </c>
      <c r="BS187" s="485" t="e">
        <f>BP187*SQRT(('ICPMS Data'!W188/'ICPMS Data'!V188)^2+($AE$12/$AC$12)^2)</f>
        <v>#DIV/0!</v>
      </c>
      <c r="BT187" s="485" t="e">
        <f t="shared" si="484"/>
        <v>#DIV/0!</v>
      </c>
      <c r="BU187" s="485">
        <f t="shared" si="450"/>
        <v>-13430470.148556642</v>
      </c>
      <c r="BV187" s="485" t="e">
        <f t="shared" si="485"/>
        <v>#DIV/0!</v>
      </c>
      <c r="BW187" s="485">
        <f>AI187*(($AC$21-'ICPMS Data'!X188)/('ICPMS Data'!X188/$AC$13-1))</f>
        <v>-217673186930.44394</v>
      </c>
      <c r="BX187" s="485">
        <f t="shared" si="486"/>
        <v>1691112105561.1543</v>
      </c>
      <c r="BY187" s="485">
        <f>$AC$34-'ICPMS Data'!X188</f>
        <v>9.9999999999999995E-7</v>
      </c>
      <c r="BZ187" s="485">
        <f>'ICPMS Data'!X188/$AC$13-1</f>
        <v>-1</v>
      </c>
      <c r="CA187" s="485">
        <f t="shared" si="487"/>
        <v>13847555888.523577</v>
      </c>
      <c r="CB187" s="485">
        <f>SQRT($AD$34^2+'ICPMS Data'!Y188^2)</f>
        <v>1.0000000000000001E-9</v>
      </c>
      <c r="CC187" s="485" t="e">
        <f>BZ187*SQRT(('ICPMS Data'!Y188/'ICPMS Data'!X188)^2+($AE$13/$AC$13)^2)</f>
        <v>#DIV/0!</v>
      </c>
      <c r="CD187" s="485" t="e">
        <f t="shared" si="488"/>
        <v>#DIV/0!</v>
      </c>
      <c r="CE187" s="485">
        <f>AK187*'ICPMS Data'!Z188</f>
        <v>0</v>
      </c>
      <c r="CF187" s="485" t="e">
        <f>CE187*SQRT((AL187/AK187)^2+('ICPMS Data'!AA188/'ICPMS Data'!Z188)^2)</f>
        <v>#DIV/0!</v>
      </c>
      <c r="CG187" s="213">
        <f t="shared" si="489"/>
        <v>0</v>
      </c>
      <c r="CH187" s="262">
        <f t="shared" si="490"/>
        <v>-3154245083.8977265</v>
      </c>
      <c r="CI187" s="257" t="e">
        <f t="shared" si="491"/>
        <v>#DIV/0!</v>
      </c>
      <c r="CJ187" s="257">
        <f t="shared" si="451"/>
        <v>-22887032.781623054</v>
      </c>
      <c r="CK187" s="257" t="e">
        <f t="shared" si="492"/>
        <v>#DIV/0!</v>
      </c>
      <c r="CL187" s="262">
        <f t="shared" si="493"/>
        <v>-220346849137.9866</v>
      </c>
      <c r="CM187" s="257" t="e">
        <f t="shared" si="494"/>
        <v>#DIV/0!</v>
      </c>
      <c r="CN187" s="262">
        <f t="shared" si="495"/>
        <v>-269331.52955150726</v>
      </c>
      <c r="CO187" s="257" t="e">
        <f t="shared" si="496"/>
        <v>#DIV/0!</v>
      </c>
      <c r="CP187" s="286"/>
      <c r="CQ187" s="218">
        <f t="shared" si="497"/>
        <v>0</v>
      </c>
      <c r="CR187" s="48" t="e">
        <f t="shared" si="498"/>
        <v>#DIV/0!</v>
      </c>
      <c r="CS187" s="219">
        <f t="shared" si="499"/>
        <v>0</v>
      </c>
      <c r="CT187" s="219" t="e">
        <f t="shared" si="500"/>
        <v>#DIV/0!</v>
      </c>
      <c r="CU187" s="323" t="e">
        <f t="shared" si="501"/>
        <v>#DIV/0!</v>
      </c>
      <c r="CV187" s="219">
        <f t="shared" si="502"/>
        <v>0</v>
      </c>
      <c r="CW187" s="219" t="e">
        <f t="shared" si="503"/>
        <v>#DIV/0!</v>
      </c>
      <c r="CX187" s="323" t="e">
        <f t="shared" si="504"/>
        <v>#DIV/0!</v>
      </c>
      <c r="CY187" s="48">
        <f t="shared" si="505"/>
        <v>0</v>
      </c>
      <c r="CZ187" s="48" t="e">
        <f t="shared" si="506"/>
        <v>#DIV/0!</v>
      </c>
      <c r="DA187" s="323" t="e">
        <f t="shared" si="507"/>
        <v>#DIV/0!</v>
      </c>
      <c r="DB187" s="219">
        <f t="shared" si="508"/>
        <v>0</v>
      </c>
      <c r="DC187" s="219">
        <f t="shared" si="509"/>
        <v>0</v>
      </c>
      <c r="DD187" s="213"/>
      <c r="DE187" s="267">
        <f t="shared" si="510"/>
        <v>0</v>
      </c>
      <c r="DF187" s="263" t="e">
        <f t="shared" si="511"/>
        <v>#DIV/0!</v>
      </c>
      <c r="DG187" s="263">
        <f t="shared" si="512"/>
        <v>0</v>
      </c>
      <c r="DH187" s="263" t="e">
        <f t="shared" si="513"/>
        <v>#DIV/0!</v>
      </c>
      <c r="DI187" s="263">
        <f t="shared" si="514"/>
        <v>0</v>
      </c>
      <c r="DJ187" s="268">
        <f t="shared" si="515"/>
        <v>0</v>
      </c>
      <c r="DL187" s="49">
        <f>'He Data'!P189/(1000000000*22413.6)</f>
        <v>0</v>
      </c>
      <c r="DM187" s="45" t="e">
        <f>DL187*('He Data'!Q189/'He Data'!P189)</f>
        <v>#DIV/0!</v>
      </c>
      <c r="DN187" s="50">
        <f t="shared" si="516"/>
        <v>0</v>
      </c>
      <c r="DO187" s="51" t="e">
        <f>DN187*('He Data'!Q189/'He Data'!P189)</f>
        <v>#DIV/0!</v>
      </c>
      <c r="DP187" s="50" t="e">
        <f t="shared" si="517"/>
        <v>#DIV/0!</v>
      </c>
      <c r="DQ187" s="50" t="e">
        <f t="shared" si="518"/>
        <v>#DIV/0!</v>
      </c>
      <c r="DR187" s="50">
        <f>('He Data'!P189/1000000000)*0.0000000008107131194</f>
        <v>0</v>
      </c>
      <c r="DS187" s="50">
        <f>('He Data'!P189/1000000000)/3785.41178*42</f>
        <v>0</v>
      </c>
      <c r="DW187" s="213">
        <f t="shared" si="452"/>
        <v>0</v>
      </c>
      <c r="DX187" s="324" t="e">
        <f t="shared" si="453"/>
        <v>#DIV/0!</v>
      </c>
      <c r="DY187" s="325" t="e">
        <f t="shared" si="519"/>
        <v>#DIV/0!</v>
      </c>
      <c r="DZ187" s="326" t="e">
        <f t="shared" si="520"/>
        <v>#DIV/0!</v>
      </c>
      <c r="EA187" s="326" t="e">
        <f t="shared" si="521"/>
        <v>#DIV/0!</v>
      </c>
      <c r="EB187" s="324" t="e">
        <f t="shared" si="522"/>
        <v>#DIV/0!</v>
      </c>
      <c r="EC187" s="326" t="e">
        <f t="shared" si="523"/>
        <v>#DIV/0!</v>
      </c>
      <c r="ED187" s="324" t="e">
        <f t="shared" si="524"/>
        <v>#DIV/0!</v>
      </c>
      <c r="EE187" s="326"/>
      <c r="EF187" s="457">
        <f>'Picking Information'!B190</f>
        <v>0</v>
      </c>
      <c r="EG187" s="459">
        <f>'Picking Information'!C190</f>
        <v>0</v>
      </c>
      <c r="EH187" s="510">
        <f>IF($EG187="a",'Alpha Ejection Compiler'!G187,IF($EG187="z",'Alpha Ejection Compiler'!N187,IF($EG187="t",'Alpha Ejection Compiler'!U187,IF($EG187="m",'Alpha Ejection Compiler'!AB187,-1))))</f>
        <v>-1</v>
      </c>
      <c r="EI187" s="511">
        <f>'Alpha Ejection Compiler'!E187</f>
        <v>-1</v>
      </c>
      <c r="EJ187" s="30">
        <f>IF($EG187="a",'Alpha Ejection Compiler'!H187,IF($EG187="z",'Alpha Ejection Compiler'!O187,IF($EG187="t",'Alpha Ejection Compiler'!V187,IF($EG187="m",'Alpha Ejection Compiler'!AC187,-1))))</f>
        <v>-1</v>
      </c>
      <c r="EK187" s="30">
        <f>IF($EG187="a",'Alpha Ejection Compiler'!I187,IF($EG187="z",'Alpha Ejection Compiler'!P187,IF($EG187="t",'Alpha Ejection Compiler'!W187,IF($EG187="m",'Alpha Ejection Compiler'!AD187,-1))))</f>
        <v>-1</v>
      </c>
      <c r="EL187" s="30">
        <f>IF($EG187="a",'Alpha Ejection Compiler'!J187,IF($EG187="z",'Alpha Ejection Compiler'!Q187,IF($EG187="t",'Alpha Ejection Compiler'!X187,IF($EG187="m",'Alpha Ejection Compiler'!AE187,-1))))</f>
        <v>-1</v>
      </c>
      <c r="EM187" s="30">
        <f>IF($EG187="a",'Alpha Ejection Compiler'!K187,IF($EG187="z",'Alpha Ejection Compiler'!R187,IF($EG187="t",'Alpha Ejection Compiler'!Y187,IF($EG187="m",'Alpha Ejection Compiler'!AF187,-1))))</f>
        <v>-1</v>
      </c>
      <c r="EN187" s="30">
        <f t="shared" si="525"/>
        <v>-1</v>
      </c>
      <c r="EO187" s="30" t="e">
        <f t="shared" si="526"/>
        <v>#DIV/0!</v>
      </c>
      <c r="EP187" s="213">
        <f t="shared" si="454"/>
        <v>0</v>
      </c>
      <c r="EQ187" s="474" t="e">
        <f t="shared" si="455"/>
        <v>#DIV/0!</v>
      </c>
      <c r="ER187" s="475" t="e">
        <f t="shared" si="527"/>
        <v>#DIV/0!</v>
      </c>
      <c r="ES187" s="473" t="e">
        <f t="shared" si="528"/>
        <v>#DIV/0!</v>
      </c>
      <c r="ET187" s="476" t="e">
        <f t="shared" si="529"/>
        <v>#DIV/0!</v>
      </c>
      <c r="EU187" s="478" t="e">
        <f t="shared" si="530"/>
        <v>#DIV/0!</v>
      </c>
      <c r="EV187" s="477" t="e">
        <f t="shared" si="531"/>
        <v>#DIV/0!</v>
      </c>
      <c r="EW187" s="474" t="e">
        <f t="shared" si="532"/>
        <v>#DIV/0!</v>
      </c>
      <c r="EX187" s="474"/>
      <c r="EZ187" s="128">
        <f t="shared" si="533"/>
        <v>0</v>
      </c>
      <c r="FA187" s="63">
        <f t="shared" si="534"/>
        <v>0</v>
      </c>
      <c r="FB187" s="67">
        <f t="shared" si="535"/>
        <v>0</v>
      </c>
      <c r="FC187" s="63">
        <f t="shared" si="536"/>
        <v>0</v>
      </c>
      <c r="FD187" s="63">
        <f t="shared" si="537"/>
        <v>0</v>
      </c>
      <c r="FE187" s="67" t="e">
        <f t="shared" si="538"/>
        <v>#DIV/0!</v>
      </c>
      <c r="FF187" s="67" t="e">
        <f t="shared" si="539"/>
        <v>#DIV/0!</v>
      </c>
      <c r="FG187" s="64" t="e">
        <f t="shared" si="540"/>
        <v>#DIV/0!</v>
      </c>
      <c r="FH187" s="65" t="e">
        <f t="shared" si="541"/>
        <v>#DIV/0!</v>
      </c>
      <c r="FI187" s="65" t="e">
        <f t="shared" si="542"/>
        <v>#DIV/0!</v>
      </c>
      <c r="FJ187" s="65" t="e">
        <f t="shared" si="543"/>
        <v>#DIV/0!</v>
      </c>
      <c r="FK187" s="63">
        <f t="shared" si="544"/>
        <v>0</v>
      </c>
      <c r="FL187" s="63" t="e">
        <f t="shared" si="545"/>
        <v>#DIV/0!</v>
      </c>
      <c r="FM187" s="63" t="e">
        <f t="shared" si="546"/>
        <v>#DIV/0!</v>
      </c>
      <c r="FN187" s="65" t="e">
        <f t="shared" si="456"/>
        <v>#DIV/0!</v>
      </c>
      <c r="FO187" s="66" t="e">
        <f t="shared" si="547"/>
        <v>#DIV/0!</v>
      </c>
      <c r="FQ187" s="73">
        <f>IF('Picking Information'!U190="Y",'Calculations Page'!FG187,-1)</f>
        <v>-1</v>
      </c>
      <c r="FR187" s="72">
        <f>IF('Picking Information'!U190="Y",'Calculations Page'!FN187,-1)</f>
        <v>-1</v>
      </c>
      <c r="FS187" s="72" t="e">
        <f>IF('Picking Information'!A190="Y",1,'Calculations Page'!X187)</f>
        <v>#DIV/0!</v>
      </c>
      <c r="FT187" s="72">
        <f t="shared" si="457"/>
        <v>99.853999999999999</v>
      </c>
      <c r="FU187" s="72" t="e">
        <f t="shared" si="548"/>
        <v>#DIV/0!</v>
      </c>
      <c r="FV187" s="72" t="e">
        <f t="shared" si="458"/>
        <v>#DIV/0!</v>
      </c>
      <c r="FW187" s="74" t="e">
        <f t="shared" si="549"/>
        <v>#DIV/0!</v>
      </c>
      <c r="FY187" s="79">
        <f t="shared" si="431"/>
        <v>0</v>
      </c>
      <c r="FZ187" s="80" t="e">
        <f t="shared" si="432"/>
        <v>#DIV/0!</v>
      </c>
      <c r="GA187" s="80">
        <f>(DE187/1000)/'Calculations Page'!EH187</f>
        <v>0</v>
      </c>
      <c r="GB187" s="80" t="e">
        <f t="shared" si="433"/>
        <v>#DIV/0!</v>
      </c>
      <c r="GC187" s="80">
        <f>(DG187/1000)/'Calculations Page'!EH187</f>
        <v>0</v>
      </c>
      <c r="GD187" s="80" t="e">
        <f t="shared" si="434"/>
        <v>#DIV/0!</v>
      </c>
      <c r="GE187" s="80">
        <f>(DI187/1000)/'Calculations Page'!EH187</f>
        <v>0</v>
      </c>
      <c r="GF187" s="80" t="e">
        <f t="shared" si="435"/>
        <v>#DIV/0!</v>
      </c>
      <c r="GG187" s="81">
        <f t="shared" si="550"/>
        <v>0</v>
      </c>
      <c r="GH187" s="516">
        <f t="shared" si="436"/>
        <v>0</v>
      </c>
      <c r="GI187" s="515"/>
      <c r="GJ187" s="243"/>
      <c r="GK187" s="85" t="str">
        <f t="shared" si="551"/>
        <v>0.000</v>
      </c>
      <c r="GL187" s="86" t="e">
        <f t="shared" si="552"/>
        <v>#DIV/0!</v>
      </c>
      <c r="GM187" s="86" t="str">
        <f t="shared" si="553"/>
        <v>0.00</v>
      </c>
      <c r="GN187" s="86" t="e">
        <f t="shared" si="554"/>
        <v>#DIV/0!</v>
      </c>
      <c r="GO187" s="86" t="str">
        <f t="shared" si="555"/>
        <v>0.00</v>
      </c>
      <c r="GP187" s="86" t="e">
        <f t="shared" si="556"/>
        <v>#DIV/0!</v>
      </c>
      <c r="GQ187" s="86" t="str">
        <f t="shared" si="557"/>
        <v>0.00</v>
      </c>
      <c r="GR187" s="86" t="e">
        <f t="shared" si="558"/>
        <v>#DIV/0!</v>
      </c>
      <c r="GS187" s="86" t="str">
        <f t="shared" si="559"/>
        <v>-1.00</v>
      </c>
      <c r="GT187" s="86" t="e">
        <f t="shared" si="560"/>
        <v>#DIV/0!</v>
      </c>
      <c r="GU187" s="86" t="e">
        <f t="shared" si="561"/>
        <v>#DIV/0!</v>
      </c>
      <c r="GV187" s="87" t="e">
        <f t="shared" si="562"/>
        <v>#DIV/0!</v>
      </c>
      <c r="GW187" s="87" t="str">
        <f t="shared" si="563"/>
        <v>-1.00</v>
      </c>
      <c r="GX187" s="129"/>
      <c r="GY187" s="93"/>
    </row>
    <row r="188" spans="1:207">
      <c r="A188" s="39">
        <f>'Picking Information'!B191</f>
        <v>0</v>
      </c>
      <c r="B188" s="40">
        <f>'Picking Information'!D191</f>
        <v>0</v>
      </c>
      <c r="C188" s="40">
        <f>'Picking Information'!E191</f>
        <v>0</v>
      </c>
      <c r="D188" s="45">
        <f>'Picking Information'!F191</f>
        <v>0</v>
      </c>
      <c r="E188" s="45">
        <v>1</v>
      </c>
      <c r="F188" s="121">
        <f>'Picking Information'!H191</f>
        <v>0</v>
      </c>
      <c r="G188" s="121">
        <f>'Picking Information'!I191</f>
        <v>0</v>
      </c>
      <c r="H188" s="121">
        <f>'Picking Information'!J191</f>
        <v>0</v>
      </c>
      <c r="I188" s="121">
        <f>'Picking Information'!K191</f>
        <v>0</v>
      </c>
      <c r="J188" s="121">
        <f t="shared" si="459"/>
        <v>0</v>
      </c>
      <c r="K188" s="121">
        <f t="shared" si="460"/>
        <v>0</v>
      </c>
      <c r="L188" s="121">
        <f t="shared" si="461"/>
        <v>0</v>
      </c>
      <c r="M188" s="121">
        <f>IF('Picking Information'!P191="N",'Calculations Page'!F188*1.5,'Calculations Page'!F188)</f>
        <v>0</v>
      </c>
      <c r="N188" s="46">
        <f>'Picking Information'!R191</f>
        <v>0</v>
      </c>
      <c r="O188" s="222"/>
      <c r="P188" s="47">
        <f t="shared" si="462"/>
        <v>0</v>
      </c>
      <c r="Q188" s="306">
        <f t="shared" si="463"/>
        <v>-1</v>
      </c>
      <c r="R188" s="47">
        <f t="shared" si="464"/>
        <v>1</v>
      </c>
      <c r="S188" s="47" t="e">
        <f t="shared" si="465"/>
        <v>#DIV/0!</v>
      </c>
      <c r="T188" s="47" t="e">
        <f t="shared" si="466"/>
        <v>#DIV/0!</v>
      </c>
      <c r="U188" s="47">
        <f t="shared" si="467"/>
        <v>0.77821011673151741</v>
      </c>
      <c r="V188" s="47" t="e">
        <f t="shared" si="468"/>
        <v>#DIV/0!</v>
      </c>
      <c r="W188" s="47" t="e">
        <f t="shared" si="469"/>
        <v>#DIV/0!</v>
      </c>
      <c r="X188" s="239" t="e">
        <f t="shared" si="470"/>
        <v>#DIV/0!</v>
      </c>
      <c r="Y188" s="306">
        <f t="shared" si="437"/>
        <v>-6350.29</v>
      </c>
      <c r="Z188" s="306">
        <f t="shared" si="438"/>
        <v>-5</v>
      </c>
      <c r="AA188" s="192"/>
      <c r="AB188" s="192"/>
      <c r="AC188" s="192"/>
      <c r="AD188" s="192"/>
      <c r="AE188" s="192"/>
      <c r="AF188" s="192"/>
      <c r="AG188" s="251">
        <f t="shared" si="425"/>
        <v>1433738424205.7283</v>
      </c>
      <c r="AH188" s="246">
        <f t="shared" si="471"/>
        <v>8608725199.2922001</v>
      </c>
      <c r="AI188" s="246">
        <f t="shared" si="426"/>
        <v>1691112105561.1543</v>
      </c>
      <c r="AJ188" s="246">
        <f t="shared" si="472"/>
        <v>13847555888.523577</v>
      </c>
      <c r="AK188" s="246">
        <f t="shared" si="427"/>
        <v>174546574.43947619</v>
      </c>
      <c r="AL188" s="246">
        <f t="shared" si="473"/>
        <v>79527107.403615773</v>
      </c>
      <c r="AM188" s="213">
        <f t="shared" si="439"/>
        <v>0</v>
      </c>
      <c r="AN188" s="256">
        <f t="shared" si="474"/>
        <v>1303284548.9639471</v>
      </c>
      <c r="AO188" s="252">
        <f t="shared" si="475"/>
        <v>1433738424205.7283</v>
      </c>
      <c r="AP188" s="252">
        <f t="shared" si="428"/>
        <v>-2.199E-3</v>
      </c>
      <c r="AQ188" s="252">
        <f t="shared" si="429"/>
        <v>-0.99998423165137618</v>
      </c>
      <c r="AR188" s="252">
        <f t="shared" si="476"/>
        <v>8608725199.2922001</v>
      </c>
      <c r="AS188" s="252">
        <f t="shared" si="430"/>
        <v>1.6318924942564423E-4</v>
      </c>
      <c r="AT188" s="252">
        <f t="shared" si="477"/>
        <v>-7.452123257462559E-2</v>
      </c>
      <c r="AU188" s="252">
        <f t="shared" si="478"/>
        <v>137290153.01859486</v>
      </c>
      <c r="AV188" s="252">
        <f t="shared" si="440"/>
        <v>9456562.6330664139</v>
      </c>
      <c r="AW188" s="252">
        <f t="shared" si="479"/>
        <v>996169.97067578149</v>
      </c>
      <c r="AX188" s="252">
        <f t="shared" si="441"/>
        <v>2673662207.5426502</v>
      </c>
      <c r="AY188" s="252">
        <f t="shared" si="442"/>
        <v>1691112105561.1543</v>
      </c>
      <c r="AZ188" s="252">
        <f t="shared" si="443"/>
        <v>-0.13029600894067567</v>
      </c>
      <c r="BA188" s="252">
        <f t="shared" si="444"/>
        <v>-1</v>
      </c>
      <c r="BB188" s="252">
        <f t="shared" si="445"/>
        <v>13847555888.523577</v>
      </c>
      <c r="BC188" s="252">
        <f t="shared" si="446"/>
        <v>5.34545603211162E-4</v>
      </c>
      <c r="BD188" s="252">
        <f t="shared" si="447"/>
        <v>-4.1025163014571245E-3</v>
      </c>
      <c r="BE188" s="252">
        <f t="shared" si="448"/>
        <v>26831629.130094022</v>
      </c>
      <c r="BF188" s="252">
        <f t="shared" si="480"/>
        <v>269331.52955150726</v>
      </c>
      <c r="BG188" s="252">
        <f t="shared" si="481"/>
        <v>124328.76421099737</v>
      </c>
      <c r="BH188" s="213"/>
      <c r="BI188" s="213"/>
      <c r="BJ188" s="213"/>
      <c r="BK188" s="213"/>
      <c r="BL188" s="213">
        <f t="shared" si="449"/>
        <v>0</v>
      </c>
      <c r="BM188" s="485">
        <f>(($AC$20-'ICPMS Data'!V189)/('ICPMS Data'!V189/$AC$12-1)*AG188)</f>
        <v>-1850960534.9337795</v>
      </c>
      <c r="BN188" s="485">
        <f t="shared" si="482"/>
        <v>1433738424205.7283</v>
      </c>
      <c r="BO188" s="485">
        <f>$AC$33-'ICPMS Data'!V189</f>
        <v>9.9999999999999995E-7</v>
      </c>
      <c r="BP188" s="485">
        <f>'ICPMS Data'!V189/$AC$12-1</f>
        <v>-1</v>
      </c>
      <c r="BQ188" s="485">
        <f t="shared" si="483"/>
        <v>8608725199.2922001</v>
      </c>
      <c r="BR188" s="485">
        <f>SQRT($AD$33^2+'ICPMS Data'!W189^2)</f>
        <v>1.0000000000000001E-9</v>
      </c>
      <c r="BS188" s="485" t="e">
        <f>BP188*SQRT(('ICPMS Data'!W189/'ICPMS Data'!V189)^2+($AE$12/$AC$12)^2)</f>
        <v>#DIV/0!</v>
      </c>
      <c r="BT188" s="485" t="e">
        <f t="shared" si="484"/>
        <v>#DIV/0!</v>
      </c>
      <c r="BU188" s="485">
        <f t="shared" si="450"/>
        <v>-13430470.148556642</v>
      </c>
      <c r="BV188" s="485" t="e">
        <f t="shared" si="485"/>
        <v>#DIV/0!</v>
      </c>
      <c r="BW188" s="485">
        <f>AI188*(($AC$21-'ICPMS Data'!X189)/('ICPMS Data'!X189/$AC$13-1))</f>
        <v>-217673186930.44394</v>
      </c>
      <c r="BX188" s="485">
        <f t="shared" si="486"/>
        <v>1691112105561.1543</v>
      </c>
      <c r="BY188" s="485">
        <f>$AC$34-'ICPMS Data'!X189</f>
        <v>9.9999999999999995E-7</v>
      </c>
      <c r="BZ188" s="485">
        <f>'ICPMS Data'!X189/$AC$13-1</f>
        <v>-1</v>
      </c>
      <c r="CA188" s="485">
        <f t="shared" si="487"/>
        <v>13847555888.523577</v>
      </c>
      <c r="CB188" s="485">
        <f>SQRT($AD$34^2+'ICPMS Data'!Y189^2)</f>
        <v>1.0000000000000001E-9</v>
      </c>
      <c r="CC188" s="485" t="e">
        <f>BZ188*SQRT(('ICPMS Data'!Y189/'ICPMS Data'!X189)^2+($AE$13/$AC$13)^2)</f>
        <v>#DIV/0!</v>
      </c>
      <c r="CD188" s="485" t="e">
        <f t="shared" si="488"/>
        <v>#DIV/0!</v>
      </c>
      <c r="CE188" s="485">
        <f>AK188*'ICPMS Data'!Z189</f>
        <v>0</v>
      </c>
      <c r="CF188" s="485" t="e">
        <f>CE188*SQRT((AL188/AK188)^2+('ICPMS Data'!AA189/'ICPMS Data'!Z189)^2)</f>
        <v>#DIV/0!</v>
      </c>
      <c r="CG188" s="213">
        <f t="shared" si="489"/>
        <v>0</v>
      </c>
      <c r="CH188" s="262">
        <f t="shared" si="490"/>
        <v>-3154245083.8977265</v>
      </c>
      <c r="CI188" s="257" t="e">
        <f t="shared" si="491"/>
        <v>#DIV/0!</v>
      </c>
      <c r="CJ188" s="257">
        <f t="shared" si="451"/>
        <v>-22887032.781623054</v>
      </c>
      <c r="CK188" s="257" t="e">
        <f t="shared" si="492"/>
        <v>#DIV/0!</v>
      </c>
      <c r="CL188" s="262">
        <f t="shared" si="493"/>
        <v>-220346849137.9866</v>
      </c>
      <c r="CM188" s="257" t="e">
        <f t="shared" si="494"/>
        <v>#DIV/0!</v>
      </c>
      <c r="CN188" s="262">
        <f t="shared" si="495"/>
        <v>-269331.52955150726</v>
      </c>
      <c r="CO188" s="257" t="e">
        <f t="shared" si="496"/>
        <v>#DIV/0!</v>
      </c>
      <c r="CP188" s="286"/>
      <c r="CQ188" s="218">
        <f t="shared" si="497"/>
        <v>0</v>
      </c>
      <c r="CR188" s="48" t="e">
        <f t="shared" si="498"/>
        <v>#DIV/0!</v>
      </c>
      <c r="CS188" s="219">
        <f t="shared" si="499"/>
        <v>0</v>
      </c>
      <c r="CT188" s="219" t="e">
        <f t="shared" si="500"/>
        <v>#DIV/0!</v>
      </c>
      <c r="CU188" s="323" t="e">
        <f t="shared" si="501"/>
        <v>#DIV/0!</v>
      </c>
      <c r="CV188" s="219">
        <f t="shared" si="502"/>
        <v>0</v>
      </c>
      <c r="CW188" s="219" t="e">
        <f t="shared" si="503"/>
        <v>#DIV/0!</v>
      </c>
      <c r="CX188" s="323" t="e">
        <f t="shared" si="504"/>
        <v>#DIV/0!</v>
      </c>
      <c r="CY188" s="48">
        <f t="shared" si="505"/>
        <v>0</v>
      </c>
      <c r="CZ188" s="48" t="e">
        <f t="shared" si="506"/>
        <v>#DIV/0!</v>
      </c>
      <c r="DA188" s="323" t="e">
        <f t="shared" si="507"/>
        <v>#DIV/0!</v>
      </c>
      <c r="DB188" s="219">
        <f t="shared" si="508"/>
        <v>0</v>
      </c>
      <c r="DC188" s="219">
        <f t="shared" si="509"/>
        <v>0</v>
      </c>
      <c r="DD188" s="213"/>
      <c r="DE188" s="267">
        <f t="shared" si="510"/>
        <v>0</v>
      </c>
      <c r="DF188" s="263" t="e">
        <f t="shared" si="511"/>
        <v>#DIV/0!</v>
      </c>
      <c r="DG188" s="263">
        <f t="shared" si="512"/>
        <v>0</v>
      </c>
      <c r="DH188" s="263" t="e">
        <f t="shared" si="513"/>
        <v>#DIV/0!</v>
      </c>
      <c r="DI188" s="263">
        <f t="shared" si="514"/>
        <v>0</v>
      </c>
      <c r="DJ188" s="268">
        <f t="shared" si="515"/>
        <v>0</v>
      </c>
      <c r="DL188" s="49">
        <f>'He Data'!P190/(1000000000*22413.6)</f>
        <v>0</v>
      </c>
      <c r="DM188" s="45" t="e">
        <f>DL188*('He Data'!Q190/'He Data'!P190)</f>
        <v>#DIV/0!</v>
      </c>
      <c r="DN188" s="50">
        <f t="shared" si="516"/>
        <v>0</v>
      </c>
      <c r="DO188" s="51" t="e">
        <f>DN188*('He Data'!Q190/'He Data'!P190)</f>
        <v>#DIV/0!</v>
      </c>
      <c r="DP188" s="50" t="e">
        <f t="shared" si="517"/>
        <v>#DIV/0!</v>
      </c>
      <c r="DQ188" s="50" t="e">
        <f t="shared" si="518"/>
        <v>#DIV/0!</v>
      </c>
      <c r="DR188" s="50">
        <f>('He Data'!P190/1000000000)*0.0000000008107131194</f>
        <v>0</v>
      </c>
      <c r="DS188" s="50">
        <f>('He Data'!P190/1000000000)/3785.41178*42</f>
        <v>0</v>
      </c>
      <c r="DW188" s="213">
        <f t="shared" si="452"/>
        <v>0</v>
      </c>
      <c r="DX188" s="324" t="e">
        <f t="shared" si="453"/>
        <v>#DIV/0!</v>
      </c>
      <c r="DY188" s="325" t="e">
        <f t="shared" si="519"/>
        <v>#DIV/0!</v>
      </c>
      <c r="DZ188" s="326" t="e">
        <f t="shared" si="520"/>
        <v>#DIV/0!</v>
      </c>
      <c r="EA188" s="326" t="e">
        <f t="shared" si="521"/>
        <v>#DIV/0!</v>
      </c>
      <c r="EB188" s="324" t="e">
        <f t="shared" si="522"/>
        <v>#DIV/0!</v>
      </c>
      <c r="EC188" s="326" t="e">
        <f t="shared" si="523"/>
        <v>#DIV/0!</v>
      </c>
      <c r="ED188" s="324" t="e">
        <f t="shared" si="524"/>
        <v>#DIV/0!</v>
      </c>
      <c r="EE188" s="326"/>
      <c r="EF188" s="457">
        <f>'Picking Information'!B191</f>
        <v>0</v>
      </c>
      <c r="EG188" s="459">
        <f>'Picking Information'!C191</f>
        <v>0</v>
      </c>
      <c r="EH188" s="510">
        <f>IF($EG188="a",'Alpha Ejection Compiler'!G188,IF($EG188="z",'Alpha Ejection Compiler'!N188,IF($EG188="t",'Alpha Ejection Compiler'!U188,IF($EG188="m",'Alpha Ejection Compiler'!AB188,-1))))</f>
        <v>-1</v>
      </c>
      <c r="EI188" s="511">
        <f>'Alpha Ejection Compiler'!E188</f>
        <v>-1</v>
      </c>
      <c r="EJ188" s="30">
        <f>IF($EG188="a",'Alpha Ejection Compiler'!H188,IF($EG188="z",'Alpha Ejection Compiler'!O188,IF($EG188="t",'Alpha Ejection Compiler'!V188,IF($EG188="m",'Alpha Ejection Compiler'!AC188,-1))))</f>
        <v>-1</v>
      </c>
      <c r="EK188" s="30">
        <f>IF($EG188="a",'Alpha Ejection Compiler'!I188,IF($EG188="z",'Alpha Ejection Compiler'!P188,IF($EG188="t",'Alpha Ejection Compiler'!W188,IF($EG188="m",'Alpha Ejection Compiler'!AD188,-1))))</f>
        <v>-1</v>
      </c>
      <c r="EL188" s="30">
        <f>IF($EG188="a",'Alpha Ejection Compiler'!J188,IF($EG188="z",'Alpha Ejection Compiler'!Q188,IF($EG188="t",'Alpha Ejection Compiler'!X188,IF($EG188="m",'Alpha Ejection Compiler'!AE188,-1))))</f>
        <v>-1</v>
      </c>
      <c r="EM188" s="30">
        <f>IF($EG188="a",'Alpha Ejection Compiler'!K188,IF($EG188="z",'Alpha Ejection Compiler'!R188,IF($EG188="t",'Alpha Ejection Compiler'!Y188,IF($EG188="m",'Alpha Ejection Compiler'!AF188,-1))))</f>
        <v>-1</v>
      </c>
      <c r="EN188" s="30">
        <f t="shared" si="525"/>
        <v>-1</v>
      </c>
      <c r="EO188" s="30" t="e">
        <f t="shared" si="526"/>
        <v>#DIV/0!</v>
      </c>
      <c r="EP188" s="213">
        <f t="shared" si="454"/>
        <v>0</v>
      </c>
      <c r="EQ188" s="474" t="e">
        <f t="shared" si="455"/>
        <v>#DIV/0!</v>
      </c>
      <c r="ER188" s="475" t="e">
        <f t="shared" si="527"/>
        <v>#DIV/0!</v>
      </c>
      <c r="ES188" s="473" t="e">
        <f t="shared" si="528"/>
        <v>#DIV/0!</v>
      </c>
      <c r="ET188" s="476" t="e">
        <f t="shared" si="529"/>
        <v>#DIV/0!</v>
      </c>
      <c r="EU188" s="478" t="e">
        <f t="shared" si="530"/>
        <v>#DIV/0!</v>
      </c>
      <c r="EV188" s="477" t="e">
        <f t="shared" si="531"/>
        <v>#DIV/0!</v>
      </c>
      <c r="EW188" s="474" t="e">
        <f t="shared" si="532"/>
        <v>#DIV/0!</v>
      </c>
      <c r="EX188" s="474"/>
      <c r="EZ188" s="128">
        <f t="shared" si="533"/>
        <v>0</v>
      </c>
      <c r="FA188" s="63">
        <f t="shared" si="534"/>
        <v>0</v>
      </c>
      <c r="FB188" s="67">
        <f t="shared" si="535"/>
        <v>0</v>
      </c>
      <c r="FC188" s="63">
        <f t="shared" si="536"/>
        <v>0</v>
      </c>
      <c r="FD188" s="63">
        <f t="shared" si="537"/>
        <v>0</v>
      </c>
      <c r="FE188" s="67" t="e">
        <f t="shared" si="538"/>
        <v>#DIV/0!</v>
      </c>
      <c r="FF188" s="67" t="e">
        <f t="shared" si="539"/>
        <v>#DIV/0!</v>
      </c>
      <c r="FG188" s="64" t="e">
        <f t="shared" si="540"/>
        <v>#DIV/0!</v>
      </c>
      <c r="FH188" s="65" t="e">
        <f t="shared" si="541"/>
        <v>#DIV/0!</v>
      </c>
      <c r="FI188" s="65" t="e">
        <f t="shared" si="542"/>
        <v>#DIV/0!</v>
      </c>
      <c r="FJ188" s="65" t="e">
        <f t="shared" si="543"/>
        <v>#DIV/0!</v>
      </c>
      <c r="FK188" s="63">
        <f t="shared" si="544"/>
        <v>0</v>
      </c>
      <c r="FL188" s="63" t="e">
        <f t="shared" si="545"/>
        <v>#DIV/0!</v>
      </c>
      <c r="FM188" s="63" t="e">
        <f t="shared" si="546"/>
        <v>#DIV/0!</v>
      </c>
      <c r="FN188" s="65" t="e">
        <f t="shared" si="456"/>
        <v>#DIV/0!</v>
      </c>
      <c r="FO188" s="66" t="e">
        <f t="shared" si="547"/>
        <v>#DIV/0!</v>
      </c>
      <c r="FQ188" s="73">
        <f>IF('Picking Information'!U191="Y",'Calculations Page'!FG188,-1)</f>
        <v>-1</v>
      </c>
      <c r="FR188" s="72">
        <f>IF('Picking Information'!U191="Y",'Calculations Page'!FN188,-1)</f>
        <v>-1</v>
      </c>
      <c r="FS188" s="72" t="e">
        <f>IF('Picking Information'!A191="Y",1,'Calculations Page'!X188)</f>
        <v>#DIV/0!</v>
      </c>
      <c r="FT188" s="72">
        <f t="shared" si="457"/>
        <v>99.853999999999999</v>
      </c>
      <c r="FU188" s="72" t="e">
        <f t="shared" si="548"/>
        <v>#DIV/0!</v>
      </c>
      <c r="FV188" s="72" t="e">
        <f t="shared" si="458"/>
        <v>#DIV/0!</v>
      </c>
      <c r="FW188" s="74" t="e">
        <f t="shared" si="549"/>
        <v>#DIV/0!</v>
      </c>
      <c r="FY188" s="79">
        <f t="shared" si="431"/>
        <v>0</v>
      </c>
      <c r="FZ188" s="80" t="e">
        <f t="shared" si="432"/>
        <v>#DIV/0!</v>
      </c>
      <c r="GA188" s="80">
        <f>(DE188/1000)/'Calculations Page'!EH188</f>
        <v>0</v>
      </c>
      <c r="GB188" s="80" t="e">
        <f t="shared" si="433"/>
        <v>#DIV/0!</v>
      </c>
      <c r="GC188" s="80">
        <f>(DG188/1000)/'Calculations Page'!EH188</f>
        <v>0</v>
      </c>
      <c r="GD188" s="80" t="e">
        <f t="shared" si="434"/>
        <v>#DIV/0!</v>
      </c>
      <c r="GE188" s="80">
        <f>(DI188/1000)/'Calculations Page'!EH188</f>
        <v>0</v>
      </c>
      <c r="GF188" s="80" t="e">
        <f t="shared" si="435"/>
        <v>#DIV/0!</v>
      </c>
      <c r="GG188" s="81">
        <f t="shared" si="550"/>
        <v>0</v>
      </c>
      <c r="GH188" s="516">
        <f t="shared" si="436"/>
        <v>0</v>
      </c>
      <c r="GI188" s="515"/>
      <c r="GJ188" s="243"/>
      <c r="GK188" s="85" t="str">
        <f t="shared" si="551"/>
        <v>0.000</v>
      </c>
      <c r="GL188" s="86" t="e">
        <f t="shared" si="552"/>
        <v>#DIV/0!</v>
      </c>
      <c r="GM188" s="86" t="str">
        <f t="shared" si="553"/>
        <v>0.00</v>
      </c>
      <c r="GN188" s="86" t="e">
        <f t="shared" si="554"/>
        <v>#DIV/0!</v>
      </c>
      <c r="GO188" s="86" t="str">
        <f t="shared" si="555"/>
        <v>0.00</v>
      </c>
      <c r="GP188" s="86" t="e">
        <f t="shared" si="556"/>
        <v>#DIV/0!</v>
      </c>
      <c r="GQ188" s="86" t="str">
        <f t="shared" si="557"/>
        <v>0.00</v>
      </c>
      <c r="GR188" s="86" t="e">
        <f t="shared" si="558"/>
        <v>#DIV/0!</v>
      </c>
      <c r="GS188" s="86" t="str">
        <f t="shared" si="559"/>
        <v>-1.00</v>
      </c>
      <c r="GT188" s="86" t="e">
        <f t="shared" si="560"/>
        <v>#DIV/0!</v>
      </c>
      <c r="GU188" s="86" t="e">
        <f t="shared" si="561"/>
        <v>#DIV/0!</v>
      </c>
      <c r="GV188" s="87" t="e">
        <f t="shared" si="562"/>
        <v>#DIV/0!</v>
      </c>
      <c r="GW188" s="87" t="str">
        <f t="shared" si="563"/>
        <v>-1.00</v>
      </c>
      <c r="GX188" s="129"/>
      <c r="GY188" s="93"/>
    </row>
    <row r="189" spans="1:207">
      <c r="A189" s="39">
        <f>'Picking Information'!B192</f>
        <v>0</v>
      </c>
      <c r="B189" s="40">
        <f>'Picking Information'!D192</f>
        <v>0</v>
      </c>
      <c r="C189" s="40">
        <f>'Picking Information'!E192</f>
        <v>0</v>
      </c>
      <c r="D189" s="45">
        <f>'Picking Information'!F192</f>
        <v>0</v>
      </c>
      <c r="E189" s="45">
        <v>1</v>
      </c>
      <c r="F189" s="121">
        <f>'Picking Information'!H192</f>
        <v>0</v>
      </c>
      <c r="G189" s="121">
        <f>'Picking Information'!I192</f>
        <v>0</v>
      </c>
      <c r="H189" s="121">
        <f>'Picking Information'!J192</f>
        <v>0</v>
      </c>
      <c r="I189" s="121">
        <f>'Picking Information'!K192</f>
        <v>0</v>
      </c>
      <c r="J189" s="121">
        <f t="shared" si="459"/>
        <v>0</v>
      </c>
      <c r="K189" s="121">
        <f t="shared" si="460"/>
        <v>0</v>
      </c>
      <c r="L189" s="121">
        <f t="shared" si="461"/>
        <v>0</v>
      </c>
      <c r="M189" s="121">
        <f>IF('Picking Information'!P192="N",'Calculations Page'!F189*1.5,'Calculations Page'!F189)</f>
        <v>0</v>
      </c>
      <c r="N189" s="46">
        <f>'Picking Information'!R192</f>
        <v>0</v>
      </c>
      <c r="O189" s="222"/>
      <c r="P189" s="47">
        <f t="shared" si="462"/>
        <v>0</v>
      </c>
      <c r="Q189" s="306">
        <f t="shared" si="463"/>
        <v>-1</v>
      </c>
      <c r="R189" s="47">
        <f t="shared" si="464"/>
        <v>1</v>
      </c>
      <c r="S189" s="47" t="e">
        <f t="shared" si="465"/>
        <v>#DIV/0!</v>
      </c>
      <c r="T189" s="47" t="e">
        <f t="shared" si="466"/>
        <v>#DIV/0!</v>
      </c>
      <c r="U189" s="47">
        <f t="shared" si="467"/>
        <v>0.77821011673151741</v>
      </c>
      <c r="V189" s="47" t="e">
        <f t="shared" si="468"/>
        <v>#DIV/0!</v>
      </c>
      <c r="W189" s="47" t="e">
        <f t="shared" si="469"/>
        <v>#DIV/0!</v>
      </c>
      <c r="X189" s="239" t="e">
        <f t="shared" si="470"/>
        <v>#DIV/0!</v>
      </c>
      <c r="Y189" s="306">
        <f t="shared" si="437"/>
        <v>-6350.29</v>
      </c>
      <c r="Z189" s="306">
        <f t="shared" si="438"/>
        <v>-5</v>
      </c>
      <c r="AA189" s="192"/>
      <c r="AB189" s="192"/>
      <c r="AC189" s="192"/>
      <c r="AD189" s="192"/>
      <c r="AE189" s="192"/>
      <c r="AF189" s="192"/>
      <c r="AG189" s="251">
        <f t="shared" si="425"/>
        <v>1433738424205.7283</v>
      </c>
      <c r="AH189" s="246">
        <f t="shared" si="471"/>
        <v>8608725199.2922001</v>
      </c>
      <c r="AI189" s="246">
        <f t="shared" si="426"/>
        <v>1691112105561.1543</v>
      </c>
      <c r="AJ189" s="246">
        <f t="shared" si="472"/>
        <v>13847555888.523577</v>
      </c>
      <c r="AK189" s="246">
        <f t="shared" si="427"/>
        <v>174546574.43947619</v>
      </c>
      <c r="AL189" s="246">
        <f t="shared" si="473"/>
        <v>79527107.403615773</v>
      </c>
      <c r="AM189" s="213">
        <f t="shared" si="439"/>
        <v>0</v>
      </c>
      <c r="AN189" s="256">
        <f t="shared" si="474"/>
        <v>1303284548.9639471</v>
      </c>
      <c r="AO189" s="252">
        <f t="shared" si="475"/>
        <v>1433738424205.7283</v>
      </c>
      <c r="AP189" s="252">
        <f t="shared" si="428"/>
        <v>-2.199E-3</v>
      </c>
      <c r="AQ189" s="252">
        <f t="shared" si="429"/>
        <v>-0.99998423165137618</v>
      </c>
      <c r="AR189" s="252">
        <f t="shared" si="476"/>
        <v>8608725199.2922001</v>
      </c>
      <c r="AS189" s="252">
        <f t="shared" si="430"/>
        <v>1.6318924942564423E-4</v>
      </c>
      <c r="AT189" s="252">
        <f t="shared" si="477"/>
        <v>-7.452123257462559E-2</v>
      </c>
      <c r="AU189" s="252">
        <f t="shared" si="478"/>
        <v>137290153.01859486</v>
      </c>
      <c r="AV189" s="252">
        <f t="shared" si="440"/>
        <v>9456562.6330664139</v>
      </c>
      <c r="AW189" s="252">
        <f t="shared" si="479"/>
        <v>996169.97067578149</v>
      </c>
      <c r="AX189" s="252">
        <f t="shared" si="441"/>
        <v>2673662207.5426502</v>
      </c>
      <c r="AY189" s="252">
        <f t="shared" si="442"/>
        <v>1691112105561.1543</v>
      </c>
      <c r="AZ189" s="252">
        <f t="shared" si="443"/>
        <v>-0.13029600894067567</v>
      </c>
      <c r="BA189" s="252">
        <f t="shared" si="444"/>
        <v>-1</v>
      </c>
      <c r="BB189" s="252">
        <f t="shared" si="445"/>
        <v>13847555888.523577</v>
      </c>
      <c r="BC189" s="252">
        <f t="shared" si="446"/>
        <v>5.34545603211162E-4</v>
      </c>
      <c r="BD189" s="252">
        <f t="shared" si="447"/>
        <v>-4.1025163014571245E-3</v>
      </c>
      <c r="BE189" s="252">
        <f t="shared" si="448"/>
        <v>26831629.130094022</v>
      </c>
      <c r="BF189" s="252">
        <f t="shared" si="480"/>
        <v>269331.52955150726</v>
      </c>
      <c r="BG189" s="252">
        <f t="shared" si="481"/>
        <v>124328.76421099737</v>
      </c>
      <c r="BH189" s="213"/>
      <c r="BI189" s="213"/>
      <c r="BJ189" s="213"/>
      <c r="BK189" s="213"/>
      <c r="BL189" s="213">
        <f t="shared" si="449"/>
        <v>0</v>
      </c>
      <c r="BM189" s="485">
        <f>(($AC$20-'ICPMS Data'!V190)/('ICPMS Data'!V190/$AC$12-1)*AG189)</f>
        <v>-1850960534.9337795</v>
      </c>
      <c r="BN189" s="485">
        <f t="shared" si="482"/>
        <v>1433738424205.7283</v>
      </c>
      <c r="BO189" s="485">
        <f>$AC$33-'ICPMS Data'!V190</f>
        <v>9.9999999999999995E-7</v>
      </c>
      <c r="BP189" s="485">
        <f>'ICPMS Data'!V190/$AC$12-1</f>
        <v>-1</v>
      </c>
      <c r="BQ189" s="485">
        <f t="shared" si="483"/>
        <v>8608725199.2922001</v>
      </c>
      <c r="BR189" s="485">
        <f>SQRT($AD$33^2+'ICPMS Data'!W190^2)</f>
        <v>1.0000000000000001E-9</v>
      </c>
      <c r="BS189" s="485" t="e">
        <f>BP189*SQRT(('ICPMS Data'!W190/'ICPMS Data'!V190)^2+($AE$12/$AC$12)^2)</f>
        <v>#DIV/0!</v>
      </c>
      <c r="BT189" s="485" t="e">
        <f t="shared" si="484"/>
        <v>#DIV/0!</v>
      </c>
      <c r="BU189" s="485">
        <f t="shared" si="450"/>
        <v>-13430470.148556642</v>
      </c>
      <c r="BV189" s="485" t="e">
        <f t="shared" si="485"/>
        <v>#DIV/0!</v>
      </c>
      <c r="BW189" s="485">
        <f>AI189*(($AC$21-'ICPMS Data'!X190)/('ICPMS Data'!X190/$AC$13-1))</f>
        <v>-217673186930.44394</v>
      </c>
      <c r="BX189" s="485">
        <f t="shared" si="486"/>
        <v>1691112105561.1543</v>
      </c>
      <c r="BY189" s="485">
        <f>$AC$34-'ICPMS Data'!X190</f>
        <v>9.9999999999999995E-7</v>
      </c>
      <c r="BZ189" s="485">
        <f>'ICPMS Data'!X190/$AC$13-1</f>
        <v>-1</v>
      </c>
      <c r="CA189" s="485">
        <f t="shared" si="487"/>
        <v>13847555888.523577</v>
      </c>
      <c r="CB189" s="485">
        <f>SQRT($AD$34^2+'ICPMS Data'!Y190^2)</f>
        <v>1.0000000000000001E-9</v>
      </c>
      <c r="CC189" s="485" t="e">
        <f>BZ189*SQRT(('ICPMS Data'!Y190/'ICPMS Data'!X190)^2+($AE$13/$AC$13)^2)</f>
        <v>#DIV/0!</v>
      </c>
      <c r="CD189" s="485" t="e">
        <f t="shared" si="488"/>
        <v>#DIV/0!</v>
      </c>
      <c r="CE189" s="485">
        <f>AK189*'ICPMS Data'!Z190</f>
        <v>0</v>
      </c>
      <c r="CF189" s="485" t="e">
        <f>CE189*SQRT((AL189/AK189)^2+('ICPMS Data'!AA190/'ICPMS Data'!Z190)^2)</f>
        <v>#DIV/0!</v>
      </c>
      <c r="CG189" s="213">
        <f t="shared" si="489"/>
        <v>0</v>
      </c>
      <c r="CH189" s="262">
        <f t="shared" si="490"/>
        <v>-3154245083.8977265</v>
      </c>
      <c r="CI189" s="257" t="e">
        <f t="shared" si="491"/>
        <v>#DIV/0!</v>
      </c>
      <c r="CJ189" s="257">
        <f t="shared" si="451"/>
        <v>-22887032.781623054</v>
      </c>
      <c r="CK189" s="257" t="e">
        <f t="shared" si="492"/>
        <v>#DIV/0!</v>
      </c>
      <c r="CL189" s="262">
        <f t="shared" si="493"/>
        <v>-220346849137.9866</v>
      </c>
      <c r="CM189" s="257" t="e">
        <f t="shared" si="494"/>
        <v>#DIV/0!</v>
      </c>
      <c r="CN189" s="262">
        <f t="shared" si="495"/>
        <v>-269331.52955150726</v>
      </c>
      <c r="CO189" s="257" t="e">
        <f t="shared" si="496"/>
        <v>#DIV/0!</v>
      </c>
      <c r="CP189" s="286"/>
      <c r="CQ189" s="218">
        <f t="shared" si="497"/>
        <v>0</v>
      </c>
      <c r="CR189" s="48" t="e">
        <f t="shared" si="498"/>
        <v>#DIV/0!</v>
      </c>
      <c r="CS189" s="219">
        <f t="shared" si="499"/>
        <v>0</v>
      </c>
      <c r="CT189" s="219" t="e">
        <f t="shared" si="500"/>
        <v>#DIV/0!</v>
      </c>
      <c r="CU189" s="323" t="e">
        <f t="shared" si="501"/>
        <v>#DIV/0!</v>
      </c>
      <c r="CV189" s="219">
        <f t="shared" si="502"/>
        <v>0</v>
      </c>
      <c r="CW189" s="219" t="e">
        <f t="shared" si="503"/>
        <v>#DIV/0!</v>
      </c>
      <c r="CX189" s="323" t="e">
        <f t="shared" si="504"/>
        <v>#DIV/0!</v>
      </c>
      <c r="CY189" s="48">
        <f t="shared" si="505"/>
        <v>0</v>
      </c>
      <c r="CZ189" s="48" t="e">
        <f t="shared" si="506"/>
        <v>#DIV/0!</v>
      </c>
      <c r="DA189" s="323" t="e">
        <f t="shared" si="507"/>
        <v>#DIV/0!</v>
      </c>
      <c r="DB189" s="219">
        <f t="shared" si="508"/>
        <v>0</v>
      </c>
      <c r="DC189" s="219">
        <f t="shared" si="509"/>
        <v>0</v>
      </c>
      <c r="DD189" s="213"/>
      <c r="DE189" s="267">
        <f t="shared" si="510"/>
        <v>0</v>
      </c>
      <c r="DF189" s="263" t="e">
        <f t="shared" si="511"/>
        <v>#DIV/0!</v>
      </c>
      <c r="DG189" s="263">
        <f t="shared" si="512"/>
        <v>0</v>
      </c>
      <c r="DH189" s="263" t="e">
        <f t="shared" si="513"/>
        <v>#DIV/0!</v>
      </c>
      <c r="DI189" s="263">
        <f t="shared" si="514"/>
        <v>0</v>
      </c>
      <c r="DJ189" s="268">
        <f t="shared" si="515"/>
        <v>0</v>
      </c>
      <c r="DL189" s="49">
        <f>'He Data'!P191/(1000000000*22413.6)</f>
        <v>0</v>
      </c>
      <c r="DM189" s="45" t="e">
        <f>DL189*('He Data'!Q191/'He Data'!P191)</f>
        <v>#DIV/0!</v>
      </c>
      <c r="DN189" s="50">
        <f t="shared" si="516"/>
        <v>0</v>
      </c>
      <c r="DO189" s="51" t="e">
        <f>DN189*('He Data'!Q191/'He Data'!P191)</f>
        <v>#DIV/0!</v>
      </c>
      <c r="DP189" s="50" t="e">
        <f t="shared" si="517"/>
        <v>#DIV/0!</v>
      </c>
      <c r="DQ189" s="50" t="e">
        <f t="shared" si="518"/>
        <v>#DIV/0!</v>
      </c>
      <c r="DR189" s="50">
        <f>('He Data'!P191/1000000000)*0.0000000008107131194</f>
        <v>0</v>
      </c>
      <c r="DS189" s="50">
        <f>('He Data'!P191/1000000000)/3785.41178*42</f>
        <v>0</v>
      </c>
      <c r="DW189" s="213">
        <f t="shared" si="452"/>
        <v>0</v>
      </c>
      <c r="DX189" s="324" t="e">
        <f t="shared" si="453"/>
        <v>#DIV/0!</v>
      </c>
      <c r="DY189" s="325" t="e">
        <f t="shared" si="519"/>
        <v>#DIV/0!</v>
      </c>
      <c r="DZ189" s="326" t="e">
        <f t="shared" si="520"/>
        <v>#DIV/0!</v>
      </c>
      <c r="EA189" s="326" t="e">
        <f t="shared" si="521"/>
        <v>#DIV/0!</v>
      </c>
      <c r="EB189" s="324" t="e">
        <f t="shared" si="522"/>
        <v>#DIV/0!</v>
      </c>
      <c r="EC189" s="326" t="e">
        <f t="shared" si="523"/>
        <v>#DIV/0!</v>
      </c>
      <c r="ED189" s="324" t="e">
        <f t="shared" si="524"/>
        <v>#DIV/0!</v>
      </c>
      <c r="EE189" s="326"/>
      <c r="EF189" s="457">
        <f>'Picking Information'!B192</f>
        <v>0</v>
      </c>
      <c r="EG189" s="459">
        <f>'Picking Information'!C192</f>
        <v>0</v>
      </c>
      <c r="EH189" s="510">
        <f>IF($EG189="a",'Alpha Ejection Compiler'!G189,IF($EG189="z",'Alpha Ejection Compiler'!N189,IF($EG189="t",'Alpha Ejection Compiler'!U189,IF($EG189="m",'Alpha Ejection Compiler'!AB189,-1))))</f>
        <v>-1</v>
      </c>
      <c r="EI189" s="511">
        <f>'Alpha Ejection Compiler'!E189</f>
        <v>-1</v>
      </c>
      <c r="EJ189" s="30">
        <f>IF($EG189="a",'Alpha Ejection Compiler'!H189,IF($EG189="z",'Alpha Ejection Compiler'!O189,IF($EG189="t",'Alpha Ejection Compiler'!V189,IF($EG189="m",'Alpha Ejection Compiler'!AC189,-1))))</f>
        <v>-1</v>
      </c>
      <c r="EK189" s="30">
        <f>IF($EG189="a",'Alpha Ejection Compiler'!I189,IF($EG189="z",'Alpha Ejection Compiler'!P189,IF($EG189="t",'Alpha Ejection Compiler'!W189,IF($EG189="m",'Alpha Ejection Compiler'!AD189,-1))))</f>
        <v>-1</v>
      </c>
      <c r="EL189" s="30">
        <f>IF($EG189="a",'Alpha Ejection Compiler'!J189,IF($EG189="z",'Alpha Ejection Compiler'!Q189,IF($EG189="t",'Alpha Ejection Compiler'!X189,IF($EG189="m",'Alpha Ejection Compiler'!AE189,-1))))</f>
        <v>-1</v>
      </c>
      <c r="EM189" s="30">
        <f>IF($EG189="a",'Alpha Ejection Compiler'!K189,IF($EG189="z",'Alpha Ejection Compiler'!R189,IF($EG189="t",'Alpha Ejection Compiler'!Y189,IF($EG189="m",'Alpha Ejection Compiler'!AF189,-1))))</f>
        <v>-1</v>
      </c>
      <c r="EN189" s="30">
        <f t="shared" si="525"/>
        <v>-1</v>
      </c>
      <c r="EO189" s="30" t="e">
        <f t="shared" si="526"/>
        <v>#DIV/0!</v>
      </c>
      <c r="EP189" s="213">
        <f t="shared" si="454"/>
        <v>0</v>
      </c>
      <c r="EQ189" s="474" t="e">
        <f t="shared" si="455"/>
        <v>#DIV/0!</v>
      </c>
      <c r="ER189" s="475" t="e">
        <f t="shared" si="527"/>
        <v>#DIV/0!</v>
      </c>
      <c r="ES189" s="473" t="e">
        <f t="shared" si="528"/>
        <v>#DIV/0!</v>
      </c>
      <c r="ET189" s="476" t="e">
        <f t="shared" si="529"/>
        <v>#DIV/0!</v>
      </c>
      <c r="EU189" s="478" t="e">
        <f t="shared" si="530"/>
        <v>#DIV/0!</v>
      </c>
      <c r="EV189" s="477" t="e">
        <f t="shared" si="531"/>
        <v>#DIV/0!</v>
      </c>
      <c r="EW189" s="474" t="e">
        <f t="shared" si="532"/>
        <v>#DIV/0!</v>
      </c>
      <c r="EX189" s="474"/>
      <c r="EZ189" s="128">
        <f t="shared" si="533"/>
        <v>0</v>
      </c>
      <c r="FA189" s="63">
        <f t="shared" si="534"/>
        <v>0</v>
      </c>
      <c r="FB189" s="67">
        <f t="shared" si="535"/>
        <v>0</v>
      </c>
      <c r="FC189" s="63">
        <f t="shared" si="536"/>
        <v>0</v>
      </c>
      <c r="FD189" s="63">
        <f t="shared" si="537"/>
        <v>0</v>
      </c>
      <c r="FE189" s="67" t="e">
        <f t="shared" si="538"/>
        <v>#DIV/0!</v>
      </c>
      <c r="FF189" s="67" t="e">
        <f t="shared" si="539"/>
        <v>#DIV/0!</v>
      </c>
      <c r="FG189" s="64" t="e">
        <f t="shared" si="540"/>
        <v>#DIV/0!</v>
      </c>
      <c r="FH189" s="65" t="e">
        <f t="shared" si="541"/>
        <v>#DIV/0!</v>
      </c>
      <c r="FI189" s="65" t="e">
        <f t="shared" si="542"/>
        <v>#DIV/0!</v>
      </c>
      <c r="FJ189" s="65" t="e">
        <f t="shared" si="543"/>
        <v>#DIV/0!</v>
      </c>
      <c r="FK189" s="63">
        <f t="shared" si="544"/>
        <v>0</v>
      </c>
      <c r="FL189" s="63" t="e">
        <f t="shared" si="545"/>
        <v>#DIV/0!</v>
      </c>
      <c r="FM189" s="63" t="e">
        <f t="shared" si="546"/>
        <v>#DIV/0!</v>
      </c>
      <c r="FN189" s="65" t="e">
        <f t="shared" si="456"/>
        <v>#DIV/0!</v>
      </c>
      <c r="FO189" s="66" t="e">
        <f t="shared" si="547"/>
        <v>#DIV/0!</v>
      </c>
      <c r="FQ189" s="73">
        <f>IF('Picking Information'!U192="Y",'Calculations Page'!FG189,-1)</f>
        <v>-1</v>
      </c>
      <c r="FR189" s="72">
        <f>IF('Picking Information'!U192="Y",'Calculations Page'!FN189,-1)</f>
        <v>-1</v>
      </c>
      <c r="FS189" s="72" t="e">
        <f>IF('Picking Information'!A192="Y",1,'Calculations Page'!X189)</f>
        <v>#DIV/0!</v>
      </c>
      <c r="FT189" s="72">
        <f t="shared" si="457"/>
        <v>99.853999999999999</v>
      </c>
      <c r="FU189" s="72" t="e">
        <f t="shared" si="548"/>
        <v>#DIV/0!</v>
      </c>
      <c r="FV189" s="72" t="e">
        <f t="shared" si="458"/>
        <v>#DIV/0!</v>
      </c>
      <c r="FW189" s="74" t="e">
        <f t="shared" si="549"/>
        <v>#DIV/0!</v>
      </c>
      <c r="FY189" s="79">
        <f t="shared" si="431"/>
        <v>0</v>
      </c>
      <c r="FZ189" s="80" t="e">
        <f t="shared" si="432"/>
        <v>#DIV/0!</v>
      </c>
      <c r="GA189" s="80">
        <f>(DE189/1000)/'Calculations Page'!EH189</f>
        <v>0</v>
      </c>
      <c r="GB189" s="80" t="e">
        <f t="shared" si="433"/>
        <v>#DIV/0!</v>
      </c>
      <c r="GC189" s="80">
        <f>(DG189/1000)/'Calculations Page'!EH189</f>
        <v>0</v>
      </c>
      <c r="GD189" s="80" t="e">
        <f t="shared" si="434"/>
        <v>#DIV/0!</v>
      </c>
      <c r="GE189" s="80">
        <f>(DI189/1000)/'Calculations Page'!EH189</f>
        <v>0</v>
      </c>
      <c r="GF189" s="80" t="e">
        <f t="shared" si="435"/>
        <v>#DIV/0!</v>
      </c>
      <c r="GG189" s="81">
        <f t="shared" si="550"/>
        <v>0</v>
      </c>
      <c r="GH189" s="516">
        <f t="shared" si="436"/>
        <v>0</v>
      </c>
      <c r="GI189" s="515"/>
      <c r="GJ189" s="243"/>
      <c r="GK189" s="85" t="str">
        <f t="shared" si="551"/>
        <v>0.000</v>
      </c>
      <c r="GL189" s="86" t="e">
        <f t="shared" si="552"/>
        <v>#DIV/0!</v>
      </c>
      <c r="GM189" s="86" t="str">
        <f t="shared" si="553"/>
        <v>0.00</v>
      </c>
      <c r="GN189" s="86" t="e">
        <f t="shared" si="554"/>
        <v>#DIV/0!</v>
      </c>
      <c r="GO189" s="86" t="str">
        <f t="shared" si="555"/>
        <v>0.00</v>
      </c>
      <c r="GP189" s="86" t="e">
        <f t="shared" si="556"/>
        <v>#DIV/0!</v>
      </c>
      <c r="GQ189" s="86" t="str">
        <f t="shared" si="557"/>
        <v>0.00</v>
      </c>
      <c r="GR189" s="86" t="e">
        <f t="shared" si="558"/>
        <v>#DIV/0!</v>
      </c>
      <c r="GS189" s="86" t="str">
        <f t="shared" si="559"/>
        <v>-1.00</v>
      </c>
      <c r="GT189" s="86" t="e">
        <f t="shared" si="560"/>
        <v>#DIV/0!</v>
      </c>
      <c r="GU189" s="86" t="e">
        <f t="shared" si="561"/>
        <v>#DIV/0!</v>
      </c>
      <c r="GV189" s="87" t="e">
        <f t="shared" si="562"/>
        <v>#DIV/0!</v>
      </c>
      <c r="GW189" s="87" t="str">
        <f t="shared" si="563"/>
        <v>-1.00</v>
      </c>
      <c r="GX189" s="129"/>
      <c r="GY189" s="93"/>
    </row>
    <row r="190" spans="1:207">
      <c r="A190" s="39">
        <f>'Picking Information'!B193</f>
        <v>0</v>
      </c>
      <c r="B190" s="40">
        <f>'Picking Information'!D193</f>
        <v>0</v>
      </c>
      <c r="C190" s="40">
        <f>'Picking Information'!E193</f>
        <v>0</v>
      </c>
      <c r="D190" s="45">
        <f>'Picking Information'!F193</f>
        <v>0</v>
      </c>
      <c r="E190" s="45">
        <v>1</v>
      </c>
      <c r="F190" s="121">
        <f>'Picking Information'!H193</f>
        <v>0</v>
      </c>
      <c r="G190" s="121">
        <f>'Picking Information'!I193</f>
        <v>0</v>
      </c>
      <c r="H190" s="121">
        <f>'Picking Information'!J193</f>
        <v>0</v>
      </c>
      <c r="I190" s="121">
        <f>'Picking Information'!K193</f>
        <v>0</v>
      </c>
      <c r="J190" s="121">
        <f t="shared" si="459"/>
        <v>0</v>
      </c>
      <c r="K190" s="121">
        <f t="shared" si="460"/>
        <v>0</v>
      </c>
      <c r="L190" s="121">
        <f t="shared" si="461"/>
        <v>0</v>
      </c>
      <c r="M190" s="121">
        <f>IF('Picking Information'!P193="N",'Calculations Page'!F190*1.5,'Calculations Page'!F190)</f>
        <v>0</v>
      </c>
      <c r="N190" s="46">
        <f>'Picking Information'!R193</f>
        <v>0</v>
      </c>
      <c r="O190" s="222"/>
      <c r="P190" s="47">
        <f t="shared" si="462"/>
        <v>0</v>
      </c>
      <c r="Q190" s="306">
        <f t="shared" si="463"/>
        <v>-1</v>
      </c>
      <c r="R190" s="47">
        <f t="shared" si="464"/>
        <v>1</v>
      </c>
      <c r="S190" s="47" t="e">
        <f t="shared" si="465"/>
        <v>#DIV/0!</v>
      </c>
      <c r="T190" s="47" t="e">
        <f t="shared" si="466"/>
        <v>#DIV/0!</v>
      </c>
      <c r="U190" s="47">
        <f t="shared" si="467"/>
        <v>0.77821011673151741</v>
      </c>
      <c r="V190" s="47" t="e">
        <f t="shared" si="468"/>
        <v>#DIV/0!</v>
      </c>
      <c r="W190" s="47" t="e">
        <f t="shared" si="469"/>
        <v>#DIV/0!</v>
      </c>
      <c r="X190" s="239" t="e">
        <f t="shared" si="470"/>
        <v>#DIV/0!</v>
      </c>
      <c r="Y190" s="306">
        <f t="shared" si="437"/>
        <v>-6350.29</v>
      </c>
      <c r="Z190" s="306">
        <f t="shared" si="438"/>
        <v>-5</v>
      </c>
      <c r="AA190" s="192"/>
      <c r="AB190" s="192"/>
      <c r="AC190" s="192"/>
      <c r="AD190" s="192"/>
      <c r="AE190" s="192"/>
      <c r="AF190" s="192"/>
      <c r="AG190" s="251">
        <f t="shared" si="425"/>
        <v>1433738424205.7283</v>
      </c>
      <c r="AH190" s="246">
        <f t="shared" si="471"/>
        <v>8608725199.2922001</v>
      </c>
      <c r="AI190" s="246">
        <f t="shared" si="426"/>
        <v>1691112105561.1543</v>
      </c>
      <c r="AJ190" s="246">
        <f t="shared" si="472"/>
        <v>13847555888.523577</v>
      </c>
      <c r="AK190" s="246">
        <f t="shared" si="427"/>
        <v>174546574.43947619</v>
      </c>
      <c r="AL190" s="246">
        <f t="shared" si="473"/>
        <v>79527107.403615773</v>
      </c>
      <c r="AM190" s="213">
        <f t="shared" si="439"/>
        <v>0</v>
      </c>
      <c r="AN190" s="256">
        <f t="shared" si="474"/>
        <v>1303284548.9639471</v>
      </c>
      <c r="AO190" s="252">
        <f t="shared" si="475"/>
        <v>1433738424205.7283</v>
      </c>
      <c r="AP190" s="252">
        <f t="shared" si="428"/>
        <v>-2.199E-3</v>
      </c>
      <c r="AQ190" s="252">
        <f t="shared" si="429"/>
        <v>-0.99998423165137618</v>
      </c>
      <c r="AR190" s="252">
        <f t="shared" si="476"/>
        <v>8608725199.2922001</v>
      </c>
      <c r="AS190" s="252">
        <f t="shared" si="430"/>
        <v>1.6318924942564423E-4</v>
      </c>
      <c r="AT190" s="252">
        <f t="shared" si="477"/>
        <v>-7.452123257462559E-2</v>
      </c>
      <c r="AU190" s="252">
        <f t="shared" si="478"/>
        <v>137290153.01859486</v>
      </c>
      <c r="AV190" s="252">
        <f t="shared" si="440"/>
        <v>9456562.6330664139</v>
      </c>
      <c r="AW190" s="252">
        <f t="shared" si="479"/>
        <v>996169.97067578149</v>
      </c>
      <c r="AX190" s="252">
        <f t="shared" si="441"/>
        <v>2673662207.5426502</v>
      </c>
      <c r="AY190" s="252">
        <f t="shared" si="442"/>
        <v>1691112105561.1543</v>
      </c>
      <c r="AZ190" s="252">
        <f t="shared" si="443"/>
        <v>-0.13029600894067567</v>
      </c>
      <c r="BA190" s="252">
        <f t="shared" si="444"/>
        <v>-1</v>
      </c>
      <c r="BB190" s="252">
        <f t="shared" si="445"/>
        <v>13847555888.523577</v>
      </c>
      <c r="BC190" s="252">
        <f t="shared" si="446"/>
        <v>5.34545603211162E-4</v>
      </c>
      <c r="BD190" s="252">
        <f t="shared" si="447"/>
        <v>-4.1025163014571245E-3</v>
      </c>
      <c r="BE190" s="252">
        <f t="shared" si="448"/>
        <v>26831629.130094022</v>
      </c>
      <c r="BF190" s="252">
        <f t="shared" si="480"/>
        <v>269331.52955150726</v>
      </c>
      <c r="BG190" s="252">
        <f t="shared" si="481"/>
        <v>124328.76421099737</v>
      </c>
      <c r="BH190" s="213"/>
      <c r="BI190" s="213"/>
      <c r="BJ190" s="213"/>
      <c r="BK190" s="213"/>
      <c r="BL190" s="213">
        <f t="shared" si="449"/>
        <v>0</v>
      </c>
      <c r="BM190" s="485">
        <f>(($AC$20-'ICPMS Data'!V191)/('ICPMS Data'!V191/$AC$12-1)*AG190)</f>
        <v>-1850960534.9337795</v>
      </c>
      <c r="BN190" s="485">
        <f t="shared" si="482"/>
        <v>1433738424205.7283</v>
      </c>
      <c r="BO190" s="485">
        <f>$AC$33-'ICPMS Data'!V191</f>
        <v>9.9999999999999995E-7</v>
      </c>
      <c r="BP190" s="485">
        <f>'ICPMS Data'!V191/$AC$12-1</f>
        <v>-1</v>
      </c>
      <c r="BQ190" s="485">
        <f t="shared" si="483"/>
        <v>8608725199.2922001</v>
      </c>
      <c r="BR190" s="485">
        <f>SQRT($AD$33^2+'ICPMS Data'!W191^2)</f>
        <v>1.0000000000000001E-9</v>
      </c>
      <c r="BS190" s="485" t="e">
        <f>BP190*SQRT(('ICPMS Data'!W191/'ICPMS Data'!V191)^2+($AE$12/$AC$12)^2)</f>
        <v>#DIV/0!</v>
      </c>
      <c r="BT190" s="485" t="e">
        <f t="shared" si="484"/>
        <v>#DIV/0!</v>
      </c>
      <c r="BU190" s="485">
        <f t="shared" si="450"/>
        <v>-13430470.148556642</v>
      </c>
      <c r="BV190" s="485" t="e">
        <f t="shared" si="485"/>
        <v>#DIV/0!</v>
      </c>
      <c r="BW190" s="485">
        <f>AI190*(($AC$21-'ICPMS Data'!X191)/('ICPMS Data'!X191/$AC$13-1))</f>
        <v>-217673186930.44394</v>
      </c>
      <c r="BX190" s="485">
        <f t="shared" si="486"/>
        <v>1691112105561.1543</v>
      </c>
      <c r="BY190" s="485">
        <f>$AC$34-'ICPMS Data'!X191</f>
        <v>9.9999999999999995E-7</v>
      </c>
      <c r="BZ190" s="485">
        <f>'ICPMS Data'!X191/$AC$13-1</f>
        <v>-1</v>
      </c>
      <c r="CA190" s="485">
        <f t="shared" si="487"/>
        <v>13847555888.523577</v>
      </c>
      <c r="CB190" s="485">
        <f>SQRT($AD$34^2+'ICPMS Data'!Y191^2)</f>
        <v>1.0000000000000001E-9</v>
      </c>
      <c r="CC190" s="485" t="e">
        <f>BZ190*SQRT(('ICPMS Data'!Y191/'ICPMS Data'!X191)^2+($AE$13/$AC$13)^2)</f>
        <v>#DIV/0!</v>
      </c>
      <c r="CD190" s="485" t="e">
        <f t="shared" si="488"/>
        <v>#DIV/0!</v>
      </c>
      <c r="CE190" s="485">
        <f>AK190*'ICPMS Data'!Z191</f>
        <v>0</v>
      </c>
      <c r="CF190" s="485" t="e">
        <f>CE190*SQRT((AL190/AK190)^2+('ICPMS Data'!AA191/'ICPMS Data'!Z191)^2)</f>
        <v>#DIV/0!</v>
      </c>
      <c r="CG190" s="213">
        <f t="shared" si="489"/>
        <v>0</v>
      </c>
      <c r="CH190" s="262">
        <f t="shared" si="490"/>
        <v>-3154245083.8977265</v>
      </c>
      <c r="CI190" s="257" t="e">
        <f t="shared" si="491"/>
        <v>#DIV/0!</v>
      </c>
      <c r="CJ190" s="257">
        <f t="shared" si="451"/>
        <v>-22887032.781623054</v>
      </c>
      <c r="CK190" s="257" t="e">
        <f t="shared" si="492"/>
        <v>#DIV/0!</v>
      </c>
      <c r="CL190" s="262">
        <f t="shared" si="493"/>
        <v>-220346849137.9866</v>
      </c>
      <c r="CM190" s="257" t="e">
        <f t="shared" si="494"/>
        <v>#DIV/0!</v>
      </c>
      <c r="CN190" s="262">
        <f t="shared" si="495"/>
        <v>-269331.52955150726</v>
      </c>
      <c r="CO190" s="257" t="e">
        <f t="shared" si="496"/>
        <v>#DIV/0!</v>
      </c>
      <c r="CP190" s="286"/>
      <c r="CQ190" s="218">
        <f t="shared" si="497"/>
        <v>0</v>
      </c>
      <c r="CR190" s="48" t="e">
        <f t="shared" si="498"/>
        <v>#DIV/0!</v>
      </c>
      <c r="CS190" s="219">
        <f t="shared" si="499"/>
        <v>0</v>
      </c>
      <c r="CT190" s="219" t="e">
        <f t="shared" si="500"/>
        <v>#DIV/0!</v>
      </c>
      <c r="CU190" s="323" t="e">
        <f t="shared" si="501"/>
        <v>#DIV/0!</v>
      </c>
      <c r="CV190" s="219">
        <f t="shared" si="502"/>
        <v>0</v>
      </c>
      <c r="CW190" s="219" t="e">
        <f t="shared" si="503"/>
        <v>#DIV/0!</v>
      </c>
      <c r="CX190" s="323" t="e">
        <f t="shared" si="504"/>
        <v>#DIV/0!</v>
      </c>
      <c r="CY190" s="48">
        <f t="shared" si="505"/>
        <v>0</v>
      </c>
      <c r="CZ190" s="48" t="e">
        <f t="shared" si="506"/>
        <v>#DIV/0!</v>
      </c>
      <c r="DA190" s="323" t="e">
        <f t="shared" si="507"/>
        <v>#DIV/0!</v>
      </c>
      <c r="DB190" s="219">
        <f t="shared" si="508"/>
        <v>0</v>
      </c>
      <c r="DC190" s="219">
        <f t="shared" si="509"/>
        <v>0</v>
      </c>
      <c r="DD190" s="213"/>
      <c r="DE190" s="267">
        <f t="shared" si="510"/>
        <v>0</v>
      </c>
      <c r="DF190" s="263" t="e">
        <f t="shared" si="511"/>
        <v>#DIV/0!</v>
      </c>
      <c r="DG190" s="263">
        <f t="shared" si="512"/>
        <v>0</v>
      </c>
      <c r="DH190" s="263" t="e">
        <f t="shared" si="513"/>
        <v>#DIV/0!</v>
      </c>
      <c r="DI190" s="263">
        <f t="shared" si="514"/>
        <v>0</v>
      </c>
      <c r="DJ190" s="268">
        <f t="shared" si="515"/>
        <v>0</v>
      </c>
      <c r="DL190" s="49">
        <f>'He Data'!P192/(1000000000*22413.6)</f>
        <v>0</v>
      </c>
      <c r="DM190" s="45" t="e">
        <f>DL190*('He Data'!Q192/'He Data'!P192)</f>
        <v>#DIV/0!</v>
      </c>
      <c r="DN190" s="50">
        <f t="shared" si="516"/>
        <v>0</v>
      </c>
      <c r="DO190" s="51" t="e">
        <f>DN190*('He Data'!Q192/'He Data'!P192)</f>
        <v>#DIV/0!</v>
      </c>
      <c r="DP190" s="50" t="e">
        <f t="shared" si="517"/>
        <v>#DIV/0!</v>
      </c>
      <c r="DQ190" s="50" t="e">
        <f t="shared" si="518"/>
        <v>#DIV/0!</v>
      </c>
      <c r="DR190" s="50">
        <f>('He Data'!P192/1000000000)*0.0000000008107131194</f>
        <v>0</v>
      </c>
      <c r="DS190" s="50">
        <f>('He Data'!P192/1000000000)/3785.41178*42</f>
        <v>0</v>
      </c>
      <c r="DW190" s="213">
        <f t="shared" si="452"/>
        <v>0</v>
      </c>
      <c r="DX190" s="324" t="e">
        <f t="shared" si="453"/>
        <v>#DIV/0!</v>
      </c>
      <c r="DY190" s="325" t="e">
        <f t="shared" si="519"/>
        <v>#DIV/0!</v>
      </c>
      <c r="DZ190" s="326" t="e">
        <f t="shared" si="520"/>
        <v>#DIV/0!</v>
      </c>
      <c r="EA190" s="326" t="e">
        <f t="shared" si="521"/>
        <v>#DIV/0!</v>
      </c>
      <c r="EB190" s="324" t="e">
        <f t="shared" si="522"/>
        <v>#DIV/0!</v>
      </c>
      <c r="EC190" s="326" t="e">
        <f t="shared" si="523"/>
        <v>#DIV/0!</v>
      </c>
      <c r="ED190" s="324" t="e">
        <f t="shared" si="524"/>
        <v>#DIV/0!</v>
      </c>
      <c r="EE190" s="326"/>
      <c r="EF190" s="457">
        <f>'Picking Information'!B193</f>
        <v>0</v>
      </c>
      <c r="EG190" s="459">
        <f>'Picking Information'!C193</f>
        <v>0</v>
      </c>
      <c r="EH190" s="510">
        <f>IF($EG190="a",'Alpha Ejection Compiler'!G190,IF($EG190="z",'Alpha Ejection Compiler'!N190,IF($EG190="t",'Alpha Ejection Compiler'!U190,IF($EG190="m",'Alpha Ejection Compiler'!AB190,-1))))</f>
        <v>-1</v>
      </c>
      <c r="EI190" s="511">
        <f>'Alpha Ejection Compiler'!E190</f>
        <v>-1</v>
      </c>
      <c r="EJ190" s="30">
        <f>IF($EG190="a",'Alpha Ejection Compiler'!H190,IF($EG190="z",'Alpha Ejection Compiler'!O190,IF($EG190="t",'Alpha Ejection Compiler'!V190,IF($EG190="m",'Alpha Ejection Compiler'!AC190,-1))))</f>
        <v>-1</v>
      </c>
      <c r="EK190" s="30">
        <f>IF($EG190="a",'Alpha Ejection Compiler'!I190,IF($EG190="z",'Alpha Ejection Compiler'!P190,IF($EG190="t",'Alpha Ejection Compiler'!W190,IF($EG190="m",'Alpha Ejection Compiler'!AD190,-1))))</f>
        <v>-1</v>
      </c>
      <c r="EL190" s="30">
        <f>IF($EG190="a",'Alpha Ejection Compiler'!J190,IF($EG190="z",'Alpha Ejection Compiler'!Q190,IF($EG190="t",'Alpha Ejection Compiler'!X190,IF($EG190="m",'Alpha Ejection Compiler'!AE190,-1))))</f>
        <v>-1</v>
      </c>
      <c r="EM190" s="30">
        <f>IF($EG190="a",'Alpha Ejection Compiler'!K190,IF($EG190="z",'Alpha Ejection Compiler'!R190,IF($EG190="t",'Alpha Ejection Compiler'!Y190,IF($EG190="m",'Alpha Ejection Compiler'!AF190,-1))))</f>
        <v>-1</v>
      </c>
      <c r="EN190" s="30">
        <f t="shared" si="525"/>
        <v>-1</v>
      </c>
      <c r="EO190" s="30" t="e">
        <f t="shared" si="526"/>
        <v>#DIV/0!</v>
      </c>
      <c r="EP190" s="213">
        <f t="shared" si="454"/>
        <v>0</v>
      </c>
      <c r="EQ190" s="474" t="e">
        <f t="shared" si="455"/>
        <v>#DIV/0!</v>
      </c>
      <c r="ER190" s="475" t="e">
        <f t="shared" si="527"/>
        <v>#DIV/0!</v>
      </c>
      <c r="ES190" s="473" t="e">
        <f t="shared" si="528"/>
        <v>#DIV/0!</v>
      </c>
      <c r="ET190" s="476" t="e">
        <f t="shared" si="529"/>
        <v>#DIV/0!</v>
      </c>
      <c r="EU190" s="478" t="e">
        <f t="shared" si="530"/>
        <v>#DIV/0!</v>
      </c>
      <c r="EV190" s="477" t="e">
        <f t="shared" si="531"/>
        <v>#DIV/0!</v>
      </c>
      <c r="EW190" s="474" t="e">
        <f t="shared" si="532"/>
        <v>#DIV/0!</v>
      </c>
      <c r="EX190" s="474"/>
      <c r="EZ190" s="128">
        <f t="shared" si="533"/>
        <v>0</v>
      </c>
      <c r="FA190" s="63">
        <f t="shared" si="534"/>
        <v>0</v>
      </c>
      <c r="FB190" s="67">
        <f t="shared" si="535"/>
        <v>0</v>
      </c>
      <c r="FC190" s="63">
        <f t="shared" si="536"/>
        <v>0</v>
      </c>
      <c r="FD190" s="63">
        <f t="shared" si="537"/>
        <v>0</v>
      </c>
      <c r="FE190" s="67" t="e">
        <f t="shared" si="538"/>
        <v>#DIV/0!</v>
      </c>
      <c r="FF190" s="67" t="e">
        <f t="shared" si="539"/>
        <v>#DIV/0!</v>
      </c>
      <c r="FG190" s="64" t="e">
        <f t="shared" si="540"/>
        <v>#DIV/0!</v>
      </c>
      <c r="FH190" s="65" t="e">
        <f t="shared" si="541"/>
        <v>#DIV/0!</v>
      </c>
      <c r="FI190" s="65" t="e">
        <f t="shared" si="542"/>
        <v>#DIV/0!</v>
      </c>
      <c r="FJ190" s="65" t="e">
        <f t="shared" si="543"/>
        <v>#DIV/0!</v>
      </c>
      <c r="FK190" s="63">
        <f t="shared" si="544"/>
        <v>0</v>
      </c>
      <c r="FL190" s="63" t="e">
        <f t="shared" si="545"/>
        <v>#DIV/0!</v>
      </c>
      <c r="FM190" s="63" t="e">
        <f t="shared" si="546"/>
        <v>#DIV/0!</v>
      </c>
      <c r="FN190" s="65" t="e">
        <f t="shared" si="456"/>
        <v>#DIV/0!</v>
      </c>
      <c r="FO190" s="66" t="e">
        <f t="shared" si="547"/>
        <v>#DIV/0!</v>
      </c>
      <c r="FQ190" s="73">
        <f>IF('Picking Information'!U193="Y",'Calculations Page'!FG190,-1)</f>
        <v>-1</v>
      </c>
      <c r="FR190" s="72">
        <f>IF('Picking Information'!U193="Y",'Calculations Page'!FN190,-1)</f>
        <v>-1</v>
      </c>
      <c r="FS190" s="72" t="e">
        <f>IF('Picking Information'!A193="Y",1,'Calculations Page'!X190)</f>
        <v>#DIV/0!</v>
      </c>
      <c r="FT190" s="72">
        <f t="shared" si="457"/>
        <v>99.853999999999999</v>
      </c>
      <c r="FU190" s="72" t="e">
        <f t="shared" si="548"/>
        <v>#DIV/0!</v>
      </c>
      <c r="FV190" s="72" t="e">
        <f t="shared" si="458"/>
        <v>#DIV/0!</v>
      </c>
      <c r="FW190" s="74" t="e">
        <f t="shared" si="549"/>
        <v>#DIV/0!</v>
      </c>
      <c r="FY190" s="79">
        <f t="shared" si="431"/>
        <v>0</v>
      </c>
      <c r="FZ190" s="80" t="e">
        <f t="shared" si="432"/>
        <v>#DIV/0!</v>
      </c>
      <c r="GA190" s="80">
        <f>(DE190/1000)/'Calculations Page'!EH190</f>
        <v>0</v>
      </c>
      <c r="GB190" s="80" t="e">
        <f t="shared" si="433"/>
        <v>#DIV/0!</v>
      </c>
      <c r="GC190" s="80">
        <f>(DG190/1000)/'Calculations Page'!EH190</f>
        <v>0</v>
      </c>
      <c r="GD190" s="80" t="e">
        <f t="shared" si="434"/>
        <v>#DIV/0!</v>
      </c>
      <c r="GE190" s="80">
        <f>(DI190/1000)/'Calculations Page'!EH190</f>
        <v>0</v>
      </c>
      <c r="GF190" s="80" t="e">
        <f t="shared" si="435"/>
        <v>#DIV/0!</v>
      </c>
      <c r="GG190" s="81">
        <f t="shared" si="550"/>
        <v>0</v>
      </c>
      <c r="GH190" s="516">
        <f t="shared" si="436"/>
        <v>0</v>
      </c>
      <c r="GI190" s="515"/>
      <c r="GJ190" s="243"/>
      <c r="GK190" s="85" t="str">
        <f t="shared" si="551"/>
        <v>0.000</v>
      </c>
      <c r="GL190" s="86" t="e">
        <f t="shared" si="552"/>
        <v>#DIV/0!</v>
      </c>
      <c r="GM190" s="86" t="str">
        <f t="shared" si="553"/>
        <v>0.00</v>
      </c>
      <c r="GN190" s="86" t="e">
        <f t="shared" si="554"/>
        <v>#DIV/0!</v>
      </c>
      <c r="GO190" s="86" t="str">
        <f t="shared" si="555"/>
        <v>0.00</v>
      </c>
      <c r="GP190" s="86" t="e">
        <f t="shared" si="556"/>
        <v>#DIV/0!</v>
      </c>
      <c r="GQ190" s="86" t="str">
        <f t="shared" si="557"/>
        <v>0.00</v>
      </c>
      <c r="GR190" s="86" t="e">
        <f t="shared" si="558"/>
        <v>#DIV/0!</v>
      </c>
      <c r="GS190" s="86" t="str">
        <f t="shared" si="559"/>
        <v>-1.00</v>
      </c>
      <c r="GT190" s="86" t="e">
        <f t="shared" si="560"/>
        <v>#DIV/0!</v>
      </c>
      <c r="GU190" s="86" t="e">
        <f t="shared" si="561"/>
        <v>#DIV/0!</v>
      </c>
      <c r="GV190" s="87" t="e">
        <f t="shared" si="562"/>
        <v>#DIV/0!</v>
      </c>
      <c r="GW190" s="87" t="str">
        <f t="shared" si="563"/>
        <v>-1.00</v>
      </c>
      <c r="GX190" s="129"/>
      <c r="GY190" s="93"/>
    </row>
    <row r="191" spans="1:207">
      <c r="A191" s="39">
        <f>'Picking Information'!B194</f>
        <v>0</v>
      </c>
      <c r="B191" s="40">
        <f>'Picking Information'!D194</f>
        <v>0</v>
      </c>
      <c r="C191" s="40">
        <f>'Picking Information'!E194</f>
        <v>0</v>
      </c>
      <c r="D191" s="45">
        <f>'Picking Information'!F194</f>
        <v>0</v>
      </c>
      <c r="E191" s="45">
        <v>1</v>
      </c>
      <c r="F191" s="121">
        <f>'Picking Information'!H194</f>
        <v>0</v>
      </c>
      <c r="G191" s="121">
        <f>'Picking Information'!I194</f>
        <v>0</v>
      </c>
      <c r="H191" s="121">
        <f>'Picking Information'!J194</f>
        <v>0</v>
      </c>
      <c r="I191" s="121">
        <f>'Picking Information'!K194</f>
        <v>0</v>
      </c>
      <c r="J191" s="121">
        <f t="shared" si="459"/>
        <v>0</v>
      </c>
      <c r="K191" s="121">
        <f t="shared" si="460"/>
        <v>0</v>
      </c>
      <c r="L191" s="121">
        <f t="shared" si="461"/>
        <v>0</v>
      </c>
      <c r="M191" s="121">
        <f>IF('Picking Information'!P194="N",'Calculations Page'!F191*1.5,'Calculations Page'!F191)</f>
        <v>0</v>
      </c>
      <c r="N191" s="46">
        <f>'Picking Information'!R194</f>
        <v>0</v>
      </c>
      <c r="O191" s="222"/>
      <c r="P191" s="47">
        <f t="shared" si="462"/>
        <v>0</v>
      </c>
      <c r="Q191" s="306">
        <f t="shared" si="463"/>
        <v>-1</v>
      </c>
      <c r="R191" s="47">
        <f t="shared" si="464"/>
        <v>1</v>
      </c>
      <c r="S191" s="47" t="e">
        <f t="shared" si="465"/>
        <v>#DIV/0!</v>
      </c>
      <c r="T191" s="47" t="e">
        <f t="shared" si="466"/>
        <v>#DIV/0!</v>
      </c>
      <c r="U191" s="47">
        <f t="shared" si="467"/>
        <v>0.77821011673151741</v>
      </c>
      <c r="V191" s="47" t="e">
        <f t="shared" si="468"/>
        <v>#DIV/0!</v>
      </c>
      <c r="W191" s="47" t="e">
        <f t="shared" si="469"/>
        <v>#DIV/0!</v>
      </c>
      <c r="X191" s="239" t="e">
        <f t="shared" si="470"/>
        <v>#DIV/0!</v>
      </c>
      <c r="Y191" s="306">
        <f t="shared" si="437"/>
        <v>-6350.29</v>
      </c>
      <c r="Z191" s="306">
        <f t="shared" si="438"/>
        <v>-5</v>
      </c>
      <c r="AA191" s="192"/>
      <c r="AB191" s="192"/>
      <c r="AC191" s="192"/>
      <c r="AD191" s="192"/>
      <c r="AE191" s="192"/>
      <c r="AF191" s="192"/>
      <c r="AG191" s="251">
        <f t="shared" si="425"/>
        <v>1433738424205.7283</v>
      </c>
      <c r="AH191" s="246">
        <f t="shared" si="471"/>
        <v>8608725199.2922001</v>
      </c>
      <c r="AI191" s="246">
        <f t="shared" si="426"/>
        <v>1691112105561.1543</v>
      </c>
      <c r="AJ191" s="246">
        <f t="shared" si="472"/>
        <v>13847555888.523577</v>
      </c>
      <c r="AK191" s="246">
        <f t="shared" si="427"/>
        <v>174546574.43947619</v>
      </c>
      <c r="AL191" s="246">
        <f t="shared" si="473"/>
        <v>79527107.403615773</v>
      </c>
      <c r="AM191" s="213">
        <f t="shared" si="439"/>
        <v>0</v>
      </c>
      <c r="AN191" s="256">
        <f t="shared" si="474"/>
        <v>1303284548.9639471</v>
      </c>
      <c r="AO191" s="252">
        <f t="shared" si="475"/>
        <v>1433738424205.7283</v>
      </c>
      <c r="AP191" s="252">
        <f t="shared" si="428"/>
        <v>-2.199E-3</v>
      </c>
      <c r="AQ191" s="252">
        <f t="shared" si="429"/>
        <v>-0.99998423165137618</v>
      </c>
      <c r="AR191" s="252">
        <f t="shared" si="476"/>
        <v>8608725199.2922001</v>
      </c>
      <c r="AS191" s="252">
        <f t="shared" si="430"/>
        <v>1.6318924942564423E-4</v>
      </c>
      <c r="AT191" s="252">
        <f t="shared" si="477"/>
        <v>-7.452123257462559E-2</v>
      </c>
      <c r="AU191" s="252">
        <f t="shared" si="478"/>
        <v>137290153.01859486</v>
      </c>
      <c r="AV191" s="252">
        <f t="shared" si="440"/>
        <v>9456562.6330664139</v>
      </c>
      <c r="AW191" s="252">
        <f t="shared" si="479"/>
        <v>996169.97067578149</v>
      </c>
      <c r="AX191" s="252">
        <f t="shared" si="441"/>
        <v>2673662207.5426502</v>
      </c>
      <c r="AY191" s="252">
        <f t="shared" si="442"/>
        <v>1691112105561.1543</v>
      </c>
      <c r="AZ191" s="252">
        <f t="shared" si="443"/>
        <v>-0.13029600894067567</v>
      </c>
      <c r="BA191" s="252">
        <f t="shared" si="444"/>
        <v>-1</v>
      </c>
      <c r="BB191" s="252">
        <f t="shared" si="445"/>
        <v>13847555888.523577</v>
      </c>
      <c r="BC191" s="252">
        <f t="shared" si="446"/>
        <v>5.34545603211162E-4</v>
      </c>
      <c r="BD191" s="252">
        <f t="shared" si="447"/>
        <v>-4.1025163014571245E-3</v>
      </c>
      <c r="BE191" s="252">
        <f t="shared" si="448"/>
        <v>26831629.130094022</v>
      </c>
      <c r="BF191" s="252">
        <f t="shared" si="480"/>
        <v>269331.52955150726</v>
      </c>
      <c r="BG191" s="252">
        <f t="shared" si="481"/>
        <v>124328.76421099737</v>
      </c>
      <c r="BH191" s="213"/>
      <c r="BI191" s="213"/>
      <c r="BJ191" s="213"/>
      <c r="BK191" s="213"/>
      <c r="BL191" s="213">
        <f t="shared" si="449"/>
        <v>0</v>
      </c>
      <c r="BM191" s="485">
        <f>(($AC$20-'ICPMS Data'!V192)/('ICPMS Data'!V192/$AC$12-1)*AG191)</f>
        <v>-1850960534.9337795</v>
      </c>
      <c r="BN191" s="485">
        <f t="shared" si="482"/>
        <v>1433738424205.7283</v>
      </c>
      <c r="BO191" s="485">
        <f>$AC$33-'ICPMS Data'!V192</f>
        <v>9.9999999999999995E-7</v>
      </c>
      <c r="BP191" s="485">
        <f>'ICPMS Data'!V192/$AC$12-1</f>
        <v>-1</v>
      </c>
      <c r="BQ191" s="485">
        <f t="shared" si="483"/>
        <v>8608725199.2922001</v>
      </c>
      <c r="BR191" s="485">
        <f>SQRT($AD$33^2+'ICPMS Data'!W192^2)</f>
        <v>1.0000000000000001E-9</v>
      </c>
      <c r="BS191" s="485" t="e">
        <f>BP191*SQRT(('ICPMS Data'!W192/'ICPMS Data'!V192)^2+($AE$12/$AC$12)^2)</f>
        <v>#DIV/0!</v>
      </c>
      <c r="BT191" s="485" t="e">
        <f t="shared" si="484"/>
        <v>#DIV/0!</v>
      </c>
      <c r="BU191" s="485">
        <f t="shared" si="450"/>
        <v>-13430470.148556642</v>
      </c>
      <c r="BV191" s="485" t="e">
        <f t="shared" si="485"/>
        <v>#DIV/0!</v>
      </c>
      <c r="BW191" s="485">
        <f>AI191*(($AC$21-'ICPMS Data'!X192)/('ICPMS Data'!X192/$AC$13-1))</f>
        <v>-217673186930.44394</v>
      </c>
      <c r="BX191" s="485">
        <f t="shared" si="486"/>
        <v>1691112105561.1543</v>
      </c>
      <c r="BY191" s="485">
        <f>$AC$34-'ICPMS Data'!X192</f>
        <v>9.9999999999999995E-7</v>
      </c>
      <c r="BZ191" s="485">
        <f>'ICPMS Data'!X192/$AC$13-1</f>
        <v>-1</v>
      </c>
      <c r="CA191" s="485">
        <f t="shared" si="487"/>
        <v>13847555888.523577</v>
      </c>
      <c r="CB191" s="485">
        <f>SQRT($AD$34^2+'ICPMS Data'!Y192^2)</f>
        <v>1.0000000000000001E-9</v>
      </c>
      <c r="CC191" s="485" t="e">
        <f>BZ191*SQRT(('ICPMS Data'!Y192/'ICPMS Data'!X192)^2+($AE$13/$AC$13)^2)</f>
        <v>#DIV/0!</v>
      </c>
      <c r="CD191" s="485" t="e">
        <f t="shared" si="488"/>
        <v>#DIV/0!</v>
      </c>
      <c r="CE191" s="485">
        <f>AK191*'ICPMS Data'!Z192</f>
        <v>0</v>
      </c>
      <c r="CF191" s="485" t="e">
        <f>CE191*SQRT((AL191/AK191)^2+('ICPMS Data'!AA192/'ICPMS Data'!Z192)^2)</f>
        <v>#DIV/0!</v>
      </c>
      <c r="CG191" s="213">
        <f t="shared" si="489"/>
        <v>0</v>
      </c>
      <c r="CH191" s="262">
        <f t="shared" si="490"/>
        <v>-3154245083.8977265</v>
      </c>
      <c r="CI191" s="257" t="e">
        <f t="shared" si="491"/>
        <v>#DIV/0!</v>
      </c>
      <c r="CJ191" s="257">
        <f t="shared" si="451"/>
        <v>-22887032.781623054</v>
      </c>
      <c r="CK191" s="257" t="e">
        <f t="shared" si="492"/>
        <v>#DIV/0!</v>
      </c>
      <c r="CL191" s="262">
        <f t="shared" si="493"/>
        <v>-220346849137.9866</v>
      </c>
      <c r="CM191" s="257" t="e">
        <f t="shared" si="494"/>
        <v>#DIV/0!</v>
      </c>
      <c r="CN191" s="262">
        <f t="shared" si="495"/>
        <v>-269331.52955150726</v>
      </c>
      <c r="CO191" s="257" t="e">
        <f t="shared" si="496"/>
        <v>#DIV/0!</v>
      </c>
      <c r="CP191" s="286"/>
      <c r="CQ191" s="218">
        <f t="shared" si="497"/>
        <v>0</v>
      </c>
      <c r="CR191" s="48" t="e">
        <f t="shared" si="498"/>
        <v>#DIV/0!</v>
      </c>
      <c r="CS191" s="219">
        <f t="shared" si="499"/>
        <v>0</v>
      </c>
      <c r="CT191" s="219" t="e">
        <f t="shared" si="500"/>
        <v>#DIV/0!</v>
      </c>
      <c r="CU191" s="323" t="e">
        <f t="shared" si="501"/>
        <v>#DIV/0!</v>
      </c>
      <c r="CV191" s="219">
        <f t="shared" si="502"/>
        <v>0</v>
      </c>
      <c r="CW191" s="219" t="e">
        <f t="shared" si="503"/>
        <v>#DIV/0!</v>
      </c>
      <c r="CX191" s="323" t="e">
        <f t="shared" si="504"/>
        <v>#DIV/0!</v>
      </c>
      <c r="CY191" s="48">
        <f t="shared" si="505"/>
        <v>0</v>
      </c>
      <c r="CZ191" s="48" t="e">
        <f t="shared" si="506"/>
        <v>#DIV/0!</v>
      </c>
      <c r="DA191" s="323" t="e">
        <f t="shared" si="507"/>
        <v>#DIV/0!</v>
      </c>
      <c r="DB191" s="219">
        <f t="shared" si="508"/>
        <v>0</v>
      </c>
      <c r="DC191" s="219">
        <f t="shared" si="509"/>
        <v>0</v>
      </c>
      <c r="DD191" s="213"/>
      <c r="DE191" s="267">
        <f t="shared" si="510"/>
        <v>0</v>
      </c>
      <c r="DF191" s="263" t="e">
        <f t="shared" si="511"/>
        <v>#DIV/0!</v>
      </c>
      <c r="DG191" s="263">
        <f t="shared" si="512"/>
        <v>0</v>
      </c>
      <c r="DH191" s="263" t="e">
        <f t="shared" si="513"/>
        <v>#DIV/0!</v>
      </c>
      <c r="DI191" s="263">
        <f t="shared" si="514"/>
        <v>0</v>
      </c>
      <c r="DJ191" s="268">
        <f t="shared" si="515"/>
        <v>0</v>
      </c>
      <c r="DL191" s="49">
        <f>'He Data'!P193/(1000000000*22413.6)</f>
        <v>0</v>
      </c>
      <c r="DM191" s="45" t="e">
        <f>DL191*('He Data'!Q193/'He Data'!P193)</f>
        <v>#DIV/0!</v>
      </c>
      <c r="DN191" s="50">
        <f t="shared" si="516"/>
        <v>0</v>
      </c>
      <c r="DO191" s="51" t="e">
        <f>DN191*('He Data'!Q193/'He Data'!P193)</f>
        <v>#DIV/0!</v>
      </c>
      <c r="DP191" s="50" t="e">
        <f t="shared" si="517"/>
        <v>#DIV/0!</v>
      </c>
      <c r="DQ191" s="50" t="e">
        <f t="shared" si="518"/>
        <v>#DIV/0!</v>
      </c>
      <c r="DR191" s="50">
        <f>('He Data'!P193/1000000000)*0.0000000008107131194</f>
        <v>0</v>
      </c>
      <c r="DS191" s="50">
        <f>('He Data'!P193/1000000000)/3785.41178*42</f>
        <v>0</v>
      </c>
      <c r="DW191" s="213">
        <f t="shared" si="452"/>
        <v>0</v>
      </c>
      <c r="DX191" s="324" t="e">
        <f t="shared" si="453"/>
        <v>#DIV/0!</v>
      </c>
      <c r="DY191" s="325" t="e">
        <f t="shared" si="519"/>
        <v>#DIV/0!</v>
      </c>
      <c r="DZ191" s="326" t="e">
        <f t="shared" si="520"/>
        <v>#DIV/0!</v>
      </c>
      <c r="EA191" s="326" t="e">
        <f t="shared" si="521"/>
        <v>#DIV/0!</v>
      </c>
      <c r="EB191" s="324" t="e">
        <f t="shared" si="522"/>
        <v>#DIV/0!</v>
      </c>
      <c r="EC191" s="326" t="e">
        <f t="shared" si="523"/>
        <v>#DIV/0!</v>
      </c>
      <c r="ED191" s="324" t="e">
        <f t="shared" si="524"/>
        <v>#DIV/0!</v>
      </c>
      <c r="EE191" s="326"/>
      <c r="EF191" s="457">
        <f>'Picking Information'!B194</f>
        <v>0</v>
      </c>
      <c r="EG191" s="459">
        <f>'Picking Information'!C194</f>
        <v>0</v>
      </c>
      <c r="EH191" s="510">
        <f>IF($EG191="a",'Alpha Ejection Compiler'!G191,IF($EG191="z",'Alpha Ejection Compiler'!N191,IF($EG191="t",'Alpha Ejection Compiler'!U191,IF($EG191="m",'Alpha Ejection Compiler'!AB191,-1))))</f>
        <v>-1</v>
      </c>
      <c r="EI191" s="511">
        <f>'Alpha Ejection Compiler'!E191</f>
        <v>-1</v>
      </c>
      <c r="EJ191" s="30">
        <f>IF($EG191="a",'Alpha Ejection Compiler'!H191,IF($EG191="z",'Alpha Ejection Compiler'!O191,IF($EG191="t",'Alpha Ejection Compiler'!V191,IF($EG191="m",'Alpha Ejection Compiler'!AC191,-1))))</f>
        <v>-1</v>
      </c>
      <c r="EK191" s="30">
        <f>IF($EG191="a",'Alpha Ejection Compiler'!I191,IF($EG191="z",'Alpha Ejection Compiler'!P191,IF($EG191="t",'Alpha Ejection Compiler'!W191,IF($EG191="m",'Alpha Ejection Compiler'!AD191,-1))))</f>
        <v>-1</v>
      </c>
      <c r="EL191" s="30">
        <f>IF($EG191="a",'Alpha Ejection Compiler'!J191,IF($EG191="z",'Alpha Ejection Compiler'!Q191,IF($EG191="t",'Alpha Ejection Compiler'!X191,IF($EG191="m",'Alpha Ejection Compiler'!AE191,-1))))</f>
        <v>-1</v>
      </c>
      <c r="EM191" s="30">
        <f>IF($EG191="a",'Alpha Ejection Compiler'!K191,IF($EG191="z",'Alpha Ejection Compiler'!R191,IF($EG191="t",'Alpha Ejection Compiler'!Y191,IF($EG191="m",'Alpha Ejection Compiler'!AF191,-1))))</f>
        <v>-1</v>
      </c>
      <c r="EN191" s="30">
        <f t="shared" si="525"/>
        <v>-1</v>
      </c>
      <c r="EO191" s="30" t="e">
        <f t="shared" si="526"/>
        <v>#DIV/0!</v>
      </c>
      <c r="EP191" s="213">
        <f t="shared" si="454"/>
        <v>0</v>
      </c>
      <c r="EQ191" s="474" t="e">
        <f t="shared" si="455"/>
        <v>#DIV/0!</v>
      </c>
      <c r="ER191" s="475" t="e">
        <f t="shared" si="527"/>
        <v>#DIV/0!</v>
      </c>
      <c r="ES191" s="473" t="e">
        <f t="shared" si="528"/>
        <v>#DIV/0!</v>
      </c>
      <c r="ET191" s="476" t="e">
        <f t="shared" si="529"/>
        <v>#DIV/0!</v>
      </c>
      <c r="EU191" s="478" t="e">
        <f t="shared" si="530"/>
        <v>#DIV/0!</v>
      </c>
      <c r="EV191" s="477" t="e">
        <f t="shared" si="531"/>
        <v>#DIV/0!</v>
      </c>
      <c r="EW191" s="474" t="e">
        <f t="shared" si="532"/>
        <v>#DIV/0!</v>
      </c>
      <c r="EX191" s="474"/>
      <c r="EZ191" s="128">
        <f t="shared" si="533"/>
        <v>0</v>
      </c>
      <c r="FA191" s="63">
        <f t="shared" si="534"/>
        <v>0</v>
      </c>
      <c r="FB191" s="67">
        <f t="shared" si="535"/>
        <v>0</v>
      </c>
      <c r="FC191" s="63">
        <f t="shared" si="536"/>
        <v>0</v>
      </c>
      <c r="FD191" s="63">
        <f t="shared" si="537"/>
        <v>0</v>
      </c>
      <c r="FE191" s="67" t="e">
        <f t="shared" si="538"/>
        <v>#DIV/0!</v>
      </c>
      <c r="FF191" s="67" t="e">
        <f t="shared" si="539"/>
        <v>#DIV/0!</v>
      </c>
      <c r="FG191" s="64" t="e">
        <f t="shared" si="540"/>
        <v>#DIV/0!</v>
      </c>
      <c r="FH191" s="65" t="e">
        <f t="shared" si="541"/>
        <v>#DIV/0!</v>
      </c>
      <c r="FI191" s="65" t="e">
        <f t="shared" si="542"/>
        <v>#DIV/0!</v>
      </c>
      <c r="FJ191" s="65" t="e">
        <f t="shared" si="543"/>
        <v>#DIV/0!</v>
      </c>
      <c r="FK191" s="63">
        <f t="shared" si="544"/>
        <v>0</v>
      </c>
      <c r="FL191" s="63" t="e">
        <f t="shared" si="545"/>
        <v>#DIV/0!</v>
      </c>
      <c r="FM191" s="63" t="e">
        <f t="shared" si="546"/>
        <v>#DIV/0!</v>
      </c>
      <c r="FN191" s="65" t="e">
        <f t="shared" si="456"/>
        <v>#DIV/0!</v>
      </c>
      <c r="FO191" s="66" t="e">
        <f t="shared" si="547"/>
        <v>#DIV/0!</v>
      </c>
      <c r="FQ191" s="73">
        <f>IF('Picking Information'!U194="Y",'Calculations Page'!FG191,-1)</f>
        <v>-1</v>
      </c>
      <c r="FR191" s="72">
        <f>IF('Picking Information'!U194="Y",'Calculations Page'!FN191,-1)</f>
        <v>-1</v>
      </c>
      <c r="FS191" s="72" t="e">
        <f>IF('Picking Information'!A194="Y",1,'Calculations Page'!X191)</f>
        <v>#DIV/0!</v>
      </c>
      <c r="FT191" s="72">
        <f t="shared" si="457"/>
        <v>99.853999999999999</v>
      </c>
      <c r="FU191" s="72" t="e">
        <f t="shared" si="548"/>
        <v>#DIV/0!</v>
      </c>
      <c r="FV191" s="72" t="e">
        <f t="shared" si="458"/>
        <v>#DIV/0!</v>
      </c>
      <c r="FW191" s="74" t="e">
        <f t="shared" si="549"/>
        <v>#DIV/0!</v>
      </c>
      <c r="FY191" s="79">
        <f t="shared" si="431"/>
        <v>0</v>
      </c>
      <c r="FZ191" s="80" t="e">
        <f t="shared" si="432"/>
        <v>#DIV/0!</v>
      </c>
      <c r="GA191" s="80">
        <f>(DE191/1000)/'Calculations Page'!EH191</f>
        <v>0</v>
      </c>
      <c r="GB191" s="80" t="e">
        <f t="shared" si="433"/>
        <v>#DIV/0!</v>
      </c>
      <c r="GC191" s="80">
        <f>(DG191/1000)/'Calculations Page'!EH191</f>
        <v>0</v>
      </c>
      <c r="GD191" s="80" t="e">
        <f t="shared" si="434"/>
        <v>#DIV/0!</v>
      </c>
      <c r="GE191" s="80">
        <f>(DI191/1000)/'Calculations Page'!EH191</f>
        <v>0</v>
      </c>
      <c r="GF191" s="80" t="e">
        <f t="shared" si="435"/>
        <v>#DIV/0!</v>
      </c>
      <c r="GG191" s="81">
        <f t="shared" si="550"/>
        <v>0</v>
      </c>
      <c r="GH191" s="516">
        <f t="shared" si="436"/>
        <v>0</v>
      </c>
      <c r="GI191" s="515"/>
      <c r="GJ191" s="243"/>
      <c r="GK191" s="85" t="str">
        <f t="shared" si="551"/>
        <v>0.000</v>
      </c>
      <c r="GL191" s="86" t="e">
        <f t="shared" si="552"/>
        <v>#DIV/0!</v>
      </c>
      <c r="GM191" s="86" t="str">
        <f t="shared" si="553"/>
        <v>0.00</v>
      </c>
      <c r="GN191" s="86" t="e">
        <f t="shared" si="554"/>
        <v>#DIV/0!</v>
      </c>
      <c r="GO191" s="86" t="str">
        <f t="shared" si="555"/>
        <v>0.00</v>
      </c>
      <c r="GP191" s="86" t="e">
        <f t="shared" si="556"/>
        <v>#DIV/0!</v>
      </c>
      <c r="GQ191" s="86" t="str">
        <f t="shared" si="557"/>
        <v>0.00</v>
      </c>
      <c r="GR191" s="86" t="e">
        <f t="shared" si="558"/>
        <v>#DIV/0!</v>
      </c>
      <c r="GS191" s="86" t="str">
        <f t="shared" si="559"/>
        <v>-1.00</v>
      </c>
      <c r="GT191" s="86" t="e">
        <f t="shared" si="560"/>
        <v>#DIV/0!</v>
      </c>
      <c r="GU191" s="86" t="e">
        <f t="shared" si="561"/>
        <v>#DIV/0!</v>
      </c>
      <c r="GV191" s="87" t="e">
        <f t="shared" si="562"/>
        <v>#DIV/0!</v>
      </c>
      <c r="GW191" s="87" t="str">
        <f t="shared" si="563"/>
        <v>-1.00</v>
      </c>
      <c r="GX191" s="129"/>
      <c r="GY191" s="93"/>
    </row>
    <row r="192" spans="1:207">
      <c r="A192" s="39">
        <f>'Picking Information'!B195</f>
        <v>0</v>
      </c>
      <c r="B192" s="40">
        <f>'Picking Information'!D195</f>
        <v>0</v>
      </c>
      <c r="C192" s="40">
        <f>'Picking Information'!E195</f>
        <v>0</v>
      </c>
      <c r="D192" s="45">
        <f>'Picking Information'!F195</f>
        <v>0</v>
      </c>
      <c r="E192" s="45">
        <v>1</v>
      </c>
      <c r="F192" s="121">
        <f>'Picking Information'!H195</f>
        <v>0</v>
      </c>
      <c r="G192" s="121">
        <f>'Picking Information'!I195</f>
        <v>0</v>
      </c>
      <c r="H192" s="121">
        <f>'Picking Information'!J195</f>
        <v>0</v>
      </c>
      <c r="I192" s="121">
        <f>'Picking Information'!K195</f>
        <v>0</v>
      </c>
      <c r="J192" s="121">
        <f t="shared" si="459"/>
        <v>0</v>
      </c>
      <c r="K192" s="121">
        <f t="shared" si="460"/>
        <v>0</v>
      </c>
      <c r="L192" s="121">
        <f t="shared" si="461"/>
        <v>0</v>
      </c>
      <c r="M192" s="121">
        <f>IF('Picking Information'!P195="N",'Calculations Page'!F192*1.5,'Calculations Page'!F192)</f>
        <v>0</v>
      </c>
      <c r="N192" s="46">
        <f>'Picking Information'!R195</f>
        <v>0</v>
      </c>
      <c r="O192" s="222"/>
      <c r="P192" s="47">
        <f t="shared" si="462"/>
        <v>0</v>
      </c>
      <c r="Q192" s="306">
        <f t="shared" si="463"/>
        <v>-1</v>
      </c>
      <c r="R192" s="47">
        <f t="shared" si="464"/>
        <v>1</v>
      </c>
      <c r="S192" s="47" t="e">
        <f t="shared" si="465"/>
        <v>#DIV/0!</v>
      </c>
      <c r="T192" s="47" t="e">
        <f t="shared" si="466"/>
        <v>#DIV/0!</v>
      </c>
      <c r="U192" s="47">
        <f t="shared" si="467"/>
        <v>0.77821011673151741</v>
      </c>
      <c r="V192" s="47" t="e">
        <f t="shared" si="468"/>
        <v>#DIV/0!</v>
      </c>
      <c r="W192" s="47" t="e">
        <f t="shared" si="469"/>
        <v>#DIV/0!</v>
      </c>
      <c r="X192" s="239" t="e">
        <f t="shared" si="470"/>
        <v>#DIV/0!</v>
      </c>
      <c r="Y192" s="306">
        <f t="shared" si="437"/>
        <v>-6350.29</v>
      </c>
      <c r="Z192" s="306">
        <f t="shared" si="438"/>
        <v>-5</v>
      </c>
      <c r="AA192" s="192"/>
      <c r="AB192" s="192"/>
      <c r="AC192" s="192"/>
      <c r="AD192" s="192"/>
      <c r="AE192" s="192"/>
      <c r="AF192" s="192"/>
      <c r="AG192" s="251">
        <f t="shared" si="425"/>
        <v>1433738424205.7283</v>
      </c>
      <c r="AH192" s="246">
        <f t="shared" si="471"/>
        <v>8608725199.2922001</v>
      </c>
      <c r="AI192" s="246">
        <f t="shared" si="426"/>
        <v>1691112105561.1543</v>
      </c>
      <c r="AJ192" s="246">
        <f t="shared" si="472"/>
        <v>13847555888.523577</v>
      </c>
      <c r="AK192" s="246">
        <f t="shared" si="427"/>
        <v>174546574.43947619</v>
      </c>
      <c r="AL192" s="246">
        <f t="shared" si="473"/>
        <v>79527107.403615773</v>
      </c>
      <c r="AM192" s="213">
        <f t="shared" si="439"/>
        <v>0</v>
      </c>
      <c r="AN192" s="256">
        <f t="shared" si="474"/>
        <v>1303284548.9639471</v>
      </c>
      <c r="AO192" s="252">
        <f t="shared" si="475"/>
        <v>1433738424205.7283</v>
      </c>
      <c r="AP192" s="252">
        <f t="shared" si="428"/>
        <v>-2.199E-3</v>
      </c>
      <c r="AQ192" s="252">
        <f t="shared" si="429"/>
        <v>-0.99998423165137618</v>
      </c>
      <c r="AR192" s="252">
        <f t="shared" si="476"/>
        <v>8608725199.2922001</v>
      </c>
      <c r="AS192" s="252">
        <f t="shared" si="430"/>
        <v>1.6318924942564423E-4</v>
      </c>
      <c r="AT192" s="252">
        <f t="shared" si="477"/>
        <v>-7.452123257462559E-2</v>
      </c>
      <c r="AU192" s="252">
        <f t="shared" si="478"/>
        <v>137290153.01859486</v>
      </c>
      <c r="AV192" s="252">
        <f t="shared" si="440"/>
        <v>9456562.6330664139</v>
      </c>
      <c r="AW192" s="252">
        <f t="shared" si="479"/>
        <v>996169.97067578149</v>
      </c>
      <c r="AX192" s="252">
        <f t="shared" si="441"/>
        <v>2673662207.5426502</v>
      </c>
      <c r="AY192" s="252">
        <f t="shared" si="442"/>
        <v>1691112105561.1543</v>
      </c>
      <c r="AZ192" s="252">
        <f t="shared" si="443"/>
        <v>-0.13029600894067567</v>
      </c>
      <c r="BA192" s="252">
        <f t="shared" si="444"/>
        <v>-1</v>
      </c>
      <c r="BB192" s="252">
        <f t="shared" si="445"/>
        <v>13847555888.523577</v>
      </c>
      <c r="BC192" s="252">
        <f t="shared" si="446"/>
        <v>5.34545603211162E-4</v>
      </c>
      <c r="BD192" s="252">
        <f t="shared" si="447"/>
        <v>-4.1025163014571245E-3</v>
      </c>
      <c r="BE192" s="252">
        <f t="shared" si="448"/>
        <v>26831629.130094022</v>
      </c>
      <c r="BF192" s="252">
        <f t="shared" si="480"/>
        <v>269331.52955150726</v>
      </c>
      <c r="BG192" s="252">
        <f t="shared" si="481"/>
        <v>124328.76421099737</v>
      </c>
      <c r="BH192" s="213"/>
      <c r="BI192" s="213"/>
      <c r="BJ192" s="213"/>
      <c r="BK192" s="213"/>
      <c r="BL192" s="213">
        <f t="shared" si="449"/>
        <v>0</v>
      </c>
      <c r="BM192" s="485">
        <f>(($AC$20-'ICPMS Data'!V193)/('ICPMS Data'!V193/$AC$12-1)*AG192)</f>
        <v>-1850960534.9337795</v>
      </c>
      <c r="BN192" s="485">
        <f t="shared" si="482"/>
        <v>1433738424205.7283</v>
      </c>
      <c r="BO192" s="485">
        <f>$AC$33-'ICPMS Data'!V193</f>
        <v>9.9999999999999995E-7</v>
      </c>
      <c r="BP192" s="485">
        <f>'ICPMS Data'!V193/$AC$12-1</f>
        <v>-1</v>
      </c>
      <c r="BQ192" s="485">
        <f t="shared" si="483"/>
        <v>8608725199.2922001</v>
      </c>
      <c r="BR192" s="485">
        <f>SQRT($AD$33^2+'ICPMS Data'!W193^2)</f>
        <v>1.0000000000000001E-9</v>
      </c>
      <c r="BS192" s="485" t="e">
        <f>BP192*SQRT(('ICPMS Data'!W193/'ICPMS Data'!V193)^2+($AE$12/$AC$12)^2)</f>
        <v>#DIV/0!</v>
      </c>
      <c r="BT192" s="485" t="e">
        <f t="shared" si="484"/>
        <v>#DIV/0!</v>
      </c>
      <c r="BU192" s="485">
        <f t="shared" si="450"/>
        <v>-13430470.148556642</v>
      </c>
      <c r="BV192" s="485" t="e">
        <f t="shared" si="485"/>
        <v>#DIV/0!</v>
      </c>
      <c r="BW192" s="485">
        <f>AI192*(($AC$21-'ICPMS Data'!X193)/('ICPMS Data'!X193/$AC$13-1))</f>
        <v>-217673186930.44394</v>
      </c>
      <c r="BX192" s="485">
        <f t="shared" si="486"/>
        <v>1691112105561.1543</v>
      </c>
      <c r="BY192" s="485">
        <f>$AC$34-'ICPMS Data'!X193</f>
        <v>9.9999999999999995E-7</v>
      </c>
      <c r="BZ192" s="485">
        <f>'ICPMS Data'!X193/$AC$13-1</f>
        <v>-1</v>
      </c>
      <c r="CA192" s="485">
        <f t="shared" si="487"/>
        <v>13847555888.523577</v>
      </c>
      <c r="CB192" s="485">
        <f>SQRT($AD$34^2+'ICPMS Data'!Y193^2)</f>
        <v>1.0000000000000001E-9</v>
      </c>
      <c r="CC192" s="485" t="e">
        <f>BZ192*SQRT(('ICPMS Data'!Y193/'ICPMS Data'!X193)^2+($AE$13/$AC$13)^2)</f>
        <v>#DIV/0!</v>
      </c>
      <c r="CD192" s="485" t="e">
        <f t="shared" si="488"/>
        <v>#DIV/0!</v>
      </c>
      <c r="CE192" s="485">
        <f>AK192*'ICPMS Data'!Z193</f>
        <v>0</v>
      </c>
      <c r="CF192" s="485" t="e">
        <f>CE192*SQRT((AL192/AK192)^2+('ICPMS Data'!AA193/'ICPMS Data'!Z193)^2)</f>
        <v>#DIV/0!</v>
      </c>
      <c r="CG192" s="213">
        <f t="shared" si="489"/>
        <v>0</v>
      </c>
      <c r="CH192" s="262">
        <f t="shared" si="490"/>
        <v>-3154245083.8977265</v>
      </c>
      <c r="CI192" s="257" t="e">
        <f t="shared" si="491"/>
        <v>#DIV/0!</v>
      </c>
      <c r="CJ192" s="257">
        <f t="shared" si="451"/>
        <v>-22887032.781623054</v>
      </c>
      <c r="CK192" s="257" t="e">
        <f t="shared" si="492"/>
        <v>#DIV/0!</v>
      </c>
      <c r="CL192" s="262">
        <f t="shared" si="493"/>
        <v>-220346849137.9866</v>
      </c>
      <c r="CM192" s="257" t="e">
        <f t="shared" si="494"/>
        <v>#DIV/0!</v>
      </c>
      <c r="CN192" s="262">
        <f t="shared" si="495"/>
        <v>-269331.52955150726</v>
      </c>
      <c r="CO192" s="257" t="e">
        <f t="shared" si="496"/>
        <v>#DIV/0!</v>
      </c>
      <c r="CP192" s="286"/>
      <c r="CQ192" s="218">
        <f t="shared" si="497"/>
        <v>0</v>
      </c>
      <c r="CR192" s="48" t="e">
        <f t="shared" si="498"/>
        <v>#DIV/0!</v>
      </c>
      <c r="CS192" s="219">
        <f t="shared" si="499"/>
        <v>0</v>
      </c>
      <c r="CT192" s="219" t="e">
        <f t="shared" si="500"/>
        <v>#DIV/0!</v>
      </c>
      <c r="CU192" s="323" t="e">
        <f t="shared" si="501"/>
        <v>#DIV/0!</v>
      </c>
      <c r="CV192" s="219">
        <f t="shared" si="502"/>
        <v>0</v>
      </c>
      <c r="CW192" s="219" t="e">
        <f t="shared" si="503"/>
        <v>#DIV/0!</v>
      </c>
      <c r="CX192" s="323" t="e">
        <f t="shared" si="504"/>
        <v>#DIV/0!</v>
      </c>
      <c r="CY192" s="48">
        <f t="shared" si="505"/>
        <v>0</v>
      </c>
      <c r="CZ192" s="48" t="e">
        <f t="shared" si="506"/>
        <v>#DIV/0!</v>
      </c>
      <c r="DA192" s="323" t="e">
        <f t="shared" si="507"/>
        <v>#DIV/0!</v>
      </c>
      <c r="DB192" s="219">
        <f t="shared" si="508"/>
        <v>0</v>
      </c>
      <c r="DC192" s="219">
        <f t="shared" si="509"/>
        <v>0</v>
      </c>
      <c r="DD192" s="213"/>
      <c r="DE192" s="267">
        <f t="shared" si="510"/>
        <v>0</v>
      </c>
      <c r="DF192" s="263" t="e">
        <f t="shared" si="511"/>
        <v>#DIV/0!</v>
      </c>
      <c r="DG192" s="263">
        <f t="shared" si="512"/>
        <v>0</v>
      </c>
      <c r="DH192" s="263" t="e">
        <f t="shared" si="513"/>
        <v>#DIV/0!</v>
      </c>
      <c r="DI192" s="263">
        <f t="shared" si="514"/>
        <v>0</v>
      </c>
      <c r="DJ192" s="268">
        <f t="shared" si="515"/>
        <v>0</v>
      </c>
      <c r="DL192" s="49">
        <f>'He Data'!P194/(1000000000*22413.6)</f>
        <v>0</v>
      </c>
      <c r="DM192" s="45" t="e">
        <f>DL192*('He Data'!Q194/'He Data'!P194)</f>
        <v>#DIV/0!</v>
      </c>
      <c r="DN192" s="50">
        <f t="shared" si="516"/>
        <v>0</v>
      </c>
      <c r="DO192" s="51" t="e">
        <f>DN192*('He Data'!Q194/'He Data'!P194)</f>
        <v>#DIV/0!</v>
      </c>
      <c r="DP192" s="50" t="e">
        <f t="shared" si="517"/>
        <v>#DIV/0!</v>
      </c>
      <c r="DQ192" s="50" t="e">
        <f t="shared" si="518"/>
        <v>#DIV/0!</v>
      </c>
      <c r="DR192" s="50">
        <f>('He Data'!P194/1000000000)*0.0000000008107131194</f>
        <v>0</v>
      </c>
      <c r="DS192" s="50">
        <f>('He Data'!P194/1000000000)/3785.41178*42</f>
        <v>0</v>
      </c>
      <c r="DW192" s="213">
        <f t="shared" si="452"/>
        <v>0</v>
      </c>
      <c r="DX192" s="324" t="e">
        <f t="shared" si="453"/>
        <v>#DIV/0!</v>
      </c>
      <c r="DY192" s="325" t="e">
        <f t="shared" si="519"/>
        <v>#DIV/0!</v>
      </c>
      <c r="DZ192" s="326" t="e">
        <f t="shared" si="520"/>
        <v>#DIV/0!</v>
      </c>
      <c r="EA192" s="326" t="e">
        <f t="shared" si="521"/>
        <v>#DIV/0!</v>
      </c>
      <c r="EB192" s="324" t="e">
        <f t="shared" si="522"/>
        <v>#DIV/0!</v>
      </c>
      <c r="EC192" s="326" t="e">
        <f t="shared" si="523"/>
        <v>#DIV/0!</v>
      </c>
      <c r="ED192" s="324" t="e">
        <f t="shared" si="524"/>
        <v>#DIV/0!</v>
      </c>
      <c r="EE192" s="326"/>
      <c r="EF192" s="457">
        <f>'Picking Information'!B195</f>
        <v>0</v>
      </c>
      <c r="EG192" s="459">
        <f>'Picking Information'!C195</f>
        <v>0</v>
      </c>
      <c r="EH192" s="510">
        <f>IF($EG192="a",'Alpha Ejection Compiler'!G192,IF($EG192="z",'Alpha Ejection Compiler'!N192,IF($EG192="t",'Alpha Ejection Compiler'!U192,IF($EG192="m",'Alpha Ejection Compiler'!AB192,-1))))</f>
        <v>-1</v>
      </c>
      <c r="EI192" s="511">
        <f>'Alpha Ejection Compiler'!E192</f>
        <v>-1</v>
      </c>
      <c r="EJ192" s="30">
        <f>IF($EG192="a",'Alpha Ejection Compiler'!H192,IF($EG192="z",'Alpha Ejection Compiler'!O192,IF($EG192="t",'Alpha Ejection Compiler'!V192,IF($EG192="m",'Alpha Ejection Compiler'!AC192,-1))))</f>
        <v>-1</v>
      </c>
      <c r="EK192" s="30">
        <f>IF($EG192="a",'Alpha Ejection Compiler'!I192,IF($EG192="z",'Alpha Ejection Compiler'!P192,IF($EG192="t",'Alpha Ejection Compiler'!W192,IF($EG192="m",'Alpha Ejection Compiler'!AD192,-1))))</f>
        <v>-1</v>
      </c>
      <c r="EL192" s="30">
        <f>IF($EG192="a",'Alpha Ejection Compiler'!J192,IF($EG192="z",'Alpha Ejection Compiler'!Q192,IF($EG192="t",'Alpha Ejection Compiler'!X192,IF($EG192="m",'Alpha Ejection Compiler'!AE192,-1))))</f>
        <v>-1</v>
      </c>
      <c r="EM192" s="30">
        <f>IF($EG192="a",'Alpha Ejection Compiler'!K192,IF($EG192="z",'Alpha Ejection Compiler'!R192,IF($EG192="t",'Alpha Ejection Compiler'!Y192,IF($EG192="m",'Alpha Ejection Compiler'!AF192,-1))))</f>
        <v>-1</v>
      </c>
      <c r="EN192" s="30">
        <f t="shared" si="525"/>
        <v>-1</v>
      </c>
      <c r="EO192" s="30" t="e">
        <f t="shared" si="526"/>
        <v>#DIV/0!</v>
      </c>
      <c r="EP192" s="213">
        <f t="shared" si="454"/>
        <v>0</v>
      </c>
      <c r="EQ192" s="474" t="e">
        <f t="shared" si="455"/>
        <v>#DIV/0!</v>
      </c>
      <c r="ER192" s="475" t="e">
        <f t="shared" si="527"/>
        <v>#DIV/0!</v>
      </c>
      <c r="ES192" s="473" t="e">
        <f t="shared" si="528"/>
        <v>#DIV/0!</v>
      </c>
      <c r="ET192" s="476" t="e">
        <f t="shared" si="529"/>
        <v>#DIV/0!</v>
      </c>
      <c r="EU192" s="478" t="e">
        <f t="shared" si="530"/>
        <v>#DIV/0!</v>
      </c>
      <c r="EV192" s="477" t="e">
        <f t="shared" si="531"/>
        <v>#DIV/0!</v>
      </c>
      <c r="EW192" s="474" t="e">
        <f t="shared" si="532"/>
        <v>#DIV/0!</v>
      </c>
      <c r="EX192" s="474"/>
      <c r="EZ192" s="128">
        <f t="shared" si="533"/>
        <v>0</v>
      </c>
      <c r="FA192" s="63">
        <f t="shared" si="534"/>
        <v>0</v>
      </c>
      <c r="FB192" s="67">
        <f t="shared" si="535"/>
        <v>0</v>
      </c>
      <c r="FC192" s="63">
        <f t="shared" si="536"/>
        <v>0</v>
      </c>
      <c r="FD192" s="63">
        <f t="shared" si="537"/>
        <v>0</v>
      </c>
      <c r="FE192" s="67" t="e">
        <f t="shared" si="538"/>
        <v>#DIV/0!</v>
      </c>
      <c r="FF192" s="67" t="e">
        <f t="shared" si="539"/>
        <v>#DIV/0!</v>
      </c>
      <c r="FG192" s="64" t="e">
        <f t="shared" si="540"/>
        <v>#DIV/0!</v>
      </c>
      <c r="FH192" s="65" t="e">
        <f t="shared" si="541"/>
        <v>#DIV/0!</v>
      </c>
      <c r="FI192" s="65" t="e">
        <f t="shared" si="542"/>
        <v>#DIV/0!</v>
      </c>
      <c r="FJ192" s="65" t="e">
        <f t="shared" si="543"/>
        <v>#DIV/0!</v>
      </c>
      <c r="FK192" s="63">
        <f t="shared" si="544"/>
        <v>0</v>
      </c>
      <c r="FL192" s="63" t="e">
        <f t="shared" si="545"/>
        <v>#DIV/0!</v>
      </c>
      <c r="FM192" s="63" t="e">
        <f t="shared" si="546"/>
        <v>#DIV/0!</v>
      </c>
      <c r="FN192" s="65" t="e">
        <f t="shared" si="456"/>
        <v>#DIV/0!</v>
      </c>
      <c r="FO192" s="66" t="e">
        <f t="shared" si="547"/>
        <v>#DIV/0!</v>
      </c>
      <c r="FQ192" s="73">
        <f>IF('Picking Information'!U195="Y",'Calculations Page'!FG192,-1)</f>
        <v>-1</v>
      </c>
      <c r="FR192" s="72">
        <f>IF('Picking Information'!U195="Y",'Calculations Page'!FN192,-1)</f>
        <v>-1</v>
      </c>
      <c r="FS192" s="72" t="e">
        <f>IF('Picking Information'!A195="Y",1,'Calculations Page'!X192)</f>
        <v>#DIV/0!</v>
      </c>
      <c r="FT192" s="72">
        <f t="shared" si="457"/>
        <v>99.853999999999999</v>
      </c>
      <c r="FU192" s="72" t="e">
        <f t="shared" si="548"/>
        <v>#DIV/0!</v>
      </c>
      <c r="FV192" s="72" t="e">
        <f t="shared" si="458"/>
        <v>#DIV/0!</v>
      </c>
      <c r="FW192" s="74" t="e">
        <f t="shared" si="549"/>
        <v>#DIV/0!</v>
      </c>
      <c r="FY192" s="79">
        <f t="shared" si="431"/>
        <v>0</v>
      </c>
      <c r="FZ192" s="80" t="e">
        <f t="shared" si="432"/>
        <v>#DIV/0!</v>
      </c>
      <c r="GA192" s="80">
        <f>(DE192/1000)/'Calculations Page'!EH192</f>
        <v>0</v>
      </c>
      <c r="GB192" s="80" t="e">
        <f t="shared" si="433"/>
        <v>#DIV/0!</v>
      </c>
      <c r="GC192" s="80">
        <f>(DG192/1000)/'Calculations Page'!EH192</f>
        <v>0</v>
      </c>
      <c r="GD192" s="80" t="e">
        <f t="shared" si="434"/>
        <v>#DIV/0!</v>
      </c>
      <c r="GE192" s="80">
        <f>(DI192/1000)/'Calculations Page'!EH192</f>
        <v>0</v>
      </c>
      <c r="GF192" s="80" t="e">
        <f t="shared" si="435"/>
        <v>#DIV/0!</v>
      </c>
      <c r="GG192" s="81">
        <f t="shared" si="550"/>
        <v>0</v>
      </c>
      <c r="GH192" s="516">
        <f t="shared" si="436"/>
        <v>0</v>
      </c>
      <c r="GI192" s="515"/>
      <c r="GJ192" s="243"/>
      <c r="GK192" s="85" t="str">
        <f t="shared" si="551"/>
        <v>0.000</v>
      </c>
      <c r="GL192" s="86" t="e">
        <f t="shared" si="552"/>
        <v>#DIV/0!</v>
      </c>
      <c r="GM192" s="86" t="str">
        <f t="shared" si="553"/>
        <v>0.00</v>
      </c>
      <c r="GN192" s="86" t="e">
        <f t="shared" si="554"/>
        <v>#DIV/0!</v>
      </c>
      <c r="GO192" s="86" t="str">
        <f t="shared" si="555"/>
        <v>0.00</v>
      </c>
      <c r="GP192" s="86" t="e">
        <f t="shared" si="556"/>
        <v>#DIV/0!</v>
      </c>
      <c r="GQ192" s="86" t="str">
        <f t="shared" si="557"/>
        <v>0.00</v>
      </c>
      <c r="GR192" s="86" t="e">
        <f t="shared" si="558"/>
        <v>#DIV/0!</v>
      </c>
      <c r="GS192" s="86" t="str">
        <f t="shared" si="559"/>
        <v>-1.00</v>
      </c>
      <c r="GT192" s="86" t="e">
        <f t="shared" si="560"/>
        <v>#DIV/0!</v>
      </c>
      <c r="GU192" s="86" t="e">
        <f t="shared" si="561"/>
        <v>#DIV/0!</v>
      </c>
      <c r="GV192" s="87" t="e">
        <f t="shared" si="562"/>
        <v>#DIV/0!</v>
      </c>
      <c r="GW192" s="87" t="str">
        <f t="shared" si="563"/>
        <v>-1.00</v>
      </c>
      <c r="GX192" s="129"/>
      <c r="GY192" s="93"/>
    </row>
    <row r="193" spans="1:207">
      <c r="A193" s="39">
        <f>'Picking Information'!B196</f>
        <v>0</v>
      </c>
      <c r="B193" s="40">
        <f>'Picking Information'!D196</f>
        <v>0</v>
      </c>
      <c r="C193" s="40">
        <f>'Picking Information'!E196</f>
        <v>0</v>
      </c>
      <c r="D193" s="45">
        <f>'Picking Information'!F196</f>
        <v>0</v>
      </c>
      <c r="E193" s="45">
        <v>1</v>
      </c>
      <c r="F193" s="121">
        <f>'Picking Information'!H196</f>
        <v>0</v>
      </c>
      <c r="G193" s="121">
        <f>'Picking Information'!I196</f>
        <v>0</v>
      </c>
      <c r="H193" s="121">
        <f>'Picking Information'!J196</f>
        <v>0</v>
      </c>
      <c r="I193" s="121">
        <f>'Picking Information'!K196</f>
        <v>0</v>
      </c>
      <c r="J193" s="121">
        <f t="shared" si="459"/>
        <v>0</v>
      </c>
      <c r="K193" s="121">
        <f t="shared" si="460"/>
        <v>0</v>
      </c>
      <c r="L193" s="121">
        <f t="shared" si="461"/>
        <v>0</v>
      </c>
      <c r="M193" s="121">
        <f>IF('Picking Information'!P196="N",'Calculations Page'!F193*1.5,'Calculations Page'!F193)</f>
        <v>0</v>
      </c>
      <c r="N193" s="46">
        <f>'Picking Information'!R196</f>
        <v>0</v>
      </c>
      <c r="O193" s="222"/>
      <c r="P193" s="47">
        <f t="shared" si="462"/>
        <v>0</v>
      </c>
      <c r="Q193" s="306">
        <f t="shared" si="463"/>
        <v>-1</v>
      </c>
      <c r="R193" s="47">
        <f t="shared" si="464"/>
        <v>1</v>
      </c>
      <c r="S193" s="47" t="e">
        <f t="shared" si="465"/>
        <v>#DIV/0!</v>
      </c>
      <c r="T193" s="47" t="e">
        <f t="shared" si="466"/>
        <v>#DIV/0!</v>
      </c>
      <c r="U193" s="47">
        <f t="shared" si="467"/>
        <v>0.77821011673151741</v>
      </c>
      <c r="V193" s="47" t="e">
        <f t="shared" si="468"/>
        <v>#DIV/0!</v>
      </c>
      <c r="W193" s="47" t="e">
        <f t="shared" si="469"/>
        <v>#DIV/0!</v>
      </c>
      <c r="X193" s="239" t="e">
        <f t="shared" si="470"/>
        <v>#DIV/0!</v>
      </c>
      <c r="Y193" s="306">
        <f t="shared" si="437"/>
        <v>-6350.29</v>
      </c>
      <c r="Z193" s="306">
        <f t="shared" si="438"/>
        <v>-5</v>
      </c>
      <c r="AA193" s="192"/>
      <c r="AB193" s="192"/>
      <c r="AC193" s="192"/>
      <c r="AD193" s="192"/>
      <c r="AE193" s="192"/>
      <c r="AF193" s="192"/>
      <c r="AG193" s="251">
        <f t="shared" si="425"/>
        <v>1433738424205.7283</v>
      </c>
      <c r="AH193" s="246">
        <f t="shared" si="471"/>
        <v>8608725199.2922001</v>
      </c>
      <c r="AI193" s="246">
        <f t="shared" si="426"/>
        <v>1691112105561.1543</v>
      </c>
      <c r="AJ193" s="246">
        <f t="shared" si="472"/>
        <v>13847555888.523577</v>
      </c>
      <c r="AK193" s="246">
        <f t="shared" si="427"/>
        <v>174546574.43947619</v>
      </c>
      <c r="AL193" s="246">
        <f t="shared" si="473"/>
        <v>79527107.403615773</v>
      </c>
      <c r="AM193" s="213">
        <f t="shared" si="439"/>
        <v>0</v>
      </c>
      <c r="AN193" s="256">
        <f t="shared" si="474"/>
        <v>1303284548.9639471</v>
      </c>
      <c r="AO193" s="252">
        <f t="shared" si="475"/>
        <v>1433738424205.7283</v>
      </c>
      <c r="AP193" s="252">
        <f t="shared" si="428"/>
        <v>-2.199E-3</v>
      </c>
      <c r="AQ193" s="252">
        <f t="shared" si="429"/>
        <v>-0.99998423165137618</v>
      </c>
      <c r="AR193" s="252">
        <f t="shared" si="476"/>
        <v>8608725199.2922001</v>
      </c>
      <c r="AS193" s="252">
        <f t="shared" si="430"/>
        <v>1.6318924942564423E-4</v>
      </c>
      <c r="AT193" s="252">
        <f t="shared" si="477"/>
        <v>-7.452123257462559E-2</v>
      </c>
      <c r="AU193" s="252">
        <f t="shared" si="478"/>
        <v>137290153.01859486</v>
      </c>
      <c r="AV193" s="252">
        <f t="shared" si="440"/>
        <v>9456562.6330664139</v>
      </c>
      <c r="AW193" s="252">
        <f t="shared" si="479"/>
        <v>996169.97067578149</v>
      </c>
      <c r="AX193" s="252">
        <f t="shared" si="441"/>
        <v>2673662207.5426502</v>
      </c>
      <c r="AY193" s="252">
        <f t="shared" si="442"/>
        <v>1691112105561.1543</v>
      </c>
      <c r="AZ193" s="252">
        <f t="shared" si="443"/>
        <v>-0.13029600894067567</v>
      </c>
      <c r="BA193" s="252">
        <f t="shared" si="444"/>
        <v>-1</v>
      </c>
      <c r="BB193" s="252">
        <f t="shared" si="445"/>
        <v>13847555888.523577</v>
      </c>
      <c r="BC193" s="252">
        <f t="shared" si="446"/>
        <v>5.34545603211162E-4</v>
      </c>
      <c r="BD193" s="252">
        <f t="shared" si="447"/>
        <v>-4.1025163014571245E-3</v>
      </c>
      <c r="BE193" s="252">
        <f t="shared" si="448"/>
        <v>26831629.130094022</v>
      </c>
      <c r="BF193" s="252">
        <f t="shared" si="480"/>
        <v>269331.52955150726</v>
      </c>
      <c r="BG193" s="252">
        <f t="shared" si="481"/>
        <v>124328.76421099737</v>
      </c>
      <c r="BH193" s="213"/>
      <c r="BI193" s="213"/>
      <c r="BJ193" s="213"/>
      <c r="BK193" s="213"/>
      <c r="BL193" s="213">
        <f t="shared" si="449"/>
        <v>0</v>
      </c>
      <c r="BM193" s="485">
        <f>(($AC$20-'ICPMS Data'!V194)/('ICPMS Data'!V194/$AC$12-1)*AG193)</f>
        <v>-1850960534.9337795</v>
      </c>
      <c r="BN193" s="485">
        <f t="shared" si="482"/>
        <v>1433738424205.7283</v>
      </c>
      <c r="BO193" s="485">
        <f>$AC$33-'ICPMS Data'!V194</f>
        <v>9.9999999999999995E-7</v>
      </c>
      <c r="BP193" s="485">
        <f>'ICPMS Data'!V194/$AC$12-1</f>
        <v>-1</v>
      </c>
      <c r="BQ193" s="485">
        <f t="shared" si="483"/>
        <v>8608725199.2922001</v>
      </c>
      <c r="BR193" s="485">
        <f>SQRT($AD$33^2+'ICPMS Data'!W194^2)</f>
        <v>1.0000000000000001E-9</v>
      </c>
      <c r="BS193" s="485" t="e">
        <f>BP193*SQRT(('ICPMS Data'!W194/'ICPMS Data'!V194)^2+($AE$12/$AC$12)^2)</f>
        <v>#DIV/0!</v>
      </c>
      <c r="BT193" s="485" t="e">
        <f t="shared" si="484"/>
        <v>#DIV/0!</v>
      </c>
      <c r="BU193" s="485">
        <f t="shared" si="450"/>
        <v>-13430470.148556642</v>
      </c>
      <c r="BV193" s="485" t="e">
        <f t="shared" si="485"/>
        <v>#DIV/0!</v>
      </c>
      <c r="BW193" s="485">
        <f>AI193*(($AC$21-'ICPMS Data'!X194)/('ICPMS Data'!X194/$AC$13-1))</f>
        <v>-217673186930.44394</v>
      </c>
      <c r="BX193" s="485">
        <f t="shared" si="486"/>
        <v>1691112105561.1543</v>
      </c>
      <c r="BY193" s="485">
        <f>$AC$34-'ICPMS Data'!X194</f>
        <v>9.9999999999999995E-7</v>
      </c>
      <c r="BZ193" s="485">
        <f>'ICPMS Data'!X194/$AC$13-1</f>
        <v>-1</v>
      </c>
      <c r="CA193" s="485">
        <f t="shared" si="487"/>
        <v>13847555888.523577</v>
      </c>
      <c r="CB193" s="485">
        <f>SQRT($AD$34^2+'ICPMS Data'!Y194^2)</f>
        <v>1.0000000000000001E-9</v>
      </c>
      <c r="CC193" s="485" t="e">
        <f>BZ193*SQRT(('ICPMS Data'!Y194/'ICPMS Data'!X194)^2+($AE$13/$AC$13)^2)</f>
        <v>#DIV/0!</v>
      </c>
      <c r="CD193" s="485" t="e">
        <f t="shared" si="488"/>
        <v>#DIV/0!</v>
      </c>
      <c r="CE193" s="485">
        <f>AK193*'ICPMS Data'!Z194</f>
        <v>0</v>
      </c>
      <c r="CF193" s="485" t="e">
        <f>CE193*SQRT((AL193/AK193)^2+('ICPMS Data'!AA194/'ICPMS Data'!Z194)^2)</f>
        <v>#DIV/0!</v>
      </c>
      <c r="CG193" s="213">
        <f t="shared" si="489"/>
        <v>0</v>
      </c>
      <c r="CH193" s="262">
        <f t="shared" si="490"/>
        <v>-3154245083.8977265</v>
      </c>
      <c r="CI193" s="257" t="e">
        <f t="shared" si="491"/>
        <v>#DIV/0!</v>
      </c>
      <c r="CJ193" s="257">
        <f t="shared" si="451"/>
        <v>-22887032.781623054</v>
      </c>
      <c r="CK193" s="257" t="e">
        <f t="shared" si="492"/>
        <v>#DIV/0!</v>
      </c>
      <c r="CL193" s="262">
        <f t="shared" si="493"/>
        <v>-220346849137.9866</v>
      </c>
      <c r="CM193" s="257" t="e">
        <f t="shared" si="494"/>
        <v>#DIV/0!</v>
      </c>
      <c r="CN193" s="262">
        <f t="shared" si="495"/>
        <v>-269331.52955150726</v>
      </c>
      <c r="CO193" s="257" t="e">
        <f t="shared" si="496"/>
        <v>#DIV/0!</v>
      </c>
      <c r="CP193" s="286"/>
      <c r="CQ193" s="218">
        <f t="shared" si="497"/>
        <v>0</v>
      </c>
      <c r="CR193" s="48" t="e">
        <f t="shared" si="498"/>
        <v>#DIV/0!</v>
      </c>
      <c r="CS193" s="219">
        <f t="shared" si="499"/>
        <v>0</v>
      </c>
      <c r="CT193" s="219" t="e">
        <f t="shared" si="500"/>
        <v>#DIV/0!</v>
      </c>
      <c r="CU193" s="323" t="e">
        <f t="shared" si="501"/>
        <v>#DIV/0!</v>
      </c>
      <c r="CV193" s="219">
        <f t="shared" si="502"/>
        <v>0</v>
      </c>
      <c r="CW193" s="219" t="e">
        <f t="shared" si="503"/>
        <v>#DIV/0!</v>
      </c>
      <c r="CX193" s="323" t="e">
        <f t="shared" si="504"/>
        <v>#DIV/0!</v>
      </c>
      <c r="CY193" s="48">
        <f t="shared" si="505"/>
        <v>0</v>
      </c>
      <c r="CZ193" s="48" t="e">
        <f t="shared" si="506"/>
        <v>#DIV/0!</v>
      </c>
      <c r="DA193" s="323" t="e">
        <f t="shared" si="507"/>
        <v>#DIV/0!</v>
      </c>
      <c r="DB193" s="219">
        <f t="shared" si="508"/>
        <v>0</v>
      </c>
      <c r="DC193" s="219">
        <f t="shared" si="509"/>
        <v>0</v>
      </c>
      <c r="DD193" s="213"/>
      <c r="DE193" s="267">
        <f t="shared" si="510"/>
        <v>0</v>
      </c>
      <c r="DF193" s="263" t="e">
        <f t="shared" si="511"/>
        <v>#DIV/0!</v>
      </c>
      <c r="DG193" s="263">
        <f t="shared" si="512"/>
        <v>0</v>
      </c>
      <c r="DH193" s="263" t="e">
        <f t="shared" si="513"/>
        <v>#DIV/0!</v>
      </c>
      <c r="DI193" s="263">
        <f t="shared" si="514"/>
        <v>0</v>
      </c>
      <c r="DJ193" s="268">
        <f t="shared" si="515"/>
        <v>0</v>
      </c>
      <c r="DL193" s="49">
        <f>'He Data'!P195/(1000000000*22413.6)</f>
        <v>0</v>
      </c>
      <c r="DM193" s="45" t="e">
        <f>DL193*('He Data'!Q195/'He Data'!P195)</f>
        <v>#DIV/0!</v>
      </c>
      <c r="DN193" s="50">
        <f t="shared" si="516"/>
        <v>0</v>
      </c>
      <c r="DO193" s="51" t="e">
        <f>DN193*('He Data'!Q195/'He Data'!P195)</f>
        <v>#DIV/0!</v>
      </c>
      <c r="DP193" s="50" t="e">
        <f t="shared" si="517"/>
        <v>#DIV/0!</v>
      </c>
      <c r="DQ193" s="50" t="e">
        <f t="shared" si="518"/>
        <v>#DIV/0!</v>
      </c>
      <c r="DR193" s="50">
        <f>('He Data'!P195/1000000000)*0.0000000008107131194</f>
        <v>0</v>
      </c>
      <c r="DS193" s="50">
        <f>('He Data'!P195/1000000000)/3785.41178*42</f>
        <v>0</v>
      </c>
      <c r="DW193" s="213">
        <f t="shared" si="452"/>
        <v>0</v>
      </c>
      <c r="DX193" s="324" t="e">
        <f t="shared" si="453"/>
        <v>#DIV/0!</v>
      </c>
      <c r="DY193" s="325" t="e">
        <f t="shared" si="519"/>
        <v>#DIV/0!</v>
      </c>
      <c r="DZ193" s="326" t="e">
        <f t="shared" si="520"/>
        <v>#DIV/0!</v>
      </c>
      <c r="EA193" s="326" t="e">
        <f t="shared" si="521"/>
        <v>#DIV/0!</v>
      </c>
      <c r="EB193" s="324" t="e">
        <f t="shared" si="522"/>
        <v>#DIV/0!</v>
      </c>
      <c r="EC193" s="326" t="e">
        <f t="shared" si="523"/>
        <v>#DIV/0!</v>
      </c>
      <c r="ED193" s="324" t="e">
        <f t="shared" si="524"/>
        <v>#DIV/0!</v>
      </c>
      <c r="EE193" s="326"/>
      <c r="EF193" s="457">
        <f>'Picking Information'!B196</f>
        <v>0</v>
      </c>
      <c r="EG193" s="459">
        <f>'Picking Information'!C196</f>
        <v>0</v>
      </c>
      <c r="EH193" s="510">
        <f>IF($EG193="a",'Alpha Ejection Compiler'!G193,IF($EG193="z",'Alpha Ejection Compiler'!N193,IF($EG193="t",'Alpha Ejection Compiler'!U193,IF($EG193="m",'Alpha Ejection Compiler'!AB193,-1))))</f>
        <v>-1</v>
      </c>
      <c r="EI193" s="511">
        <f>'Alpha Ejection Compiler'!E193</f>
        <v>-1</v>
      </c>
      <c r="EJ193" s="30">
        <f>IF($EG193="a",'Alpha Ejection Compiler'!H193,IF($EG193="z",'Alpha Ejection Compiler'!O193,IF($EG193="t",'Alpha Ejection Compiler'!V193,IF($EG193="m",'Alpha Ejection Compiler'!AC193,-1))))</f>
        <v>-1</v>
      </c>
      <c r="EK193" s="30">
        <f>IF($EG193="a",'Alpha Ejection Compiler'!I193,IF($EG193="z",'Alpha Ejection Compiler'!P193,IF($EG193="t",'Alpha Ejection Compiler'!W193,IF($EG193="m",'Alpha Ejection Compiler'!AD193,-1))))</f>
        <v>-1</v>
      </c>
      <c r="EL193" s="30">
        <f>IF($EG193="a",'Alpha Ejection Compiler'!J193,IF($EG193="z",'Alpha Ejection Compiler'!Q193,IF($EG193="t",'Alpha Ejection Compiler'!X193,IF($EG193="m",'Alpha Ejection Compiler'!AE193,-1))))</f>
        <v>-1</v>
      </c>
      <c r="EM193" s="30">
        <f>IF($EG193="a",'Alpha Ejection Compiler'!K193,IF($EG193="z",'Alpha Ejection Compiler'!R193,IF($EG193="t",'Alpha Ejection Compiler'!Y193,IF($EG193="m",'Alpha Ejection Compiler'!AF193,-1))))</f>
        <v>-1</v>
      </c>
      <c r="EN193" s="30">
        <f t="shared" si="525"/>
        <v>-1</v>
      </c>
      <c r="EO193" s="30" t="e">
        <f t="shared" si="526"/>
        <v>#DIV/0!</v>
      </c>
      <c r="EP193" s="213">
        <f t="shared" si="454"/>
        <v>0</v>
      </c>
      <c r="EQ193" s="474" t="e">
        <f t="shared" si="455"/>
        <v>#DIV/0!</v>
      </c>
      <c r="ER193" s="475" t="e">
        <f t="shared" si="527"/>
        <v>#DIV/0!</v>
      </c>
      <c r="ES193" s="473" t="e">
        <f t="shared" si="528"/>
        <v>#DIV/0!</v>
      </c>
      <c r="ET193" s="476" t="e">
        <f t="shared" si="529"/>
        <v>#DIV/0!</v>
      </c>
      <c r="EU193" s="478" t="e">
        <f t="shared" si="530"/>
        <v>#DIV/0!</v>
      </c>
      <c r="EV193" s="477" t="e">
        <f t="shared" si="531"/>
        <v>#DIV/0!</v>
      </c>
      <c r="EW193" s="474" t="e">
        <f t="shared" si="532"/>
        <v>#DIV/0!</v>
      </c>
      <c r="EX193" s="474"/>
      <c r="EZ193" s="128">
        <f t="shared" si="533"/>
        <v>0</v>
      </c>
      <c r="FA193" s="63">
        <f t="shared" si="534"/>
        <v>0</v>
      </c>
      <c r="FB193" s="67">
        <f t="shared" si="535"/>
        <v>0</v>
      </c>
      <c r="FC193" s="63">
        <f t="shared" si="536"/>
        <v>0</v>
      </c>
      <c r="FD193" s="63">
        <f t="shared" si="537"/>
        <v>0</v>
      </c>
      <c r="FE193" s="67" t="e">
        <f t="shared" si="538"/>
        <v>#DIV/0!</v>
      </c>
      <c r="FF193" s="67" t="e">
        <f t="shared" si="539"/>
        <v>#DIV/0!</v>
      </c>
      <c r="FG193" s="64" t="e">
        <f t="shared" si="540"/>
        <v>#DIV/0!</v>
      </c>
      <c r="FH193" s="65" t="e">
        <f t="shared" si="541"/>
        <v>#DIV/0!</v>
      </c>
      <c r="FI193" s="65" t="e">
        <f t="shared" si="542"/>
        <v>#DIV/0!</v>
      </c>
      <c r="FJ193" s="65" t="e">
        <f t="shared" si="543"/>
        <v>#DIV/0!</v>
      </c>
      <c r="FK193" s="63">
        <f t="shared" si="544"/>
        <v>0</v>
      </c>
      <c r="FL193" s="63" t="e">
        <f t="shared" si="545"/>
        <v>#DIV/0!</v>
      </c>
      <c r="FM193" s="63" t="e">
        <f t="shared" si="546"/>
        <v>#DIV/0!</v>
      </c>
      <c r="FN193" s="65" t="e">
        <f t="shared" si="456"/>
        <v>#DIV/0!</v>
      </c>
      <c r="FO193" s="66" t="e">
        <f t="shared" si="547"/>
        <v>#DIV/0!</v>
      </c>
      <c r="FQ193" s="73">
        <f>IF('Picking Information'!U196="Y",'Calculations Page'!FG193,-1)</f>
        <v>-1</v>
      </c>
      <c r="FR193" s="72">
        <f>IF('Picking Information'!U196="Y",'Calculations Page'!FN193,-1)</f>
        <v>-1</v>
      </c>
      <c r="FS193" s="72" t="e">
        <f>IF('Picking Information'!A196="Y",1,'Calculations Page'!X193)</f>
        <v>#DIV/0!</v>
      </c>
      <c r="FT193" s="72">
        <f t="shared" si="457"/>
        <v>99.853999999999999</v>
      </c>
      <c r="FU193" s="72" t="e">
        <f t="shared" si="548"/>
        <v>#DIV/0!</v>
      </c>
      <c r="FV193" s="72" t="e">
        <f t="shared" si="458"/>
        <v>#DIV/0!</v>
      </c>
      <c r="FW193" s="74" t="e">
        <f t="shared" si="549"/>
        <v>#DIV/0!</v>
      </c>
      <c r="FY193" s="79">
        <f t="shared" si="431"/>
        <v>0</v>
      </c>
      <c r="FZ193" s="80" t="e">
        <f t="shared" si="432"/>
        <v>#DIV/0!</v>
      </c>
      <c r="GA193" s="80">
        <f>(DE193/1000)/'Calculations Page'!EH193</f>
        <v>0</v>
      </c>
      <c r="GB193" s="80" t="e">
        <f t="shared" si="433"/>
        <v>#DIV/0!</v>
      </c>
      <c r="GC193" s="80">
        <f>(DG193/1000)/'Calculations Page'!EH193</f>
        <v>0</v>
      </c>
      <c r="GD193" s="80" t="e">
        <f t="shared" si="434"/>
        <v>#DIV/0!</v>
      </c>
      <c r="GE193" s="80">
        <f>(DI193/1000)/'Calculations Page'!EH193</f>
        <v>0</v>
      </c>
      <c r="GF193" s="80" t="e">
        <f t="shared" si="435"/>
        <v>#DIV/0!</v>
      </c>
      <c r="GG193" s="81">
        <f t="shared" si="550"/>
        <v>0</v>
      </c>
      <c r="GH193" s="516">
        <f t="shared" si="436"/>
        <v>0</v>
      </c>
      <c r="GI193" s="515"/>
      <c r="GJ193" s="243"/>
      <c r="GK193" s="85" t="str">
        <f t="shared" si="551"/>
        <v>0.000</v>
      </c>
      <c r="GL193" s="86" t="e">
        <f t="shared" si="552"/>
        <v>#DIV/0!</v>
      </c>
      <c r="GM193" s="86" t="str">
        <f t="shared" si="553"/>
        <v>0.00</v>
      </c>
      <c r="GN193" s="86" t="e">
        <f t="shared" si="554"/>
        <v>#DIV/0!</v>
      </c>
      <c r="GO193" s="86" t="str">
        <f t="shared" si="555"/>
        <v>0.00</v>
      </c>
      <c r="GP193" s="86" t="e">
        <f t="shared" si="556"/>
        <v>#DIV/0!</v>
      </c>
      <c r="GQ193" s="86" t="str">
        <f t="shared" si="557"/>
        <v>0.00</v>
      </c>
      <c r="GR193" s="86" t="e">
        <f t="shared" si="558"/>
        <v>#DIV/0!</v>
      </c>
      <c r="GS193" s="86" t="str">
        <f t="shared" si="559"/>
        <v>-1.00</v>
      </c>
      <c r="GT193" s="86" t="e">
        <f t="shared" si="560"/>
        <v>#DIV/0!</v>
      </c>
      <c r="GU193" s="86" t="e">
        <f t="shared" si="561"/>
        <v>#DIV/0!</v>
      </c>
      <c r="GV193" s="87" t="e">
        <f t="shared" si="562"/>
        <v>#DIV/0!</v>
      </c>
      <c r="GW193" s="87" t="str">
        <f t="shared" si="563"/>
        <v>-1.00</v>
      </c>
      <c r="GX193" s="129"/>
      <c r="GY193" s="93"/>
    </row>
    <row r="194" spans="1:207">
      <c r="A194" s="39">
        <f>'Picking Information'!B197</f>
        <v>0</v>
      </c>
      <c r="B194" s="40">
        <f>'Picking Information'!D197</f>
        <v>0</v>
      </c>
      <c r="C194" s="40">
        <f>'Picking Information'!E197</f>
        <v>0</v>
      </c>
      <c r="D194" s="45">
        <f>'Picking Information'!F197</f>
        <v>0</v>
      </c>
      <c r="E194" s="45">
        <v>1</v>
      </c>
      <c r="F194" s="121">
        <f>'Picking Information'!H197</f>
        <v>0</v>
      </c>
      <c r="G194" s="121">
        <f>'Picking Information'!I197</f>
        <v>0</v>
      </c>
      <c r="H194" s="121">
        <f>'Picking Information'!J197</f>
        <v>0</v>
      </c>
      <c r="I194" s="121">
        <f>'Picking Information'!K197</f>
        <v>0</v>
      </c>
      <c r="J194" s="121">
        <f t="shared" si="459"/>
        <v>0</v>
      </c>
      <c r="K194" s="121">
        <f t="shared" si="460"/>
        <v>0</v>
      </c>
      <c r="L194" s="121">
        <f t="shared" si="461"/>
        <v>0</v>
      </c>
      <c r="M194" s="121">
        <f>IF('Picking Information'!P197="N",'Calculations Page'!F194*1.5,'Calculations Page'!F194)</f>
        <v>0</v>
      </c>
      <c r="N194" s="46">
        <f>'Picking Information'!R197</f>
        <v>0</v>
      </c>
      <c r="O194" s="222"/>
      <c r="P194" s="47">
        <f t="shared" si="462"/>
        <v>0</v>
      </c>
      <c r="Q194" s="306">
        <f t="shared" si="463"/>
        <v>-1</v>
      </c>
      <c r="R194" s="47">
        <f t="shared" si="464"/>
        <v>1</v>
      </c>
      <c r="S194" s="47" t="e">
        <f t="shared" si="465"/>
        <v>#DIV/0!</v>
      </c>
      <c r="T194" s="47" t="e">
        <f t="shared" si="466"/>
        <v>#DIV/0!</v>
      </c>
      <c r="U194" s="47">
        <f t="shared" si="467"/>
        <v>0.77821011673151741</v>
      </c>
      <c r="V194" s="47" t="e">
        <f t="shared" si="468"/>
        <v>#DIV/0!</v>
      </c>
      <c r="W194" s="47" t="e">
        <f t="shared" si="469"/>
        <v>#DIV/0!</v>
      </c>
      <c r="X194" s="239" t="e">
        <f t="shared" si="470"/>
        <v>#DIV/0!</v>
      </c>
      <c r="Y194" s="306">
        <f t="shared" si="437"/>
        <v>-6350.29</v>
      </c>
      <c r="Z194" s="306">
        <f t="shared" si="438"/>
        <v>-5</v>
      </c>
      <c r="AA194" s="192"/>
      <c r="AB194" s="192"/>
      <c r="AC194" s="192"/>
      <c r="AD194" s="192"/>
      <c r="AE194" s="192"/>
      <c r="AF194" s="192"/>
      <c r="AG194" s="251">
        <f t="shared" si="425"/>
        <v>1433738424205.7283</v>
      </c>
      <c r="AH194" s="246">
        <f t="shared" si="471"/>
        <v>8608725199.2922001</v>
      </c>
      <c r="AI194" s="246">
        <f t="shared" si="426"/>
        <v>1691112105561.1543</v>
      </c>
      <c r="AJ194" s="246">
        <f t="shared" si="472"/>
        <v>13847555888.523577</v>
      </c>
      <c r="AK194" s="246">
        <f t="shared" si="427"/>
        <v>174546574.43947619</v>
      </c>
      <c r="AL194" s="246">
        <f t="shared" si="473"/>
        <v>79527107.403615773</v>
      </c>
      <c r="AM194" s="213">
        <f t="shared" si="439"/>
        <v>0</v>
      </c>
      <c r="AN194" s="256">
        <f t="shared" si="474"/>
        <v>1303284548.9639471</v>
      </c>
      <c r="AO194" s="252">
        <f t="shared" si="475"/>
        <v>1433738424205.7283</v>
      </c>
      <c r="AP194" s="252">
        <f t="shared" si="428"/>
        <v>-2.199E-3</v>
      </c>
      <c r="AQ194" s="252">
        <f t="shared" si="429"/>
        <v>-0.99998423165137618</v>
      </c>
      <c r="AR194" s="252">
        <f t="shared" si="476"/>
        <v>8608725199.2922001</v>
      </c>
      <c r="AS194" s="252">
        <f t="shared" si="430"/>
        <v>1.6318924942564423E-4</v>
      </c>
      <c r="AT194" s="252">
        <f t="shared" si="477"/>
        <v>-7.452123257462559E-2</v>
      </c>
      <c r="AU194" s="252">
        <f t="shared" si="478"/>
        <v>137290153.01859486</v>
      </c>
      <c r="AV194" s="252">
        <f t="shared" si="440"/>
        <v>9456562.6330664139</v>
      </c>
      <c r="AW194" s="252">
        <f t="shared" si="479"/>
        <v>996169.97067578149</v>
      </c>
      <c r="AX194" s="252">
        <f t="shared" si="441"/>
        <v>2673662207.5426502</v>
      </c>
      <c r="AY194" s="252">
        <f t="shared" si="442"/>
        <v>1691112105561.1543</v>
      </c>
      <c r="AZ194" s="252">
        <f t="shared" si="443"/>
        <v>-0.13029600894067567</v>
      </c>
      <c r="BA194" s="252">
        <f t="shared" si="444"/>
        <v>-1</v>
      </c>
      <c r="BB194" s="252">
        <f t="shared" si="445"/>
        <v>13847555888.523577</v>
      </c>
      <c r="BC194" s="252">
        <f t="shared" si="446"/>
        <v>5.34545603211162E-4</v>
      </c>
      <c r="BD194" s="252">
        <f t="shared" si="447"/>
        <v>-4.1025163014571245E-3</v>
      </c>
      <c r="BE194" s="252">
        <f t="shared" si="448"/>
        <v>26831629.130094022</v>
      </c>
      <c r="BF194" s="252">
        <f t="shared" si="480"/>
        <v>269331.52955150726</v>
      </c>
      <c r="BG194" s="252">
        <f t="shared" si="481"/>
        <v>124328.76421099737</v>
      </c>
      <c r="BH194" s="213"/>
      <c r="BI194" s="213"/>
      <c r="BJ194" s="213"/>
      <c r="BK194" s="213"/>
      <c r="BL194" s="213">
        <f t="shared" si="449"/>
        <v>0</v>
      </c>
      <c r="BM194" s="485">
        <f>(($AC$20-'ICPMS Data'!V195)/('ICPMS Data'!V195/$AC$12-1)*AG194)</f>
        <v>-1850960534.9337795</v>
      </c>
      <c r="BN194" s="485">
        <f t="shared" si="482"/>
        <v>1433738424205.7283</v>
      </c>
      <c r="BO194" s="485">
        <f>$AC$33-'ICPMS Data'!V195</f>
        <v>9.9999999999999995E-7</v>
      </c>
      <c r="BP194" s="485">
        <f>'ICPMS Data'!V195/$AC$12-1</f>
        <v>-1</v>
      </c>
      <c r="BQ194" s="485">
        <f t="shared" si="483"/>
        <v>8608725199.2922001</v>
      </c>
      <c r="BR194" s="485">
        <f>SQRT($AD$33^2+'ICPMS Data'!W195^2)</f>
        <v>1.0000000000000001E-9</v>
      </c>
      <c r="BS194" s="485" t="e">
        <f>BP194*SQRT(('ICPMS Data'!W195/'ICPMS Data'!V195)^2+($AE$12/$AC$12)^2)</f>
        <v>#DIV/0!</v>
      </c>
      <c r="BT194" s="485" t="e">
        <f t="shared" si="484"/>
        <v>#DIV/0!</v>
      </c>
      <c r="BU194" s="485">
        <f t="shared" si="450"/>
        <v>-13430470.148556642</v>
      </c>
      <c r="BV194" s="485" t="e">
        <f t="shared" si="485"/>
        <v>#DIV/0!</v>
      </c>
      <c r="BW194" s="485">
        <f>AI194*(($AC$21-'ICPMS Data'!X195)/('ICPMS Data'!X195/$AC$13-1))</f>
        <v>-217673186930.44394</v>
      </c>
      <c r="BX194" s="485">
        <f t="shared" si="486"/>
        <v>1691112105561.1543</v>
      </c>
      <c r="BY194" s="485">
        <f>$AC$34-'ICPMS Data'!X195</f>
        <v>9.9999999999999995E-7</v>
      </c>
      <c r="BZ194" s="485">
        <f>'ICPMS Data'!X195/$AC$13-1</f>
        <v>-1</v>
      </c>
      <c r="CA194" s="485">
        <f t="shared" si="487"/>
        <v>13847555888.523577</v>
      </c>
      <c r="CB194" s="485">
        <f>SQRT($AD$34^2+'ICPMS Data'!Y195^2)</f>
        <v>1.0000000000000001E-9</v>
      </c>
      <c r="CC194" s="485" t="e">
        <f>BZ194*SQRT(('ICPMS Data'!Y195/'ICPMS Data'!X195)^2+($AE$13/$AC$13)^2)</f>
        <v>#DIV/0!</v>
      </c>
      <c r="CD194" s="485" t="e">
        <f t="shared" si="488"/>
        <v>#DIV/0!</v>
      </c>
      <c r="CE194" s="485">
        <f>AK194*'ICPMS Data'!Z195</f>
        <v>0</v>
      </c>
      <c r="CF194" s="485" t="e">
        <f>CE194*SQRT((AL194/AK194)^2+('ICPMS Data'!AA195/'ICPMS Data'!Z195)^2)</f>
        <v>#DIV/0!</v>
      </c>
      <c r="CG194" s="213">
        <f t="shared" si="489"/>
        <v>0</v>
      </c>
      <c r="CH194" s="262">
        <f t="shared" si="490"/>
        <v>-3154245083.8977265</v>
      </c>
      <c r="CI194" s="257" t="e">
        <f t="shared" si="491"/>
        <v>#DIV/0!</v>
      </c>
      <c r="CJ194" s="257">
        <f t="shared" si="451"/>
        <v>-22887032.781623054</v>
      </c>
      <c r="CK194" s="257" t="e">
        <f t="shared" si="492"/>
        <v>#DIV/0!</v>
      </c>
      <c r="CL194" s="262">
        <f t="shared" si="493"/>
        <v>-220346849137.9866</v>
      </c>
      <c r="CM194" s="257" t="e">
        <f t="shared" si="494"/>
        <v>#DIV/0!</v>
      </c>
      <c r="CN194" s="262">
        <f t="shared" si="495"/>
        <v>-269331.52955150726</v>
      </c>
      <c r="CO194" s="257" t="e">
        <f t="shared" si="496"/>
        <v>#DIV/0!</v>
      </c>
      <c r="CP194" s="286"/>
      <c r="CQ194" s="218">
        <f t="shared" si="497"/>
        <v>0</v>
      </c>
      <c r="CR194" s="48" t="e">
        <f t="shared" si="498"/>
        <v>#DIV/0!</v>
      </c>
      <c r="CS194" s="219">
        <f t="shared" si="499"/>
        <v>0</v>
      </c>
      <c r="CT194" s="219" t="e">
        <f t="shared" si="500"/>
        <v>#DIV/0!</v>
      </c>
      <c r="CU194" s="323" t="e">
        <f t="shared" si="501"/>
        <v>#DIV/0!</v>
      </c>
      <c r="CV194" s="219">
        <f t="shared" si="502"/>
        <v>0</v>
      </c>
      <c r="CW194" s="219" t="e">
        <f t="shared" si="503"/>
        <v>#DIV/0!</v>
      </c>
      <c r="CX194" s="323" t="e">
        <f t="shared" si="504"/>
        <v>#DIV/0!</v>
      </c>
      <c r="CY194" s="48">
        <f t="shared" si="505"/>
        <v>0</v>
      </c>
      <c r="CZ194" s="48" t="e">
        <f t="shared" si="506"/>
        <v>#DIV/0!</v>
      </c>
      <c r="DA194" s="323" t="e">
        <f t="shared" si="507"/>
        <v>#DIV/0!</v>
      </c>
      <c r="DB194" s="219">
        <f t="shared" si="508"/>
        <v>0</v>
      </c>
      <c r="DC194" s="219">
        <f t="shared" si="509"/>
        <v>0</v>
      </c>
      <c r="DD194" s="213"/>
      <c r="DE194" s="267">
        <f t="shared" si="510"/>
        <v>0</v>
      </c>
      <c r="DF194" s="263" t="e">
        <f t="shared" si="511"/>
        <v>#DIV/0!</v>
      </c>
      <c r="DG194" s="263">
        <f t="shared" si="512"/>
        <v>0</v>
      </c>
      <c r="DH194" s="263" t="e">
        <f t="shared" si="513"/>
        <v>#DIV/0!</v>
      </c>
      <c r="DI194" s="263">
        <f t="shared" si="514"/>
        <v>0</v>
      </c>
      <c r="DJ194" s="268">
        <f t="shared" si="515"/>
        <v>0</v>
      </c>
      <c r="DL194" s="49">
        <f>'He Data'!P196/(1000000000*22413.6)</f>
        <v>0</v>
      </c>
      <c r="DM194" s="45" t="e">
        <f>DL194*('He Data'!Q196/'He Data'!P196)</f>
        <v>#DIV/0!</v>
      </c>
      <c r="DN194" s="50">
        <f t="shared" si="516"/>
        <v>0</v>
      </c>
      <c r="DO194" s="51" t="e">
        <f>DN194*('He Data'!Q196/'He Data'!P196)</f>
        <v>#DIV/0!</v>
      </c>
      <c r="DP194" s="50" t="e">
        <f t="shared" si="517"/>
        <v>#DIV/0!</v>
      </c>
      <c r="DQ194" s="50" t="e">
        <f t="shared" si="518"/>
        <v>#DIV/0!</v>
      </c>
      <c r="DR194" s="50">
        <f>('He Data'!P196/1000000000)*0.0000000008107131194</f>
        <v>0</v>
      </c>
      <c r="DS194" s="50">
        <f>('He Data'!P196/1000000000)/3785.41178*42</f>
        <v>0</v>
      </c>
      <c r="DW194" s="213">
        <f t="shared" si="452"/>
        <v>0</v>
      </c>
      <c r="DX194" s="324" t="e">
        <f t="shared" si="453"/>
        <v>#DIV/0!</v>
      </c>
      <c r="DY194" s="325" t="e">
        <f t="shared" si="519"/>
        <v>#DIV/0!</v>
      </c>
      <c r="DZ194" s="326" t="e">
        <f t="shared" si="520"/>
        <v>#DIV/0!</v>
      </c>
      <c r="EA194" s="326" t="e">
        <f t="shared" si="521"/>
        <v>#DIV/0!</v>
      </c>
      <c r="EB194" s="324" t="e">
        <f t="shared" si="522"/>
        <v>#DIV/0!</v>
      </c>
      <c r="EC194" s="326" t="e">
        <f t="shared" si="523"/>
        <v>#DIV/0!</v>
      </c>
      <c r="ED194" s="324" t="e">
        <f t="shared" si="524"/>
        <v>#DIV/0!</v>
      </c>
      <c r="EE194" s="326"/>
      <c r="EF194" s="457">
        <f>'Picking Information'!B197</f>
        <v>0</v>
      </c>
      <c r="EG194" s="459">
        <f>'Picking Information'!C197</f>
        <v>0</v>
      </c>
      <c r="EH194" s="510">
        <f>IF($EG194="a",'Alpha Ejection Compiler'!G194,IF($EG194="z",'Alpha Ejection Compiler'!N194,IF($EG194="t",'Alpha Ejection Compiler'!U194,IF($EG194="m",'Alpha Ejection Compiler'!AB194,-1))))</f>
        <v>-1</v>
      </c>
      <c r="EI194" s="511">
        <f>'Alpha Ejection Compiler'!E194</f>
        <v>-1</v>
      </c>
      <c r="EJ194" s="30">
        <f>IF($EG194="a",'Alpha Ejection Compiler'!H194,IF($EG194="z",'Alpha Ejection Compiler'!O194,IF($EG194="t",'Alpha Ejection Compiler'!V194,IF($EG194="m",'Alpha Ejection Compiler'!AC194,-1))))</f>
        <v>-1</v>
      </c>
      <c r="EK194" s="30">
        <f>IF($EG194="a",'Alpha Ejection Compiler'!I194,IF($EG194="z",'Alpha Ejection Compiler'!P194,IF($EG194="t",'Alpha Ejection Compiler'!W194,IF($EG194="m",'Alpha Ejection Compiler'!AD194,-1))))</f>
        <v>-1</v>
      </c>
      <c r="EL194" s="30">
        <f>IF($EG194="a",'Alpha Ejection Compiler'!J194,IF($EG194="z",'Alpha Ejection Compiler'!Q194,IF($EG194="t",'Alpha Ejection Compiler'!X194,IF($EG194="m",'Alpha Ejection Compiler'!AE194,-1))))</f>
        <v>-1</v>
      </c>
      <c r="EM194" s="30">
        <f>IF($EG194="a",'Alpha Ejection Compiler'!K194,IF($EG194="z",'Alpha Ejection Compiler'!R194,IF($EG194="t",'Alpha Ejection Compiler'!Y194,IF($EG194="m",'Alpha Ejection Compiler'!AF194,-1))))</f>
        <v>-1</v>
      </c>
      <c r="EN194" s="30">
        <f t="shared" si="525"/>
        <v>-1</v>
      </c>
      <c r="EO194" s="30" t="e">
        <f t="shared" si="526"/>
        <v>#DIV/0!</v>
      </c>
      <c r="EP194" s="213">
        <f t="shared" si="454"/>
        <v>0</v>
      </c>
      <c r="EQ194" s="474" t="e">
        <f t="shared" si="455"/>
        <v>#DIV/0!</v>
      </c>
      <c r="ER194" s="475" t="e">
        <f t="shared" si="527"/>
        <v>#DIV/0!</v>
      </c>
      <c r="ES194" s="473" t="e">
        <f t="shared" si="528"/>
        <v>#DIV/0!</v>
      </c>
      <c r="ET194" s="476" t="e">
        <f t="shared" si="529"/>
        <v>#DIV/0!</v>
      </c>
      <c r="EU194" s="478" t="e">
        <f t="shared" si="530"/>
        <v>#DIV/0!</v>
      </c>
      <c r="EV194" s="477" t="e">
        <f t="shared" si="531"/>
        <v>#DIV/0!</v>
      </c>
      <c r="EW194" s="474" t="e">
        <f t="shared" si="532"/>
        <v>#DIV/0!</v>
      </c>
      <c r="EX194" s="474"/>
      <c r="EZ194" s="128">
        <f t="shared" si="533"/>
        <v>0</v>
      </c>
      <c r="FA194" s="63">
        <f t="shared" si="534"/>
        <v>0</v>
      </c>
      <c r="FB194" s="67">
        <f t="shared" si="535"/>
        <v>0</v>
      </c>
      <c r="FC194" s="63">
        <f t="shared" si="536"/>
        <v>0</v>
      </c>
      <c r="FD194" s="63">
        <f t="shared" si="537"/>
        <v>0</v>
      </c>
      <c r="FE194" s="67" t="e">
        <f t="shared" si="538"/>
        <v>#DIV/0!</v>
      </c>
      <c r="FF194" s="67" t="e">
        <f t="shared" si="539"/>
        <v>#DIV/0!</v>
      </c>
      <c r="FG194" s="64" t="e">
        <f t="shared" si="540"/>
        <v>#DIV/0!</v>
      </c>
      <c r="FH194" s="65" t="e">
        <f t="shared" si="541"/>
        <v>#DIV/0!</v>
      </c>
      <c r="FI194" s="65" t="e">
        <f t="shared" si="542"/>
        <v>#DIV/0!</v>
      </c>
      <c r="FJ194" s="65" t="e">
        <f t="shared" si="543"/>
        <v>#DIV/0!</v>
      </c>
      <c r="FK194" s="63">
        <f t="shared" si="544"/>
        <v>0</v>
      </c>
      <c r="FL194" s="63" t="e">
        <f t="shared" si="545"/>
        <v>#DIV/0!</v>
      </c>
      <c r="FM194" s="63" t="e">
        <f t="shared" si="546"/>
        <v>#DIV/0!</v>
      </c>
      <c r="FN194" s="65" t="e">
        <f t="shared" si="456"/>
        <v>#DIV/0!</v>
      </c>
      <c r="FO194" s="66" t="e">
        <f t="shared" si="547"/>
        <v>#DIV/0!</v>
      </c>
      <c r="FQ194" s="73">
        <f>IF('Picking Information'!U197="Y",'Calculations Page'!FG194,-1)</f>
        <v>-1</v>
      </c>
      <c r="FR194" s="72">
        <f>IF('Picking Information'!U197="Y",'Calculations Page'!FN194,-1)</f>
        <v>-1</v>
      </c>
      <c r="FS194" s="72" t="e">
        <f>IF('Picking Information'!A197="Y",1,'Calculations Page'!X194)</f>
        <v>#DIV/0!</v>
      </c>
      <c r="FT194" s="72">
        <f t="shared" si="457"/>
        <v>99.853999999999999</v>
      </c>
      <c r="FU194" s="72" t="e">
        <f t="shared" si="548"/>
        <v>#DIV/0!</v>
      </c>
      <c r="FV194" s="72" t="e">
        <f t="shared" si="458"/>
        <v>#DIV/0!</v>
      </c>
      <c r="FW194" s="74" t="e">
        <f t="shared" si="549"/>
        <v>#DIV/0!</v>
      </c>
      <c r="FY194" s="79">
        <f t="shared" si="431"/>
        <v>0</v>
      </c>
      <c r="FZ194" s="80" t="e">
        <f t="shared" si="432"/>
        <v>#DIV/0!</v>
      </c>
      <c r="GA194" s="80">
        <f>(DE194/1000)/'Calculations Page'!EH194</f>
        <v>0</v>
      </c>
      <c r="GB194" s="80" t="e">
        <f t="shared" si="433"/>
        <v>#DIV/0!</v>
      </c>
      <c r="GC194" s="80">
        <f>(DG194/1000)/'Calculations Page'!EH194</f>
        <v>0</v>
      </c>
      <c r="GD194" s="80" t="e">
        <f t="shared" si="434"/>
        <v>#DIV/0!</v>
      </c>
      <c r="GE194" s="80">
        <f>(DI194/1000)/'Calculations Page'!EH194</f>
        <v>0</v>
      </c>
      <c r="GF194" s="80" t="e">
        <f t="shared" si="435"/>
        <v>#DIV/0!</v>
      </c>
      <c r="GG194" s="81">
        <f t="shared" si="550"/>
        <v>0</v>
      </c>
      <c r="GH194" s="516">
        <f t="shared" si="436"/>
        <v>0</v>
      </c>
      <c r="GI194" s="515"/>
      <c r="GJ194" s="243"/>
      <c r="GK194" s="85" t="str">
        <f t="shared" si="551"/>
        <v>0.000</v>
      </c>
      <c r="GL194" s="86" t="e">
        <f t="shared" si="552"/>
        <v>#DIV/0!</v>
      </c>
      <c r="GM194" s="86" t="str">
        <f t="shared" si="553"/>
        <v>0.00</v>
      </c>
      <c r="GN194" s="86" t="e">
        <f t="shared" si="554"/>
        <v>#DIV/0!</v>
      </c>
      <c r="GO194" s="86" t="str">
        <f t="shared" si="555"/>
        <v>0.00</v>
      </c>
      <c r="GP194" s="86" t="e">
        <f t="shared" si="556"/>
        <v>#DIV/0!</v>
      </c>
      <c r="GQ194" s="86" t="str">
        <f t="shared" si="557"/>
        <v>0.00</v>
      </c>
      <c r="GR194" s="86" t="e">
        <f t="shared" si="558"/>
        <v>#DIV/0!</v>
      </c>
      <c r="GS194" s="86" t="str">
        <f t="shared" si="559"/>
        <v>-1.00</v>
      </c>
      <c r="GT194" s="86" t="e">
        <f t="shared" si="560"/>
        <v>#DIV/0!</v>
      </c>
      <c r="GU194" s="86" t="e">
        <f t="shared" si="561"/>
        <v>#DIV/0!</v>
      </c>
      <c r="GV194" s="87" t="e">
        <f t="shared" si="562"/>
        <v>#DIV/0!</v>
      </c>
      <c r="GW194" s="87" t="str">
        <f t="shared" si="563"/>
        <v>-1.00</v>
      </c>
      <c r="GX194" s="129"/>
      <c r="GY194" s="93"/>
    </row>
    <row r="195" spans="1:207">
      <c r="A195" s="39">
        <f>'Picking Information'!B198</f>
        <v>0</v>
      </c>
      <c r="B195" s="40">
        <f>'Picking Information'!D198</f>
        <v>0</v>
      </c>
      <c r="C195" s="40">
        <f>'Picking Information'!E198</f>
        <v>0</v>
      </c>
      <c r="D195" s="45">
        <f>'Picking Information'!F198</f>
        <v>0</v>
      </c>
      <c r="E195" s="45">
        <v>1</v>
      </c>
      <c r="F195" s="121">
        <f>'Picking Information'!H198</f>
        <v>0</v>
      </c>
      <c r="G195" s="121">
        <f>'Picking Information'!I198</f>
        <v>0</v>
      </c>
      <c r="H195" s="121">
        <f>'Picking Information'!J198</f>
        <v>0</v>
      </c>
      <c r="I195" s="121">
        <f>'Picking Information'!K198</f>
        <v>0</v>
      </c>
      <c r="J195" s="121">
        <f t="shared" si="459"/>
        <v>0</v>
      </c>
      <c r="K195" s="121">
        <f t="shared" si="460"/>
        <v>0</v>
      </c>
      <c r="L195" s="121">
        <f t="shared" si="461"/>
        <v>0</v>
      </c>
      <c r="M195" s="121">
        <f>IF('Picking Information'!P198="N",'Calculations Page'!F195*1.5,'Calculations Page'!F195)</f>
        <v>0</v>
      </c>
      <c r="N195" s="46">
        <f>'Picking Information'!R198</f>
        <v>0</v>
      </c>
      <c r="O195" s="222"/>
      <c r="P195" s="47">
        <f t="shared" si="462"/>
        <v>0</v>
      </c>
      <c r="Q195" s="306">
        <f t="shared" si="463"/>
        <v>-1</v>
      </c>
      <c r="R195" s="47">
        <f t="shared" si="464"/>
        <v>1</v>
      </c>
      <c r="S195" s="47" t="e">
        <f t="shared" si="465"/>
        <v>#DIV/0!</v>
      </c>
      <c r="T195" s="47" t="e">
        <f t="shared" si="466"/>
        <v>#DIV/0!</v>
      </c>
      <c r="U195" s="47">
        <f t="shared" si="467"/>
        <v>0.77821011673151741</v>
      </c>
      <c r="V195" s="47" t="e">
        <f t="shared" si="468"/>
        <v>#DIV/0!</v>
      </c>
      <c r="W195" s="47" t="e">
        <f t="shared" si="469"/>
        <v>#DIV/0!</v>
      </c>
      <c r="X195" s="239" t="e">
        <f t="shared" si="470"/>
        <v>#DIV/0!</v>
      </c>
      <c r="Y195" s="306">
        <f t="shared" si="437"/>
        <v>-6350.29</v>
      </c>
      <c r="Z195" s="306">
        <f t="shared" si="438"/>
        <v>-5</v>
      </c>
      <c r="AA195" s="192"/>
      <c r="AB195" s="192"/>
      <c r="AC195" s="192"/>
      <c r="AD195" s="192"/>
      <c r="AE195" s="192"/>
      <c r="AF195" s="192"/>
      <c r="AG195" s="251">
        <f t="shared" si="425"/>
        <v>1433738424205.7283</v>
      </c>
      <c r="AH195" s="246">
        <f t="shared" si="471"/>
        <v>8608725199.2922001</v>
      </c>
      <c r="AI195" s="246">
        <f t="shared" si="426"/>
        <v>1691112105561.1543</v>
      </c>
      <c r="AJ195" s="246">
        <f t="shared" si="472"/>
        <v>13847555888.523577</v>
      </c>
      <c r="AK195" s="246">
        <f t="shared" si="427"/>
        <v>174546574.43947619</v>
      </c>
      <c r="AL195" s="246">
        <f t="shared" si="473"/>
        <v>79527107.403615773</v>
      </c>
      <c r="AM195" s="213">
        <f t="shared" si="439"/>
        <v>0</v>
      </c>
      <c r="AN195" s="256">
        <f t="shared" si="474"/>
        <v>1303284548.9639471</v>
      </c>
      <c r="AO195" s="252">
        <f t="shared" si="475"/>
        <v>1433738424205.7283</v>
      </c>
      <c r="AP195" s="252">
        <f t="shared" si="428"/>
        <v>-2.199E-3</v>
      </c>
      <c r="AQ195" s="252">
        <f t="shared" si="429"/>
        <v>-0.99998423165137618</v>
      </c>
      <c r="AR195" s="252">
        <f t="shared" si="476"/>
        <v>8608725199.2922001</v>
      </c>
      <c r="AS195" s="252">
        <f t="shared" si="430"/>
        <v>1.6318924942564423E-4</v>
      </c>
      <c r="AT195" s="252">
        <f t="shared" si="477"/>
        <v>-7.452123257462559E-2</v>
      </c>
      <c r="AU195" s="252">
        <f t="shared" si="478"/>
        <v>137290153.01859486</v>
      </c>
      <c r="AV195" s="252">
        <f t="shared" si="440"/>
        <v>9456562.6330664139</v>
      </c>
      <c r="AW195" s="252">
        <f t="shared" si="479"/>
        <v>996169.97067578149</v>
      </c>
      <c r="AX195" s="252">
        <f t="shared" si="441"/>
        <v>2673662207.5426502</v>
      </c>
      <c r="AY195" s="252">
        <f t="shared" si="442"/>
        <v>1691112105561.1543</v>
      </c>
      <c r="AZ195" s="252">
        <f t="shared" si="443"/>
        <v>-0.13029600894067567</v>
      </c>
      <c r="BA195" s="252">
        <f t="shared" si="444"/>
        <v>-1</v>
      </c>
      <c r="BB195" s="252">
        <f t="shared" si="445"/>
        <v>13847555888.523577</v>
      </c>
      <c r="BC195" s="252">
        <f t="shared" si="446"/>
        <v>5.34545603211162E-4</v>
      </c>
      <c r="BD195" s="252">
        <f t="shared" si="447"/>
        <v>-4.1025163014571245E-3</v>
      </c>
      <c r="BE195" s="252">
        <f t="shared" si="448"/>
        <v>26831629.130094022</v>
      </c>
      <c r="BF195" s="252">
        <f t="shared" si="480"/>
        <v>269331.52955150726</v>
      </c>
      <c r="BG195" s="252">
        <f t="shared" si="481"/>
        <v>124328.76421099737</v>
      </c>
      <c r="BH195" s="213"/>
      <c r="BI195" s="213"/>
      <c r="BJ195" s="213"/>
      <c r="BK195" s="213"/>
      <c r="BL195" s="213">
        <f t="shared" si="449"/>
        <v>0</v>
      </c>
      <c r="BM195" s="485">
        <f>(($AC$20-'ICPMS Data'!V196)/('ICPMS Data'!V196/$AC$12-1)*AG195)</f>
        <v>-1850960534.9337795</v>
      </c>
      <c r="BN195" s="485">
        <f t="shared" si="482"/>
        <v>1433738424205.7283</v>
      </c>
      <c r="BO195" s="485">
        <f>$AC$33-'ICPMS Data'!V196</f>
        <v>9.9999999999999995E-7</v>
      </c>
      <c r="BP195" s="485">
        <f>'ICPMS Data'!V196/$AC$12-1</f>
        <v>-1</v>
      </c>
      <c r="BQ195" s="485">
        <f t="shared" si="483"/>
        <v>8608725199.2922001</v>
      </c>
      <c r="BR195" s="485">
        <f>SQRT($AD$33^2+'ICPMS Data'!W196^2)</f>
        <v>1.0000000000000001E-9</v>
      </c>
      <c r="BS195" s="485" t="e">
        <f>BP195*SQRT(('ICPMS Data'!W196/'ICPMS Data'!V196)^2+($AE$12/$AC$12)^2)</f>
        <v>#DIV/0!</v>
      </c>
      <c r="BT195" s="485" t="e">
        <f t="shared" si="484"/>
        <v>#DIV/0!</v>
      </c>
      <c r="BU195" s="485">
        <f t="shared" si="450"/>
        <v>-13430470.148556642</v>
      </c>
      <c r="BV195" s="485" t="e">
        <f t="shared" si="485"/>
        <v>#DIV/0!</v>
      </c>
      <c r="BW195" s="485">
        <f>AI195*(($AC$21-'ICPMS Data'!X196)/('ICPMS Data'!X196/$AC$13-1))</f>
        <v>-217673186930.44394</v>
      </c>
      <c r="BX195" s="485">
        <f t="shared" si="486"/>
        <v>1691112105561.1543</v>
      </c>
      <c r="BY195" s="485">
        <f>$AC$34-'ICPMS Data'!X196</f>
        <v>9.9999999999999995E-7</v>
      </c>
      <c r="BZ195" s="485">
        <f>'ICPMS Data'!X196/$AC$13-1</f>
        <v>-1</v>
      </c>
      <c r="CA195" s="485">
        <f t="shared" si="487"/>
        <v>13847555888.523577</v>
      </c>
      <c r="CB195" s="485">
        <f>SQRT($AD$34^2+'ICPMS Data'!Y196^2)</f>
        <v>1.0000000000000001E-9</v>
      </c>
      <c r="CC195" s="485" t="e">
        <f>BZ195*SQRT(('ICPMS Data'!Y196/'ICPMS Data'!X196)^2+($AE$13/$AC$13)^2)</f>
        <v>#DIV/0!</v>
      </c>
      <c r="CD195" s="485" t="e">
        <f t="shared" si="488"/>
        <v>#DIV/0!</v>
      </c>
      <c r="CE195" s="485">
        <f>AK195*'ICPMS Data'!Z196</f>
        <v>0</v>
      </c>
      <c r="CF195" s="485" t="e">
        <f>CE195*SQRT((AL195/AK195)^2+('ICPMS Data'!AA196/'ICPMS Data'!Z196)^2)</f>
        <v>#DIV/0!</v>
      </c>
      <c r="CG195" s="213">
        <f t="shared" si="489"/>
        <v>0</v>
      </c>
      <c r="CH195" s="262">
        <f t="shared" si="490"/>
        <v>-3154245083.8977265</v>
      </c>
      <c r="CI195" s="257" t="e">
        <f t="shared" si="491"/>
        <v>#DIV/0!</v>
      </c>
      <c r="CJ195" s="257">
        <f t="shared" si="451"/>
        <v>-22887032.781623054</v>
      </c>
      <c r="CK195" s="257" t="e">
        <f t="shared" si="492"/>
        <v>#DIV/0!</v>
      </c>
      <c r="CL195" s="262">
        <f t="shared" si="493"/>
        <v>-220346849137.9866</v>
      </c>
      <c r="CM195" s="257" t="e">
        <f t="shared" si="494"/>
        <v>#DIV/0!</v>
      </c>
      <c r="CN195" s="262">
        <f t="shared" si="495"/>
        <v>-269331.52955150726</v>
      </c>
      <c r="CO195" s="257" t="e">
        <f t="shared" si="496"/>
        <v>#DIV/0!</v>
      </c>
      <c r="CP195" s="286"/>
      <c r="CQ195" s="218">
        <f t="shared" si="497"/>
        <v>0</v>
      </c>
      <c r="CR195" s="48" t="e">
        <f t="shared" si="498"/>
        <v>#DIV/0!</v>
      </c>
      <c r="CS195" s="219">
        <f t="shared" si="499"/>
        <v>0</v>
      </c>
      <c r="CT195" s="219" t="e">
        <f t="shared" si="500"/>
        <v>#DIV/0!</v>
      </c>
      <c r="CU195" s="323" t="e">
        <f t="shared" si="501"/>
        <v>#DIV/0!</v>
      </c>
      <c r="CV195" s="219">
        <f t="shared" si="502"/>
        <v>0</v>
      </c>
      <c r="CW195" s="219" t="e">
        <f t="shared" si="503"/>
        <v>#DIV/0!</v>
      </c>
      <c r="CX195" s="323" t="e">
        <f t="shared" si="504"/>
        <v>#DIV/0!</v>
      </c>
      <c r="CY195" s="48">
        <f t="shared" si="505"/>
        <v>0</v>
      </c>
      <c r="CZ195" s="48" t="e">
        <f t="shared" si="506"/>
        <v>#DIV/0!</v>
      </c>
      <c r="DA195" s="323" t="e">
        <f t="shared" si="507"/>
        <v>#DIV/0!</v>
      </c>
      <c r="DB195" s="219">
        <f t="shared" si="508"/>
        <v>0</v>
      </c>
      <c r="DC195" s="219">
        <f t="shared" si="509"/>
        <v>0</v>
      </c>
      <c r="DD195" s="213"/>
      <c r="DE195" s="267">
        <f t="shared" si="510"/>
        <v>0</v>
      </c>
      <c r="DF195" s="263" t="e">
        <f t="shared" si="511"/>
        <v>#DIV/0!</v>
      </c>
      <c r="DG195" s="263">
        <f t="shared" si="512"/>
        <v>0</v>
      </c>
      <c r="DH195" s="263" t="e">
        <f t="shared" si="513"/>
        <v>#DIV/0!</v>
      </c>
      <c r="DI195" s="263">
        <f t="shared" si="514"/>
        <v>0</v>
      </c>
      <c r="DJ195" s="268">
        <f t="shared" si="515"/>
        <v>0</v>
      </c>
      <c r="DL195" s="49">
        <f>'He Data'!P197/(1000000000*22413.6)</f>
        <v>0</v>
      </c>
      <c r="DM195" s="45" t="e">
        <f>DL195*('He Data'!Q197/'He Data'!P197)</f>
        <v>#DIV/0!</v>
      </c>
      <c r="DN195" s="50">
        <f t="shared" si="516"/>
        <v>0</v>
      </c>
      <c r="DO195" s="51" t="e">
        <f>DN195*('He Data'!Q197/'He Data'!P197)</f>
        <v>#DIV/0!</v>
      </c>
      <c r="DP195" s="50" t="e">
        <f t="shared" si="517"/>
        <v>#DIV/0!</v>
      </c>
      <c r="DQ195" s="50" t="e">
        <f t="shared" si="518"/>
        <v>#DIV/0!</v>
      </c>
      <c r="DR195" s="50">
        <f>('He Data'!P197/1000000000)*0.0000000008107131194</f>
        <v>0</v>
      </c>
      <c r="DS195" s="50">
        <f>('He Data'!P197/1000000000)/3785.41178*42</f>
        <v>0</v>
      </c>
      <c r="DW195" s="213">
        <f t="shared" si="452"/>
        <v>0</v>
      </c>
      <c r="DX195" s="324" t="e">
        <f t="shared" si="453"/>
        <v>#DIV/0!</v>
      </c>
      <c r="DY195" s="325" t="e">
        <f t="shared" si="519"/>
        <v>#DIV/0!</v>
      </c>
      <c r="DZ195" s="326" t="e">
        <f t="shared" si="520"/>
        <v>#DIV/0!</v>
      </c>
      <c r="EA195" s="326" t="e">
        <f t="shared" si="521"/>
        <v>#DIV/0!</v>
      </c>
      <c r="EB195" s="324" t="e">
        <f t="shared" si="522"/>
        <v>#DIV/0!</v>
      </c>
      <c r="EC195" s="326" t="e">
        <f t="shared" si="523"/>
        <v>#DIV/0!</v>
      </c>
      <c r="ED195" s="324" t="e">
        <f t="shared" si="524"/>
        <v>#DIV/0!</v>
      </c>
      <c r="EE195" s="326"/>
      <c r="EF195" s="457">
        <f>'Picking Information'!B198</f>
        <v>0</v>
      </c>
      <c r="EG195" s="459">
        <f>'Picking Information'!C198</f>
        <v>0</v>
      </c>
      <c r="EH195" s="510">
        <f>IF($EG195="a",'Alpha Ejection Compiler'!G195,IF($EG195="z",'Alpha Ejection Compiler'!N195,IF($EG195="t",'Alpha Ejection Compiler'!U195,IF($EG195="m",'Alpha Ejection Compiler'!AB195,-1))))</f>
        <v>-1</v>
      </c>
      <c r="EI195" s="511">
        <f>'Alpha Ejection Compiler'!E195</f>
        <v>-1</v>
      </c>
      <c r="EJ195" s="30">
        <f>IF($EG195="a",'Alpha Ejection Compiler'!H195,IF($EG195="z",'Alpha Ejection Compiler'!O195,IF($EG195="t",'Alpha Ejection Compiler'!V195,IF($EG195="m",'Alpha Ejection Compiler'!AC195,-1))))</f>
        <v>-1</v>
      </c>
      <c r="EK195" s="30">
        <f>IF($EG195="a",'Alpha Ejection Compiler'!I195,IF($EG195="z",'Alpha Ejection Compiler'!P195,IF($EG195="t",'Alpha Ejection Compiler'!W195,IF($EG195="m",'Alpha Ejection Compiler'!AD195,-1))))</f>
        <v>-1</v>
      </c>
      <c r="EL195" s="30">
        <f>IF($EG195="a",'Alpha Ejection Compiler'!J195,IF($EG195="z",'Alpha Ejection Compiler'!Q195,IF($EG195="t",'Alpha Ejection Compiler'!X195,IF($EG195="m",'Alpha Ejection Compiler'!AE195,-1))))</f>
        <v>-1</v>
      </c>
      <c r="EM195" s="30">
        <f>IF($EG195="a",'Alpha Ejection Compiler'!K195,IF($EG195="z",'Alpha Ejection Compiler'!R195,IF($EG195="t",'Alpha Ejection Compiler'!Y195,IF($EG195="m",'Alpha Ejection Compiler'!AF195,-1))))</f>
        <v>-1</v>
      </c>
      <c r="EN195" s="30">
        <f t="shared" si="525"/>
        <v>-1</v>
      </c>
      <c r="EO195" s="30" t="e">
        <f t="shared" si="526"/>
        <v>#DIV/0!</v>
      </c>
      <c r="EP195" s="213">
        <f t="shared" si="454"/>
        <v>0</v>
      </c>
      <c r="EQ195" s="474" t="e">
        <f t="shared" si="455"/>
        <v>#DIV/0!</v>
      </c>
      <c r="ER195" s="475" t="e">
        <f t="shared" si="527"/>
        <v>#DIV/0!</v>
      </c>
      <c r="ES195" s="473" t="e">
        <f t="shared" si="528"/>
        <v>#DIV/0!</v>
      </c>
      <c r="ET195" s="476" t="e">
        <f t="shared" si="529"/>
        <v>#DIV/0!</v>
      </c>
      <c r="EU195" s="478" t="e">
        <f t="shared" si="530"/>
        <v>#DIV/0!</v>
      </c>
      <c r="EV195" s="477" t="e">
        <f t="shared" si="531"/>
        <v>#DIV/0!</v>
      </c>
      <c r="EW195" s="474" t="e">
        <f t="shared" si="532"/>
        <v>#DIV/0!</v>
      </c>
      <c r="EX195" s="474"/>
      <c r="EZ195" s="128">
        <f t="shared" si="533"/>
        <v>0</v>
      </c>
      <c r="FA195" s="63">
        <f t="shared" si="534"/>
        <v>0</v>
      </c>
      <c r="FB195" s="67">
        <f t="shared" si="535"/>
        <v>0</v>
      </c>
      <c r="FC195" s="63">
        <f t="shared" si="536"/>
        <v>0</v>
      </c>
      <c r="FD195" s="63">
        <f t="shared" si="537"/>
        <v>0</v>
      </c>
      <c r="FE195" s="67" t="e">
        <f t="shared" si="538"/>
        <v>#DIV/0!</v>
      </c>
      <c r="FF195" s="67" t="e">
        <f t="shared" si="539"/>
        <v>#DIV/0!</v>
      </c>
      <c r="FG195" s="64" t="e">
        <f t="shared" si="540"/>
        <v>#DIV/0!</v>
      </c>
      <c r="FH195" s="65" t="e">
        <f t="shared" si="541"/>
        <v>#DIV/0!</v>
      </c>
      <c r="FI195" s="65" t="e">
        <f t="shared" si="542"/>
        <v>#DIV/0!</v>
      </c>
      <c r="FJ195" s="65" t="e">
        <f t="shared" si="543"/>
        <v>#DIV/0!</v>
      </c>
      <c r="FK195" s="63">
        <f t="shared" si="544"/>
        <v>0</v>
      </c>
      <c r="FL195" s="63" t="e">
        <f t="shared" si="545"/>
        <v>#DIV/0!</v>
      </c>
      <c r="FM195" s="63" t="e">
        <f t="shared" si="546"/>
        <v>#DIV/0!</v>
      </c>
      <c r="FN195" s="65" t="e">
        <f t="shared" si="456"/>
        <v>#DIV/0!</v>
      </c>
      <c r="FO195" s="66" t="e">
        <f t="shared" si="547"/>
        <v>#DIV/0!</v>
      </c>
      <c r="FQ195" s="73">
        <f>IF('Picking Information'!U198="Y",'Calculations Page'!FG195,-1)</f>
        <v>-1</v>
      </c>
      <c r="FR195" s="72">
        <f>IF('Picking Information'!U198="Y",'Calculations Page'!FN195,-1)</f>
        <v>-1</v>
      </c>
      <c r="FS195" s="72" t="e">
        <f>IF('Picking Information'!A198="Y",1,'Calculations Page'!X195)</f>
        <v>#DIV/0!</v>
      </c>
      <c r="FT195" s="72">
        <f t="shared" si="457"/>
        <v>99.853999999999999</v>
      </c>
      <c r="FU195" s="72" t="e">
        <f t="shared" si="548"/>
        <v>#DIV/0!</v>
      </c>
      <c r="FV195" s="72" t="e">
        <f t="shared" si="458"/>
        <v>#DIV/0!</v>
      </c>
      <c r="FW195" s="74" t="e">
        <f t="shared" si="549"/>
        <v>#DIV/0!</v>
      </c>
      <c r="FY195" s="79">
        <f t="shared" si="431"/>
        <v>0</v>
      </c>
      <c r="FZ195" s="80" t="e">
        <f t="shared" si="432"/>
        <v>#DIV/0!</v>
      </c>
      <c r="GA195" s="80">
        <f>(DE195/1000)/'Calculations Page'!EH195</f>
        <v>0</v>
      </c>
      <c r="GB195" s="80" t="e">
        <f t="shared" si="433"/>
        <v>#DIV/0!</v>
      </c>
      <c r="GC195" s="80">
        <f>(DG195/1000)/'Calculations Page'!EH195</f>
        <v>0</v>
      </c>
      <c r="GD195" s="80" t="e">
        <f t="shared" si="434"/>
        <v>#DIV/0!</v>
      </c>
      <c r="GE195" s="80">
        <f>(DI195/1000)/'Calculations Page'!EH195</f>
        <v>0</v>
      </c>
      <c r="GF195" s="80" t="e">
        <f t="shared" si="435"/>
        <v>#DIV/0!</v>
      </c>
      <c r="GG195" s="81">
        <f t="shared" si="550"/>
        <v>0</v>
      </c>
      <c r="GH195" s="516">
        <f t="shared" si="436"/>
        <v>0</v>
      </c>
      <c r="GI195" s="515"/>
      <c r="GJ195" s="243"/>
      <c r="GK195" s="85" t="str">
        <f t="shared" si="551"/>
        <v>0.000</v>
      </c>
      <c r="GL195" s="86" t="e">
        <f t="shared" si="552"/>
        <v>#DIV/0!</v>
      </c>
      <c r="GM195" s="86" t="str">
        <f t="shared" si="553"/>
        <v>0.00</v>
      </c>
      <c r="GN195" s="86" t="e">
        <f t="shared" si="554"/>
        <v>#DIV/0!</v>
      </c>
      <c r="GO195" s="86" t="str">
        <f t="shared" si="555"/>
        <v>0.00</v>
      </c>
      <c r="GP195" s="86" t="e">
        <f t="shared" si="556"/>
        <v>#DIV/0!</v>
      </c>
      <c r="GQ195" s="86" t="str">
        <f t="shared" si="557"/>
        <v>0.00</v>
      </c>
      <c r="GR195" s="86" t="e">
        <f t="shared" si="558"/>
        <v>#DIV/0!</v>
      </c>
      <c r="GS195" s="86" t="str">
        <f t="shared" si="559"/>
        <v>-1.00</v>
      </c>
      <c r="GT195" s="86" t="e">
        <f t="shared" si="560"/>
        <v>#DIV/0!</v>
      </c>
      <c r="GU195" s="86" t="e">
        <f t="shared" si="561"/>
        <v>#DIV/0!</v>
      </c>
      <c r="GV195" s="87" t="e">
        <f t="shared" si="562"/>
        <v>#DIV/0!</v>
      </c>
      <c r="GW195" s="87" t="str">
        <f t="shared" si="563"/>
        <v>-1.00</v>
      </c>
      <c r="GX195" s="129"/>
      <c r="GY195" s="93"/>
    </row>
    <row r="196" spans="1:207">
      <c r="A196" s="39">
        <f>'Picking Information'!B199</f>
        <v>0</v>
      </c>
      <c r="B196" s="40">
        <f>'Picking Information'!D199</f>
        <v>0</v>
      </c>
      <c r="C196" s="40">
        <f>'Picking Information'!E199</f>
        <v>0</v>
      </c>
      <c r="D196" s="45">
        <f>'Picking Information'!F199</f>
        <v>0</v>
      </c>
      <c r="E196" s="45">
        <v>1</v>
      </c>
      <c r="F196" s="121">
        <f>'Picking Information'!H199</f>
        <v>0</v>
      </c>
      <c r="G196" s="121">
        <f>'Picking Information'!I199</f>
        <v>0</v>
      </c>
      <c r="H196" s="121">
        <f>'Picking Information'!J199</f>
        <v>0</v>
      </c>
      <c r="I196" s="121">
        <f>'Picking Information'!K199</f>
        <v>0</v>
      </c>
      <c r="J196" s="121">
        <f t="shared" si="459"/>
        <v>0</v>
      </c>
      <c r="K196" s="121">
        <f t="shared" si="460"/>
        <v>0</v>
      </c>
      <c r="L196" s="121">
        <f t="shared" si="461"/>
        <v>0</v>
      </c>
      <c r="M196" s="121">
        <f>IF('Picking Information'!P199="N",'Calculations Page'!F196*1.5,'Calculations Page'!F196)</f>
        <v>0</v>
      </c>
      <c r="N196" s="46">
        <f>'Picking Information'!R199</f>
        <v>0</v>
      </c>
      <c r="O196" s="222"/>
      <c r="P196" s="47">
        <f t="shared" si="462"/>
        <v>0</v>
      </c>
      <c r="Q196" s="306">
        <f t="shared" si="463"/>
        <v>-1</v>
      </c>
      <c r="R196" s="47">
        <f t="shared" si="464"/>
        <v>1</v>
      </c>
      <c r="S196" s="47" t="e">
        <f t="shared" si="465"/>
        <v>#DIV/0!</v>
      </c>
      <c r="T196" s="47" t="e">
        <f t="shared" si="466"/>
        <v>#DIV/0!</v>
      </c>
      <c r="U196" s="47">
        <f t="shared" si="467"/>
        <v>0.77821011673151741</v>
      </c>
      <c r="V196" s="47" t="e">
        <f t="shared" si="468"/>
        <v>#DIV/0!</v>
      </c>
      <c r="W196" s="47" t="e">
        <f t="shared" si="469"/>
        <v>#DIV/0!</v>
      </c>
      <c r="X196" s="239" t="e">
        <f t="shared" si="470"/>
        <v>#DIV/0!</v>
      </c>
      <c r="Y196" s="306">
        <f t="shared" si="437"/>
        <v>-6350.29</v>
      </c>
      <c r="Z196" s="306">
        <f t="shared" si="438"/>
        <v>-5</v>
      </c>
      <c r="AA196" s="192"/>
      <c r="AB196" s="192"/>
      <c r="AC196" s="192"/>
      <c r="AD196" s="192"/>
      <c r="AE196" s="192"/>
      <c r="AF196" s="192"/>
      <c r="AG196" s="251">
        <f t="shared" si="425"/>
        <v>1433738424205.7283</v>
      </c>
      <c r="AH196" s="246">
        <f t="shared" si="471"/>
        <v>8608725199.2922001</v>
      </c>
      <c r="AI196" s="246">
        <f t="shared" si="426"/>
        <v>1691112105561.1543</v>
      </c>
      <c r="AJ196" s="246">
        <f t="shared" si="472"/>
        <v>13847555888.523577</v>
      </c>
      <c r="AK196" s="246">
        <f t="shared" si="427"/>
        <v>174546574.43947619</v>
      </c>
      <c r="AL196" s="246">
        <f t="shared" si="473"/>
        <v>79527107.403615773</v>
      </c>
      <c r="AM196" s="213">
        <f t="shared" si="439"/>
        <v>0</v>
      </c>
      <c r="AN196" s="256">
        <f t="shared" si="474"/>
        <v>1303284548.9639471</v>
      </c>
      <c r="AO196" s="252">
        <f t="shared" si="475"/>
        <v>1433738424205.7283</v>
      </c>
      <c r="AP196" s="252">
        <f t="shared" si="428"/>
        <v>-2.199E-3</v>
      </c>
      <c r="AQ196" s="252">
        <f t="shared" si="429"/>
        <v>-0.99998423165137618</v>
      </c>
      <c r="AR196" s="252">
        <f t="shared" si="476"/>
        <v>8608725199.2922001</v>
      </c>
      <c r="AS196" s="252">
        <f t="shared" si="430"/>
        <v>1.6318924942564423E-4</v>
      </c>
      <c r="AT196" s="252">
        <f t="shared" si="477"/>
        <v>-7.452123257462559E-2</v>
      </c>
      <c r="AU196" s="252">
        <f t="shared" si="478"/>
        <v>137290153.01859486</v>
      </c>
      <c r="AV196" s="252">
        <f t="shared" si="440"/>
        <v>9456562.6330664139</v>
      </c>
      <c r="AW196" s="252">
        <f t="shared" si="479"/>
        <v>996169.97067578149</v>
      </c>
      <c r="AX196" s="252">
        <f t="shared" si="441"/>
        <v>2673662207.5426502</v>
      </c>
      <c r="AY196" s="252">
        <f t="shared" si="442"/>
        <v>1691112105561.1543</v>
      </c>
      <c r="AZ196" s="252">
        <f t="shared" si="443"/>
        <v>-0.13029600894067567</v>
      </c>
      <c r="BA196" s="252">
        <f t="shared" si="444"/>
        <v>-1</v>
      </c>
      <c r="BB196" s="252">
        <f t="shared" si="445"/>
        <v>13847555888.523577</v>
      </c>
      <c r="BC196" s="252">
        <f t="shared" si="446"/>
        <v>5.34545603211162E-4</v>
      </c>
      <c r="BD196" s="252">
        <f t="shared" si="447"/>
        <v>-4.1025163014571245E-3</v>
      </c>
      <c r="BE196" s="252">
        <f t="shared" si="448"/>
        <v>26831629.130094022</v>
      </c>
      <c r="BF196" s="252">
        <f t="shared" si="480"/>
        <v>269331.52955150726</v>
      </c>
      <c r="BG196" s="252">
        <f t="shared" si="481"/>
        <v>124328.76421099737</v>
      </c>
      <c r="BH196" s="213"/>
      <c r="BI196" s="213"/>
      <c r="BJ196" s="213"/>
      <c r="BK196" s="213"/>
      <c r="BL196" s="213">
        <f t="shared" si="449"/>
        <v>0</v>
      </c>
      <c r="BM196" s="485">
        <f>(($AC$20-'ICPMS Data'!V197)/('ICPMS Data'!V197/$AC$12-1)*AG196)</f>
        <v>-1850960534.9337795</v>
      </c>
      <c r="BN196" s="485">
        <f t="shared" si="482"/>
        <v>1433738424205.7283</v>
      </c>
      <c r="BO196" s="485">
        <f>$AC$33-'ICPMS Data'!V197</f>
        <v>9.9999999999999995E-7</v>
      </c>
      <c r="BP196" s="485">
        <f>'ICPMS Data'!V197/$AC$12-1</f>
        <v>-1</v>
      </c>
      <c r="BQ196" s="485">
        <f t="shared" si="483"/>
        <v>8608725199.2922001</v>
      </c>
      <c r="BR196" s="485">
        <f>SQRT($AD$33^2+'ICPMS Data'!W197^2)</f>
        <v>1.0000000000000001E-9</v>
      </c>
      <c r="BS196" s="485" t="e">
        <f>BP196*SQRT(('ICPMS Data'!W197/'ICPMS Data'!V197)^2+($AE$12/$AC$12)^2)</f>
        <v>#DIV/0!</v>
      </c>
      <c r="BT196" s="485" t="e">
        <f t="shared" si="484"/>
        <v>#DIV/0!</v>
      </c>
      <c r="BU196" s="485">
        <f t="shared" si="450"/>
        <v>-13430470.148556642</v>
      </c>
      <c r="BV196" s="485" t="e">
        <f t="shared" si="485"/>
        <v>#DIV/0!</v>
      </c>
      <c r="BW196" s="485">
        <f>AI196*(($AC$21-'ICPMS Data'!X197)/('ICPMS Data'!X197/$AC$13-1))</f>
        <v>-217673186930.44394</v>
      </c>
      <c r="BX196" s="485">
        <f t="shared" si="486"/>
        <v>1691112105561.1543</v>
      </c>
      <c r="BY196" s="485">
        <f>$AC$34-'ICPMS Data'!X197</f>
        <v>9.9999999999999995E-7</v>
      </c>
      <c r="BZ196" s="485">
        <f>'ICPMS Data'!X197/$AC$13-1</f>
        <v>-1</v>
      </c>
      <c r="CA196" s="485">
        <f t="shared" si="487"/>
        <v>13847555888.523577</v>
      </c>
      <c r="CB196" s="485">
        <f>SQRT($AD$34^2+'ICPMS Data'!Y197^2)</f>
        <v>1.0000000000000001E-9</v>
      </c>
      <c r="CC196" s="485" t="e">
        <f>BZ196*SQRT(('ICPMS Data'!Y197/'ICPMS Data'!X197)^2+($AE$13/$AC$13)^2)</f>
        <v>#DIV/0!</v>
      </c>
      <c r="CD196" s="485" t="e">
        <f t="shared" si="488"/>
        <v>#DIV/0!</v>
      </c>
      <c r="CE196" s="485">
        <f>AK196*'ICPMS Data'!Z197</f>
        <v>0</v>
      </c>
      <c r="CF196" s="485" t="e">
        <f>CE196*SQRT((AL196/AK196)^2+('ICPMS Data'!AA197/'ICPMS Data'!Z197)^2)</f>
        <v>#DIV/0!</v>
      </c>
      <c r="CG196" s="213">
        <f t="shared" si="489"/>
        <v>0</v>
      </c>
      <c r="CH196" s="262">
        <f t="shared" si="490"/>
        <v>-3154245083.8977265</v>
      </c>
      <c r="CI196" s="257" t="e">
        <f t="shared" si="491"/>
        <v>#DIV/0!</v>
      </c>
      <c r="CJ196" s="257">
        <f t="shared" si="451"/>
        <v>-22887032.781623054</v>
      </c>
      <c r="CK196" s="257" t="e">
        <f t="shared" si="492"/>
        <v>#DIV/0!</v>
      </c>
      <c r="CL196" s="262">
        <f t="shared" si="493"/>
        <v>-220346849137.9866</v>
      </c>
      <c r="CM196" s="257" t="e">
        <f t="shared" si="494"/>
        <v>#DIV/0!</v>
      </c>
      <c r="CN196" s="262">
        <f t="shared" si="495"/>
        <v>-269331.52955150726</v>
      </c>
      <c r="CO196" s="257" t="e">
        <f t="shared" si="496"/>
        <v>#DIV/0!</v>
      </c>
      <c r="CP196" s="286"/>
      <c r="CQ196" s="218">
        <f t="shared" si="497"/>
        <v>0</v>
      </c>
      <c r="CR196" s="48" t="e">
        <f t="shared" si="498"/>
        <v>#DIV/0!</v>
      </c>
      <c r="CS196" s="219">
        <f t="shared" si="499"/>
        <v>0</v>
      </c>
      <c r="CT196" s="219" t="e">
        <f t="shared" si="500"/>
        <v>#DIV/0!</v>
      </c>
      <c r="CU196" s="323" t="e">
        <f t="shared" si="501"/>
        <v>#DIV/0!</v>
      </c>
      <c r="CV196" s="219">
        <f t="shared" si="502"/>
        <v>0</v>
      </c>
      <c r="CW196" s="219" t="e">
        <f t="shared" si="503"/>
        <v>#DIV/0!</v>
      </c>
      <c r="CX196" s="323" t="e">
        <f t="shared" si="504"/>
        <v>#DIV/0!</v>
      </c>
      <c r="CY196" s="48">
        <f t="shared" si="505"/>
        <v>0</v>
      </c>
      <c r="CZ196" s="48" t="e">
        <f t="shared" si="506"/>
        <v>#DIV/0!</v>
      </c>
      <c r="DA196" s="323" t="e">
        <f t="shared" si="507"/>
        <v>#DIV/0!</v>
      </c>
      <c r="DB196" s="219">
        <f t="shared" si="508"/>
        <v>0</v>
      </c>
      <c r="DC196" s="219">
        <f t="shared" si="509"/>
        <v>0</v>
      </c>
      <c r="DD196" s="213"/>
      <c r="DE196" s="267">
        <f t="shared" si="510"/>
        <v>0</v>
      </c>
      <c r="DF196" s="263" t="e">
        <f t="shared" si="511"/>
        <v>#DIV/0!</v>
      </c>
      <c r="DG196" s="263">
        <f t="shared" si="512"/>
        <v>0</v>
      </c>
      <c r="DH196" s="263" t="e">
        <f t="shared" si="513"/>
        <v>#DIV/0!</v>
      </c>
      <c r="DI196" s="263">
        <f t="shared" si="514"/>
        <v>0</v>
      </c>
      <c r="DJ196" s="268">
        <f t="shared" si="515"/>
        <v>0</v>
      </c>
      <c r="DL196" s="49">
        <f>'He Data'!P198/(1000000000*22413.6)</f>
        <v>0</v>
      </c>
      <c r="DM196" s="45" t="e">
        <f>DL196*('He Data'!Q198/'He Data'!P198)</f>
        <v>#DIV/0!</v>
      </c>
      <c r="DN196" s="50">
        <f t="shared" si="516"/>
        <v>0</v>
      </c>
      <c r="DO196" s="51" t="e">
        <f>DN196*('He Data'!Q198/'He Data'!P198)</f>
        <v>#DIV/0!</v>
      </c>
      <c r="DP196" s="50" t="e">
        <f t="shared" si="517"/>
        <v>#DIV/0!</v>
      </c>
      <c r="DQ196" s="50" t="e">
        <f t="shared" si="518"/>
        <v>#DIV/0!</v>
      </c>
      <c r="DR196" s="50">
        <f>('He Data'!P198/1000000000)*0.0000000008107131194</f>
        <v>0</v>
      </c>
      <c r="DS196" s="50">
        <f>('He Data'!P198/1000000000)/3785.41178*42</f>
        <v>0</v>
      </c>
      <c r="DW196" s="213">
        <f t="shared" si="452"/>
        <v>0</v>
      </c>
      <c r="DX196" s="324" t="e">
        <f t="shared" si="453"/>
        <v>#DIV/0!</v>
      </c>
      <c r="DY196" s="325" t="e">
        <f t="shared" si="519"/>
        <v>#DIV/0!</v>
      </c>
      <c r="DZ196" s="326" t="e">
        <f t="shared" si="520"/>
        <v>#DIV/0!</v>
      </c>
      <c r="EA196" s="326" t="e">
        <f t="shared" si="521"/>
        <v>#DIV/0!</v>
      </c>
      <c r="EB196" s="324" t="e">
        <f t="shared" si="522"/>
        <v>#DIV/0!</v>
      </c>
      <c r="EC196" s="326" t="e">
        <f t="shared" si="523"/>
        <v>#DIV/0!</v>
      </c>
      <c r="ED196" s="324" t="e">
        <f t="shared" si="524"/>
        <v>#DIV/0!</v>
      </c>
      <c r="EE196" s="326"/>
      <c r="EF196" s="457">
        <f>'Picking Information'!B199</f>
        <v>0</v>
      </c>
      <c r="EG196" s="459">
        <f>'Picking Information'!C199</f>
        <v>0</v>
      </c>
      <c r="EH196" s="510">
        <f>IF($EG196="a",'Alpha Ejection Compiler'!G196,IF($EG196="z",'Alpha Ejection Compiler'!N196,IF($EG196="t",'Alpha Ejection Compiler'!U196,IF($EG196="m",'Alpha Ejection Compiler'!AB196,-1))))</f>
        <v>-1</v>
      </c>
      <c r="EI196" s="511">
        <f>'Alpha Ejection Compiler'!E196</f>
        <v>-1</v>
      </c>
      <c r="EJ196" s="30">
        <f>IF($EG196="a",'Alpha Ejection Compiler'!H196,IF($EG196="z",'Alpha Ejection Compiler'!O196,IF($EG196="t",'Alpha Ejection Compiler'!V196,IF($EG196="m",'Alpha Ejection Compiler'!AC196,-1))))</f>
        <v>-1</v>
      </c>
      <c r="EK196" s="30">
        <f>IF($EG196="a",'Alpha Ejection Compiler'!I196,IF($EG196="z",'Alpha Ejection Compiler'!P196,IF($EG196="t",'Alpha Ejection Compiler'!W196,IF($EG196="m",'Alpha Ejection Compiler'!AD196,-1))))</f>
        <v>-1</v>
      </c>
      <c r="EL196" s="30">
        <f>IF($EG196="a",'Alpha Ejection Compiler'!J196,IF($EG196="z",'Alpha Ejection Compiler'!Q196,IF($EG196="t",'Alpha Ejection Compiler'!X196,IF($EG196="m",'Alpha Ejection Compiler'!AE196,-1))))</f>
        <v>-1</v>
      </c>
      <c r="EM196" s="30">
        <f>IF($EG196="a",'Alpha Ejection Compiler'!K196,IF($EG196="z",'Alpha Ejection Compiler'!R196,IF($EG196="t",'Alpha Ejection Compiler'!Y196,IF($EG196="m",'Alpha Ejection Compiler'!AF196,-1))))</f>
        <v>-1</v>
      </c>
      <c r="EN196" s="30">
        <f t="shared" si="525"/>
        <v>-1</v>
      </c>
      <c r="EO196" s="30" t="e">
        <f t="shared" si="526"/>
        <v>#DIV/0!</v>
      </c>
      <c r="EP196" s="213">
        <f t="shared" si="454"/>
        <v>0</v>
      </c>
      <c r="EQ196" s="474" t="e">
        <f t="shared" si="455"/>
        <v>#DIV/0!</v>
      </c>
      <c r="ER196" s="475" t="e">
        <f t="shared" si="527"/>
        <v>#DIV/0!</v>
      </c>
      <c r="ES196" s="473" t="e">
        <f t="shared" si="528"/>
        <v>#DIV/0!</v>
      </c>
      <c r="ET196" s="476" t="e">
        <f t="shared" si="529"/>
        <v>#DIV/0!</v>
      </c>
      <c r="EU196" s="478" t="e">
        <f t="shared" si="530"/>
        <v>#DIV/0!</v>
      </c>
      <c r="EV196" s="477" t="e">
        <f t="shared" si="531"/>
        <v>#DIV/0!</v>
      </c>
      <c r="EW196" s="474" t="e">
        <f t="shared" si="532"/>
        <v>#DIV/0!</v>
      </c>
      <c r="EX196" s="474"/>
      <c r="EZ196" s="128">
        <f t="shared" si="533"/>
        <v>0</v>
      </c>
      <c r="FA196" s="63">
        <f t="shared" si="534"/>
        <v>0</v>
      </c>
      <c r="FB196" s="67">
        <f t="shared" si="535"/>
        <v>0</v>
      </c>
      <c r="FC196" s="63">
        <f t="shared" si="536"/>
        <v>0</v>
      </c>
      <c r="FD196" s="63">
        <f t="shared" si="537"/>
        <v>0</v>
      </c>
      <c r="FE196" s="67" t="e">
        <f t="shared" si="538"/>
        <v>#DIV/0!</v>
      </c>
      <c r="FF196" s="67" t="e">
        <f t="shared" si="539"/>
        <v>#DIV/0!</v>
      </c>
      <c r="FG196" s="64" t="e">
        <f t="shared" si="540"/>
        <v>#DIV/0!</v>
      </c>
      <c r="FH196" s="65" t="e">
        <f t="shared" si="541"/>
        <v>#DIV/0!</v>
      </c>
      <c r="FI196" s="65" t="e">
        <f t="shared" si="542"/>
        <v>#DIV/0!</v>
      </c>
      <c r="FJ196" s="65" t="e">
        <f t="shared" si="543"/>
        <v>#DIV/0!</v>
      </c>
      <c r="FK196" s="63">
        <f t="shared" si="544"/>
        <v>0</v>
      </c>
      <c r="FL196" s="63" t="e">
        <f t="shared" si="545"/>
        <v>#DIV/0!</v>
      </c>
      <c r="FM196" s="63" t="e">
        <f t="shared" si="546"/>
        <v>#DIV/0!</v>
      </c>
      <c r="FN196" s="65" t="e">
        <f t="shared" si="456"/>
        <v>#DIV/0!</v>
      </c>
      <c r="FO196" s="66" t="e">
        <f t="shared" si="547"/>
        <v>#DIV/0!</v>
      </c>
      <c r="FQ196" s="73">
        <f>IF('Picking Information'!U199="Y",'Calculations Page'!FG196,-1)</f>
        <v>-1</v>
      </c>
      <c r="FR196" s="72">
        <f>IF('Picking Information'!U199="Y",'Calculations Page'!FN196,-1)</f>
        <v>-1</v>
      </c>
      <c r="FS196" s="72" t="e">
        <f>IF('Picking Information'!A199="Y",1,'Calculations Page'!X196)</f>
        <v>#DIV/0!</v>
      </c>
      <c r="FT196" s="72">
        <f t="shared" si="457"/>
        <v>99.853999999999999</v>
      </c>
      <c r="FU196" s="72" t="e">
        <f t="shared" si="548"/>
        <v>#DIV/0!</v>
      </c>
      <c r="FV196" s="72" t="e">
        <f t="shared" si="458"/>
        <v>#DIV/0!</v>
      </c>
      <c r="FW196" s="74" t="e">
        <f t="shared" si="549"/>
        <v>#DIV/0!</v>
      </c>
      <c r="FY196" s="79">
        <f t="shared" si="431"/>
        <v>0</v>
      </c>
      <c r="FZ196" s="80" t="e">
        <f t="shared" si="432"/>
        <v>#DIV/0!</v>
      </c>
      <c r="GA196" s="80">
        <f>(DE196/1000)/'Calculations Page'!EH196</f>
        <v>0</v>
      </c>
      <c r="GB196" s="80" t="e">
        <f t="shared" si="433"/>
        <v>#DIV/0!</v>
      </c>
      <c r="GC196" s="80">
        <f>(DG196/1000)/'Calculations Page'!EH196</f>
        <v>0</v>
      </c>
      <c r="GD196" s="80" t="e">
        <f t="shared" si="434"/>
        <v>#DIV/0!</v>
      </c>
      <c r="GE196" s="80">
        <f>(DI196/1000)/'Calculations Page'!EH196</f>
        <v>0</v>
      </c>
      <c r="GF196" s="80" t="e">
        <f t="shared" si="435"/>
        <v>#DIV/0!</v>
      </c>
      <c r="GG196" s="81">
        <f t="shared" si="550"/>
        <v>0</v>
      </c>
      <c r="GH196" s="516">
        <f t="shared" si="436"/>
        <v>0</v>
      </c>
      <c r="GI196" s="515"/>
      <c r="GJ196" s="243"/>
      <c r="GK196" s="85" t="str">
        <f t="shared" si="551"/>
        <v>0.000</v>
      </c>
      <c r="GL196" s="86" t="e">
        <f t="shared" si="552"/>
        <v>#DIV/0!</v>
      </c>
      <c r="GM196" s="86" t="str">
        <f t="shared" si="553"/>
        <v>0.00</v>
      </c>
      <c r="GN196" s="86" t="e">
        <f t="shared" si="554"/>
        <v>#DIV/0!</v>
      </c>
      <c r="GO196" s="86" t="str">
        <f t="shared" si="555"/>
        <v>0.00</v>
      </c>
      <c r="GP196" s="86" t="e">
        <f t="shared" si="556"/>
        <v>#DIV/0!</v>
      </c>
      <c r="GQ196" s="86" t="str">
        <f t="shared" si="557"/>
        <v>0.00</v>
      </c>
      <c r="GR196" s="86" t="e">
        <f t="shared" si="558"/>
        <v>#DIV/0!</v>
      </c>
      <c r="GS196" s="86" t="str">
        <f t="shared" si="559"/>
        <v>-1.00</v>
      </c>
      <c r="GT196" s="86" t="e">
        <f t="shared" si="560"/>
        <v>#DIV/0!</v>
      </c>
      <c r="GU196" s="86" t="e">
        <f t="shared" si="561"/>
        <v>#DIV/0!</v>
      </c>
      <c r="GV196" s="87" t="e">
        <f t="shared" si="562"/>
        <v>#DIV/0!</v>
      </c>
      <c r="GW196" s="87" t="str">
        <f t="shared" si="563"/>
        <v>-1.00</v>
      </c>
      <c r="GX196" s="129"/>
      <c r="GY196" s="93"/>
    </row>
    <row r="197" spans="1:207">
      <c r="A197" s="39">
        <f>'Picking Information'!B200</f>
        <v>0</v>
      </c>
      <c r="B197" s="40">
        <f>'Picking Information'!D200</f>
        <v>0</v>
      </c>
      <c r="C197" s="40">
        <f>'Picking Information'!E200</f>
        <v>0</v>
      </c>
      <c r="D197" s="45">
        <f>'Picking Information'!F200</f>
        <v>0</v>
      </c>
      <c r="E197" s="45">
        <v>1</v>
      </c>
      <c r="F197" s="121">
        <f>'Picking Information'!H200</f>
        <v>0</v>
      </c>
      <c r="G197" s="121">
        <f>'Picking Information'!I200</f>
        <v>0</v>
      </c>
      <c r="H197" s="121">
        <f>'Picking Information'!J200</f>
        <v>0</v>
      </c>
      <c r="I197" s="121">
        <f>'Picking Information'!K200</f>
        <v>0</v>
      </c>
      <c r="J197" s="121">
        <f t="shared" si="459"/>
        <v>0</v>
      </c>
      <c r="K197" s="121">
        <f t="shared" si="460"/>
        <v>0</v>
      </c>
      <c r="L197" s="121">
        <f t="shared" si="461"/>
        <v>0</v>
      </c>
      <c r="M197" s="121">
        <f>IF('Picking Information'!P200="N",'Calculations Page'!F197*1.5,'Calculations Page'!F197)</f>
        <v>0</v>
      </c>
      <c r="N197" s="46">
        <f>'Picking Information'!R200</f>
        <v>0</v>
      </c>
      <c r="O197" s="222"/>
      <c r="P197" s="47">
        <f t="shared" si="462"/>
        <v>0</v>
      </c>
      <c r="Q197" s="306">
        <f t="shared" si="463"/>
        <v>-1</v>
      </c>
      <c r="R197" s="47">
        <f t="shared" si="464"/>
        <v>1</v>
      </c>
      <c r="S197" s="47" t="e">
        <f t="shared" si="465"/>
        <v>#DIV/0!</v>
      </c>
      <c r="T197" s="47" t="e">
        <f t="shared" si="466"/>
        <v>#DIV/0!</v>
      </c>
      <c r="U197" s="47">
        <f t="shared" si="467"/>
        <v>0.77821011673151741</v>
      </c>
      <c r="V197" s="47" t="e">
        <f t="shared" si="468"/>
        <v>#DIV/0!</v>
      </c>
      <c r="W197" s="47" t="e">
        <f t="shared" si="469"/>
        <v>#DIV/0!</v>
      </c>
      <c r="X197" s="239" t="e">
        <f t="shared" si="470"/>
        <v>#DIV/0!</v>
      </c>
      <c r="Y197" s="306">
        <f t="shared" si="437"/>
        <v>-6350.29</v>
      </c>
      <c r="Z197" s="306">
        <f t="shared" si="438"/>
        <v>-5</v>
      </c>
      <c r="AA197" s="192"/>
      <c r="AB197" s="192"/>
      <c r="AC197" s="192"/>
      <c r="AD197" s="192"/>
      <c r="AE197" s="192"/>
      <c r="AF197" s="192"/>
      <c r="AG197" s="251">
        <f t="shared" ref="AG197:AG253" si="564">((1/$AC$16)-(1/$AC$12))/(1-((1/$AC$16)/(1/$AC$20)))*$AC$5</f>
        <v>1433738424205.7283</v>
      </c>
      <c r="AH197" s="246">
        <f t="shared" si="471"/>
        <v>8608725199.2922001</v>
      </c>
      <c r="AI197" s="246">
        <f t="shared" ref="AI197:AI253" si="565">(((1/$AC$17)-(1/$AC$13))/(1-(1/$AC$17)/(1/$AC$21))*$AC$6)</f>
        <v>1691112105561.1543</v>
      </c>
      <c r="AJ197" s="246">
        <f t="shared" si="472"/>
        <v>13847555888.523577</v>
      </c>
      <c r="AK197" s="246">
        <f t="shared" ref="AK197:AK253" si="566">(1/$AC$18)*$AC$7*0.1502</f>
        <v>174546574.43947619</v>
      </c>
      <c r="AL197" s="246">
        <f t="shared" si="473"/>
        <v>79527107.403615773</v>
      </c>
      <c r="AM197" s="213">
        <f t="shared" si="439"/>
        <v>0</v>
      </c>
      <c r="AN197" s="256">
        <f t="shared" si="474"/>
        <v>1303284548.9639471</v>
      </c>
      <c r="AO197" s="252">
        <f t="shared" si="475"/>
        <v>1433738424205.7283</v>
      </c>
      <c r="AP197" s="252">
        <f t="shared" ref="AP197:AP253" si="567">$AC$33-$AC$24</f>
        <v>-2.199E-3</v>
      </c>
      <c r="AQ197" s="252">
        <f t="shared" ref="AQ197:AQ253" si="568">$AC$24/$AC$12-1</f>
        <v>-0.99998423165137618</v>
      </c>
      <c r="AR197" s="252">
        <f t="shared" si="476"/>
        <v>8608725199.2922001</v>
      </c>
      <c r="AS197" s="252">
        <f t="shared" ref="AS197:AS253" si="569">SQRT($AD$33^2+$AD$24^2)</f>
        <v>1.6318924942564423E-4</v>
      </c>
      <c r="AT197" s="252">
        <f t="shared" si="477"/>
        <v>-7.452123257462559E-2</v>
      </c>
      <c r="AU197" s="252">
        <f t="shared" si="478"/>
        <v>137290153.01859486</v>
      </c>
      <c r="AV197" s="252">
        <f t="shared" si="440"/>
        <v>9456562.6330664139</v>
      </c>
      <c r="AW197" s="252">
        <f t="shared" si="479"/>
        <v>996169.97067578149</v>
      </c>
      <c r="AX197" s="252">
        <f t="shared" si="441"/>
        <v>2673662207.5426502</v>
      </c>
      <c r="AY197" s="252">
        <f t="shared" si="442"/>
        <v>1691112105561.1543</v>
      </c>
      <c r="AZ197" s="252">
        <f t="shared" si="443"/>
        <v>-0.13029600894067567</v>
      </c>
      <c r="BA197" s="252">
        <f t="shared" si="444"/>
        <v>-1</v>
      </c>
      <c r="BB197" s="252">
        <f t="shared" si="445"/>
        <v>13847555888.523577</v>
      </c>
      <c r="BC197" s="252">
        <f t="shared" si="446"/>
        <v>5.34545603211162E-4</v>
      </c>
      <c r="BD197" s="252">
        <f t="shared" si="447"/>
        <v>-4.1025163014571245E-3</v>
      </c>
      <c r="BE197" s="252">
        <f t="shared" si="448"/>
        <v>26831629.130094022</v>
      </c>
      <c r="BF197" s="252">
        <f t="shared" si="480"/>
        <v>269331.52955150726</v>
      </c>
      <c r="BG197" s="252">
        <f t="shared" si="481"/>
        <v>124328.76421099737</v>
      </c>
      <c r="BH197" s="213"/>
      <c r="BI197" s="213"/>
      <c r="BJ197" s="213"/>
      <c r="BK197" s="213"/>
      <c r="BL197" s="213">
        <f t="shared" si="449"/>
        <v>0</v>
      </c>
      <c r="BM197" s="485">
        <f>(($AC$20-'ICPMS Data'!V198)/('ICPMS Data'!V198/$AC$12-1)*AG197)</f>
        <v>-1850960534.9337795</v>
      </c>
      <c r="BN197" s="485">
        <f t="shared" si="482"/>
        <v>1433738424205.7283</v>
      </c>
      <c r="BO197" s="485">
        <f>$AC$33-'ICPMS Data'!V198</f>
        <v>9.9999999999999995E-7</v>
      </c>
      <c r="BP197" s="485">
        <f>'ICPMS Data'!V198/$AC$12-1</f>
        <v>-1</v>
      </c>
      <c r="BQ197" s="485">
        <f t="shared" si="483"/>
        <v>8608725199.2922001</v>
      </c>
      <c r="BR197" s="485">
        <f>SQRT($AD$33^2+'ICPMS Data'!W198^2)</f>
        <v>1.0000000000000001E-9</v>
      </c>
      <c r="BS197" s="485" t="e">
        <f>BP197*SQRT(('ICPMS Data'!W198/'ICPMS Data'!V198)^2+($AE$12/$AC$12)^2)</f>
        <v>#DIV/0!</v>
      </c>
      <c r="BT197" s="485" t="e">
        <f t="shared" si="484"/>
        <v>#DIV/0!</v>
      </c>
      <c r="BU197" s="485">
        <f t="shared" si="450"/>
        <v>-13430470.148556642</v>
      </c>
      <c r="BV197" s="485" t="e">
        <f t="shared" si="485"/>
        <v>#DIV/0!</v>
      </c>
      <c r="BW197" s="485">
        <f>AI197*(($AC$21-'ICPMS Data'!X198)/('ICPMS Data'!X198/$AC$13-1))</f>
        <v>-217673186930.44394</v>
      </c>
      <c r="BX197" s="485">
        <f t="shared" si="486"/>
        <v>1691112105561.1543</v>
      </c>
      <c r="BY197" s="485">
        <f>$AC$34-'ICPMS Data'!X198</f>
        <v>9.9999999999999995E-7</v>
      </c>
      <c r="BZ197" s="485">
        <f>'ICPMS Data'!X198/$AC$13-1</f>
        <v>-1</v>
      </c>
      <c r="CA197" s="485">
        <f t="shared" si="487"/>
        <v>13847555888.523577</v>
      </c>
      <c r="CB197" s="485">
        <f>SQRT($AD$34^2+'ICPMS Data'!Y198^2)</f>
        <v>1.0000000000000001E-9</v>
      </c>
      <c r="CC197" s="485" t="e">
        <f>BZ197*SQRT(('ICPMS Data'!Y198/'ICPMS Data'!X198)^2+($AE$13/$AC$13)^2)</f>
        <v>#DIV/0!</v>
      </c>
      <c r="CD197" s="485" t="e">
        <f t="shared" si="488"/>
        <v>#DIV/0!</v>
      </c>
      <c r="CE197" s="485">
        <f>AK197*'ICPMS Data'!Z198</f>
        <v>0</v>
      </c>
      <c r="CF197" s="485" t="e">
        <f>CE197*SQRT((AL197/AK197)^2+('ICPMS Data'!AA198/'ICPMS Data'!Z198)^2)</f>
        <v>#DIV/0!</v>
      </c>
      <c r="CG197" s="213">
        <f t="shared" si="489"/>
        <v>0</v>
      </c>
      <c r="CH197" s="262">
        <f t="shared" si="490"/>
        <v>-3154245083.8977265</v>
      </c>
      <c r="CI197" s="257" t="e">
        <f t="shared" si="491"/>
        <v>#DIV/0!</v>
      </c>
      <c r="CJ197" s="257">
        <f t="shared" si="451"/>
        <v>-22887032.781623054</v>
      </c>
      <c r="CK197" s="257" t="e">
        <f t="shared" si="492"/>
        <v>#DIV/0!</v>
      </c>
      <c r="CL197" s="262">
        <f t="shared" si="493"/>
        <v>-220346849137.9866</v>
      </c>
      <c r="CM197" s="257" t="e">
        <f t="shared" si="494"/>
        <v>#DIV/0!</v>
      </c>
      <c r="CN197" s="262">
        <f t="shared" si="495"/>
        <v>-269331.52955150726</v>
      </c>
      <c r="CO197" s="257" t="e">
        <f t="shared" si="496"/>
        <v>#DIV/0!</v>
      </c>
      <c r="CP197" s="286"/>
      <c r="CQ197" s="218">
        <f t="shared" si="497"/>
        <v>0</v>
      </c>
      <c r="CR197" s="48" t="e">
        <f t="shared" si="498"/>
        <v>#DIV/0!</v>
      </c>
      <c r="CS197" s="219">
        <f t="shared" si="499"/>
        <v>0</v>
      </c>
      <c r="CT197" s="219" t="e">
        <f t="shared" si="500"/>
        <v>#DIV/0!</v>
      </c>
      <c r="CU197" s="323" t="e">
        <f t="shared" si="501"/>
        <v>#DIV/0!</v>
      </c>
      <c r="CV197" s="219">
        <f t="shared" si="502"/>
        <v>0</v>
      </c>
      <c r="CW197" s="219" t="e">
        <f t="shared" si="503"/>
        <v>#DIV/0!</v>
      </c>
      <c r="CX197" s="323" t="e">
        <f t="shared" si="504"/>
        <v>#DIV/0!</v>
      </c>
      <c r="CY197" s="48">
        <f t="shared" si="505"/>
        <v>0</v>
      </c>
      <c r="CZ197" s="48" t="e">
        <f t="shared" si="506"/>
        <v>#DIV/0!</v>
      </c>
      <c r="DA197" s="323" t="e">
        <f t="shared" si="507"/>
        <v>#DIV/0!</v>
      </c>
      <c r="DB197" s="219">
        <f t="shared" si="508"/>
        <v>0</v>
      </c>
      <c r="DC197" s="219">
        <f t="shared" si="509"/>
        <v>0</v>
      </c>
      <c r="DD197" s="213"/>
      <c r="DE197" s="267">
        <f t="shared" si="510"/>
        <v>0</v>
      </c>
      <c r="DF197" s="263" t="e">
        <f t="shared" si="511"/>
        <v>#DIV/0!</v>
      </c>
      <c r="DG197" s="263">
        <f t="shared" si="512"/>
        <v>0</v>
      </c>
      <c r="DH197" s="263" t="e">
        <f t="shared" si="513"/>
        <v>#DIV/0!</v>
      </c>
      <c r="DI197" s="263">
        <f t="shared" si="514"/>
        <v>0</v>
      </c>
      <c r="DJ197" s="268">
        <f t="shared" si="515"/>
        <v>0</v>
      </c>
      <c r="DL197" s="49">
        <f>'He Data'!P199/(1000000000*22413.6)</f>
        <v>0</v>
      </c>
      <c r="DM197" s="45" t="e">
        <f>DL197*('He Data'!Q199/'He Data'!P199)</f>
        <v>#DIV/0!</v>
      </c>
      <c r="DN197" s="50">
        <f t="shared" si="516"/>
        <v>0</v>
      </c>
      <c r="DO197" s="51" t="e">
        <f>DN197*('He Data'!Q199/'He Data'!P199)</f>
        <v>#DIV/0!</v>
      </c>
      <c r="DP197" s="50" t="e">
        <f t="shared" si="517"/>
        <v>#DIV/0!</v>
      </c>
      <c r="DQ197" s="50" t="e">
        <f t="shared" si="518"/>
        <v>#DIV/0!</v>
      </c>
      <c r="DR197" s="50">
        <f>('He Data'!P199/1000000000)*0.0000000008107131194</f>
        <v>0</v>
      </c>
      <c r="DS197" s="50">
        <f>('He Data'!P199/1000000000)/3785.41178*42</f>
        <v>0</v>
      </c>
      <c r="DW197" s="213">
        <f t="shared" si="452"/>
        <v>0</v>
      </c>
      <c r="DX197" s="324" t="e">
        <f t="shared" si="453"/>
        <v>#DIV/0!</v>
      </c>
      <c r="DY197" s="325" t="e">
        <f t="shared" si="519"/>
        <v>#DIV/0!</v>
      </c>
      <c r="DZ197" s="326" t="e">
        <f t="shared" si="520"/>
        <v>#DIV/0!</v>
      </c>
      <c r="EA197" s="326" t="e">
        <f t="shared" si="521"/>
        <v>#DIV/0!</v>
      </c>
      <c r="EB197" s="324" t="e">
        <f t="shared" si="522"/>
        <v>#DIV/0!</v>
      </c>
      <c r="EC197" s="326" t="e">
        <f t="shared" si="523"/>
        <v>#DIV/0!</v>
      </c>
      <c r="ED197" s="324" t="e">
        <f t="shared" si="524"/>
        <v>#DIV/0!</v>
      </c>
      <c r="EE197" s="326"/>
      <c r="EF197" s="457">
        <f>'Picking Information'!B200</f>
        <v>0</v>
      </c>
      <c r="EG197" s="459">
        <f>'Picking Information'!C200</f>
        <v>0</v>
      </c>
      <c r="EH197" s="510">
        <f>IF($EG197="a",'Alpha Ejection Compiler'!G197,IF($EG197="z",'Alpha Ejection Compiler'!N197,IF($EG197="t",'Alpha Ejection Compiler'!U197,IF($EG197="m",'Alpha Ejection Compiler'!AB197,-1))))</f>
        <v>-1</v>
      </c>
      <c r="EI197" s="511">
        <f>'Alpha Ejection Compiler'!E197</f>
        <v>-1</v>
      </c>
      <c r="EJ197" s="30">
        <f>IF($EG197="a",'Alpha Ejection Compiler'!H197,IF($EG197="z",'Alpha Ejection Compiler'!O197,IF($EG197="t",'Alpha Ejection Compiler'!V197,IF($EG197="m",'Alpha Ejection Compiler'!AC197,-1))))</f>
        <v>-1</v>
      </c>
      <c r="EK197" s="30">
        <f>IF($EG197="a",'Alpha Ejection Compiler'!I197,IF($EG197="z",'Alpha Ejection Compiler'!P197,IF($EG197="t",'Alpha Ejection Compiler'!W197,IF($EG197="m",'Alpha Ejection Compiler'!AD197,-1))))</f>
        <v>-1</v>
      </c>
      <c r="EL197" s="30">
        <f>IF($EG197="a",'Alpha Ejection Compiler'!J197,IF($EG197="z",'Alpha Ejection Compiler'!Q197,IF($EG197="t",'Alpha Ejection Compiler'!X197,IF($EG197="m",'Alpha Ejection Compiler'!AE197,-1))))</f>
        <v>-1</v>
      </c>
      <c r="EM197" s="30">
        <f>IF($EG197="a",'Alpha Ejection Compiler'!K197,IF($EG197="z",'Alpha Ejection Compiler'!R197,IF($EG197="t",'Alpha Ejection Compiler'!Y197,IF($EG197="m",'Alpha Ejection Compiler'!AF197,-1))))</f>
        <v>-1</v>
      </c>
      <c r="EN197" s="30">
        <f t="shared" si="525"/>
        <v>-1</v>
      </c>
      <c r="EO197" s="30" t="e">
        <f t="shared" si="526"/>
        <v>#DIV/0!</v>
      </c>
      <c r="EP197" s="213">
        <f t="shared" si="454"/>
        <v>0</v>
      </c>
      <c r="EQ197" s="474" t="e">
        <f t="shared" si="455"/>
        <v>#DIV/0!</v>
      </c>
      <c r="ER197" s="475" t="e">
        <f t="shared" si="527"/>
        <v>#DIV/0!</v>
      </c>
      <c r="ES197" s="473" t="e">
        <f t="shared" si="528"/>
        <v>#DIV/0!</v>
      </c>
      <c r="ET197" s="476" t="e">
        <f t="shared" si="529"/>
        <v>#DIV/0!</v>
      </c>
      <c r="EU197" s="478" t="e">
        <f t="shared" si="530"/>
        <v>#DIV/0!</v>
      </c>
      <c r="EV197" s="477" t="e">
        <f t="shared" si="531"/>
        <v>#DIV/0!</v>
      </c>
      <c r="EW197" s="474" t="e">
        <f t="shared" si="532"/>
        <v>#DIV/0!</v>
      </c>
      <c r="EX197" s="474"/>
      <c r="EZ197" s="128">
        <f t="shared" si="533"/>
        <v>0</v>
      </c>
      <c r="FA197" s="63">
        <f t="shared" si="534"/>
        <v>0</v>
      </c>
      <c r="FB197" s="67">
        <f t="shared" si="535"/>
        <v>0</v>
      </c>
      <c r="FC197" s="63">
        <f t="shared" si="536"/>
        <v>0</v>
      </c>
      <c r="FD197" s="63">
        <f t="shared" si="537"/>
        <v>0</v>
      </c>
      <c r="FE197" s="67" t="e">
        <f t="shared" si="538"/>
        <v>#DIV/0!</v>
      </c>
      <c r="FF197" s="67" t="e">
        <f t="shared" si="539"/>
        <v>#DIV/0!</v>
      </c>
      <c r="FG197" s="64" t="e">
        <f t="shared" si="540"/>
        <v>#DIV/0!</v>
      </c>
      <c r="FH197" s="65" t="e">
        <f t="shared" si="541"/>
        <v>#DIV/0!</v>
      </c>
      <c r="FI197" s="65" t="e">
        <f t="shared" si="542"/>
        <v>#DIV/0!</v>
      </c>
      <c r="FJ197" s="65" t="e">
        <f t="shared" si="543"/>
        <v>#DIV/0!</v>
      </c>
      <c r="FK197" s="63">
        <f t="shared" si="544"/>
        <v>0</v>
      </c>
      <c r="FL197" s="63" t="e">
        <f t="shared" si="545"/>
        <v>#DIV/0!</v>
      </c>
      <c r="FM197" s="63" t="e">
        <f t="shared" si="546"/>
        <v>#DIV/0!</v>
      </c>
      <c r="FN197" s="65" t="e">
        <f t="shared" si="456"/>
        <v>#DIV/0!</v>
      </c>
      <c r="FO197" s="66" t="e">
        <f t="shared" si="547"/>
        <v>#DIV/0!</v>
      </c>
      <c r="FQ197" s="73">
        <f>IF('Picking Information'!U200="Y",'Calculations Page'!FG197,-1)</f>
        <v>-1</v>
      </c>
      <c r="FR197" s="72">
        <f>IF('Picking Information'!U200="Y",'Calculations Page'!FN197,-1)</f>
        <v>-1</v>
      </c>
      <c r="FS197" s="72" t="e">
        <f>IF('Picking Information'!A200="Y",1,'Calculations Page'!X197)</f>
        <v>#DIV/0!</v>
      </c>
      <c r="FT197" s="72">
        <f t="shared" si="457"/>
        <v>99.853999999999999</v>
      </c>
      <c r="FU197" s="72" t="e">
        <f t="shared" si="548"/>
        <v>#DIV/0!</v>
      </c>
      <c r="FV197" s="72" t="e">
        <f t="shared" si="458"/>
        <v>#DIV/0!</v>
      </c>
      <c r="FW197" s="74" t="e">
        <f t="shared" si="549"/>
        <v>#DIV/0!</v>
      </c>
      <c r="FY197" s="79">
        <f t="shared" ref="FY197:FY253" si="570">(DL197*1000000000)/EH197</f>
        <v>0</v>
      </c>
      <c r="FZ197" s="80" t="e">
        <f t="shared" ref="FZ197:FZ253" si="571">FY197*(DM197/DL197)</f>
        <v>#DIV/0!</v>
      </c>
      <c r="GA197" s="80">
        <f>(DE197/1000)/'Calculations Page'!EH197</f>
        <v>0</v>
      </c>
      <c r="GB197" s="80" t="e">
        <f t="shared" ref="GB197:GB253" si="572">GA197*(CR197/CQ197)</f>
        <v>#DIV/0!</v>
      </c>
      <c r="GC197" s="80">
        <f>(DG197/1000)/'Calculations Page'!EH197</f>
        <v>0</v>
      </c>
      <c r="GD197" s="80" t="e">
        <f t="shared" ref="GD197:GD253" si="573">GC197*(CZ197/CY197)</f>
        <v>#DIV/0!</v>
      </c>
      <c r="GE197" s="80">
        <f>(DI197/1000)/'Calculations Page'!EH197</f>
        <v>0</v>
      </c>
      <c r="GF197" s="80" t="e">
        <f t="shared" ref="GF197:GF253" si="574">GE197*(DC197/DB197)</f>
        <v>#DIV/0!</v>
      </c>
      <c r="GG197" s="81">
        <f t="shared" si="550"/>
        <v>0</v>
      </c>
      <c r="GH197" s="516">
        <f t="shared" ref="GH197:GH253" si="575">DR197/Y197</f>
        <v>0</v>
      </c>
      <c r="GI197" s="515"/>
      <c r="GJ197" s="243"/>
      <c r="GK197" s="85" t="str">
        <f t="shared" si="551"/>
        <v>0.000</v>
      </c>
      <c r="GL197" s="86" t="e">
        <f t="shared" si="552"/>
        <v>#DIV/0!</v>
      </c>
      <c r="GM197" s="86" t="str">
        <f t="shared" si="553"/>
        <v>0.00</v>
      </c>
      <c r="GN197" s="86" t="e">
        <f t="shared" si="554"/>
        <v>#DIV/0!</v>
      </c>
      <c r="GO197" s="86" t="str">
        <f t="shared" si="555"/>
        <v>0.00</v>
      </c>
      <c r="GP197" s="86" t="e">
        <f t="shared" si="556"/>
        <v>#DIV/0!</v>
      </c>
      <c r="GQ197" s="86" t="str">
        <f t="shared" si="557"/>
        <v>0.00</v>
      </c>
      <c r="GR197" s="86" t="e">
        <f t="shared" si="558"/>
        <v>#DIV/0!</v>
      </c>
      <c r="GS197" s="86" t="str">
        <f t="shared" si="559"/>
        <v>-1.00</v>
      </c>
      <c r="GT197" s="86" t="e">
        <f t="shared" si="560"/>
        <v>#DIV/0!</v>
      </c>
      <c r="GU197" s="86" t="e">
        <f t="shared" si="561"/>
        <v>#DIV/0!</v>
      </c>
      <c r="GV197" s="87" t="e">
        <f t="shared" si="562"/>
        <v>#DIV/0!</v>
      </c>
      <c r="GW197" s="87" t="str">
        <f t="shared" si="563"/>
        <v>-1.00</v>
      </c>
      <c r="GX197" s="129"/>
      <c r="GY197" s="93"/>
    </row>
    <row r="198" spans="1:207">
      <c r="A198" s="39">
        <f>'Picking Information'!B201</f>
        <v>0</v>
      </c>
      <c r="B198" s="40">
        <f>'Picking Information'!D201</f>
        <v>0</v>
      </c>
      <c r="C198" s="40">
        <f>'Picking Information'!E201</f>
        <v>0</v>
      </c>
      <c r="D198" s="45">
        <f>'Picking Information'!F201</f>
        <v>0</v>
      </c>
      <c r="E198" s="45">
        <v>1</v>
      </c>
      <c r="F198" s="121">
        <f>'Picking Information'!H201</f>
        <v>0</v>
      </c>
      <c r="G198" s="121">
        <f>'Picking Information'!I201</f>
        <v>0</v>
      </c>
      <c r="H198" s="121">
        <f>'Picking Information'!J201</f>
        <v>0</v>
      </c>
      <c r="I198" s="121">
        <f>'Picking Information'!K201</f>
        <v>0</v>
      </c>
      <c r="J198" s="121">
        <f t="shared" si="459"/>
        <v>0</v>
      </c>
      <c r="K198" s="121">
        <f t="shared" si="460"/>
        <v>0</v>
      </c>
      <c r="L198" s="121">
        <f t="shared" si="461"/>
        <v>0</v>
      </c>
      <c r="M198" s="121">
        <f>IF('Picking Information'!P201="N",'Calculations Page'!F198*1.5,'Calculations Page'!F198)</f>
        <v>0</v>
      </c>
      <c r="N198" s="46">
        <f>'Picking Information'!R201</f>
        <v>0</v>
      </c>
      <c r="O198" s="222"/>
      <c r="P198" s="47">
        <f t="shared" si="462"/>
        <v>0</v>
      </c>
      <c r="Q198" s="306">
        <f t="shared" si="463"/>
        <v>-1</v>
      </c>
      <c r="R198" s="47">
        <f t="shared" si="464"/>
        <v>1</v>
      </c>
      <c r="S198" s="47" t="e">
        <f t="shared" si="465"/>
        <v>#DIV/0!</v>
      </c>
      <c r="T198" s="47" t="e">
        <f t="shared" si="466"/>
        <v>#DIV/0!</v>
      </c>
      <c r="U198" s="47">
        <f t="shared" si="467"/>
        <v>0.77821011673151741</v>
      </c>
      <c r="V198" s="47" t="e">
        <f t="shared" si="468"/>
        <v>#DIV/0!</v>
      </c>
      <c r="W198" s="47" t="e">
        <f t="shared" si="469"/>
        <v>#DIV/0!</v>
      </c>
      <c r="X198" s="239" t="e">
        <f t="shared" si="470"/>
        <v>#DIV/0!</v>
      </c>
      <c r="Y198" s="306">
        <f t="shared" ref="Y198:Y253" si="576">EH198*6350.29</f>
        <v>-6350.29</v>
      </c>
      <c r="Z198" s="306">
        <f t="shared" ref="Z198:Z253" si="577">EH198*5</f>
        <v>-5</v>
      </c>
      <c r="AA198" s="192"/>
      <c r="AB198" s="192"/>
      <c r="AC198" s="192"/>
      <c r="AD198" s="192"/>
      <c r="AE198" s="192"/>
      <c r="AF198" s="192"/>
      <c r="AG198" s="251">
        <f t="shared" si="564"/>
        <v>1433738424205.7283</v>
      </c>
      <c r="AH198" s="246">
        <f t="shared" si="471"/>
        <v>8608725199.2922001</v>
      </c>
      <c r="AI198" s="246">
        <f t="shared" si="565"/>
        <v>1691112105561.1543</v>
      </c>
      <c r="AJ198" s="246">
        <f t="shared" si="472"/>
        <v>13847555888.523577</v>
      </c>
      <c r="AK198" s="246">
        <f t="shared" si="566"/>
        <v>174546574.43947619</v>
      </c>
      <c r="AL198" s="246">
        <f t="shared" si="473"/>
        <v>79527107.403615773</v>
      </c>
      <c r="AM198" s="213">
        <f t="shared" ref="AM198:AM253" si="578">$C198</f>
        <v>0</v>
      </c>
      <c r="AN198" s="256">
        <f t="shared" si="474"/>
        <v>1303284548.9639471</v>
      </c>
      <c r="AO198" s="252">
        <f t="shared" si="475"/>
        <v>1433738424205.7283</v>
      </c>
      <c r="AP198" s="252">
        <f t="shared" si="567"/>
        <v>-2.199E-3</v>
      </c>
      <c r="AQ198" s="252">
        <f t="shared" si="568"/>
        <v>-0.99998423165137618</v>
      </c>
      <c r="AR198" s="252">
        <f t="shared" si="476"/>
        <v>8608725199.2922001</v>
      </c>
      <c r="AS198" s="252">
        <f t="shared" si="569"/>
        <v>1.6318924942564423E-4</v>
      </c>
      <c r="AT198" s="252">
        <f t="shared" si="477"/>
        <v>-7.452123257462559E-2</v>
      </c>
      <c r="AU198" s="252">
        <f t="shared" si="478"/>
        <v>137290153.01859486</v>
      </c>
      <c r="AV198" s="252">
        <f t="shared" ref="AV198:AV253" si="579">AN198/137.818</f>
        <v>9456562.6330664139</v>
      </c>
      <c r="AW198" s="252">
        <f t="shared" si="479"/>
        <v>996169.97067578149</v>
      </c>
      <c r="AX198" s="252">
        <f t="shared" ref="AX198:AX253" si="580">AI198*(($AC$21-$AC$25)/($AC$25/$AC$13-1))</f>
        <v>2673662207.5426502</v>
      </c>
      <c r="AY198" s="252">
        <f t="shared" ref="AY198:AY253" si="581">AI198</f>
        <v>1691112105561.1543</v>
      </c>
      <c r="AZ198" s="252">
        <f t="shared" ref="AZ198:AZ253" si="582">$AC$34-$AC$25</f>
        <v>-0.13029600894067567</v>
      </c>
      <c r="BA198" s="252">
        <f t="shared" ref="BA198:BA253" si="583">$AC$25/$AC$13-1</f>
        <v>-1</v>
      </c>
      <c r="BB198" s="252">
        <f t="shared" ref="BB198:BB253" si="584">AJ198</f>
        <v>13847555888.523577</v>
      </c>
      <c r="BC198" s="252">
        <f t="shared" ref="BC198:BC253" si="585">SQRT($AD$34^2+$AD$25^2)</f>
        <v>5.34545603211162E-4</v>
      </c>
      <c r="BD198" s="252">
        <f t="shared" ref="BD198:BD253" si="586">BA198*SQRT(($AD$25/$AC$25)^2+($AE$13/$AC$13)^2)</f>
        <v>-4.1025163014571245E-3</v>
      </c>
      <c r="BE198" s="252">
        <f t="shared" ref="BE198:BE253" si="587">AX198*SQRT((BB198/AY198)^2+(BC198/AZ198)^2+(BD198/BA198)^2)</f>
        <v>26831629.130094022</v>
      </c>
      <c r="BF198" s="252">
        <f t="shared" si="480"/>
        <v>269331.52955150726</v>
      </c>
      <c r="BG198" s="252">
        <f t="shared" si="481"/>
        <v>124328.76421099737</v>
      </c>
      <c r="BH198" s="213"/>
      <c r="BI198" s="213"/>
      <c r="BJ198" s="213"/>
      <c r="BK198" s="213"/>
      <c r="BL198" s="213">
        <f t="shared" ref="BL198:BL253" si="588">$C198</f>
        <v>0</v>
      </c>
      <c r="BM198" s="485">
        <f>(($AC$20-'ICPMS Data'!V199)/('ICPMS Data'!V199/$AC$12-1)*AG198)</f>
        <v>-1850960534.9337795</v>
      </c>
      <c r="BN198" s="485">
        <f t="shared" si="482"/>
        <v>1433738424205.7283</v>
      </c>
      <c r="BO198" s="485">
        <f>$AC$33-'ICPMS Data'!V199</f>
        <v>9.9999999999999995E-7</v>
      </c>
      <c r="BP198" s="485">
        <f>'ICPMS Data'!V199/$AC$12-1</f>
        <v>-1</v>
      </c>
      <c r="BQ198" s="485">
        <f t="shared" si="483"/>
        <v>8608725199.2922001</v>
      </c>
      <c r="BR198" s="485">
        <f>SQRT($AD$33^2+'ICPMS Data'!W199^2)</f>
        <v>1.0000000000000001E-9</v>
      </c>
      <c r="BS198" s="485" t="e">
        <f>BP198*SQRT(('ICPMS Data'!W199/'ICPMS Data'!V199)^2+($AE$12/$AC$12)^2)</f>
        <v>#DIV/0!</v>
      </c>
      <c r="BT198" s="485" t="e">
        <f t="shared" si="484"/>
        <v>#DIV/0!</v>
      </c>
      <c r="BU198" s="485">
        <f t="shared" ref="BU198:BU253" si="589">BM198/137.818</f>
        <v>-13430470.148556642</v>
      </c>
      <c r="BV198" s="485" t="e">
        <f t="shared" si="485"/>
        <v>#DIV/0!</v>
      </c>
      <c r="BW198" s="485">
        <f>AI198*(($AC$21-'ICPMS Data'!X199)/('ICPMS Data'!X199/$AC$13-1))</f>
        <v>-217673186930.44394</v>
      </c>
      <c r="BX198" s="485">
        <f t="shared" si="486"/>
        <v>1691112105561.1543</v>
      </c>
      <c r="BY198" s="485">
        <f>$AC$34-'ICPMS Data'!X199</f>
        <v>9.9999999999999995E-7</v>
      </c>
      <c r="BZ198" s="485">
        <f>'ICPMS Data'!X199/$AC$13-1</f>
        <v>-1</v>
      </c>
      <c r="CA198" s="485">
        <f t="shared" si="487"/>
        <v>13847555888.523577</v>
      </c>
      <c r="CB198" s="485">
        <f>SQRT($AD$34^2+'ICPMS Data'!Y199^2)</f>
        <v>1.0000000000000001E-9</v>
      </c>
      <c r="CC198" s="485" t="e">
        <f>BZ198*SQRT(('ICPMS Data'!Y199/'ICPMS Data'!X199)^2+($AE$13/$AC$13)^2)</f>
        <v>#DIV/0!</v>
      </c>
      <c r="CD198" s="485" t="e">
        <f t="shared" si="488"/>
        <v>#DIV/0!</v>
      </c>
      <c r="CE198" s="485">
        <f>AK198*'ICPMS Data'!Z199</f>
        <v>0</v>
      </c>
      <c r="CF198" s="485" t="e">
        <f>CE198*SQRT((AL198/AK198)^2+('ICPMS Data'!AA199/'ICPMS Data'!Z199)^2)</f>
        <v>#DIV/0!</v>
      </c>
      <c r="CG198" s="213">
        <f t="shared" si="489"/>
        <v>0</v>
      </c>
      <c r="CH198" s="262">
        <f t="shared" si="490"/>
        <v>-3154245083.8977265</v>
      </c>
      <c r="CI198" s="257" t="e">
        <f t="shared" si="491"/>
        <v>#DIV/0!</v>
      </c>
      <c r="CJ198" s="257">
        <f t="shared" ref="CJ198:CJ253" si="590">CH198/137.818</f>
        <v>-22887032.781623054</v>
      </c>
      <c r="CK198" s="257" t="e">
        <f t="shared" si="492"/>
        <v>#DIV/0!</v>
      </c>
      <c r="CL198" s="262">
        <f t="shared" si="493"/>
        <v>-220346849137.9866</v>
      </c>
      <c r="CM198" s="257" t="e">
        <f t="shared" si="494"/>
        <v>#DIV/0!</v>
      </c>
      <c r="CN198" s="262">
        <f t="shared" si="495"/>
        <v>-269331.52955150726</v>
      </c>
      <c r="CO198" s="257" t="e">
        <f t="shared" si="496"/>
        <v>#DIV/0!</v>
      </c>
      <c r="CP198" s="286"/>
      <c r="CQ198" s="218">
        <f t="shared" si="497"/>
        <v>0</v>
      </c>
      <c r="CR198" s="48" t="e">
        <f t="shared" si="498"/>
        <v>#DIV/0!</v>
      </c>
      <c r="CS198" s="219">
        <f t="shared" si="499"/>
        <v>0</v>
      </c>
      <c r="CT198" s="219" t="e">
        <f t="shared" si="500"/>
        <v>#DIV/0!</v>
      </c>
      <c r="CU198" s="323" t="e">
        <f t="shared" si="501"/>
        <v>#DIV/0!</v>
      </c>
      <c r="CV198" s="219">
        <f t="shared" si="502"/>
        <v>0</v>
      </c>
      <c r="CW198" s="219" t="e">
        <f t="shared" si="503"/>
        <v>#DIV/0!</v>
      </c>
      <c r="CX198" s="323" t="e">
        <f t="shared" si="504"/>
        <v>#DIV/0!</v>
      </c>
      <c r="CY198" s="48">
        <f t="shared" si="505"/>
        <v>0</v>
      </c>
      <c r="CZ198" s="48" t="e">
        <f t="shared" si="506"/>
        <v>#DIV/0!</v>
      </c>
      <c r="DA198" s="323" t="e">
        <f t="shared" si="507"/>
        <v>#DIV/0!</v>
      </c>
      <c r="DB198" s="219">
        <f t="shared" si="508"/>
        <v>0</v>
      </c>
      <c r="DC198" s="219">
        <f t="shared" si="509"/>
        <v>0</v>
      </c>
      <c r="DD198" s="213"/>
      <c r="DE198" s="267">
        <f t="shared" si="510"/>
        <v>0</v>
      </c>
      <c r="DF198" s="263" t="e">
        <f t="shared" si="511"/>
        <v>#DIV/0!</v>
      </c>
      <c r="DG198" s="263">
        <f t="shared" si="512"/>
        <v>0</v>
      </c>
      <c r="DH198" s="263" t="e">
        <f t="shared" si="513"/>
        <v>#DIV/0!</v>
      </c>
      <c r="DI198" s="263">
        <f t="shared" si="514"/>
        <v>0</v>
      </c>
      <c r="DJ198" s="268">
        <f t="shared" si="515"/>
        <v>0</v>
      </c>
      <c r="DL198" s="49">
        <f>'He Data'!P200/(1000000000*22413.6)</f>
        <v>0</v>
      </c>
      <c r="DM198" s="45" t="e">
        <f>DL198*('He Data'!Q200/'He Data'!P200)</f>
        <v>#DIV/0!</v>
      </c>
      <c r="DN198" s="50">
        <f t="shared" si="516"/>
        <v>0</v>
      </c>
      <c r="DO198" s="51" t="e">
        <f>DN198*('He Data'!Q200/'He Data'!P200)</f>
        <v>#DIV/0!</v>
      </c>
      <c r="DP198" s="50" t="e">
        <f t="shared" si="517"/>
        <v>#DIV/0!</v>
      </c>
      <c r="DQ198" s="50" t="e">
        <f t="shared" si="518"/>
        <v>#DIV/0!</v>
      </c>
      <c r="DR198" s="50">
        <f>('He Data'!P200/1000000000)*0.0000000008107131194</f>
        <v>0</v>
      </c>
      <c r="DS198" s="50">
        <f>('He Data'!P200/1000000000)/3785.41178*42</f>
        <v>0</v>
      </c>
      <c r="DW198" s="213">
        <f t="shared" ref="DW198:DW253" si="591">$C198</f>
        <v>0</v>
      </c>
      <c r="DX198" s="324" t="e">
        <f t="shared" ref="DX198:DX253" si="592">FG198</f>
        <v>#DIV/0!</v>
      </c>
      <c r="DY198" s="325" t="e">
        <f t="shared" si="519"/>
        <v>#DIV/0!</v>
      </c>
      <c r="DZ198" s="326" t="e">
        <f t="shared" si="520"/>
        <v>#DIV/0!</v>
      </c>
      <c r="EA198" s="326" t="e">
        <f t="shared" si="521"/>
        <v>#DIV/0!</v>
      </c>
      <c r="EB198" s="324" t="e">
        <f t="shared" si="522"/>
        <v>#DIV/0!</v>
      </c>
      <c r="EC198" s="326" t="e">
        <f t="shared" si="523"/>
        <v>#DIV/0!</v>
      </c>
      <c r="ED198" s="324" t="e">
        <f t="shared" si="524"/>
        <v>#DIV/0!</v>
      </c>
      <c r="EE198" s="326"/>
      <c r="EF198" s="457">
        <f>'Picking Information'!B201</f>
        <v>0</v>
      </c>
      <c r="EG198" s="459">
        <f>'Picking Information'!C201</f>
        <v>0</v>
      </c>
      <c r="EH198" s="510">
        <f>IF($EG198="a",'Alpha Ejection Compiler'!G198,IF($EG198="z",'Alpha Ejection Compiler'!N198,IF($EG198="t",'Alpha Ejection Compiler'!U198,IF($EG198="m",'Alpha Ejection Compiler'!AB198,-1))))</f>
        <v>-1</v>
      </c>
      <c r="EI198" s="511">
        <f>'Alpha Ejection Compiler'!E198</f>
        <v>-1</v>
      </c>
      <c r="EJ198" s="30">
        <f>IF($EG198="a",'Alpha Ejection Compiler'!H198,IF($EG198="z",'Alpha Ejection Compiler'!O198,IF($EG198="t",'Alpha Ejection Compiler'!V198,IF($EG198="m",'Alpha Ejection Compiler'!AC198,-1))))</f>
        <v>-1</v>
      </c>
      <c r="EK198" s="30">
        <f>IF($EG198="a",'Alpha Ejection Compiler'!I198,IF($EG198="z",'Alpha Ejection Compiler'!P198,IF($EG198="t",'Alpha Ejection Compiler'!W198,IF($EG198="m",'Alpha Ejection Compiler'!AD198,-1))))</f>
        <v>-1</v>
      </c>
      <c r="EL198" s="30">
        <f>IF($EG198="a",'Alpha Ejection Compiler'!J198,IF($EG198="z",'Alpha Ejection Compiler'!Q198,IF($EG198="t",'Alpha Ejection Compiler'!X198,IF($EG198="m",'Alpha Ejection Compiler'!AE198,-1))))</f>
        <v>-1</v>
      </c>
      <c r="EM198" s="30">
        <f>IF($EG198="a",'Alpha Ejection Compiler'!K198,IF($EG198="z",'Alpha Ejection Compiler'!R198,IF($EG198="t",'Alpha Ejection Compiler'!Y198,IF($EG198="m",'Alpha Ejection Compiler'!AF198,-1))))</f>
        <v>-1</v>
      </c>
      <c r="EN198" s="30">
        <f t="shared" si="525"/>
        <v>-1</v>
      </c>
      <c r="EO198" s="30" t="e">
        <f t="shared" si="526"/>
        <v>#DIV/0!</v>
      </c>
      <c r="EP198" s="213">
        <f t="shared" ref="EP198:EP253" si="593">$C198</f>
        <v>0</v>
      </c>
      <c r="EQ198" s="474" t="e">
        <f t="shared" ref="EQ198:EQ253" si="594">ED198</f>
        <v>#DIV/0!</v>
      </c>
      <c r="ER198" s="475" t="e">
        <f t="shared" si="527"/>
        <v>#DIV/0!</v>
      </c>
      <c r="ES198" s="473" t="e">
        <f t="shared" si="528"/>
        <v>#DIV/0!</v>
      </c>
      <c r="ET198" s="476" t="e">
        <f t="shared" si="529"/>
        <v>#DIV/0!</v>
      </c>
      <c r="EU198" s="478" t="e">
        <f t="shared" si="530"/>
        <v>#DIV/0!</v>
      </c>
      <c r="EV198" s="477" t="e">
        <f t="shared" si="531"/>
        <v>#DIV/0!</v>
      </c>
      <c r="EW198" s="474" t="e">
        <f t="shared" si="532"/>
        <v>#DIV/0!</v>
      </c>
      <c r="EX198" s="474"/>
      <c r="EZ198" s="128">
        <f t="shared" si="533"/>
        <v>0</v>
      </c>
      <c r="FA198" s="63">
        <f t="shared" si="534"/>
        <v>0</v>
      </c>
      <c r="FB198" s="67">
        <f t="shared" si="535"/>
        <v>0</v>
      </c>
      <c r="FC198" s="63">
        <f t="shared" si="536"/>
        <v>0</v>
      </c>
      <c r="FD198" s="63">
        <f t="shared" si="537"/>
        <v>0</v>
      </c>
      <c r="FE198" s="67" t="e">
        <f t="shared" si="538"/>
        <v>#DIV/0!</v>
      </c>
      <c r="FF198" s="67" t="e">
        <f t="shared" si="539"/>
        <v>#DIV/0!</v>
      </c>
      <c r="FG198" s="64" t="e">
        <f t="shared" si="540"/>
        <v>#DIV/0!</v>
      </c>
      <c r="FH198" s="65" t="e">
        <f t="shared" si="541"/>
        <v>#DIV/0!</v>
      </c>
      <c r="FI198" s="65" t="e">
        <f t="shared" si="542"/>
        <v>#DIV/0!</v>
      </c>
      <c r="FJ198" s="65" t="e">
        <f t="shared" si="543"/>
        <v>#DIV/0!</v>
      </c>
      <c r="FK198" s="63">
        <f t="shared" si="544"/>
        <v>0</v>
      </c>
      <c r="FL198" s="63" t="e">
        <f t="shared" si="545"/>
        <v>#DIV/0!</v>
      </c>
      <c r="FM198" s="63" t="e">
        <f t="shared" si="546"/>
        <v>#DIV/0!</v>
      </c>
      <c r="FN198" s="65" t="e">
        <f t="shared" ref="FN198:FN210" si="595">FM198/1000000</f>
        <v>#DIV/0!</v>
      </c>
      <c r="FO198" s="66" t="e">
        <f t="shared" si="547"/>
        <v>#DIV/0!</v>
      </c>
      <c r="FQ198" s="73">
        <f>IF('Picking Information'!U201="Y",'Calculations Page'!FG198,-1)</f>
        <v>-1</v>
      </c>
      <c r="FR198" s="72">
        <f>IF('Picking Information'!U201="Y",'Calculations Page'!FN198,-1)</f>
        <v>-1</v>
      </c>
      <c r="FS198" s="72" t="e">
        <f>IF('Picking Information'!A201="Y",1,'Calculations Page'!X198)</f>
        <v>#DIV/0!</v>
      </c>
      <c r="FT198" s="72">
        <f t="shared" ref="FT198:FT253" si="596">IF(K198&lt;90,0.0102*(K198^2)-(1.948)*K198+99.854,7)</f>
        <v>99.853999999999999</v>
      </c>
      <c r="FU198" s="72" t="e">
        <f t="shared" si="548"/>
        <v>#DIV/0!</v>
      </c>
      <c r="FV198" s="72" t="e">
        <f t="shared" ref="FV198:FV253" si="597">FR198/FS198</f>
        <v>#DIV/0!</v>
      </c>
      <c r="FW198" s="74" t="e">
        <f t="shared" si="549"/>
        <v>#DIV/0!</v>
      </c>
      <c r="FY198" s="79">
        <f t="shared" si="570"/>
        <v>0</v>
      </c>
      <c r="FZ198" s="80" t="e">
        <f t="shared" si="571"/>
        <v>#DIV/0!</v>
      </c>
      <c r="GA198" s="80">
        <f>(DE198/1000)/'Calculations Page'!EH198</f>
        <v>0</v>
      </c>
      <c r="GB198" s="80" t="e">
        <f t="shared" si="572"/>
        <v>#DIV/0!</v>
      </c>
      <c r="GC198" s="80">
        <f>(DG198/1000)/'Calculations Page'!EH198</f>
        <v>0</v>
      </c>
      <c r="GD198" s="80" t="e">
        <f t="shared" si="573"/>
        <v>#DIV/0!</v>
      </c>
      <c r="GE198" s="80">
        <f>(DI198/1000)/'Calculations Page'!EH198</f>
        <v>0</v>
      </c>
      <c r="GF198" s="80" t="e">
        <f t="shared" si="574"/>
        <v>#DIV/0!</v>
      </c>
      <c r="GG198" s="81">
        <f t="shared" si="550"/>
        <v>0</v>
      </c>
      <c r="GH198" s="516">
        <f t="shared" si="575"/>
        <v>0</v>
      </c>
      <c r="GI198" s="515"/>
      <c r="GJ198" s="243"/>
      <c r="GK198" s="85" t="str">
        <f t="shared" si="551"/>
        <v>0.000</v>
      </c>
      <c r="GL198" s="86" t="e">
        <f t="shared" si="552"/>
        <v>#DIV/0!</v>
      </c>
      <c r="GM198" s="86" t="str">
        <f t="shared" si="553"/>
        <v>0.00</v>
      </c>
      <c r="GN198" s="86" t="e">
        <f t="shared" si="554"/>
        <v>#DIV/0!</v>
      </c>
      <c r="GO198" s="86" t="str">
        <f t="shared" si="555"/>
        <v>0.00</v>
      </c>
      <c r="GP198" s="86" t="e">
        <f t="shared" si="556"/>
        <v>#DIV/0!</v>
      </c>
      <c r="GQ198" s="86" t="str">
        <f t="shared" si="557"/>
        <v>0.00</v>
      </c>
      <c r="GR198" s="86" t="e">
        <f t="shared" si="558"/>
        <v>#DIV/0!</v>
      </c>
      <c r="GS198" s="86" t="str">
        <f t="shared" si="559"/>
        <v>-1.00</v>
      </c>
      <c r="GT198" s="86" t="e">
        <f t="shared" si="560"/>
        <v>#DIV/0!</v>
      </c>
      <c r="GU198" s="86" t="e">
        <f t="shared" si="561"/>
        <v>#DIV/0!</v>
      </c>
      <c r="GV198" s="87" t="e">
        <f t="shared" si="562"/>
        <v>#DIV/0!</v>
      </c>
      <c r="GW198" s="87" t="str">
        <f t="shared" si="563"/>
        <v>-1.00</v>
      </c>
      <c r="GX198" s="129"/>
      <c r="GY198" s="93"/>
    </row>
    <row r="199" spans="1:207">
      <c r="A199" s="39">
        <f>'Picking Information'!B202</f>
        <v>0</v>
      </c>
      <c r="B199" s="40">
        <f>'Picking Information'!D202</f>
        <v>0</v>
      </c>
      <c r="C199" s="40">
        <f>'Picking Information'!E202</f>
        <v>0</v>
      </c>
      <c r="D199" s="45">
        <f>'Picking Information'!F202</f>
        <v>0</v>
      </c>
      <c r="E199" s="45">
        <v>1</v>
      </c>
      <c r="F199" s="121">
        <f>'Picking Information'!H202</f>
        <v>0</v>
      </c>
      <c r="G199" s="121">
        <f>'Picking Information'!I202</f>
        <v>0</v>
      </c>
      <c r="H199" s="121">
        <f>'Picking Information'!J202</f>
        <v>0</v>
      </c>
      <c r="I199" s="121">
        <f>'Picking Information'!K202</f>
        <v>0</v>
      </c>
      <c r="J199" s="121">
        <f t="shared" si="459"/>
        <v>0</v>
      </c>
      <c r="K199" s="121">
        <f t="shared" si="460"/>
        <v>0</v>
      </c>
      <c r="L199" s="121">
        <f t="shared" si="461"/>
        <v>0</v>
      </c>
      <c r="M199" s="121">
        <f>IF('Picking Information'!P202="N",'Calculations Page'!F199*1.5,'Calculations Page'!F199)</f>
        <v>0</v>
      </c>
      <c r="N199" s="46">
        <f>'Picking Information'!R202</f>
        <v>0</v>
      </c>
      <c r="O199" s="222"/>
      <c r="P199" s="47">
        <f t="shared" si="462"/>
        <v>0</v>
      </c>
      <c r="Q199" s="306">
        <f t="shared" si="463"/>
        <v>-1</v>
      </c>
      <c r="R199" s="47">
        <f t="shared" si="464"/>
        <v>1</v>
      </c>
      <c r="S199" s="47" t="e">
        <f t="shared" si="465"/>
        <v>#DIV/0!</v>
      </c>
      <c r="T199" s="47" t="e">
        <f t="shared" si="466"/>
        <v>#DIV/0!</v>
      </c>
      <c r="U199" s="47">
        <f t="shared" si="467"/>
        <v>0.77821011673151741</v>
      </c>
      <c r="V199" s="47" t="e">
        <f t="shared" si="468"/>
        <v>#DIV/0!</v>
      </c>
      <c r="W199" s="47" t="e">
        <f t="shared" si="469"/>
        <v>#DIV/0!</v>
      </c>
      <c r="X199" s="239" t="e">
        <f t="shared" si="470"/>
        <v>#DIV/0!</v>
      </c>
      <c r="Y199" s="306">
        <f t="shared" si="576"/>
        <v>-6350.29</v>
      </c>
      <c r="Z199" s="306">
        <f t="shared" si="577"/>
        <v>-5</v>
      </c>
      <c r="AA199" s="192"/>
      <c r="AB199" s="192"/>
      <c r="AC199" s="192"/>
      <c r="AD199" s="192"/>
      <c r="AE199" s="192"/>
      <c r="AF199" s="192"/>
      <c r="AG199" s="251">
        <f t="shared" si="564"/>
        <v>1433738424205.7283</v>
      </c>
      <c r="AH199" s="246">
        <f t="shared" si="471"/>
        <v>8608725199.2922001</v>
      </c>
      <c r="AI199" s="246">
        <f t="shared" si="565"/>
        <v>1691112105561.1543</v>
      </c>
      <c r="AJ199" s="246">
        <f t="shared" si="472"/>
        <v>13847555888.523577</v>
      </c>
      <c r="AK199" s="246">
        <f t="shared" si="566"/>
        <v>174546574.43947619</v>
      </c>
      <c r="AL199" s="246">
        <f t="shared" si="473"/>
        <v>79527107.403615773</v>
      </c>
      <c r="AM199" s="213">
        <f t="shared" si="578"/>
        <v>0</v>
      </c>
      <c r="AN199" s="256">
        <f t="shared" si="474"/>
        <v>1303284548.9639471</v>
      </c>
      <c r="AO199" s="252">
        <f t="shared" si="475"/>
        <v>1433738424205.7283</v>
      </c>
      <c r="AP199" s="252">
        <f t="shared" si="567"/>
        <v>-2.199E-3</v>
      </c>
      <c r="AQ199" s="252">
        <f t="shared" si="568"/>
        <v>-0.99998423165137618</v>
      </c>
      <c r="AR199" s="252">
        <f t="shared" si="476"/>
        <v>8608725199.2922001</v>
      </c>
      <c r="AS199" s="252">
        <f t="shared" si="569"/>
        <v>1.6318924942564423E-4</v>
      </c>
      <c r="AT199" s="252">
        <f t="shared" si="477"/>
        <v>-7.452123257462559E-2</v>
      </c>
      <c r="AU199" s="252">
        <f t="shared" si="478"/>
        <v>137290153.01859486</v>
      </c>
      <c r="AV199" s="252">
        <f t="shared" si="579"/>
        <v>9456562.6330664139</v>
      </c>
      <c r="AW199" s="252">
        <f t="shared" si="479"/>
        <v>996169.97067578149</v>
      </c>
      <c r="AX199" s="252">
        <f t="shared" si="580"/>
        <v>2673662207.5426502</v>
      </c>
      <c r="AY199" s="252">
        <f t="shared" si="581"/>
        <v>1691112105561.1543</v>
      </c>
      <c r="AZ199" s="252">
        <f t="shared" si="582"/>
        <v>-0.13029600894067567</v>
      </c>
      <c r="BA199" s="252">
        <f t="shared" si="583"/>
        <v>-1</v>
      </c>
      <c r="BB199" s="252">
        <f t="shared" si="584"/>
        <v>13847555888.523577</v>
      </c>
      <c r="BC199" s="252">
        <f t="shared" si="585"/>
        <v>5.34545603211162E-4</v>
      </c>
      <c r="BD199" s="252">
        <f t="shared" si="586"/>
        <v>-4.1025163014571245E-3</v>
      </c>
      <c r="BE199" s="252">
        <f t="shared" si="587"/>
        <v>26831629.130094022</v>
      </c>
      <c r="BF199" s="252">
        <f t="shared" si="480"/>
        <v>269331.52955150726</v>
      </c>
      <c r="BG199" s="252">
        <f t="shared" si="481"/>
        <v>124328.76421099737</v>
      </c>
      <c r="BH199" s="213"/>
      <c r="BI199" s="213"/>
      <c r="BJ199" s="213"/>
      <c r="BK199" s="213"/>
      <c r="BL199" s="213">
        <f t="shared" si="588"/>
        <v>0</v>
      </c>
      <c r="BM199" s="485">
        <f>(($AC$20-'ICPMS Data'!V200)/('ICPMS Data'!V200/$AC$12-1)*AG199)</f>
        <v>-1850960534.9337795</v>
      </c>
      <c r="BN199" s="485">
        <f t="shared" si="482"/>
        <v>1433738424205.7283</v>
      </c>
      <c r="BO199" s="485">
        <f>$AC$33-'ICPMS Data'!V200</f>
        <v>9.9999999999999995E-7</v>
      </c>
      <c r="BP199" s="485">
        <f>'ICPMS Data'!V200/$AC$12-1</f>
        <v>-1</v>
      </c>
      <c r="BQ199" s="485">
        <f t="shared" si="483"/>
        <v>8608725199.2922001</v>
      </c>
      <c r="BR199" s="485">
        <f>SQRT($AD$33^2+'ICPMS Data'!W200^2)</f>
        <v>1.0000000000000001E-9</v>
      </c>
      <c r="BS199" s="485" t="e">
        <f>BP199*SQRT(('ICPMS Data'!W200/'ICPMS Data'!V200)^2+($AE$12/$AC$12)^2)</f>
        <v>#DIV/0!</v>
      </c>
      <c r="BT199" s="485" t="e">
        <f t="shared" si="484"/>
        <v>#DIV/0!</v>
      </c>
      <c r="BU199" s="485">
        <f t="shared" si="589"/>
        <v>-13430470.148556642</v>
      </c>
      <c r="BV199" s="485" t="e">
        <f t="shared" si="485"/>
        <v>#DIV/0!</v>
      </c>
      <c r="BW199" s="485">
        <f>AI199*(($AC$21-'ICPMS Data'!X200)/('ICPMS Data'!X200/$AC$13-1))</f>
        <v>-217673186930.44394</v>
      </c>
      <c r="BX199" s="485">
        <f t="shared" si="486"/>
        <v>1691112105561.1543</v>
      </c>
      <c r="BY199" s="485">
        <f>$AC$34-'ICPMS Data'!X200</f>
        <v>9.9999999999999995E-7</v>
      </c>
      <c r="BZ199" s="485">
        <f>'ICPMS Data'!X200/$AC$13-1</f>
        <v>-1</v>
      </c>
      <c r="CA199" s="485">
        <f t="shared" si="487"/>
        <v>13847555888.523577</v>
      </c>
      <c r="CB199" s="485">
        <f>SQRT($AD$34^2+'ICPMS Data'!Y200^2)</f>
        <v>1.0000000000000001E-9</v>
      </c>
      <c r="CC199" s="485" t="e">
        <f>BZ199*SQRT(('ICPMS Data'!Y200/'ICPMS Data'!X200)^2+($AE$13/$AC$13)^2)</f>
        <v>#DIV/0!</v>
      </c>
      <c r="CD199" s="485" t="e">
        <f t="shared" si="488"/>
        <v>#DIV/0!</v>
      </c>
      <c r="CE199" s="485">
        <f>AK199*'ICPMS Data'!Z200</f>
        <v>0</v>
      </c>
      <c r="CF199" s="485" t="e">
        <f>CE199*SQRT((AL199/AK199)^2+('ICPMS Data'!AA200/'ICPMS Data'!Z200)^2)</f>
        <v>#DIV/0!</v>
      </c>
      <c r="CG199" s="213">
        <f t="shared" si="489"/>
        <v>0</v>
      </c>
      <c r="CH199" s="262">
        <f t="shared" si="490"/>
        <v>-3154245083.8977265</v>
      </c>
      <c r="CI199" s="257" t="e">
        <f t="shared" si="491"/>
        <v>#DIV/0!</v>
      </c>
      <c r="CJ199" s="257">
        <f t="shared" si="590"/>
        <v>-22887032.781623054</v>
      </c>
      <c r="CK199" s="257" t="e">
        <f t="shared" si="492"/>
        <v>#DIV/0!</v>
      </c>
      <c r="CL199" s="262">
        <f t="shared" si="493"/>
        <v>-220346849137.9866</v>
      </c>
      <c r="CM199" s="257" t="e">
        <f t="shared" si="494"/>
        <v>#DIV/0!</v>
      </c>
      <c r="CN199" s="262">
        <f t="shared" si="495"/>
        <v>-269331.52955150726</v>
      </c>
      <c r="CO199" s="257" t="e">
        <f t="shared" si="496"/>
        <v>#DIV/0!</v>
      </c>
      <c r="CP199" s="286"/>
      <c r="CQ199" s="218">
        <f t="shared" si="497"/>
        <v>0</v>
      </c>
      <c r="CR199" s="48" t="e">
        <f t="shared" si="498"/>
        <v>#DIV/0!</v>
      </c>
      <c r="CS199" s="219">
        <f t="shared" si="499"/>
        <v>0</v>
      </c>
      <c r="CT199" s="219" t="e">
        <f t="shared" si="500"/>
        <v>#DIV/0!</v>
      </c>
      <c r="CU199" s="323" t="e">
        <f t="shared" si="501"/>
        <v>#DIV/0!</v>
      </c>
      <c r="CV199" s="219">
        <f t="shared" si="502"/>
        <v>0</v>
      </c>
      <c r="CW199" s="219" t="e">
        <f t="shared" si="503"/>
        <v>#DIV/0!</v>
      </c>
      <c r="CX199" s="323" t="e">
        <f t="shared" si="504"/>
        <v>#DIV/0!</v>
      </c>
      <c r="CY199" s="48">
        <f t="shared" si="505"/>
        <v>0</v>
      </c>
      <c r="CZ199" s="48" t="e">
        <f t="shared" si="506"/>
        <v>#DIV/0!</v>
      </c>
      <c r="DA199" s="323" t="e">
        <f t="shared" si="507"/>
        <v>#DIV/0!</v>
      </c>
      <c r="DB199" s="219">
        <f t="shared" si="508"/>
        <v>0</v>
      </c>
      <c r="DC199" s="219">
        <f t="shared" si="509"/>
        <v>0</v>
      </c>
      <c r="DD199" s="213"/>
      <c r="DE199" s="267">
        <f t="shared" si="510"/>
        <v>0</v>
      </c>
      <c r="DF199" s="263" t="e">
        <f t="shared" si="511"/>
        <v>#DIV/0!</v>
      </c>
      <c r="DG199" s="263">
        <f t="shared" si="512"/>
        <v>0</v>
      </c>
      <c r="DH199" s="263" t="e">
        <f t="shared" si="513"/>
        <v>#DIV/0!</v>
      </c>
      <c r="DI199" s="263">
        <f t="shared" si="514"/>
        <v>0</v>
      </c>
      <c r="DJ199" s="268">
        <f t="shared" si="515"/>
        <v>0</v>
      </c>
      <c r="DL199" s="49">
        <f>'He Data'!P201/(1000000000*22413.6)</f>
        <v>0</v>
      </c>
      <c r="DM199" s="45" t="e">
        <f>DL199*('He Data'!Q201/'He Data'!P201)</f>
        <v>#DIV/0!</v>
      </c>
      <c r="DN199" s="50">
        <f t="shared" si="516"/>
        <v>0</v>
      </c>
      <c r="DO199" s="51" t="e">
        <f>DN199*('He Data'!Q201/'He Data'!P201)</f>
        <v>#DIV/0!</v>
      </c>
      <c r="DP199" s="50" t="e">
        <f t="shared" si="517"/>
        <v>#DIV/0!</v>
      </c>
      <c r="DQ199" s="50" t="e">
        <f t="shared" si="518"/>
        <v>#DIV/0!</v>
      </c>
      <c r="DR199" s="50">
        <f>('He Data'!P201/1000000000)*0.0000000008107131194</f>
        <v>0</v>
      </c>
      <c r="DS199" s="50">
        <f>('He Data'!P201/1000000000)/3785.41178*42</f>
        <v>0</v>
      </c>
      <c r="DW199" s="213">
        <f t="shared" si="591"/>
        <v>0</v>
      </c>
      <c r="DX199" s="324" t="e">
        <f t="shared" si="592"/>
        <v>#DIV/0!</v>
      </c>
      <c r="DY199" s="325" t="e">
        <f t="shared" si="519"/>
        <v>#DIV/0!</v>
      </c>
      <c r="DZ199" s="326" t="e">
        <f t="shared" si="520"/>
        <v>#DIV/0!</v>
      </c>
      <c r="EA199" s="326" t="e">
        <f t="shared" si="521"/>
        <v>#DIV/0!</v>
      </c>
      <c r="EB199" s="324" t="e">
        <f t="shared" si="522"/>
        <v>#DIV/0!</v>
      </c>
      <c r="EC199" s="326" t="e">
        <f t="shared" si="523"/>
        <v>#DIV/0!</v>
      </c>
      <c r="ED199" s="324" t="e">
        <f t="shared" si="524"/>
        <v>#DIV/0!</v>
      </c>
      <c r="EE199" s="326"/>
      <c r="EF199" s="457">
        <f>'Picking Information'!B202</f>
        <v>0</v>
      </c>
      <c r="EG199" s="459">
        <f>'Picking Information'!C202</f>
        <v>0</v>
      </c>
      <c r="EH199" s="510">
        <f>IF($EG199="a",'Alpha Ejection Compiler'!G199,IF($EG199="z",'Alpha Ejection Compiler'!N199,IF($EG199="t",'Alpha Ejection Compiler'!U199,IF($EG199="m",'Alpha Ejection Compiler'!AB199,-1))))</f>
        <v>-1</v>
      </c>
      <c r="EI199" s="511">
        <f>'Alpha Ejection Compiler'!E199</f>
        <v>-1</v>
      </c>
      <c r="EJ199" s="30">
        <f>IF($EG199="a",'Alpha Ejection Compiler'!H199,IF($EG199="z",'Alpha Ejection Compiler'!O199,IF($EG199="t",'Alpha Ejection Compiler'!V199,IF($EG199="m",'Alpha Ejection Compiler'!AC199,-1))))</f>
        <v>-1</v>
      </c>
      <c r="EK199" s="30">
        <f>IF($EG199="a",'Alpha Ejection Compiler'!I199,IF($EG199="z",'Alpha Ejection Compiler'!P199,IF($EG199="t",'Alpha Ejection Compiler'!W199,IF($EG199="m",'Alpha Ejection Compiler'!AD199,-1))))</f>
        <v>-1</v>
      </c>
      <c r="EL199" s="30">
        <f>IF($EG199="a",'Alpha Ejection Compiler'!J199,IF($EG199="z",'Alpha Ejection Compiler'!Q199,IF($EG199="t",'Alpha Ejection Compiler'!X199,IF($EG199="m",'Alpha Ejection Compiler'!AE199,-1))))</f>
        <v>-1</v>
      </c>
      <c r="EM199" s="30">
        <f>IF($EG199="a",'Alpha Ejection Compiler'!K199,IF($EG199="z",'Alpha Ejection Compiler'!R199,IF($EG199="t",'Alpha Ejection Compiler'!Y199,IF($EG199="m",'Alpha Ejection Compiler'!AF199,-1))))</f>
        <v>-1</v>
      </c>
      <c r="EN199" s="30">
        <f t="shared" si="525"/>
        <v>-1</v>
      </c>
      <c r="EO199" s="30" t="e">
        <f t="shared" si="526"/>
        <v>#DIV/0!</v>
      </c>
      <c r="EP199" s="213">
        <f t="shared" si="593"/>
        <v>0</v>
      </c>
      <c r="EQ199" s="474" t="e">
        <f t="shared" si="594"/>
        <v>#DIV/0!</v>
      </c>
      <c r="ER199" s="475" t="e">
        <f t="shared" si="527"/>
        <v>#DIV/0!</v>
      </c>
      <c r="ES199" s="473" t="e">
        <f t="shared" si="528"/>
        <v>#DIV/0!</v>
      </c>
      <c r="ET199" s="476" t="e">
        <f t="shared" si="529"/>
        <v>#DIV/0!</v>
      </c>
      <c r="EU199" s="478" t="e">
        <f t="shared" si="530"/>
        <v>#DIV/0!</v>
      </c>
      <c r="EV199" s="477" t="e">
        <f t="shared" si="531"/>
        <v>#DIV/0!</v>
      </c>
      <c r="EW199" s="474" t="e">
        <f t="shared" si="532"/>
        <v>#DIV/0!</v>
      </c>
      <c r="EX199" s="474"/>
      <c r="EZ199" s="128">
        <f t="shared" si="533"/>
        <v>0</v>
      </c>
      <c r="FA199" s="63">
        <f t="shared" si="534"/>
        <v>0</v>
      </c>
      <c r="FB199" s="67">
        <f t="shared" si="535"/>
        <v>0</v>
      </c>
      <c r="FC199" s="63">
        <f t="shared" si="536"/>
        <v>0</v>
      </c>
      <c r="FD199" s="63">
        <f t="shared" si="537"/>
        <v>0</v>
      </c>
      <c r="FE199" s="67" t="e">
        <f t="shared" si="538"/>
        <v>#DIV/0!</v>
      </c>
      <c r="FF199" s="67" t="e">
        <f t="shared" si="539"/>
        <v>#DIV/0!</v>
      </c>
      <c r="FG199" s="64" t="e">
        <f t="shared" si="540"/>
        <v>#DIV/0!</v>
      </c>
      <c r="FH199" s="65" t="e">
        <f t="shared" si="541"/>
        <v>#DIV/0!</v>
      </c>
      <c r="FI199" s="65" t="e">
        <f t="shared" si="542"/>
        <v>#DIV/0!</v>
      </c>
      <c r="FJ199" s="65" t="e">
        <f t="shared" si="543"/>
        <v>#DIV/0!</v>
      </c>
      <c r="FK199" s="63">
        <f t="shared" si="544"/>
        <v>0</v>
      </c>
      <c r="FL199" s="63" t="e">
        <f t="shared" si="545"/>
        <v>#DIV/0!</v>
      </c>
      <c r="FM199" s="63" t="e">
        <f t="shared" si="546"/>
        <v>#DIV/0!</v>
      </c>
      <c r="FN199" s="65" t="e">
        <f t="shared" si="595"/>
        <v>#DIV/0!</v>
      </c>
      <c r="FO199" s="66" t="e">
        <f t="shared" si="547"/>
        <v>#DIV/0!</v>
      </c>
      <c r="FQ199" s="73">
        <f>IF('Picking Information'!U202="Y",'Calculations Page'!FG199,-1)</f>
        <v>-1</v>
      </c>
      <c r="FR199" s="72">
        <f>IF('Picking Information'!U202="Y",'Calculations Page'!FN199,-1)</f>
        <v>-1</v>
      </c>
      <c r="FS199" s="72" t="e">
        <f>IF('Picking Information'!A202="Y",1,'Calculations Page'!X199)</f>
        <v>#DIV/0!</v>
      </c>
      <c r="FT199" s="72">
        <f t="shared" si="596"/>
        <v>99.853999999999999</v>
      </c>
      <c r="FU199" s="72" t="e">
        <f t="shared" si="548"/>
        <v>#DIV/0!</v>
      </c>
      <c r="FV199" s="72" t="e">
        <f t="shared" si="597"/>
        <v>#DIV/0!</v>
      </c>
      <c r="FW199" s="74" t="e">
        <f t="shared" si="549"/>
        <v>#DIV/0!</v>
      </c>
      <c r="FY199" s="79">
        <f t="shared" si="570"/>
        <v>0</v>
      </c>
      <c r="FZ199" s="80" t="e">
        <f t="shared" si="571"/>
        <v>#DIV/0!</v>
      </c>
      <c r="GA199" s="80">
        <f>(DE199/1000)/'Calculations Page'!EH199</f>
        <v>0</v>
      </c>
      <c r="GB199" s="80" t="e">
        <f t="shared" si="572"/>
        <v>#DIV/0!</v>
      </c>
      <c r="GC199" s="80">
        <f>(DG199/1000)/'Calculations Page'!EH199</f>
        <v>0</v>
      </c>
      <c r="GD199" s="80" t="e">
        <f t="shared" si="573"/>
        <v>#DIV/0!</v>
      </c>
      <c r="GE199" s="80">
        <f>(DI199/1000)/'Calculations Page'!EH199</f>
        <v>0</v>
      </c>
      <c r="GF199" s="80" t="e">
        <f t="shared" si="574"/>
        <v>#DIV/0!</v>
      </c>
      <c r="GG199" s="81">
        <f t="shared" si="550"/>
        <v>0</v>
      </c>
      <c r="GH199" s="516">
        <f t="shared" si="575"/>
        <v>0</v>
      </c>
      <c r="GI199" s="515"/>
      <c r="GJ199" s="243"/>
      <c r="GK199" s="85" t="str">
        <f t="shared" si="551"/>
        <v>0.000</v>
      </c>
      <c r="GL199" s="86" t="e">
        <f t="shared" si="552"/>
        <v>#DIV/0!</v>
      </c>
      <c r="GM199" s="86" t="str">
        <f t="shared" si="553"/>
        <v>0.00</v>
      </c>
      <c r="GN199" s="86" t="e">
        <f t="shared" si="554"/>
        <v>#DIV/0!</v>
      </c>
      <c r="GO199" s="86" t="str">
        <f t="shared" si="555"/>
        <v>0.00</v>
      </c>
      <c r="GP199" s="86" t="e">
        <f t="shared" si="556"/>
        <v>#DIV/0!</v>
      </c>
      <c r="GQ199" s="86" t="str">
        <f t="shared" si="557"/>
        <v>0.00</v>
      </c>
      <c r="GR199" s="86" t="e">
        <f t="shared" si="558"/>
        <v>#DIV/0!</v>
      </c>
      <c r="GS199" s="86" t="str">
        <f t="shared" si="559"/>
        <v>-1.00</v>
      </c>
      <c r="GT199" s="86" t="e">
        <f t="shared" si="560"/>
        <v>#DIV/0!</v>
      </c>
      <c r="GU199" s="86" t="e">
        <f t="shared" si="561"/>
        <v>#DIV/0!</v>
      </c>
      <c r="GV199" s="87" t="e">
        <f t="shared" si="562"/>
        <v>#DIV/0!</v>
      </c>
      <c r="GW199" s="87" t="str">
        <f t="shared" si="563"/>
        <v>-1.00</v>
      </c>
      <c r="GX199" s="129"/>
      <c r="GY199" s="93"/>
    </row>
    <row r="200" spans="1:207">
      <c r="A200" s="39">
        <f>'Picking Information'!B203</f>
        <v>0</v>
      </c>
      <c r="B200" s="40">
        <f>'Picking Information'!D203</f>
        <v>0</v>
      </c>
      <c r="C200" s="40">
        <f>'Picking Information'!E203</f>
        <v>0</v>
      </c>
      <c r="D200" s="45">
        <f>'Picking Information'!F203</f>
        <v>0</v>
      </c>
      <c r="E200" s="45">
        <v>1</v>
      </c>
      <c r="F200" s="121">
        <f>'Picking Information'!H203</f>
        <v>0</v>
      </c>
      <c r="G200" s="121">
        <f>'Picking Information'!I203</f>
        <v>0</v>
      </c>
      <c r="H200" s="121">
        <f>'Picking Information'!J203</f>
        <v>0</v>
      </c>
      <c r="I200" s="121">
        <f>'Picking Information'!K203</f>
        <v>0</v>
      </c>
      <c r="J200" s="121">
        <f t="shared" si="459"/>
        <v>0</v>
      </c>
      <c r="K200" s="121">
        <f t="shared" si="460"/>
        <v>0</v>
      </c>
      <c r="L200" s="121">
        <f t="shared" si="461"/>
        <v>0</v>
      </c>
      <c r="M200" s="121">
        <f>IF('Picking Information'!P203="N",'Calculations Page'!F200*1.5,'Calculations Page'!F200)</f>
        <v>0</v>
      </c>
      <c r="N200" s="46">
        <f>'Picking Information'!R203</f>
        <v>0</v>
      </c>
      <c r="O200" s="222"/>
      <c r="P200" s="47">
        <f t="shared" si="462"/>
        <v>0</v>
      </c>
      <c r="Q200" s="306">
        <f t="shared" si="463"/>
        <v>-1</v>
      </c>
      <c r="R200" s="47">
        <f t="shared" si="464"/>
        <v>1</v>
      </c>
      <c r="S200" s="47" t="e">
        <f t="shared" si="465"/>
        <v>#DIV/0!</v>
      </c>
      <c r="T200" s="47" t="e">
        <f t="shared" si="466"/>
        <v>#DIV/0!</v>
      </c>
      <c r="U200" s="47">
        <f t="shared" si="467"/>
        <v>0.77821011673151741</v>
      </c>
      <c r="V200" s="47" t="e">
        <f t="shared" si="468"/>
        <v>#DIV/0!</v>
      </c>
      <c r="W200" s="47" t="e">
        <f t="shared" si="469"/>
        <v>#DIV/0!</v>
      </c>
      <c r="X200" s="239" t="e">
        <f t="shared" si="470"/>
        <v>#DIV/0!</v>
      </c>
      <c r="Y200" s="306">
        <f t="shared" si="576"/>
        <v>-6350.29</v>
      </c>
      <c r="Z200" s="306">
        <f t="shared" si="577"/>
        <v>-5</v>
      </c>
      <c r="AA200" s="192"/>
      <c r="AB200" s="192"/>
      <c r="AC200" s="192"/>
      <c r="AD200" s="192"/>
      <c r="AE200" s="192"/>
      <c r="AF200" s="192"/>
      <c r="AG200" s="251">
        <f t="shared" si="564"/>
        <v>1433738424205.7283</v>
      </c>
      <c r="AH200" s="246">
        <f t="shared" si="471"/>
        <v>8608725199.2922001</v>
      </c>
      <c r="AI200" s="246">
        <f t="shared" si="565"/>
        <v>1691112105561.1543</v>
      </c>
      <c r="AJ200" s="246">
        <f t="shared" si="472"/>
        <v>13847555888.523577</v>
      </c>
      <c r="AK200" s="246">
        <f t="shared" si="566"/>
        <v>174546574.43947619</v>
      </c>
      <c r="AL200" s="246">
        <f t="shared" si="473"/>
        <v>79527107.403615773</v>
      </c>
      <c r="AM200" s="213">
        <f t="shared" si="578"/>
        <v>0</v>
      </c>
      <c r="AN200" s="256">
        <f t="shared" si="474"/>
        <v>1303284548.9639471</v>
      </c>
      <c r="AO200" s="252">
        <f t="shared" si="475"/>
        <v>1433738424205.7283</v>
      </c>
      <c r="AP200" s="252">
        <f t="shared" si="567"/>
        <v>-2.199E-3</v>
      </c>
      <c r="AQ200" s="252">
        <f t="shared" si="568"/>
        <v>-0.99998423165137618</v>
      </c>
      <c r="AR200" s="252">
        <f t="shared" si="476"/>
        <v>8608725199.2922001</v>
      </c>
      <c r="AS200" s="252">
        <f t="shared" si="569"/>
        <v>1.6318924942564423E-4</v>
      </c>
      <c r="AT200" s="252">
        <f t="shared" si="477"/>
        <v>-7.452123257462559E-2</v>
      </c>
      <c r="AU200" s="252">
        <f t="shared" si="478"/>
        <v>137290153.01859486</v>
      </c>
      <c r="AV200" s="252">
        <f t="shared" si="579"/>
        <v>9456562.6330664139</v>
      </c>
      <c r="AW200" s="252">
        <f t="shared" si="479"/>
        <v>996169.97067578149</v>
      </c>
      <c r="AX200" s="252">
        <f t="shared" si="580"/>
        <v>2673662207.5426502</v>
      </c>
      <c r="AY200" s="252">
        <f t="shared" si="581"/>
        <v>1691112105561.1543</v>
      </c>
      <c r="AZ200" s="252">
        <f t="shared" si="582"/>
        <v>-0.13029600894067567</v>
      </c>
      <c r="BA200" s="252">
        <f t="shared" si="583"/>
        <v>-1</v>
      </c>
      <c r="BB200" s="252">
        <f t="shared" si="584"/>
        <v>13847555888.523577</v>
      </c>
      <c r="BC200" s="252">
        <f t="shared" si="585"/>
        <v>5.34545603211162E-4</v>
      </c>
      <c r="BD200" s="252">
        <f t="shared" si="586"/>
        <v>-4.1025163014571245E-3</v>
      </c>
      <c r="BE200" s="252">
        <f t="shared" si="587"/>
        <v>26831629.130094022</v>
      </c>
      <c r="BF200" s="252">
        <f t="shared" si="480"/>
        <v>269331.52955150726</v>
      </c>
      <c r="BG200" s="252">
        <f t="shared" si="481"/>
        <v>124328.76421099737</v>
      </c>
      <c r="BH200" s="213"/>
      <c r="BI200" s="213"/>
      <c r="BJ200" s="213"/>
      <c r="BK200" s="213"/>
      <c r="BL200" s="213">
        <f t="shared" si="588"/>
        <v>0</v>
      </c>
      <c r="BM200" s="485">
        <f>(($AC$20-'ICPMS Data'!V201)/('ICPMS Data'!V201/$AC$12-1)*AG200)</f>
        <v>-1850960534.9337795</v>
      </c>
      <c r="BN200" s="485">
        <f t="shared" si="482"/>
        <v>1433738424205.7283</v>
      </c>
      <c r="BO200" s="485">
        <f>$AC$33-'ICPMS Data'!V201</f>
        <v>9.9999999999999995E-7</v>
      </c>
      <c r="BP200" s="485">
        <f>'ICPMS Data'!V201/$AC$12-1</f>
        <v>-1</v>
      </c>
      <c r="BQ200" s="485">
        <f t="shared" si="483"/>
        <v>8608725199.2922001</v>
      </c>
      <c r="BR200" s="485">
        <f>SQRT($AD$33^2+'ICPMS Data'!W201^2)</f>
        <v>1.0000000000000001E-9</v>
      </c>
      <c r="BS200" s="485" t="e">
        <f>BP200*SQRT(('ICPMS Data'!W201/'ICPMS Data'!V201)^2+($AE$12/$AC$12)^2)</f>
        <v>#DIV/0!</v>
      </c>
      <c r="BT200" s="485" t="e">
        <f t="shared" si="484"/>
        <v>#DIV/0!</v>
      </c>
      <c r="BU200" s="485">
        <f t="shared" si="589"/>
        <v>-13430470.148556642</v>
      </c>
      <c r="BV200" s="485" t="e">
        <f t="shared" si="485"/>
        <v>#DIV/0!</v>
      </c>
      <c r="BW200" s="485">
        <f>AI200*(($AC$21-'ICPMS Data'!X201)/('ICPMS Data'!X201/$AC$13-1))</f>
        <v>-217673186930.44394</v>
      </c>
      <c r="BX200" s="485">
        <f t="shared" si="486"/>
        <v>1691112105561.1543</v>
      </c>
      <c r="BY200" s="485">
        <f>$AC$34-'ICPMS Data'!X201</f>
        <v>9.9999999999999995E-7</v>
      </c>
      <c r="BZ200" s="485">
        <f>'ICPMS Data'!X201/$AC$13-1</f>
        <v>-1</v>
      </c>
      <c r="CA200" s="485">
        <f t="shared" si="487"/>
        <v>13847555888.523577</v>
      </c>
      <c r="CB200" s="485">
        <f>SQRT($AD$34^2+'ICPMS Data'!Y201^2)</f>
        <v>1.0000000000000001E-9</v>
      </c>
      <c r="CC200" s="485" t="e">
        <f>BZ200*SQRT(('ICPMS Data'!Y201/'ICPMS Data'!X201)^2+($AE$13/$AC$13)^2)</f>
        <v>#DIV/0!</v>
      </c>
      <c r="CD200" s="485" t="e">
        <f t="shared" si="488"/>
        <v>#DIV/0!</v>
      </c>
      <c r="CE200" s="485">
        <f>AK200*'ICPMS Data'!Z201</f>
        <v>0</v>
      </c>
      <c r="CF200" s="485" t="e">
        <f>CE200*SQRT((AL200/AK200)^2+('ICPMS Data'!AA201/'ICPMS Data'!Z201)^2)</f>
        <v>#DIV/0!</v>
      </c>
      <c r="CG200" s="213">
        <f t="shared" si="489"/>
        <v>0</v>
      </c>
      <c r="CH200" s="262">
        <f t="shared" si="490"/>
        <v>-3154245083.8977265</v>
      </c>
      <c r="CI200" s="257" t="e">
        <f t="shared" si="491"/>
        <v>#DIV/0!</v>
      </c>
      <c r="CJ200" s="257">
        <f t="shared" si="590"/>
        <v>-22887032.781623054</v>
      </c>
      <c r="CK200" s="257" t="e">
        <f t="shared" si="492"/>
        <v>#DIV/0!</v>
      </c>
      <c r="CL200" s="262">
        <f t="shared" si="493"/>
        <v>-220346849137.9866</v>
      </c>
      <c r="CM200" s="257" t="e">
        <f t="shared" si="494"/>
        <v>#DIV/0!</v>
      </c>
      <c r="CN200" s="262">
        <f t="shared" si="495"/>
        <v>-269331.52955150726</v>
      </c>
      <c r="CO200" s="257" t="e">
        <f t="shared" si="496"/>
        <v>#DIV/0!</v>
      </c>
      <c r="CP200" s="286"/>
      <c r="CQ200" s="218">
        <f t="shared" si="497"/>
        <v>0</v>
      </c>
      <c r="CR200" s="48" t="e">
        <f t="shared" si="498"/>
        <v>#DIV/0!</v>
      </c>
      <c r="CS200" s="219">
        <f t="shared" si="499"/>
        <v>0</v>
      </c>
      <c r="CT200" s="219" t="e">
        <f t="shared" si="500"/>
        <v>#DIV/0!</v>
      </c>
      <c r="CU200" s="323" t="e">
        <f t="shared" si="501"/>
        <v>#DIV/0!</v>
      </c>
      <c r="CV200" s="219">
        <f t="shared" si="502"/>
        <v>0</v>
      </c>
      <c r="CW200" s="219" t="e">
        <f t="shared" si="503"/>
        <v>#DIV/0!</v>
      </c>
      <c r="CX200" s="323" t="e">
        <f t="shared" si="504"/>
        <v>#DIV/0!</v>
      </c>
      <c r="CY200" s="48">
        <f t="shared" si="505"/>
        <v>0</v>
      </c>
      <c r="CZ200" s="48" t="e">
        <f t="shared" si="506"/>
        <v>#DIV/0!</v>
      </c>
      <c r="DA200" s="323" t="e">
        <f t="shared" si="507"/>
        <v>#DIV/0!</v>
      </c>
      <c r="DB200" s="219">
        <f t="shared" si="508"/>
        <v>0</v>
      </c>
      <c r="DC200" s="219">
        <f t="shared" si="509"/>
        <v>0</v>
      </c>
      <c r="DD200" s="213"/>
      <c r="DE200" s="267">
        <f t="shared" si="510"/>
        <v>0</v>
      </c>
      <c r="DF200" s="263" t="e">
        <f t="shared" si="511"/>
        <v>#DIV/0!</v>
      </c>
      <c r="DG200" s="263">
        <f t="shared" si="512"/>
        <v>0</v>
      </c>
      <c r="DH200" s="263" t="e">
        <f t="shared" si="513"/>
        <v>#DIV/0!</v>
      </c>
      <c r="DI200" s="263">
        <f t="shared" si="514"/>
        <v>0</v>
      </c>
      <c r="DJ200" s="268">
        <f t="shared" si="515"/>
        <v>0</v>
      </c>
      <c r="DL200" s="49">
        <f>'He Data'!P202/(1000000000*22413.6)</f>
        <v>0</v>
      </c>
      <c r="DM200" s="45" t="e">
        <f>DL200*('He Data'!Q202/'He Data'!P202)</f>
        <v>#DIV/0!</v>
      </c>
      <c r="DN200" s="50">
        <f t="shared" si="516"/>
        <v>0</v>
      </c>
      <c r="DO200" s="51" t="e">
        <f>DN200*('He Data'!Q202/'He Data'!P202)</f>
        <v>#DIV/0!</v>
      </c>
      <c r="DP200" s="50" t="e">
        <f t="shared" si="517"/>
        <v>#DIV/0!</v>
      </c>
      <c r="DQ200" s="50" t="e">
        <f t="shared" si="518"/>
        <v>#DIV/0!</v>
      </c>
      <c r="DR200" s="50">
        <f>('He Data'!P202/1000000000)*0.0000000008107131194</f>
        <v>0</v>
      </c>
      <c r="DS200" s="50">
        <f>('He Data'!P202/1000000000)/3785.41178*42</f>
        <v>0</v>
      </c>
      <c r="DW200" s="213">
        <f t="shared" si="591"/>
        <v>0</v>
      </c>
      <c r="DX200" s="324" t="e">
        <f t="shared" si="592"/>
        <v>#DIV/0!</v>
      </c>
      <c r="DY200" s="325" t="e">
        <f t="shared" si="519"/>
        <v>#DIV/0!</v>
      </c>
      <c r="DZ200" s="326" t="e">
        <f t="shared" si="520"/>
        <v>#DIV/0!</v>
      </c>
      <c r="EA200" s="326" t="e">
        <f t="shared" si="521"/>
        <v>#DIV/0!</v>
      </c>
      <c r="EB200" s="324" t="e">
        <f t="shared" si="522"/>
        <v>#DIV/0!</v>
      </c>
      <c r="EC200" s="326" t="e">
        <f t="shared" si="523"/>
        <v>#DIV/0!</v>
      </c>
      <c r="ED200" s="324" t="e">
        <f t="shared" si="524"/>
        <v>#DIV/0!</v>
      </c>
      <c r="EE200" s="326"/>
      <c r="EF200" s="457">
        <f>'Picking Information'!B203</f>
        <v>0</v>
      </c>
      <c r="EG200" s="459">
        <f>'Picking Information'!C203</f>
        <v>0</v>
      </c>
      <c r="EH200" s="510">
        <f>IF($EG200="a",'Alpha Ejection Compiler'!G200,IF($EG200="z",'Alpha Ejection Compiler'!N200,IF($EG200="t",'Alpha Ejection Compiler'!U200,IF($EG200="m",'Alpha Ejection Compiler'!AB200,-1))))</f>
        <v>-1</v>
      </c>
      <c r="EI200" s="511">
        <f>'Alpha Ejection Compiler'!E200</f>
        <v>-1</v>
      </c>
      <c r="EJ200" s="30">
        <f>IF($EG200="a",'Alpha Ejection Compiler'!H200,IF($EG200="z",'Alpha Ejection Compiler'!O200,IF($EG200="t",'Alpha Ejection Compiler'!V200,IF($EG200="m",'Alpha Ejection Compiler'!AC200,-1))))</f>
        <v>-1</v>
      </c>
      <c r="EK200" s="30">
        <f>IF($EG200="a",'Alpha Ejection Compiler'!I200,IF($EG200="z",'Alpha Ejection Compiler'!P200,IF($EG200="t",'Alpha Ejection Compiler'!W200,IF($EG200="m",'Alpha Ejection Compiler'!AD200,-1))))</f>
        <v>-1</v>
      </c>
      <c r="EL200" s="30">
        <f>IF($EG200="a",'Alpha Ejection Compiler'!J200,IF($EG200="z",'Alpha Ejection Compiler'!Q200,IF($EG200="t",'Alpha Ejection Compiler'!X200,IF($EG200="m",'Alpha Ejection Compiler'!AE200,-1))))</f>
        <v>-1</v>
      </c>
      <c r="EM200" s="30">
        <f>IF($EG200="a",'Alpha Ejection Compiler'!K200,IF($EG200="z",'Alpha Ejection Compiler'!R200,IF($EG200="t",'Alpha Ejection Compiler'!Y200,IF($EG200="m",'Alpha Ejection Compiler'!AF200,-1))))</f>
        <v>-1</v>
      </c>
      <c r="EN200" s="30">
        <f t="shared" si="525"/>
        <v>-1</v>
      </c>
      <c r="EO200" s="30" t="e">
        <f t="shared" si="526"/>
        <v>#DIV/0!</v>
      </c>
      <c r="EP200" s="213">
        <f t="shared" si="593"/>
        <v>0</v>
      </c>
      <c r="EQ200" s="474" t="e">
        <f t="shared" si="594"/>
        <v>#DIV/0!</v>
      </c>
      <c r="ER200" s="475" t="e">
        <f t="shared" si="527"/>
        <v>#DIV/0!</v>
      </c>
      <c r="ES200" s="473" t="e">
        <f t="shared" si="528"/>
        <v>#DIV/0!</v>
      </c>
      <c r="ET200" s="476" t="e">
        <f t="shared" si="529"/>
        <v>#DIV/0!</v>
      </c>
      <c r="EU200" s="478" t="e">
        <f t="shared" si="530"/>
        <v>#DIV/0!</v>
      </c>
      <c r="EV200" s="477" t="e">
        <f t="shared" si="531"/>
        <v>#DIV/0!</v>
      </c>
      <c r="EW200" s="474" t="e">
        <f t="shared" si="532"/>
        <v>#DIV/0!</v>
      </c>
      <c r="EX200" s="474"/>
      <c r="EZ200" s="128">
        <f t="shared" si="533"/>
        <v>0</v>
      </c>
      <c r="FA200" s="63">
        <f t="shared" si="534"/>
        <v>0</v>
      </c>
      <c r="FB200" s="67">
        <f t="shared" si="535"/>
        <v>0</v>
      </c>
      <c r="FC200" s="63">
        <f t="shared" si="536"/>
        <v>0</v>
      </c>
      <c r="FD200" s="63">
        <f t="shared" si="537"/>
        <v>0</v>
      </c>
      <c r="FE200" s="67" t="e">
        <f t="shared" si="538"/>
        <v>#DIV/0!</v>
      </c>
      <c r="FF200" s="67" t="e">
        <f t="shared" si="539"/>
        <v>#DIV/0!</v>
      </c>
      <c r="FG200" s="64" t="e">
        <f t="shared" si="540"/>
        <v>#DIV/0!</v>
      </c>
      <c r="FH200" s="65" t="e">
        <f t="shared" si="541"/>
        <v>#DIV/0!</v>
      </c>
      <c r="FI200" s="65" t="e">
        <f t="shared" si="542"/>
        <v>#DIV/0!</v>
      </c>
      <c r="FJ200" s="65" t="e">
        <f t="shared" si="543"/>
        <v>#DIV/0!</v>
      </c>
      <c r="FK200" s="63">
        <f t="shared" si="544"/>
        <v>0</v>
      </c>
      <c r="FL200" s="63" t="e">
        <f t="shared" si="545"/>
        <v>#DIV/0!</v>
      </c>
      <c r="FM200" s="63" t="e">
        <f t="shared" si="546"/>
        <v>#DIV/0!</v>
      </c>
      <c r="FN200" s="65" t="e">
        <f t="shared" si="595"/>
        <v>#DIV/0!</v>
      </c>
      <c r="FO200" s="66" t="e">
        <f t="shared" si="547"/>
        <v>#DIV/0!</v>
      </c>
      <c r="FQ200" s="73">
        <f>IF('Picking Information'!U203="Y",'Calculations Page'!FG200,-1)</f>
        <v>-1</v>
      </c>
      <c r="FR200" s="72">
        <f>IF('Picking Information'!U203="Y",'Calculations Page'!FN200,-1)</f>
        <v>-1</v>
      </c>
      <c r="FS200" s="72" t="e">
        <f>IF('Picking Information'!A203="Y",1,'Calculations Page'!X200)</f>
        <v>#DIV/0!</v>
      </c>
      <c r="FT200" s="72">
        <f t="shared" si="596"/>
        <v>99.853999999999999</v>
      </c>
      <c r="FU200" s="72" t="e">
        <f t="shared" si="548"/>
        <v>#DIV/0!</v>
      </c>
      <c r="FV200" s="72" t="e">
        <f t="shared" si="597"/>
        <v>#DIV/0!</v>
      </c>
      <c r="FW200" s="74" t="e">
        <f t="shared" si="549"/>
        <v>#DIV/0!</v>
      </c>
      <c r="FY200" s="79">
        <f t="shared" si="570"/>
        <v>0</v>
      </c>
      <c r="FZ200" s="80" t="e">
        <f t="shared" si="571"/>
        <v>#DIV/0!</v>
      </c>
      <c r="GA200" s="80">
        <f>(DE200/1000)/'Calculations Page'!EH200</f>
        <v>0</v>
      </c>
      <c r="GB200" s="80" t="e">
        <f t="shared" si="572"/>
        <v>#DIV/0!</v>
      </c>
      <c r="GC200" s="80">
        <f>(DG200/1000)/'Calculations Page'!EH200</f>
        <v>0</v>
      </c>
      <c r="GD200" s="80" t="e">
        <f t="shared" si="573"/>
        <v>#DIV/0!</v>
      </c>
      <c r="GE200" s="80">
        <f>(DI200/1000)/'Calculations Page'!EH200</f>
        <v>0</v>
      </c>
      <c r="GF200" s="80" t="e">
        <f t="shared" si="574"/>
        <v>#DIV/0!</v>
      </c>
      <c r="GG200" s="81">
        <f t="shared" si="550"/>
        <v>0</v>
      </c>
      <c r="GH200" s="516">
        <f t="shared" si="575"/>
        <v>0</v>
      </c>
      <c r="GI200" s="515"/>
      <c r="GJ200" s="243"/>
      <c r="GK200" s="85" t="str">
        <f t="shared" si="551"/>
        <v>0.000</v>
      </c>
      <c r="GL200" s="86" t="e">
        <f t="shared" si="552"/>
        <v>#DIV/0!</v>
      </c>
      <c r="GM200" s="86" t="str">
        <f t="shared" si="553"/>
        <v>0.00</v>
      </c>
      <c r="GN200" s="86" t="e">
        <f t="shared" si="554"/>
        <v>#DIV/0!</v>
      </c>
      <c r="GO200" s="86" t="str">
        <f t="shared" si="555"/>
        <v>0.00</v>
      </c>
      <c r="GP200" s="86" t="e">
        <f t="shared" si="556"/>
        <v>#DIV/0!</v>
      </c>
      <c r="GQ200" s="86" t="str">
        <f t="shared" si="557"/>
        <v>0.00</v>
      </c>
      <c r="GR200" s="86" t="e">
        <f t="shared" si="558"/>
        <v>#DIV/0!</v>
      </c>
      <c r="GS200" s="86" t="str">
        <f t="shared" si="559"/>
        <v>-1.00</v>
      </c>
      <c r="GT200" s="86" t="e">
        <f t="shared" si="560"/>
        <v>#DIV/0!</v>
      </c>
      <c r="GU200" s="86" t="e">
        <f t="shared" si="561"/>
        <v>#DIV/0!</v>
      </c>
      <c r="GV200" s="87" t="e">
        <f t="shared" si="562"/>
        <v>#DIV/0!</v>
      </c>
      <c r="GW200" s="87" t="str">
        <f t="shared" si="563"/>
        <v>-1.00</v>
      </c>
      <c r="GX200" s="129"/>
      <c r="GY200" s="93"/>
    </row>
    <row r="201" spans="1:207">
      <c r="A201" s="39">
        <f>'Picking Information'!B204</f>
        <v>0</v>
      </c>
      <c r="B201" s="40">
        <f>'Picking Information'!D204</f>
        <v>0</v>
      </c>
      <c r="C201" s="40">
        <f>'Picking Information'!E204</f>
        <v>0</v>
      </c>
      <c r="D201" s="45">
        <f>'Picking Information'!F204</f>
        <v>0</v>
      </c>
      <c r="E201" s="45">
        <v>1</v>
      </c>
      <c r="F201" s="121">
        <f>'Picking Information'!H204</f>
        <v>0</v>
      </c>
      <c r="G201" s="121">
        <f>'Picking Information'!I204</f>
        <v>0</v>
      </c>
      <c r="H201" s="121">
        <f>'Picking Information'!J204</f>
        <v>0</v>
      </c>
      <c r="I201" s="121">
        <f>'Picking Information'!K204</f>
        <v>0</v>
      </c>
      <c r="J201" s="121">
        <f t="shared" si="459"/>
        <v>0</v>
      </c>
      <c r="K201" s="121">
        <f t="shared" si="460"/>
        <v>0</v>
      </c>
      <c r="L201" s="121">
        <f t="shared" si="461"/>
        <v>0</v>
      </c>
      <c r="M201" s="121">
        <f>IF('Picking Information'!P204="N",'Calculations Page'!F201*1.5,'Calculations Page'!F201)</f>
        <v>0</v>
      </c>
      <c r="N201" s="46">
        <f>'Picking Information'!R204</f>
        <v>0</v>
      </c>
      <c r="O201" s="222"/>
      <c r="P201" s="47">
        <f t="shared" si="462"/>
        <v>0</v>
      </c>
      <c r="Q201" s="306">
        <f t="shared" si="463"/>
        <v>-1</v>
      </c>
      <c r="R201" s="47">
        <f t="shared" si="464"/>
        <v>1</v>
      </c>
      <c r="S201" s="47" t="e">
        <f t="shared" si="465"/>
        <v>#DIV/0!</v>
      </c>
      <c r="T201" s="47" t="e">
        <f t="shared" si="466"/>
        <v>#DIV/0!</v>
      </c>
      <c r="U201" s="47">
        <f t="shared" si="467"/>
        <v>0.77821011673151741</v>
      </c>
      <c r="V201" s="47" t="e">
        <f t="shared" si="468"/>
        <v>#DIV/0!</v>
      </c>
      <c r="W201" s="47" t="e">
        <f t="shared" si="469"/>
        <v>#DIV/0!</v>
      </c>
      <c r="X201" s="239" t="e">
        <f t="shared" si="470"/>
        <v>#DIV/0!</v>
      </c>
      <c r="Y201" s="306">
        <f t="shared" si="576"/>
        <v>-6350.29</v>
      </c>
      <c r="Z201" s="306">
        <f t="shared" si="577"/>
        <v>-5</v>
      </c>
      <c r="AA201" s="192"/>
      <c r="AB201" s="192"/>
      <c r="AC201" s="192"/>
      <c r="AD201" s="192"/>
      <c r="AE201" s="192"/>
      <c r="AF201" s="192"/>
      <c r="AG201" s="251">
        <f t="shared" si="564"/>
        <v>1433738424205.7283</v>
      </c>
      <c r="AH201" s="246">
        <f t="shared" si="471"/>
        <v>8608725199.2922001</v>
      </c>
      <c r="AI201" s="246">
        <f t="shared" si="565"/>
        <v>1691112105561.1543</v>
      </c>
      <c r="AJ201" s="246">
        <f t="shared" si="472"/>
        <v>13847555888.523577</v>
      </c>
      <c r="AK201" s="246">
        <f t="shared" si="566"/>
        <v>174546574.43947619</v>
      </c>
      <c r="AL201" s="246">
        <f t="shared" si="473"/>
        <v>79527107.403615773</v>
      </c>
      <c r="AM201" s="213">
        <f t="shared" si="578"/>
        <v>0</v>
      </c>
      <c r="AN201" s="256">
        <f t="shared" si="474"/>
        <v>1303284548.9639471</v>
      </c>
      <c r="AO201" s="252">
        <f t="shared" si="475"/>
        <v>1433738424205.7283</v>
      </c>
      <c r="AP201" s="252">
        <f t="shared" si="567"/>
        <v>-2.199E-3</v>
      </c>
      <c r="AQ201" s="252">
        <f t="shared" si="568"/>
        <v>-0.99998423165137618</v>
      </c>
      <c r="AR201" s="252">
        <f t="shared" si="476"/>
        <v>8608725199.2922001</v>
      </c>
      <c r="AS201" s="252">
        <f t="shared" si="569"/>
        <v>1.6318924942564423E-4</v>
      </c>
      <c r="AT201" s="252">
        <f t="shared" si="477"/>
        <v>-7.452123257462559E-2</v>
      </c>
      <c r="AU201" s="252">
        <f t="shared" si="478"/>
        <v>137290153.01859486</v>
      </c>
      <c r="AV201" s="252">
        <f t="shared" si="579"/>
        <v>9456562.6330664139</v>
      </c>
      <c r="AW201" s="252">
        <f t="shared" si="479"/>
        <v>996169.97067578149</v>
      </c>
      <c r="AX201" s="252">
        <f t="shared" si="580"/>
        <v>2673662207.5426502</v>
      </c>
      <c r="AY201" s="252">
        <f t="shared" si="581"/>
        <v>1691112105561.1543</v>
      </c>
      <c r="AZ201" s="252">
        <f t="shared" si="582"/>
        <v>-0.13029600894067567</v>
      </c>
      <c r="BA201" s="252">
        <f t="shared" si="583"/>
        <v>-1</v>
      </c>
      <c r="BB201" s="252">
        <f t="shared" si="584"/>
        <v>13847555888.523577</v>
      </c>
      <c r="BC201" s="252">
        <f t="shared" si="585"/>
        <v>5.34545603211162E-4</v>
      </c>
      <c r="BD201" s="252">
        <f t="shared" si="586"/>
        <v>-4.1025163014571245E-3</v>
      </c>
      <c r="BE201" s="252">
        <f t="shared" si="587"/>
        <v>26831629.130094022</v>
      </c>
      <c r="BF201" s="252">
        <f t="shared" si="480"/>
        <v>269331.52955150726</v>
      </c>
      <c r="BG201" s="252">
        <f t="shared" si="481"/>
        <v>124328.76421099737</v>
      </c>
      <c r="BH201" s="213"/>
      <c r="BI201" s="213"/>
      <c r="BJ201" s="213"/>
      <c r="BK201" s="213"/>
      <c r="BL201" s="213">
        <f t="shared" si="588"/>
        <v>0</v>
      </c>
      <c r="BM201" s="485">
        <f>(($AC$20-'ICPMS Data'!V202)/('ICPMS Data'!V202/$AC$12-1)*AG201)</f>
        <v>-1850960534.9337795</v>
      </c>
      <c r="BN201" s="485">
        <f t="shared" si="482"/>
        <v>1433738424205.7283</v>
      </c>
      <c r="BO201" s="485">
        <f>$AC$33-'ICPMS Data'!V202</f>
        <v>9.9999999999999995E-7</v>
      </c>
      <c r="BP201" s="485">
        <f>'ICPMS Data'!V202/$AC$12-1</f>
        <v>-1</v>
      </c>
      <c r="BQ201" s="485">
        <f t="shared" si="483"/>
        <v>8608725199.2922001</v>
      </c>
      <c r="BR201" s="485">
        <f>SQRT($AD$33^2+'ICPMS Data'!W202^2)</f>
        <v>1.0000000000000001E-9</v>
      </c>
      <c r="BS201" s="485" t="e">
        <f>BP201*SQRT(('ICPMS Data'!W202/'ICPMS Data'!V202)^2+($AE$12/$AC$12)^2)</f>
        <v>#DIV/0!</v>
      </c>
      <c r="BT201" s="485" t="e">
        <f t="shared" si="484"/>
        <v>#DIV/0!</v>
      </c>
      <c r="BU201" s="485">
        <f t="shared" si="589"/>
        <v>-13430470.148556642</v>
      </c>
      <c r="BV201" s="485" t="e">
        <f t="shared" si="485"/>
        <v>#DIV/0!</v>
      </c>
      <c r="BW201" s="485">
        <f>AI201*(($AC$21-'ICPMS Data'!X202)/('ICPMS Data'!X202/$AC$13-1))</f>
        <v>-217673186930.44394</v>
      </c>
      <c r="BX201" s="485">
        <f t="shared" si="486"/>
        <v>1691112105561.1543</v>
      </c>
      <c r="BY201" s="485">
        <f>$AC$34-'ICPMS Data'!X202</f>
        <v>9.9999999999999995E-7</v>
      </c>
      <c r="BZ201" s="485">
        <f>'ICPMS Data'!X202/$AC$13-1</f>
        <v>-1</v>
      </c>
      <c r="CA201" s="485">
        <f t="shared" si="487"/>
        <v>13847555888.523577</v>
      </c>
      <c r="CB201" s="485">
        <f>SQRT($AD$34^2+'ICPMS Data'!Y202^2)</f>
        <v>1.0000000000000001E-9</v>
      </c>
      <c r="CC201" s="485" t="e">
        <f>BZ201*SQRT(('ICPMS Data'!Y202/'ICPMS Data'!X202)^2+($AE$13/$AC$13)^2)</f>
        <v>#DIV/0!</v>
      </c>
      <c r="CD201" s="485" t="e">
        <f t="shared" si="488"/>
        <v>#DIV/0!</v>
      </c>
      <c r="CE201" s="485">
        <f>AK201*'ICPMS Data'!Z202</f>
        <v>0</v>
      </c>
      <c r="CF201" s="485" t="e">
        <f>CE201*SQRT((AL201/AK201)^2+('ICPMS Data'!AA202/'ICPMS Data'!Z202)^2)</f>
        <v>#DIV/0!</v>
      </c>
      <c r="CG201" s="213">
        <f t="shared" si="489"/>
        <v>0</v>
      </c>
      <c r="CH201" s="262">
        <f t="shared" si="490"/>
        <v>-3154245083.8977265</v>
      </c>
      <c r="CI201" s="257" t="e">
        <f t="shared" si="491"/>
        <v>#DIV/0!</v>
      </c>
      <c r="CJ201" s="257">
        <f t="shared" si="590"/>
        <v>-22887032.781623054</v>
      </c>
      <c r="CK201" s="257" t="e">
        <f t="shared" si="492"/>
        <v>#DIV/0!</v>
      </c>
      <c r="CL201" s="262">
        <f t="shared" si="493"/>
        <v>-220346849137.9866</v>
      </c>
      <c r="CM201" s="257" t="e">
        <f t="shared" si="494"/>
        <v>#DIV/0!</v>
      </c>
      <c r="CN201" s="262">
        <f t="shared" si="495"/>
        <v>-269331.52955150726</v>
      </c>
      <c r="CO201" s="257" t="e">
        <f t="shared" si="496"/>
        <v>#DIV/0!</v>
      </c>
      <c r="CP201" s="286"/>
      <c r="CQ201" s="218">
        <f t="shared" si="497"/>
        <v>0</v>
      </c>
      <c r="CR201" s="48" t="e">
        <f t="shared" si="498"/>
        <v>#DIV/0!</v>
      </c>
      <c r="CS201" s="219">
        <f t="shared" si="499"/>
        <v>0</v>
      </c>
      <c r="CT201" s="219" t="e">
        <f t="shared" si="500"/>
        <v>#DIV/0!</v>
      </c>
      <c r="CU201" s="323" t="e">
        <f t="shared" si="501"/>
        <v>#DIV/0!</v>
      </c>
      <c r="CV201" s="219">
        <f t="shared" si="502"/>
        <v>0</v>
      </c>
      <c r="CW201" s="219" t="e">
        <f t="shared" si="503"/>
        <v>#DIV/0!</v>
      </c>
      <c r="CX201" s="323" t="e">
        <f t="shared" si="504"/>
        <v>#DIV/0!</v>
      </c>
      <c r="CY201" s="48">
        <f t="shared" si="505"/>
        <v>0</v>
      </c>
      <c r="CZ201" s="48" t="e">
        <f t="shared" si="506"/>
        <v>#DIV/0!</v>
      </c>
      <c r="DA201" s="323" t="e">
        <f t="shared" si="507"/>
        <v>#DIV/0!</v>
      </c>
      <c r="DB201" s="219">
        <f t="shared" si="508"/>
        <v>0</v>
      </c>
      <c r="DC201" s="219">
        <f t="shared" si="509"/>
        <v>0</v>
      </c>
      <c r="DD201" s="213"/>
      <c r="DE201" s="267">
        <f t="shared" si="510"/>
        <v>0</v>
      </c>
      <c r="DF201" s="263" t="e">
        <f t="shared" si="511"/>
        <v>#DIV/0!</v>
      </c>
      <c r="DG201" s="263">
        <f t="shared" si="512"/>
        <v>0</v>
      </c>
      <c r="DH201" s="263" t="e">
        <f t="shared" si="513"/>
        <v>#DIV/0!</v>
      </c>
      <c r="DI201" s="263">
        <f t="shared" si="514"/>
        <v>0</v>
      </c>
      <c r="DJ201" s="268">
        <f t="shared" si="515"/>
        <v>0</v>
      </c>
      <c r="DL201" s="49">
        <f>'He Data'!P203/(1000000000*22413.6)</f>
        <v>0</v>
      </c>
      <c r="DM201" s="45" t="e">
        <f>DL201*('He Data'!Q203/'He Data'!P203)</f>
        <v>#DIV/0!</v>
      </c>
      <c r="DN201" s="50">
        <f t="shared" si="516"/>
        <v>0</v>
      </c>
      <c r="DO201" s="51" t="e">
        <f>DN201*('He Data'!Q203/'He Data'!P203)</f>
        <v>#DIV/0!</v>
      </c>
      <c r="DP201" s="50" t="e">
        <f t="shared" si="517"/>
        <v>#DIV/0!</v>
      </c>
      <c r="DQ201" s="50" t="e">
        <f t="shared" si="518"/>
        <v>#DIV/0!</v>
      </c>
      <c r="DR201" s="50">
        <f>('He Data'!P203/1000000000)*0.0000000008107131194</f>
        <v>0</v>
      </c>
      <c r="DS201" s="50">
        <f>('He Data'!P203/1000000000)/3785.41178*42</f>
        <v>0</v>
      </c>
      <c r="DW201" s="213">
        <f t="shared" si="591"/>
        <v>0</v>
      </c>
      <c r="DX201" s="324" t="e">
        <f t="shared" si="592"/>
        <v>#DIV/0!</v>
      </c>
      <c r="DY201" s="325" t="e">
        <f t="shared" si="519"/>
        <v>#DIV/0!</v>
      </c>
      <c r="DZ201" s="326" t="e">
        <f t="shared" si="520"/>
        <v>#DIV/0!</v>
      </c>
      <c r="EA201" s="326" t="e">
        <f t="shared" si="521"/>
        <v>#DIV/0!</v>
      </c>
      <c r="EB201" s="324" t="e">
        <f t="shared" si="522"/>
        <v>#DIV/0!</v>
      </c>
      <c r="EC201" s="326" t="e">
        <f t="shared" si="523"/>
        <v>#DIV/0!</v>
      </c>
      <c r="ED201" s="324" t="e">
        <f t="shared" si="524"/>
        <v>#DIV/0!</v>
      </c>
      <c r="EE201" s="326"/>
      <c r="EF201" s="457">
        <f>'Picking Information'!B204</f>
        <v>0</v>
      </c>
      <c r="EG201" s="459">
        <f>'Picking Information'!C204</f>
        <v>0</v>
      </c>
      <c r="EH201" s="510">
        <f>IF($EG201="a",'Alpha Ejection Compiler'!G201,IF($EG201="z",'Alpha Ejection Compiler'!N201,IF($EG201="t",'Alpha Ejection Compiler'!U201,IF($EG201="m",'Alpha Ejection Compiler'!AB201,-1))))</f>
        <v>-1</v>
      </c>
      <c r="EI201" s="511">
        <f>'Alpha Ejection Compiler'!E201</f>
        <v>-1</v>
      </c>
      <c r="EJ201" s="30">
        <f>IF($EG201="a",'Alpha Ejection Compiler'!H201,IF($EG201="z",'Alpha Ejection Compiler'!O201,IF($EG201="t",'Alpha Ejection Compiler'!V201,IF($EG201="m",'Alpha Ejection Compiler'!AC201,-1))))</f>
        <v>-1</v>
      </c>
      <c r="EK201" s="30">
        <f>IF($EG201="a",'Alpha Ejection Compiler'!I201,IF($EG201="z",'Alpha Ejection Compiler'!P201,IF($EG201="t",'Alpha Ejection Compiler'!W201,IF($EG201="m",'Alpha Ejection Compiler'!AD201,-1))))</f>
        <v>-1</v>
      </c>
      <c r="EL201" s="30">
        <f>IF($EG201="a",'Alpha Ejection Compiler'!J201,IF($EG201="z",'Alpha Ejection Compiler'!Q201,IF($EG201="t",'Alpha Ejection Compiler'!X201,IF($EG201="m",'Alpha Ejection Compiler'!AE201,-1))))</f>
        <v>-1</v>
      </c>
      <c r="EM201" s="30">
        <f>IF($EG201="a",'Alpha Ejection Compiler'!K201,IF($EG201="z",'Alpha Ejection Compiler'!R201,IF($EG201="t",'Alpha Ejection Compiler'!Y201,IF($EG201="m",'Alpha Ejection Compiler'!AF201,-1))))</f>
        <v>-1</v>
      </c>
      <c r="EN201" s="30">
        <f t="shared" si="525"/>
        <v>-1</v>
      </c>
      <c r="EO201" s="30" t="e">
        <f t="shared" si="526"/>
        <v>#DIV/0!</v>
      </c>
      <c r="EP201" s="213">
        <f t="shared" si="593"/>
        <v>0</v>
      </c>
      <c r="EQ201" s="474" t="e">
        <f t="shared" si="594"/>
        <v>#DIV/0!</v>
      </c>
      <c r="ER201" s="475" t="e">
        <f t="shared" si="527"/>
        <v>#DIV/0!</v>
      </c>
      <c r="ES201" s="473" t="e">
        <f t="shared" si="528"/>
        <v>#DIV/0!</v>
      </c>
      <c r="ET201" s="476" t="e">
        <f t="shared" si="529"/>
        <v>#DIV/0!</v>
      </c>
      <c r="EU201" s="478" t="e">
        <f t="shared" si="530"/>
        <v>#DIV/0!</v>
      </c>
      <c r="EV201" s="477" t="e">
        <f t="shared" si="531"/>
        <v>#DIV/0!</v>
      </c>
      <c r="EW201" s="474" t="e">
        <f t="shared" si="532"/>
        <v>#DIV/0!</v>
      </c>
      <c r="EX201" s="474"/>
      <c r="EZ201" s="128">
        <f t="shared" si="533"/>
        <v>0</v>
      </c>
      <c r="FA201" s="63">
        <f t="shared" si="534"/>
        <v>0</v>
      </c>
      <c r="FB201" s="67">
        <f t="shared" si="535"/>
        <v>0</v>
      </c>
      <c r="FC201" s="63">
        <f t="shared" si="536"/>
        <v>0</v>
      </c>
      <c r="FD201" s="63">
        <f t="shared" si="537"/>
        <v>0</v>
      </c>
      <c r="FE201" s="67" t="e">
        <f t="shared" si="538"/>
        <v>#DIV/0!</v>
      </c>
      <c r="FF201" s="67" t="e">
        <f t="shared" si="539"/>
        <v>#DIV/0!</v>
      </c>
      <c r="FG201" s="64" t="e">
        <f t="shared" si="540"/>
        <v>#DIV/0!</v>
      </c>
      <c r="FH201" s="65" t="e">
        <f t="shared" si="541"/>
        <v>#DIV/0!</v>
      </c>
      <c r="FI201" s="65" t="e">
        <f t="shared" si="542"/>
        <v>#DIV/0!</v>
      </c>
      <c r="FJ201" s="65" t="e">
        <f t="shared" si="543"/>
        <v>#DIV/0!</v>
      </c>
      <c r="FK201" s="63">
        <f t="shared" si="544"/>
        <v>0</v>
      </c>
      <c r="FL201" s="63" t="e">
        <f t="shared" si="545"/>
        <v>#DIV/0!</v>
      </c>
      <c r="FM201" s="63" t="e">
        <f t="shared" si="546"/>
        <v>#DIV/0!</v>
      </c>
      <c r="FN201" s="65" t="e">
        <f t="shared" si="595"/>
        <v>#DIV/0!</v>
      </c>
      <c r="FO201" s="66" t="e">
        <f t="shared" si="547"/>
        <v>#DIV/0!</v>
      </c>
      <c r="FQ201" s="73">
        <f>IF('Picking Information'!U204="Y",'Calculations Page'!FG201,-1)</f>
        <v>-1</v>
      </c>
      <c r="FR201" s="72">
        <f>IF('Picking Information'!U204="Y",'Calculations Page'!FN201,-1)</f>
        <v>-1</v>
      </c>
      <c r="FS201" s="72" t="e">
        <f>IF('Picking Information'!A204="Y",1,'Calculations Page'!X201)</f>
        <v>#DIV/0!</v>
      </c>
      <c r="FT201" s="72">
        <f t="shared" si="596"/>
        <v>99.853999999999999</v>
      </c>
      <c r="FU201" s="72" t="e">
        <f t="shared" si="548"/>
        <v>#DIV/0!</v>
      </c>
      <c r="FV201" s="72" t="e">
        <f t="shared" si="597"/>
        <v>#DIV/0!</v>
      </c>
      <c r="FW201" s="74" t="e">
        <f t="shared" si="549"/>
        <v>#DIV/0!</v>
      </c>
      <c r="FY201" s="79">
        <f t="shared" si="570"/>
        <v>0</v>
      </c>
      <c r="FZ201" s="80" t="e">
        <f t="shared" si="571"/>
        <v>#DIV/0!</v>
      </c>
      <c r="GA201" s="80">
        <f>(DE201/1000)/'Calculations Page'!EH201</f>
        <v>0</v>
      </c>
      <c r="GB201" s="80" t="e">
        <f t="shared" si="572"/>
        <v>#DIV/0!</v>
      </c>
      <c r="GC201" s="80">
        <f>(DG201/1000)/'Calculations Page'!EH201</f>
        <v>0</v>
      </c>
      <c r="GD201" s="80" t="e">
        <f t="shared" si="573"/>
        <v>#DIV/0!</v>
      </c>
      <c r="GE201" s="80">
        <f>(DI201/1000)/'Calculations Page'!EH201</f>
        <v>0</v>
      </c>
      <c r="GF201" s="80" t="e">
        <f t="shared" si="574"/>
        <v>#DIV/0!</v>
      </c>
      <c r="GG201" s="81">
        <f t="shared" si="550"/>
        <v>0</v>
      </c>
      <c r="GH201" s="516">
        <f t="shared" si="575"/>
        <v>0</v>
      </c>
      <c r="GI201" s="515"/>
      <c r="GJ201" s="243"/>
      <c r="GK201" s="85" t="str">
        <f t="shared" si="551"/>
        <v>0.000</v>
      </c>
      <c r="GL201" s="86" t="e">
        <f t="shared" si="552"/>
        <v>#DIV/0!</v>
      </c>
      <c r="GM201" s="86" t="str">
        <f t="shared" si="553"/>
        <v>0.00</v>
      </c>
      <c r="GN201" s="86" t="e">
        <f t="shared" si="554"/>
        <v>#DIV/0!</v>
      </c>
      <c r="GO201" s="86" t="str">
        <f t="shared" si="555"/>
        <v>0.00</v>
      </c>
      <c r="GP201" s="86" t="e">
        <f t="shared" si="556"/>
        <v>#DIV/0!</v>
      </c>
      <c r="GQ201" s="86" t="str">
        <f t="shared" si="557"/>
        <v>0.00</v>
      </c>
      <c r="GR201" s="86" t="e">
        <f t="shared" si="558"/>
        <v>#DIV/0!</v>
      </c>
      <c r="GS201" s="86" t="str">
        <f t="shared" si="559"/>
        <v>-1.00</v>
      </c>
      <c r="GT201" s="86" t="e">
        <f t="shared" si="560"/>
        <v>#DIV/0!</v>
      </c>
      <c r="GU201" s="86" t="e">
        <f t="shared" si="561"/>
        <v>#DIV/0!</v>
      </c>
      <c r="GV201" s="87" t="e">
        <f t="shared" si="562"/>
        <v>#DIV/0!</v>
      </c>
      <c r="GW201" s="87" t="str">
        <f t="shared" si="563"/>
        <v>-1.00</v>
      </c>
      <c r="GX201" s="129"/>
      <c r="GY201" s="93"/>
    </row>
    <row r="202" spans="1:207">
      <c r="A202" s="39">
        <f>'Picking Information'!B205</f>
        <v>0</v>
      </c>
      <c r="B202" s="40">
        <f>'Picking Information'!D205</f>
        <v>0</v>
      </c>
      <c r="C202" s="40">
        <f>'Picking Information'!E205</f>
        <v>0</v>
      </c>
      <c r="D202" s="45">
        <f>'Picking Information'!F205</f>
        <v>0</v>
      </c>
      <c r="E202" s="45">
        <v>1</v>
      </c>
      <c r="F202" s="121">
        <f>'Picking Information'!H205</f>
        <v>0</v>
      </c>
      <c r="G202" s="121">
        <f>'Picking Information'!I205</f>
        <v>0</v>
      </c>
      <c r="H202" s="121">
        <f>'Picking Information'!J205</f>
        <v>0</v>
      </c>
      <c r="I202" s="121">
        <f>'Picking Information'!K205</f>
        <v>0</v>
      </c>
      <c r="J202" s="121">
        <f t="shared" si="459"/>
        <v>0</v>
      </c>
      <c r="K202" s="121">
        <f t="shared" si="460"/>
        <v>0</v>
      </c>
      <c r="L202" s="121">
        <f t="shared" si="461"/>
        <v>0</v>
      </c>
      <c r="M202" s="121">
        <f>IF('Picking Information'!P205="N",'Calculations Page'!F202*1.5,'Calculations Page'!F202)</f>
        <v>0</v>
      </c>
      <c r="N202" s="46">
        <f>'Picking Information'!R205</f>
        <v>0</v>
      </c>
      <c r="O202" s="222"/>
      <c r="P202" s="47">
        <f t="shared" si="462"/>
        <v>0</v>
      </c>
      <c r="Q202" s="306">
        <f t="shared" si="463"/>
        <v>-1</v>
      </c>
      <c r="R202" s="47">
        <f t="shared" si="464"/>
        <v>1</v>
      </c>
      <c r="S202" s="47" t="e">
        <f t="shared" si="465"/>
        <v>#DIV/0!</v>
      </c>
      <c r="T202" s="47" t="e">
        <f t="shared" si="466"/>
        <v>#DIV/0!</v>
      </c>
      <c r="U202" s="47">
        <f t="shared" si="467"/>
        <v>0.77821011673151741</v>
      </c>
      <c r="V202" s="47" t="e">
        <f t="shared" si="468"/>
        <v>#DIV/0!</v>
      </c>
      <c r="W202" s="47" t="e">
        <f t="shared" si="469"/>
        <v>#DIV/0!</v>
      </c>
      <c r="X202" s="239" t="e">
        <f t="shared" si="470"/>
        <v>#DIV/0!</v>
      </c>
      <c r="Y202" s="306">
        <f t="shared" si="576"/>
        <v>-6350.29</v>
      </c>
      <c r="Z202" s="306">
        <f t="shared" si="577"/>
        <v>-5</v>
      </c>
      <c r="AA202" s="192"/>
      <c r="AB202" s="192"/>
      <c r="AC202" s="192"/>
      <c r="AD202" s="192"/>
      <c r="AE202" s="192"/>
      <c r="AF202" s="192"/>
      <c r="AG202" s="251">
        <f t="shared" si="564"/>
        <v>1433738424205.7283</v>
      </c>
      <c r="AH202" s="246">
        <f t="shared" si="471"/>
        <v>8608725199.2922001</v>
      </c>
      <c r="AI202" s="246">
        <f t="shared" si="565"/>
        <v>1691112105561.1543</v>
      </c>
      <c r="AJ202" s="246">
        <f t="shared" si="472"/>
        <v>13847555888.523577</v>
      </c>
      <c r="AK202" s="246">
        <f t="shared" si="566"/>
        <v>174546574.43947619</v>
      </c>
      <c r="AL202" s="246">
        <f t="shared" si="473"/>
        <v>79527107.403615773</v>
      </c>
      <c r="AM202" s="213">
        <f t="shared" si="578"/>
        <v>0</v>
      </c>
      <c r="AN202" s="256">
        <f t="shared" si="474"/>
        <v>1303284548.9639471</v>
      </c>
      <c r="AO202" s="252">
        <f t="shared" si="475"/>
        <v>1433738424205.7283</v>
      </c>
      <c r="AP202" s="252">
        <f t="shared" si="567"/>
        <v>-2.199E-3</v>
      </c>
      <c r="AQ202" s="252">
        <f t="shared" si="568"/>
        <v>-0.99998423165137618</v>
      </c>
      <c r="AR202" s="252">
        <f t="shared" si="476"/>
        <v>8608725199.2922001</v>
      </c>
      <c r="AS202" s="252">
        <f t="shared" si="569"/>
        <v>1.6318924942564423E-4</v>
      </c>
      <c r="AT202" s="252">
        <f t="shared" si="477"/>
        <v>-7.452123257462559E-2</v>
      </c>
      <c r="AU202" s="252">
        <f t="shared" si="478"/>
        <v>137290153.01859486</v>
      </c>
      <c r="AV202" s="252">
        <f t="shared" si="579"/>
        <v>9456562.6330664139</v>
      </c>
      <c r="AW202" s="252">
        <f t="shared" si="479"/>
        <v>996169.97067578149</v>
      </c>
      <c r="AX202" s="252">
        <f t="shared" si="580"/>
        <v>2673662207.5426502</v>
      </c>
      <c r="AY202" s="252">
        <f t="shared" si="581"/>
        <v>1691112105561.1543</v>
      </c>
      <c r="AZ202" s="252">
        <f t="shared" si="582"/>
        <v>-0.13029600894067567</v>
      </c>
      <c r="BA202" s="252">
        <f t="shared" si="583"/>
        <v>-1</v>
      </c>
      <c r="BB202" s="252">
        <f t="shared" si="584"/>
        <v>13847555888.523577</v>
      </c>
      <c r="BC202" s="252">
        <f t="shared" si="585"/>
        <v>5.34545603211162E-4</v>
      </c>
      <c r="BD202" s="252">
        <f t="shared" si="586"/>
        <v>-4.1025163014571245E-3</v>
      </c>
      <c r="BE202" s="252">
        <f t="shared" si="587"/>
        <v>26831629.130094022</v>
      </c>
      <c r="BF202" s="252">
        <f t="shared" si="480"/>
        <v>269331.52955150726</v>
      </c>
      <c r="BG202" s="252">
        <f t="shared" si="481"/>
        <v>124328.76421099737</v>
      </c>
      <c r="BH202" s="213"/>
      <c r="BI202" s="213"/>
      <c r="BJ202" s="213"/>
      <c r="BK202" s="213"/>
      <c r="BL202" s="213">
        <f t="shared" si="588"/>
        <v>0</v>
      </c>
      <c r="BM202" s="485">
        <f>(($AC$20-'ICPMS Data'!V203)/('ICPMS Data'!V203/$AC$12-1)*AG202)</f>
        <v>-1850960534.9337795</v>
      </c>
      <c r="BN202" s="485">
        <f t="shared" si="482"/>
        <v>1433738424205.7283</v>
      </c>
      <c r="BO202" s="485">
        <f>$AC$33-'ICPMS Data'!V203</f>
        <v>9.9999999999999995E-7</v>
      </c>
      <c r="BP202" s="485">
        <f>'ICPMS Data'!V203/$AC$12-1</f>
        <v>-1</v>
      </c>
      <c r="BQ202" s="485">
        <f t="shared" si="483"/>
        <v>8608725199.2922001</v>
      </c>
      <c r="BR202" s="485">
        <f>SQRT($AD$33^2+'ICPMS Data'!W203^2)</f>
        <v>1.0000000000000001E-9</v>
      </c>
      <c r="BS202" s="485" t="e">
        <f>BP202*SQRT(('ICPMS Data'!W203/'ICPMS Data'!V203)^2+($AE$12/$AC$12)^2)</f>
        <v>#DIV/0!</v>
      </c>
      <c r="BT202" s="485" t="e">
        <f t="shared" si="484"/>
        <v>#DIV/0!</v>
      </c>
      <c r="BU202" s="485">
        <f t="shared" si="589"/>
        <v>-13430470.148556642</v>
      </c>
      <c r="BV202" s="485" t="e">
        <f t="shared" si="485"/>
        <v>#DIV/0!</v>
      </c>
      <c r="BW202" s="485">
        <f>AI202*(($AC$21-'ICPMS Data'!X203)/('ICPMS Data'!X203/$AC$13-1))</f>
        <v>-217673186930.44394</v>
      </c>
      <c r="BX202" s="485">
        <f t="shared" si="486"/>
        <v>1691112105561.1543</v>
      </c>
      <c r="BY202" s="485">
        <f>$AC$34-'ICPMS Data'!X203</f>
        <v>9.9999999999999995E-7</v>
      </c>
      <c r="BZ202" s="485">
        <f>'ICPMS Data'!X203/$AC$13-1</f>
        <v>-1</v>
      </c>
      <c r="CA202" s="485">
        <f t="shared" si="487"/>
        <v>13847555888.523577</v>
      </c>
      <c r="CB202" s="485">
        <f>SQRT($AD$34^2+'ICPMS Data'!Y203^2)</f>
        <v>1.0000000000000001E-9</v>
      </c>
      <c r="CC202" s="485" t="e">
        <f>BZ202*SQRT(('ICPMS Data'!Y203/'ICPMS Data'!X203)^2+($AE$13/$AC$13)^2)</f>
        <v>#DIV/0!</v>
      </c>
      <c r="CD202" s="485" t="e">
        <f t="shared" si="488"/>
        <v>#DIV/0!</v>
      </c>
      <c r="CE202" s="485">
        <f>AK202*'ICPMS Data'!Z203</f>
        <v>0</v>
      </c>
      <c r="CF202" s="485" t="e">
        <f>CE202*SQRT((AL202/AK202)^2+('ICPMS Data'!AA203/'ICPMS Data'!Z203)^2)</f>
        <v>#DIV/0!</v>
      </c>
      <c r="CG202" s="213">
        <f t="shared" si="489"/>
        <v>0</v>
      </c>
      <c r="CH202" s="262">
        <f t="shared" si="490"/>
        <v>-3154245083.8977265</v>
      </c>
      <c r="CI202" s="257" t="e">
        <f t="shared" si="491"/>
        <v>#DIV/0!</v>
      </c>
      <c r="CJ202" s="257">
        <f t="shared" si="590"/>
        <v>-22887032.781623054</v>
      </c>
      <c r="CK202" s="257" t="e">
        <f t="shared" si="492"/>
        <v>#DIV/0!</v>
      </c>
      <c r="CL202" s="262">
        <f t="shared" si="493"/>
        <v>-220346849137.9866</v>
      </c>
      <c r="CM202" s="257" t="e">
        <f t="shared" si="494"/>
        <v>#DIV/0!</v>
      </c>
      <c r="CN202" s="262">
        <f t="shared" si="495"/>
        <v>-269331.52955150726</v>
      </c>
      <c r="CO202" s="257" t="e">
        <f t="shared" si="496"/>
        <v>#DIV/0!</v>
      </c>
      <c r="CP202" s="286"/>
      <c r="CQ202" s="218">
        <f t="shared" si="497"/>
        <v>0</v>
      </c>
      <c r="CR202" s="48" t="e">
        <f t="shared" si="498"/>
        <v>#DIV/0!</v>
      </c>
      <c r="CS202" s="219">
        <f t="shared" si="499"/>
        <v>0</v>
      </c>
      <c r="CT202" s="219" t="e">
        <f t="shared" si="500"/>
        <v>#DIV/0!</v>
      </c>
      <c r="CU202" s="323" t="e">
        <f t="shared" si="501"/>
        <v>#DIV/0!</v>
      </c>
      <c r="CV202" s="219">
        <f t="shared" si="502"/>
        <v>0</v>
      </c>
      <c r="CW202" s="219" t="e">
        <f t="shared" si="503"/>
        <v>#DIV/0!</v>
      </c>
      <c r="CX202" s="323" t="e">
        <f t="shared" si="504"/>
        <v>#DIV/0!</v>
      </c>
      <c r="CY202" s="48">
        <f t="shared" si="505"/>
        <v>0</v>
      </c>
      <c r="CZ202" s="48" t="e">
        <f t="shared" si="506"/>
        <v>#DIV/0!</v>
      </c>
      <c r="DA202" s="323" t="e">
        <f t="shared" si="507"/>
        <v>#DIV/0!</v>
      </c>
      <c r="DB202" s="219">
        <f t="shared" si="508"/>
        <v>0</v>
      </c>
      <c r="DC202" s="219">
        <f t="shared" si="509"/>
        <v>0</v>
      </c>
      <c r="DD202" s="213"/>
      <c r="DE202" s="267">
        <f t="shared" si="510"/>
        <v>0</v>
      </c>
      <c r="DF202" s="263" t="e">
        <f t="shared" si="511"/>
        <v>#DIV/0!</v>
      </c>
      <c r="DG202" s="263">
        <f t="shared" si="512"/>
        <v>0</v>
      </c>
      <c r="DH202" s="263" t="e">
        <f t="shared" si="513"/>
        <v>#DIV/0!</v>
      </c>
      <c r="DI202" s="263">
        <f t="shared" si="514"/>
        <v>0</v>
      </c>
      <c r="DJ202" s="268">
        <f t="shared" si="515"/>
        <v>0</v>
      </c>
      <c r="DL202" s="49">
        <f>'He Data'!P204/(1000000000*22413.6)</f>
        <v>0</v>
      </c>
      <c r="DM202" s="45" t="e">
        <f>DL202*('He Data'!Q204/'He Data'!P204)</f>
        <v>#DIV/0!</v>
      </c>
      <c r="DN202" s="50">
        <f t="shared" si="516"/>
        <v>0</v>
      </c>
      <c r="DO202" s="51" t="e">
        <f>DN202*('He Data'!Q204/'He Data'!P204)</f>
        <v>#DIV/0!</v>
      </c>
      <c r="DP202" s="50" t="e">
        <f t="shared" si="517"/>
        <v>#DIV/0!</v>
      </c>
      <c r="DQ202" s="50" t="e">
        <f t="shared" si="518"/>
        <v>#DIV/0!</v>
      </c>
      <c r="DR202" s="50">
        <f>('He Data'!P204/1000000000)*0.0000000008107131194</f>
        <v>0</v>
      </c>
      <c r="DS202" s="50">
        <f>('He Data'!P204/1000000000)/3785.41178*42</f>
        <v>0</v>
      </c>
      <c r="DW202" s="213">
        <f t="shared" si="591"/>
        <v>0</v>
      </c>
      <c r="DX202" s="324" t="e">
        <f t="shared" si="592"/>
        <v>#DIV/0!</v>
      </c>
      <c r="DY202" s="325" t="e">
        <f t="shared" si="519"/>
        <v>#DIV/0!</v>
      </c>
      <c r="DZ202" s="326" t="e">
        <f t="shared" si="520"/>
        <v>#DIV/0!</v>
      </c>
      <c r="EA202" s="326" t="e">
        <f t="shared" si="521"/>
        <v>#DIV/0!</v>
      </c>
      <c r="EB202" s="324" t="e">
        <f t="shared" si="522"/>
        <v>#DIV/0!</v>
      </c>
      <c r="EC202" s="326" t="e">
        <f t="shared" si="523"/>
        <v>#DIV/0!</v>
      </c>
      <c r="ED202" s="324" t="e">
        <f t="shared" si="524"/>
        <v>#DIV/0!</v>
      </c>
      <c r="EE202" s="326"/>
      <c r="EF202" s="457">
        <f>'Picking Information'!B205</f>
        <v>0</v>
      </c>
      <c r="EG202" s="459">
        <f>'Picking Information'!C205</f>
        <v>0</v>
      </c>
      <c r="EH202" s="510">
        <f>IF($EG202="a",'Alpha Ejection Compiler'!G202,IF($EG202="z",'Alpha Ejection Compiler'!N202,IF($EG202="t",'Alpha Ejection Compiler'!U202,IF($EG202="m",'Alpha Ejection Compiler'!AB202,-1))))</f>
        <v>-1</v>
      </c>
      <c r="EI202" s="511">
        <f>'Alpha Ejection Compiler'!E202</f>
        <v>-1</v>
      </c>
      <c r="EJ202" s="30">
        <f>IF($EG202="a",'Alpha Ejection Compiler'!H202,IF($EG202="z",'Alpha Ejection Compiler'!O202,IF($EG202="t",'Alpha Ejection Compiler'!V202,IF($EG202="m",'Alpha Ejection Compiler'!AC202,-1))))</f>
        <v>-1</v>
      </c>
      <c r="EK202" s="30">
        <f>IF($EG202="a",'Alpha Ejection Compiler'!I202,IF($EG202="z",'Alpha Ejection Compiler'!P202,IF($EG202="t",'Alpha Ejection Compiler'!W202,IF($EG202="m",'Alpha Ejection Compiler'!AD202,-1))))</f>
        <v>-1</v>
      </c>
      <c r="EL202" s="30">
        <f>IF($EG202="a",'Alpha Ejection Compiler'!J202,IF($EG202="z",'Alpha Ejection Compiler'!Q202,IF($EG202="t",'Alpha Ejection Compiler'!X202,IF($EG202="m",'Alpha Ejection Compiler'!AE202,-1))))</f>
        <v>-1</v>
      </c>
      <c r="EM202" s="30">
        <f>IF($EG202="a",'Alpha Ejection Compiler'!K202,IF($EG202="z",'Alpha Ejection Compiler'!R202,IF($EG202="t",'Alpha Ejection Compiler'!Y202,IF($EG202="m",'Alpha Ejection Compiler'!AF202,-1))))</f>
        <v>-1</v>
      </c>
      <c r="EN202" s="30">
        <f t="shared" si="525"/>
        <v>-1</v>
      </c>
      <c r="EO202" s="30" t="e">
        <f t="shared" si="526"/>
        <v>#DIV/0!</v>
      </c>
      <c r="EP202" s="213">
        <f t="shared" si="593"/>
        <v>0</v>
      </c>
      <c r="EQ202" s="474" t="e">
        <f t="shared" si="594"/>
        <v>#DIV/0!</v>
      </c>
      <c r="ER202" s="475" t="e">
        <f t="shared" si="527"/>
        <v>#DIV/0!</v>
      </c>
      <c r="ES202" s="473" t="e">
        <f t="shared" si="528"/>
        <v>#DIV/0!</v>
      </c>
      <c r="ET202" s="476" t="e">
        <f t="shared" si="529"/>
        <v>#DIV/0!</v>
      </c>
      <c r="EU202" s="478" t="e">
        <f t="shared" si="530"/>
        <v>#DIV/0!</v>
      </c>
      <c r="EV202" s="477" t="e">
        <f t="shared" si="531"/>
        <v>#DIV/0!</v>
      </c>
      <c r="EW202" s="474" t="e">
        <f t="shared" si="532"/>
        <v>#DIV/0!</v>
      </c>
      <c r="EX202" s="474"/>
      <c r="EZ202" s="128">
        <f t="shared" si="533"/>
        <v>0</v>
      </c>
      <c r="FA202" s="63">
        <f t="shared" si="534"/>
        <v>0</v>
      </c>
      <c r="FB202" s="67">
        <f t="shared" si="535"/>
        <v>0</v>
      </c>
      <c r="FC202" s="63">
        <f t="shared" si="536"/>
        <v>0</v>
      </c>
      <c r="FD202" s="63">
        <f t="shared" si="537"/>
        <v>0</v>
      </c>
      <c r="FE202" s="67" t="e">
        <f t="shared" si="538"/>
        <v>#DIV/0!</v>
      </c>
      <c r="FF202" s="67" t="e">
        <f t="shared" si="539"/>
        <v>#DIV/0!</v>
      </c>
      <c r="FG202" s="64" t="e">
        <f t="shared" si="540"/>
        <v>#DIV/0!</v>
      </c>
      <c r="FH202" s="65" t="e">
        <f t="shared" si="541"/>
        <v>#DIV/0!</v>
      </c>
      <c r="FI202" s="65" t="e">
        <f t="shared" si="542"/>
        <v>#DIV/0!</v>
      </c>
      <c r="FJ202" s="65" t="e">
        <f t="shared" si="543"/>
        <v>#DIV/0!</v>
      </c>
      <c r="FK202" s="63">
        <f t="shared" si="544"/>
        <v>0</v>
      </c>
      <c r="FL202" s="63" t="e">
        <f t="shared" si="545"/>
        <v>#DIV/0!</v>
      </c>
      <c r="FM202" s="63" t="e">
        <f t="shared" si="546"/>
        <v>#DIV/0!</v>
      </c>
      <c r="FN202" s="65" t="e">
        <f t="shared" si="595"/>
        <v>#DIV/0!</v>
      </c>
      <c r="FO202" s="66" t="e">
        <f t="shared" si="547"/>
        <v>#DIV/0!</v>
      </c>
      <c r="FQ202" s="73">
        <f>IF('Picking Information'!U205="Y",'Calculations Page'!FG202,-1)</f>
        <v>-1</v>
      </c>
      <c r="FR202" s="72">
        <f>IF('Picking Information'!U205="Y",'Calculations Page'!FN202,-1)</f>
        <v>-1</v>
      </c>
      <c r="FS202" s="72" t="e">
        <f>IF('Picking Information'!A205="Y",1,'Calculations Page'!X202)</f>
        <v>#DIV/0!</v>
      </c>
      <c r="FT202" s="72">
        <f t="shared" si="596"/>
        <v>99.853999999999999</v>
      </c>
      <c r="FU202" s="72" t="e">
        <f t="shared" si="548"/>
        <v>#DIV/0!</v>
      </c>
      <c r="FV202" s="72" t="e">
        <f t="shared" si="597"/>
        <v>#DIV/0!</v>
      </c>
      <c r="FW202" s="74" t="e">
        <f t="shared" si="549"/>
        <v>#DIV/0!</v>
      </c>
      <c r="FY202" s="79">
        <f t="shared" si="570"/>
        <v>0</v>
      </c>
      <c r="FZ202" s="80" t="e">
        <f t="shared" si="571"/>
        <v>#DIV/0!</v>
      </c>
      <c r="GA202" s="80">
        <f>(DE202/1000)/'Calculations Page'!EH202</f>
        <v>0</v>
      </c>
      <c r="GB202" s="80" t="e">
        <f t="shared" si="572"/>
        <v>#DIV/0!</v>
      </c>
      <c r="GC202" s="80">
        <f>(DG202/1000)/'Calculations Page'!EH202</f>
        <v>0</v>
      </c>
      <c r="GD202" s="80" t="e">
        <f t="shared" si="573"/>
        <v>#DIV/0!</v>
      </c>
      <c r="GE202" s="80">
        <f>(DI202/1000)/'Calculations Page'!EH202</f>
        <v>0</v>
      </c>
      <c r="GF202" s="80" t="e">
        <f t="shared" si="574"/>
        <v>#DIV/0!</v>
      </c>
      <c r="GG202" s="81">
        <f t="shared" si="550"/>
        <v>0</v>
      </c>
      <c r="GH202" s="516">
        <f t="shared" si="575"/>
        <v>0</v>
      </c>
      <c r="GI202" s="515"/>
      <c r="GJ202" s="243"/>
      <c r="GK202" s="85" t="str">
        <f t="shared" si="551"/>
        <v>0.000</v>
      </c>
      <c r="GL202" s="86" t="e">
        <f t="shared" si="552"/>
        <v>#DIV/0!</v>
      </c>
      <c r="GM202" s="86" t="str">
        <f t="shared" si="553"/>
        <v>0.00</v>
      </c>
      <c r="GN202" s="86" t="e">
        <f t="shared" si="554"/>
        <v>#DIV/0!</v>
      </c>
      <c r="GO202" s="86" t="str">
        <f t="shared" si="555"/>
        <v>0.00</v>
      </c>
      <c r="GP202" s="86" t="e">
        <f t="shared" si="556"/>
        <v>#DIV/0!</v>
      </c>
      <c r="GQ202" s="86" t="str">
        <f t="shared" si="557"/>
        <v>0.00</v>
      </c>
      <c r="GR202" s="86" t="e">
        <f t="shared" si="558"/>
        <v>#DIV/0!</v>
      </c>
      <c r="GS202" s="86" t="str">
        <f t="shared" si="559"/>
        <v>-1.00</v>
      </c>
      <c r="GT202" s="86" t="e">
        <f t="shared" si="560"/>
        <v>#DIV/0!</v>
      </c>
      <c r="GU202" s="86" t="e">
        <f t="shared" si="561"/>
        <v>#DIV/0!</v>
      </c>
      <c r="GV202" s="87" t="e">
        <f t="shared" si="562"/>
        <v>#DIV/0!</v>
      </c>
      <c r="GW202" s="87" t="str">
        <f t="shared" si="563"/>
        <v>-1.00</v>
      </c>
      <c r="GX202" s="129"/>
      <c r="GY202" s="93"/>
    </row>
    <row r="203" spans="1:207">
      <c r="A203" s="39">
        <f>'Picking Information'!B206</f>
        <v>0</v>
      </c>
      <c r="B203" s="40">
        <f>'Picking Information'!D206</f>
        <v>0</v>
      </c>
      <c r="C203" s="40">
        <f>'Picking Information'!E206</f>
        <v>0</v>
      </c>
      <c r="D203" s="45">
        <f>'Picking Information'!F206</f>
        <v>0</v>
      </c>
      <c r="E203" s="45">
        <v>1</v>
      </c>
      <c r="F203" s="121">
        <f>'Picking Information'!H206</f>
        <v>0</v>
      </c>
      <c r="G203" s="121">
        <f>'Picking Information'!I206</f>
        <v>0</v>
      </c>
      <c r="H203" s="121">
        <f>'Picking Information'!J206</f>
        <v>0</v>
      </c>
      <c r="I203" s="121">
        <f>'Picking Information'!K206</f>
        <v>0</v>
      </c>
      <c r="J203" s="121">
        <f t="shared" si="459"/>
        <v>0</v>
      </c>
      <c r="K203" s="121">
        <f t="shared" si="460"/>
        <v>0</v>
      </c>
      <c r="L203" s="121">
        <f t="shared" si="461"/>
        <v>0</v>
      </c>
      <c r="M203" s="121">
        <f>IF('Picking Information'!P206="N",'Calculations Page'!F203*1.5,'Calculations Page'!F203)</f>
        <v>0</v>
      </c>
      <c r="N203" s="46">
        <f>'Picking Information'!R206</f>
        <v>0</v>
      </c>
      <c r="O203" s="222"/>
      <c r="P203" s="47">
        <f t="shared" si="462"/>
        <v>0</v>
      </c>
      <c r="Q203" s="306">
        <f t="shared" si="463"/>
        <v>-1</v>
      </c>
      <c r="R203" s="47">
        <f t="shared" si="464"/>
        <v>1</v>
      </c>
      <c r="S203" s="47" t="e">
        <f t="shared" si="465"/>
        <v>#DIV/0!</v>
      </c>
      <c r="T203" s="47" t="e">
        <f t="shared" si="466"/>
        <v>#DIV/0!</v>
      </c>
      <c r="U203" s="47">
        <f t="shared" si="467"/>
        <v>0.77821011673151741</v>
      </c>
      <c r="V203" s="47" t="e">
        <f t="shared" si="468"/>
        <v>#DIV/0!</v>
      </c>
      <c r="W203" s="47" t="e">
        <f t="shared" si="469"/>
        <v>#DIV/0!</v>
      </c>
      <c r="X203" s="239" t="e">
        <f t="shared" si="470"/>
        <v>#DIV/0!</v>
      </c>
      <c r="Y203" s="306">
        <f t="shared" si="576"/>
        <v>-6350.29</v>
      </c>
      <c r="Z203" s="306">
        <f t="shared" si="577"/>
        <v>-5</v>
      </c>
      <c r="AA203" s="192"/>
      <c r="AB203" s="192"/>
      <c r="AC203" s="192"/>
      <c r="AD203" s="192"/>
      <c r="AE203" s="192"/>
      <c r="AF203" s="192"/>
      <c r="AG203" s="251">
        <f t="shared" si="564"/>
        <v>1433738424205.7283</v>
      </c>
      <c r="AH203" s="246">
        <f t="shared" si="471"/>
        <v>8608725199.2922001</v>
      </c>
      <c r="AI203" s="246">
        <f t="shared" si="565"/>
        <v>1691112105561.1543</v>
      </c>
      <c r="AJ203" s="246">
        <f t="shared" si="472"/>
        <v>13847555888.523577</v>
      </c>
      <c r="AK203" s="246">
        <f t="shared" si="566"/>
        <v>174546574.43947619</v>
      </c>
      <c r="AL203" s="246">
        <f t="shared" si="473"/>
        <v>79527107.403615773</v>
      </c>
      <c r="AM203" s="213">
        <f t="shared" si="578"/>
        <v>0</v>
      </c>
      <c r="AN203" s="256">
        <f t="shared" si="474"/>
        <v>1303284548.9639471</v>
      </c>
      <c r="AO203" s="252">
        <f t="shared" si="475"/>
        <v>1433738424205.7283</v>
      </c>
      <c r="AP203" s="252">
        <f t="shared" si="567"/>
        <v>-2.199E-3</v>
      </c>
      <c r="AQ203" s="252">
        <f t="shared" si="568"/>
        <v>-0.99998423165137618</v>
      </c>
      <c r="AR203" s="252">
        <f t="shared" si="476"/>
        <v>8608725199.2922001</v>
      </c>
      <c r="AS203" s="252">
        <f t="shared" si="569"/>
        <v>1.6318924942564423E-4</v>
      </c>
      <c r="AT203" s="252">
        <f t="shared" si="477"/>
        <v>-7.452123257462559E-2</v>
      </c>
      <c r="AU203" s="252">
        <f t="shared" si="478"/>
        <v>137290153.01859486</v>
      </c>
      <c r="AV203" s="252">
        <f t="shared" si="579"/>
        <v>9456562.6330664139</v>
      </c>
      <c r="AW203" s="252">
        <f t="shared" si="479"/>
        <v>996169.97067578149</v>
      </c>
      <c r="AX203" s="252">
        <f t="shared" si="580"/>
        <v>2673662207.5426502</v>
      </c>
      <c r="AY203" s="252">
        <f t="shared" si="581"/>
        <v>1691112105561.1543</v>
      </c>
      <c r="AZ203" s="252">
        <f t="shared" si="582"/>
        <v>-0.13029600894067567</v>
      </c>
      <c r="BA203" s="252">
        <f t="shared" si="583"/>
        <v>-1</v>
      </c>
      <c r="BB203" s="252">
        <f t="shared" si="584"/>
        <v>13847555888.523577</v>
      </c>
      <c r="BC203" s="252">
        <f t="shared" si="585"/>
        <v>5.34545603211162E-4</v>
      </c>
      <c r="BD203" s="252">
        <f t="shared" si="586"/>
        <v>-4.1025163014571245E-3</v>
      </c>
      <c r="BE203" s="252">
        <f t="shared" si="587"/>
        <v>26831629.130094022</v>
      </c>
      <c r="BF203" s="252">
        <f t="shared" si="480"/>
        <v>269331.52955150726</v>
      </c>
      <c r="BG203" s="252">
        <f t="shared" si="481"/>
        <v>124328.76421099737</v>
      </c>
      <c r="BH203" s="213"/>
      <c r="BI203" s="213"/>
      <c r="BJ203" s="213"/>
      <c r="BK203" s="213"/>
      <c r="BL203" s="213">
        <f t="shared" si="588"/>
        <v>0</v>
      </c>
      <c r="BM203" s="485">
        <f>(($AC$20-'ICPMS Data'!V204)/('ICPMS Data'!V204/$AC$12-1)*AG203)</f>
        <v>-1850960534.9337795</v>
      </c>
      <c r="BN203" s="485">
        <f t="shared" si="482"/>
        <v>1433738424205.7283</v>
      </c>
      <c r="BO203" s="485">
        <f>$AC$33-'ICPMS Data'!V204</f>
        <v>9.9999999999999995E-7</v>
      </c>
      <c r="BP203" s="485">
        <f>'ICPMS Data'!V204/$AC$12-1</f>
        <v>-1</v>
      </c>
      <c r="BQ203" s="485">
        <f t="shared" si="483"/>
        <v>8608725199.2922001</v>
      </c>
      <c r="BR203" s="485">
        <f>SQRT($AD$33^2+'ICPMS Data'!W204^2)</f>
        <v>1.0000000000000001E-9</v>
      </c>
      <c r="BS203" s="485" t="e">
        <f>BP203*SQRT(('ICPMS Data'!W204/'ICPMS Data'!V204)^2+($AE$12/$AC$12)^2)</f>
        <v>#DIV/0!</v>
      </c>
      <c r="BT203" s="485" t="e">
        <f t="shared" si="484"/>
        <v>#DIV/0!</v>
      </c>
      <c r="BU203" s="485">
        <f t="shared" si="589"/>
        <v>-13430470.148556642</v>
      </c>
      <c r="BV203" s="485" t="e">
        <f t="shared" si="485"/>
        <v>#DIV/0!</v>
      </c>
      <c r="BW203" s="485">
        <f>AI203*(($AC$21-'ICPMS Data'!X204)/('ICPMS Data'!X204/$AC$13-1))</f>
        <v>-217673186930.44394</v>
      </c>
      <c r="BX203" s="485">
        <f t="shared" si="486"/>
        <v>1691112105561.1543</v>
      </c>
      <c r="BY203" s="485">
        <f>$AC$34-'ICPMS Data'!X204</f>
        <v>9.9999999999999995E-7</v>
      </c>
      <c r="BZ203" s="485">
        <f>'ICPMS Data'!X204/$AC$13-1</f>
        <v>-1</v>
      </c>
      <c r="CA203" s="485">
        <f t="shared" si="487"/>
        <v>13847555888.523577</v>
      </c>
      <c r="CB203" s="485">
        <f>SQRT($AD$34^2+'ICPMS Data'!Y204^2)</f>
        <v>1.0000000000000001E-9</v>
      </c>
      <c r="CC203" s="485" t="e">
        <f>BZ203*SQRT(('ICPMS Data'!Y204/'ICPMS Data'!X204)^2+($AE$13/$AC$13)^2)</f>
        <v>#DIV/0!</v>
      </c>
      <c r="CD203" s="485" t="e">
        <f t="shared" si="488"/>
        <v>#DIV/0!</v>
      </c>
      <c r="CE203" s="485">
        <f>AK203*'ICPMS Data'!Z204</f>
        <v>0</v>
      </c>
      <c r="CF203" s="485" t="e">
        <f>CE203*SQRT((AL203/AK203)^2+('ICPMS Data'!AA204/'ICPMS Data'!Z204)^2)</f>
        <v>#DIV/0!</v>
      </c>
      <c r="CG203" s="213">
        <f t="shared" si="489"/>
        <v>0</v>
      </c>
      <c r="CH203" s="262">
        <f t="shared" si="490"/>
        <v>-3154245083.8977265</v>
      </c>
      <c r="CI203" s="257" t="e">
        <f t="shared" si="491"/>
        <v>#DIV/0!</v>
      </c>
      <c r="CJ203" s="257">
        <f t="shared" si="590"/>
        <v>-22887032.781623054</v>
      </c>
      <c r="CK203" s="257" t="e">
        <f t="shared" si="492"/>
        <v>#DIV/0!</v>
      </c>
      <c r="CL203" s="262">
        <f t="shared" si="493"/>
        <v>-220346849137.9866</v>
      </c>
      <c r="CM203" s="257" t="e">
        <f t="shared" si="494"/>
        <v>#DIV/0!</v>
      </c>
      <c r="CN203" s="262">
        <f t="shared" si="495"/>
        <v>-269331.52955150726</v>
      </c>
      <c r="CO203" s="257" t="e">
        <f t="shared" si="496"/>
        <v>#DIV/0!</v>
      </c>
      <c r="CP203" s="286"/>
      <c r="CQ203" s="218">
        <f t="shared" si="497"/>
        <v>0</v>
      </c>
      <c r="CR203" s="48" t="e">
        <f t="shared" si="498"/>
        <v>#DIV/0!</v>
      </c>
      <c r="CS203" s="219">
        <f t="shared" si="499"/>
        <v>0</v>
      </c>
      <c r="CT203" s="219" t="e">
        <f t="shared" si="500"/>
        <v>#DIV/0!</v>
      </c>
      <c r="CU203" s="323" t="e">
        <f t="shared" si="501"/>
        <v>#DIV/0!</v>
      </c>
      <c r="CV203" s="219">
        <f t="shared" si="502"/>
        <v>0</v>
      </c>
      <c r="CW203" s="219" t="e">
        <f t="shared" si="503"/>
        <v>#DIV/0!</v>
      </c>
      <c r="CX203" s="323" t="e">
        <f t="shared" si="504"/>
        <v>#DIV/0!</v>
      </c>
      <c r="CY203" s="48">
        <f t="shared" si="505"/>
        <v>0</v>
      </c>
      <c r="CZ203" s="48" t="e">
        <f t="shared" si="506"/>
        <v>#DIV/0!</v>
      </c>
      <c r="DA203" s="323" t="e">
        <f t="shared" si="507"/>
        <v>#DIV/0!</v>
      </c>
      <c r="DB203" s="219">
        <f t="shared" si="508"/>
        <v>0</v>
      </c>
      <c r="DC203" s="219">
        <f t="shared" si="509"/>
        <v>0</v>
      </c>
      <c r="DD203" s="213"/>
      <c r="DE203" s="267">
        <f t="shared" si="510"/>
        <v>0</v>
      </c>
      <c r="DF203" s="263" t="e">
        <f t="shared" si="511"/>
        <v>#DIV/0!</v>
      </c>
      <c r="DG203" s="263">
        <f t="shared" si="512"/>
        <v>0</v>
      </c>
      <c r="DH203" s="263" t="e">
        <f t="shared" si="513"/>
        <v>#DIV/0!</v>
      </c>
      <c r="DI203" s="263">
        <f t="shared" si="514"/>
        <v>0</v>
      </c>
      <c r="DJ203" s="268">
        <f t="shared" si="515"/>
        <v>0</v>
      </c>
      <c r="DL203" s="49">
        <f>'He Data'!P205/(1000000000*22413.6)</f>
        <v>0</v>
      </c>
      <c r="DM203" s="45" t="e">
        <f>DL203*('He Data'!Q205/'He Data'!P205)</f>
        <v>#DIV/0!</v>
      </c>
      <c r="DN203" s="50">
        <f t="shared" si="516"/>
        <v>0</v>
      </c>
      <c r="DO203" s="51" t="e">
        <f>DN203*('He Data'!Q205/'He Data'!P205)</f>
        <v>#DIV/0!</v>
      </c>
      <c r="DP203" s="50" t="e">
        <f t="shared" si="517"/>
        <v>#DIV/0!</v>
      </c>
      <c r="DQ203" s="50" t="e">
        <f t="shared" si="518"/>
        <v>#DIV/0!</v>
      </c>
      <c r="DR203" s="50">
        <f>('He Data'!P205/1000000000)*0.0000000008107131194</f>
        <v>0</v>
      </c>
      <c r="DS203" s="50">
        <f>('He Data'!P205/1000000000)/3785.41178*42</f>
        <v>0</v>
      </c>
      <c r="DW203" s="213">
        <f t="shared" si="591"/>
        <v>0</v>
      </c>
      <c r="DX203" s="324" t="e">
        <f t="shared" si="592"/>
        <v>#DIV/0!</v>
      </c>
      <c r="DY203" s="325" t="e">
        <f t="shared" si="519"/>
        <v>#DIV/0!</v>
      </c>
      <c r="DZ203" s="326" t="e">
        <f t="shared" si="520"/>
        <v>#DIV/0!</v>
      </c>
      <c r="EA203" s="326" t="e">
        <f t="shared" si="521"/>
        <v>#DIV/0!</v>
      </c>
      <c r="EB203" s="324" t="e">
        <f t="shared" si="522"/>
        <v>#DIV/0!</v>
      </c>
      <c r="EC203" s="326" t="e">
        <f t="shared" si="523"/>
        <v>#DIV/0!</v>
      </c>
      <c r="ED203" s="324" t="e">
        <f t="shared" si="524"/>
        <v>#DIV/0!</v>
      </c>
      <c r="EE203" s="326"/>
      <c r="EF203" s="457">
        <f>'Picking Information'!B206</f>
        <v>0</v>
      </c>
      <c r="EG203" s="459">
        <f>'Picking Information'!C206</f>
        <v>0</v>
      </c>
      <c r="EH203" s="510">
        <f>IF($EG203="a",'Alpha Ejection Compiler'!G203,IF($EG203="z",'Alpha Ejection Compiler'!N203,IF($EG203="t",'Alpha Ejection Compiler'!U203,IF($EG203="m",'Alpha Ejection Compiler'!AB203,-1))))</f>
        <v>-1</v>
      </c>
      <c r="EI203" s="511">
        <f>'Alpha Ejection Compiler'!E203</f>
        <v>-1</v>
      </c>
      <c r="EJ203" s="30">
        <f>IF($EG203="a",'Alpha Ejection Compiler'!H203,IF($EG203="z",'Alpha Ejection Compiler'!O203,IF($EG203="t",'Alpha Ejection Compiler'!V203,IF($EG203="m",'Alpha Ejection Compiler'!AC203,-1))))</f>
        <v>-1</v>
      </c>
      <c r="EK203" s="30">
        <f>IF($EG203="a",'Alpha Ejection Compiler'!I203,IF($EG203="z",'Alpha Ejection Compiler'!P203,IF($EG203="t",'Alpha Ejection Compiler'!W203,IF($EG203="m",'Alpha Ejection Compiler'!AD203,-1))))</f>
        <v>-1</v>
      </c>
      <c r="EL203" s="30">
        <f>IF($EG203="a",'Alpha Ejection Compiler'!J203,IF($EG203="z",'Alpha Ejection Compiler'!Q203,IF($EG203="t",'Alpha Ejection Compiler'!X203,IF($EG203="m",'Alpha Ejection Compiler'!AE203,-1))))</f>
        <v>-1</v>
      </c>
      <c r="EM203" s="30">
        <f>IF($EG203="a",'Alpha Ejection Compiler'!K203,IF($EG203="z",'Alpha Ejection Compiler'!R203,IF($EG203="t",'Alpha Ejection Compiler'!Y203,IF($EG203="m",'Alpha Ejection Compiler'!AF203,-1))))</f>
        <v>-1</v>
      </c>
      <c r="EN203" s="30">
        <f t="shared" si="525"/>
        <v>-1</v>
      </c>
      <c r="EO203" s="30" t="e">
        <f t="shared" si="526"/>
        <v>#DIV/0!</v>
      </c>
      <c r="EP203" s="213">
        <f t="shared" si="593"/>
        <v>0</v>
      </c>
      <c r="EQ203" s="474" t="e">
        <f t="shared" si="594"/>
        <v>#DIV/0!</v>
      </c>
      <c r="ER203" s="475" t="e">
        <f t="shared" si="527"/>
        <v>#DIV/0!</v>
      </c>
      <c r="ES203" s="473" t="e">
        <f t="shared" si="528"/>
        <v>#DIV/0!</v>
      </c>
      <c r="ET203" s="476" t="e">
        <f t="shared" si="529"/>
        <v>#DIV/0!</v>
      </c>
      <c r="EU203" s="478" t="e">
        <f t="shared" si="530"/>
        <v>#DIV/0!</v>
      </c>
      <c r="EV203" s="477" t="e">
        <f t="shared" si="531"/>
        <v>#DIV/0!</v>
      </c>
      <c r="EW203" s="474" t="e">
        <f t="shared" si="532"/>
        <v>#DIV/0!</v>
      </c>
      <c r="EX203" s="474"/>
      <c r="EZ203" s="128">
        <f t="shared" si="533"/>
        <v>0</v>
      </c>
      <c r="FA203" s="63">
        <f t="shared" si="534"/>
        <v>0</v>
      </c>
      <c r="FB203" s="67">
        <f t="shared" si="535"/>
        <v>0</v>
      </c>
      <c r="FC203" s="63">
        <f t="shared" si="536"/>
        <v>0</v>
      </c>
      <c r="FD203" s="63">
        <f t="shared" si="537"/>
        <v>0</v>
      </c>
      <c r="FE203" s="67" t="e">
        <f t="shared" si="538"/>
        <v>#DIV/0!</v>
      </c>
      <c r="FF203" s="67" t="e">
        <f t="shared" si="539"/>
        <v>#DIV/0!</v>
      </c>
      <c r="FG203" s="64" t="e">
        <f t="shared" si="540"/>
        <v>#DIV/0!</v>
      </c>
      <c r="FH203" s="65" t="e">
        <f t="shared" si="541"/>
        <v>#DIV/0!</v>
      </c>
      <c r="FI203" s="65" t="e">
        <f t="shared" si="542"/>
        <v>#DIV/0!</v>
      </c>
      <c r="FJ203" s="65" t="e">
        <f t="shared" si="543"/>
        <v>#DIV/0!</v>
      </c>
      <c r="FK203" s="63">
        <f t="shared" si="544"/>
        <v>0</v>
      </c>
      <c r="FL203" s="63" t="e">
        <f t="shared" si="545"/>
        <v>#DIV/0!</v>
      </c>
      <c r="FM203" s="63" t="e">
        <f t="shared" si="546"/>
        <v>#DIV/0!</v>
      </c>
      <c r="FN203" s="65" t="e">
        <f t="shared" si="595"/>
        <v>#DIV/0!</v>
      </c>
      <c r="FO203" s="66" t="e">
        <f t="shared" si="547"/>
        <v>#DIV/0!</v>
      </c>
      <c r="FQ203" s="73">
        <f>IF('Picking Information'!U206="Y",'Calculations Page'!FG203,-1)</f>
        <v>-1</v>
      </c>
      <c r="FR203" s="72">
        <f>IF('Picking Information'!U206="Y",'Calculations Page'!FN203,-1)</f>
        <v>-1</v>
      </c>
      <c r="FS203" s="72" t="e">
        <f>IF('Picking Information'!A206="Y",1,'Calculations Page'!X203)</f>
        <v>#DIV/0!</v>
      </c>
      <c r="FT203" s="72">
        <f t="shared" si="596"/>
        <v>99.853999999999999</v>
      </c>
      <c r="FU203" s="72" t="e">
        <f t="shared" si="548"/>
        <v>#DIV/0!</v>
      </c>
      <c r="FV203" s="72" t="e">
        <f t="shared" si="597"/>
        <v>#DIV/0!</v>
      </c>
      <c r="FW203" s="74" t="e">
        <f t="shared" si="549"/>
        <v>#DIV/0!</v>
      </c>
      <c r="FY203" s="79">
        <f t="shared" si="570"/>
        <v>0</v>
      </c>
      <c r="FZ203" s="80" t="e">
        <f t="shared" si="571"/>
        <v>#DIV/0!</v>
      </c>
      <c r="GA203" s="80">
        <f>(DE203/1000)/'Calculations Page'!EH203</f>
        <v>0</v>
      </c>
      <c r="GB203" s="80" t="e">
        <f t="shared" si="572"/>
        <v>#DIV/0!</v>
      </c>
      <c r="GC203" s="80">
        <f>(DG203/1000)/'Calculations Page'!EH203</f>
        <v>0</v>
      </c>
      <c r="GD203" s="80" t="e">
        <f t="shared" si="573"/>
        <v>#DIV/0!</v>
      </c>
      <c r="GE203" s="80">
        <f>(DI203/1000)/'Calculations Page'!EH203</f>
        <v>0</v>
      </c>
      <c r="GF203" s="80" t="e">
        <f t="shared" si="574"/>
        <v>#DIV/0!</v>
      </c>
      <c r="GG203" s="81">
        <f t="shared" si="550"/>
        <v>0</v>
      </c>
      <c r="GH203" s="516">
        <f t="shared" si="575"/>
        <v>0</v>
      </c>
      <c r="GI203" s="515"/>
      <c r="GJ203" s="243"/>
      <c r="GK203" s="85" t="str">
        <f t="shared" si="551"/>
        <v>0.000</v>
      </c>
      <c r="GL203" s="86" t="e">
        <f t="shared" si="552"/>
        <v>#DIV/0!</v>
      </c>
      <c r="GM203" s="86" t="str">
        <f t="shared" si="553"/>
        <v>0.00</v>
      </c>
      <c r="GN203" s="86" t="e">
        <f t="shared" si="554"/>
        <v>#DIV/0!</v>
      </c>
      <c r="GO203" s="86" t="str">
        <f t="shared" si="555"/>
        <v>0.00</v>
      </c>
      <c r="GP203" s="86" t="e">
        <f t="shared" si="556"/>
        <v>#DIV/0!</v>
      </c>
      <c r="GQ203" s="86" t="str">
        <f t="shared" si="557"/>
        <v>0.00</v>
      </c>
      <c r="GR203" s="86" t="e">
        <f t="shared" si="558"/>
        <v>#DIV/0!</v>
      </c>
      <c r="GS203" s="86" t="str">
        <f t="shared" si="559"/>
        <v>-1.00</v>
      </c>
      <c r="GT203" s="86" t="e">
        <f t="shared" si="560"/>
        <v>#DIV/0!</v>
      </c>
      <c r="GU203" s="86" t="e">
        <f t="shared" si="561"/>
        <v>#DIV/0!</v>
      </c>
      <c r="GV203" s="87" t="e">
        <f t="shared" si="562"/>
        <v>#DIV/0!</v>
      </c>
      <c r="GW203" s="87" t="str">
        <f t="shared" si="563"/>
        <v>-1.00</v>
      </c>
      <c r="GX203" s="129"/>
      <c r="GY203" s="93"/>
    </row>
    <row r="204" spans="1:207">
      <c r="A204" s="39">
        <f>'Picking Information'!B207</f>
        <v>0</v>
      </c>
      <c r="B204" s="40">
        <f>'Picking Information'!D207</f>
        <v>0</v>
      </c>
      <c r="C204" s="40">
        <f>'Picking Information'!E207</f>
        <v>0</v>
      </c>
      <c r="D204" s="45">
        <f>'Picking Information'!F207</f>
        <v>0</v>
      </c>
      <c r="E204" s="45">
        <v>1</v>
      </c>
      <c r="F204" s="121">
        <f>'Picking Information'!H207</f>
        <v>0</v>
      </c>
      <c r="G204" s="121">
        <f>'Picking Information'!I207</f>
        <v>0</v>
      </c>
      <c r="H204" s="121">
        <f>'Picking Information'!J207</f>
        <v>0</v>
      </c>
      <c r="I204" s="121">
        <f>'Picking Information'!K207</f>
        <v>0</v>
      </c>
      <c r="J204" s="121">
        <f t="shared" si="459"/>
        <v>0</v>
      </c>
      <c r="K204" s="121">
        <f t="shared" si="460"/>
        <v>0</v>
      </c>
      <c r="L204" s="121">
        <f t="shared" si="461"/>
        <v>0</v>
      </c>
      <c r="M204" s="121">
        <f>IF('Picking Information'!P207="N",'Calculations Page'!F204*1.5,'Calculations Page'!F204)</f>
        <v>0</v>
      </c>
      <c r="N204" s="46">
        <f>'Picking Information'!R207</f>
        <v>0</v>
      </c>
      <c r="O204" s="222"/>
      <c r="P204" s="47">
        <f t="shared" si="462"/>
        <v>0</v>
      </c>
      <c r="Q204" s="306">
        <f t="shared" si="463"/>
        <v>-1</v>
      </c>
      <c r="R204" s="47">
        <f t="shared" si="464"/>
        <v>1</v>
      </c>
      <c r="S204" s="47" t="e">
        <f t="shared" si="465"/>
        <v>#DIV/0!</v>
      </c>
      <c r="T204" s="47" t="e">
        <f t="shared" si="466"/>
        <v>#DIV/0!</v>
      </c>
      <c r="U204" s="47">
        <f t="shared" si="467"/>
        <v>0.77821011673151741</v>
      </c>
      <c r="V204" s="47" t="e">
        <f t="shared" si="468"/>
        <v>#DIV/0!</v>
      </c>
      <c r="W204" s="47" t="e">
        <f t="shared" si="469"/>
        <v>#DIV/0!</v>
      </c>
      <c r="X204" s="239" t="e">
        <f t="shared" si="470"/>
        <v>#DIV/0!</v>
      </c>
      <c r="Y204" s="306">
        <f t="shared" si="576"/>
        <v>-6350.29</v>
      </c>
      <c r="Z204" s="306">
        <f t="shared" si="577"/>
        <v>-5</v>
      </c>
      <c r="AA204" s="192"/>
      <c r="AB204" s="192"/>
      <c r="AC204" s="192"/>
      <c r="AD204" s="192"/>
      <c r="AE204" s="192"/>
      <c r="AF204" s="192"/>
      <c r="AG204" s="251">
        <f t="shared" si="564"/>
        <v>1433738424205.7283</v>
      </c>
      <c r="AH204" s="246">
        <f t="shared" si="471"/>
        <v>8608725199.2922001</v>
      </c>
      <c r="AI204" s="246">
        <f t="shared" si="565"/>
        <v>1691112105561.1543</v>
      </c>
      <c r="AJ204" s="246">
        <f t="shared" si="472"/>
        <v>13847555888.523577</v>
      </c>
      <c r="AK204" s="246">
        <f t="shared" si="566"/>
        <v>174546574.43947619</v>
      </c>
      <c r="AL204" s="246">
        <f t="shared" si="473"/>
        <v>79527107.403615773</v>
      </c>
      <c r="AM204" s="213">
        <f t="shared" si="578"/>
        <v>0</v>
      </c>
      <c r="AN204" s="256">
        <f t="shared" si="474"/>
        <v>1303284548.9639471</v>
      </c>
      <c r="AO204" s="252">
        <f t="shared" si="475"/>
        <v>1433738424205.7283</v>
      </c>
      <c r="AP204" s="252">
        <f t="shared" si="567"/>
        <v>-2.199E-3</v>
      </c>
      <c r="AQ204" s="252">
        <f t="shared" si="568"/>
        <v>-0.99998423165137618</v>
      </c>
      <c r="AR204" s="252">
        <f t="shared" si="476"/>
        <v>8608725199.2922001</v>
      </c>
      <c r="AS204" s="252">
        <f t="shared" si="569"/>
        <v>1.6318924942564423E-4</v>
      </c>
      <c r="AT204" s="252">
        <f t="shared" si="477"/>
        <v>-7.452123257462559E-2</v>
      </c>
      <c r="AU204" s="252">
        <f t="shared" si="478"/>
        <v>137290153.01859486</v>
      </c>
      <c r="AV204" s="252">
        <f t="shared" si="579"/>
        <v>9456562.6330664139</v>
      </c>
      <c r="AW204" s="252">
        <f t="shared" si="479"/>
        <v>996169.97067578149</v>
      </c>
      <c r="AX204" s="252">
        <f t="shared" si="580"/>
        <v>2673662207.5426502</v>
      </c>
      <c r="AY204" s="252">
        <f t="shared" si="581"/>
        <v>1691112105561.1543</v>
      </c>
      <c r="AZ204" s="252">
        <f t="shared" si="582"/>
        <v>-0.13029600894067567</v>
      </c>
      <c r="BA204" s="252">
        <f t="shared" si="583"/>
        <v>-1</v>
      </c>
      <c r="BB204" s="252">
        <f t="shared" si="584"/>
        <v>13847555888.523577</v>
      </c>
      <c r="BC204" s="252">
        <f t="shared" si="585"/>
        <v>5.34545603211162E-4</v>
      </c>
      <c r="BD204" s="252">
        <f t="shared" si="586"/>
        <v>-4.1025163014571245E-3</v>
      </c>
      <c r="BE204" s="252">
        <f t="shared" si="587"/>
        <v>26831629.130094022</v>
      </c>
      <c r="BF204" s="252">
        <f t="shared" si="480"/>
        <v>269331.52955150726</v>
      </c>
      <c r="BG204" s="252">
        <f t="shared" si="481"/>
        <v>124328.76421099737</v>
      </c>
      <c r="BH204" s="213"/>
      <c r="BI204" s="213"/>
      <c r="BJ204" s="213"/>
      <c r="BK204" s="213"/>
      <c r="BL204" s="213">
        <f t="shared" si="588"/>
        <v>0</v>
      </c>
      <c r="BM204" s="485">
        <f>(($AC$20-'ICPMS Data'!V205)/('ICPMS Data'!V205/$AC$12-1)*AG204)</f>
        <v>-1850960534.9337795</v>
      </c>
      <c r="BN204" s="485">
        <f t="shared" si="482"/>
        <v>1433738424205.7283</v>
      </c>
      <c r="BO204" s="485">
        <f>$AC$33-'ICPMS Data'!V205</f>
        <v>9.9999999999999995E-7</v>
      </c>
      <c r="BP204" s="485">
        <f>'ICPMS Data'!V205/$AC$12-1</f>
        <v>-1</v>
      </c>
      <c r="BQ204" s="485">
        <f t="shared" si="483"/>
        <v>8608725199.2922001</v>
      </c>
      <c r="BR204" s="485">
        <f>SQRT($AD$33^2+'ICPMS Data'!W205^2)</f>
        <v>1.0000000000000001E-9</v>
      </c>
      <c r="BS204" s="485" t="e">
        <f>BP204*SQRT(('ICPMS Data'!W205/'ICPMS Data'!V205)^2+($AE$12/$AC$12)^2)</f>
        <v>#DIV/0!</v>
      </c>
      <c r="BT204" s="485" t="e">
        <f t="shared" si="484"/>
        <v>#DIV/0!</v>
      </c>
      <c r="BU204" s="485">
        <f t="shared" si="589"/>
        <v>-13430470.148556642</v>
      </c>
      <c r="BV204" s="485" t="e">
        <f t="shared" si="485"/>
        <v>#DIV/0!</v>
      </c>
      <c r="BW204" s="485">
        <f>AI204*(($AC$21-'ICPMS Data'!X205)/('ICPMS Data'!X205/$AC$13-1))</f>
        <v>-217673186930.44394</v>
      </c>
      <c r="BX204" s="485">
        <f t="shared" si="486"/>
        <v>1691112105561.1543</v>
      </c>
      <c r="BY204" s="485">
        <f>$AC$34-'ICPMS Data'!X205</f>
        <v>9.9999999999999995E-7</v>
      </c>
      <c r="BZ204" s="485">
        <f>'ICPMS Data'!X205/$AC$13-1</f>
        <v>-1</v>
      </c>
      <c r="CA204" s="485">
        <f t="shared" si="487"/>
        <v>13847555888.523577</v>
      </c>
      <c r="CB204" s="485">
        <f>SQRT($AD$34^2+'ICPMS Data'!Y205^2)</f>
        <v>1.0000000000000001E-9</v>
      </c>
      <c r="CC204" s="485" t="e">
        <f>BZ204*SQRT(('ICPMS Data'!Y205/'ICPMS Data'!X205)^2+($AE$13/$AC$13)^2)</f>
        <v>#DIV/0!</v>
      </c>
      <c r="CD204" s="485" t="e">
        <f t="shared" si="488"/>
        <v>#DIV/0!</v>
      </c>
      <c r="CE204" s="485">
        <f>AK204*'ICPMS Data'!Z205</f>
        <v>0</v>
      </c>
      <c r="CF204" s="485" t="e">
        <f>CE204*SQRT((AL204/AK204)^2+('ICPMS Data'!AA205/'ICPMS Data'!Z205)^2)</f>
        <v>#DIV/0!</v>
      </c>
      <c r="CG204" s="213">
        <f t="shared" si="489"/>
        <v>0</v>
      </c>
      <c r="CH204" s="262">
        <f t="shared" si="490"/>
        <v>-3154245083.8977265</v>
      </c>
      <c r="CI204" s="257" t="e">
        <f t="shared" si="491"/>
        <v>#DIV/0!</v>
      </c>
      <c r="CJ204" s="257">
        <f t="shared" si="590"/>
        <v>-22887032.781623054</v>
      </c>
      <c r="CK204" s="257" t="e">
        <f t="shared" si="492"/>
        <v>#DIV/0!</v>
      </c>
      <c r="CL204" s="262">
        <f t="shared" si="493"/>
        <v>-220346849137.9866</v>
      </c>
      <c r="CM204" s="257" t="e">
        <f t="shared" si="494"/>
        <v>#DIV/0!</v>
      </c>
      <c r="CN204" s="262">
        <f t="shared" si="495"/>
        <v>-269331.52955150726</v>
      </c>
      <c r="CO204" s="257" t="e">
        <f t="shared" si="496"/>
        <v>#DIV/0!</v>
      </c>
      <c r="CP204" s="286"/>
      <c r="CQ204" s="218">
        <f t="shared" si="497"/>
        <v>0</v>
      </c>
      <c r="CR204" s="48" t="e">
        <f t="shared" si="498"/>
        <v>#DIV/0!</v>
      </c>
      <c r="CS204" s="219">
        <f t="shared" si="499"/>
        <v>0</v>
      </c>
      <c r="CT204" s="219" t="e">
        <f t="shared" si="500"/>
        <v>#DIV/0!</v>
      </c>
      <c r="CU204" s="323" t="e">
        <f t="shared" si="501"/>
        <v>#DIV/0!</v>
      </c>
      <c r="CV204" s="219">
        <f t="shared" si="502"/>
        <v>0</v>
      </c>
      <c r="CW204" s="219" t="e">
        <f t="shared" si="503"/>
        <v>#DIV/0!</v>
      </c>
      <c r="CX204" s="323" t="e">
        <f t="shared" si="504"/>
        <v>#DIV/0!</v>
      </c>
      <c r="CY204" s="48">
        <f t="shared" si="505"/>
        <v>0</v>
      </c>
      <c r="CZ204" s="48" t="e">
        <f t="shared" si="506"/>
        <v>#DIV/0!</v>
      </c>
      <c r="DA204" s="323" t="e">
        <f t="shared" si="507"/>
        <v>#DIV/0!</v>
      </c>
      <c r="DB204" s="219">
        <f t="shared" si="508"/>
        <v>0</v>
      </c>
      <c r="DC204" s="219">
        <f t="shared" si="509"/>
        <v>0</v>
      </c>
      <c r="DD204" s="213"/>
      <c r="DE204" s="267">
        <f t="shared" si="510"/>
        <v>0</v>
      </c>
      <c r="DF204" s="263" t="e">
        <f t="shared" si="511"/>
        <v>#DIV/0!</v>
      </c>
      <c r="DG204" s="263">
        <f t="shared" si="512"/>
        <v>0</v>
      </c>
      <c r="DH204" s="263" t="e">
        <f t="shared" si="513"/>
        <v>#DIV/0!</v>
      </c>
      <c r="DI204" s="263">
        <f t="shared" si="514"/>
        <v>0</v>
      </c>
      <c r="DJ204" s="268">
        <f t="shared" si="515"/>
        <v>0</v>
      </c>
      <c r="DL204" s="49">
        <f>'He Data'!P206/(1000000000*22413.6)</f>
        <v>0</v>
      </c>
      <c r="DM204" s="45" t="e">
        <f>DL204*('He Data'!Q206/'He Data'!P206)</f>
        <v>#DIV/0!</v>
      </c>
      <c r="DN204" s="50">
        <f t="shared" si="516"/>
        <v>0</v>
      </c>
      <c r="DO204" s="51" t="e">
        <f>DN204*('He Data'!Q206/'He Data'!P206)</f>
        <v>#DIV/0!</v>
      </c>
      <c r="DP204" s="50" t="e">
        <f t="shared" si="517"/>
        <v>#DIV/0!</v>
      </c>
      <c r="DQ204" s="50" t="e">
        <f t="shared" si="518"/>
        <v>#DIV/0!</v>
      </c>
      <c r="DR204" s="50">
        <f>('He Data'!P206/1000000000)*0.0000000008107131194</f>
        <v>0</v>
      </c>
      <c r="DS204" s="50">
        <f>('He Data'!P206/1000000000)/3785.41178*42</f>
        <v>0</v>
      </c>
      <c r="DW204" s="213">
        <f t="shared" si="591"/>
        <v>0</v>
      </c>
      <c r="DX204" s="324" t="e">
        <f t="shared" si="592"/>
        <v>#DIV/0!</v>
      </c>
      <c r="DY204" s="325" t="e">
        <f t="shared" si="519"/>
        <v>#DIV/0!</v>
      </c>
      <c r="DZ204" s="326" t="e">
        <f t="shared" si="520"/>
        <v>#DIV/0!</v>
      </c>
      <c r="EA204" s="326" t="e">
        <f t="shared" si="521"/>
        <v>#DIV/0!</v>
      </c>
      <c r="EB204" s="324" t="e">
        <f t="shared" si="522"/>
        <v>#DIV/0!</v>
      </c>
      <c r="EC204" s="326" t="e">
        <f t="shared" si="523"/>
        <v>#DIV/0!</v>
      </c>
      <c r="ED204" s="324" t="e">
        <f t="shared" si="524"/>
        <v>#DIV/0!</v>
      </c>
      <c r="EE204" s="326"/>
      <c r="EF204" s="457">
        <f>'Picking Information'!B207</f>
        <v>0</v>
      </c>
      <c r="EG204" s="459">
        <f>'Picking Information'!C207</f>
        <v>0</v>
      </c>
      <c r="EH204" s="510">
        <f>IF($EG204="a",'Alpha Ejection Compiler'!G204,IF($EG204="z",'Alpha Ejection Compiler'!N204,IF($EG204="t",'Alpha Ejection Compiler'!U204,IF($EG204="m",'Alpha Ejection Compiler'!AB204,-1))))</f>
        <v>-1</v>
      </c>
      <c r="EI204" s="511">
        <f>'Alpha Ejection Compiler'!E204</f>
        <v>-1</v>
      </c>
      <c r="EJ204" s="30">
        <f>IF($EG204="a",'Alpha Ejection Compiler'!H204,IF($EG204="z",'Alpha Ejection Compiler'!O204,IF($EG204="t",'Alpha Ejection Compiler'!V204,IF($EG204="m",'Alpha Ejection Compiler'!AC204,-1))))</f>
        <v>-1</v>
      </c>
      <c r="EK204" s="30">
        <f>IF($EG204="a",'Alpha Ejection Compiler'!I204,IF($EG204="z",'Alpha Ejection Compiler'!P204,IF($EG204="t",'Alpha Ejection Compiler'!W204,IF($EG204="m",'Alpha Ejection Compiler'!AD204,-1))))</f>
        <v>-1</v>
      </c>
      <c r="EL204" s="30">
        <f>IF($EG204="a",'Alpha Ejection Compiler'!J204,IF($EG204="z",'Alpha Ejection Compiler'!Q204,IF($EG204="t",'Alpha Ejection Compiler'!X204,IF($EG204="m",'Alpha Ejection Compiler'!AE204,-1))))</f>
        <v>-1</v>
      </c>
      <c r="EM204" s="30">
        <f>IF($EG204="a",'Alpha Ejection Compiler'!K204,IF($EG204="z",'Alpha Ejection Compiler'!R204,IF($EG204="t",'Alpha Ejection Compiler'!Y204,IF($EG204="m",'Alpha Ejection Compiler'!AF204,-1))))</f>
        <v>-1</v>
      </c>
      <c r="EN204" s="30">
        <f t="shared" si="525"/>
        <v>-1</v>
      </c>
      <c r="EO204" s="30" t="e">
        <f t="shared" si="526"/>
        <v>#DIV/0!</v>
      </c>
      <c r="EP204" s="213">
        <f t="shared" si="593"/>
        <v>0</v>
      </c>
      <c r="EQ204" s="474" t="e">
        <f t="shared" si="594"/>
        <v>#DIV/0!</v>
      </c>
      <c r="ER204" s="475" t="e">
        <f t="shared" si="527"/>
        <v>#DIV/0!</v>
      </c>
      <c r="ES204" s="473" t="e">
        <f t="shared" si="528"/>
        <v>#DIV/0!</v>
      </c>
      <c r="ET204" s="476" t="e">
        <f t="shared" si="529"/>
        <v>#DIV/0!</v>
      </c>
      <c r="EU204" s="478" t="e">
        <f t="shared" si="530"/>
        <v>#DIV/0!</v>
      </c>
      <c r="EV204" s="477" t="e">
        <f t="shared" si="531"/>
        <v>#DIV/0!</v>
      </c>
      <c r="EW204" s="474" t="e">
        <f t="shared" si="532"/>
        <v>#DIV/0!</v>
      </c>
      <c r="EX204" s="474"/>
      <c r="EZ204" s="128">
        <f t="shared" si="533"/>
        <v>0</v>
      </c>
      <c r="FA204" s="63">
        <f t="shared" si="534"/>
        <v>0</v>
      </c>
      <c r="FB204" s="67">
        <f t="shared" si="535"/>
        <v>0</v>
      </c>
      <c r="FC204" s="63">
        <f t="shared" si="536"/>
        <v>0</v>
      </c>
      <c r="FD204" s="63">
        <f t="shared" si="537"/>
        <v>0</v>
      </c>
      <c r="FE204" s="67" t="e">
        <f t="shared" si="538"/>
        <v>#DIV/0!</v>
      </c>
      <c r="FF204" s="67" t="e">
        <f t="shared" si="539"/>
        <v>#DIV/0!</v>
      </c>
      <c r="FG204" s="64" t="e">
        <f t="shared" si="540"/>
        <v>#DIV/0!</v>
      </c>
      <c r="FH204" s="65" t="e">
        <f t="shared" si="541"/>
        <v>#DIV/0!</v>
      </c>
      <c r="FI204" s="65" t="e">
        <f t="shared" si="542"/>
        <v>#DIV/0!</v>
      </c>
      <c r="FJ204" s="65" t="e">
        <f t="shared" si="543"/>
        <v>#DIV/0!</v>
      </c>
      <c r="FK204" s="63">
        <f t="shared" si="544"/>
        <v>0</v>
      </c>
      <c r="FL204" s="63" t="e">
        <f t="shared" si="545"/>
        <v>#DIV/0!</v>
      </c>
      <c r="FM204" s="63" t="e">
        <f t="shared" si="546"/>
        <v>#DIV/0!</v>
      </c>
      <c r="FN204" s="65" t="e">
        <f t="shared" si="595"/>
        <v>#DIV/0!</v>
      </c>
      <c r="FO204" s="66" t="e">
        <f t="shared" si="547"/>
        <v>#DIV/0!</v>
      </c>
      <c r="FQ204" s="73">
        <f>IF('Picking Information'!U207="Y",'Calculations Page'!FG204,-1)</f>
        <v>-1</v>
      </c>
      <c r="FR204" s="72">
        <f>IF('Picking Information'!U207="Y",'Calculations Page'!FN204,-1)</f>
        <v>-1</v>
      </c>
      <c r="FS204" s="72" t="e">
        <f>IF('Picking Information'!A207="Y",1,'Calculations Page'!X204)</f>
        <v>#DIV/0!</v>
      </c>
      <c r="FT204" s="72">
        <f t="shared" si="596"/>
        <v>99.853999999999999</v>
      </c>
      <c r="FU204" s="72" t="e">
        <f t="shared" si="548"/>
        <v>#DIV/0!</v>
      </c>
      <c r="FV204" s="72" t="e">
        <f t="shared" si="597"/>
        <v>#DIV/0!</v>
      </c>
      <c r="FW204" s="74" t="e">
        <f t="shared" si="549"/>
        <v>#DIV/0!</v>
      </c>
      <c r="FY204" s="79">
        <f t="shared" si="570"/>
        <v>0</v>
      </c>
      <c r="FZ204" s="80" t="e">
        <f t="shared" si="571"/>
        <v>#DIV/0!</v>
      </c>
      <c r="GA204" s="80">
        <f>(DE204/1000)/'Calculations Page'!EH204</f>
        <v>0</v>
      </c>
      <c r="GB204" s="80" t="e">
        <f t="shared" si="572"/>
        <v>#DIV/0!</v>
      </c>
      <c r="GC204" s="80">
        <f>(DG204/1000)/'Calculations Page'!EH204</f>
        <v>0</v>
      </c>
      <c r="GD204" s="80" t="e">
        <f t="shared" si="573"/>
        <v>#DIV/0!</v>
      </c>
      <c r="GE204" s="80">
        <f>(DI204/1000)/'Calculations Page'!EH204</f>
        <v>0</v>
      </c>
      <c r="GF204" s="80" t="e">
        <f t="shared" si="574"/>
        <v>#DIV/0!</v>
      </c>
      <c r="GG204" s="81">
        <f t="shared" si="550"/>
        <v>0</v>
      </c>
      <c r="GH204" s="516">
        <f t="shared" si="575"/>
        <v>0</v>
      </c>
      <c r="GI204" s="515"/>
      <c r="GJ204" s="243"/>
      <c r="GK204" s="85" t="str">
        <f t="shared" si="551"/>
        <v>0.000</v>
      </c>
      <c r="GL204" s="86" t="e">
        <f t="shared" si="552"/>
        <v>#DIV/0!</v>
      </c>
      <c r="GM204" s="86" t="str">
        <f t="shared" si="553"/>
        <v>0.00</v>
      </c>
      <c r="GN204" s="86" t="e">
        <f t="shared" si="554"/>
        <v>#DIV/0!</v>
      </c>
      <c r="GO204" s="86" t="str">
        <f t="shared" si="555"/>
        <v>0.00</v>
      </c>
      <c r="GP204" s="86" t="e">
        <f t="shared" si="556"/>
        <v>#DIV/0!</v>
      </c>
      <c r="GQ204" s="86" t="str">
        <f t="shared" si="557"/>
        <v>0.00</v>
      </c>
      <c r="GR204" s="86" t="e">
        <f t="shared" si="558"/>
        <v>#DIV/0!</v>
      </c>
      <c r="GS204" s="86" t="str">
        <f t="shared" si="559"/>
        <v>-1.00</v>
      </c>
      <c r="GT204" s="86" t="e">
        <f t="shared" si="560"/>
        <v>#DIV/0!</v>
      </c>
      <c r="GU204" s="86" t="e">
        <f t="shared" si="561"/>
        <v>#DIV/0!</v>
      </c>
      <c r="GV204" s="87" t="e">
        <f t="shared" si="562"/>
        <v>#DIV/0!</v>
      </c>
      <c r="GW204" s="87" t="str">
        <f t="shared" si="563"/>
        <v>-1.00</v>
      </c>
      <c r="GX204" s="129"/>
      <c r="GY204" s="93"/>
    </row>
    <row r="205" spans="1:207">
      <c r="A205" s="39">
        <f>'Picking Information'!B208</f>
        <v>0</v>
      </c>
      <c r="B205" s="40">
        <f>'Picking Information'!D208</f>
        <v>0</v>
      </c>
      <c r="C205" s="40">
        <f>'Picking Information'!E208</f>
        <v>0</v>
      </c>
      <c r="D205" s="45">
        <f>'Picking Information'!F208</f>
        <v>0</v>
      </c>
      <c r="E205" s="45">
        <v>1</v>
      </c>
      <c r="F205" s="121">
        <f>'Picking Information'!H208</f>
        <v>0</v>
      </c>
      <c r="G205" s="121">
        <f>'Picking Information'!I208</f>
        <v>0</v>
      </c>
      <c r="H205" s="121">
        <f>'Picking Information'!J208</f>
        <v>0</v>
      </c>
      <c r="I205" s="121">
        <f>'Picking Information'!K208</f>
        <v>0</v>
      </c>
      <c r="J205" s="121">
        <f t="shared" si="459"/>
        <v>0</v>
      </c>
      <c r="K205" s="121">
        <f t="shared" si="460"/>
        <v>0</v>
      </c>
      <c r="L205" s="121">
        <f t="shared" si="461"/>
        <v>0</v>
      </c>
      <c r="M205" s="121">
        <f>IF('Picking Information'!P208="N",'Calculations Page'!F205*1.5,'Calculations Page'!F205)</f>
        <v>0</v>
      </c>
      <c r="N205" s="46">
        <f>'Picking Information'!R208</f>
        <v>0</v>
      </c>
      <c r="O205" s="222"/>
      <c r="P205" s="47">
        <f t="shared" si="462"/>
        <v>0</v>
      </c>
      <c r="Q205" s="306">
        <f t="shared" si="463"/>
        <v>-1</v>
      </c>
      <c r="R205" s="47">
        <f t="shared" si="464"/>
        <v>1</v>
      </c>
      <c r="S205" s="47" t="e">
        <f t="shared" si="465"/>
        <v>#DIV/0!</v>
      </c>
      <c r="T205" s="47" t="e">
        <f t="shared" si="466"/>
        <v>#DIV/0!</v>
      </c>
      <c r="U205" s="47">
        <f t="shared" si="467"/>
        <v>0.77821011673151741</v>
      </c>
      <c r="V205" s="47" t="e">
        <f t="shared" si="468"/>
        <v>#DIV/0!</v>
      </c>
      <c r="W205" s="47" t="e">
        <f t="shared" si="469"/>
        <v>#DIV/0!</v>
      </c>
      <c r="X205" s="239" t="e">
        <f t="shared" si="470"/>
        <v>#DIV/0!</v>
      </c>
      <c r="Y205" s="306">
        <f t="shared" si="576"/>
        <v>-6350.29</v>
      </c>
      <c r="Z205" s="306">
        <f t="shared" si="577"/>
        <v>-5</v>
      </c>
      <c r="AA205" s="192"/>
      <c r="AB205" s="192"/>
      <c r="AC205" s="192"/>
      <c r="AD205" s="192"/>
      <c r="AE205" s="192"/>
      <c r="AF205" s="192"/>
      <c r="AG205" s="251">
        <f t="shared" si="564"/>
        <v>1433738424205.7283</v>
      </c>
      <c r="AH205" s="246">
        <f t="shared" si="471"/>
        <v>8608725199.2922001</v>
      </c>
      <c r="AI205" s="246">
        <f t="shared" si="565"/>
        <v>1691112105561.1543</v>
      </c>
      <c r="AJ205" s="246">
        <f t="shared" si="472"/>
        <v>13847555888.523577</v>
      </c>
      <c r="AK205" s="246">
        <f t="shared" si="566"/>
        <v>174546574.43947619</v>
      </c>
      <c r="AL205" s="246">
        <f t="shared" si="473"/>
        <v>79527107.403615773</v>
      </c>
      <c r="AM205" s="213">
        <f t="shared" si="578"/>
        <v>0</v>
      </c>
      <c r="AN205" s="256">
        <f t="shared" si="474"/>
        <v>1303284548.9639471</v>
      </c>
      <c r="AO205" s="252">
        <f t="shared" si="475"/>
        <v>1433738424205.7283</v>
      </c>
      <c r="AP205" s="252">
        <f t="shared" si="567"/>
        <v>-2.199E-3</v>
      </c>
      <c r="AQ205" s="252">
        <f t="shared" si="568"/>
        <v>-0.99998423165137618</v>
      </c>
      <c r="AR205" s="252">
        <f t="shared" si="476"/>
        <v>8608725199.2922001</v>
      </c>
      <c r="AS205" s="252">
        <f t="shared" si="569"/>
        <v>1.6318924942564423E-4</v>
      </c>
      <c r="AT205" s="252">
        <f t="shared" si="477"/>
        <v>-7.452123257462559E-2</v>
      </c>
      <c r="AU205" s="252">
        <f t="shared" si="478"/>
        <v>137290153.01859486</v>
      </c>
      <c r="AV205" s="252">
        <f t="shared" si="579"/>
        <v>9456562.6330664139</v>
      </c>
      <c r="AW205" s="252">
        <f t="shared" si="479"/>
        <v>996169.97067578149</v>
      </c>
      <c r="AX205" s="252">
        <f t="shared" si="580"/>
        <v>2673662207.5426502</v>
      </c>
      <c r="AY205" s="252">
        <f t="shared" si="581"/>
        <v>1691112105561.1543</v>
      </c>
      <c r="AZ205" s="252">
        <f t="shared" si="582"/>
        <v>-0.13029600894067567</v>
      </c>
      <c r="BA205" s="252">
        <f t="shared" si="583"/>
        <v>-1</v>
      </c>
      <c r="BB205" s="252">
        <f t="shared" si="584"/>
        <v>13847555888.523577</v>
      </c>
      <c r="BC205" s="252">
        <f t="shared" si="585"/>
        <v>5.34545603211162E-4</v>
      </c>
      <c r="BD205" s="252">
        <f t="shared" si="586"/>
        <v>-4.1025163014571245E-3</v>
      </c>
      <c r="BE205" s="252">
        <f t="shared" si="587"/>
        <v>26831629.130094022</v>
      </c>
      <c r="BF205" s="252">
        <f t="shared" si="480"/>
        <v>269331.52955150726</v>
      </c>
      <c r="BG205" s="252">
        <f t="shared" si="481"/>
        <v>124328.76421099737</v>
      </c>
      <c r="BH205" s="213"/>
      <c r="BI205" s="213"/>
      <c r="BJ205" s="213"/>
      <c r="BK205" s="213"/>
      <c r="BL205" s="213">
        <f t="shared" si="588"/>
        <v>0</v>
      </c>
      <c r="BM205" s="485">
        <f>(($AC$20-'ICPMS Data'!V206)/('ICPMS Data'!V206/$AC$12-1)*AG205)</f>
        <v>-1850960534.9337795</v>
      </c>
      <c r="BN205" s="485">
        <f t="shared" si="482"/>
        <v>1433738424205.7283</v>
      </c>
      <c r="BO205" s="485">
        <f>$AC$33-'ICPMS Data'!V206</f>
        <v>9.9999999999999995E-7</v>
      </c>
      <c r="BP205" s="485">
        <f>'ICPMS Data'!V206/$AC$12-1</f>
        <v>-1</v>
      </c>
      <c r="BQ205" s="485">
        <f t="shared" si="483"/>
        <v>8608725199.2922001</v>
      </c>
      <c r="BR205" s="485">
        <f>SQRT($AD$33^2+'ICPMS Data'!W206^2)</f>
        <v>1.0000000000000001E-9</v>
      </c>
      <c r="BS205" s="485" t="e">
        <f>BP205*SQRT(('ICPMS Data'!W206/'ICPMS Data'!V206)^2+($AE$12/$AC$12)^2)</f>
        <v>#DIV/0!</v>
      </c>
      <c r="BT205" s="485" t="e">
        <f t="shared" si="484"/>
        <v>#DIV/0!</v>
      </c>
      <c r="BU205" s="485">
        <f t="shared" si="589"/>
        <v>-13430470.148556642</v>
      </c>
      <c r="BV205" s="485" t="e">
        <f t="shared" si="485"/>
        <v>#DIV/0!</v>
      </c>
      <c r="BW205" s="485">
        <f>AI205*(($AC$21-'ICPMS Data'!X206)/('ICPMS Data'!X206/$AC$13-1))</f>
        <v>-217673186930.44394</v>
      </c>
      <c r="BX205" s="485">
        <f t="shared" si="486"/>
        <v>1691112105561.1543</v>
      </c>
      <c r="BY205" s="485">
        <f>$AC$34-'ICPMS Data'!X206</f>
        <v>9.9999999999999995E-7</v>
      </c>
      <c r="BZ205" s="485">
        <f>'ICPMS Data'!X206/$AC$13-1</f>
        <v>-1</v>
      </c>
      <c r="CA205" s="485">
        <f t="shared" si="487"/>
        <v>13847555888.523577</v>
      </c>
      <c r="CB205" s="485">
        <f>SQRT($AD$34^2+'ICPMS Data'!Y206^2)</f>
        <v>1.0000000000000001E-9</v>
      </c>
      <c r="CC205" s="485" t="e">
        <f>BZ205*SQRT(('ICPMS Data'!Y206/'ICPMS Data'!X206)^2+($AE$13/$AC$13)^2)</f>
        <v>#DIV/0!</v>
      </c>
      <c r="CD205" s="485" t="e">
        <f t="shared" si="488"/>
        <v>#DIV/0!</v>
      </c>
      <c r="CE205" s="485">
        <f>AK205*'ICPMS Data'!Z206</f>
        <v>0</v>
      </c>
      <c r="CF205" s="485" t="e">
        <f>CE205*SQRT((AL205/AK205)^2+('ICPMS Data'!AA206/'ICPMS Data'!Z206)^2)</f>
        <v>#DIV/0!</v>
      </c>
      <c r="CG205" s="213">
        <f t="shared" si="489"/>
        <v>0</v>
      </c>
      <c r="CH205" s="262">
        <f t="shared" si="490"/>
        <v>-3154245083.8977265</v>
      </c>
      <c r="CI205" s="257" t="e">
        <f t="shared" si="491"/>
        <v>#DIV/0!</v>
      </c>
      <c r="CJ205" s="257">
        <f t="shared" si="590"/>
        <v>-22887032.781623054</v>
      </c>
      <c r="CK205" s="257" t="e">
        <f t="shared" si="492"/>
        <v>#DIV/0!</v>
      </c>
      <c r="CL205" s="262">
        <f t="shared" si="493"/>
        <v>-220346849137.9866</v>
      </c>
      <c r="CM205" s="257" t="e">
        <f t="shared" si="494"/>
        <v>#DIV/0!</v>
      </c>
      <c r="CN205" s="262">
        <f t="shared" si="495"/>
        <v>-269331.52955150726</v>
      </c>
      <c r="CO205" s="257" t="e">
        <f t="shared" si="496"/>
        <v>#DIV/0!</v>
      </c>
      <c r="CP205" s="286"/>
      <c r="CQ205" s="218">
        <f t="shared" si="497"/>
        <v>0</v>
      </c>
      <c r="CR205" s="48" t="e">
        <f t="shared" si="498"/>
        <v>#DIV/0!</v>
      </c>
      <c r="CS205" s="219">
        <f t="shared" si="499"/>
        <v>0</v>
      </c>
      <c r="CT205" s="219" t="e">
        <f t="shared" si="500"/>
        <v>#DIV/0!</v>
      </c>
      <c r="CU205" s="323" t="e">
        <f t="shared" si="501"/>
        <v>#DIV/0!</v>
      </c>
      <c r="CV205" s="219">
        <f t="shared" si="502"/>
        <v>0</v>
      </c>
      <c r="CW205" s="219" t="e">
        <f t="shared" si="503"/>
        <v>#DIV/0!</v>
      </c>
      <c r="CX205" s="323" t="e">
        <f t="shared" si="504"/>
        <v>#DIV/0!</v>
      </c>
      <c r="CY205" s="48">
        <f t="shared" si="505"/>
        <v>0</v>
      </c>
      <c r="CZ205" s="48" t="e">
        <f t="shared" si="506"/>
        <v>#DIV/0!</v>
      </c>
      <c r="DA205" s="323" t="e">
        <f t="shared" si="507"/>
        <v>#DIV/0!</v>
      </c>
      <c r="DB205" s="219">
        <f t="shared" si="508"/>
        <v>0</v>
      </c>
      <c r="DC205" s="219">
        <f t="shared" si="509"/>
        <v>0</v>
      </c>
      <c r="DD205" s="213"/>
      <c r="DE205" s="267">
        <f t="shared" si="510"/>
        <v>0</v>
      </c>
      <c r="DF205" s="263" t="e">
        <f t="shared" si="511"/>
        <v>#DIV/0!</v>
      </c>
      <c r="DG205" s="263">
        <f t="shared" si="512"/>
        <v>0</v>
      </c>
      <c r="DH205" s="263" t="e">
        <f t="shared" si="513"/>
        <v>#DIV/0!</v>
      </c>
      <c r="DI205" s="263">
        <f t="shared" si="514"/>
        <v>0</v>
      </c>
      <c r="DJ205" s="268">
        <f t="shared" si="515"/>
        <v>0</v>
      </c>
      <c r="DL205" s="49">
        <f>'He Data'!P207/(1000000000*22413.6)</f>
        <v>0</v>
      </c>
      <c r="DM205" s="45" t="e">
        <f>DL205*('He Data'!Q207/'He Data'!P207)</f>
        <v>#DIV/0!</v>
      </c>
      <c r="DN205" s="50">
        <f t="shared" si="516"/>
        <v>0</v>
      </c>
      <c r="DO205" s="51" t="e">
        <f>DN205*('He Data'!Q207/'He Data'!P207)</f>
        <v>#DIV/0!</v>
      </c>
      <c r="DP205" s="50" t="e">
        <f t="shared" si="517"/>
        <v>#DIV/0!</v>
      </c>
      <c r="DQ205" s="50" t="e">
        <f t="shared" si="518"/>
        <v>#DIV/0!</v>
      </c>
      <c r="DR205" s="50">
        <f>('He Data'!P207/1000000000)*0.0000000008107131194</f>
        <v>0</v>
      </c>
      <c r="DS205" s="50">
        <f>('He Data'!P207/1000000000)/3785.41178*42</f>
        <v>0</v>
      </c>
      <c r="DW205" s="213">
        <f t="shared" si="591"/>
        <v>0</v>
      </c>
      <c r="DX205" s="324" t="e">
        <f t="shared" si="592"/>
        <v>#DIV/0!</v>
      </c>
      <c r="DY205" s="325" t="e">
        <f t="shared" si="519"/>
        <v>#DIV/0!</v>
      </c>
      <c r="DZ205" s="326" t="e">
        <f t="shared" si="520"/>
        <v>#DIV/0!</v>
      </c>
      <c r="EA205" s="326" t="e">
        <f t="shared" si="521"/>
        <v>#DIV/0!</v>
      </c>
      <c r="EB205" s="324" t="e">
        <f t="shared" si="522"/>
        <v>#DIV/0!</v>
      </c>
      <c r="EC205" s="326" t="e">
        <f t="shared" si="523"/>
        <v>#DIV/0!</v>
      </c>
      <c r="ED205" s="324" t="e">
        <f t="shared" si="524"/>
        <v>#DIV/0!</v>
      </c>
      <c r="EE205" s="326"/>
      <c r="EF205" s="457">
        <f>'Picking Information'!B208</f>
        <v>0</v>
      </c>
      <c r="EG205" s="459">
        <f>'Picking Information'!C208</f>
        <v>0</v>
      </c>
      <c r="EH205" s="510">
        <f>IF($EG205="a",'Alpha Ejection Compiler'!G205,IF($EG205="z",'Alpha Ejection Compiler'!N205,IF($EG205="t",'Alpha Ejection Compiler'!U205,IF($EG205="m",'Alpha Ejection Compiler'!AB205,-1))))</f>
        <v>-1</v>
      </c>
      <c r="EI205" s="511">
        <f>'Alpha Ejection Compiler'!E205</f>
        <v>-1</v>
      </c>
      <c r="EJ205" s="30">
        <f>IF($EG205="a",'Alpha Ejection Compiler'!H205,IF($EG205="z",'Alpha Ejection Compiler'!O205,IF($EG205="t",'Alpha Ejection Compiler'!V205,IF($EG205="m",'Alpha Ejection Compiler'!AC205,-1))))</f>
        <v>-1</v>
      </c>
      <c r="EK205" s="30">
        <f>IF($EG205="a",'Alpha Ejection Compiler'!I205,IF($EG205="z",'Alpha Ejection Compiler'!P205,IF($EG205="t",'Alpha Ejection Compiler'!W205,IF($EG205="m",'Alpha Ejection Compiler'!AD205,-1))))</f>
        <v>-1</v>
      </c>
      <c r="EL205" s="30">
        <f>IF($EG205="a",'Alpha Ejection Compiler'!J205,IF($EG205="z",'Alpha Ejection Compiler'!Q205,IF($EG205="t",'Alpha Ejection Compiler'!X205,IF($EG205="m",'Alpha Ejection Compiler'!AE205,-1))))</f>
        <v>-1</v>
      </c>
      <c r="EM205" s="30">
        <f>IF($EG205="a",'Alpha Ejection Compiler'!K205,IF($EG205="z",'Alpha Ejection Compiler'!R205,IF($EG205="t",'Alpha Ejection Compiler'!Y205,IF($EG205="m",'Alpha Ejection Compiler'!AF205,-1))))</f>
        <v>-1</v>
      </c>
      <c r="EN205" s="30">
        <f t="shared" si="525"/>
        <v>-1</v>
      </c>
      <c r="EO205" s="30" t="e">
        <f t="shared" si="526"/>
        <v>#DIV/0!</v>
      </c>
      <c r="EP205" s="213">
        <f t="shared" si="593"/>
        <v>0</v>
      </c>
      <c r="EQ205" s="474" t="e">
        <f t="shared" si="594"/>
        <v>#DIV/0!</v>
      </c>
      <c r="ER205" s="475" t="e">
        <f t="shared" si="527"/>
        <v>#DIV/0!</v>
      </c>
      <c r="ES205" s="473" t="e">
        <f t="shared" si="528"/>
        <v>#DIV/0!</v>
      </c>
      <c r="ET205" s="476" t="e">
        <f t="shared" si="529"/>
        <v>#DIV/0!</v>
      </c>
      <c r="EU205" s="478" t="e">
        <f t="shared" si="530"/>
        <v>#DIV/0!</v>
      </c>
      <c r="EV205" s="477" t="e">
        <f t="shared" si="531"/>
        <v>#DIV/0!</v>
      </c>
      <c r="EW205" s="474" t="e">
        <f t="shared" si="532"/>
        <v>#DIV/0!</v>
      </c>
      <c r="EX205" s="474"/>
      <c r="EZ205" s="128">
        <f t="shared" si="533"/>
        <v>0</v>
      </c>
      <c r="FA205" s="63">
        <f t="shared" si="534"/>
        <v>0</v>
      </c>
      <c r="FB205" s="67">
        <f t="shared" si="535"/>
        <v>0</v>
      </c>
      <c r="FC205" s="63">
        <f t="shared" si="536"/>
        <v>0</v>
      </c>
      <c r="FD205" s="63">
        <f t="shared" si="537"/>
        <v>0</v>
      </c>
      <c r="FE205" s="67" t="e">
        <f t="shared" si="538"/>
        <v>#DIV/0!</v>
      </c>
      <c r="FF205" s="67" t="e">
        <f t="shared" si="539"/>
        <v>#DIV/0!</v>
      </c>
      <c r="FG205" s="64" t="e">
        <f t="shared" si="540"/>
        <v>#DIV/0!</v>
      </c>
      <c r="FH205" s="65" t="e">
        <f t="shared" si="541"/>
        <v>#DIV/0!</v>
      </c>
      <c r="FI205" s="65" t="e">
        <f t="shared" si="542"/>
        <v>#DIV/0!</v>
      </c>
      <c r="FJ205" s="65" t="e">
        <f t="shared" si="543"/>
        <v>#DIV/0!</v>
      </c>
      <c r="FK205" s="63">
        <f t="shared" si="544"/>
        <v>0</v>
      </c>
      <c r="FL205" s="63" t="e">
        <f t="shared" si="545"/>
        <v>#DIV/0!</v>
      </c>
      <c r="FM205" s="63" t="e">
        <f t="shared" si="546"/>
        <v>#DIV/0!</v>
      </c>
      <c r="FN205" s="65" t="e">
        <f t="shared" si="595"/>
        <v>#DIV/0!</v>
      </c>
      <c r="FO205" s="66" t="e">
        <f t="shared" si="547"/>
        <v>#DIV/0!</v>
      </c>
      <c r="FQ205" s="73">
        <f>IF('Picking Information'!U208="Y",'Calculations Page'!FG205,-1)</f>
        <v>-1</v>
      </c>
      <c r="FR205" s="72">
        <f>IF('Picking Information'!U208="Y",'Calculations Page'!FN205,-1)</f>
        <v>-1</v>
      </c>
      <c r="FS205" s="72" t="e">
        <f>IF('Picking Information'!A208="Y",1,'Calculations Page'!X205)</f>
        <v>#DIV/0!</v>
      </c>
      <c r="FT205" s="72">
        <f t="shared" si="596"/>
        <v>99.853999999999999</v>
      </c>
      <c r="FU205" s="72" t="e">
        <f t="shared" si="548"/>
        <v>#DIV/0!</v>
      </c>
      <c r="FV205" s="72" t="e">
        <f t="shared" si="597"/>
        <v>#DIV/0!</v>
      </c>
      <c r="FW205" s="74" t="e">
        <f t="shared" si="549"/>
        <v>#DIV/0!</v>
      </c>
      <c r="FY205" s="79">
        <f t="shared" si="570"/>
        <v>0</v>
      </c>
      <c r="FZ205" s="80" t="e">
        <f t="shared" si="571"/>
        <v>#DIV/0!</v>
      </c>
      <c r="GA205" s="80">
        <f>(DE205/1000)/'Calculations Page'!EH205</f>
        <v>0</v>
      </c>
      <c r="GB205" s="80" t="e">
        <f t="shared" si="572"/>
        <v>#DIV/0!</v>
      </c>
      <c r="GC205" s="80">
        <f>(DG205/1000)/'Calculations Page'!EH205</f>
        <v>0</v>
      </c>
      <c r="GD205" s="80" t="e">
        <f t="shared" si="573"/>
        <v>#DIV/0!</v>
      </c>
      <c r="GE205" s="80">
        <f>(DI205/1000)/'Calculations Page'!EH205</f>
        <v>0</v>
      </c>
      <c r="GF205" s="80" t="e">
        <f t="shared" si="574"/>
        <v>#DIV/0!</v>
      </c>
      <c r="GG205" s="81">
        <f t="shared" si="550"/>
        <v>0</v>
      </c>
      <c r="GH205" s="516">
        <f t="shared" si="575"/>
        <v>0</v>
      </c>
      <c r="GI205" s="515"/>
      <c r="GJ205" s="243"/>
      <c r="GK205" s="85" t="str">
        <f t="shared" si="551"/>
        <v>0.000</v>
      </c>
      <c r="GL205" s="86" t="e">
        <f t="shared" si="552"/>
        <v>#DIV/0!</v>
      </c>
      <c r="GM205" s="86" t="str">
        <f t="shared" si="553"/>
        <v>0.00</v>
      </c>
      <c r="GN205" s="86" t="e">
        <f t="shared" si="554"/>
        <v>#DIV/0!</v>
      </c>
      <c r="GO205" s="86" t="str">
        <f t="shared" si="555"/>
        <v>0.00</v>
      </c>
      <c r="GP205" s="86" t="e">
        <f t="shared" si="556"/>
        <v>#DIV/0!</v>
      </c>
      <c r="GQ205" s="86" t="str">
        <f t="shared" si="557"/>
        <v>0.00</v>
      </c>
      <c r="GR205" s="86" t="e">
        <f t="shared" si="558"/>
        <v>#DIV/0!</v>
      </c>
      <c r="GS205" s="86" t="str">
        <f t="shared" si="559"/>
        <v>-1.00</v>
      </c>
      <c r="GT205" s="86" t="e">
        <f t="shared" si="560"/>
        <v>#DIV/0!</v>
      </c>
      <c r="GU205" s="86" t="e">
        <f t="shared" si="561"/>
        <v>#DIV/0!</v>
      </c>
      <c r="GV205" s="87" t="e">
        <f t="shared" si="562"/>
        <v>#DIV/0!</v>
      </c>
      <c r="GW205" s="87" t="str">
        <f t="shared" si="563"/>
        <v>-1.00</v>
      </c>
      <c r="GX205" s="129"/>
      <c r="GY205" s="93"/>
    </row>
    <row r="206" spans="1:207">
      <c r="A206" s="39">
        <f>'Picking Information'!B209</f>
        <v>0</v>
      </c>
      <c r="B206" s="40">
        <f>'Picking Information'!D209</f>
        <v>0</v>
      </c>
      <c r="C206" s="40">
        <f>'Picking Information'!E209</f>
        <v>0</v>
      </c>
      <c r="D206" s="45">
        <f>'Picking Information'!F209</f>
        <v>0</v>
      </c>
      <c r="E206" s="45">
        <v>1</v>
      </c>
      <c r="F206" s="121">
        <f>'Picking Information'!H209</f>
        <v>0</v>
      </c>
      <c r="G206" s="121">
        <f>'Picking Information'!I209</f>
        <v>0</v>
      </c>
      <c r="H206" s="121">
        <f>'Picking Information'!J209</f>
        <v>0</v>
      </c>
      <c r="I206" s="121">
        <f>'Picking Information'!K209</f>
        <v>0</v>
      </c>
      <c r="J206" s="121">
        <f t="shared" si="459"/>
        <v>0</v>
      </c>
      <c r="K206" s="121">
        <f t="shared" si="460"/>
        <v>0</v>
      </c>
      <c r="L206" s="121">
        <f t="shared" si="461"/>
        <v>0</v>
      </c>
      <c r="M206" s="121">
        <f>IF('Picking Information'!P209="N",'Calculations Page'!F206*1.5,'Calculations Page'!F206)</f>
        <v>0</v>
      </c>
      <c r="N206" s="46">
        <f>'Picking Information'!R209</f>
        <v>0</v>
      </c>
      <c r="O206" s="222"/>
      <c r="P206" s="47">
        <f t="shared" si="462"/>
        <v>0</v>
      </c>
      <c r="Q206" s="306">
        <f t="shared" si="463"/>
        <v>-1</v>
      </c>
      <c r="R206" s="47">
        <f t="shared" si="464"/>
        <v>1</v>
      </c>
      <c r="S206" s="47" t="e">
        <f t="shared" si="465"/>
        <v>#DIV/0!</v>
      </c>
      <c r="T206" s="47" t="e">
        <f t="shared" si="466"/>
        <v>#DIV/0!</v>
      </c>
      <c r="U206" s="47">
        <f t="shared" si="467"/>
        <v>0.77821011673151741</v>
      </c>
      <c r="V206" s="47" t="e">
        <f t="shared" si="468"/>
        <v>#DIV/0!</v>
      </c>
      <c r="W206" s="47" t="e">
        <f t="shared" si="469"/>
        <v>#DIV/0!</v>
      </c>
      <c r="X206" s="239" t="e">
        <f t="shared" si="470"/>
        <v>#DIV/0!</v>
      </c>
      <c r="Y206" s="306">
        <f t="shared" si="576"/>
        <v>-6350.29</v>
      </c>
      <c r="Z206" s="306">
        <f t="shared" si="577"/>
        <v>-5</v>
      </c>
      <c r="AA206" s="192"/>
      <c r="AB206" s="192"/>
      <c r="AC206" s="192"/>
      <c r="AD206" s="192"/>
      <c r="AE206" s="192"/>
      <c r="AF206" s="192"/>
      <c r="AG206" s="251">
        <f t="shared" si="564"/>
        <v>1433738424205.7283</v>
      </c>
      <c r="AH206" s="246">
        <f t="shared" si="471"/>
        <v>8608725199.2922001</v>
      </c>
      <c r="AI206" s="246">
        <f t="shared" si="565"/>
        <v>1691112105561.1543</v>
      </c>
      <c r="AJ206" s="246">
        <f t="shared" si="472"/>
        <v>13847555888.523577</v>
      </c>
      <c r="AK206" s="246">
        <f t="shared" si="566"/>
        <v>174546574.43947619</v>
      </c>
      <c r="AL206" s="246">
        <f t="shared" si="473"/>
        <v>79527107.403615773</v>
      </c>
      <c r="AM206" s="213">
        <f t="shared" si="578"/>
        <v>0</v>
      </c>
      <c r="AN206" s="256">
        <f t="shared" si="474"/>
        <v>1303284548.9639471</v>
      </c>
      <c r="AO206" s="252">
        <f t="shared" si="475"/>
        <v>1433738424205.7283</v>
      </c>
      <c r="AP206" s="252">
        <f t="shared" si="567"/>
        <v>-2.199E-3</v>
      </c>
      <c r="AQ206" s="252">
        <f t="shared" si="568"/>
        <v>-0.99998423165137618</v>
      </c>
      <c r="AR206" s="252">
        <f t="shared" si="476"/>
        <v>8608725199.2922001</v>
      </c>
      <c r="AS206" s="252">
        <f t="shared" si="569"/>
        <v>1.6318924942564423E-4</v>
      </c>
      <c r="AT206" s="252">
        <f t="shared" si="477"/>
        <v>-7.452123257462559E-2</v>
      </c>
      <c r="AU206" s="252">
        <f t="shared" si="478"/>
        <v>137290153.01859486</v>
      </c>
      <c r="AV206" s="252">
        <f t="shared" si="579"/>
        <v>9456562.6330664139</v>
      </c>
      <c r="AW206" s="252">
        <f t="shared" si="479"/>
        <v>996169.97067578149</v>
      </c>
      <c r="AX206" s="252">
        <f t="shared" si="580"/>
        <v>2673662207.5426502</v>
      </c>
      <c r="AY206" s="252">
        <f t="shared" si="581"/>
        <v>1691112105561.1543</v>
      </c>
      <c r="AZ206" s="252">
        <f t="shared" si="582"/>
        <v>-0.13029600894067567</v>
      </c>
      <c r="BA206" s="252">
        <f t="shared" si="583"/>
        <v>-1</v>
      </c>
      <c r="BB206" s="252">
        <f t="shared" si="584"/>
        <v>13847555888.523577</v>
      </c>
      <c r="BC206" s="252">
        <f t="shared" si="585"/>
        <v>5.34545603211162E-4</v>
      </c>
      <c r="BD206" s="252">
        <f t="shared" si="586"/>
        <v>-4.1025163014571245E-3</v>
      </c>
      <c r="BE206" s="252">
        <f t="shared" si="587"/>
        <v>26831629.130094022</v>
      </c>
      <c r="BF206" s="252">
        <f t="shared" si="480"/>
        <v>269331.52955150726</v>
      </c>
      <c r="BG206" s="252">
        <f t="shared" si="481"/>
        <v>124328.76421099737</v>
      </c>
      <c r="BH206" s="213"/>
      <c r="BI206" s="213"/>
      <c r="BJ206" s="213"/>
      <c r="BK206" s="213"/>
      <c r="BL206" s="213">
        <f t="shared" si="588"/>
        <v>0</v>
      </c>
      <c r="BM206" s="485">
        <f>(($AC$20-'ICPMS Data'!V207)/('ICPMS Data'!V207/$AC$12-1)*AG206)</f>
        <v>-1850960534.9337795</v>
      </c>
      <c r="BN206" s="485">
        <f t="shared" si="482"/>
        <v>1433738424205.7283</v>
      </c>
      <c r="BO206" s="485">
        <f>$AC$33-'ICPMS Data'!V207</f>
        <v>9.9999999999999995E-7</v>
      </c>
      <c r="BP206" s="485">
        <f>'ICPMS Data'!V207/$AC$12-1</f>
        <v>-1</v>
      </c>
      <c r="BQ206" s="485">
        <f t="shared" si="483"/>
        <v>8608725199.2922001</v>
      </c>
      <c r="BR206" s="485">
        <f>SQRT($AD$33^2+'ICPMS Data'!W207^2)</f>
        <v>1.0000000000000001E-9</v>
      </c>
      <c r="BS206" s="485" t="e">
        <f>BP206*SQRT(('ICPMS Data'!W207/'ICPMS Data'!V207)^2+($AE$12/$AC$12)^2)</f>
        <v>#DIV/0!</v>
      </c>
      <c r="BT206" s="485" t="e">
        <f t="shared" si="484"/>
        <v>#DIV/0!</v>
      </c>
      <c r="BU206" s="485">
        <f t="shared" si="589"/>
        <v>-13430470.148556642</v>
      </c>
      <c r="BV206" s="485" t="e">
        <f t="shared" si="485"/>
        <v>#DIV/0!</v>
      </c>
      <c r="BW206" s="485">
        <f>AI206*(($AC$21-'ICPMS Data'!X207)/('ICPMS Data'!X207/$AC$13-1))</f>
        <v>-217673186930.44394</v>
      </c>
      <c r="BX206" s="485">
        <f t="shared" si="486"/>
        <v>1691112105561.1543</v>
      </c>
      <c r="BY206" s="485">
        <f>$AC$34-'ICPMS Data'!X207</f>
        <v>9.9999999999999995E-7</v>
      </c>
      <c r="BZ206" s="485">
        <f>'ICPMS Data'!X207/$AC$13-1</f>
        <v>-1</v>
      </c>
      <c r="CA206" s="485">
        <f t="shared" si="487"/>
        <v>13847555888.523577</v>
      </c>
      <c r="CB206" s="485">
        <f>SQRT($AD$34^2+'ICPMS Data'!Y207^2)</f>
        <v>1.0000000000000001E-9</v>
      </c>
      <c r="CC206" s="485" t="e">
        <f>BZ206*SQRT(('ICPMS Data'!Y207/'ICPMS Data'!X207)^2+($AE$13/$AC$13)^2)</f>
        <v>#DIV/0!</v>
      </c>
      <c r="CD206" s="485" t="e">
        <f t="shared" si="488"/>
        <v>#DIV/0!</v>
      </c>
      <c r="CE206" s="485">
        <f>AK206*'ICPMS Data'!Z207</f>
        <v>0</v>
      </c>
      <c r="CF206" s="485" t="e">
        <f>CE206*SQRT((AL206/AK206)^2+('ICPMS Data'!AA207/'ICPMS Data'!Z207)^2)</f>
        <v>#DIV/0!</v>
      </c>
      <c r="CG206" s="213">
        <f t="shared" si="489"/>
        <v>0</v>
      </c>
      <c r="CH206" s="262">
        <f t="shared" si="490"/>
        <v>-3154245083.8977265</v>
      </c>
      <c r="CI206" s="257" t="e">
        <f t="shared" si="491"/>
        <v>#DIV/0!</v>
      </c>
      <c r="CJ206" s="257">
        <f t="shared" si="590"/>
        <v>-22887032.781623054</v>
      </c>
      <c r="CK206" s="257" t="e">
        <f t="shared" si="492"/>
        <v>#DIV/0!</v>
      </c>
      <c r="CL206" s="262">
        <f t="shared" si="493"/>
        <v>-220346849137.9866</v>
      </c>
      <c r="CM206" s="257" t="e">
        <f t="shared" si="494"/>
        <v>#DIV/0!</v>
      </c>
      <c r="CN206" s="262">
        <f t="shared" si="495"/>
        <v>-269331.52955150726</v>
      </c>
      <c r="CO206" s="257" t="e">
        <f t="shared" si="496"/>
        <v>#DIV/0!</v>
      </c>
      <c r="CP206" s="286"/>
      <c r="CQ206" s="218">
        <f t="shared" si="497"/>
        <v>0</v>
      </c>
      <c r="CR206" s="48" t="e">
        <f t="shared" si="498"/>
        <v>#DIV/0!</v>
      </c>
      <c r="CS206" s="219">
        <f t="shared" si="499"/>
        <v>0</v>
      </c>
      <c r="CT206" s="219" t="e">
        <f t="shared" si="500"/>
        <v>#DIV/0!</v>
      </c>
      <c r="CU206" s="323" t="e">
        <f t="shared" si="501"/>
        <v>#DIV/0!</v>
      </c>
      <c r="CV206" s="219">
        <f t="shared" si="502"/>
        <v>0</v>
      </c>
      <c r="CW206" s="219" t="e">
        <f t="shared" si="503"/>
        <v>#DIV/0!</v>
      </c>
      <c r="CX206" s="323" t="e">
        <f t="shared" si="504"/>
        <v>#DIV/0!</v>
      </c>
      <c r="CY206" s="48">
        <f t="shared" si="505"/>
        <v>0</v>
      </c>
      <c r="CZ206" s="48" t="e">
        <f t="shared" si="506"/>
        <v>#DIV/0!</v>
      </c>
      <c r="DA206" s="323" t="e">
        <f t="shared" si="507"/>
        <v>#DIV/0!</v>
      </c>
      <c r="DB206" s="219">
        <f t="shared" si="508"/>
        <v>0</v>
      </c>
      <c r="DC206" s="219">
        <f t="shared" si="509"/>
        <v>0</v>
      </c>
      <c r="DD206" s="213"/>
      <c r="DE206" s="267">
        <f t="shared" si="510"/>
        <v>0</v>
      </c>
      <c r="DF206" s="263" t="e">
        <f t="shared" si="511"/>
        <v>#DIV/0!</v>
      </c>
      <c r="DG206" s="263">
        <f t="shared" si="512"/>
        <v>0</v>
      </c>
      <c r="DH206" s="263" t="e">
        <f t="shared" si="513"/>
        <v>#DIV/0!</v>
      </c>
      <c r="DI206" s="263">
        <f t="shared" si="514"/>
        <v>0</v>
      </c>
      <c r="DJ206" s="268">
        <f t="shared" si="515"/>
        <v>0</v>
      </c>
      <c r="DL206" s="49">
        <f>'He Data'!P208/(1000000000*22413.6)</f>
        <v>0</v>
      </c>
      <c r="DM206" s="45" t="e">
        <f>DL206*('He Data'!Q208/'He Data'!P208)</f>
        <v>#DIV/0!</v>
      </c>
      <c r="DN206" s="50">
        <f t="shared" si="516"/>
        <v>0</v>
      </c>
      <c r="DO206" s="51" t="e">
        <f>DN206*('He Data'!Q208/'He Data'!P208)</f>
        <v>#DIV/0!</v>
      </c>
      <c r="DP206" s="50" t="e">
        <f t="shared" si="517"/>
        <v>#DIV/0!</v>
      </c>
      <c r="DQ206" s="50" t="e">
        <f t="shared" si="518"/>
        <v>#DIV/0!</v>
      </c>
      <c r="DR206" s="50">
        <f>('He Data'!P208/1000000000)*0.0000000008107131194</f>
        <v>0</v>
      </c>
      <c r="DS206" s="50">
        <f>('He Data'!P208/1000000000)/3785.41178*42</f>
        <v>0</v>
      </c>
      <c r="DW206" s="213">
        <f t="shared" si="591"/>
        <v>0</v>
      </c>
      <c r="DX206" s="324" t="e">
        <f t="shared" si="592"/>
        <v>#DIV/0!</v>
      </c>
      <c r="DY206" s="325" t="e">
        <f t="shared" si="519"/>
        <v>#DIV/0!</v>
      </c>
      <c r="DZ206" s="326" t="e">
        <f t="shared" si="520"/>
        <v>#DIV/0!</v>
      </c>
      <c r="EA206" s="326" t="e">
        <f t="shared" si="521"/>
        <v>#DIV/0!</v>
      </c>
      <c r="EB206" s="324" t="e">
        <f t="shared" si="522"/>
        <v>#DIV/0!</v>
      </c>
      <c r="EC206" s="326" t="e">
        <f t="shared" si="523"/>
        <v>#DIV/0!</v>
      </c>
      <c r="ED206" s="324" t="e">
        <f t="shared" si="524"/>
        <v>#DIV/0!</v>
      </c>
      <c r="EE206" s="326"/>
      <c r="EF206" s="457">
        <f>'Picking Information'!B209</f>
        <v>0</v>
      </c>
      <c r="EG206" s="459">
        <f>'Picking Information'!C209</f>
        <v>0</v>
      </c>
      <c r="EH206" s="510">
        <f>IF($EG206="a",'Alpha Ejection Compiler'!G206,IF($EG206="z",'Alpha Ejection Compiler'!N206,IF($EG206="t",'Alpha Ejection Compiler'!U206,IF($EG206="m",'Alpha Ejection Compiler'!AB206,-1))))</f>
        <v>-1</v>
      </c>
      <c r="EI206" s="511">
        <f>'Alpha Ejection Compiler'!E206</f>
        <v>-1</v>
      </c>
      <c r="EJ206" s="30">
        <f>IF($EG206="a",'Alpha Ejection Compiler'!H206,IF($EG206="z",'Alpha Ejection Compiler'!O206,IF($EG206="t",'Alpha Ejection Compiler'!V206,IF($EG206="m",'Alpha Ejection Compiler'!AC206,-1))))</f>
        <v>-1</v>
      </c>
      <c r="EK206" s="30">
        <f>IF($EG206="a",'Alpha Ejection Compiler'!I206,IF($EG206="z",'Alpha Ejection Compiler'!P206,IF($EG206="t",'Alpha Ejection Compiler'!W206,IF($EG206="m",'Alpha Ejection Compiler'!AD206,-1))))</f>
        <v>-1</v>
      </c>
      <c r="EL206" s="30">
        <f>IF($EG206="a",'Alpha Ejection Compiler'!J206,IF($EG206="z",'Alpha Ejection Compiler'!Q206,IF($EG206="t",'Alpha Ejection Compiler'!X206,IF($EG206="m",'Alpha Ejection Compiler'!AE206,-1))))</f>
        <v>-1</v>
      </c>
      <c r="EM206" s="30">
        <f>IF($EG206="a",'Alpha Ejection Compiler'!K206,IF($EG206="z",'Alpha Ejection Compiler'!R206,IF($EG206="t",'Alpha Ejection Compiler'!Y206,IF($EG206="m",'Alpha Ejection Compiler'!AF206,-1))))</f>
        <v>-1</v>
      </c>
      <c r="EN206" s="30">
        <f t="shared" si="525"/>
        <v>-1</v>
      </c>
      <c r="EO206" s="30" t="e">
        <f t="shared" si="526"/>
        <v>#DIV/0!</v>
      </c>
      <c r="EP206" s="213">
        <f t="shared" si="593"/>
        <v>0</v>
      </c>
      <c r="EQ206" s="474" t="e">
        <f t="shared" si="594"/>
        <v>#DIV/0!</v>
      </c>
      <c r="ER206" s="475" t="e">
        <f t="shared" si="527"/>
        <v>#DIV/0!</v>
      </c>
      <c r="ES206" s="473" t="e">
        <f t="shared" si="528"/>
        <v>#DIV/0!</v>
      </c>
      <c r="ET206" s="476" t="e">
        <f t="shared" si="529"/>
        <v>#DIV/0!</v>
      </c>
      <c r="EU206" s="478" t="e">
        <f t="shared" si="530"/>
        <v>#DIV/0!</v>
      </c>
      <c r="EV206" s="477" t="e">
        <f t="shared" si="531"/>
        <v>#DIV/0!</v>
      </c>
      <c r="EW206" s="474" t="e">
        <f t="shared" si="532"/>
        <v>#DIV/0!</v>
      </c>
      <c r="EX206" s="474"/>
      <c r="EZ206" s="128">
        <f t="shared" si="533"/>
        <v>0</v>
      </c>
      <c r="FA206" s="63">
        <f t="shared" si="534"/>
        <v>0</v>
      </c>
      <c r="FB206" s="67">
        <f t="shared" si="535"/>
        <v>0</v>
      </c>
      <c r="FC206" s="63">
        <f t="shared" si="536"/>
        <v>0</v>
      </c>
      <c r="FD206" s="63">
        <f t="shared" si="537"/>
        <v>0</v>
      </c>
      <c r="FE206" s="67" t="e">
        <f t="shared" si="538"/>
        <v>#DIV/0!</v>
      </c>
      <c r="FF206" s="67" t="e">
        <f t="shared" si="539"/>
        <v>#DIV/0!</v>
      </c>
      <c r="FG206" s="64" t="e">
        <f t="shared" si="540"/>
        <v>#DIV/0!</v>
      </c>
      <c r="FH206" s="65" t="e">
        <f t="shared" si="541"/>
        <v>#DIV/0!</v>
      </c>
      <c r="FI206" s="65" t="e">
        <f t="shared" si="542"/>
        <v>#DIV/0!</v>
      </c>
      <c r="FJ206" s="65" t="e">
        <f t="shared" si="543"/>
        <v>#DIV/0!</v>
      </c>
      <c r="FK206" s="63">
        <f t="shared" si="544"/>
        <v>0</v>
      </c>
      <c r="FL206" s="63" t="e">
        <f t="shared" si="545"/>
        <v>#DIV/0!</v>
      </c>
      <c r="FM206" s="63" t="e">
        <f t="shared" si="546"/>
        <v>#DIV/0!</v>
      </c>
      <c r="FN206" s="65" t="e">
        <f t="shared" si="595"/>
        <v>#DIV/0!</v>
      </c>
      <c r="FO206" s="66" t="e">
        <f t="shared" si="547"/>
        <v>#DIV/0!</v>
      </c>
      <c r="FQ206" s="73">
        <f>IF('Picking Information'!U209="Y",'Calculations Page'!FG206,-1)</f>
        <v>-1</v>
      </c>
      <c r="FR206" s="72">
        <f>IF('Picking Information'!U209="Y",'Calculations Page'!FN206,-1)</f>
        <v>-1</v>
      </c>
      <c r="FS206" s="72" t="e">
        <f>IF('Picking Information'!A209="Y",1,'Calculations Page'!X206)</f>
        <v>#DIV/0!</v>
      </c>
      <c r="FT206" s="72">
        <f t="shared" si="596"/>
        <v>99.853999999999999</v>
      </c>
      <c r="FU206" s="72" t="e">
        <f t="shared" si="548"/>
        <v>#DIV/0!</v>
      </c>
      <c r="FV206" s="72" t="e">
        <f t="shared" si="597"/>
        <v>#DIV/0!</v>
      </c>
      <c r="FW206" s="74" t="e">
        <f t="shared" si="549"/>
        <v>#DIV/0!</v>
      </c>
      <c r="FY206" s="79">
        <f t="shared" si="570"/>
        <v>0</v>
      </c>
      <c r="FZ206" s="80" t="e">
        <f t="shared" si="571"/>
        <v>#DIV/0!</v>
      </c>
      <c r="GA206" s="80">
        <f>(DE206/1000)/'Calculations Page'!EH206</f>
        <v>0</v>
      </c>
      <c r="GB206" s="80" t="e">
        <f t="shared" si="572"/>
        <v>#DIV/0!</v>
      </c>
      <c r="GC206" s="80">
        <f>(DG206/1000)/'Calculations Page'!EH206</f>
        <v>0</v>
      </c>
      <c r="GD206" s="80" t="e">
        <f t="shared" si="573"/>
        <v>#DIV/0!</v>
      </c>
      <c r="GE206" s="80">
        <f>(DI206/1000)/'Calculations Page'!EH206</f>
        <v>0</v>
      </c>
      <c r="GF206" s="80" t="e">
        <f t="shared" si="574"/>
        <v>#DIV/0!</v>
      </c>
      <c r="GG206" s="81">
        <f t="shared" si="550"/>
        <v>0</v>
      </c>
      <c r="GH206" s="516">
        <f t="shared" si="575"/>
        <v>0</v>
      </c>
      <c r="GI206" s="515"/>
      <c r="GJ206" s="243"/>
      <c r="GK206" s="85" t="str">
        <f t="shared" si="551"/>
        <v>0.000</v>
      </c>
      <c r="GL206" s="86" t="e">
        <f t="shared" si="552"/>
        <v>#DIV/0!</v>
      </c>
      <c r="GM206" s="86" t="str">
        <f t="shared" si="553"/>
        <v>0.00</v>
      </c>
      <c r="GN206" s="86" t="e">
        <f t="shared" si="554"/>
        <v>#DIV/0!</v>
      </c>
      <c r="GO206" s="86" t="str">
        <f t="shared" si="555"/>
        <v>0.00</v>
      </c>
      <c r="GP206" s="86" t="e">
        <f t="shared" si="556"/>
        <v>#DIV/0!</v>
      </c>
      <c r="GQ206" s="86" t="str">
        <f t="shared" si="557"/>
        <v>0.00</v>
      </c>
      <c r="GR206" s="86" t="e">
        <f t="shared" si="558"/>
        <v>#DIV/0!</v>
      </c>
      <c r="GS206" s="86" t="str">
        <f t="shared" si="559"/>
        <v>-1.00</v>
      </c>
      <c r="GT206" s="86" t="e">
        <f t="shared" si="560"/>
        <v>#DIV/0!</v>
      </c>
      <c r="GU206" s="86" t="e">
        <f t="shared" si="561"/>
        <v>#DIV/0!</v>
      </c>
      <c r="GV206" s="87" t="e">
        <f t="shared" si="562"/>
        <v>#DIV/0!</v>
      </c>
      <c r="GW206" s="87" t="str">
        <f t="shared" si="563"/>
        <v>-1.00</v>
      </c>
      <c r="GX206" s="129"/>
      <c r="GY206" s="93"/>
    </row>
    <row r="207" spans="1:207">
      <c r="A207" s="39">
        <f>'Picking Information'!B210</f>
        <v>0</v>
      </c>
      <c r="B207" s="40">
        <f>'Picking Information'!D210</f>
        <v>0</v>
      </c>
      <c r="C207" s="40">
        <f>'Picking Information'!E210</f>
        <v>0</v>
      </c>
      <c r="D207" s="45">
        <f>'Picking Information'!F210</f>
        <v>0</v>
      </c>
      <c r="E207" s="45">
        <v>1</v>
      </c>
      <c r="F207" s="121">
        <f>'Picking Information'!H210</f>
        <v>0</v>
      </c>
      <c r="G207" s="121">
        <f>'Picking Information'!I210</f>
        <v>0</v>
      </c>
      <c r="H207" s="121">
        <f>'Picking Information'!J210</f>
        <v>0</v>
      </c>
      <c r="I207" s="121">
        <f>'Picking Information'!K210</f>
        <v>0</v>
      </c>
      <c r="J207" s="121">
        <f t="shared" si="459"/>
        <v>0</v>
      </c>
      <c r="K207" s="121">
        <f t="shared" si="460"/>
        <v>0</v>
      </c>
      <c r="L207" s="121">
        <f t="shared" si="461"/>
        <v>0</v>
      </c>
      <c r="M207" s="121">
        <f>IF('Picking Information'!P210="N",'Calculations Page'!F207*1.5,'Calculations Page'!F207)</f>
        <v>0</v>
      </c>
      <c r="N207" s="46">
        <f>'Picking Information'!R210</f>
        <v>0</v>
      </c>
      <c r="O207" s="222"/>
      <c r="P207" s="47">
        <f t="shared" si="462"/>
        <v>0</v>
      </c>
      <c r="Q207" s="306">
        <f t="shared" si="463"/>
        <v>-1</v>
      </c>
      <c r="R207" s="47">
        <f t="shared" si="464"/>
        <v>1</v>
      </c>
      <c r="S207" s="47" t="e">
        <f t="shared" si="465"/>
        <v>#DIV/0!</v>
      </c>
      <c r="T207" s="47" t="e">
        <f t="shared" si="466"/>
        <v>#DIV/0!</v>
      </c>
      <c r="U207" s="47">
        <f t="shared" si="467"/>
        <v>0.77821011673151741</v>
      </c>
      <c r="V207" s="47" t="e">
        <f t="shared" si="468"/>
        <v>#DIV/0!</v>
      </c>
      <c r="W207" s="47" t="e">
        <f t="shared" si="469"/>
        <v>#DIV/0!</v>
      </c>
      <c r="X207" s="239" t="e">
        <f t="shared" si="470"/>
        <v>#DIV/0!</v>
      </c>
      <c r="Y207" s="306">
        <f t="shared" si="576"/>
        <v>-6350.29</v>
      </c>
      <c r="Z207" s="306">
        <f t="shared" si="577"/>
        <v>-5</v>
      </c>
      <c r="AA207" s="192"/>
      <c r="AB207" s="192"/>
      <c r="AC207" s="192"/>
      <c r="AD207" s="192"/>
      <c r="AE207" s="192"/>
      <c r="AF207" s="192"/>
      <c r="AG207" s="251">
        <f t="shared" si="564"/>
        <v>1433738424205.7283</v>
      </c>
      <c r="AH207" s="246">
        <f t="shared" si="471"/>
        <v>8608725199.2922001</v>
      </c>
      <c r="AI207" s="246">
        <f t="shared" si="565"/>
        <v>1691112105561.1543</v>
      </c>
      <c r="AJ207" s="246">
        <f t="shared" si="472"/>
        <v>13847555888.523577</v>
      </c>
      <c r="AK207" s="246">
        <f t="shared" si="566"/>
        <v>174546574.43947619</v>
      </c>
      <c r="AL207" s="246">
        <f t="shared" si="473"/>
        <v>79527107.403615773</v>
      </c>
      <c r="AM207" s="213">
        <f t="shared" si="578"/>
        <v>0</v>
      </c>
      <c r="AN207" s="256">
        <f t="shared" si="474"/>
        <v>1303284548.9639471</v>
      </c>
      <c r="AO207" s="252">
        <f t="shared" si="475"/>
        <v>1433738424205.7283</v>
      </c>
      <c r="AP207" s="252">
        <f t="shared" si="567"/>
        <v>-2.199E-3</v>
      </c>
      <c r="AQ207" s="252">
        <f t="shared" si="568"/>
        <v>-0.99998423165137618</v>
      </c>
      <c r="AR207" s="252">
        <f t="shared" si="476"/>
        <v>8608725199.2922001</v>
      </c>
      <c r="AS207" s="252">
        <f t="shared" si="569"/>
        <v>1.6318924942564423E-4</v>
      </c>
      <c r="AT207" s="252">
        <f t="shared" si="477"/>
        <v>-7.452123257462559E-2</v>
      </c>
      <c r="AU207" s="252">
        <f t="shared" si="478"/>
        <v>137290153.01859486</v>
      </c>
      <c r="AV207" s="252">
        <f t="shared" si="579"/>
        <v>9456562.6330664139</v>
      </c>
      <c r="AW207" s="252">
        <f t="shared" si="479"/>
        <v>996169.97067578149</v>
      </c>
      <c r="AX207" s="252">
        <f t="shared" si="580"/>
        <v>2673662207.5426502</v>
      </c>
      <c r="AY207" s="252">
        <f t="shared" si="581"/>
        <v>1691112105561.1543</v>
      </c>
      <c r="AZ207" s="252">
        <f t="shared" si="582"/>
        <v>-0.13029600894067567</v>
      </c>
      <c r="BA207" s="252">
        <f t="shared" si="583"/>
        <v>-1</v>
      </c>
      <c r="BB207" s="252">
        <f t="shared" si="584"/>
        <v>13847555888.523577</v>
      </c>
      <c r="BC207" s="252">
        <f t="shared" si="585"/>
        <v>5.34545603211162E-4</v>
      </c>
      <c r="BD207" s="252">
        <f t="shared" si="586"/>
        <v>-4.1025163014571245E-3</v>
      </c>
      <c r="BE207" s="252">
        <f t="shared" si="587"/>
        <v>26831629.130094022</v>
      </c>
      <c r="BF207" s="252">
        <f t="shared" si="480"/>
        <v>269331.52955150726</v>
      </c>
      <c r="BG207" s="252">
        <f t="shared" si="481"/>
        <v>124328.76421099737</v>
      </c>
      <c r="BH207" s="213"/>
      <c r="BI207" s="213"/>
      <c r="BJ207" s="213"/>
      <c r="BK207" s="213"/>
      <c r="BL207" s="213">
        <f t="shared" si="588"/>
        <v>0</v>
      </c>
      <c r="BM207" s="485">
        <f>(($AC$20-'ICPMS Data'!V208)/('ICPMS Data'!V208/$AC$12-1)*AG207)</f>
        <v>-1850960534.9337795</v>
      </c>
      <c r="BN207" s="485">
        <f t="shared" si="482"/>
        <v>1433738424205.7283</v>
      </c>
      <c r="BO207" s="485">
        <f>$AC$33-'ICPMS Data'!V208</f>
        <v>9.9999999999999995E-7</v>
      </c>
      <c r="BP207" s="485">
        <f>'ICPMS Data'!V208/$AC$12-1</f>
        <v>-1</v>
      </c>
      <c r="BQ207" s="485">
        <f t="shared" si="483"/>
        <v>8608725199.2922001</v>
      </c>
      <c r="BR207" s="485">
        <f>SQRT($AD$33^2+'ICPMS Data'!W208^2)</f>
        <v>1.0000000000000001E-9</v>
      </c>
      <c r="BS207" s="485" t="e">
        <f>BP207*SQRT(('ICPMS Data'!W208/'ICPMS Data'!V208)^2+($AE$12/$AC$12)^2)</f>
        <v>#DIV/0!</v>
      </c>
      <c r="BT207" s="485" t="e">
        <f t="shared" si="484"/>
        <v>#DIV/0!</v>
      </c>
      <c r="BU207" s="485">
        <f t="shared" si="589"/>
        <v>-13430470.148556642</v>
      </c>
      <c r="BV207" s="485" t="e">
        <f t="shared" si="485"/>
        <v>#DIV/0!</v>
      </c>
      <c r="BW207" s="485">
        <f>AI207*(($AC$21-'ICPMS Data'!X208)/('ICPMS Data'!X208/$AC$13-1))</f>
        <v>-217673186930.44394</v>
      </c>
      <c r="BX207" s="485">
        <f t="shared" si="486"/>
        <v>1691112105561.1543</v>
      </c>
      <c r="BY207" s="485">
        <f>$AC$34-'ICPMS Data'!X208</f>
        <v>9.9999999999999995E-7</v>
      </c>
      <c r="BZ207" s="485">
        <f>'ICPMS Data'!X208/$AC$13-1</f>
        <v>-1</v>
      </c>
      <c r="CA207" s="485">
        <f t="shared" si="487"/>
        <v>13847555888.523577</v>
      </c>
      <c r="CB207" s="485">
        <f>SQRT($AD$34^2+'ICPMS Data'!Y208^2)</f>
        <v>1.0000000000000001E-9</v>
      </c>
      <c r="CC207" s="485" t="e">
        <f>BZ207*SQRT(('ICPMS Data'!Y208/'ICPMS Data'!X208)^2+($AE$13/$AC$13)^2)</f>
        <v>#DIV/0!</v>
      </c>
      <c r="CD207" s="485" t="e">
        <f t="shared" si="488"/>
        <v>#DIV/0!</v>
      </c>
      <c r="CE207" s="485">
        <f>AK207*'ICPMS Data'!Z208</f>
        <v>0</v>
      </c>
      <c r="CF207" s="485" t="e">
        <f>CE207*SQRT((AL207/AK207)^2+('ICPMS Data'!AA208/'ICPMS Data'!Z208)^2)</f>
        <v>#DIV/0!</v>
      </c>
      <c r="CG207" s="213">
        <f t="shared" si="489"/>
        <v>0</v>
      </c>
      <c r="CH207" s="262">
        <f t="shared" si="490"/>
        <v>-3154245083.8977265</v>
      </c>
      <c r="CI207" s="257" t="e">
        <f t="shared" si="491"/>
        <v>#DIV/0!</v>
      </c>
      <c r="CJ207" s="257">
        <f t="shared" si="590"/>
        <v>-22887032.781623054</v>
      </c>
      <c r="CK207" s="257" t="e">
        <f t="shared" si="492"/>
        <v>#DIV/0!</v>
      </c>
      <c r="CL207" s="262">
        <f t="shared" si="493"/>
        <v>-220346849137.9866</v>
      </c>
      <c r="CM207" s="257" t="e">
        <f t="shared" si="494"/>
        <v>#DIV/0!</v>
      </c>
      <c r="CN207" s="262">
        <f t="shared" si="495"/>
        <v>-269331.52955150726</v>
      </c>
      <c r="CO207" s="257" t="e">
        <f t="shared" si="496"/>
        <v>#DIV/0!</v>
      </c>
      <c r="CP207" s="286"/>
      <c r="CQ207" s="218">
        <f t="shared" si="497"/>
        <v>0</v>
      </c>
      <c r="CR207" s="48" t="e">
        <f t="shared" si="498"/>
        <v>#DIV/0!</v>
      </c>
      <c r="CS207" s="219">
        <f t="shared" si="499"/>
        <v>0</v>
      </c>
      <c r="CT207" s="219" t="e">
        <f t="shared" si="500"/>
        <v>#DIV/0!</v>
      </c>
      <c r="CU207" s="323" t="e">
        <f t="shared" si="501"/>
        <v>#DIV/0!</v>
      </c>
      <c r="CV207" s="219">
        <f t="shared" si="502"/>
        <v>0</v>
      </c>
      <c r="CW207" s="219" t="e">
        <f t="shared" si="503"/>
        <v>#DIV/0!</v>
      </c>
      <c r="CX207" s="323" t="e">
        <f t="shared" si="504"/>
        <v>#DIV/0!</v>
      </c>
      <c r="CY207" s="48">
        <f t="shared" si="505"/>
        <v>0</v>
      </c>
      <c r="CZ207" s="48" t="e">
        <f t="shared" si="506"/>
        <v>#DIV/0!</v>
      </c>
      <c r="DA207" s="323" t="e">
        <f t="shared" si="507"/>
        <v>#DIV/0!</v>
      </c>
      <c r="DB207" s="219">
        <f t="shared" si="508"/>
        <v>0</v>
      </c>
      <c r="DC207" s="219">
        <f t="shared" si="509"/>
        <v>0</v>
      </c>
      <c r="DD207" s="213"/>
      <c r="DE207" s="267">
        <f t="shared" si="510"/>
        <v>0</v>
      </c>
      <c r="DF207" s="263" t="e">
        <f t="shared" si="511"/>
        <v>#DIV/0!</v>
      </c>
      <c r="DG207" s="263">
        <f t="shared" si="512"/>
        <v>0</v>
      </c>
      <c r="DH207" s="263" t="e">
        <f t="shared" si="513"/>
        <v>#DIV/0!</v>
      </c>
      <c r="DI207" s="263">
        <f t="shared" si="514"/>
        <v>0</v>
      </c>
      <c r="DJ207" s="268">
        <f t="shared" si="515"/>
        <v>0</v>
      </c>
      <c r="DL207" s="49">
        <f>'He Data'!P209/(1000000000*22413.6)</f>
        <v>0</v>
      </c>
      <c r="DM207" s="45" t="e">
        <f>DL207*('He Data'!Q209/'He Data'!P209)</f>
        <v>#DIV/0!</v>
      </c>
      <c r="DN207" s="50">
        <f t="shared" si="516"/>
        <v>0</v>
      </c>
      <c r="DO207" s="51" t="e">
        <f>DN207*('He Data'!Q209/'He Data'!P209)</f>
        <v>#DIV/0!</v>
      </c>
      <c r="DP207" s="50" t="e">
        <f t="shared" si="517"/>
        <v>#DIV/0!</v>
      </c>
      <c r="DQ207" s="50" t="e">
        <f t="shared" si="518"/>
        <v>#DIV/0!</v>
      </c>
      <c r="DR207" s="50">
        <f>('He Data'!P209/1000000000)*0.0000000008107131194</f>
        <v>0</v>
      </c>
      <c r="DS207" s="50">
        <f>('He Data'!P209/1000000000)/3785.41178*42</f>
        <v>0</v>
      </c>
      <c r="DW207" s="213">
        <f t="shared" si="591"/>
        <v>0</v>
      </c>
      <c r="DX207" s="324" t="e">
        <f t="shared" si="592"/>
        <v>#DIV/0!</v>
      </c>
      <c r="DY207" s="325" t="e">
        <f t="shared" si="519"/>
        <v>#DIV/0!</v>
      </c>
      <c r="DZ207" s="326" t="e">
        <f t="shared" si="520"/>
        <v>#DIV/0!</v>
      </c>
      <c r="EA207" s="326" t="e">
        <f t="shared" si="521"/>
        <v>#DIV/0!</v>
      </c>
      <c r="EB207" s="324" t="e">
        <f t="shared" si="522"/>
        <v>#DIV/0!</v>
      </c>
      <c r="EC207" s="326" t="e">
        <f t="shared" si="523"/>
        <v>#DIV/0!</v>
      </c>
      <c r="ED207" s="324" t="e">
        <f t="shared" si="524"/>
        <v>#DIV/0!</v>
      </c>
      <c r="EE207" s="326"/>
      <c r="EF207" s="457">
        <f>'Picking Information'!B210</f>
        <v>0</v>
      </c>
      <c r="EG207" s="459">
        <f>'Picking Information'!C210</f>
        <v>0</v>
      </c>
      <c r="EH207" s="510">
        <f>IF($EG207="a",'Alpha Ejection Compiler'!G207,IF($EG207="z",'Alpha Ejection Compiler'!N207,IF($EG207="t",'Alpha Ejection Compiler'!U207,IF($EG207="m",'Alpha Ejection Compiler'!AB207,-1))))</f>
        <v>-1</v>
      </c>
      <c r="EI207" s="511">
        <f>'Alpha Ejection Compiler'!E207</f>
        <v>-1</v>
      </c>
      <c r="EJ207" s="30">
        <f>IF($EG207="a",'Alpha Ejection Compiler'!H207,IF($EG207="z",'Alpha Ejection Compiler'!O207,IF($EG207="t",'Alpha Ejection Compiler'!V207,IF($EG207="m",'Alpha Ejection Compiler'!AC207,-1))))</f>
        <v>-1</v>
      </c>
      <c r="EK207" s="30">
        <f>IF($EG207="a",'Alpha Ejection Compiler'!I207,IF($EG207="z",'Alpha Ejection Compiler'!P207,IF($EG207="t",'Alpha Ejection Compiler'!W207,IF($EG207="m",'Alpha Ejection Compiler'!AD207,-1))))</f>
        <v>-1</v>
      </c>
      <c r="EL207" s="30">
        <f>IF($EG207="a",'Alpha Ejection Compiler'!J207,IF($EG207="z",'Alpha Ejection Compiler'!Q207,IF($EG207="t",'Alpha Ejection Compiler'!X207,IF($EG207="m",'Alpha Ejection Compiler'!AE207,-1))))</f>
        <v>-1</v>
      </c>
      <c r="EM207" s="30">
        <f>IF($EG207="a",'Alpha Ejection Compiler'!K207,IF($EG207="z",'Alpha Ejection Compiler'!R207,IF($EG207="t",'Alpha Ejection Compiler'!Y207,IF($EG207="m",'Alpha Ejection Compiler'!AF207,-1))))</f>
        <v>-1</v>
      </c>
      <c r="EN207" s="30">
        <f t="shared" si="525"/>
        <v>-1</v>
      </c>
      <c r="EO207" s="30" t="e">
        <f t="shared" si="526"/>
        <v>#DIV/0!</v>
      </c>
      <c r="EP207" s="213">
        <f t="shared" si="593"/>
        <v>0</v>
      </c>
      <c r="EQ207" s="474" t="e">
        <f t="shared" si="594"/>
        <v>#DIV/0!</v>
      </c>
      <c r="ER207" s="475" t="e">
        <f t="shared" si="527"/>
        <v>#DIV/0!</v>
      </c>
      <c r="ES207" s="473" t="e">
        <f t="shared" si="528"/>
        <v>#DIV/0!</v>
      </c>
      <c r="ET207" s="476" t="e">
        <f t="shared" si="529"/>
        <v>#DIV/0!</v>
      </c>
      <c r="EU207" s="478" t="e">
        <f t="shared" si="530"/>
        <v>#DIV/0!</v>
      </c>
      <c r="EV207" s="477" t="e">
        <f t="shared" si="531"/>
        <v>#DIV/0!</v>
      </c>
      <c r="EW207" s="474" t="e">
        <f t="shared" si="532"/>
        <v>#DIV/0!</v>
      </c>
      <c r="EX207" s="474"/>
      <c r="EZ207" s="128">
        <f t="shared" si="533"/>
        <v>0</v>
      </c>
      <c r="FA207" s="63">
        <f t="shared" si="534"/>
        <v>0</v>
      </c>
      <c r="FB207" s="67">
        <f t="shared" si="535"/>
        <v>0</v>
      </c>
      <c r="FC207" s="63">
        <f t="shared" si="536"/>
        <v>0</v>
      </c>
      <c r="FD207" s="63">
        <f t="shared" si="537"/>
        <v>0</v>
      </c>
      <c r="FE207" s="67" t="e">
        <f t="shared" si="538"/>
        <v>#DIV/0!</v>
      </c>
      <c r="FF207" s="67" t="e">
        <f t="shared" si="539"/>
        <v>#DIV/0!</v>
      </c>
      <c r="FG207" s="64" t="e">
        <f t="shared" si="540"/>
        <v>#DIV/0!</v>
      </c>
      <c r="FH207" s="65" t="e">
        <f t="shared" si="541"/>
        <v>#DIV/0!</v>
      </c>
      <c r="FI207" s="65" t="e">
        <f t="shared" si="542"/>
        <v>#DIV/0!</v>
      </c>
      <c r="FJ207" s="65" t="e">
        <f t="shared" si="543"/>
        <v>#DIV/0!</v>
      </c>
      <c r="FK207" s="63">
        <f t="shared" si="544"/>
        <v>0</v>
      </c>
      <c r="FL207" s="63" t="e">
        <f t="shared" si="545"/>
        <v>#DIV/0!</v>
      </c>
      <c r="FM207" s="63" t="e">
        <f t="shared" si="546"/>
        <v>#DIV/0!</v>
      </c>
      <c r="FN207" s="65" t="e">
        <f t="shared" si="595"/>
        <v>#DIV/0!</v>
      </c>
      <c r="FO207" s="66" t="e">
        <f t="shared" si="547"/>
        <v>#DIV/0!</v>
      </c>
      <c r="FQ207" s="73">
        <f>IF('Picking Information'!U210="Y",'Calculations Page'!FG207,-1)</f>
        <v>-1</v>
      </c>
      <c r="FR207" s="72">
        <f>IF('Picking Information'!U210="Y",'Calculations Page'!FN207,-1)</f>
        <v>-1</v>
      </c>
      <c r="FS207" s="72" t="e">
        <f>IF('Picking Information'!A210="Y",1,'Calculations Page'!X207)</f>
        <v>#DIV/0!</v>
      </c>
      <c r="FT207" s="72">
        <f t="shared" si="596"/>
        <v>99.853999999999999</v>
      </c>
      <c r="FU207" s="72" t="e">
        <f t="shared" si="548"/>
        <v>#DIV/0!</v>
      </c>
      <c r="FV207" s="72" t="e">
        <f t="shared" si="597"/>
        <v>#DIV/0!</v>
      </c>
      <c r="FW207" s="74" t="e">
        <f t="shared" si="549"/>
        <v>#DIV/0!</v>
      </c>
      <c r="FY207" s="79">
        <f t="shared" si="570"/>
        <v>0</v>
      </c>
      <c r="FZ207" s="80" t="e">
        <f t="shared" si="571"/>
        <v>#DIV/0!</v>
      </c>
      <c r="GA207" s="80">
        <f>(DE207/1000)/'Calculations Page'!EH207</f>
        <v>0</v>
      </c>
      <c r="GB207" s="80" t="e">
        <f t="shared" si="572"/>
        <v>#DIV/0!</v>
      </c>
      <c r="GC207" s="80">
        <f>(DG207/1000)/'Calculations Page'!EH207</f>
        <v>0</v>
      </c>
      <c r="GD207" s="80" t="e">
        <f t="shared" si="573"/>
        <v>#DIV/0!</v>
      </c>
      <c r="GE207" s="80">
        <f>(DI207/1000)/'Calculations Page'!EH207</f>
        <v>0</v>
      </c>
      <c r="GF207" s="80" t="e">
        <f t="shared" si="574"/>
        <v>#DIV/0!</v>
      </c>
      <c r="GG207" s="81">
        <f t="shared" si="550"/>
        <v>0</v>
      </c>
      <c r="GH207" s="516">
        <f t="shared" si="575"/>
        <v>0</v>
      </c>
      <c r="GI207" s="515"/>
      <c r="GJ207" s="243"/>
      <c r="GK207" s="85" t="str">
        <f t="shared" si="551"/>
        <v>0.000</v>
      </c>
      <c r="GL207" s="86" t="e">
        <f t="shared" si="552"/>
        <v>#DIV/0!</v>
      </c>
      <c r="GM207" s="86" t="str">
        <f t="shared" si="553"/>
        <v>0.00</v>
      </c>
      <c r="GN207" s="86" t="e">
        <f t="shared" si="554"/>
        <v>#DIV/0!</v>
      </c>
      <c r="GO207" s="86" t="str">
        <f t="shared" si="555"/>
        <v>0.00</v>
      </c>
      <c r="GP207" s="86" t="e">
        <f t="shared" si="556"/>
        <v>#DIV/0!</v>
      </c>
      <c r="GQ207" s="86" t="str">
        <f t="shared" si="557"/>
        <v>0.00</v>
      </c>
      <c r="GR207" s="86" t="e">
        <f t="shared" si="558"/>
        <v>#DIV/0!</v>
      </c>
      <c r="GS207" s="86" t="str">
        <f t="shared" si="559"/>
        <v>-1.00</v>
      </c>
      <c r="GT207" s="86" t="e">
        <f t="shared" si="560"/>
        <v>#DIV/0!</v>
      </c>
      <c r="GU207" s="86" t="e">
        <f t="shared" si="561"/>
        <v>#DIV/0!</v>
      </c>
      <c r="GV207" s="87" t="e">
        <f t="shared" si="562"/>
        <v>#DIV/0!</v>
      </c>
      <c r="GW207" s="87" t="str">
        <f t="shared" si="563"/>
        <v>-1.00</v>
      </c>
      <c r="GX207" s="129"/>
      <c r="GY207" s="93"/>
    </row>
    <row r="208" spans="1:207">
      <c r="A208" s="39">
        <f>'Picking Information'!B211</f>
        <v>0</v>
      </c>
      <c r="B208" s="40">
        <f>'Picking Information'!D211</f>
        <v>0</v>
      </c>
      <c r="C208" s="40">
        <f>'Picking Information'!E211</f>
        <v>0</v>
      </c>
      <c r="D208" s="45">
        <f>'Picking Information'!F211</f>
        <v>0</v>
      </c>
      <c r="E208" s="45">
        <v>1</v>
      </c>
      <c r="F208" s="121">
        <f>'Picking Information'!H211</f>
        <v>0</v>
      </c>
      <c r="G208" s="121">
        <f>'Picking Information'!I211</f>
        <v>0</v>
      </c>
      <c r="H208" s="121">
        <f>'Picking Information'!J211</f>
        <v>0</v>
      </c>
      <c r="I208" s="121">
        <f>'Picking Information'!K211</f>
        <v>0</v>
      </c>
      <c r="J208" s="121">
        <f t="shared" si="459"/>
        <v>0</v>
      </c>
      <c r="K208" s="121">
        <f t="shared" si="460"/>
        <v>0</v>
      </c>
      <c r="L208" s="121">
        <f t="shared" si="461"/>
        <v>0</v>
      </c>
      <c r="M208" s="121">
        <f>IF('Picking Information'!P211="N",'Calculations Page'!F208*1.5,'Calculations Page'!F208)</f>
        <v>0</v>
      </c>
      <c r="N208" s="46">
        <f>'Picking Information'!R211</f>
        <v>0</v>
      </c>
      <c r="O208" s="222"/>
      <c r="P208" s="47">
        <f t="shared" si="462"/>
        <v>0</v>
      </c>
      <c r="Q208" s="306">
        <f t="shared" si="463"/>
        <v>-1</v>
      </c>
      <c r="R208" s="47">
        <f t="shared" si="464"/>
        <v>1</v>
      </c>
      <c r="S208" s="47" t="e">
        <f t="shared" si="465"/>
        <v>#DIV/0!</v>
      </c>
      <c r="T208" s="47" t="e">
        <f t="shared" si="466"/>
        <v>#DIV/0!</v>
      </c>
      <c r="U208" s="47">
        <f t="shared" si="467"/>
        <v>0.77821011673151741</v>
      </c>
      <c r="V208" s="47" t="e">
        <f t="shared" si="468"/>
        <v>#DIV/0!</v>
      </c>
      <c r="W208" s="47" t="e">
        <f t="shared" si="469"/>
        <v>#DIV/0!</v>
      </c>
      <c r="X208" s="239" t="e">
        <f t="shared" si="470"/>
        <v>#DIV/0!</v>
      </c>
      <c r="Y208" s="306">
        <f t="shared" si="576"/>
        <v>-6350.29</v>
      </c>
      <c r="Z208" s="306">
        <f t="shared" si="577"/>
        <v>-5</v>
      </c>
      <c r="AA208" s="192"/>
      <c r="AB208" s="192"/>
      <c r="AC208" s="192"/>
      <c r="AD208" s="192"/>
      <c r="AE208" s="192"/>
      <c r="AF208" s="192"/>
      <c r="AG208" s="251">
        <f t="shared" si="564"/>
        <v>1433738424205.7283</v>
      </c>
      <c r="AH208" s="246">
        <f t="shared" si="471"/>
        <v>8608725199.2922001</v>
      </c>
      <c r="AI208" s="246">
        <f t="shared" si="565"/>
        <v>1691112105561.1543</v>
      </c>
      <c r="AJ208" s="246">
        <f t="shared" si="472"/>
        <v>13847555888.523577</v>
      </c>
      <c r="AK208" s="246">
        <f t="shared" si="566"/>
        <v>174546574.43947619</v>
      </c>
      <c r="AL208" s="246">
        <f t="shared" si="473"/>
        <v>79527107.403615773</v>
      </c>
      <c r="AM208" s="213">
        <f t="shared" si="578"/>
        <v>0</v>
      </c>
      <c r="AN208" s="256">
        <f t="shared" si="474"/>
        <v>1303284548.9639471</v>
      </c>
      <c r="AO208" s="252">
        <f t="shared" si="475"/>
        <v>1433738424205.7283</v>
      </c>
      <c r="AP208" s="252">
        <f t="shared" si="567"/>
        <v>-2.199E-3</v>
      </c>
      <c r="AQ208" s="252">
        <f t="shared" si="568"/>
        <v>-0.99998423165137618</v>
      </c>
      <c r="AR208" s="252">
        <f t="shared" si="476"/>
        <v>8608725199.2922001</v>
      </c>
      <c r="AS208" s="252">
        <f t="shared" si="569"/>
        <v>1.6318924942564423E-4</v>
      </c>
      <c r="AT208" s="252">
        <f t="shared" si="477"/>
        <v>-7.452123257462559E-2</v>
      </c>
      <c r="AU208" s="252">
        <f t="shared" si="478"/>
        <v>137290153.01859486</v>
      </c>
      <c r="AV208" s="252">
        <f t="shared" si="579"/>
        <v>9456562.6330664139</v>
      </c>
      <c r="AW208" s="252">
        <f t="shared" si="479"/>
        <v>996169.97067578149</v>
      </c>
      <c r="AX208" s="252">
        <f t="shared" si="580"/>
        <v>2673662207.5426502</v>
      </c>
      <c r="AY208" s="252">
        <f t="shared" si="581"/>
        <v>1691112105561.1543</v>
      </c>
      <c r="AZ208" s="252">
        <f t="shared" si="582"/>
        <v>-0.13029600894067567</v>
      </c>
      <c r="BA208" s="252">
        <f t="shared" si="583"/>
        <v>-1</v>
      </c>
      <c r="BB208" s="252">
        <f t="shared" si="584"/>
        <v>13847555888.523577</v>
      </c>
      <c r="BC208" s="252">
        <f t="shared" si="585"/>
        <v>5.34545603211162E-4</v>
      </c>
      <c r="BD208" s="252">
        <f t="shared" si="586"/>
        <v>-4.1025163014571245E-3</v>
      </c>
      <c r="BE208" s="252">
        <f t="shared" si="587"/>
        <v>26831629.130094022</v>
      </c>
      <c r="BF208" s="252">
        <f t="shared" si="480"/>
        <v>269331.52955150726</v>
      </c>
      <c r="BG208" s="252">
        <f t="shared" si="481"/>
        <v>124328.76421099737</v>
      </c>
      <c r="BH208" s="213"/>
      <c r="BI208" s="213"/>
      <c r="BJ208" s="213"/>
      <c r="BK208" s="213"/>
      <c r="BL208" s="213">
        <f t="shared" si="588"/>
        <v>0</v>
      </c>
      <c r="BM208" s="485">
        <f>(($AC$20-'ICPMS Data'!V209)/('ICPMS Data'!V209/$AC$12-1)*AG208)</f>
        <v>-1850960534.9337795</v>
      </c>
      <c r="BN208" s="485">
        <f t="shared" si="482"/>
        <v>1433738424205.7283</v>
      </c>
      <c r="BO208" s="485">
        <f>$AC$33-'ICPMS Data'!V209</f>
        <v>9.9999999999999995E-7</v>
      </c>
      <c r="BP208" s="485">
        <f>'ICPMS Data'!V209/$AC$12-1</f>
        <v>-1</v>
      </c>
      <c r="BQ208" s="485">
        <f t="shared" si="483"/>
        <v>8608725199.2922001</v>
      </c>
      <c r="BR208" s="485">
        <f>SQRT($AD$33^2+'ICPMS Data'!W209^2)</f>
        <v>1.0000000000000001E-9</v>
      </c>
      <c r="BS208" s="485" t="e">
        <f>BP208*SQRT(('ICPMS Data'!W209/'ICPMS Data'!V209)^2+($AE$12/$AC$12)^2)</f>
        <v>#DIV/0!</v>
      </c>
      <c r="BT208" s="485" t="e">
        <f t="shared" si="484"/>
        <v>#DIV/0!</v>
      </c>
      <c r="BU208" s="485">
        <f t="shared" si="589"/>
        <v>-13430470.148556642</v>
      </c>
      <c r="BV208" s="485" t="e">
        <f t="shared" si="485"/>
        <v>#DIV/0!</v>
      </c>
      <c r="BW208" s="485">
        <f>AI208*(($AC$21-'ICPMS Data'!X209)/('ICPMS Data'!X209/$AC$13-1))</f>
        <v>-217673186930.44394</v>
      </c>
      <c r="BX208" s="485">
        <f t="shared" si="486"/>
        <v>1691112105561.1543</v>
      </c>
      <c r="BY208" s="485">
        <f>$AC$34-'ICPMS Data'!X209</f>
        <v>9.9999999999999995E-7</v>
      </c>
      <c r="BZ208" s="485">
        <f>'ICPMS Data'!X209/$AC$13-1</f>
        <v>-1</v>
      </c>
      <c r="CA208" s="485">
        <f t="shared" si="487"/>
        <v>13847555888.523577</v>
      </c>
      <c r="CB208" s="485">
        <f>SQRT($AD$34^2+'ICPMS Data'!Y209^2)</f>
        <v>1.0000000000000001E-9</v>
      </c>
      <c r="CC208" s="485" t="e">
        <f>BZ208*SQRT(('ICPMS Data'!Y209/'ICPMS Data'!X209)^2+($AE$13/$AC$13)^2)</f>
        <v>#DIV/0!</v>
      </c>
      <c r="CD208" s="485" t="e">
        <f t="shared" si="488"/>
        <v>#DIV/0!</v>
      </c>
      <c r="CE208" s="485">
        <f>AK208*'ICPMS Data'!Z209</f>
        <v>0</v>
      </c>
      <c r="CF208" s="485" t="e">
        <f>CE208*SQRT((AL208/AK208)^2+('ICPMS Data'!AA209/'ICPMS Data'!Z209)^2)</f>
        <v>#DIV/0!</v>
      </c>
      <c r="CG208" s="213">
        <f t="shared" si="489"/>
        <v>0</v>
      </c>
      <c r="CH208" s="262">
        <f t="shared" si="490"/>
        <v>-3154245083.8977265</v>
      </c>
      <c r="CI208" s="257" t="e">
        <f t="shared" si="491"/>
        <v>#DIV/0!</v>
      </c>
      <c r="CJ208" s="257">
        <f t="shared" si="590"/>
        <v>-22887032.781623054</v>
      </c>
      <c r="CK208" s="257" t="e">
        <f t="shared" si="492"/>
        <v>#DIV/0!</v>
      </c>
      <c r="CL208" s="262">
        <f t="shared" si="493"/>
        <v>-220346849137.9866</v>
      </c>
      <c r="CM208" s="257" t="e">
        <f t="shared" si="494"/>
        <v>#DIV/0!</v>
      </c>
      <c r="CN208" s="262">
        <f t="shared" si="495"/>
        <v>-269331.52955150726</v>
      </c>
      <c r="CO208" s="257" t="e">
        <f t="shared" si="496"/>
        <v>#DIV/0!</v>
      </c>
      <c r="CP208" s="286"/>
      <c r="CQ208" s="218">
        <f t="shared" si="497"/>
        <v>0</v>
      </c>
      <c r="CR208" s="48" t="e">
        <f t="shared" si="498"/>
        <v>#DIV/0!</v>
      </c>
      <c r="CS208" s="219">
        <f t="shared" si="499"/>
        <v>0</v>
      </c>
      <c r="CT208" s="219" t="e">
        <f t="shared" si="500"/>
        <v>#DIV/0!</v>
      </c>
      <c r="CU208" s="323" t="e">
        <f t="shared" si="501"/>
        <v>#DIV/0!</v>
      </c>
      <c r="CV208" s="219">
        <f t="shared" si="502"/>
        <v>0</v>
      </c>
      <c r="CW208" s="219" t="e">
        <f t="shared" si="503"/>
        <v>#DIV/0!</v>
      </c>
      <c r="CX208" s="323" t="e">
        <f t="shared" si="504"/>
        <v>#DIV/0!</v>
      </c>
      <c r="CY208" s="48">
        <f t="shared" si="505"/>
        <v>0</v>
      </c>
      <c r="CZ208" s="48" t="e">
        <f t="shared" si="506"/>
        <v>#DIV/0!</v>
      </c>
      <c r="DA208" s="323" t="e">
        <f t="shared" si="507"/>
        <v>#DIV/0!</v>
      </c>
      <c r="DB208" s="219">
        <f t="shared" si="508"/>
        <v>0</v>
      </c>
      <c r="DC208" s="219">
        <f t="shared" si="509"/>
        <v>0</v>
      </c>
      <c r="DD208" s="213"/>
      <c r="DE208" s="267">
        <f t="shared" si="510"/>
        <v>0</v>
      </c>
      <c r="DF208" s="263" t="e">
        <f t="shared" si="511"/>
        <v>#DIV/0!</v>
      </c>
      <c r="DG208" s="263">
        <f t="shared" si="512"/>
        <v>0</v>
      </c>
      <c r="DH208" s="263" t="e">
        <f t="shared" si="513"/>
        <v>#DIV/0!</v>
      </c>
      <c r="DI208" s="263">
        <f t="shared" si="514"/>
        <v>0</v>
      </c>
      <c r="DJ208" s="268">
        <f t="shared" si="515"/>
        <v>0</v>
      </c>
      <c r="DL208" s="49">
        <f>'He Data'!P210/(1000000000*22413.6)</f>
        <v>0</v>
      </c>
      <c r="DM208" s="45" t="e">
        <f>DL208*('He Data'!Q210/'He Data'!P210)</f>
        <v>#DIV/0!</v>
      </c>
      <c r="DN208" s="50">
        <f t="shared" si="516"/>
        <v>0</v>
      </c>
      <c r="DO208" s="51" t="e">
        <f>DN208*('He Data'!Q210/'He Data'!P210)</f>
        <v>#DIV/0!</v>
      </c>
      <c r="DP208" s="50" t="e">
        <f t="shared" si="517"/>
        <v>#DIV/0!</v>
      </c>
      <c r="DQ208" s="50" t="e">
        <f t="shared" si="518"/>
        <v>#DIV/0!</v>
      </c>
      <c r="DR208" s="50">
        <f>('He Data'!P210/1000000000)*0.0000000008107131194</f>
        <v>0</v>
      </c>
      <c r="DS208" s="50">
        <f>('He Data'!P210/1000000000)/3785.41178*42</f>
        <v>0</v>
      </c>
      <c r="DW208" s="213">
        <f t="shared" si="591"/>
        <v>0</v>
      </c>
      <c r="DX208" s="324" t="e">
        <f t="shared" si="592"/>
        <v>#DIV/0!</v>
      </c>
      <c r="DY208" s="325" t="e">
        <f t="shared" si="519"/>
        <v>#DIV/0!</v>
      </c>
      <c r="DZ208" s="326" t="e">
        <f t="shared" si="520"/>
        <v>#DIV/0!</v>
      </c>
      <c r="EA208" s="326" t="e">
        <f t="shared" si="521"/>
        <v>#DIV/0!</v>
      </c>
      <c r="EB208" s="324" t="e">
        <f t="shared" si="522"/>
        <v>#DIV/0!</v>
      </c>
      <c r="EC208" s="326" t="e">
        <f t="shared" si="523"/>
        <v>#DIV/0!</v>
      </c>
      <c r="ED208" s="324" t="e">
        <f t="shared" si="524"/>
        <v>#DIV/0!</v>
      </c>
      <c r="EE208" s="326"/>
      <c r="EF208" s="457">
        <f>'Picking Information'!B211</f>
        <v>0</v>
      </c>
      <c r="EG208" s="459">
        <f>'Picking Information'!C211</f>
        <v>0</v>
      </c>
      <c r="EH208" s="510">
        <f>IF($EG208="a",'Alpha Ejection Compiler'!G208,IF($EG208="z",'Alpha Ejection Compiler'!N208,IF($EG208="t",'Alpha Ejection Compiler'!U208,IF($EG208="m",'Alpha Ejection Compiler'!AB208,-1))))</f>
        <v>-1</v>
      </c>
      <c r="EI208" s="511">
        <f>'Alpha Ejection Compiler'!E208</f>
        <v>-1</v>
      </c>
      <c r="EJ208" s="30">
        <f>IF($EG208="a",'Alpha Ejection Compiler'!H208,IF($EG208="z",'Alpha Ejection Compiler'!O208,IF($EG208="t",'Alpha Ejection Compiler'!V208,IF($EG208="m",'Alpha Ejection Compiler'!AC208,-1))))</f>
        <v>-1</v>
      </c>
      <c r="EK208" s="30">
        <f>IF($EG208="a",'Alpha Ejection Compiler'!I208,IF($EG208="z",'Alpha Ejection Compiler'!P208,IF($EG208="t",'Alpha Ejection Compiler'!W208,IF($EG208="m",'Alpha Ejection Compiler'!AD208,-1))))</f>
        <v>-1</v>
      </c>
      <c r="EL208" s="30">
        <f>IF($EG208="a",'Alpha Ejection Compiler'!J208,IF($EG208="z",'Alpha Ejection Compiler'!Q208,IF($EG208="t",'Alpha Ejection Compiler'!X208,IF($EG208="m",'Alpha Ejection Compiler'!AE208,-1))))</f>
        <v>-1</v>
      </c>
      <c r="EM208" s="30">
        <f>IF($EG208="a",'Alpha Ejection Compiler'!K208,IF($EG208="z",'Alpha Ejection Compiler'!R208,IF($EG208="t",'Alpha Ejection Compiler'!Y208,IF($EG208="m",'Alpha Ejection Compiler'!AF208,-1))))</f>
        <v>-1</v>
      </c>
      <c r="EN208" s="30">
        <f t="shared" si="525"/>
        <v>-1</v>
      </c>
      <c r="EO208" s="30" t="e">
        <f t="shared" si="526"/>
        <v>#DIV/0!</v>
      </c>
      <c r="EP208" s="213">
        <f t="shared" si="593"/>
        <v>0</v>
      </c>
      <c r="EQ208" s="474" t="e">
        <f t="shared" si="594"/>
        <v>#DIV/0!</v>
      </c>
      <c r="ER208" s="475" t="e">
        <f t="shared" si="527"/>
        <v>#DIV/0!</v>
      </c>
      <c r="ES208" s="473" t="e">
        <f t="shared" si="528"/>
        <v>#DIV/0!</v>
      </c>
      <c r="ET208" s="476" t="e">
        <f t="shared" si="529"/>
        <v>#DIV/0!</v>
      </c>
      <c r="EU208" s="478" t="e">
        <f t="shared" si="530"/>
        <v>#DIV/0!</v>
      </c>
      <c r="EV208" s="477" t="e">
        <f t="shared" si="531"/>
        <v>#DIV/0!</v>
      </c>
      <c r="EW208" s="474" t="e">
        <f t="shared" si="532"/>
        <v>#DIV/0!</v>
      </c>
      <c r="EX208" s="474"/>
      <c r="EZ208" s="128">
        <f t="shared" si="533"/>
        <v>0</v>
      </c>
      <c r="FA208" s="63">
        <f t="shared" si="534"/>
        <v>0</v>
      </c>
      <c r="FB208" s="67">
        <f t="shared" si="535"/>
        <v>0</v>
      </c>
      <c r="FC208" s="63">
        <f t="shared" si="536"/>
        <v>0</v>
      </c>
      <c r="FD208" s="63">
        <f t="shared" si="537"/>
        <v>0</v>
      </c>
      <c r="FE208" s="67" t="e">
        <f t="shared" si="538"/>
        <v>#DIV/0!</v>
      </c>
      <c r="FF208" s="67" t="e">
        <f t="shared" si="539"/>
        <v>#DIV/0!</v>
      </c>
      <c r="FG208" s="64" t="e">
        <f t="shared" si="540"/>
        <v>#DIV/0!</v>
      </c>
      <c r="FH208" s="65" t="e">
        <f t="shared" si="541"/>
        <v>#DIV/0!</v>
      </c>
      <c r="FI208" s="65" t="e">
        <f t="shared" si="542"/>
        <v>#DIV/0!</v>
      </c>
      <c r="FJ208" s="65" t="e">
        <f t="shared" si="543"/>
        <v>#DIV/0!</v>
      </c>
      <c r="FK208" s="63">
        <f t="shared" si="544"/>
        <v>0</v>
      </c>
      <c r="FL208" s="63" t="e">
        <f t="shared" si="545"/>
        <v>#DIV/0!</v>
      </c>
      <c r="FM208" s="63" t="e">
        <f t="shared" si="546"/>
        <v>#DIV/0!</v>
      </c>
      <c r="FN208" s="65" t="e">
        <f t="shared" si="595"/>
        <v>#DIV/0!</v>
      </c>
      <c r="FO208" s="66" t="e">
        <f t="shared" si="547"/>
        <v>#DIV/0!</v>
      </c>
      <c r="FQ208" s="73">
        <f>IF('Picking Information'!U211="Y",'Calculations Page'!FG208,-1)</f>
        <v>-1</v>
      </c>
      <c r="FR208" s="72">
        <f>IF('Picking Information'!U211="Y",'Calculations Page'!FN208,-1)</f>
        <v>-1</v>
      </c>
      <c r="FS208" s="72" t="e">
        <f>IF('Picking Information'!A211="Y",1,'Calculations Page'!X208)</f>
        <v>#DIV/0!</v>
      </c>
      <c r="FT208" s="72">
        <f t="shared" si="596"/>
        <v>99.853999999999999</v>
      </c>
      <c r="FU208" s="72" t="e">
        <f t="shared" si="548"/>
        <v>#DIV/0!</v>
      </c>
      <c r="FV208" s="72" t="e">
        <f t="shared" si="597"/>
        <v>#DIV/0!</v>
      </c>
      <c r="FW208" s="74" t="e">
        <f t="shared" si="549"/>
        <v>#DIV/0!</v>
      </c>
      <c r="FY208" s="79">
        <f t="shared" si="570"/>
        <v>0</v>
      </c>
      <c r="FZ208" s="80" t="e">
        <f t="shared" si="571"/>
        <v>#DIV/0!</v>
      </c>
      <c r="GA208" s="80">
        <f>(DE208/1000)/'Calculations Page'!EH208</f>
        <v>0</v>
      </c>
      <c r="GB208" s="80" t="e">
        <f t="shared" si="572"/>
        <v>#DIV/0!</v>
      </c>
      <c r="GC208" s="80">
        <f>(DG208/1000)/'Calculations Page'!EH208</f>
        <v>0</v>
      </c>
      <c r="GD208" s="80" t="e">
        <f t="shared" si="573"/>
        <v>#DIV/0!</v>
      </c>
      <c r="GE208" s="80">
        <f>(DI208/1000)/'Calculations Page'!EH208</f>
        <v>0</v>
      </c>
      <c r="GF208" s="80" t="e">
        <f t="shared" si="574"/>
        <v>#DIV/0!</v>
      </c>
      <c r="GG208" s="81">
        <f t="shared" si="550"/>
        <v>0</v>
      </c>
      <c r="GH208" s="516">
        <f t="shared" si="575"/>
        <v>0</v>
      </c>
      <c r="GI208" s="515"/>
      <c r="GJ208" s="243"/>
      <c r="GK208" s="85" t="str">
        <f t="shared" si="551"/>
        <v>0.000</v>
      </c>
      <c r="GL208" s="86" t="e">
        <f t="shared" si="552"/>
        <v>#DIV/0!</v>
      </c>
      <c r="GM208" s="86" t="str">
        <f t="shared" si="553"/>
        <v>0.00</v>
      </c>
      <c r="GN208" s="86" t="e">
        <f t="shared" si="554"/>
        <v>#DIV/0!</v>
      </c>
      <c r="GO208" s="86" t="str">
        <f t="shared" si="555"/>
        <v>0.00</v>
      </c>
      <c r="GP208" s="86" t="e">
        <f t="shared" si="556"/>
        <v>#DIV/0!</v>
      </c>
      <c r="GQ208" s="86" t="str">
        <f t="shared" si="557"/>
        <v>0.00</v>
      </c>
      <c r="GR208" s="86" t="e">
        <f t="shared" si="558"/>
        <v>#DIV/0!</v>
      </c>
      <c r="GS208" s="86" t="str">
        <f t="shared" si="559"/>
        <v>-1.00</v>
      </c>
      <c r="GT208" s="86" t="e">
        <f t="shared" si="560"/>
        <v>#DIV/0!</v>
      </c>
      <c r="GU208" s="86" t="e">
        <f t="shared" si="561"/>
        <v>#DIV/0!</v>
      </c>
      <c r="GV208" s="87" t="e">
        <f t="shared" si="562"/>
        <v>#DIV/0!</v>
      </c>
      <c r="GW208" s="87" t="str">
        <f t="shared" si="563"/>
        <v>-1.00</v>
      </c>
      <c r="GX208" s="129"/>
      <c r="GY208" s="93"/>
    </row>
    <row r="209" spans="1:207">
      <c r="A209" s="39">
        <f>'Picking Information'!B212</f>
        <v>0</v>
      </c>
      <c r="B209" s="40">
        <f>'Picking Information'!D212</f>
        <v>0</v>
      </c>
      <c r="C209" s="40">
        <f>'Picking Information'!E212</f>
        <v>0</v>
      </c>
      <c r="D209" s="45">
        <f>'Picking Information'!F212</f>
        <v>0</v>
      </c>
      <c r="E209" s="45">
        <v>1</v>
      </c>
      <c r="F209" s="121">
        <f>'Picking Information'!H212</f>
        <v>0</v>
      </c>
      <c r="G209" s="121">
        <f>'Picking Information'!I212</f>
        <v>0</v>
      </c>
      <c r="H209" s="121">
        <f>'Picking Information'!J212</f>
        <v>0</v>
      </c>
      <c r="I209" s="121">
        <f>'Picking Information'!K212</f>
        <v>0</v>
      </c>
      <c r="J209" s="121">
        <f t="shared" si="459"/>
        <v>0</v>
      </c>
      <c r="K209" s="121">
        <f t="shared" si="460"/>
        <v>0</v>
      </c>
      <c r="L209" s="121">
        <f t="shared" si="461"/>
        <v>0</v>
      </c>
      <c r="M209" s="121">
        <f>IF('Picking Information'!P212="N",'Calculations Page'!F209*1.5,'Calculations Page'!F209)</f>
        <v>0</v>
      </c>
      <c r="N209" s="46">
        <f>'Picking Information'!R212</f>
        <v>0</v>
      </c>
      <c r="O209" s="222"/>
      <c r="P209" s="47">
        <f t="shared" si="462"/>
        <v>0</v>
      </c>
      <c r="Q209" s="306">
        <f t="shared" si="463"/>
        <v>-1</v>
      </c>
      <c r="R209" s="47">
        <f t="shared" si="464"/>
        <v>1</v>
      </c>
      <c r="S209" s="47" t="e">
        <f t="shared" si="465"/>
        <v>#DIV/0!</v>
      </c>
      <c r="T209" s="47" t="e">
        <f t="shared" si="466"/>
        <v>#DIV/0!</v>
      </c>
      <c r="U209" s="47">
        <f t="shared" si="467"/>
        <v>0.77821011673151741</v>
      </c>
      <c r="V209" s="47" t="e">
        <f t="shared" si="468"/>
        <v>#DIV/0!</v>
      </c>
      <c r="W209" s="47" t="e">
        <f t="shared" si="469"/>
        <v>#DIV/0!</v>
      </c>
      <c r="X209" s="239" t="e">
        <f t="shared" si="470"/>
        <v>#DIV/0!</v>
      </c>
      <c r="Y209" s="306">
        <f t="shared" si="576"/>
        <v>-6350.29</v>
      </c>
      <c r="Z209" s="306">
        <f t="shared" si="577"/>
        <v>-5</v>
      </c>
      <c r="AA209" s="192"/>
      <c r="AB209" s="192"/>
      <c r="AC209" s="192"/>
      <c r="AD209" s="192"/>
      <c r="AE209" s="192"/>
      <c r="AF209" s="192"/>
      <c r="AG209" s="251">
        <f t="shared" si="564"/>
        <v>1433738424205.7283</v>
      </c>
      <c r="AH209" s="246">
        <f t="shared" si="471"/>
        <v>8608725199.2922001</v>
      </c>
      <c r="AI209" s="246">
        <f t="shared" si="565"/>
        <v>1691112105561.1543</v>
      </c>
      <c r="AJ209" s="246">
        <f t="shared" si="472"/>
        <v>13847555888.523577</v>
      </c>
      <c r="AK209" s="246">
        <f t="shared" si="566"/>
        <v>174546574.43947619</v>
      </c>
      <c r="AL209" s="246">
        <f t="shared" si="473"/>
        <v>79527107.403615773</v>
      </c>
      <c r="AM209" s="213">
        <f t="shared" si="578"/>
        <v>0</v>
      </c>
      <c r="AN209" s="256">
        <f t="shared" si="474"/>
        <v>1303284548.9639471</v>
      </c>
      <c r="AO209" s="252">
        <f t="shared" si="475"/>
        <v>1433738424205.7283</v>
      </c>
      <c r="AP209" s="252">
        <f t="shared" si="567"/>
        <v>-2.199E-3</v>
      </c>
      <c r="AQ209" s="252">
        <f t="shared" si="568"/>
        <v>-0.99998423165137618</v>
      </c>
      <c r="AR209" s="252">
        <f t="shared" si="476"/>
        <v>8608725199.2922001</v>
      </c>
      <c r="AS209" s="252">
        <f t="shared" si="569"/>
        <v>1.6318924942564423E-4</v>
      </c>
      <c r="AT209" s="252">
        <f t="shared" si="477"/>
        <v>-7.452123257462559E-2</v>
      </c>
      <c r="AU209" s="252">
        <f t="shared" si="478"/>
        <v>137290153.01859486</v>
      </c>
      <c r="AV209" s="252">
        <f t="shared" si="579"/>
        <v>9456562.6330664139</v>
      </c>
      <c r="AW209" s="252">
        <f t="shared" si="479"/>
        <v>996169.97067578149</v>
      </c>
      <c r="AX209" s="252">
        <f t="shared" si="580"/>
        <v>2673662207.5426502</v>
      </c>
      <c r="AY209" s="252">
        <f t="shared" si="581"/>
        <v>1691112105561.1543</v>
      </c>
      <c r="AZ209" s="252">
        <f t="shared" si="582"/>
        <v>-0.13029600894067567</v>
      </c>
      <c r="BA209" s="252">
        <f t="shared" si="583"/>
        <v>-1</v>
      </c>
      <c r="BB209" s="252">
        <f t="shared" si="584"/>
        <v>13847555888.523577</v>
      </c>
      <c r="BC209" s="252">
        <f t="shared" si="585"/>
        <v>5.34545603211162E-4</v>
      </c>
      <c r="BD209" s="252">
        <f t="shared" si="586"/>
        <v>-4.1025163014571245E-3</v>
      </c>
      <c r="BE209" s="252">
        <f t="shared" si="587"/>
        <v>26831629.130094022</v>
      </c>
      <c r="BF209" s="252">
        <f t="shared" si="480"/>
        <v>269331.52955150726</v>
      </c>
      <c r="BG209" s="252">
        <f t="shared" si="481"/>
        <v>124328.76421099737</v>
      </c>
      <c r="BH209" s="213"/>
      <c r="BI209" s="213"/>
      <c r="BJ209" s="213"/>
      <c r="BK209" s="213"/>
      <c r="BL209" s="213">
        <f t="shared" si="588"/>
        <v>0</v>
      </c>
      <c r="BM209" s="485">
        <f>(($AC$20-'ICPMS Data'!V210)/('ICPMS Data'!V210/$AC$12-1)*AG209)</f>
        <v>-1850960534.9337795</v>
      </c>
      <c r="BN209" s="485">
        <f t="shared" si="482"/>
        <v>1433738424205.7283</v>
      </c>
      <c r="BO209" s="485">
        <f>$AC$33-'ICPMS Data'!V210</f>
        <v>9.9999999999999995E-7</v>
      </c>
      <c r="BP209" s="485">
        <f>'ICPMS Data'!V210/$AC$12-1</f>
        <v>-1</v>
      </c>
      <c r="BQ209" s="485">
        <f t="shared" si="483"/>
        <v>8608725199.2922001</v>
      </c>
      <c r="BR209" s="485">
        <f>SQRT($AD$33^2+'ICPMS Data'!W210^2)</f>
        <v>1.0000000000000001E-9</v>
      </c>
      <c r="BS209" s="485" t="e">
        <f>BP209*SQRT(('ICPMS Data'!W210/'ICPMS Data'!V210)^2+($AE$12/$AC$12)^2)</f>
        <v>#DIV/0!</v>
      </c>
      <c r="BT209" s="485" t="e">
        <f t="shared" si="484"/>
        <v>#DIV/0!</v>
      </c>
      <c r="BU209" s="485">
        <f t="shared" si="589"/>
        <v>-13430470.148556642</v>
      </c>
      <c r="BV209" s="485" t="e">
        <f t="shared" si="485"/>
        <v>#DIV/0!</v>
      </c>
      <c r="BW209" s="485">
        <f>AI209*(($AC$21-'ICPMS Data'!X210)/('ICPMS Data'!X210/$AC$13-1))</f>
        <v>-217673186930.44394</v>
      </c>
      <c r="BX209" s="485">
        <f t="shared" si="486"/>
        <v>1691112105561.1543</v>
      </c>
      <c r="BY209" s="485">
        <f>$AC$34-'ICPMS Data'!X210</f>
        <v>9.9999999999999995E-7</v>
      </c>
      <c r="BZ209" s="485">
        <f>'ICPMS Data'!X210/$AC$13-1</f>
        <v>-1</v>
      </c>
      <c r="CA209" s="485">
        <f t="shared" si="487"/>
        <v>13847555888.523577</v>
      </c>
      <c r="CB209" s="485">
        <f>SQRT($AD$34^2+'ICPMS Data'!Y210^2)</f>
        <v>1.0000000000000001E-9</v>
      </c>
      <c r="CC209" s="485" t="e">
        <f>BZ209*SQRT(('ICPMS Data'!Y210/'ICPMS Data'!X210)^2+($AE$13/$AC$13)^2)</f>
        <v>#DIV/0!</v>
      </c>
      <c r="CD209" s="485" t="e">
        <f t="shared" si="488"/>
        <v>#DIV/0!</v>
      </c>
      <c r="CE209" s="485">
        <f>AK209*'ICPMS Data'!Z210</f>
        <v>0</v>
      </c>
      <c r="CF209" s="485" t="e">
        <f>CE209*SQRT((AL209/AK209)^2+('ICPMS Data'!AA210/'ICPMS Data'!Z210)^2)</f>
        <v>#DIV/0!</v>
      </c>
      <c r="CG209" s="213">
        <f t="shared" si="489"/>
        <v>0</v>
      </c>
      <c r="CH209" s="262">
        <f t="shared" si="490"/>
        <v>-3154245083.8977265</v>
      </c>
      <c r="CI209" s="257" t="e">
        <f t="shared" si="491"/>
        <v>#DIV/0!</v>
      </c>
      <c r="CJ209" s="257">
        <f t="shared" si="590"/>
        <v>-22887032.781623054</v>
      </c>
      <c r="CK209" s="257" t="e">
        <f t="shared" si="492"/>
        <v>#DIV/0!</v>
      </c>
      <c r="CL209" s="262">
        <f t="shared" si="493"/>
        <v>-220346849137.9866</v>
      </c>
      <c r="CM209" s="257" t="e">
        <f t="shared" si="494"/>
        <v>#DIV/0!</v>
      </c>
      <c r="CN209" s="262">
        <f t="shared" si="495"/>
        <v>-269331.52955150726</v>
      </c>
      <c r="CO209" s="257" t="e">
        <f t="shared" si="496"/>
        <v>#DIV/0!</v>
      </c>
      <c r="CP209" s="286"/>
      <c r="CQ209" s="218">
        <f t="shared" si="497"/>
        <v>0</v>
      </c>
      <c r="CR209" s="48" t="e">
        <f t="shared" si="498"/>
        <v>#DIV/0!</v>
      </c>
      <c r="CS209" s="219">
        <f t="shared" si="499"/>
        <v>0</v>
      </c>
      <c r="CT209" s="219" t="e">
        <f t="shared" si="500"/>
        <v>#DIV/0!</v>
      </c>
      <c r="CU209" s="323" t="e">
        <f t="shared" si="501"/>
        <v>#DIV/0!</v>
      </c>
      <c r="CV209" s="219">
        <f t="shared" si="502"/>
        <v>0</v>
      </c>
      <c r="CW209" s="219" t="e">
        <f t="shared" si="503"/>
        <v>#DIV/0!</v>
      </c>
      <c r="CX209" s="323" t="e">
        <f t="shared" si="504"/>
        <v>#DIV/0!</v>
      </c>
      <c r="CY209" s="48">
        <f t="shared" si="505"/>
        <v>0</v>
      </c>
      <c r="CZ209" s="48" t="e">
        <f t="shared" si="506"/>
        <v>#DIV/0!</v>
      </c>
      <c r="DA209" s="323" t="e">
        <f t="shared" si="507"/>
        <v>#DIV/0!</v>
      </c>
      <c r="DB209" s="219">
        <f t="shared" si="508"/>
        <v>0</v>
      </c>
      <c r="DC209" s="219">
        <f t="shared" si="509"/>
        <v>0</v>
      </c>
      <c r="DD209" s="213"/>
      <c r="DE209" s="267">
        <f t="shared" si="510"/>
        <v>0</v>
      </c>
      <c r="DF209" s="263" t="e">
        <f t="shared" si="511"/>
        <v>#DIV/0!</v>
      </c>
      <c r="DG209" s="263">
        <f t="shared" si="512"/>
        <v>0</v>
      </c>
      <c r="DH209" s="263" t="e">
        <f t="shared" si="513"/>
        <v>#DIV/0!</v>
      </c>
      <c r="DI209" s="263">
        <f t="shared" si="514"/>
        <v>0</v>
      </c>
      <c r="DJ209" s="268">
        <f t="shared" si="515"/>
        <v>0</v>
      </c>
      <c r="DL209" s="49">
        <f>'He Data'!P211/(1000000000*22413.6)</f>
        <v>0</v>
      </c>
      <c r="DM209" s="45" t="e">
        <f>DL209*('He Data'!Q211/'He Data'!P211)</f>
        <v>#DIV/0!</v>
      </c>
      <c r="DN209" s="50">
        <f t="shared" si="516"/>
        <v>0</v>
      </c>
      <c r="DO209" s="51" t="e">
        <f>DN209*('He Data'!Q211/'He Data'!P211)</f>
        <v>#DIV/0!</v>
      </c>
      <c r="DP209" s="50" t="e">
        <f t="shared" si="517"/>
        <v>#DIV/0!</v>
      </c>
      <c r="DQ209" s="50" t="e">
        <f t="shared" si="518"/>
        <v>#DIV/0!</v>
      </c>
      <c r="DR209" s="50">
        <f>('He Data'!P211/1000000000)*0.0000000008107131194</f>
        <v>0</v>
      </c>
      <c r="DS209" s="50">
        <f>('He Data'!P211/1000000000)/3785.41178*42</f>
        <v>0</v>
      </c>
      <c r="DW209" s="213">
        <f t="shared" si="591"/>
        <v>0</v>
      </c>
      <c r="DX209" s="324" t="e">
        <f t="shared" si="592"/>
        <v>#DIV/0!</v>
      </c>
      <c r="DY209" s="325" t="e">
        <f t="shared" si="519"/>
        <v>#DIV/0!</v>
      </c>
      <c r="DZ209" s="326" t="e">
        <f t="shared" si="520"/>
        <v>#DIV/0!</v>
      </c>
      <c r="EA209" s="326" t="e">
        <f t="shared" si="521"/>
        <v>#DIV/0!</v>
      </c>
      <c r="EB209" s="324" t="e">
        <f t="shared" si="522"/>
        <v>#DIV/0!</v>
      </c>
      <c r="EC209" s="326" t="e">
        <f t="shared" si="523"/>
        <v>#DIV/0!</v>
      </c>
      <c r="ED209" s="324" t="e">
        <f t="shared" si="524"/>
        <v>#DIV/0!</v>
      </c>
      <c r="EE209" s="326"/>
      <c r="EF209" s="457">
        <f>'Picking Information'!B212</f>
        <v>0</v>
      </c>
      <c r="EG209" s="459">
        <f>'Picking Information'!C212</f>
        <v>0</v>
      </c>
      <c r="EH209" s="510">
        <f>IF($EG209="a",'Alpha Ejection Compiler'!G209,IF($EG209="z",'Alpha Ejection Compiler'!N209,IF($EG209="t",'Alpha Ejection Compiler'!U209,IF($EG209="m",'Alpha Ejection Compiler'!AB209,-1))))</f>
        <v>-1</v>
      </c>
      <c r="EI209" s="511">
        <f>'Alpha Ejection Compiler'!E209</f>
        <v>-1</v>
      </c>
      <c r="EJ209" s="30">
        <f>IF($EG209="a",'Alpha Ejection Compiler'!H209,IF($EG209="z",'Alpha Ejection Compiler'!O209,IF($EG209="t",'Alpha Ejection Compiler'!V209,IF($EG209="m",'Alpha Ejection Compiler'!AC209,-1))))</f>
        <v>-1</v>
      </c>
      <c r="EK209" s="30">
        <f>IF($EG209="a",'Alpha Ejection Compiler'!I209,IF($EG209="z",'Alpha Ejection Compiler'!P209,IF($EG209="t",'Alpha Ejection Compiler'!W209,IF($EG209="m",'Alpha Ejection Compiler'!AD209,-1))))</f>
        <v>-1</v>
      </c>
      <c r="EL209" s="30">
        <f>IF($EG209="a",'Alpha Ejection Compiler'!J209,IF($EG209="z",'Alpha Ejection Compiler'!Q209,IF($EG209="t",'Alpha Ejection Compiler'!X209,IF($EG209="m",'Alpha Ejection Compiler'!AE209,-1))))</f>
        <v>-1</v>
      </c>
      <c r="EM209" s="30">
        <f>IF($EG209="a",'Alpha Ejection Compiler'!K209,IF($EG209="z",'Alpha Ejection Compiler'!R209,IF($EG209="t",'Alpha Ejection Compiler'!Y209,IF($EG209="m",'Alpha Ejection Compiler'!AF209,-1))))</f>
        <v>-1</v>
      </c>
      <c r="EN209" s="30">
        <f t="shared" si="525"/>
        <v>-1</v>
      </c>
      <c r="EO209" s="30" t="e">
        <f t="shared" si="526"/>
        <v>#DIV/0!</v>
      </c>
      <c r="EP209" s="213">
        <f t="shared" si="593"/>
        <v>0</v>
      </c>
      <c r="EQ209" s="474" t="e">
        <f t="shared" si="594"/>
        <v>#DIV/0!</v>
      </c>
      <c r="ER209" s="475" t="e">
        <f t="shared" si="527"/>
        <v>#DIV/0!</v>
      </c>
      <c r="ES209" s="473" t="e">
        <f t="shared" si="528"/>
        <v>#DIV/0!</v>
      </c>
      <c r="ET209" s="476" t="e">
        <f t="shared" si="529"/>
        <v>#DIV/0!</v>
      </c>
      <c r="EU209" s="478" t="e">
        <f t="shared" si="530"/>
        <v>#DIV/0!</v>
      </c>
      <c r="EV209" s="477" t="e">
        <f t="shared" si="531"/>
        <v>#DIV/0!</v>
      </c>
      <c r="EW209" s="474" t="e">
        <f t="shared" si="532"/>
        <v>#DIV/0!</v>
      </c>
      <c r="EX209" s="474"/>
      <c r="EZ209" s="128">
        <f t="shared" si="533"/>
        <v>0</v>
      </c>
      <c r="FA209" s="63">
        <f t="shared" si="534"/>
        <v>0</v>
      </c>
      <c r="FB209" s="67">
        <f t="shared" si="535"/>
        <v>0</v>
      </c>
      <c r="FC209" s="63">
        <f t="shared" si="536"/>
        <v>0</v>
      </c>
      <c r="FD209" s="63">
        <f t="shared" si="537"/>
        <v>0</v>
      </c>
      <c r="FE209" s="67" t="e">
        <f t="shared" si="538"/>
        <v>#DIV/0!</v>
      </c>
      <c r="FF209" s="67" t="e">
        <f t="shared" si="539"/>
        <v>#DIV/0!</v>
      </c>
      <c r="FG209" s="64" t="e">
        <f t="shared" si="540"/>
        <v>#DIV/0!</v>
      </c>
      <c r="FH209" s="65" t="e">
        <f t="shared" si="541"/>
        <v>#DIV/0!</v>
      </c>
      <c r="FI209" s="65" t="e">
        <f t="shared" si="542"/>
        <v>#DIV/0!</v>
      </c>
      <c r="FJ209" s="65" t="e">
        <f t="shared" si="543"/>
        <v>#DIV/0!</v>
      </c>
      <c r="FK209" s="63">
        <f t="shared" si="544"/>
        <v>0</v>
      </c>
      <c r="FL209" s="63" t="e">
        <f t="shared" si="545"/>
        <v>#DIV/0!</v>
      </c>
      <c r="FM209" s="63" t="e">
        <f t="shared" si="546"/>
        <v>#DIV/0!</v>
      </c>
      <c r="FN209" s="65" t="e">
        <f t="shared" si="595"/>
        <v>#DIV/0!</v>
      </c>
      <c r="FO209" s="66" t="e">
        <f t="shared" si="547"/>
        <v>#DIV/0!</v>
      </c>
      <c r="FQ209" s="73">
        <f>IF('Picking Information'!U212="Y",'Calculations Page'!FG209,-1)</f>
        <v>-1</v>
      </c>
      <c r="FR209" s="72">
        <f>IF('Picking Information'!U212="Y",'Calculations Page'!FN209,-1)</f>
        <v>-1</v>
      </c>
      <c r="FS209" s="72" t="e">
        <f>IF('Picking Information'!A212="Y",1,'Calculations Page'!X209)</f>
        <v>#DIV/0!</v>
      </c>
      <c r="FT209" s="72">
        <f t="shared" si="596"/>
        <v>99.853999999999999</v>
      </c>
      <c r="FU209" s="72" t="e">
        <f t="shared" si="548"/>
        <v>#DIV/0!</v>
      </c>
      <c r="FV209" s="72" t="e">
        <f t="shared" si="597"/>
        <v>#DIV/0!</v>
      </c>
      <c r="FW209" s="74" t="e">
        <f t="shared" si="549"/>
        <v>#DIV/0!</v>
      </c>
      <c r="FY209" s="79">
        <f t="shared" si="570"/>
        <v>0</v>
      </c>
      <c r="FZ209" s="80" t="e">
        <f t="shared" si="571"/>
        <v>#DIV/0!</v>
      </c>
      <c r="GA209" s="80">
        <f>(DE209/1000)/'Calculations Page'!EH209</f>
        <v>0</v>
      </c>
      <c r="GB209" s="80" t="e">
        <f t="shared" si="572"/>
        <v>#DIV/0!</v>
      </c>
      <c r="GC209" s="80">
        <f>(DG209/1000)/'Calculations Page'!EH209</f>
        <v>0</v>
      </c>
      <c r="GD209" s="80" t="e">
        <f t="shared" si="573"/>
        <v>#DIV/0!</v>
      </c>
      <c r="GE209" s="80">
        <f>(DI209/1000)/'Calculations Page'!EH209</f>
        <v>0</v>
      </c>
      <c r="GF209" s="80" t="e">
        <f t="shared" si="574"/>
        <v>#DIV/0!</v>
      </c>
      <c r="GG209" s="81">
        <f t="shared" si="550"/>
        <v>0</v>
      </c>
      <c r="GH209" s="516">
        <f t="shared" si="575"/>
        <v>0</v>
      </c>
      <c r="GI209" s="515"/>
      <c r="GJ209" s="243"/>
      <c r="GK209" s="85" t="str">
        <f t="shared" si="551"/>
        <v>0.000</v>
      </c>
      <c r="GL209" s="86" t="e">
        <f t="shared" si="552"/>
        <v>#DIV/0!</v>
      </c>
      <c r="GM209" s="86" t="str">
        <f t="shared" si="553"/>
        <v>0.00</v>
      </c>
      <c r="GN209" s="86" t="e">
        <f t="shared" si="554"/>
        <v>#DIV/0!</v>
      </c>
      <c r="GO209" s="86" t="str">
        <f t="shared" si="555"/>
        <v>0.00</v>
      </c>
      <c r="GP209" s="86" t="e">
        <f t="shared" si="556"/>
        <v>#DIV/0!</v>
      </c>
      <c r="GQ209" s="86" t="str">
        <f t="shared" si="557"/>
        <v>0.00</v>
      </c>
      <c r="GR209" s="86" t="e">
        <f t="shared" si="558"/>
        <v>#DIV/0!</v>
      </c>
      <c r="GS209" s="86" t="str">
        <f t="shared" si="559"/>
        <v>-1.00</v>
      </c>
      <c r="GT209" s="86" t="e">
        <f t="shared" si="560"/>
        <v>#DIV/0!</v>
      </c>
      <c r="GU209" s="86" t="e">
        <f t="shared" si="561"/>
        <v>#DIV/0!</v>
      </c>
      <c r="GV209" s="87" t="e">
        <f t="shared" si="562"/>
        <v>#DIV/0!</v>
      </c>
      <c r="GW209" s="87" t="str">
        <f t="shared" si="563"/>
        <v>-1.00</v>
      </c>
      <c r="GX209" s="129"/>
      <c r="GY209" s="93"/>
    </row>
    <row r="210" spans="1:207">
      <c r="A210" s="39">
        <f>'Picking Information'!B213</f>
        <v>0</v>
      </c>
      <c r="B210" s="40">
        <f>'Picking Information'!D213</f>
        <v>0</v>
      </c>
      <c r="C210" s="40">
        <f>'Picking Information'!E213</f>
        <v>0</v>
      </c>
      <c r="D210" s="45">
        <f>'Picking Information'!F213</f>
        <v>0</v>
      </c>
      <c r="E210" s="45">
        <v>1</v>
      </c>
      <c r="F210" s="121">
        <f>'Picking Information'!H213</f>
        <v>0</v>
      </c>
      <c r="G210" s="121">
        <f>'Picking Information'!I213</f>
        <v>0</v>
      </c>
      <c r="H210" s="121">
        <f>'Picking Information'!J213</f>
        <v>0</v>
      </c>
      <c r="I210" s="121">
        <f>'Picking Information'!K213</f>
        <v>0</v>
      </c>
      <c r="J210" s="121">
        <f t="shared" si="459"/>
        <v>0</v>
      </c>
      <c r="K210" s="121">
        <f t="shared" si="460"/>
        <v>0</v>
      </c>
      <c r="L210" s="121">
        <f t="shared" si="461"/>
        <v>0</v>
      </c>
      <c r="M210" s="121">
        <f>IF('Picking Information'!P213="N",'Calculations Page'!F210*1.5,'Calculations Page'!F210)</f>
        <v>0</v>
      </c>
      <c r="N210" s="46">
        <f>'Picking Information'!R213</f>
        <v>0</v>
      </c>
      <c r="O210" s="222"/>
      <c r="P210" s="47">
        <f t="shared" si="462"/>
        <v>0</v>
      </c>
      <c r="Q210" s="306">
        <f t="shared" si="463"/>
        <v>-1</v>
      </c>
      <c r="R210" s="47">
        <f t="shared" si="464"/>
        <v>1</v>
      </c>
      <c r="S210" s="47" t="e">
        <f t="shared" si="465"/>
        <v>#DIV/0!</v>
      </c>
      <c r="T210" s="47" t="e">
        <f t="shared" si="466"/>
        <v>#DIV/0!</v>
      </c>
      <c r="U210" s="47">
        <f t="shared" si="467"/>
        <v>0.77821011673151741</v>
      </c>
      <c r="V210" s="47" t="e">
        <f t="shared" si="468"/>
        <v>#DIV/0!</v>
      </c>
      <c r="W210" s="47" t="e">
        <f t="shared" si="469"/>
        <v>#DIV/0!</v>
      </c>
      <c r="X210" s="239" t="e">
        <f t="shared" si="470"/>
        <v>#DIV/0!</v>
      </c>
      <c r="Y210" s="306">
        <f t="shared" si="576"/>
        <v>-6350.29</v>
      </c>
      <c r="Z210" s="306">
        <f t="shared" si="577"/>
        <v>-5</v>
      </c>
      <c r="AA210" s="192"/>
      <c r="AB210" s="192"/>
      <c r="AC210" s="192"/>
      <c r="AD210" s="192"/>
      <c r="AE210" s="192"/>
      <c r="AF210" s="192"/>
      <c r="AG210" s="251">
        <f t="shared" si="564"/>
        <v>1433738424205.7283</v>
      </c>
      <c r="AH210" s="246">
        <f t="shared" si="471"/>
        <v>8608725199.2922001</v>
      </c>
      <c r="AI210" s="246">
        <f t="shared" si="565"/>
        <v>1691112105561.1543</v>
      </c>
      <c r="AJ210" s="246">
        <f t="shared" si="472"/>
        <v>13847555888.523577</v>
      </c>
      <c r="AK210" s="246">
        <f t="shared" si="566"/>
        <v>174546574.43947619</v>
      </c>
      <c r="AL210" s="246">
        <f t="shared" si="473"/>
        <v>79527107.403615773</v>
      </c>
      <c r="AM210" s="213">
        <f t="shared" si="578"/>
        <v>0</v>
      </c>
      <c r="AN210" s="256">
        <f t="shared" si="474"/>
        <v>1303284548.9639471</v>
      </c>
      <c r="AO210" s="252">
        <f t="shared" si="475"/>
        <v>1433738424205.7283</v>
      </c>
      <c r="AP210" s="252">
        <f t="shared" si="567"/>
        <v>-2.199E-3</v>
      </c>
      <c r="AQ210" s="252">
        <f t="shared" si="568"/>
        <v>-0.99998423165137618</v>
      </c>
      <c r="AR210" s="252">
        <f t="shared" si="476"/>
        <v>8608725199.2922001</v>
      </c>
      <c r="AS210" s="252">
        <f t="shared" si="569"/>
        <v>1.6318924942564423E-4</v>
      </c>
      <c r="AT210" s="252">
        <f t="shared" si="477"/>
        <v>-7.452123257462559E-2</v>
      </c>
      <c r="AU210" s="252">
        <f t="shared" si="478"/>
        <v>137290153.01859486</v>
      </c>
      <c r="AV210" s="252">
        <f t="shared" si="579"/>
        <v>9456562.6330664139</v>
      </c>
      <c r="AW210" s="252">
        <f t="shared" si="479"/>
        <v>996169.97067578149</v>
      </c>
      <c r="AX210" s="252">
        <f t="shared" si="580"/>
        <v>2673662207.5426502</v>
      </c>
      <c r="AY210" s="252">
        <f t="shared" si="581"/>
        <v>1691112105561.1543</v>
      </c>
      <c r="AZ210" s="252">
        <f t="shared" si="582"/>
        <v>-0.13029600894067567</v>
      </c>
      <c r="BA210" s="252">
        <f t="shared" si="583"/>
        <v>-1</v>
      </c>
      <c r="BB210" s="252">
        <f t="shared" si="584"/>
        <v>13847555888.523577</v>
      </c>
      <c r="BC210" s="252">
        <f t="shared" si="585"/>
        <v>5.34545603211162E-4</v>
      </c>
      <c r="BD210" s="252">
        <f t="shared" si="586"/>
        <v>-4.1025163014571245E-3</v>
      </c>
      <c r="BE210" s="252">
        <f t="shared" si="587"/>
        <v>26831629.130094022</v>
      </c>
      <c r="BF210" s="252">
        <f t="shared" si="480"/>
        <v>269331.52955150726</v>
      </c>
      <c r="BG210" s="252">
        <f t="shared" si="481"/>
        <v>124328.76421099737</v>
      </c>
      <c r="BH210" s="213"/>
      <c r="BI210" s="213"/>
      <c r="BJ210" s="213"/>
      <c r="BK210" s="213"/>
      <c r="BL210" s="213">
        <f t="shared" si="588"/>
        <v>0</v>
      </c>
      <c r="BM210" s="485">
        <f>(($AC$20-'ICPMS Data'!V211)/('ICPMS Data'!V211/$AC$12-1)*AG210)</f>
        <v>-1850960534.9337795</v>
      </c>
      <c r="BN210" s="485">
        <f t="shared" si="482"/>
        <v>1433738424205.7283</v>
      </c>
      <c r="BO210" s="485">
        <f>$AC$33-'ICPMS Data'!V211</f>
        <v>9.9999999999999995E-7</v>
      </c>
      <c r="BP210" s="485">
        <f>'ICPMS Data'!V211/$AC$12-1</f>
        <v>-1</v>
      </c>
      <c r="BQ210" s="485">
        <f t="shared" si="483"/>
        <v>8608725199.2922001</v>
      </c>
      <c r="BR210" s="485">
        <f>SQRT($AD$33^2+'ICPMS Data'!W211^2)</f>
        <v>1.0000000000000001E-9</v>
      </c>
      <c r="BS210" s="485" t="e">
        <f>BP210*SQRT(('ICPMS Data'!W211/'ICPMS Data'!V211)^2+($AE$12/$AC$12)^2)</f>
        <v>#DIV/0!</v>
      </c>
      <c r="BT210" s="485" t="e">
        <f t="shared" si="484"/>
        <v>#DIV/0!</v>
      </c>
      <c r="BU210" s="485">
        <f t="shared" si="589"/>
        <v>-13430470.148556642</v>
      </c>
      <c r="BV210" s="485" t="e">
        <f t="shared" si="485"/>
        <v>#DIV/0!</v>
      </c>
      <c r="BW210" s="485">
        <f>AI210*(($AC$21-'ICPMS Data'!X211)/('ICPMS Data'!X211/$AC$13-1))</f>
        <v>-217673186930.44394</v>
      </c>
      <c r="BX210" s="485">
        <f t="shared" si="486"/>
        <v>1691112105561.1543</v>
      </c>
      <c r="BY210" s="485">
        <f>$AC$34-'ICPMS Data'!X211</f>
        <v>9.9999999999999995E-7</v>
      </c>
      <c r="BZ210" s="485">
        <f>'ICPMS Data'!X211/$AC$13-1</f>
        <v>-1</v>
      </c>
      <c r="CA210" s="485">
        <f t="shared" si="487"/>
        <v>13847555888.523577</v>
      </c>
      <c r="CB210" s="485">
        <f>SQRT($AD$34^2+'ICPMS Data'!Y211^2)</f>
        <v>1.0000000000000001E-9</v>
      </c>
      <c r="CC210" s="485" t="e">
        <f>BZ210*SQRT(('ICPMS Data'!Y211/'ICPMS Data'!X211)^2+($AE$13/$AC$13)^2)</f>
        <v>#DIV/0!</v>
      </c>
      <c r="CD210" s="485" t="e">
        <f t="shared" si="488"/>
        <v>#DIV/0!</v>
      </c>
      <c r="CE210" s="485">
        <f>AK210*'ICPMS Data'!Z211</f>
        <v>0</v>
      </c>
      <c r="CF210" s="485" t="e">
        <f>CE210*SQRT((AL210/AK210)^2+('ICPMS Data'!AA211/'ICPMS Data'!Z211)^2)</f>
        <v>#DIV/0!</v>
      </c>
      <c r="CG210" s="213">
        <f t="shared" si="489"/>
        <v>0</v>
      </c>
      <c r="CH210" s="262">
        <f t="shared" si="490"/>
        <v>-3154245083.8977265</v>
      </c>
      <c r="CI210" s="257" t="e">
        <f t="shared" si="491"/>
        <v>#DIV/0!</v>
      </c>
      <c r="CJ210" s="257">
        <f t="shared" si="590"/>
        <v>-22887032.781623054</v>
      </c>
      <c r="CK210" s="257" t="e">
        <f t="shared" si="492"/>
        <v>#DIV/0!</v>
      </c>
      <c r="CL210" s="262">
        <f t="shared" si="493"/>
        <v>-220346849137.9866</v>
      </c>
      <c r="CM210" s="257" t="e">
        <f t="shared" si="494"/>
        <v>#DIV/0!</v>
      </c>
      <c r="CN210" s="262">
        <f t="shared" si="495"/>
        <v>-269331.52955150726</v>
      </c>
      <c r="CO210" s="257" t="e">
        <f t="shared" si="496"/>
        <v>#DIV/0!</v>
      </c>
      <c r="CP210" s="286"/>
      <c r="CQ210" s="218">
        <f t="shared" si="497"/>
        <v>0</v>
      </c>
      <c r="CR210" s="48" t="e">
        <f t="shared" si="498"/>
        <v>#DIV/0!</v>
      </c>
      <c r="CS210" s="219">
        <f t="shared" si="499"/>
        <v>0</v>
      </c>
      <c r="CT210" s="219" t="e">
        <f t="shared" si="500"/>
        <v>#DIV/0!</v>
      </c>
      <c r="CU210" s="323" t="e">
        <f t="shared" si="501"/>
        <v>#DIV/0!</v>
      </c>
      <c r="CV210" s="219">
        <f t="shared" si="502"/>
        <v>0</v>
      </c>
      <c r="CW210" s="219" t="e">
        <f t="shared" si="503"/>
        <v>#DIV/0!</v>
      </c>
      <c r="CX210" s="323" t="e">
        <f t="shared" si="504"/>
        <v>#DIV/0!</v>
      </c>
      <c r="CY210" s="48">
        <f t="shared" si="505"/>
        <v>0</v>
      </c>
      <c r="CZ210" s="48" t="e">
        <f t="shared" si="506"/>
        <v>#DIV/0!</v>
      </c>
      <c r="DA210" s="323" t="e">
        <f t="shared" si="507"/>
        <v>#DIV/0!</v>
      </c>
      <c r="DB210" s="219">
        <f t="shared" si="508"/>
        <v>0</v>
      </c>
      <c r="DC210" s="219">
        <f t="shared" si="509"/>
        <v>0</v>
      </c>
      <c r="DD210" s="213"/>
      <c r="DE210" s="267">
        <f t="shared" si="510"/>
        <v>0</v>
      </c>
      <c r="DF210" s="263" t="e">
        <f t="shared" si="511"/>
        <v>#DIV/0!</v>
      </c>
      <c r="DG210" s="263">
        <f t="shared" si="512"/>
        <v>0</v>
      </c>
      <c r="DH210" s="263" t="e">
        <f t="shared" si="513"/>
        <v>#DIV/0!</v>
      </c>
      <c r="DI210" s="263">
        <f t="shared" si="514"/>
        <v>0</v>
      </c>
      <c r="DJ210" s="268">
        <f t="shared" si="515"/>
        <v>0</v>
      </c>
      <c r="DL210" s="49">
        <f>'He Data'!P212/(1000000000*22413.6)</f>
        <v>0</v>
      </c>
      <c r="DM210" s="45" t="e">
        <f>DL210*('He Data'!Q212/'He Data'!P212)</f>
        <v>#DIV/0!</v>
      </c>
      <c r="DN210" s="50">
        <f t="shared" si="516"/>
        <v>0</v>
      </c>
      <c r="DO210" s="51" t="e">
        <f>DN210*('He Data'!Q212/'He Data'!P212)</f>
        <v>#DIV/0!</v>
      </c>
      <c r="DP210" s="50" t="e">
        <f t="shared" si="517"/>
        <v>#DIV/0!</v>
      </c>
      <c r="DQ210" s="50" t="e">
        <f t="shared" si="518"/>
        <v>#DIV/0!</v>
      </c>
      <c r="DR210" s="50">
        <f>('He Data'!P212/1000000000)*0.0000000008107131194</f>
        <v>0</v>
      </c>
      <c r="DS210" s="50">
        <f>('He Data'!P212/1000000000)/3785.41178*42</f>
        <v>0</v>
      </c>
      <c r="DW210" s="213">
        <f t="shared" si="591"/>
        <v>0</v>
      </c>
      <c r="DX210" s="324" t="e">
        <f t="shared" si="592"/>
        <v>#DIV/0!</v>
      </c>
      <c r="DY210" s="325" t="e">
        <f t="shared" si="519"/>
        <v>#DIV/0!</v>
      </c>
      <c r="DZ210" s="326" t="e">
        <f t="shared" si="520"/>
        <v>#DIV/0!</v>
      </c>
      <c r="EA210" s="326" t="e">
        <f t="shared" si="521"/>
        <v>#DIV/0!</v>
      </c>
      <c r="EB210" s="324" t="e">
        <f t="shared" si="522"/>
        <v>#DIV/0!</v>
      </c>
      <c r="EC210" s="326" t="e">
        <f t="shared" si="523"/>
        <v>#DIV/0!</v>
      </c>
      <c r="ED210" s="324" t="e">
        <f t="shared" si="524"/>
        <v>#DIV/0!</v>
      </c>
      <c r="EE210" s="326"/>
      <c r="EF210" s="457">
        <f>'Picking Information'!B213</f>
        <v>0</v>
      </c>
      <c r="EG210" s="459">
        <f>'Picking Information'!C213</f>
        <v>0</v>
      </c>
      <c r="EH210" s="510">
        <f>IF($EG210="a",'Alpha Ejection Compiler'!G210,IF($EG210="z",'Alpha Ejection Compiler'!N210,IF($EG210="t",'Alpha Ejection Compiler'!U210,IF($EG210="m",'Alpha Ejection Compiler'!AB210,-1))))</f>
        <v>-1</v>
      </c>
      <c r="EI210" s="511">
        <f>'Alpha Ejection Compiler'!E210</f>
        <v>-1</v>
      </c>
      <c r="EJ210" s="30">
        <f>IF($EG210="a",'Alpha Ejection Compiler'!H210,IF($EG210="z",'Alpha Ejection Compiler'!O210,IF($EG210="t",'Alpha Ejection Compiler'!V210,IF($EG210="m",'Alpha Ejection Compiler'!AC210,-1))))</f>
        <v>-1</v>
      </c>
      <c r="EK210" s="30">
        <f>IF($EG210="a",'Alpha Ejection Compiler'!I210,IF($EG210="z",'Alpha Ejection Compiler'!P210,IF($EG210="t",'Alpha Ejection Compiler'!W210,IF($EG210="m",'Alpha Ejection Compiler'!AD210,-1))))</f>
        <v>-1</v>
      </c>
      <c r="EL210" s="30">
        <f>IF($EG210="a",'Alpha Ejection Compiler'!J210,IF($EG210="z",'Alpha Ejection Compiler'!Q210,IF($EG210="t",'Alpha Ejection Compiler'!X210,IF($EG210="m",'Alpha Ejection Compiler'!AE210,-1))))</f>
        <v>-1</v>
      </c>
      <c r="EM210" s="30">
        <f>IF($EG210="a",'Alpha Ejection Compiler'!K210,IF($EG210="z",'Alpha Ejection Compiler'!R210,IF($EG210="t",'Alpha Ejection Compiler'!Y210,IF($EG210="m",'Alpha Ejection Compiler'!AF210,-1))))</f>
        <v>-1</v>
      </c>
      <c r="EN210" s="30">
        <f t="shared" si="525"/>
        <v>-1</v>
      </c>
      <c r="EO210" s="30" t="e">
        <f t="shared" si="526"/>
        <v>#DIV/0!</v>
      </c>
      <c r="EP210" s="213">
        <f t="shared" si="593"/>
        <v>0</v>
      </c>
      <c r="EQ210" s="474" t="e">
        <f t="shared" si="594"/>
        <v>#DIV/0!</v>
      </c>
      <c r="ER210" s="475" t="e">
        <f t="shared" si="527"/>
        <v>#DIV/0!</v>
      </c>
      <c r="ES210" s="473" t="e">
        <f t="shared" si="528"/>
        <v>#DIV/0!</v>
      </c>
      <c r="ET210" s="476" t="e">
        <f t="shared" si="529"/>
        <v>#DIV/0!</v>
      </c>
      <c r="EU210" s="478" t="e">
        <f t="shared" si="530"/>
        <v>#DIV/0!</v>
      </c>
      <c r="EV210" s="477" t="e">
        <f t="shared" si="531"/>
        <v>#DIV/0!</v>
      </c>
      <c r="EW210" s="474" t="e">
        <f t="shared" si="532"/>
        <v>#DIV/0!</v>
      </c>
      <c r="EX210" s="474"/>
      <c r="EZ210" s="128">
        <f t="shared" si="533"/>
        <v>0</v>
      </c>
      <c r="FA210" s="63">
        <f t="shared" si="534"/>
        <v>0</v>
      </c>
      <c r="FB210" s="67">
        <f t="shared" si="535"/>
        <v>0</v>
      </c>
      <c r="FC210" s="63">
        <f t="shared" si="536"/>
        <v>0</v>
      </c>
      <c r="FD210" s="63">
        <f t="shared" si="537"/>
        <v>0</v>
      </c>
      <c r="FE210" s="67" t="e">
        <f t="shared" si="538"/>
        <v>#DIV/0!</v>
      </c>
      <c r="FF210" s="67" t="e">
        <f t="shared" si="539"/>
        <v>#DIV/0!</v>
      </c>
      <c r="FG210" s="64" t="e">
        <f t="shared" si="540"/>
        <v>#DIV/0!</v>
      </c>
      <c r="FH210" s="65" t="e">
        <f t="shared" si="541"/>
        <v>#DIV/0!</v>
      </c>
      <c r="FI210" s="65" t="e">
        <f t="shared" si="542"/>
        <v>#DIV/0!</v>
      </c>
      <c r="FJ210" s="65" t="e">
        <f t="shared" si="543"/>
        <v>#DIV/0!</v>
      </c>
      <c r="FK210" s="63">
        <f t="shared" si="544"/>
        <v>0</v>
      </c>
      <c r="FL210" s="63" t="e">
        <f t="shared" si="545"/>
        <v>#DIV/0!</v>
      </c>
      <c r="FM210" s="63" t="e">
        <f t="shared" si="546"/>
        <v>#DIV/0!</v>
      </c>
      <c r="FN210" s="65" t="e">
        <f t="shared" si="595"/>
        <v>#DIV/0!</v>
      </c>
      <c r="FO210" s="66" t="e">
        <f t="shared" si="547"/>
        <v>#DIV/0!</v>
      </c>
      <c r="FQ210" s="73">
        <f>IF('Picking Information'!U213="Y",'Calculations Page'!FG210,-1)</f>
        <v>-1</v>
      </c>
      <c r="FR210" s="72">
        <f>IF('Picking Information'!U213="Y",'Calculations Page'!FN210,-1)</f>
        <v>-1</v>
      </c>
      <c r="FS210" s="72" t="e">
        <f>IF('Picking Information'!A213="Y",1,'Calculations Page'!X210)</f>
        <v>#DIV/0!</v>
      </c>
      <c r="FT210" s="72">
        <f t="shared" si="596"/>
        <v>99.853999999999999</v>
      </c>
      <c r="FU210" s="72" t="e">
        <f t="shared" si="548"/>
        <v>#DIV/0!</v>
      </c>
      <c r="FV210" s="72" t="e">
        <f t="shared" si="597"/>
        <v>#DIV/0!</v>
      </c>
      <c r="FW210" s="74" t="e">
        <f t="shared" si="549"/>
        <v>#DIV/0!</v>
      </c>
      <c r="FY210" s="79">
        <f t="shared" si="570"/>
        <v>0</v>
      </c>
      <c r="FZ210" s="80" t="e">
        <f t="shared" si="571"/>
        <v>#DIV/0!</v>
      </c>
      <c r="GA210" s="80">
        <f>(DE210/1000)/'Calculations Page'!EH210</f>
        <v>0</v>
      </c>
      <c r="GB210" s="80" t="e">
        <f t="shared" si="572"/>
        <v>#DIV/0!</v>
      </c>
      <c r="GC210" s="80">
        <f>(DG210/1000)/'Calculations Page'!EH210</f>
        <v>0</v>
      </c>
      <c r="GD210" s="80" t="e">
        <f t="shared" si="573"/>
        <v>#DIV/0!</v>
      </c>
      <c r="GE210" s="80">
        <f>(DI210/1000)/'Calculations Page'!EH210</f>
        <v>0</v>
      </c>
      <c r="GF210" s="80" t="e">
        <f t="shared" si="574"/>
        <v>#DIV/0!</v>
      </c>
      <c r="GG210" s="81">
        <f t="shared" si="550"/>
        <v>0</v>
      </c>
      <c r="GH210" s="516">
        <f t="shared" si="575"/>
        <v>0</v>
      </c>
      <c r="GI210" s="515"/>
      <c r="GJ210" s="243"/>
      <c r="GK210" s="85" t="str">
        <f t="shared" si="551"/>
        <v>0.000</v>
      </c>
      <c r="GL210" s="86" t="e">
        <f t="shared" si="552"/>
        <v>#DIV/0!</v>
      </c>
      <c r="GM210" s="86" t="str">
        <f t="shared" si="553"/>
        <v>0.00</v>
      </c>
      <c r="GN210" s="86" t="e">
        <f t="shared" si="554"/>
        <v>#DIV/0!</v>
      </c>
      <c r="GO210" s="86" t="str">
        <f t="shared" si="555"/>
        <v>0.00</v>
      </c>
      <c r="GP210" s="86" t="e">
        <f t="shared" si="556"/>
        <v>#DIV/0!</v>
      </c>
      <c r="GQ210" s="86" t="str">
        <f t="shared" si="557"/>
        <v>0.00</v>
      </c>
      <c r="GR210" s="86" t="e">
        <f t="shared" si="558"/>
        <v>#DIV/0!</v>
      </c>
      <c r="GS210" s="86" t="str">
        <f t="shared" si="559"/>
        <v>-1.00</v>
      </c>
      <c r="GT210" s="86" t="e">
        <f t="shared" si="560"/>
        <v>#DIV/0!</v>
      </c>
      <c r="GU210" s="86" t="e">
        <f t="shared" si="561"/>
        <v>#DIV/0!</v>
      </c>
      <c r="GV210" s="87" t="e">
        <f t="shared" si="562"/>
        <v>#DIV/0!</v>
      </c>
      <c r="GW210" s="87" t="str">
        <f t="shared" si="563"/>
        <v>-1.00</v>
      </c>
      <c r="GX210" s="129"/>
      <c r="GY210" s="93"/>
    </row>
    <row r="211" spans="1:207">
      <c r="A211" s="39">
        <f>'Picking Information'!B214</f>
        <v>0</v>
      </c>
      <c r="B211" s="40">
        <f>'Picking Information'!D214</f>
        <v>0</v>
      </c>
      <c r="C211" s="40">
        <f>'Picking Information'!E214</f>
        <v>0</v>
      </c>
      <c r="D211" s="45">
        <f>'Picking Information'!F214</f>
        <v>0</v>
      </c>
      <c r="E211" s="45">
        <v>1</v>
      </c>
      <c r="F211" s="121">
        <f>'Picking Information'!H214</f>
        <v>0</v>
      </c>
      <c r="G211" s="121">
        <f>'Picking Information'!I214</f>
        <v>0</v>
      </c>
      <c r="H211" s="121">
        <f>'Picking Information'!J214</f>
        <v>0</v>
      </c>
      <c r="I211" s="121">
        <f>'Picking Information'!K214</f>
        <v>0</v>
      </c>
      <c r="J211" s="121">
        <f t="shared" si="459"/>
        <v>0</v>
      </c>
      <c r="K211" s="121">
        <f t="shared" si="460"/>
        <v>0</v>
      </c>
      <c r="L211" s="121">
        <f t="shared" si="461"/>
        <v>0</v>
      </c>
      <c r="M211" s="121">
        <f>IF('Picking Information'!P214="N",'Calculations Page'!F211*1.5,'Calculations Page'!F211)</f>
        <v>0</v>
      </c>
      <c r="N211" s="46">
        <f>'Picking Information'!R214</f>
        <v>0</v>
      </c>
      <c r="O211" s="222"/>
      <c r="P211" s="47">
        <f t="shared" si="462"/>
        <v>0</v>
      </c>
      <c r="Q211" s="306">
        <f t="shared" si="463"/>
        <v>-1</v>
      </c>
      <c r="R211" s="47">
        <f t="shared" si="464"/>
        <v>1</v>
      </c>
      <c r="S211" s="47" t="e">
        <f t="shared" si="465"/>
        <v>#DIV/0!</v>
      </c>
      <c r="T211" s="47" t="e">
        <f t="shared" si="466"/>
        <v>#DIV/0!</v>
      </c>
      <c r="U211" s="47">
        <f t="shared" si="467"/>
        <v>0.77821011673151741</v>
      </c>
      <c r="V211" s="47" t="e">
        <f t="shared" si="468"/>
        <v>#DIV/0!</v>
      </c>
      <c r="W211" s="47" t="e">
        <f t="shared" si="469"/>
        <v>#DIV/0!</v>
      </c>
      <c r="X211" s="239" t="e">
        <f t="shared" si="470"/>
        <v>#DIV/0!</v>
      </c>
      <c r="Y211" s="306">
        <f t="shared" si="576"/>
        <v>-6350.29</v>
      </c>
      <c r="Z211" s="306">
        <f t="shared" si="577"/>
        <v>-5</v>
      </c>
      <c r="AA211" s="192"/>
      <c r="AB211" s="192"/>
      <c r="AC211" s="192"/>
      <c r="AD211" s="192"/>
      <c r="AE211" s="192"/>
      <c r="AF211" s="192"/>
      <c r="AG211" s="251">
        <f t="shared" si="564"/>
        <v>1433738424205.7283</v>
      </c>
      <c r="AH211" s="246">
        <f t="shared" si="471"/>
        <v>8608725199.2922001</v>
      </c>
      <c r="AI211" s="246">
        <f t="shared" si="565"/>
        <v>1691112105561.1543</v>
      </c>
      <c r="AJ211" s="246">
        <f t="shared" si="472"/>
        <v>13847555888.523577</v>
      </c>
      <c r="AK211" s="246">
        <f t="shared" si="566"/>
        <v>174546574.43947619</v>
      </c>
      <c r="AL211" s="246">
        <f t="shared" si="473"/>
        <v>79527107.403615773</v>
      </c>
      <c r="AM211" s="213">
        <f t="shared" si="578"/>
        <v>0</v>
      </c>
      <c r="AN211" s="256">
        <f t="shared" si="474"/>
        <v>1303284548.9639471</v>
      </c>
      <c r="AO211" s="252">
        <f t="shared" si="475"/>
        <v>1433738424205.7283</v>
      </c>
      <c r="AP211" s="252">
        <f t="shared" si="567"/>
        <v>-2.199E-3</v>
      </c>
      <c r="AQ211" s="252">
        <f t="shared" si="568"/>
        <v>-0.99998423165137618</v>
      </c>
      <c r="AR211" s="252">
        <f t="shared" si="476"/>
        <v>8608725199.2922001</v>
      </c>
      <c r="AS211" s="252">
        <f t="shared" si="569"/>
        <v>1.6318924942564423E-4</v>
      </c>
      <c r="AT211" s="252">
        <f t="shared" si="477"/>
        <v>-7.452123257462559E-2</v>
      </c>
      <c r="AU211" s="252">
        <f t="shared" si="478"/>
        <v>137290153.01859486</v>
      </c>
      <c r="AV211" s="252">
        <f t="shared" si="579"/>
        <v>9456562.6330664139</v>
      </c>
      <c r="AW211" s="252">
        <f t="shared" si="479"/>
        <v>996169.97067578149</v>
      </c>
      <c r="AX211" s="252">
        <f t="shared" si="580"/>
        <v>2673662207.5426502</v>
      </c>
      <c r="AY211" s="252">
        <f t="shared" si="581"/>
        <v>1691112105561.1543</v>
      </c>
      <c r="AZ211" s="252">
        <f t="shared" si="582"/>
        <v>-0.13029600894067567</v>
      </c>
      <c r="BA211" s="252">
        <f t="shared" si="583"/>
        <v>-1</v>
      </c>
      <c r="BB211" s="252">
        <f t="shared" si="584"/>
        <v>13847555888.523577</v>
      </c>
      <c r="BC211" s="252">
        <f t="shared" si="585"/>
        <v>5.34545603211162E-4</v>
      </c>
      <c r="BD211" s="252">
        <f t="shared" si="586"/>
        <v>-4.1025163014571245E-3</v>
      </c>
      <c r="BE211" s="252">
        <f t="shared" si="587"/>
        <v>26831629.130094022</v>
      </c>
      <c r="BF211" s="252">
        <f t="shared" si="480"/>
        <v>269331.52955150726</v>
      </c>
      <c r="BG211" s="252">
        <f t="shared" si="481"/>
        <v>124328.76421099737</v>
      </c>
      <c r="BH211" s="213"/>
      <c r="BI211" s="213"/>
      <c r="BJ211" s="213"/>
      <c r="BK211" s="213"/>
      <c r="BL211" s="213">
        <f t="shared" si="588"/>
        <v>0</v>
      </c>
      <c r="BM211" s="485">
        <f>(($AC$20-'ICPMS Data'!V212)/('ICPMS Data'!V212/$AC$12-1)*AG211)</f>
        <v>-1850960534.9337795</v>
      </c>
      <c r="BN211" s="485">
        <f t="shared" si="482"/>
        <v>1433738424205.7283</v>
      </c>
      <c r="BO211" s="485">
        <f>$AC$33-'ICPMS Data'!V212</f>
        <v>9.9999999999999995E-7</v>
      </c>
      <c r="BP211" s="485">
        <f>'ICPMS Data'!V212/$AC$12-1</f>
        <v>-1</v>
      </c>
      <c r="BQ211" s="485">
        <f t="shared" si="483"/>
        <v>8608725199.2922001</v>
      </c>
      <c r="BR211" s="485">
        <f>SQRT($AD$33^2+'ICPMS Data'!W212^2)</f>
        <v>1.0000000000000001E-9</v>
      </c>
      <c r="BS211" s="485" t="e">
        <f>BP211*SQRT(('ICPMS Data'!W212/'ICPMS Data'!V212)^2+($AE$12/$AC$12)^2)</f>
        <v>#DIV/0!</v>
      </c>
      <c r="BT211" s="485" t="e">
        <f t="shared" si="484"/>
        <v>#DIV/0!</v>
      </c>
      <c r="BU211" s="485">
        <f t="shared" si="589"/>
        <v>-13430470.148556642</v>
      </c>
      <c r="BV211" s="485" t="e">
        <f t="shared" si="485"/>
        <v>#DIV/0!</v>
      </c>
      <c r="BW211" s="485">
        <f>AI211*(($AC$21-'ICPMS Data'!X212)/('ICPMS Data'!X212/$AC$13-1))</f>
        <v>-217673186930.44394</v>
      </c>
      <c r="BX211" s="485">
        <f t="shared" si="486"/>
        <v>1691112105561.1543</v>
      </c>
      <c r="BY211" s="485">
        <f>$AC$34-'ICPMS Data'!X212</f>
        <v>9.9999999999999995E-7</v>
      </c>
      <c r="BZ211" s="485">
        <f>'ICPMS Data'!X212/$AC$13-1</f>
        <v>-1</v>
      </c>
      <c r="CA211" s="485">
        <f t="shared" si="487"/>
        <v>13847555888.523577</v>
      </c>
      <c r="CB211" s="485">
        <f>SQRT($AD$34^2+'ICPMS Data'!Y212^2)</f>
        <v>1.0000000000000001E-9</v>
      </c>
      <c r="CC211" s="485" t="e">
        <f>BZ211*SQRT(('ICPMS Data'!Y212/'ICPMS Data'!X212)^2+($AE$13/$AC$13)^2)</f>
        <v>#DIV/0!</v>
      </c>
      <c r="CD211" s="485" t="e">
        <f t="shared" si="488"/>
        <v>#DIV/0!</v>
      </c>
      <c r="CE211" s="485">
        <f>AK211*'ICPMS Data'!Z212</f>
        <v>0</v>
      </c>
      <c r="CF211" s="485" t="e">
        <f>CE211*SQRT((AL211/AK211)^2+('ICPMS Data'!AA212/'ICPMS Data'!Z212)^2)</f>
        <v>#DIV/0!</v>
      </c>
      <c r="CG211" s="213">
        <f t="shared" si="489"/>
        <v>0</v>
      </c>
      <c r="CH211" s="262">
        <f t="shared" si="490"/>
        <v>-3154245083.8977265</v>
      </c>
      <c r="CI211" s="257" t="e">
        <f t="shared" si="491"/>
        <v>#DIV/0!</v>
      </c>
      <c r="CJ211" s="257">
        <f t="shared" si="590"/>
        <v>-22887032.781623054</v>
      </c>
      <c r="CK211" s="257" t="e">
        <f t="shared" si="492"/>
        <v>#DIV/0!</v>
      </c>
      <c r="CL211" s="262">
        <f t="shared" si="493"/>
        <v>-220346849137.9866</v>
      </c>
      <c r="CM211" s="257" t="e">
        <f t="shared" si="494"/>
        <v>#DIV/0!</v>
      </c>
      <c r="CN211" s="262">
        <f t="shared" si="495"/>
        <v>-269331.52955150726</v>
      </c>
      <c r="CO211" s="257" t="e">
        <f t="shared" si="496"/>
        <v>#DIV/0!</v>
      </c>
      <c r="CP211" s="286"/>
      <c r="CQ211" s="218">
        <f t="shared" si="497"/>
        <v>0</v>
      </c>
      <c r="CR211" s="48" t="e">
        <f t="shared" si="498"/>
        <v>#DIV/0!</v>
      </c>
      <c r="CS211" s="219">
        <f t="shared" si="499"/>
        <v>0</v>
      </c>
      <c r="CT211" s="219" t="e">
        <f t="shared" si="500"/>
        <v>#DIV/0!</v>
      </c>
      <c r="CU211" s="323" t="e">
        <f t="shared" si="501"/>
        <v>#DIV/0!</v>
      </c>
      <c r="CV211" s="219">
        <f t="shared" si="502"/>
        <v>0</v>
      </c>
      <c r="CW211" s="219" t="e">
        <f t="shared" si="503"/>
        <v>#DIV/0!</v>
      </c>
      <c r="CX211" s="323" t="e">
        <f t="shared" si="504"/>
        <v>#DIV/0!</v>
      </c>
      <c r="CY211" s="48">
        <f t="shared" si="505"/>
        <v>0</v>
      </c>
      <c r="CZ211" s="48" t="e">
        <f t="shared" si="506"/>
        <v>#DIV/0!</v>
      </c>
      <c r="DA211" s="323" t="e">
        <f t="shared" si="507"/>
        <v>#DIV/0!</v>
      </c>
      <c r="DB211" s="219">
        <f t="shared" si="508"/>
        <v>0</v>
      </c>
      <c r="DC211" s="219">
        <f t="shared" si="509"/>
        <v>0</v>
      </c>
      <c r="DD211" s="213"/>
      <c r="DE211" s="267">
        <f t="shared" si="510"/>
        <v>0</v>
      </c>
      <c r="DF211" s="263" t="e">
        <f t="shared" si="511"/>
        <v>#DIV/0!</v>
      </c>
      <c r="DG211" s="263">
        <f t="shared" si="512"/>
        <v>0</v>
      </c>
      <c r="DH211" s="263" t="e">
        <f t="shared" si="513"/>
        <v>#DIV/0!</v>
      </c>
      <c r="DI211" s="263">
        <f t="shared" si="514"/>
        <v>0</v>
      </c>
      <c r="DJ211" s="268">
        <f t="shared" si="515"/>
        <v>0</v>
      </c>
      <c r="DL211" s="49">
        <f>'He Data'!P213/(1000000000*22413.6)</f>
        <v>0</v>
      </c>
      <c r="DM211" s="45" t="e">
        <f>DL211*('He Data'!Q213/'He Data'!P213)</f>
        <v>#DIV/0!</v>
      </c>
      <c r="DN211" s="50">
        <f t="shared" si="516"/>
        <v>0</v>
      </c>
      <c r="DO211" s="51" t="e">
        <f>DN211*('He Data'!Q213/'He Data'!P213)</f>
        <v>#DIV/0!</v>
      </c>
      <c r="DP211" s="50" t="e">
        <f t="shared" si="517"/>
        <v>#DIV/0!</v>
      </c>
      <c r="DQ211" s="50" t="e">
        <f t="shared" si="518"/>
        <v>#DIV/0!</v>
      </c>
      <c r="DR211" s="50">
        <f>('He Data'!P213/1000000000)*0.0000000008107131194</f>
        <v>0</v>
      </c>
      <c r="DS211" s="50">
        <f>('He Data'!P213/1000000000)/3785.41178*42</f>
        <v>0</v>
      </c>
      <c r="DW211" s="213">
        <f t="shared" si="591"/>
        <v>0</v>
      </c>
      <c r="DX211" s="324" t="e">
        <f t="shared" si="592"/>
        <v>#DIV/0!</v>
      </c>
      <c r="DY211" s="325" t="e">
        <f t="shared" si="519"/>
        <v>#DIV/0!</v>
      </c>
      <c r="DZ211" s="326" t="e">
        <f t="shared" si="520"/>
        <v>#DIV/0!</v>
      </c>
      <c r="EA211" s="326" t="e">
        <f t="shared" si="521"/>
        <v>#DIV/0!</v>
      </c>
      <c r="EB211" s="324" t="e">
        <f t="shared" si="522"/>
        <v>#DIV/0!</v>
      </c>
      <c r="EC211" s="326" t="e">
        <f t="shared" si="523"/>
        <v>#DIV/0!</v>
      </c>
      <c r="ED211" s="324" t="e">
        <f t="shared" si="524"/>
        <v>#DIV/0!</v>
      </c>
      <c r="EE211" s="326"/>
      <c r="EF211" s="457">
        <f>'Picking Information'!B214</f>
        <v>0</v>
      </c>
      <c r="EG211" s="459">
        <f>'Picking Information'!C214</f>
        <v>0</v>
      </c>
      <c r="EH211" s="510">
        <f>IF($EG211="a",'Alpha Ejection Compiler'!G211,IF($EG211="z",'Alpha Ejection Compiler'!N211,IF($EG211="t",'Alpha Ejection Compiler'!U211,IF($EG211="m",'Alpha Ejection Compiler'!AB211,-1))))</f>
        <v>-1</v>
      </c>
      <c r="EI211" s="511">
        <f>'Alpha Ejection Compiler'!E211</f>
        <v>-1</v>
      </c>
      <c r="EJ211" s="30">
        <f>IF($EG211="a",'Alpha Ejection Compiler'!H211,IF($EG211="z",'Alpha Ejection Compiler'!O211,IF($EG211="t",'Alpha Ejection Compiler'!V211,IF($EG211="m",'Alpha Ejection Compiler'!AC211,-1))))</f>
        <v>-1</v>
      </c>
      <c r="EK211" s="30">
        <f>IF($EG211="a",'Alpha Ejection Compiler'!I211,IF($EG211="z",'Alpha Ejection Compiler'!P211,IF($EG211="t",'Alpha Ejection Compiler'!W211,IF($EG211="m",'Alpha Ejection Compiler'!AD211,-1))))</f>
        <v>-1</v>
      </c>
      <c r="EL211" s="30">
        <f>IF($EG211="a",'Alpha Ejection Compiler'!J211,IF($EG211="z",'Alpha Ejection Compiler'!Q211,IF($EG211="t",'Alpha Ejection Compiler'!X211,IF($EG211="m",'Alpha Ejection Compiler'!AE211,-1))))</f>
        <v>-1</v>
      </c>
      <c r="EM211" s="30">
        <f>IF($EG211="a",'Alpha Ejection Compiler'!K211,IF($EG211="z",'Alpha Ejection Compiler'!R211,IF($EG211="t",'Alpha Ejection Compiler'!Y211,IF($EG211="m",'Alpha Ejection Compiler'!AF211,-1))))</f>
        <v>-1</v>
      </c>
      <c r="EN211" s="30">
        <f t="shared" si="525"/>
        <v>-1</v>
      </c>
      <c r="EO211" s="30" t="e">
        <f t="shared" si="526"/>
        <v>#DIV/0!</v>
      </c>
      <c r="EP211" s="213">
        <f t="shared" si="593"/>
        <v>0</v>
      </c>
      <c r="EQ211" s="474" t="e">
        <f t="shared" si="594"/>
        <v>#DIV/0!</v>
      </c>
      <c r="ER211" s="475" t="e">
        <f t="shared" si="527"/>
        <v>#DIV/0!</v>
      </c>
      <c r="ES211" s="473" t="e">
        <f t="shared" si="528"/>
        <v>#DIV/0!</v>
      </c>
      <c r="ET211" s="476" t="e">
        <f t="shared" si="529"/>
        <v>#DIV/0!</v>
      </c>
      <c r="EU211" s="478" t="e">
        <f t="shared" si="530"/>
        <v>#DIV/0!</v>
      </c>
      <c r="EV211" s="477" t="e">
        <f t="shared" si="531"/>
        <v>#DIV/0!</v>
      </c>
      <c r="EW211" s="474" t="e">
        <f t="shared" si="532"/>
        <v>#DIV/0!</v>
      </c>
      <c r="EX211" s="474"/>
      <c r="EZ211" s="128">
        <f t="shared" si="533"/>
        <v>0</v>
      </c>
      <c r="FA211" s="63">
        <f t="shared" si="534"/>
        <v>0</v>
      </c>
      <c r="FB211" s="67">
        <f t="shared" si="535"/>
        <v>0</v>
      </c>
      <c r="FC211" s="63">
        <f t="shared" si="536"/>
        <v>0</v>
      </c>
      <c r="FD211" s="63">
        <f t="shared" si="537"/>
        <v>0</v>
      </c>
      <c r="FE211" s="67" t="e">
        <f t="shared" si="538"/>
        <v>#DIV/0!</v>
      </c>
      <c r="FF211" s="67" t="e">
        <f t="shared" si="539"/>
        <v>#DIV/0!</v>
      </c>
      <c r="FG211" s="64" t="e">
        <f t="shared" si="540"/>
        <v>#DIV/0!</v>
      </c>
      <c r="FH211" s="65" t="e">
        <f t="shared" si="541"/>
        <v>#DIV/0!</v>
      </c>
      <c r="FI211" s="65" t="e">
        <f t="shared" si="542"/>
        <v>#DIV/0!</v>
      </c>
      <c r="FJ211" s="65" t="e">
        <f t="shared" si="543"/>
        <v>#DIV/0!</v>
      </c>
      <c r="FK211" s="63">
        <f t="shared" si="544"/>
        <v>0</v>
      </c>
      <c r="FL211" s="63" t="e">
        <f t="shared" si="545"/>
        <v>#DIV/0!</v>
      </c>
      <c r="FM211" s="63" t="e">
        <f t="shared" si="546"/>
        <v>#DIV/0!</v>
      </c>
      <c r="FN211" s="65" t="e">
        <f t="shared" ref="FN211:FN253" si="598">2*FM211/1000000</f>
        <v>#DIV/0!</v>
      </c>
      <c r="FO211" s="66" t="e">
        <f t="shared" si="547"/>
        <v>#DIV/0!</v>
      </c>
      <c r="FQ211" s="73">
        <f>IF('Picking Information'!U214="Y",'Calculations Page'!FG211,-1)</f>
        <v>-1</v>
      </c>
      <c r="FR211" s="72">
        <f>IF('Picking Information'!U214="Y",'Calculations Page'!FN211,-1)</f>
        <v>-1</v>
      </c>
      <c r="FS211" s="72" t="e">
        <f>IF('Picking Information'!A214="Y",1,'Calculations Page'!X211)</f>
        <v>#DIV/0!</v>
      </c>
      <c r="FT211" s="72">
        <f t="shared" si="596"/>
        <v>99.853999999999999</v>
      </c>
      <c r="FU211" s="72" t="e">
        <f t="shared" si="548"/>
        <v>#DIV/0!</v>
      </c>
      <c r="FV211" s="72" t="e">
        <f t="shared" si="597"/>
        <v>#DIV/0!</v>
      </c>
      <c r="FW211" s="74" t="e">
        <f t="shared" si="549"/>
        <v>#DIV/0!</v>
      </c>
      <c r="FY211" s="79">
        <f t="shared" si="570"/>
        <v>0</v>
      </c>
      <c r="FZ211" s="80" t="e">
        <f t="shared" si="571"/>
        <v>#DIV/0!</v>
      </c>
      <c r="GA211" s="80">
        <f>(DE211/1000)/'Calculations Page'!EH211</f>
        <v>0</v>
      </c>
      <c r="GB211" s="80" t="e">
        <f t="shared" si="572"/>
        <v>#DIV/0!</v>
      </c>
      <c r="GC211" s="80">
        <f>(DG211/1000)/'Calculations Page'!EH211</f>
        <v>0</v>
      </c>
      <c r="GD211" s="80" t="e">
        <f t="shared" si="573"/>
        <v>#DIV/0!</v>
      </c>
      <c r="GE211" s="80">
        <f>(DI211/1000)/'Calculations Page'!EH211</f>
        <v>0</v>
      </c>
      <c r="GF211" s="80" t="e">
        <f t="shared" si="574"/>
        <v>#DIV/0!</v>
      </c>
      <c r="GG211" s="81">
        <f t="shared" si="550"/>
        <v>0</v>
      </c>
      <c r="GH211" s="516">
        <f t="shared" si="575"/>
        <v>0</v>
      </c>
      <c r="GI211" s="515"/>
      <c r="GJ211" s="243"/>
      <c r="GK211" s="85" t="str">
        <f t="shared" si="551"/>
        <v>0.000</v>
      </c>
      <c r="GL211" s="86" t="e">
        <f t="shared" si="552"/>
        <v>#DIV/0!</v>
      </c>
      <c r="GM211" s="86" t="str">
        <f t="shared" si="553"/>
        <v>0.00</v>
      </c>
      <c r="GN211" s="86" t="e">
        <f t="shared" si="554"/>
        <v>#DIV/0!</v>
      </c>
      <c r="GO211" s="86" t="str">
        <f t="shared" si="555"/>
        <v>0.00</v>
      </c>
      <c r="GP211" s="86" t="e">
        <f t="shared" si="556"/>
        <v>#DIV/0!</v>
      </c>
      <c r="GQ211" s="86" t="str">
        <f t="shared" si="557"/>
        <v>0.00</v>
      </c>
      <c r="GR211" s="86" t="e">
        <f t="shared" si="558"/>
        <v>#DIV/0!</v>
      </c>
      <c r="GS211" s="86" t="str">
        <f t="shared" si="559"/>
        <v>-1.00</v>
      </c>
      <c r="GT211" s="86" t="e">
        <f t="shared" si="560"/>
        <v>#DIV/0!</v>
      </c>
      <c r="GU211" s="86" t="e">
        <f t="shared" si="561"/>
        <v>#DIV/0!</v>
      </c>
      <c r="GV211" s="87" t="e">
        <f t="shared" si="562"/>
        <v>#DIV/0!</v>
      </c>
      <c r="GW211" s="87" t="str">
        <f t="shared" si="563"/>
        <v>-1.00</v>
      </c>
      <c r="GX211" s="129"/>
      <c r="GY211" s="93"/>
    </row>
    <row r="212" spans="1:207">
      <c r="A212" s="39">
        <f>'Picking Information'!B215</f>
        <v>0</v>
      </c>
      <c r="B212" s="40">
        <f>'Picking Information'!D215</f>
        <v>0</v>
      </c>
      <c r="C212" s="40">
        <f>'Picking Information'!E215</f>
        <v>0</v>
      </c>
      <c r="D212" s="45">
        <f>'Picking Information'!F215</f>
        <v>0</v>
      </c>
      <c r="E212" s="45">
        <v>1</v>
      </c>
      <c r="F212" s="121">
        <f>'Picking Information'!H215</f>
        <v>0</v>
      </c>
      <c r="G212" s="121">
        <f>'Picking Information'!I215</f>
        <v>0</v>
      </c>
      <c r="H212" s="121">
        <f>'Picking Information'!J215</f>
        <v>0</v>
      </c>
      <c r="I212" s="121">
        <f>'Picking Information'!K215</f>
        <v>0</v>
      </c>
      <c r="J212" s="121">
        <f t="shared" si="459"/>
        <v>0</v>
      </c>
      <c r="K212" s="121">
        <f t="shared" si="460"/>
        <v>0</v>
      </c>
      <c r="L212" s="121">
        <f t="shared" si="461"/>
        <v>0</v>
      </c>
      <c r="M212" s="121">
        <f>IF('Picking Information'!P215="N",'Calculations Page'!F212*1.5,'Calculations Page'!F212)</f>
        <v>0</v>
      </c>
      <c r="N212" s="46">
        <f>'Picking Information'!R215</f>
        <v>0</v>
      </c>
      <c r="O212" s="222"/>
      <c r="P212" s="47">
        <f t="shared" si="462"/>
        <v>0</v>
      </c>
      <c r="Q212" s="306">
        <f t="shared" si="463"/>
        <v>-1</v>
      </c>
      <c r="R212" s="47">
        <f t="shared" si="464"/>
        <v>1</v>
      </c>
      <c r="S212" s="47" t="e">
        <f t="shared" si="465"/>
        <v>#DIV/0!</v>
      </c>
      <c r="T212" s="47" t="e">
        <f t="shared" si="466"/>
        <v>#DIV/0!</v>
      </c>
      <c r="U212" s="47">
        <f t="shared" si="467"/>
        <v>0.77821011673151741</v>
      </c>
      <c r="V212" s="47" t="e">
        <f t="shared" si="468"/>
        <v>#DIV/0!</v>
      </c>
      <c r="W212" s="47" t="e">
        <f t="shared" si="469"/>
        <v>#DIV/0!</v>
      </c>
      <c r="X212" s="239" t="e">
        <f t="shared" si="470"/>
        <v>#DIV/0!</v>
      </c>
      <c r="Y212" s="306">
        <f t="shared" si="576"/>
        <v>-6350.29</v>
      </c>
      <c r="Z212" s="306">
        <f t="shared" si="577"/>
        <v>-5</v>
      </c>
      <c r="AA212" s="192"/>
      <c r="AB212" s="192"/>
      <c r="AC212" s="192"/>
      <c r="AD212" s="192"/>
      <c r="AE212" s="192"/>
      <c r="AF212" s="192"/>
      <c r="AG212" s="251">
        <f t="shared" si="564"/>
        <v>1433738424205.7283</v>
      </c>
      <c r="AH212" s="246">
        <f t="shared" si="471"/>
        <v>8608725199.2922001</v>
      </c>
      <c r="AI212" s="246">
        <f t="shared" si="565"/>
        <v>1691112105561.1543</v>
      </c>
      <c r="AJ212" s="246">
        <f t="shared" si="472"/>
        <v>13847555888.523577</v>
      </c>
      <c r="AK212" s="246">
        <f t="shared" si="566"/>
        <v>174546574.43947619</v>
      </c>
      <c r="AL212" s="246">
        <f t="shared" si="473"/>
        <v>79527107.403615773</v>
      </c>
      <c r="AM212" s="213">
        <f t="shared" si="578"/>
        <v>0</v>
      </c>
      <c r="AN212" s="256">
        <f t="shared" si="474"/>
        <v>1303284548.9639471</v>
      </c>
      <c r="AO212" s="252">
        <f t="shared" si="475"/>
        <v>1433738424205.7283</v>
      </c>
      <c r="AP212" s="252">
        <f t="shared" si="567"/>
        <v>-2.199E-3</v>
      </c>
      <c r="AQ212" s="252">
        <f t="shared" si="568"/>
        <v>-0.99998423165137618</v>
      </c>
      <c r="AR212" s="252">
        <f t="shared" si="476"/>
        <v>8608725199.2922001</v>
      </c>
      <c r="AS212" s="252">
        <f t="shared" si="569"/>
        <v>1.6318924942564423E-4</v>
      </c>
      <c r="AT212" s="252">
        <f t="shared" si="477"/>
        <v>-7.452123257462559E-2</v>
      </c>
      <c r="AU212" s="252">
        <f t="shared" si="478"/>
        <v>137290153.01859486</v>
      </c>
      <c r="AV212" s="252">
        <f t="shared" si="579"/>
        <v>9456562.6330664139</v>
      </c>
      <c r="AW212" s="252">
        <f t="shared" si="479"/>
        <v>996169.97067578149</v>
      </c>
      <c r="AX212" s="252">
        <f t="shared" si="580"/>
        <v>2673662207.5426502</v>
      </c>
      <c r="AY212" s="252">
        <f t="shared" si="581"/>
        <v>1691112105561.1543</v>
      </c>
      <c r="AZ212" s="252">
        <f t="shared" si="582"/>
        <v>-0.13029600894067567</v>
      </c>
      <c r="BA212" s="252">
        <f t="shared" si="583"/>
        <v>-1</v>
      </c>
      <c r="BB212" s="252">
        <f t="shared" si="584"/>
        <v>13847555888.523577</v>
      </c>
      <c r="BC212" s="252">
        <f t="shared" si="585"/>
        <v>5.34545603211162E-4</v>
      </c>
      <c r="BD212" s="252">
        <f t="shared" si="586"/>
        <v>-4.1025163014571245E-3</v>
      </c>
      <c r="BE212" s="252">
        <f t="shared" si="587"/>
        <v>26831629.130094022</v>
      </c>
      <c r="BF212" s="252">
        <f t="shared" si="480"/>
        <v>269331.52955150726</v>
      </c>
      <c r="BG212" s="252">
        <f t="shared" si="481"/>
        <v>124328.76421099737</v>
      </c>
      <c r="BH212" s="213"/>
      <c r="BI212" s="213"/>
      <c r="BJ212" s="213"/>
      <c r="BK212" s="213"/>
      <c r="BL212" s="213">
        <f t="shared" si="588"/>
        <v>0</v>
      </c>
      <c r="BM212" s="485">
        <f>(($AC$20-'ICPMS Data'!V213)/('ICPMS Data'!V213/$AC$12-1)*AG212)</f>
        <v>-1850960534.9337795</v>
      </c>
      <c r="BN212" s="485">
        <f t="shared" si="482"/>
        <v>1433738424205.7283</v>
      </c>
      <c r="BO212" s="485">
        <f>$AC$33-'ICPMS Data'!V213</f>
        <v>9.9999999999999995E-7</v>
      </c>
      <c r="BP212" s="485">
        <f>'ICPMS Data'!V213/$AC$12-1</f>
        <v>-1</v>
      </c>
      <c r="BQ212" s="485">
        <f t="shared" si="483"/>
        <v>8608725199.2922001</v>
      </c>
      <c r="BR212" s="485">
        <f>SQRT($AD$33^2+'ICPMS Data'!W213^2)</f>
        <v>1.0000000000000001E-9</v>
      </c>
      <c r="BS212" s="485" t="e">
        <f>BP212*SQRT(('ICPMS Data'!W213/'ICPMS Data'!V213)^2+($AE$12/$AC$12)^2)</f>
        <v>#DIV/0!</v>
      </c>
      <c r="BT212" s="485" t="e">
        <f t="shared" si="484"/>
        <v>#DIV/0!</v>
      </c>
      <c r="BU212" s="485">
        <f t="shared" si="589"/>
        <v>-13430470.148556642</v>
      </c>
      <c r="BV212" s="485" t="e">
        <f t="shared" si="485"/>
        <v>#DIV/0!</v>
      </c>
      <c r="BW212" s="485">
        <f>AI212*(($AC$21-'ICPMS Data'!X213)/('ICPMS Data'!X213/$AC$13-1))</f>
        <v>-217673186930.44394</v>
      </c>
      <c r="BX212" s="485">
        <f t="shared" si="486"/>
        <v>1691112105561.1543</v>
      </c>
      <c r="BY212" s="485">
        <f>$AC$34-'ICPMS Data'!X213</f>
        <v>9.9999999999999995E-7</v>
      </c>
      <c r="BZ212" s="485">
        <f>'ICPMS Data'!X213/$AC$13-1</f>
        <v>-1</v>
      </c>
      <c r="CA212" s="485">
        <f t="shared" si="487"/>
        <v>13847555888.523577</v>
      </c>
      <c r="CB212" s="485">
        <f>SQRT($AD$34^2+'ICPMS Data'!Y213^2)</f>
        <v>1.0000000000000001E-9</v>
      </c>
      <c r="CC212" s="485" t="e">
        <f>BZ212*SQRT(('ICPMS Data'!Y213/'ICPMS Data'!X213)^2+($AE$13/$AC$13)^2)</f>
        <v>#DIV/0!</v>
      </c>
      <c r="CD212" s="485" t="e">
        <f t="shared" si="488"/>
        <v>#DIV/0!</v>
      </c>
      <c r="CE212" s="485">
        <f>AK212*'ICPMS Data'!Z213</f>
        <v>0</v>
      </c>
      <c r="CF212" s="485" t="e">
        <f>CE212*SQRT((AL212/AK212)^2+('ICPMS Data'!AA213/'ICPMS Data'!Z213)^2)</f>
        <v>#DIV/0!</v>
      </c>
      <c r="CG212" s="213">
        <f t="shared" si="489"/>
        <v>0</v>
      </c>
      <c r="CH212" s="262">
        <f t="shared" si="490"/>
        <v>-3154245083.8977265</v>
      </c>
      <c r="CI212" s="257" t="e">
        <f t="shared" si="491"/>
        <v>#DIV/0!</v>
      </c>
      <c r="CJ212" s="257">
        <f t="shared" si="590"/>
        <v>-22887032.781623054</v>
      </c>
      <c r="CK212" s="257" t="e">
        <f t="shared" si="492"/>
        <v>#DIV/0!</v>
      </c>
      <c r="CL212" s="262">
        <f t="shared" si="493"/>
        <v>-220346849137.9866</v>
      </c>
      <c r="CM212" s="257" t="e">
        <f t="shared" si="494"/>
        <v>#DIV/0!</v>
      </c>
      <c r="CN212" s="262">
        <f t="shared" si="495"/>
        <v>-269331.52955150726</v>
      </c>
      <c r="CO212" s="257" t="e">
        <f t="shared" si="496"/>
        <v>#DIV/0!</v>
      </c>
      <c r="CP212" s="286"/>
      <c r="CQ212" s="218">
        <f t="shared" si="497"/>
        <v>0</v>
      </c>
      <c r="CR212" s="48" t="e">
        <f t="shared" si="498"/>
        <v>#DIV/0!</v>
      </c>
      <c r="CS212" s="219">
        <f t="shared" si="499"/>
        <v>0</v>
      </c>
      <c r="CT212" s="219" t="e">
        <f t="shared" si="500"/>
        <v>#DIV/0!</v>
      </c>
      <c r="CU212" s="323" t="e">
        <f t="shared" si="501"/>
        <v>#DIV/0!</v>
      </c>
      <c r="CV212" s="219">
        <f t="shared" si="502"/>
        <v>0</v>
      </c>
      <c r="CW212" s="219" t="e">
        <f t="shared" si="503"/>
        <v>#DIV/0!</v>
      </c>
      <c r="CX212" s="323" t="e">
        <f t="shared" si="504"/>
        <v>#DIV/0!</v>
      </c>
      <c r="CY212" s="48">
        <f t="shared" si="505"/>
        <v>0</v>
      </c>
      <c r="CZ212" s="48" t="e">
        <f t="shared" si="506"/>
        <v>#DIV/0!</v>
      </c>
      <c r="DA212" s="323" t="e">
        <f t="shared" si="507"/>
        <v>#DIV/0!</v>
      </c>
      <c r="DB212" s="219">
        <f t="shared" si="508"/>
        <v>0</v>
      </c>
      <c r="DC212" s="219">
        <f t="shared" si="509"/>
        <v>0</v>
      </c>
      <c r="DD212" s="213"/>
      <c r="DE212" s="267">
        <f t="shared" si="510"/>
        <v>0</v>
      </c>
      <c r="DF212" s="263" t="e">
        <f t="shared" si="511"/>
        <v>#DIV/0!</v>
      </c>
      <c r="DG212" s="263">
        <f t="shared" si="512"/>
        <v>0</v>
      </c>
      <c r="DH212" s="263" t="e">
        <f t="shared" si="513"/>
        <v>#DIV/0!</v>
      </c>
      <c r="DI212" s="263">
        <f t="shared" si="514"/>
        <v>0</v>
      </c>
      <c r="DJ212" s="268">
        <f t="shared" si="515"/>
        <v>0</v>
      </c>
      <c r="DL212" s="49">
        <f>'He Data'!P214/(1000000000*22413.6)</f>
        <v>0</v>
      </c>
      <c r="DM212" s="45" t="e">
        <f>DL212*('He Data'!Q214/'He Data'!P214)</f>
        <v>#DIV/0!</v>
      </c>
      <c r="DN212" s="50">
        <f t="shared" si="516"/>
        <v>0</v>
      </c>
      <c r="DO212" s="51" t="e">
        <f>DN212*('He Data'!Q214/'He Data'!P214)</f>
        <v>#DIV/0!</v>
      </c>
      <c r="DP212" s="50" t="e">
        <f t="shared" si="517"/>
        <v>#DIV/0!</v>
      </c>
      <c r="DQ212" s="50" t="e">
        <f t="shared" si="518"/>
        <v>#DIV/0!</v>
      </c>
      <c r="DR212" s="50">
        <f>('He Data'!P214/1000000000)*0.0000000008107131194</f>
        <v>0</v>
      </c>
      <c r="DS212" s="50">
        <f>('He Data'!P214/1000000000)/3785.41178*42</f>
        <v>0</v>
      </c>
      <c r="DW212" s="213">
        <f t="shared" si="591"/>
        <v>0</v>
      </c>
      <c r="DX212" s="324" t="e">
        <f t="shared" si="592"/>
        <v>#DIV/0!</v>
      </c>
      <c r="DY212" s="325" t="e">
        <f t="shared" si="519"/>
        <v>#DIV/0!</v>
      </c>
      <c r="DZ212" s="326" t="e">
        <f t="shared" si="520"/>
        <v>#DIV/0!</v>
      </c>
      <c r="EA212" s="326" t="e">
        <f t="shared" si="521"/>
        <v>#DIV/0!</v>
      </c>
      <c r="EB212" s="324" t="e">
        <f t="shared" si="522"/>
        <v>#DIV/0!</v>
      </c>
      <c r="EC212" s="326" t="e">
        <f t="shared" si="523"/>
        <v>#DIV/0!</v>
      </c>
      <c r="ED212" s="324" t="e">
        <f t="shared" si="524"/>
        <v>#DIV/0!</v>
      </c>
      <c r="EE212" s="326"/>
      <c r="EF212" s="457">
        <f>'Picking Information'!B215</f>
        <v>0</v>
      </c>
      <c r="EG212" s="459">
        <f>'Picking Information'!C215</f>
        <v>0</v>
      </c>
      <c r="EH212" s="510">
        <f>IF($EG212="a",'Alpha Ejection Compiler'!G212,IF($EG212="z",'Alpha Ejection Compiler'!N212,IF($EG212="t",'Alpha Ejection Compiler'!U212,IF($EG212="m",'Alpha Ejection Compiler'!AB212,-1))))</f>
        <v>-1</v>
      </c>
      <c r="EI212" s="511">
        <f>'Alpha Ejection Compiler'!E212</f>
        <v>-1</v>
      </c>
      <c r="EJ212" s="30">
        <f>IF($EG212="a",'Alpha Ejection Compiler'!H212,IF($EG212="z",'Alpha Ejection Compiler'!O212,IF($EG212="t",'Alpha Ejection Compiler'!V212,IF($EG212="m",'Alpha Ejection Compiler'!AC212,-1))))</f>
        <v>-1</v>
      </c>
      <c r="EK212" s="30">
        <f>IF($EG212="a",'Alpha Ejection Compiler'!I212,IF($EG212="z",'Alpha Ejection Compiler'!P212,IF($EG212="t",'Alpha Ejection Compiler'!W212,IF($EG212="m",'Alpha Ejection Compiler'!AD212,-1))))</f>
        <v>-1</v>
      </c>
      <c r="EL212" s="30">
        <f>IF($EG212="a",'Alpha Ejection Compiler'!J212,IF($EG212="z",'Alpha Ejection Compiler'!Q212,IF($EG212="t",'Alpha Ejection Compiler'!X212,IF($EG212="m",'Alpha Ejection Compiler'!AE212,-1))))</f>
        <v>-1</v>
      </c>
      <c r="EM212" s="30">
        <f>IF($EG212="a",'Alpha Ejection Compiler'!K212,IF($EG212="z",'Alpha Ejection Compiler'!R212,IF($EG212="t",'Alpha Ejection Compiler'!Y212,IF($EG212="m",'Alpha Ejection Compiler'!AF212,-1))))</f>
        <v>-1</v>
      </c>
      <c r="EN212" s="30">
        <f t="shared" si="525"/>
        <v>-1</v>
      </c>
      <c r="EO212" s="30" t="e">
        <f t="shared" si="526"/>
        <v>#DIV/0!</v>
      </c>
      <c r="EP212" s="213">
        <f t="shared" si="593"/>
        <v>0</v>
      </c>
      <c r="EQ212" s="474" t="e">
        <f t="shared" si="594"/>
        <v>#DIV/0!</v>
      </c>
      <c r="ER212" s="475" t="e">
        <f t="shared" si="527"/>
        <v>#DIV/0!</v>
      </c>
      <c r="ES212" s="473" t="e">
        <f t="shared" si="528"/>
        <v>#DIV/0!</v>
      </c>
      <c r="ET212" s="476" t="e">
        <f t="shared" si="529"/>
        <v>#DIV/0!</v>
      </c>
      <c r="EU212" s="478" t="e">
        <f t="shared" si="530"/>
        <v>#DIV/0!</v>
      </c>
      <c r="EV212" s="477" t="e">
        <f t="shared" si="531"/>
        <v>#DIV/0!</v>
      </c>
      <c r="EW212" s="474" t="e">
        <f t="shared" si="532"/>
        <v>#DIV/0!</v>
      </c>
      <c r="EX212" s="474"/>
      <c r="EZ212" s="128">
        <f t="shared" si="533"/>
        <v>0</v>
      </c>
      <c r="FA212" s="63">
        <f t="shared" si="534"/>
        <v>0</v>
      </c>
      <c r="FB212" s="67">
        <f t="shared" si="535"/>
        <v>0</v>
      </c>
      <c r="FC212" s="63">
        <f t="shared" si="536"/>
        <v>0</v>
      </c>
      <c r="FD212" s="63">
        <f t="shared" si="537"/>
        <v>0</v>
      </c>
      <c r="FE212" s="67" t="e">
        <f t="shared" si="538"/>
        <v>#DIV/0!</v>
      </c>
      <c r="FF212" s="67" t="e">
        <f t="shared" si="539"/>
        <v>#DIV/0!</v>
      </c>
      <c r="FG212" s="64" t="e">
        <f t="shared" si="540"/>
        <v>#DIV/0!</v>
      </c>
      <c r="FH212" s="65" t="e">
        <f t="shared" si="541"/>
        <v>#DIV/0!</v>
      </c>
      <c r="FI212" s="65" t="e">
        <f t="shared" si="542"/>
        <v>#DIV/0!</v>
      </c>
      <c r="FJ212" s="65" t="e">
        <f t="shared" si="543"/>
        <v>#DIV/0!</v>
      </c>
      <c r="FK212" s="63">
        <f t="shared" si="544"/>
        <v>0</v>
      </c>
      <c r="FL212" s="63" t="e">
        <f t="shared" si="545"/>
        <v>#DIV/0!</v>
      </c>
      <c r="FM212" s="63" t="e">
        <f t="shared" si="546"/>
        <v>#DIV/0!</v>
      </c>
      <c r="FN212" s="65" t="e">
        <f t="shared" si="598"/>
        <v>#DIV/0!</v>
      </c>
      <c r="FO212" s="66" t="e">
        <f t="shared" si="547"/>
        <v>#DIV/0!</v>
      </c>
      <c r="FQ212" s="73">
        <f>IF('Picking Information'!U215="Y",'Calculations Page'!FG212,-1)</f>
        <v>-1</v>
      </c>
      <c r="FR212" s="72">
        <f>IF('Picking Information'!U215="Y",'Calculations Page'!FN212,-1)</f>
        <v>-1</v>
      </c>
      <c r="FS212" s="72" t="e">
        <f>IF('Picking Information'!A215="Y",1,'Calculations Page'!X212)</f>
        <v>#DIV/0!</v>
      </c>
      <c r="FT212" s="72">
        <f t="shared" si="596"/>
        <v>99.853999999999999</v>
      </c>
      <c r="FU212" s="72" t="e">
        <f t="shared" si="548"/>
        <v>#DIV/0!</v>
      </c>
      <c r="FV212" s="72" t="e">
        <f t="shared" si="597"/>
        <v>#DIV/0!</v>
      </c>
      <c r="FW212" s="74" t="e">
        <f t="shared" si="549"/>
        <v>#DIV/0!</v>
      </c>
      <c r="FY212" s="79">
        <f t="shared" si="570"/>
        <v>0</v>
      </c>
      <c r="FZ212" s="80" t="e">
        <f t="shared" si="571"/>
        <v>#DIV/0!</v>
      </c>
      <c r="GA212" s="80">
        <f>(DE212/1000)/'Calculations Page'!EH212</f>
        <v>0</v>
      </c>
      <c r="GB212" s="80" t="e">
        <f t="shared" si="572"/>
        <v>#DIV/0!</v>
      </c>
      <c r="GC212" s="80">
        <f>(DG212/1000)/'Calculations Page'!EH212</f>
        <v>0</v>
      </c>
      <c r="GD212" s="80" t="e">
        <f t="shared" si="573"/>
        <v>#DIV/0!</v>
      </c>
      <c r="GE212" s="80">
        <f>(DI212/1000)/'Calculations Page'!EH212</f>
        <v>0</v>
      </c>
      <c r="GF212" s="80" t="e">
        <f t="shared" si="574"/>
        <v>#DIV/0!</v>
      </c>
      <c r="GG212" s="81">
        <f t="shared" si="550"/>
        <v>0</v>
      </c>
      <c r="GH212" s="516">
        <f t="shared" si="575"/>
        <v>0</v>
      </c>
      <c r="GI212" s="515"/>
      <c r="GJ212" s="243"/>
      <c r="GK212" s="85" t="str">
        <f t="shared" si="551"/>
        <v>0.000</v>
      </c>
      <c r="GL212" s="86" t="e">
        <f t="shared" si="552"/>
        <v>#DIV/0!</v>
      </c>
      <c r="GM212" s="86" t="str">
        <f t="shared" si="553"/>
        <v>0.00</v>
      </c>
      <c r="GN212" s="86" t="e">
        <f t="shared" si="554"/>
        <v>#DIV/0!</v>
      </c>
      <c r="GO212" s="86" t="str">
        <f t="shared" si="555"/>
        <v>0.00</v>
      </c>
      <c r="GP212" s="86" t="e">
        <f t="shared" si="556"/>
        <v>#DIV/0!</v>
      </c>
      <c r="GQ212" s="86" t="str">
        <f t="shared" si="557"/>
        <v>0.00</v>
      </c>
      <c r="GR212" s="86" t="e">
        <f t="shared" si="558"/>
        <v>#DIV/0!</v>
      </c>
      <c r="GS212" s="86" t="str">
        <f t="shared" si="559"/>
        <v>-1.00</v>
      </c>
      <c r="GT212" s="86" t="e">
        <f t="shared" si="560"/>
        <v>#DIV/0!</v>
      </c>
      <c r="GU212" s="86" t="e">
        <f t="shared" si="561"/>
        <v>#DIV/0!</v>
      </c>
      <c r="GV212" s="87" t="e">
        <f t="shared" si="562"/>
        <v>#DIV/0!</v>
      </c>
      <c r="GW212" s="87" t="str">
        <f t="shared" si="563"/>
        <v>-1.00</v>
      </c>
      <c r="GX212" s="129"/>
      <c r="GY212" s="93"/>
    </row>
    <row r="213" spans="1:207">
      <c r="A213" s="39">
        <f>'Picking Information'!B216</f>
        <v>0</v>
      </c>
      <c r="B213" s="40">
        <f>'Picking Information'!D216</f>
        <v>0</v>
      </c>
      <c r="C213" s="40">
        <f>'Picking Information'!E216</f>
        <v>0</v>
      </c>
      <c r="D213" s="45">
        <f>'Picking Information'!F216</f>
        <v>0</v>
      </c>
      <c r="E213" s="45">
        <v>1</v>
      </c>
      <c r="F213" s="121">
        <f>'Picking Information'!H216</f>
        <v>0</v>
      </c>
      <c r="G213" s="121">
        <f>'Picking Information'!I216</f>
        <v>0</v>
      </c>
      <c r="H213" s="121">
        <f>'Picking Information'!J216</f>
        <v>0</v>
      </c>
      <c r="I213" s="121">
        <f>'Picking Information'!K216</f>
        <v>0</v>
      </c>
      <c r="J213" s="121">
        <f t="shared" si="459"/>
        <v>0</v>
      </c>
      <c r="K213" s="121">
        <f t="shared" si="460"/>
        <v>0</v>
      </c>
      <c r="L213" s="121">
        <f t="shared" si="461"/>
        <v>0</v>
      </c>
      <c r="M213" s="121">
        <f>IF('Picking Information'!P216="N",'Calculations Page'!F213*1.5,'Calculations Page'!F213)</f>
        <v>0</v>
      </c>
      <c r="N213" s="46">
        <f>'Picking Information'!R216</f>
        <v>0</v>
      </c>
      <c r="O213" s="222"/>
      <c r="P213" s="47">
        <f t="shared" si="462"/>
        <v>0</v>
      </c>
      <c r="Q213" s="306">
        <f t="shared" si="463"/>
        <v>-1</v>
      </c>
      <c r="R213" s="47">
        <f t="shared" si="464"/>
        <v>1</v>
      </c>
      <c r="S213" s="47" t="e">
        <f t="shared" si="465"/>
        <v>#DIV/0!</v>
      </c>
      <c r="T213" s="47" t="e">
        <f t="shared" si="466"/>
        <v>#DIV/0!</v>
      </c>
      <c r="U213" s="47">
        <f t="shared" si="467"/>
        <v>0.77821011673151741</v>
      </c>
      <c r="V213" s="47" t="e">
        <f t="shared" si="468"/>
        <v>#DIV/0!</v>
      </c>
      <c r="W213" s="47" t="e">
        <f t="shared" si="469"/>
        <v>#DIV/0!</v>
      </c>
      <c r="X213" s="239" t="e">
        <f t="shared" si="470"/>
        <v>#DIV/0!</v>
      </c>
      <c r="Y213" s="306">
        <f t="shared" si="576"/>
        <v>-6350.29</v>
      </c>
      <c r="Z213" s="306">
        <f t="shared" si="577"/>
        <v>-5</v>
      </c>
      <c r="AA213" s="192"/>
      <c r="AB213" s="192"/>
      <c r="AC213" s="192"/>
      <c r="AD213" s="192"/>
      <c r="AE213" s="192"/>
      <c r="AF213" s="192"/>
      <c r="AG213" s="251">
        <f t="shared" si="564"/>
        <v>1433738424205.7283</v>
      </c>
      <c r="AH213" s="246">
        <f t="shared" si="471"/>
        <v>8608725199.2922001</v>
      </c>
      <c r="AI213" s="246">
        <f t="shared" si="565"/>
        <v>1691112105561.1543</v>
      </c>
      <c r="AJ213" s="246">
        <f t="shared" si="472"/>
        <v>13847555888.523577</v>
      </c>
      <c r="AK213" s="246">
        <f t="shared" si="566"/>
        <v>174546574.43947619</v>
      </c>
      <c r="AL213" s="246">
        <f t="shared" si="473"/>
        <v>79527107.403615773</v>
      </c>
      <c r="AM213" s="213">
        <f t="shared" si="578"/>
        <v>0</v>
      </c>
      <c r="AN213" s="256">
        <f t="shared" si="474"/>
        <v>1303284548.9639471</v>
      </c>
      <c r="AO213" s="252">
        <f t="shared" si="475"/>
        <v>1433738424205.7283</v>
      </c>
      <c r="AP213" s="252">
        <f t="shared" si="567"/>
        <v>-2.199E-3</v>
      </c>
      <c r="AQ213" s="252">
        <f t="shared" si="568"/>
        <v>-0.99998423165137618</v>
      </c>
      <c r="AR213" s="252">
        <f t="shared" si="476"/>
        <v>8608725199.2922001</v>
      </c>
      <c r="AS213" s="252">
        <f t="shared" si="569"/>
        <v>1.6318924942564423E-4</v>
      </c>
      <c r="AT213" s="252">
        <f t="shared" si="477"/>
        <v>-7.452123257462559E-2</v>
      </c>
      <c r="AU213" s="252">
        <f t="shared" si="478"/>
        <v>137290153.01859486</v>
      </c>
      <c r="AV213" s="252">
        <f t="shared" si="579"/>
        <v>9456562.6330664139</v>
      </c>
      <c r="AW213" s="252">
        <f t="shared" si="479"/>
        <v>996169.97067578149</v>
      </c>
      <c r="AX213" s="252">
        <f t="shared" si="580"/>
        <v>2673662207.5426502</v>
      </c>
      <c r="AY213" s="252">
        <f t="shared" si="581"/>
        <v>1691112105561.1543</v>
      </c>
      <c r="AZ213" s="252">
        <f t="shared" si="582"/>
        <v>-0.13029600894067567</v>
      </c>
      <c r="BA213" s="252">
        <f t="shared" si="583"/>
        <v>-1</v>
      </c>
      <c r="BB213" s="252">
        <f t="shared" si="584"/>
        <v>13847555888.523577</v>
      </c>
      <c r="BC213" s="252">
        <f t="shared" si="585"/>
        <v>5.34545603211162E-4</v>
      </c>
      <c r="BD213" s="252">
        <f t="shared" si="586"/>
        <v>-4.1025163014571245E-3</v>
      </c>
      <c r="BE213" s="252">
        <f t="shared" si="587"/>
        <v>26831629.130094022</v>
      </c>
      <c r="BF213" s="252">
        <f t="shared" si="480"/>
        <v>269331.52955150726</v>
      </c>
      <c r="BG213" s="252">
        <f t="shared" si="481"/>
        <v>124328.76421099737</v>
      </c>
      <c r="BH213" s="213"/>
      <c r="BI213" s="213"/>
      <c r="BJ213" s="213"/>
      <c r="BK213" s="213"/>
      <c r="BL213" s="213">
        <f t="shared" si="588"/>
        <v>0</v>
      </c>
      <c r="BM213" s="485">
        <f>(($AC$20-'ICPMS Data'!V214)/('ICPMS Data'!V214/$AC$12-1)*AG213)</f>
        <v>-1850960534.9337795</v>
      </c>
      <c r="BN213" s="485">
        <f t="shared" si="482"/>
        <v>1433738424205.7283</v>
      </c>
      <c r="BO213" s="485">
        <f>$AC$33-'ICPMS Data'!V214</f>
        <v>9.9999999999999995E-7</v>
      </c>
      <c r="BP213" s="485">
        <f>'ICPMS Data'!V214/$AC$12-1</f>
        <v>-1</v>
      </c>
      <c r="BQ213" s="485">
        <f t="shared" si="483"/>
        <v>8608725199.2922001</v>
      </c>
      <c r="BR213" s="485">
        <f>SQRT($AD$33^2+'ICPMS Data'!W214^2)</f>
        <v>1.0000000000000001E-9</v>
      </c>
      <c r="BS213" s="485" t="e">
        <f>BP213*SQRT(('ICPMS Data'!W214/'ICPMS Data'!V214)^2+($AE$12/$AC$12)^2)</f>
        <v>#DIV/0!</v>
      </c>
      <c r="BT213" s="485" t="e">
        <f t="shared" si="484"/>
        <v>#DIV/0!</v>
      </c>
      <c r="BU213" s="485">
        <f t="shared" si="589"/>
        <v>-13430470.148556642</v>
      </c>
      <c r="BV213" s="485" t="e">
        <f t="shared" si="485"/>
        <v>#DIV/0!</v>
      </c>
      <c r="BW213" s="485">
        <f>AI213*(($AC$21-'ICPMS Data'!X214)/('ICPMS Data'!X214/$AC$13-1))</f>
        <v>-217673186930.44394</v>
      </c>
      <c r="BX213" s="485">
        <f t="shared" si="486"/>
        <v>1691112105561.1543</v>
      </c>
      <c r="BY213" s="485">
        <f>$AC$34-'ICPMS Data'!X214</f>
        <v>9.9999999999999995E-7</v>
      </c>
      <c r="BZ213" s="485">
        <f>'ICPMS Data'!X214/$AC$13-1</f>
        <v>-1</v>
      </c>
      <c r="CA213" s="485">
        <f t="shared" si="487"/>
        <v>13847555888.523577</v>
      </c>
      <c r="CB213" s="485">
        <f>SQRT($AD$34^2+'ICPMS Data'!Y214^2)</f>
        <v>1.0000000000000001E-9</v>
      </c>
      <c r="CC213" s="485" t="e">
        <f>BZ213*SQRT(('ICPMS Data'!Y214/'ICPMS Data'!X214)^2+($AE$13/$AC$13)^2)</f>
        <v>#DIV/0!</v>
      </c>
      <c r="CD213" s="485" t="e">
        <f t="shared" si="488"/>
        <v>#DIV/0!</v>
      </c>
      <c r="CE213" s="485">
        <f>AK213*'ICPMS Data'!Z214</f>
        <v>0</v>
      </c>
      <c r="CF213" s="485" t="e">
        <f>CE213*SQRT((AL213/AK213)^2+('ICPMS Data'!AA214/'ICPMS Data'!Z214)^2)</f>
        <v>#DIV/0!</v>
      </c>
      <c r="CG213" s="213">
        <f t="shared" si="489"/>
        <v>0</v>
      </c>
      <c r="CH213" s="262">
        <f t="shared" si="490"/>
        <v>-3154245083.8977265</v>
      </c>
      <c r="CI213" s="257" t="e">
        <f t="shared" si="491"/>
        <v>#DIV/0!</v>
      </c>
      <c r="CJ213" s="257">
        <f t="shared" si="590"/>
        <v>-22887032.781623054</v>
      </c>
      <c r="CK213" s="257" t="e">
        <f t="shared" si="492"/>
        <v>#DIV/0!</v>
      </c>
      <c r="CL213" s="262">
        <f t="shared" si="493"/>
        <v>-220346849137.9866</v>
      </c>
      <c r="CM213" s="257" t="e">
        <f t="shared" si="494"/>
        <v>#DIV/0!</v>
      </c>
      <c r="CN213" s="262">
        <f t="shared" si="495"/>
        <v>-269331.52955150726</v>
      </c>
      <c r="CO213" s="257" t="e">
        <f t="shared" si="496"/>
        <v>#DIV/0!</v>
      </c>
      <c r="CP213" s="286"/>
      <c r="CQ213" s="218">
        <f t="shared" si="497"/>
        <v>0</v>
      </c>
      <c r="CR213" s="48" t="e">
        <f t="shared" si="498"/>
        <v>#DIV/0!</v>
      </c>
      <c r="CS213" s="219">
        <f t="shared" si="499"/>
        <v>0</v>
      </c>
      <c r="CT213" s="219" t="e">
        <f t="shared" si="500"/>
        <v>#DIV/0!</v>
      </c>
      <c r="CU213" s="323" t="e">
        <f t="shared" si="501"/>
        <v>#DIV/0!</v>
      </c>
      <c r="CV213" s="219">
        <f t="shared" si="502"/>
        <v>0</v>
      </c>
      <c r="CW213" s="219" t="e">
        <f t="shared" si="503"/>
        <v>#DIV/0!</v>
      </c>
      <c r="CX213" s="323" t="e">
        <f t="shared" si="504"/>
        <v>#DIV/0!</v>
      </c>
      <c r="CY213" s="48">
        <f t="shared" si="505"/>
        <v>0</v>
      </c>
      <c r="CZ213" s="48" t="e">
        <f t="shared" si="506"/>
        <v>#DIV/0!</v>
      </c>
      <c r="DA213" s="323" t="e">
        <f t="shared" si="507"/>
        <v>#DIV/0!</v>
      </c>
      <c r="DB213" s="219">
        <f t="shared" si="508"/>
        <v>0</v>
      </c>
      <c r="DC213" s="219">
        <f t="shared" si="509"/>
        <v>0</v>
      </c>
      <c r="DD213" s="213"/>
      <c r="DE213" s="267">
        <f t="shared" si="510"/>
        <v>0</v>
      </c>
      <c r="DF213" s="263" t="e">
        <f t="shared" si="511"/>
        <v>#DIV/0!</v>
      </c>
      <c r="DG213" s="263">
        <f t="shared" si="512"/>
        <v>0</v>
      </c>
      <c r="DH213" s="263" t="e">
        <f t="shared" si="513"/>
        <v>#DIV/0!</v>
      </c>
      <c r="DI213" s="263">
        <f t="shared" si="514"/>
        <v>0</v>
      </c>
      <c r="DJ213" s="268">
        <f t="shared" si="515"/>
        <v>0</v>
      </c>
      <c r="DL213" s="49">
        <f>'He Data'!P215/(1000000000*22413.6)</f>
        <v>0</v>
      </c>
      <c r="DM213" s="45" t="e">
        <f>DL213*('He Data'!Q215/'He Data'!P215)</f>
        <v>#DIV/0!</v>
      </c>
      <c r="DN213" s="50">
        <f t="shared" si="516"/>
        <v>0</v>
      </c>
      <c r="DO213" s="51" t="e">
        <f>DN213*('He Data'!Q215/'He Data'!P215)</f>
        <v>#DIV/0!</v>
      </c>
      <c r="DP213" s="50" t="e">
        <f t="shared" si="517"/>
        <v>#DIV/0!</v>
      </c>
      <c r="DQ213" s="50" t="e">
        <f t="shared" si="518"/>
        <v>#DIV/0!</v>
      </c>
      <c r="DR213" s="50">
        <f>('He Data'!P215/1000000000)*0.0000000008107131194</f>
        <v>0</v>
      </c>
      <c r="DS213" s="50">
        <f>('He Data'!P215/1000000000)/3785.41178*42</f>
        <v>0</v>
      </c>
      <c r="DW213" s="213">
        <f t="shared" si="591"/>
        <v>0</v>
      </c>
      <c r="DX213" s="324" t="e">
        <f t="shared" si="592"/>
        <v>#DIV/0!</v>
      </c>
      <c r="DY213" s="325" t="e">
        <f t="shared" si="519"/>
        <v>#DIV/0!</v>
      </c>
      <c r="DZ213" s="326" t="e">
        <f t="shared" si="520"/>
        <v>#DIV/0!</v>
      </c>
      <c r="EA213" s="326" t="e">
        <f t="shared" si="521"/>
        <v>#DIV/0!</v>
      </c>
      <c r="EB213" s="324" t="e">
        <f t="shared" si="522"/>
        <v>#DIV/0!</v>
      </c>
      <c r="EC213" s="326" t="e">
        <f t="shared" si="523"/>
        <v>#DIV/0!</v>
      </c>
      <c r="ED213" s="324" t="e">
        <f t="shared" si="524"/>
        <v>#DIV/0!</v>
      </c>
      <c r="EE213" s="326"/>
      <c r="EF213" s="457">
        <f>'Picking Information'!B216</f>
        <v>0</v>
      </c>
      <c r="EG213" s="459">
        <f>'Picking Information'!C216</f>
        <v>0</v>
      </c>
      <c r="EH213" s="510">
        <f>IF($EG213="a",'Alpha Ejection Compiler'!G213,IF($EG213="z",'Alpha Ejection Compiler'!N213,IF($EG213="t",'Alpha Ejection Compiler'!U213,IF($EG213="m",'Alpha Ejection Compiler'!AB213,-1))))</f>
        <v>-1</v>
      </c>
      <c r="EI213" s="511">
        <f>'Alpha Ejection Compiler'!E213</f>
        <v>-1</v>
      </c>
      <c r="EJ213" s="30">
        <f>IF($EG213="a",'Alpha Ejection Compiler'!H213,IF($EG213="z",'Alpha Ejection Compiler'!O213,IF($EG213="t",'Alpha Ejection Compiler'!V213,IF($EG213="m",'Alpha Ejection Compiler'!AC213,-1))))</f>
        <v>-1</v>
      </c>
      <c r="EK213" s="30">
        <f>IF($EG213="a",'Alpha Ejection Compiler'!I213,IF($EG213="z",'Alpha Ejection Compiler'!P213,IF($EG213="t",'Alpha Ejection Compiler'!W213,IF($EG213="m",'Alpha Ejection Compiler'!AD213,-1))))</f>
        <v>-1</v>
      </c>
      <c r="EL213" s="30">
        <f>IF($EG213="a",'Alpha Ejection Compiler'!J213,IF($EG213="z",'Alpha Ejection Compiler'!Q213,IF($EG213="t",'Alpha Ejection Compiler'!X213,IF($EG213="m",'Alpha Ejection Compiler'!AE213,-1))))</f>
        <v>-1</v>
      </c>
      <c r="EM213" s="30">
        <f>IF($EG213="a",'Alpha Ejection Compiler'!K213,IF($EG213="z",'Alpha Ejection Compiler'!R213,IF($EG213="t",'Alpha Ejection Compiler'!Y213,IF($EG213="m",'Alpha Ejection Compiler'!AF213,-1))))</f>
        <v>-1</v>
      </c>
      <c r="EN213" s="30">
        <f t="shared" si="525"/>
        <v>-1</v>
      </c>
      <c r="EO213" s="30" t="e">
        <f t="shared" si="526"/>
        <v>#DIV/0!</v>
      </c>
      <c r="EP213" s="213">
        <f t="shared" si="593"/>
        <v>0</v>
      </c>
      <c r="EQ213" s="474" t="e">
        <f t="shared" si="594"/>
        <v>#DIV/0!</v>
      </c>
      <c r="ER213" s="475" t="e">
        <f t="shared" si="527"/>
        <v>#DIV/0!</v>
      </c>
      <c r="ES213" s="473" t="e">
        <f t="shared" si="528"/>
        <v>#DIV/0!</v>
      </c>
      <c r="ET213" s="476" t="e">
        <f t="shared" si="529"/>
        <v>#DIV/0!</v>
      </c>
      <c r="EU213" s="478" t="e">
        <f t="shared" si="530"/>
        <v>#DIV/0!</v>
      </c>
      <c r="EV213" s="477" t="e">
        <f t="shared" si="531"/>
        <v>#DIV/0!</v>
      </c>
      <c r="EW213" s="474" t="e">
        <f t="shared" si="532"/>
        <v>#DIV/0!</v>
      </c>
      <c r="EX213" s="474"/>
      <c r="EZ213" s="128">
        <f t="shared" si="533"/>
        <v>0</v>
      </c>
      <c r="FA213" s="63">
        <f t="shared" si="534"/>
        <v>0</v>
      </c>
      <c r="FB213" s="67">
        <f t="shared" si="535"/>
        <v>0</v>
      </c>
      <c r="FC213" s="63">
        <f t="shared" si="536"/>
        <v>0</v>
      </c>
      <c r="FD213" s="63">
        <f t="shared" si="537"/>
        <v>0</v>
      </c>
      <c r="FE213" s="67" t="e">
        <f t="shared" si="538"/>
        <v>#DIV/0!</v>
      </c>
      <c r="FF213" s="67" t="e">
        <f t="shared" si="539"/>
        <v>#DIV/0!</v>
      </c>
      <c r="FG213" s="64" t="e">
        <f t="shared" si="540"/>
        <v>#DIV/0!</v>
      </c>
      <c r="FH213" s="65" t="e">
        <f t="shared" si="541"/>
        <v>#DIV/0!</v>
      </c>
      <c r="FI213" s="65" t="e">
        <f t="shared" si="542"/>
        <v>#DIV/0!</v>
      </c>
      <c r="FJ213" s="65" t="e">
        <f t="shared" si="543"/>
        <v>#DIV/0!</v>
      </c>
      <c r="FK213" s="63">
        <f t="shared" si="544"/>
        <v>0</v>
      </c>
      <c r="FL213" s="63" t="e">
        <f t="shared" si="545"/>
        <v>#DIV/0!</v>
      </c>
      <c r="FM213" s="63" t="e">
        <f t="shared" si="546"/>
        <v>#DIV/0!</v>
      </c>
      <c r="FN213" s="65" t="e">
        <f t="shared" si="598"/>
        <v>#DIV/0!</v>
      </c>
      <c r="FO213" s="66" t="e">
        <f t="shared" si="547"/>
        <v>#DIV/0!</v>
      </c>
      <c r="FQ213" s="73">
        <f>IF('Picking Information'!U216="Y",'Calculations Page'!FG213,-1)</f>
        <v>-1</v>
      </c>
      <c r="FR213" s="72">
        <f>IF('Picking Information'!U216="Y",'Calculations Page'!FN213,-1)</f>
        <v>-1</v>
      </c>
      <c r="FS213" s="72" t="e">
        <f>IF('Picking Information'!A216="Y",1,'Calculations Page'!X213)</f>
        <v>#DIV/0!</v>
      </c>
      <c r="FT213" s="72">
        <f t="shared" si="596"/>
        <v>99.853999999999999</v>
      </c>
      <c r="FU213" s="72" t="e">
        <f t="shared" si="548"/>
        <v>#DIV/0!</v>
      </c>
      <c r="FV213" s="72" t="e">
        <f t="shared" si="597"/>
        <v>#DIV/0!</v>
      </c>
      <c r="FW213" s="74" t="e">
        <f t="shared" si="549"/>
        <v>#DIV/0!</v>
      </c>
      <c r="FY213" s="79">
        <f t="shared" si="570"/>
        <v>0</v>
      </c>
      <c r="FZ213" s="80" t="e">
        <f t="shared" si="571"/>
        <v>#DIV/0!</v>
      </c>
      <c r="GA213" s="80">
        <f>(DE213/1000)/'Calculations Page'!EH213</f>
        <v>0</v>
      </c>
      <c r="GB213" s="80" t="e">
        <f t="shared" si="572"/>
        <v>#DIV/0!</v>
      </c>
      <c r="GC213" s="80">
        <f>(DG213/1000)/'Calculations Page'!EH213</f>
        <v>0</v>
      </c>
      <c r="GD213" s="80" t="e">
        <f t="shared" si="573"/>
        <v>#DIV/0!</v>
      </c>
      <c r="GE213" s="80">
        <f>(DI213/1000)/'Calculations Page'!EH213</f>
        <v>0</v>
      </c>
      <c r="GF213" s="80" t="e">
        <f t="shared" si="574"/>
        <v>#DIV/0!</v>
      </c>
      <c r="GG213" s="81">
        <f t="shared" si="550"/>
        <v>0</v>
      </c>
      <c r="GH213" s="516">
        <f t="shared" si="575"/>
        <v>0</v>
      </c>
      <c r="GI213" s="515"/>
      <c r="GJ213" s="243"/>
      <c r="GK213" s="85" t="str">
        <f t="shared" si="551"/>
        <v>0.000</v>
      </c>
      <c r="GL213" s="86" t="e">
        <f t="shared" si="552"/>
        <v>#DIV/0!</v>
      </c>
      <c r="GM213" s="86" t="str">
        <f t="shared" si="553"/>
        <v>0.00</v>
      </c>
      <c r="GN213" s="86" t="e">
        <f t="shared" si="554"/>
        <v>#DIV/0!</v>
      </c>
      <c r="GO213" s="86" t="str">
        <f t="shared" si="555"/>
        <v>0.00</v>
      </c>
      <c r="GP213" s="86" t="e">
        <f t="shared" si="556"/>
        <v>#DIV/0!</v>
      </c>
      <c r="GQ213" s="86" t="str">
        <f t="shared" si="557"/>
        <v>0.00</v>
      </c>
      <c r="GR213" s="86" t="e">
        <f t="shared" si="558"/>
        <v>#DIV/0!</v>
      </c>
      <c r="GS213" s="86" t="str">
        <f t="shared" si="559"/>
        <v>-1.00</v>
      </c>
      <c r="GT213" s="86" t="e">
        <f t="shared" si="560"/>
        <v>#DIV/0!</v>
      </c>
      <c r="GU213" s="86" t="e">
        <f t="shared" si="561"/>
        <v>#DIV/0!</v>
      </c>
      <c r="GV213" s="87" t="e">
        <f t="shared" si="562"/>
        <v>#DIV/0!</v>
      </c>
      <c r="GW213" s="87" t="str">
        <f t="shared" si="563"/>
        <v>-1.00</v>
      </c>
      <c r="GX213" s="129"/>
      <c r="GY213" s="93"/>
    </row>
    <row r="214" spans="1:207">
      <c r="A214" s="39">
        <f>'Picking Information'!B217</f>
        <v>0</v>
      </c>
      <c r="B214" s="40">
        <f>'Picking Information'!D217</f>
        <v>0</v>
      </c>
      <c r="C214" s="40">
        <f>'Picking Information'!E217</f>
        <v>0</v>
      </c>
      <c r="D214" s="45">
        <f>'Picking Information'!F217</f>
        <v>0</v>
      </c>
      <c r="E214" s="45">
        <v>1</v>
      </c>
      <c r="F214" s="121">
        <f>'Picking Information'!H217</f>
        <v>0</v>
      </c>
      <c r="G214" s="121">
        <f>'Picking Information'!I217</f>
        <v>0</v>
      </c>
      <c r="H214" s="121">
        <f>'Picking Information'!J217</f>
        <v>0</v>
      </c>
      <c r="I214" s="121">
        <f>'Picking Information'!K217</f>
        <v>0</v>
      </c>
      <c r="J214" s="121">
        <f t="shared" si="459"/>
        <v>0</v>
      </c>
      <c r="K214" s="121">
        <f t="shared" si="460"/>
        <v>0</v>
      </c>
      <c r="L214" s="121">
        <f t="shared" si="461"/>
        <v>0</v>
      </c>
      <c r="M214" s="121">
        <f>IF('Picking Information'!P217="N",'Calculations Page'!F214*1.5,'Calculations Page'!F214)</f>
        <v>0</v>
      </c>
      <c r="N214" s="46">
        <f>'Picking Information'!R217</f>
        <v>0</v>
      </c>
      <c r="O214" s="222"/>
      <c r="P214" s="47">
        <f t="shared" si="462"/>
        <v>0</v>
      </c>
      <c r="Q214" s="306">
        <f t="shared" si="463"/>
        <v>-1</v>
      </c>
      <c r="R214" s="47">
        <f t="shared" si="464"/>
        <v>1</v>
      </c>
      <c r="S214" s="47" t="e">
        <f t="shared" si="465"/>
        <v>#DIV/0!</v>
      </c>
      <c r="T214" s="47" t="e">
        <f t="shared" si="466"/>
        <v>#DIV/0!</v>
      </c>
      <c r="U214" s="47">
        <f t="shared" si="467"/>
        <v>0.77821011673151741</v>
      </c>
      <c r="V214" s="47" t="e">
        <f t="shared" si="468"/>
        <v>#DIV/0!</v>
      </c>
      <c r="W214" s="47" t="e">
        <f t="shared" si="469"/>
        <v>#DIV/0!</v>
      </c>
      <c r="X214" s="239" t="e">
        <f t="shared" si="470"/>
        <v>#DIV/0!</v>
      </c>
      <c r="Y214" s="306">
        <f t="shared" si="576"/>
        <v>-6350.29</v>
      </c>
      <c r="Z214" s="306">
        <f t="shared" si="577"/>
        <v>-5</v>
      </c>
      <c r="AA214" s="192"/>
      <c r="AB214" s="192"/>
      <c r="AC214" s="192"/>
      <c r="AD214" s="192"/>
      <c r="AE214" s="192"/>
      <c r="AF214" s="192"/>
      <c r="AG214" s="251">
        <f t="shared" si="564"/>
        <v>1433738424205.7283</v>
      </c>
      <c r="AH214" s="246">
        <f t="shared" si="471"/>
        <v>8608725199.2922001</v>
      </c>
      <c r="AI214" s="246">
        <f t="shared" si="565"/>
        <v>1691112105561.1543</v>
      </c>
      <c r="AJ214" s="246">
        <f t="shared" si="472"/>
        <v>13847555888.523577</v>
      </c>
      <c r="AK214" s="246">
        <f t="shared" si="566"/>
        <v>174546574.43947619</v>
      </c>
      <c r="AL214" s="246">
        <f t="shared" si="473"/>
        <v>79527107.403615773</v>
      </c>
      <c r="AM214" s="213">
        <f t="shared" si="578"/>
        <v>0</v>
      </c>
      <c r="AN214" s="256">
        <f t="shared" si="474"/>
        <v>1303284548.9639471</v>
      </c>
      <c r="AO214" s="252">
        <f t="shared" si="475"/>
        <v>1433738424205.7283</v>
      </c>
      <c r="AP214" s="252">
        <f t="shared" si="567"/>
        <v>-2.199E-3</v>
      </c>
      <c r="AQ214" s="252">
        <f t="shared" si="568"/>
        <v>-0.99998423165137618</v>
      </c>
      <c r="AR214" s="252">
        <f t="shared" si="476"/>
        <v>8608725199.2922001</v>
      </c>
      <c r="AS214" s="252">
        <f t="shared" si="569"/>
        <v>1.6318924942564423E-4</v>
      </c>
      <c r="AT214" s="252">
        <f t="shared" si="477"/>
        <v>-7.452123257462559E-2</v>
      </c>
      <c r="AU214" s="252">
        <f t="shared" si="478"/>
        <v>137290153.01859486</v>
      </c>
      <c r="AV214" s="252">
        <f t="shared" si="579"/>
        <v>9456562.6330664139</v>
      </c>
      <c r="AW214" s="252">
        <f t="shared" si="479"/>
        <v>996169.97067578149</v>
      </c>
      <c r="AX214" s="252">
        <f t="shared" si="580"/>
        <v>2673662207.5426502</v>
      </c>
      <c r="AY214" s="252">
        <f t="shared" si="581"/>
        <v>1691112105561.1543</v>
      </c>
      <c r="AZ214" s="252">
        <f t="shared" si="582"/>
        <v>-0.13029600894067567</v>
      </c>
      <c r="BA214" s="252">
        <f t="shared" si="583"/>
        <v>-1</v>
      </c>
      <c r="BB214" s="252">
        <f t="shared" si="584"/>
        <v>13847555888.523577</v>
      </c>
      <c r="BC214" s="252">
        <f t="shared" si="585"/>
        <v>5.34545603211162E-4</v>
      </c>
      <c r="BD214" s="252">
        <f t="shared" si="586"/>
        <v>-4.1025163014571245E-3</v>
      </c>
      <c r="BE214" s="252">
        <f t="shared" si="587"/>
        <v>26831629.130094022</v>
      </c>
      <c r="BF214" s="252">
        <f t="shared" si="480"/>
        <v>269331.52955150726</v>
      </c>
      <c r="BG214" s="252">
        <f t="shared" si="481"/>
        <v>124328.76421099737</v>
      </c>
      <c r="BH214" s="213"/>
      <c r="BI214" s="213"/>
      <c r="BJ214" s="213"/>
      <c r="BK214" s="213"/>
      <c r="BL214" s="213">
        <f t="shared" si="588"/>
        <v>0</v>
      </c>
      <c r="BM214" s="485">
        <f>(($AC$20-'ICPMS Data'!V215)/('ICPMS Data'!V215/$AC$12-1)*AG214)</f>
        <v>-1850960534.9337795</v>
      </c>
      <c r="BN214" s="485">
        <f t="shared" si="482"/>
        <v>1433738424205.7283</v>
      </c>
      <c r="BO214" s="485">
        <f>$AC$33-'ICPMS Data'!V215</f>
        <v>9.9999999999999995E-7</v>
      </c>
      <c r="BP214" s="485">
        <f>'ICPMS Data'!V215/$AC$12-1</f>
        <v>-1</v>
      </c>
      <c r="BQ214" s="485">
        <f t="shared" si="483"/>
        <v>8608725199.2922001</v>
      </c>
      <c r="BR214" s="485">
        <f>SQRT($AD$33^2+'ICPMS Data'!W215^2)</f>
        <v>1.0000000000000001E-9</v>
      </c>
      <c r="BS214" s="485" t="e">
        <f>BP214*SQRT(('ICPMS Data'!W215/'ICPMS Data'!V215)^2+($AE$12/$AC$12)^2)</f>
        <v>#DIV/0!</v>
      </c>
      <c r="BT214" s="485" t="e">
        <f t="shared" si="484"/>
        <v>#DIV/0!</v>
      </c>
      <c r="BU214" s="485">
        <f t="shared" si="589"/>
        <v>-13430470.148556642</v>
      </c>
      <c r="BV214" s="485" t="e">
        <f t="shared" si="485"/>
        <v>#DIV/0!</v>
      </c>
      <c r="BW214" s="485">
        <f>AI214*(($AC$21-'ICPMS Data'!X215)/('ICPMS Data'!X215/$AC$13-1))</f>
        <v>-217673186930.44394</v>
      </c>
      <c r="BX214" s="485">
        <f t="shared" si="486"/>
        <v>1691112105561.1543</v>
      </c>
      <c r="BY214" s="485">
        <f>$AC$34-'ICPMS Data'!X215</f>
        <v>9.9999999999999995E-7</v>
      </c>
      <c r="BZ214" s="485">
        <f>'ICPMS Data'!X215/$AC$13-1</f>
        <v>-1</v>
      </c>
      <c r="CA214" s="485">
        <f t="shared" si="487"/>
        <v>13847555888.523577</v>
      </c>
      <c r="CB214" s="485">
        <f>SQRT($AD$34^2+'ICPMS Data'!Y215^2)</f>
        <v>1.0000000000000001E-9</v>
      </c>
      <c r="CC214" s="485" t="e">
        <f>BZ214*SQRT(('ICPMS Data'!Y215/'ICPMS Data'!X215)^2+($AE$13/$AC$13)^2)</f>
        <v>#DIV/0!</v>
      </c>
      <c r="CD214" s="485" t="e">
        <f t="shared" si="488"/>
        <v>#DIV/0!</v>
      </c>
      <c r="CE214" s="485">
        <f>AK214*'ICPMS Data'!Z215</f>
        <v>0</v>
      </c>
      <c r="CF214" s="485" t="e">
        <f>CE214*SQRT((AL214/AK214)^2+('ICPMS Data'!AA215/'ICPMS Data'!Z215)^2)</f>
        <v>#DIV/0!</v>
      </c>
      <c r="CG214" s="213">
        <f t="shared" si="489"/>
        <v>0</v>
      </c>
      <c r="CH214" s="262">
        <f t="shared" si="490"/>
        <v>-3154245083.8977265</v>
      </c>
      <c r="CI214" s="257" t="e">
        <f t="shared" si="491"/>
        <v>#DIV/0!</v>
      </c>
      <c r="CJ214" s="257">
        <f t="shared" si="590"/>
        <v>-22887032.781623054</v>
      </c>
      <c r="CK214" s="257" t="e">
        <f t="shared" si="492"/>
        <v>#DIV/0!</v>
      </c>
      <c r="CL214" s="262">
        <f t="shared" si="493"/>
        <v>-220346849137.9866</v>
      </c>
      <c r="CM214" s="257" t="e">
        <f t="shared" si="494"/>
        <v>#DIV/0!</v>
      </c>
      <c r="CN214" s="262">
        <f t="shared" si="495"/>
        <v>-269331.52955150726</v>
      </c>
      <c r="CO214" s="257" t="e">
        <f t="shared" si="496"/>
        <v>#DIV/0!</v>
      </c>
      <c r="CP214" s="286"/>
      <c r="CQ214" s="218">
        <f t="shared" si="497"/>
        <v>0</v>
      </c>
      <c r="CR214" s="48" t="e">
        <f t="shared" si="498"/>
        <v>#DIV/0!</v>
      </c>
      <c r="CS214" s="219">
        <f t="shared" si="499"/>
        <v>0</v>
      </c>
      <c r="CT214" s="219" t="e">
        <f t="shared" si="500"/>
        <v>#DIV/0!</v>
      </c>
      <c r="CU214" s="323" t="e">
        <f t="shared" si="501"/>
        <v>#DIV/0!</v>
      </c>
      <c r="CV214" s="219">
        <f t="shared" si="502"/>
        <v>0</v>
      </c>
      <c r="CW214" s="219" t="e">
        <f t="shared" si="503"/>
        <v>#DIV/0!</v>
      </c>
      <c r="CX214" s="323" t="e">
        <f t="shared" si="504"/>
        <v>#DIV/0!</v>
      </c>
      <c r="CY214" s="48">
        <f t="shared" si="505"/>
        <v>0</v>
      </c>
      <c r="CZ214" s="48" t="e">
        <f t="shared" si="506"/>
        <v>#DIV/0!</v>
      </c>
      <c r="DA214" s="323" t="e">
        <f t="shared" si="507"/>
        <v>#DIV/0!</v>
      </c>
      <c r="DB214" s="219">
        <f t="shared" si="508"/>
        <v>0</v>
      </c>
      <c r="DC214" s="219">
        <f t="shared" si="509"/>
        <v>0</v>
      </c>
      <c r="DD214" s="213"/>
      <c r="DE214" s="267">
        <f t="shared" si="510"/>
        <v>0</v>
      </c>
      <c r="DF214" s="263" t="e">
        <f t="shared" si="511"/>
        <v>#DIV/0!</v>
      </c>
      <c r="DG214" s="263">
        <f t="shared" si="512"/>
        <v>0</v>
      </c>
      <c r="DH214" s="263" t="e">
        <f t="shared" si="513"/>
        <v>#DIV/0!</v>
      </c>
      <c r="DI214" s="263">
        <f t="shared" si="514"/>
        <v>0</v>
      </c>
      <c r="DJ214" s="268">
        <f t="shared" si="515"/>
        <v>0</v>
      </c>
      <c r="DL214" s="49">
        <f>'He Data'!P216/(1000000000*22413.6)</f>
        <v>0</v>
      </c>
      <c r="DM214" s="45" t="e">
        <f>DL214*('He Data'!Q216/'He Data'!P216)</f>
        <v>#DIV/0!</v>
      </c>
      <c r="DN214" s="50">
        <f t="shared" si="516"/>
        <v>0</v>
      </c>
      <c r="DO214" s="51" t="e">
        <f>DN214*('He Data'!Q216/'He Data'!P216)</f>
        <v>#DIV/0!</v>
      </c>
      <c r="DP214" s="50" t="e">
        <f t="shared" si="517"/>
        <v>#DIV/0!</v>
      </c>
      <c r="DQ214" s="50" t="e">
        <f t="shared" si="518"/>
        <v>#DIV/0!</v>
      </c>
      <c r="DR214" s="50">
        <f>('He Data'!P216/1000000000)*0.0000000008107131194</f>
        <v>0</v>
      </c>
      <c r="DS214" s="50">
        <f>('He Data'!P216/1000000000)/3785.41178*42</f>
        <v>0</v>
      </c>
      <c r="DW214" s="213">
        <f t="shared" si="591"/>
        <v>0</v>
      </c>
      <c r="DX214" s="324" t="e">
        <f t="shared" si="592"/>
        <v>#DIV/0!</v>
      </c>
      <c r="DY214" s="325" t="e">
        <f t="shared" si="519"/>
        <v>#DIV/0!</v>
      </c>
      <c r="DZ214" s="326" t="e">
        <f t="shared" si="520"/>
        <v>#DIV/0!</v>
      </c>
      <c r="EA214" s="326" t="e">
        <f t="shared" si="521"/>
        <v>#DIV/0!</v>
      </c>
      <c r="EB214" s="324" t="e">
        <f t="shared" si="522"/>
        <v>#DIV/0!</v>
      </c>
      <c r="EC214" s="326" t="e">
        <f t="shared" si="523"/>
        <v>#DIV/0!</v>
      </c>
      <c r="ED214" s="324" t="e">
        <f t="shared" si="524"/>
        <v>#DIV/0!</v>
      </c>
      <c r="EE214" s="326"/>
      <c r="EF214" s="457">
        <f>'Picking Information'!B217</f>
        <v>0</v>
      </c>
      <c r="EG214" s="459">
        <f>'Picking Information'!C217</f>
        <v>0</v>
      </c>
      <c r="EH214" s="510">
        <f>IF($EG214="a",'Alpha Ejection Compiler'!G214,IF($EG214="z",'Alpha Ejection Compiler'!N214,IF($EG214="t",'Alpha Ejection Compiler'!U214,IF($EG214="m",'Alpha Ejection Compiler'!AB214,-1))))</f>
        <v>-1</v>
      </c>
      <c r="EI214" s="511">
        <f>'Alpha Ejection Compiler'!E214</f>
        <v>-1</v>
      </c>
      <c r="EJ214" s="30">
        <f>IF($EG214="a",'Alpha Ejection Compiler'!H214,IF($EG214="z",'Alpha Ejection Compiler'!O214,IF($EG214="t",'Alpha Ejection Compiler'!V214,IF($EG214="m",'Alpha Ejection Compiler'!AC214,-1))))</f>
        <v>-1</v>
      </c>
      <c r="EK214" s="30">
        <f>IF($EG214="a",'Alpha Ejection Compiler'!I214,IF($EG214="z",'Alpha Ejection Compiler'!P214,IF($EG214="t",'Alpha Ejection Compiler'!W214,IF($EG214="m",'Alpha Ejection Compiler'!AD214,-1))))</f>
        <v>-1</v>
      </c>
      <c r="EL214" s="30">
        <f>IF($EG214="a",'Alpha Ejection Compiler'!J214,IF($EG214="z",'Alpha Ejection Compiler'!Q214,IF($EG214="t",'Alpha Ejection Compiler'!X214,IF($EG214="m",'Alpha Ejection Compiler'!AE214,-1))))</f>
        <v>-1</v>
      </c>
      <c r="EM214" s="30">
        <f>IF($EG214="a",'Alpha Ejection Compiler'!K214,IF($EG214="z",'Alpha Ejection Compiler'!R214,IF($EG214="t",'Alpha Ejection Compiler'!Y214,IF($EG214="m",'Alpha Ejection Compiler'!AF214,-1))))</f>
        <v>-1</v>
      </c>
      <c r="EN214" s="30">
        <f t="shared" si="525"/>
        <v>-1</v>
      </c>
      <c r="EO214" s="30" t="e">
        <f t="shared" si="526"/>
        <v>#DIV/0!</v>
      </c>
      <c r="EP214" s="213">
        <f t="shared" si="593"/>
        <v>0</v>
      </c>
      <c r="EQ214" s="474" t="e">
        <f t="shared" si="594"/>
        <v>#DIV/0!</v>
      </c>
      <c r="ER214" s="475" t="e">
        <f t="shared" si="527"/>
        <v>#DIV/0!</v>
      </c>
      <c r="ES214" s="473" t="e">
        <f t="shared" si="528"/>
        <v>#DIV/0!</v>
      </c>
      <c r="ET214" s="476" t="e">
        <f t="shared" si="529"/>
        <v>#DIV/0!</v>
      </c>
      <c r="EU214" s="478" t="e">
        <f t="shared" si="530"/>
        <v>#DIV/0!</v>
      </c>
      <c r="EV214" s="477" t="e">
        <f t="shared" si="531"/>
        <v>#DIV/0!</v>
      </c>
      <c r="EW214" s="474" t="e">
        <f t="shared" si="532"/>
        <v>#DIV/0!</v>
      </c>
      <c r="EX214" s="474"/>
      <c r="EZ214" s="128">
        <f t="shared" si="533"/>
        <v>0</v>
      </c>
      <c r="FA214" s="63">
        <f t="shared" si="534"/>
        <v>0</v>
      </c>
      <c r="FB214" s="67">
        <f t="shared" si="535"/>
        <v>0</v>
      </c>
      <c r="FC214" s="63">
        <f t="shared" si="536"/>
        <v>0</v>
      </c>
      <c r="FD214" s="63">
        <f t="shared" si="537"/>
        <v>0</v>
      </c>
      <c r="FE214" s="67" t="e">
        <f t="shared" si="538"/>
        <v>#DIV/0!</v>
      </c>
      <c r="FF214" s="67" t="e">
        <f t="shared" si="539"/>
        <v>#DIV/0!</v>
      </c>
      <c r="FG214" s="64" t="e">
        <f t="shared" si="540"/>
        <v>#DIV/0!</v>
      </c>
      <c r="FH214" s="65" t="e">
        <f t="shared" si="541"/>
        <v>#DIV/0!</v>
      </c>
      <c r="FI214" s="65" t="e">
        <f t="shared" si="542"/>
        <v>#DIV/0!</v>
      </c>
      <c r="FJ214" s="65" t="e">
        <f t="shared" si="543"/>
        <v>#DIV/0!</v>
      </c>
      <c r="FK214" s="63">
        <f t="shared" si="544"/>
        <v>0</v>
      </c>
      <c r="FL214" s="63" t="e">
        <f t="shared" si="545"/>
        <v>#DIV/0!</v>
      </c>
      <c r="FM214" s="63" t="e">
        <f t="shared" si="546"/>
        <v>#DIV/0!</v>
      </c>
      <c r="FN214" s="65" t="e">
        <f t="shared" si="598"/>
        <v>#DIV/0!</v>
      </c>
      <c r="FO214" s="66" t="e">
        <f t="shared" si="547"/>
        <v>#DIV/0!</v>
      </c>
      <c r="FQ214" s="73">
        <f>IF('Picking Information'!U217="Y",'Calculations Page'!FG214,-1)</f>
        <v>-1</v>
      </c>
      <c r="FR214" s="72">
        <f>IF('Picking Information'!U217="Y",'Calculations Page'!FN214,-1)</f>
        <v>-1</v>
      </c>
      <c r="FS214" s="72" t="e">
        <f>IF('Picking Information'!A217="Y",1,'Calculations Page'!X214)</f>
        <v>#DIV/0!</v>
      </c>
      <c r="FT214" s="72">
        <f t="shared" si="596"/>
        <v>99.853999999999999</v>
      </c>
      <c r="FU214" s="72" t="e">
        <f t="shared" si="548"/>
        <v>#DIV/0!</v>
      </c>
      <c r="FV214" s="72" t="e">
        <f t="shared" si="597"/>
        <v>#DIV/0!</v>
      </c>
      <c r="FW214" s="74" t="e">
        <f t="shared" si="549"/>
        <v>#DIV/0!</v>
      </c>
      <c r="FY214" s="79">
        <f t="shared" si="570"/>
        <v>0</v>
      </c>
      <c r="FZ214" s="80" t="e">
        <f t="shared" si="571"/>
        <v>#DIV/0!</v>
      </c>
      <c r="GA214" s="80">
        <f>(DE214/1000)/'Calculations Page'!EH214</f>
        <v>0</v>
      </c>
      <c r="GB214" s="80" t="e">
        <f t="shared" si="572"/>
        <v>#DIV/0!</v>
      </c>
      <c r="GC214" s="80">
        <f>(DG214/1000)/'Calculations Page'!EH214</f>
        <v>0</v>
      </c>
      <c r="GD214" s="80" t="e">
        <f t="shared" si="573"/>
        <v>#DIV/0!</v>
      </c>
      <c r="GE214" s="80">
        <f>(DI214/1000)/'Calculations Page'!EH214</f>
        <v>0</v>
      </c>
      <c r="GF214" s="80" t="e">
        <f t="shared" si="574"/>
        <v>#DIV/0!</v>
      </c>
      <c r="GG214" s="81">
        <f t="shared" si="550"/>
        <v>0</v>
      </c>
      <c r="GH214" s="516">
        <f t="shared" si="575"/>
        <v>0</v>
      </c>
      <c r="GI214" s="515"/>
      <c r="GJ214" s="243"/>
      <c r="GK214" s="85" t="str">
        <f t="shared" si="551"/>
        <v>0.000</v>
      </c>
      <c r="GL214" s="86" t="e">
        <f t="shared" si="552"/>
        <v>#DIV/0!</v>
      </c>
      <c r="GM214" s="86" t="str">
        <f t="shared" si="553"/>
        <v>0.00</v>
      </c>
      <c r="GN214" s="86" t="e">
        <f t="shared" si="554"/>
        <v>#DIV/0!</v>
      </c>
      <c r="GO214" s="86" t="str">
        <f t="shared" si="555"/>
        <v>0.00</v>
      </c>
      <c r="GP214" s="86" t="e">
        <f t="shared" si="556"/>
        <v>#DIV/0!</v>
      </c>
      <c r="GQ214" s="86" t="str">
        <f t="shared" si="557"/>
        <v>0.00</v>
      </c>
      <c r="GR214" s="86" t="e">
        <f t="shared" si="558"/>
        <v>#DIV/0!</v>
      </c>
      <c r="GS214" s="86" t="str">
        <f t="shared" si="559"/>
        <v>-1.00</v>
      </c>
      <c r="GT214" s="86" t="e">
        <f t="shared" si="560"/>
        <v>#DIV/0!</v>
      </c>
      <c r="GU214" s="86" t="e">
        <f t="shared" si="561"/>
        <v>#DIV/0!</v>
      </c>
      <c r="GV214" s="87" t="e">
        <f t="shared" si="562"/>
        <v>#DIV/0!</v>
      </c>
      <c r="GW214" s="87" t="str">
        <f t="shared" si="563"/>
        <v>-1.00</v>
      </c>
      <c r="GX214" s="129"/>
      <c r="GY214" s="93"/>
    </row>
    <row r="215" spans="1:207">
      <c r="A215" s="39">
        <f>'Picking Information'!B218</f>
        <v>0</v>
      </c>
      <c r="B215" s="40">
        <f>'Picking Information'!D218</f>
        <v>0</v>
      </c>
      <c r="C215" s="40">
        <f>'Picking Information'!E218</f>
        <v>0</v>
      </c>
      <c r="D215" s="45">
        <f>'Picking Information'!F218</f>
        <v>0</v>
      </c>
      <c r="E215" s="45">
        <v>1</v>
      </c>
      <c r="F215" s="121">
        <f>'Picking Information'!H218</f>
        <v>0</v>
      </c>
      <c r="G215" s="121">
        <f>'Picking Information'!I218</f>
        <v>0</v>
      </c>
      <c r="H215" s="121">
        <f>'Picking Information'!J218</f>
        <v>0</v>
      </c>
      <c r="I215" s="121">
        <f>'Picking Information'!K218</f>
        <v>0</v>
      </c>
      <c r="J215" s="121">
        <f t="shared" si="459"/>
        <v>0</v>
      </c>
      <c r="K215" s="121">
        <f t="shared" si="460"/>
        <v>0</v>
      </c>
      <c r="L215" s="121">
        <f t="shared" si="461"/>
        <v>0</v>
      </c>
      <c r="M215" s="121">
        <f>IF('Picking Information'!P218="N",'Calculations Page'!F215*1.5,'Calculations Page'!F215)</f>
        <v>0</v>
      </c>
      <c r="N215" s="46">
        <f>'Picking Information'!R218</f>
        <v>0</v>
      </c>
      <c r="O215" s="222"/>
      <c r="P215" s="47">
        <f t="shared" si="462"/>
        <v>0</v>
      </c>
      <c r="Q215" s="306">
        <f t="shared" si="463"/>
        <v>-1</v>
      </c>
      <c r="R215" s="47">
        <f t="shared" si="464"/>
        <v>1</v>
      </c>
      <c r="S215" s="47" t="e">
        <f t="shared" si="465"/>
        <v>#DIV/0!</v>
      </c>
      <c r="T215" s="47" t="e">
        <f t="shared" si="466"/>
        <v>#DIV/0!</v>
      </c>
      <c r="U215" s="47">
        <f t="shared" si="467"/>
        <v>0.77821011673151741</v>
      </c>
      <c r="V215" s="47" t="e">
        <f t="shared" si="468"/>
        <v>#DIV/0!</v>
      </c>
      <c r="W215" s="47" t="e">
        <f t="shared" si="469"/>
        <v>#DIV/0!</v>
      </c>
      <c r="X215" s="239" t="e">
        <f t="shared" si="470"/>
        <v>#DIV/0!</v>
      </c>
      <c r="Y215" s="306">
        <f t="shared" si="576"/>
        <v>-6350.29</v>
      </c>
      <c r="Z215" s="306">
        <f t="shared" si="577"/>
        <v>-5</v>
      </c>
      <c r="AA215" s="192"/>
      <c r="AB215" s="192"/>
      <c r="AC215" s="192"/>
      <c r="AD215" s="192"/>
      <c r="AE215" s="192"/>
      <c r="AF215" s="192"/>
      <c r="AG215" s="251">
        <f t="shared" si="564"/>
        <v>1433738424205.7283</v>
      </c>
      <c r="AH215" s="246">
        <f t="shared" si="471"/>
        <v>8608725199.2922001</v>
      </c>
      <c r="AI215" s="246">
        <f t="shared" si="565"/>
        <v>1691112105561.1543</v>
      </c>
      <c r="AJ215" s="246">
        <f t="shared" si="472"/>
        <v>13847555888.523577</v>
      </c>
      <c r="AK215" s="246">
        <f t="shared" si="566"/>
        <v>174546574.43947619</v>
      </c>
      <c r="AL215" s="246">
        <f t="shared" si="473"/>
        <v>79527107.403615773</v>
      </c>
      <c r="AM215" s="213">
        <f t="shared" si="578"/>
        <v>0</v>
      </c>
      <c r="AN215" s="256">
        <f t="shared" si="474"/>
        <v>1303284548.9639471</v>
      </c>
      <c r="AO215" s="252">
        <f t="shared" si="475"/>
        <v>1433738424205.7283</v>
      </c>
      <c r="AP215" s="252">
        <f t="shared" si="567"/>
        <v>-2.199E-3</v>
      </c>
      <c r="AQ215" s="252">
        <f t="shared" si="568"/>
        <v>-0.99998423165137618</v>
      </c>
      <c r="AR215" s="252">
        <f t="shared" si="476"/>
        <v>8608725199.2922001</v>
      </c>
      <c r="AS215" s="252">
        <f t="shared" si="569"/>
        <v>1.6318924942564423E-4</v>
      </c>
      <c r="AT215" s="252">
        <f t="shared" si="477"/>
        <v>-7.452123257462559E-2</v>
      </c>
      <c r="AU215" s="252">
        <f t="shared" si="478"/>
        <v>137290153.01859486</v>
      </c>
      <c r="AV215" s="252">
        <f t="shared" si="579"/>
        <v>9456562.6330664139</v>
      </c>
      <c r="AW215" s="252">
        <f t="shared" si="479"/>
        <v>996169.97067578149</v>
      </c>
      <c r="AX215" s="252">
        <f t="shared" si="580"/>
        <v>2673662207.5426502</v>
      </c>
      <c r="AY215" s="252">
        <f t="shared" si="581"/>
        <v>1691112105561.1543</v>
      </c>
      <c r="AZ215" s="252">
        <f t="shared" si="582"/>
        <v>-0.13029600894067567</v>
      </c>
      <c r="BA215" s="252">
        <f t="shared" si="583"/>
        <v>-1</v>
      </c>
      <c r="BB215" s="252">
        <f t="shared" si="584"/>
        <v>13847555888.523577</v>
      </c>
      <c r="BC215" s="252">
        <f t="shared" si="585"/>
        <v>5.34545603211162E-4</v>
      </c>
      <c r="BD215" s="252">
        <f t="shared" si="586"/>
        <v>-4.1025163014571245E-3</v>
      </c>
      <c r="BE215" s="252">
        <f t="shared" si="587"/>
        <v>26831629.130094022</v>
      </c>
      <c r="BF215" s="252">
        <f t="shared" si="480"/>
        <v>269331.52955150726</v>
      </c>
      <c r="BG215" s="252">
        <f t="shared" si="481"/>
        <v>124328.76421099737</v>
      </c>
      <c r="BH215" s="213"/>
      <c r="BI215" s="213"/>
      <c r="BJ215" s="213"/>
      <c r="BK215" s="213"/>
      <c r="BL215" s="213">
        <f t="shared" si="588"/>
        <v>0</v>
      </c>
      <c r="BM215" s="485">
        <f>(($AC$20-'ICPMS Data'!V216)/('ICPMS Data'!V216/$AC$12-1)*AG215)</f>
        <v>-1850960534.9337795</v>
      </c>
      <c r="BN215" s="485">
        <f t="shared" si="482"/>
        <v>1433738424205.7283</v>
      </c>
      <c r="BO215" s="485">
        <f>$AC$33-'ICPMS Data'!V216</f>
        <v>9.9999999999999995E-7</v>
      </c>
      <c r="BP215" s="485">
        <f>'ICPMS Data'!V216/$AC$12-1</f>
        <v>-1</v>
      </c>
      <c r="BQ215" s="485">
        <f t="shared" si="483"/>
        <v>8608725199.2922001</v>
      </c>
      <c r="BR215" s="485">
        <f>SQRT($AD$33^2+'ICPMS Data'!W216^2)</f>
        <v>1.0000000000000001E-9</v>
      </c>
      <c r="BS215" s="485" t="e">
        <f>BP215*SQRT(('ICPMS Data'!W216/'ICPMS Data'!V216)^2+($AE$12/$AC$12)^2)</f>
        <v>#DIV/0!</v>
      </c>
      <c r="BT215" s="485" t="e">
        <f t="shared" si="484"/>
        <v>#DIV/0!</v>
      </c>
      <c r="BU215" s="485">
        <f t="shared" si="589"/>
        <v>-13430470.148556642</v>
      </c>
      <c r="BV215" s="485" t="e">
        <f t="shared" si="485"/>
        <v>#DIV/0!</v>
      </c>
      <c r="BW215" s="485">
        <f>AI215*(($AC$21-'ICPMS Data'!X216)/('ICPMS Data'!X216/$AC$13-1))</f>
        <v>-217673186930.44394</v>
      </c>
      <c r="BX215" s="485">
        <f t="shared" si="486"/>
        <v>1691112105561.1543</v>
      </c>
      <c r="BY215" s="485">
        <f>$AC$34-'ICPMS Data'!X216</f>
        <v>9.9999999999999995E-7</v>
      </c>
      <c r="BZ215" s="485">
        <f>'ICPMS Data'!X216/$AC$13-1</f>
        <v>-1</v>
      </c>
      <c r="CA215" s="485">
        <f t="shared" si="487"/>
        <v>13847555888.523577</v>
      </c>
      <c r="CB215" s="485">
        <f>SQRT($AD$34^2+'ICPMS Data'!Y216^2)</f>
        <v>1.0000000000000001E-9</v>
      </c>
      <c r="CC215" s="485" t="e">
        <f>BZ215*SQRT(('ICPMS Data'!Y216/'ICPMS Data'!X216)^2+($AE$13/$AC$13)^2)</f>
        <v>#DIV/0!</v>
      </c>
      <c r="CD215" s="485" t="e">
        <f t="shared" si="488"/>
        <v>#DIV/0!</v>
      </c>
      <c r="CE215" s="485">
        <f>AK215*'ICPMS Data'!Z216</f>
        <v>0</v>
      </c>
      <c r="CF215" s="485" t="e">
        <f>CE215*SQRT((AL215/AK215)^2+('ICPMS Data'!AA216/'ICPMS Data'!Z216)^2)</f>
        <v>#DIV/0!</v>
      </c>
      <c r="CG215" s="213">
        <f t="shared" si="489"/>
        <v>0</v>
      </c>
      <c r="CH215" s="262">
        <f t="shared" si="490"/>
        <v>-3154245083.8977265</v>
      </c>
      <c r="CI215" s="257" t="e">
        <f t="shared" si="491"/>
        <v>#DIV/0!</v>
      </c>
      <c r="CJ215" s="257">
        <f t="shared" si="590"/>
        <v>-22887032.781623054</v>
      </c>
      <c r="CK215" s="257" t="e">
        <f t="shared" si="492"/>
        <v>#DIV/0!</v>
      </c>
      <c r="CL215" s="262">
        <f t="shared" si="493"/>
        <v>-220346849137.9866</v>
      </c>
      <c r="CM215" s="257" t="e">
        <f t="shared" si="494"/>
        <v>#DIV/0!</v>
      </c>
      <c r="CN215" s="262">
        <f t="shared" si="495"/>
        <v>-269331.52955150726</v>
      </c>
      <c r="CO215" s="257" t="e">
        <f t="shared" si="496"/>
        <v>#DIV/0!</v>
      </c>
      <c r="CP215" s="286"/>
      <c r="CQ215" s="218">
        <f t="shared" si="497"/>
        <v>0</v>
      </c>
      <c r="CR215" s="48" t="e">
        <f t="shared" si="498"/>
        <v>#DIV/0!</v>
      </c>
      <c r="CS215" s="219">
        <f t="shared" si="499"/>
        <v>0</v>
      </c>
      <c r="CT215" s="219" t="e">
        <f t="shared" si="500"/>
        <v>#DIV/0!</v>
      </c>
      <c r="CU215" s="323" t="e">
        <f t="shared" si="501"/>
        <v>#DIV/0!</v>
      </c>
      <c r="CV215" s="219">
        <f t="shared" si="502"/>
        <v>0</v>
      </c>
      <c r="CW215" s="219" t="e">
        <f t="shared" si="503"/>
        <v>#DIV/0!</v>
      </c>
      <c r="CX215" s="323" t="e">
        <f t="shared" si="504"/>
        <v>#DIV/0!</v>
      </c>
      <c r="CY215" s="48">
        <f t="shared" si="505"/>
        <v>0</v>
      </c>
      <c r="CZ215" s="48" t="e">
        <f t="shared" si="506"/>
        <v>#DIV/0!</v>
      </c>
      <c r="DA215" s="323" t="e">
        <f t="shared" si="507"/>
        <v>#DIV/0!</v>
      </c>
      <c r="DB215" s="219">
        <f t="shared" si="508"/>
        <v>0</v>
      </c>
      <c r="DC215" s="219">
        <f t="shared" si="509"/>
        <v>0</v>
      </c>
      <c r="DD215" s="213"/>
      <c r="DE215" s="267">
        <f t="shared" si="510"/>
        <v>0</v>
      </c>
      <c r="DF215" s="263" t="e">
        <f t="shared" si="511"/>
        <v>#DIV/0!</v>
      </c>
      <c r="DG215" s="263">
        <f t="shared" si="512"/>
        <v>0</v>
      </c>
      <c r="DH215" s="263" t="e">
        <f t="shared" si="513"/>
        <v>#DIV/0!</v>
      </c>
      <c r="DI215" s="263">
        <f t="shared" si="514"/>
        <v>0</v>
      </c>
      <c r="DJ215" s="268">
        <f t="shared" si="515"/>
        <v>0</v>
      </c>
      <c r="DL215" s="49">
        <f>'He Data'!P217/(1000000000*22413.6)</f>
        <v>0</v>
      </c>
      <c r="DM215" s="45" t="e">
        <f>DL215*('He Data'!Q217/'He Data'!P217)</f>
        <v>#DIV/0!</v>
      </c>
      <c r="DN215" s="50">
        <f t="shared" si="516"/>
        <v>0</v>
      </c>
      <c r="DO215" s="51" t="e">
        <f>DN215*('He Data'!Q217/'He Data'!P217)</f>
        <v>#DIV/0!</v>
      </c>
      <c r="DP215" s="50" t="e">
        <f t="shared" si="517"/>
        <v>#DIV/0!</v>
      </c>
      <c r="DQ215" s="50" t="e">
        <f t="shared" si="518"/>
        <v>#DIV/0!</v>
      </c>
      <c r="DR215" s="50">
        <f>('He Data'!P217/1000000000)*0.0000000008107131194</f>
        <v>0</v>
      </c>
      <c r="DS215" s="50">
        <f>('He Data'!P217/1000000000)/3785.41178*42</f>
        <v>0</v>
      </c>
      <c r="DW215" s="213">
        <f t="shared" si="591"/>
        <v>0</v>
      </c>
      <c r="DX215" s="324" t="e">
        <f t="shared" si="592"/>
        <v>#DIV/0!</v>
      </c>
      <c r="DY215" s="325" t="e">
        <f t="shared" si="519"/>
        <v>#DIV/0!</v>
      </c>
      <c r="DZ215" s="326" t="e">
        <f t="shared" si="520"/>
        <v>#DIV/0!</v>
      </c>
      <c r="EA215" s="326" t="e">
        <f t="shared" si="521"/>
        <v>#DIV/0!</v>
      </c>
      <c r="EB215" s="324" t="e">
        <f t="shared" si="522"/>
        <v>#DIV/0!</v>
      </c>
      <c r="EC215" s="326" t="e">
        <f t="shared" si="523"/>
        <v>#DIV/0!</v>
      </c>
      <c r="ED215" s="324" t="e">
        <f t="shared" si="524"/>
        <v>#DIV/0!</v>
      </c>
      <c r="EE215" s="326"/>
      <c r="EF215" s="457">
        <f>'Picking Information'!B218</f>
        <v>0</v>
      </c>
      <c r="EG215" s="459">
        <f>'Picking Information'!C218</f>
        <v>0</v>
      </c>
      <c r="EH215" s="510">
        <f>IF($EG215="a",'Alpha Ejection Compiler'!G215,IF($EG215="z",'Alpha Ejection Compiler'!N215,IF($EG215="t",'Alpha Ejection Compiler'!U215,IF($EG215="m",'Alpha Ejection Compiler'!AB215,-1))))</f>
        <v>-1</v>
      </c>
      <c r="EI215" s="511">
        <f>'Alpha Ejection Compiler'!E215</f>
        <v>-1</v>
      </c>
      <c r="EJ215" s="30">
        <f>IF($EG215="a",'Alpha Ejection Compiler'!H215,IF($EG215="z",'Alpha Ejection Compiler'!O215,IF($EG215="t",'Alpha Ejection Compiler'!V215,IF($EG215="m",'Alpha Ejection Compiler'!AC215,-1))))</f>
        <v>-1</v>
      </c>
      <c r="EK215" s="30">
        <f>IF($EG215="a",'Alpha Ejection Compiler'!I215,IF($EG215="z",'Alpha Ejection Compiler'!P215,IF($EG215="t",'Alpha Ejection Compiler'!W215,IF($EG215="m",'Alpha Ejection Compiler'!AD215,-1))))</f>
        <v>-1</v>
      </c>
      <c r="EL215" s="30">
        <f>IF($EG215="a",'Alpha Ejection Compiler'!J215,IF($EG215="z",'Alpha Ejection Compiler'!Q215,IF($EG215="t",'Alpha Ejection Compiler'!X215,IF($EG215="m",'Alpha Ejection Compiler'!AE215,-1))))</f>
        <v>-1</v>
      </c>
      <c r="EM215" s="30">
        <f>IF($EG215="a",'Alpha Ejection Compiler'!K215,IF($EG215="z",'Alpha Ejection Compiler'!R215,IF($EG215="t",'Alpha Ejection Compiler'!Y215,IF($EG215="m",'Alpha Ejection Compiler'!AF215,-1))))</f>
        <v>-1</v>
      </c>
      <c r="EN215" s="30">
        <f t="shared" si="525"/>
        <v>-1</v>
      </c>
      <c r="EO215" s="30" t="e">
        <f t="shared" si="526"/>
        <v>#DIV/0!</v>
      </c>
      <c r="EP215" s="213">
        <f t="shared" si="593"/>
        <v>0</v>
      </c>
      <c r="EQ215" s="474" t="e">
        <f t="shared" si="594"/>
        <v>#DIV/0!</v>
      </c>
      <c r="ER215" s="475" t="e">
        <f t="shared" si="527"/>
        <v>#DIV/0!</v>
      </c>
      <c r="ES215" s="473" t="e">
        <f t="shared" si="528"/>
        <v>#DIV/0!</v>
      </c>
      <c r="ET215" s="476" t="e">
        <f t="shared" si="529"/>
        <v>#DIV/0!</v>
      </c>
      <c r="EU215" s="478" t="e">
        <f t="shared" si="530"/>
        <v>#DIV/0!</v>
      </c>
      <c r="EV215" s="477" t="e">
        <f t="shared" si="531"/>
        <v>#DIV/0!</v>
      </c>
      <c r="EW215" s="474" t="e">
        <f t="shared" si="532"/>
        <v>#DIV/0!</v>
      </c>
      <c r="EX215" s="474"/>
      <c r="EZ215" s="128">
        <f t="shared" si="533"/>
        <v>0</v>
      </c>
      <c r="FA215" s="63">
        <f t="shared" si="534"/>
        <v>0</v>
      </c>
      <c r="FB215" s="67">
        <f t="shared" si="535"/>
        <v>0</v>
      </c>
      <c r="FC215" s="63">
        <f t="shared" si="536"/>
        <v>0</v>
      </c>
      <c r="FD215" s="63">
        <f t="shared" si="537"/>
        <v>0</v>
      </c>
      <c r="FE215" s="67" t="e">
        <f t="shared" si="538"/>
        <v>#DIV/0!</v>
      </c>
      <c r="FF215" s="67" t="e">
        <f t="shared" si="539"/>
        <v>#DIV/0!</v>
      </c>
      <c r="FG215" s="64" t="e">
        <f t="shared" si="540"/>
        <v>#DIV/0!</v>
      </c>
      <c r="FH215" s="65" t="e">
        <f t="shared" si="541"/>
        <v>#DIV/0!</v>
      </c>
      <c r="FI215" s="65" t="e">
        <f t="shared" si="542"/>
        <v>#DIV/0!</v>
      </c>
      <c r="FJ215" s="65" t="e">
        <f t="shared" si="543"/>
        <v>#DIV/0!</v>
      </c>
      <c r="FK215" s="63">
        <f t="shared" si="544"/>
        <v>0</v>
      </c>
      <c r="FL215" s="63" t="e">
        <f t="shared" si="545"/>
        <v>#DIV/0!</v>
      </c>
      <c r="FM215" s="63" t="e">
        <f t="shared" si="546"/>
        <v>#DIV/0!</v>
      </c>
      <c r="FN215" s="65" t="e">
        <f t="shared" si="598"/>
        <v>#DIV/0!</v>
      </c>
      <c r="FO215" s="66" t="e">
        <f t="shared" si="547"/>
        <v>#DIV/0!</v>
      </c>
      <c r="FQ215" s="73">
        <f>IF('Picking Information'!U218="Y",'Calculations Page'!FG215,-1)</f>
        <v>-1</v>
      </c>
      <c r="FR215" s="72">
        <f>IF('Picking Information'!U218="Y",'Calculations Page'!FN215,-1)</f>
        <v>-1</v>
      </c>
      <c r="FS215" s="72" t="e">
        <f>IF('Picking Information'!A218="Y",1,'Calculations Page'!X215)</f>
        <v>#DIV/0!</v>
      </c>
      <c r="FT215" s="72">
        <f t="shared" si="596"/>
        <v>99.853999999999999</v>
      </c>
      <c r="FU215" s="72" t="e">
        <f t="shared" si="548"/>
        <v>#DIV/0!</v>
      </c>
      <c r="FV215" s="72" t="e">
        <f t="shared" si="597"/>
        <v>#DIV/0!</v>
      </c>
      <c r="FW215" s="74" t="e">
        <f t="shared" si="549"/>
        <v>#DIV/0!</v>
      </c>
      <c r="FY215" s="79">
        <f t="shared" si="570"/>
        <v>0</v>
      </c>
      <c r="FZ215" s="80" t="e">
        <f t="shared" si="571"/>
        <v>#DIV/0!</v>
      </c>
      <c r="GA215" s="80">
        <f>(DE215/1000)/'Calculations Page'!EH215</f>
        <v>0</v>
      </c>
      <c r="GB215" s="80" t="e">
        <f t="shared" si="572"/>
        <v>#DIV/0!</v>
      </c>
      <c r="GC215" s="80">
        <f>(DG215/1000)/'Calculations Page'!EH215</f>
        <v>0</v>
      </c>
      <c r="GD215" s="80" t="e">
        <f t="shared" si="573"/>
        <v>#DIV/0!</v>
      </c>
      <c r="GE215" s="80">
        <f>(DI215/1000)/'Calculations Page'!EH215</f>
        <v>0</v>
      </c>
      <c r="GF215" s="80" t="e">
        <f t="shared" si="574"/>
        <v>#DIV/0!</v>
      </c>
      <c r="GG215" s="81">
        <f t="shared" si="550"/>
        <v>0</v>
      </c>
      <c r="GH215" s="516">
        <f t="shared" si="575"/>
        <v>0</v>
      </c>
      <c r="GI215" s="515"/>
      <c r="GJ215" s="243"/>
      <c r="GK215" s="85" t="str">
        <f t="shared" si="551"/>
        <v>0.000</v>
      </c>
      <c r="GL215" s="86" t="e">
        <f t="shared" si="552"/>
        <v>#DIV/0!</v>
      </c>
      <c r="GM215" s="86" t="str">
        <f t="shared" si="553"/>
        <v>0.00</v>
      </c>
      <c r="GN215" s="86" t="e">
        <f t="shared" si="554"/>
        <v>#DIV/0!</v>
      </c>
      <c r="GO215" s="86" t="str">
        <f t="shared" si="555"/>
        <v>0.00</v>
      </c>
      <c r="GP215" s="86" t="e">
        <f t="shared" si="556"/>
        <v>#DIV/0!</v>
      </c>
      <c r="GQ215" s="86" t="str">
        <f t="shared" si="557"/>
        <v>0.00</v>
      </c>
      <c r="GR215" s="86" t="e">
        <f t="shared" si="558"/>
        <v>#DIV/0!</v>
      </c>
      <c r="GS215" s="86" t="str">
        <f t="shared" si="559"/>
        <v>-1.00</v>
      </c>
      <c r="GT215" s="86" t="e">
        <f t="shared" si="560"/>
        <v>#DIV/0!</v>
      </c>
      <c r="GU215" s="86" t="e">
        <f t="shared" si="561"/>
        <v>#DIV/0!</v>
      </c>
      <c r="GV215" s="87" t="e">
        <f t="shared" si="562"/>
        <v>#DIV/0!</v>
      </c>
      <c r="GW215" s="87" t="str">
        <f t="shared" si="563"/>
        <v>-1.00</v>
      </c>
      <c r="GX215" s="129"/>
      <c r="GY215" s="93"/>
    </row>
    <row r="216" spans="1:207">
      <c r="A216" s="39">
        <f>'Picking Information'!B219</f>
        <v>0</v>
      </c>
      <c r="B216" s="40">
        <f>'Picking Information'!D219</f>
        <v>0</v>
      </c>
      <c r="C216" s="40">
        <f>'Picking Information'!E219</f>
        <v>0</v>
      </c>
      <c r="D216" s="45">
        <f>'Picking Information'!F219</f>
        <v>0</v>
      </c>
      <c r="E216" s="45">
        <v>1</v>
      </c>
      <c r="F216" s="121">
        <f>'Picking Information'!H219</f>
        <v>0</v>
      </c>
      <c r="G216" s="121">
        <f>'Picking Information'!I219</f>
        <v>0</v>
      </c>
      <c r="H216" s="121">
        <f>'Picking Information'!J219</f>
        <v>0</v>
      </c>
      <c r="I216" s="121">
        <f>'Picking Information'!K219</f>
        <v>0</v>
      </c>
      <c r="J216" s="121">
        <f t="shared" si="459"/>
        <v>0</v>
      </c>
      <c r="K216" s="121">
        <f t="shared" si="460"/>
        <v>0</v>
      </c>
      <c r="L216" s="121">
        <f t="shared" si="461"/>
        <v>0</v>
      </c>
      <c r="M216" s="121">
        <f>IF('Picking Information'!P219="N",'Calculations Page'!F216*1.5,'Calculations Page'!F216)</f>
        <v>0</v>
      </c>
      <c r="N216" s="46">
        <f>'Picking Information'!R219</f>
        <v>0</v>
      </c>
      <c r="O216" s="222"/>
      <c r="P216" s="47">
        <f t="shared" si="462"/>
        <v>0</v>
      </c>
      <c r="Q216" s="306">
        <f t="shared" si="463"/>
        <v>-1</v>
      </c>
      <c r="R216" s="47">
        <f t="shared" si="464"/>
        <v>1</v>
      </c>
      <c r="S216" s="47" t="e">
        <f t="shared" si="465"/>
        <v>#DIV/0!</v>
      </c>
      <c r="T216" s="47" t="e">
        <f t="shared" si="466"/>
        <v>#DIV/0!</v>
      </c>
      <c r="U216" s="47">
        <f t="shared" si="467"/>
        <v>0.77821011673151741</v>
      </c>
      <c r="V216" s="47" t="e">
        <f t="shared" si="468"/>
        <v>#DIV/0!</v>
      </c>
      <c r="W216" s="47" t="e">
        <f t="shared" si="469"/>
        <v>#DIV/0!</v>
      </c>
      <c r="X216" s="239" t="e">
        <f t="shared" si="470"/>
        <v>#DIV/0!</v>
      </c>
      <c r="Y216" s="306">
        <f t="shared" si="576"/>
        <v>-6350.29</v>
      </c>
      <c r="Z216" s="306">
        <f t="shared" si="577"/>
        <v>-5</v>
      </c>
      <c r="AA216" s="192"/>
      <c r="AB216" s="192"/>
      <c r="AC216" s="192"/>
      <c r="AD216" s="192"/>
      <c r="AE216" s="192"/>
      <c r="AF216" s="192"/>
      <c r="AG216" s="251">
        <f t="shared" si="564"/>
        <v>1433738424205.7283</v>
      </c>
      <c r="AH216" s="246">
        <f t="shared" si="471"/>
        <v>8608725199.2922001</v>
      </c>
      <c r="AI216" s="246">
        <f t="shared" si="565"/>
        <v>1691112105561.1543</v>
      </c>
      <c r="AJ216" s="246">
        <f t="shared" si="472"/>
        <v>13847555888.523577</v>
      </c>
      <c r="AK216" s="246">
        <f t="shared" si="566"/>
        <v>174546574.43947619</v>
      </c>
      <c r="AL216" s="246">
        <f t="shared" si="473"/>
        <v>79527107.403615773</v>
      </c>
      <c r="AM216" s="213">
        <f t="shared" si="578"/>
        <v>0</v>
      </c>
      <c r="AN216" s="256">
        <f t="shared" si="474"/>
        <v>1303284548.9639471</v>
      </c>
      <c r="AO216" s="252">
        <f t="shared" si="475"/>
        <v>1433738424205.7283</v>
      </c>
      <c r="AP216" s="252">
        <f t="shared" si="567"/>
        <v>-2.199E-3</v>
      </c>
      <c r="AQ216" s="252">
        <f t="shared" si="568"/>
        <v>-0.99998423165137618</v>
      </c>
      <c r="AR216" s="252">
        <f t="shared" si="476"/>
        <v>8608725199.2922001</v>
      </c>
      <c r="AS216" s="252">
        <f t="shared" si="569"/>
        <v>1.6318924942564423E-4</v>
      </c>
      <c r="AT216" s="252">
        <f t="shared" si="477"/>
        <v>-7.452123257462559E-2</v>
      </c>
      <c r="AU216" s="252">
        <f t="shared" si="478"/>
        <v>137290153.01859486</v>
      </c>
      <c r="AV216" s="252">
        <f t="shared" si="579"/>
        <v>9456562.6330664139</v>
      </c>
      <c r="AW216" s="252">
        <f t="shared" si="479"/>
        <v>996169.97067578149</v>
      </c>
      <c r="AX216" s="252">
        <f t="shared" si="580"/>
        <v>2673662207.5426502</v>
      </c>
      <c r="AY216" s="252">
        <f t="shared" si="581"/>
        <v>1691112105561.1543</v>
      </c>
      <c r="AZ216" s="252">
        <f t="shared" si="582"/>
        <v>-0.13029600894067567</v>
      </c>
      <c r="BA216" s="252">
        <f t="shared" si="583"/>
        <v>-1</v>
      </c>
      <c r="BB216" s="252">
        <f t="shared" si="584"/>
        <v>13847555888.523577</v>
      </c>
      <c r="BC216" s="252">
        <f t="shared" si="585"/>
        <v>5.34545603211162E-4</v>
      </c>
      <c r="BD216" s="252">
        <f t="shared" si="586"/>
        <v>-4.1025163014571245E-3</v>
      </c>
      <c r="BE216" s="252">
        <f t="shared" si="587"/>
        <v>26831629.130094022</v>
      </c>
      <c r="BF216" s="252">
        <f t="shared" si="480"/>
        <v>269331.52955150726</v>
      </c>
      <c r="BG216" s="252">
        <f t="shared" si="481"/>
        <v>124328.76421099737</v>
      </c>
      <c r="BH216" s="213"/>
      <c r="BI216" s="213"/>
      <c r="BJ216" s="213"/>
      <c r="BK216" s="213"/>
      <c r="BL216" s="213">
        <f t="shared" si="588"/>
        <v>0</v>
      </c>
      <c r="BM216" s="485">
        <f>(($AC$20-'ICPMS Data'!V217)/('ICPMS Data'!V217/$AC$12-1)*AG216)</f>
        <v>-1850960534.9337795</v>
      </c>
      <c r="BN216" s="485">
        <f t="shared" si="482"/>
        <v>1433738424205.7283</v>
      </c>
      <c r="BO216" s="485">
        <f>$AC$33-'ICPMS Data'!V217</f>
        <v>9.9999999999999995E-7</v>
      </c>
      <c r="BP216" s="485">
        <f>'ICPMS Data'!V217/$AC$12-1</f>
        <v>-1</v>
      </c>
      <c r="BQ216" s="485">
        <f t="shared" si="483"/>
        <v>8608725199.2922001</v>
      </c>
      <c r="BR216" s="485">
        <f>SQRT($AD$33^2+'ICPMS Data'!W217^2)</f>
        <v>1.0000000000000001E-9</v>
      </c>
      <c r="BS216" s="485" t="e">
        <f>BP216*SQRT(('ICPMS Data'!W217/'ICPMS Data'!V217)^2+($AE$12/$AC$12)^2)</f>
        <v>#DIV/0!</v>
      </c>
      <c r="BT216" s="485" t="e">
        <f t="shared" si="484"/>
        <v>#DIV/0!</v>
      </c>
      <c r="BU216" s="485">
        <f t="shared" si="589"/>
        <v>-13430470.148556642</v>
      </c>
      <c r="BV216" s="485" t="e">
        <f t="shared" si="485"/>
        <v>#DIV/0!</v>
      </c>
      <c r="BW216" s="485">
        <f>AI216*(($AC$21-'ICPMS Data'!X217)/('ICPMS Data'!X217/$AC$13-1))</f>
        <v>-217673186930.44394</v>
      </c>
      <c r="BX216" s="485">
        <f t="shared" si="486"/>
        <v>1691112105561.1543</v>
      </c>
      <c r="BY216" s="485">
        <f>$AC$34-'ICPMS Data'!X217</f>
        <v>9.9999999999999995E-7</v>
      </c>
      <c r="BZ216" s="485">
        <f>'ICPMS Data'!X217/$AC$13-1</f>
        <v>-1</v>
      </c>
      <c r="CA216" s="485">
        <f t="shared" si="487"/>
        <v>13847555888.523577</v>
      </c>
      <c r="CB216" s="485">
        <f>SQRT($AD$34^2+'ICPMS Data'!Y217^2)</f>
        <v>1.0000000000000001E-9</v>
      </c>
      <c r="CC216" s="485" t="e">
        <f>BZ216*SQRT(('ICPMS Data'!Y217/'ICPMS Data'!X217)^2+($AE$13/$AC$13)^2)</f>
        <v>#DIV/0!</v>
      </c>
      <c r="CD216" s="485" t="e">
        <f t="shared" si="488"/>
        <v>#DIV/0!</v>
      </c>
      <c r="CE216" s="485">
        <f>AK216*'ICPMS Data'!Z217</f>
        <v>0</v>
      </c>
      <c r="CF216" s="485" t="e">
        <f>CE216*SQRT((AL216/AK216)^2+('ICPMS Data'!AA217/'ICPMS Data'!Z217)^2)</f>
        <v>#DIV/0!</v>
      </c>
      <c r="CG216" s="213">
        <f t="shared" si="489"/>
        <v>0</v>
      </c>
      <c r="CH216" s="262">
        <f t="shared" si="490"/>
        <v>-3154245083.8977265</v>
      </c>
      <c r="CI216" s="257" t="e">
        <f t="shared" si="491"/>
        <v>#DIV/0!</v>
      </c>
      <c r="CJ216" s="257">
        <f t="shared" si="590"/>
        <v>-22887032.781623054</v>
      </c>
      <c r="CK216" s="257" t="e">
        <f t="shared" si="492"/>
        <v>#DIV/0!</v>
      </c>
      <c r="CL216" s="262">
        <f t="shared" si="493"/>
        <v>-220346849137.9866</v>
      </c>
      <c r="CM216" s="257" t="e">
        <f t="shared" si="494"/>
        <v>#DIV/0!</v>
      </c>
      <c r="CN216" s="262">
        <f t="shared" si="495"/>
        <v>-269331.52955150726</v>
      </c>
      <c r="CO216" s="257" t="e">
        <f t="shared" si="496"/>
        <v>#DIV/0!</v>
      </c>
      <c r="CP216" s="286"/>
      <c r="CQ216" s="218">
        <f t="shared" si="497"/>
        <v>0</v>
      </c>
      <c r="CR216" s="48" t="e">
        <f t="shared" si="498"/>
        <v>#DIV/0!</v>
      </c>
      <c r="CS216" s="219">
        <f t="shared" si="499"/>
        <v>0</v>
      </c>
      <c r="CT216" s="219" t="e">
        <f t="shared" si="500"/>
        <v>#DIV/0!</v>
      </c>
      <c r="CU216" s="323" t="e">
        <f t="shared" si="501"/>
        <v>#DIV/0!</v>
      </c>
      <c r="CV216" s="219">
        <f t="shared" si="502"/>
        <v>0</v>
      </c>
      <c r="CW216" s="219" t="e">
        <f t="shared" si="503"/>
        <v>#DIV/0!</v>
      </c>
      <c r="CX216" s="323" t="e">
        <f t="shared" si="504"/>
        <v>#DIV/0!</v>
      </c>
      <c r="CY216" s="48">
        <f t="shared" si="505"/>
        <v>0</v>
      </c>
      <c r="CZ216" s="48" t="e">
        <f t="shared" si="506"/>
        <v>#DIV/0!</v>
      </c>
      <c r="DA216" s="323" t="e">
        <f t="shared" si="507"/>
        <v>#DIV/0!</v>
      </c>
      <c r="DB216" s="219">
        <f t="shared" si="508"/>
        <v>0</v>
      </c>
      <c r="DC216" s="219">
        <f t="shared" si="509"/>
        <v>0</v>
      </c>
      <c r="DD216" s="213"/>
      <c r="DE216" s="267">
        <f t="shared" si="510"/>
        <v>0</v>
      </c>
      <c r="DF216" s="263" t="e">
        <f t="shared" si="511"/>
        <v>#DIV/0!</v>
      </c>
      <c r="DG216" s="263">
        <f t="shared" si="512"/>
        <v>0</v>
      </c>
      <c r="DH216" s="263" t="e">
        <f t="shared" si="513"/>
        <v>#DIV/0!</v>
      </c>
      <c r="DI216" s="263">
        <f t="shared" si="514"/>
        <v>0</v>
      </c>
      <c r="DJ216" s="268">
        <f t="shared" si="515"/>
        <v>0</v>
      </c>
      <c r="DL216" s="49">
        <f>'He Data'!P218/(1000000000*22413.6)</f>
        <v>0</v>
      </c>
      <c r="DM216" s="45" t="e">
        <f>DL216*('He Data'!Q218/'He Data'!P218)</f>
        <v>#DIV/0!</v>
      </c>
      <c r="DN216" s="50">
        <f t="shared" si="516"/>
        <v>0</v>
      </c>
      <c r="DO216" s="51" t="e">
        <f>DN216*('He Data'!Q218/'He Data'!P218)</f>
        <v>#DIV/0!</v>
      </c>
      <c r="DP216" s="50" t="e">
        <f t="shared" si="517"/>
        <v>#DIV/0!</v>
      </c>
      <c r="DQ216" s="50" t="e">
        <f t="shared" si="518"/>
        <v>#DIV/0!</v>
      </c>
      <c r="DR216" s="50">
        <f>('He Data'!P218/1000000000)*0.0000000008107131194</f>
        <v>0</v>
      </c>
      <c r="DS216" s="50">
        <f>('He Data'!P218/1000000000)/3785.41178*42</f>
        <v>0</v>
      </c>
      <c r="DW216" s="213">
        <f t="shared" si="591"/>
        <v>0</v>
      </c>
      <c r="DX216" s="324" t="e">
        <f t="shared" si="592"/>
        <v>#DIV/0!</v>
      </c>
      <c r="DY216" s="325" t="e">
        <f t="shared" si="519"/>
        <v>#DIV/0!</v>
      </c>
      <c r="DZ216" s="326" t="e">
        <f t="shared" si="520"/>
        <v>#DIV/0!</v>
      </c>
      <c r="EA216" s="326" t="e">
        <f t="shared" si="521"/>
        <v>#DIV/0!</v>
      </c>
      <c r="EB216" s="324" t="e">
        <f t="shared" si="522"/>
        <v>#DIV/0!</v>
      </c>
      <c r="EC216" s="326" t="e">
        <f t="shared" si="523"/>
        <v>#DIV/0!</v>
      </c>
      <c r="ED216" s="324" t="e">
        <f t="shared" si="524"/>
        <v>#DIV/0!</v>
      </c>
      <c r="EE216" s="326"/>
      <c r="EF216" s="457">
        <f>'Picking Information'!B219</f>
        <v>0</v>
      </c>
      <c r="EG216" s="459">
        <f>'Picking Information'!C219</f>
        <v>0</v>
      </c>
      <c r="EH216" s="510">
        <f>IF($EG216="a",'Alpha Ejection Compiler'!G216,IF($EG216="z",'Alpha Ejection Compiler'!N216,IF($EG216="t",'Alpha Ejection Compiler'!U216,IF($EG216="m",'Alpha Ejection Compiler'!AB216,-1))))</f>
        <v>-1</v>
      </c>
      <c r="EI216" s="511">
        <f>'Alpha Ejection Compiler'!E216</f>
        <v>-1</v>
      </c>
      <c r="EJ216" s="30">
        <f>IF($EG216="a",'Alpha Ejection Compiler'!H216,IF($EG216="z",'Alpha Ejection Compiler'!O216,IF($EG216="t",'Alpha Ejection Compiler'!V216,IF($EG216="m",'Alpha Ejection Compiler'!AC216,-1))))</f>
        <v>-1</v>
      </c>
      <c r="EK216" s="30">
        <f>IF($EG216="a",'Alpha Ejection Compiler'!I216,IF($EG216="z",'Alpha Ejection Compiler'!P216,IF($EG216="t",'Alpha Ejection Compiler'!W216,IF($EG216="m",'Alpha Ejection Compiler'!AD216,-1))))</f>
        <v>-1</v>
      </c>
      <c r="EL216" s="30">
        <f>IF($EG216="a",'Alpha Ejection Compiler'!J216,IF($EG216="z",'Alpha Ejection Compiler'!Q216,IF($EG216="t",'Alpha Ejection Compiler'!X216,IF($EG216="m",'Alpha Ejection Compiler'!AE216,-1))))</f>
        <v>-1</v>
      </c>
      <c r="EM216" s="30">
        <f>IF($EG216="a",'Alpha Ejection Compiler'!K216,IF($EG216="z",'Alpha Ejection Compiler'!R216,IF($EG216="t",'Alpha Ejection Compiler'!Y216,IF($EG216="m",'Alpha Ejection Compiler'!AF216,-1))))</f>
        <v>-1</v>
      </c>
      <c r="EN216" s="30">
        <f t="shared" si="525"/>
        <v>-1</v>
      </c>
      <c r="EO216" s="30" t="e">
        <f t="shared" si="526"/>
        <v>#DIV/0!</v>
      </c>
      <c r="EP216" s="213">
        <f t="shared" si="593"/>
        <v>0</v>
      </c>
      <c r="EQ216" s="474" t="e">
        <f t="shared" si="594"/>
        <v>#DIV/0!</v>
      </c>
      <c r="ER216" s="475" t="e">
        <f t="shared" si="527"/>
        <v>#DIV/0!</v>
      </c>
      <c r="ES216" s="473" t="e">
        <f t="shared" si="528"/>
        <v>#DIV/0!</v>
      </c>
      <c r="ET216" s="476" t="e">
        <f t="shared" si="529"/>
        <v>#DIV/0!</v>
      </c>
      <c r="EU216" s="478" t="e">
        <f t="shared" si="530"/>
        <v>#DIV/0!</v>
      </c>
      <c r="EV216" s="477" t="e">
        <f t="shared" si="531"/>
        <v>#DIV/0!</v>
      </c>
      <c r="EW216" s="474" t="e">
        <f t="shared" si="532"/>
        <v>#DIV/0!</v>
      </c>
      <c r="EX216" s="474"/>
      <c r="EZ216" s="128">
        <f t="shared" si="533"/>
        <v>0</v>
      </c>
      <c r="FA216" s="63">
        <f t="shared" si="534"/>
        <v>0</v>
      </c>
      <c r="FB216" s="67">
        <f t="shared" si="535"/>
        <v>0</v>
      </c>
      <c r="FC216" s="63">
        <f t="shared" si="536"/>
        <v>0</v>
      </c>
      <c r="FD216" s="63">
        <f t="shared" si="537"/>
        <v>0</v>
      </c>
      <c r="FE216" s="67" t="e">
        <f t="shared" si="538"/>
        <v>#DIV/0!</v>
      </c>
      <c r="FF216" s="67" t="e">
        <f t="shared" si="539"/>
        <v>#DIV/0!</v>
      </c>
      <c r="FG216" s="64" t="e">
        <f t="shared" si="540"/>
        <v>#DIV/0!</v>
      </c>
      <c r="FH216" s="65" t="e">
        <f t="shared" si="541"/>
        <v>#DIV/0!</v>
      </c>
      <c r="FI216" s="65" t="e">
        <f t="shared" si="542"/>
        <v>#DIV/0!</v>
      </c>
      <c r="FJ216" s="65" t="e">
        <f t="shared" si="543"/>
        <v>#DIV/0!</v>
      </c>
      <c r="FK216" s="63">
        <f t="shared" si="544"/>
        <v>0</v>
      </c>
      <c r="FL216" s="63" t="e">
        <f t="shared" si="545"/>
        <v>#DIV/0!</v>
      </c>
      <c r="FM216" s="63" t="e">
        <f t="shared" si="546"/>
        <v>#DIV/0!</v>
      </c>
      <c r="FN216" s="65" t="e">
        <f t="shared" si="598"/>
        <v>#DIV/0!</v>
      </c>
      <c r="FO216" s="66" t="e">
        <f t="shared" si="547"/>
        <v>#DIV/0!</v>
      </c>
      <c r="FQ216" s="73">
        <f>IF('Picking Information'!U219="Y",'Calculations Page'!FG216,-1)</f>
        <v>-1</v>
      </c>
      <c r="FR216" s="72">
        <f>IF('Picking Information'!U219="Y",'Calculations Page'!FN216,-1)</f>
        <v>-1</v>
      </c>
      <c r="FS216" s="72" t="e">
        <f>IF('Picking Information'!A219="Y",1,'Calculations Page'!X216)</f>
        <v>#DIV/0!</v>
      </c>
      <c r="FT216" s="72">
        <f t="shared" si="596"/>
        <v>99.853999999999999</v>
      </c>
      <c r="FU216" s="72" t="e">
        <f t="shared" si="548"/>
        <v>#DIV/0!</v>
      </c>
      <c r="FV216" s="72" t="e">
        <f t="shared" si="597"/>
        <v>#DIV/0!</v>
      </c>
      <c r="FW216" s="74" t="e">
        <f t="shared" si="549"/>
        <v>#DIV/0!</v>
      </c>
      <c r="FY216" s="79">
        <f t="shared" si="570"/>
        <v>0</v>
      </c>
      <c r="FZ216" s="80" t="e">
        <f t="shared" si="571"/>
        <v>#DIV/0!</v>
      </c>
      <c r="GA216" s="80">
        <f>(DE216/1000)/'Calculations Page'!EH216</f>
        <v>0</v>
      </c>
      <c r="GB216" s="80" t="e">
        <f t="shared" si="572"/>
        <v>#DIV/0!</v>
      </c>
      <c r="GC216" s="80">
        <f>(DG216/1000)/'Calculations Page'!EH216</f>
        <v>0</v>
      </c>
      <c r="GD216" s="80" t="e">
        <f t="shared" si="573"/>
        <v>#DIV/0!</v>
      </c>
      <c r="GE216" s="80">
        <f>(DI216/1000)/'Calculations Page'!EH216</f>
        <v>0</v>
      </c>
      <c r="GF216" s="80" t="e">
        <f t="shared" si="574"/>
        <v>#DIV/0!</v>
      </c>
      <c r="GG216" s="81">
        <f t="shared" si="550"/>
        <v>0</v>
      </c>
      <c r="GH216" s="516">
        <f t="shared" si="575"/>
        <v>0</v>
      </c>
      <c r="GI216" s="515"/>
      <c r="GJ216" s="243"/>
      <c r="GK216" s="85" t="str">
        <f t="shared" si="551"/>
        <v>0.000</v>
      </c>
      <c r="GL216" s="86" t="e">
        <f t="shared" si="552"/>
        <v>#DIV/0!</v>
      </c>
      <c r="GM216" s="86" t="str">
        <f t="shared" si="553"/>
        <v>0.00</v>
      </c>
      <c r="GN216" s="86" t="e">
        <f t="shared" si="554"/>
        <v>#DIV/0!</v>
      </c>
      <c r="GO216" s="86" t="str">
        <f t="shared" si="555"/>
        <v>0.00</v>
      </c>
      <c r="GP216" s="86" t="e">
        <f t="shared" si="556"/>
        <v>#DIV/0!</v>
      </c>
      <c r="GQ216" s="86" t="str">
        <f t="shared" si="557"/>
        <v>0.00</v>
      </c>
      <c r="GR216" s="86" t="e">
        <f t="shared" si="558"/>
        <v>#DIV/0!</v>
      </c>
      <c r="GS216" s="86" t="str">
        <f t="shared" si="559"/>
        <v>-1.00</v>
      </c>
      <c r="GT216" s="86" t="e">
        <f t="shared" si="560"/>
        <v>#DIV/0!</v>
      </c>
      <c r="GU216" s="86" t="e">
        <f t="shared" si="561"/>
        <v>#DIV/0!</v>
      </c>
      <c r="GV216" s="87" t="e">
        <f t="shared" si="562"/>
        <v>#DIV/0!</v>
      </c>
      <c r="GW216" s="87" t="str">
        <f t="shared" si="563"/>
        <v>-1.00</v>
      </c>
      <c r="GX216" s="129"/>
      <c r="GY216" s="93"/>
    </row>
    <row r="217" spans="1:207">
      <c r="A217" s="39">
        <f>'Picking Information'!B220</f>
        <v>0</v>
      </c>
      <c r="B217" s="40">
        <f>'Picking Information'!D220</f>
        <v>0</v>
      </c>
      <c r="C217" s="40">
        <f>'Picking Information'!E220</f>
        <v>0</v>
      </c>
      <c r="D217" s="45">
        <f>'Picking Information'!F220</f>
        <v>0</v>
      </c>
      <c r="E217" s="45">
        <v>1</v>
      </c>
      <c r="F217" s="121">
        <f>'Picking Information'!H220</f>
        <v>0</v>
      </c>
      <c r="G217" s="121">
        <f>'Picking Information'!I220</f>
        <v>0</v>
      </c>
      <c r="H217" s="121">
        <f>'Picking Information'!J220</f>
        <v>0</v>
      </c>
      <c r="I217" s="121">
        <f>'Picking Information'!K220</f>
        <v>0</v>
      </c>
      <c r="J217" s="121">
        <f t="shared" si="459"/>
        <v>0</v>
      </c>
      <c r="K217" s="121">
        <f t="shared" si="460"/>
        <v>0</v>
      </c>
      <c r="L217" s="121">
        <f t="shared" si="461"/>
        <v>0</v>
      </c>
      <c r="M217" s="121">
        <f>IF('Picking Information'!P220="N",'Calculations Page'!F217*1.5,'Calculations Page'!F217)</f>
        <v>0</v>
      </c>
      <c r="N217" s="46">
        <f>'Picking Information'!R220</f>
        <v>0</v>
      </c>
      <c r="O217" s="222"/>
      <c r="P217" s="47">
        <f t="shared" si="462"/>
        <v>0</v>
      </c>
      <c r="Q217" s="306">
        <f t="shared" si="463"/>
        <v>-1</v>
      </c>
      <c r="R217" s="47">
        <f t="shared" si="464"/>
        <v>1</v>
      </c>
      <c r="S217" s="47" t="e">
        <f t="shared" si="465"/>
        <v>#DIV/0!</v>
      </c>
      <c r="T217" s="47" t="e">
        <f t="shared" si="466"/>
        <v>#DIV/0!</v>
      </c>
      <c r="U217" s="47">
        <f t="shared" si="467"/>
        <v>0.77821011673151741</v>
      </c>
      <c r="V217" s="47" t="e">
        <f t="shared" si="468"/>
        <v>#DIV/0!</v>
      </c>
      <c r="W217" s="47" t="e">
        <f t="shared" si="469"/>
        <v>#DIV/0!</v>
      </c>
      <c r="X217" s="239" t="e">
        <f t="shared" si="470"/>
        <v>#DIV/0!</v>
      </c>
      <c r="Y217" s="306">
        <f t="shared" si="576"/>
        <v>-6350.29</v>
      </c>
      <c r="Z217" s="306">
        <f t="shared" si="577"/>
        <v>-5</v>
      </c>
      <c r="AA217" s="192"/>
      <c r="AB217" s="192"/>
      <c r="AC217" s="192"/>
      <c r="AD217" s="192"/>
      <c r="AE217" s="192"/>
      <c r="AF217" s="192"/>
      <c r="AG217" s="251">
        <f t="shared" si="564"/>
        <v>1433738424205.7283</v>
      </c>
      <c r="AH217" s="246">
        <f t="shared" si="471"/>
        <v>8608725199.2922001</v>
      </c>
      <c r="AI217" s="246">
        <f t="shared" si="565"/>
        <v>1691112105561.1543</v>
      </c>
      <c r="AJ217" s="246">
        <f t="shared" si="472"/>
        <v>13847555888.523577</v>
      </c>
      <c r="AK217" s="246">
        <f t="shared" si="566"/>
        <v>174546574.43947619</v>
      </c>
      <c r="AL217" s="246">
        <f t="shared" si="473"/>
        <v>79527107.403615773</v>
      </c>
      <c r="AM217" s="213">
        <f t="shared" si="578"/>
        <v>0</v>
      </c>
      <c r="AN217" s="256">
        <f t="shared" si="474"/>
        <v>1303284548.9639471</v>
      </c>
      <c r="AO217" s="252">
        <f t="shared" si="475"/>
        <v>1433738424205.7283</v>
      </c>
      <c r="AP217" s="252">
        <f t="shared" si="567"/>
        <v>-2.199E-3</v>
      </c>
      <c r="AQ217" s="252">
        <f t="shared" si="568"/>
        <v>-0.99998423165137618</v>
      </c>
      <c r="AR217" s="252">
        <f t="shared" si="476"/>
        <v>8608725199.2922001</v>
      </c>
      <c r="AS217" s="252">
        <f t="shared" si="569"/>
        <v>1.6318924942564423E-4</v>
      </c>
      <c r="AT217" s="252">
        <f t="shared" si="477"/>
        <v>-7.452123257462559E-2</v>
      </c>
      <c r="AU217" s="252">
        <f t="shared" si="478"/>
        <v>137290153.01859486</v>
      </c>
      <c r="AV217" s="252">
        <f t="shared" si="579"/>
        <v>9456562.6330664139</v>
      </c>
      <c r="AW217" s="252">
        <f t="shared" si="479"/>
        <v>996169.97067578149</v>
      </c>
      <c r="AX217" s="252">
        <f t="shared" si="580"/>
        <v>2673662207.5426502</v>
      </c>
      <c r="AY217" s="252">
        <f t="shared" si="581"/>
        <v>1691112105561.1543</v>
      </c>
      <c r="AZ217" s="252">
        <f t="shared" si="582"/>
        <v>-0.13029600894067567</v>
      </c>
      <c r="BA217" s="252">
        <f t="shared" si="583"/>
        <v>-1</v>
      </c>
      <c r="BB217" s="252">
        <f t="shared" si="584"/>
        <v>13847555888.523577</v>
      </c>
      <c r="BC217" s="252">
        <f t="shared" si="585"/>
        <v>5.34545603211162E-4</v>
      </c>
      <c r="BD217" s="252">
        <f t="shared" si="586"/>
        <v>-4.1025163014571245E-3</v>
      </c>
      <c r="BE217" s="252">
        <f t="shared" si="587"/>
        <v>26831629.130094022</v>
      </c>
      <c r="BF217" s="252">
        <f t="shared" si="480"/>
        <v>269331.52955150726</v>
      </c>
      <c r="BG217" s="252">
        <f t="shared" si="481"/>
        <v>124328.76421099737</v>
      </c>
      <c r="BH217" s="213"/>
      <c r="BI217" s="213"/>
      <c r="BJ217" s="213"/>
      <c r="BK217" s="213"/>
      <c r="BL217" s="213">
        <f t="shared" si="588"/>
        <v>0</v>
      </c>
      <c r="BM217" s="485">
        <f>(($AC$20-'ICPMS Data'!V218)/('ICPMS Data'!V218/$AC$12-1)*AG217)</f>
        <v>-1850960534.9337795</v>
      </c>
      <c r="BN217" s="485">
        <f t="shared" si="482"/>
        <v>1433738424205.7283</v>
      </c>
      <c r="BO217" s="485">
        <f>$AC$33-'ICPMS Data'!V218</f>
        <v>9.9999999999999995E-7</v>
      </c>
      <c r="BP217" s="485">
        <f>'ICPMS Data'!V218/$AC$12-1</f>
        <v>-1</v>
      </c>
      <c r="BQ217" s="485">
        <f t="shared" si="483"/>
        <v>8608725199.2922001</v>
      </c>
      <c r="BR217" s="485">
        <f>SQRT($AD$33^2+'ICPMS Data'!W218^2)</f>
        <v>1.0000000000000001E-9</v>
      </c>
      <c r="BS217" s="485" t="e">
        <f>BP217*SQRT(('ICPMS Data'!W218/'ICPMS Data'!V218)^2+($AE$12/$AC$12)^2)</f>
        <v>#DIV/0!</v>
      </c>
      <c r="BT217" s="485" t="e">
        <f t="shared" si="484"/>
        <v>#DIV/0!</v>
      </c>
      <c r="BU217" s="485">
        <f t="shared" si="589"/>
        <v>-13430470.148556642</v>
      </c>
      <c r="BV217" s="485" t="e">
        <f t="shared" si="485"/>
        <v>#DIV/0!</v>
      </c>
      <c r="BW217" s="485">
        <f>AI217*(($AC$21-'ICPMS Data'!X218)/('ICPMS Data'!X218/$AC$13-1))</f>
        <v>-217673186930.44394</v>
      </c>
      <c r="BX217" s="485">
        <f t="shared" si="486"/>
        <v>1691112105561.1543</v>
      </c>
      <c r="BY217" s="485">
        <f>$AC$34-'ICPMS Data'!X218</f>
        <v>9.9999999999999995E-7</v>
      </c>
      <c r="BZ217" s="485">
        <f>'ICPMS Data'!X218/$AC$13-1</f>
        <v>-1</v>
      </c>
      <c r="CA217" s="485">
        <f t="shared" si="487"/>
        <v>13847555888.523577</v>
      </c>
      <c r="CB217" s="485">
        <f>SQRT($AD$34^2+'ICPMS Data'!Y218^2)</f>
        <v>1.0000000000000001E-9</v>
      </c>
      <c r="CC217" s="485" t="e">
        <f>BZ217*SQRT(('ICPMS Data'!Y218/'ICPMS Data'!X218)^2+($AE$13/$AC$13)^2)</f>
        <v>#DIV/0!</v>
      </c>
      <c r="CD217" s="485" t="e">
        <f t="shared" si="488"/>
        <v>#DIV/0!</v>
      </c>
      <c r="CE217" s="485">
        <f>AK217*'ICPMS Data'!Z218</f>
        <v>0</v>
      </c>
      <c r="CF217" s="485" t="e">
        <f>CE217*SQRT((AL217/AK217)^2+('ICPMS Data'!AA218/'ICPMS Data'!Z218)^2)</f>
        <v>#DIV/0!</v>
      </c>
      <c r="CG217" s="213">
        <f t="shared" si="489"/>
        <v>0</v>
      </c>
      <c r="CH217" s="262">
        <f t="shared" si="490"/>
        <v>-3154245083.8977265</v>
      </c>
      <c r="CI217" s="257" t="e">
        <f t="shared" si="491"/>
        <v>#DIV/0!</v>
      </c>
      <c r="CJ217" s="257">
        <f t="shared" si="590"/>
        <v>-22887032.781623054</v>
      </c>
      <c r="CK217" s="257" t="e">
        <f t="shared" si="492"/>
        <v>#DIV/0!</v>
      </c>
      <c r="CL217" s="262">
        <f t="shared" si="493"/>
        <v>-220346849137.9866</v>
      </c>
      <c r="CM217" s="257" t="e">
        <f t="shared" si="494"/>
        <v>#DIV/0!</v>
      </c>
      <c r="CN217" s="262">
        <f t="shared" si="495"/>
        <v>-269331.52955150726</v>
      </c>
      <c r="CO217" s="257" t="e">
        <f t="shared" si="496"/>
        <v>#DIV/0!</v>
      </c>
      <c r="CP217" s="286"/>
      <c r="CQ217" s="218">
        <f t="shared" si="497"/>
        <v>0</v>
      </c>
      <c r="CR217" s="48" t="e">
        <f t="shared" si="498"/>
        <v>#DIV/0!</v>
      </c>
      <c r="CS217" s="219">
        <f t="shared" si="499"/>
        <v>0</v>
      </c>
      <c r="CT217" s="219" t="e">
        <f t="shared" si="500"/>
        <v>#DIV/0!</v>
      </c>
      <c r="CU217" s="323" t="e">
        <f t="shared" si="501"/>
        <v>#DIV/0!</v>
      </c>
      <c r="CV217" s="219">
        <f t="shared" si="502"/>
        <v>0</v>
      </c>
      <c r="CW217" s="219" t="e">
        <f t="shared" si="503"/>
        <v>#DIV/0!</v>
      </c>
      <c r="CX217" s="323" t="e">
        <f t="shared" si="504"/>
        <v>#DIV/0!</v>
      </c>
      <c r="CY217" s="48">
        <f t="shared" si="505"/>
        <v>0</v>
      </c>
      <c r="CZ217" s="48" t="e">
        <f t="shared" si="506"/>
        <v>#DIV/0!</v>
      </c>
      <c r="DA217" s="323" t="e">
        <f t="shared" si="507"/>
        <v>#DIV/0!</v>
      </c>
      <c r="DB217" s="219">
        <f t="shared" si="508"/>
        <v>0</v>
      </c>
      <c r="DC217" s="219">
        <f t="shared" si="509"/>
        <v>0</v>
      </c>
      <c r="DD217" s="213"/>
      <c r="DE217" s="267">
        <f t="shared" si="510"/>
        <v>0</v>
      </c>
      <c r="DF217" s="263" t="e">
        <f t="shared" si="511"/>
        <v>#DIV/0!</v>
      </c>
      <c r="DG217" s="263">
        <f t="shared" si="512"/>
        <v>0</v>
      </c>
      <c r="DH217" s="263" t="e">
        <f t="shared" si="513"/>
        <v>#DIV/0!</v>
      </c>
      <c r="DI217" s="263">
        <f t="shared" si="514"/>
        <v>0</v>
      </c>
      <c r="DJ217" s="268">
        <f t="shared" si="515"/>
        <v>0</v>
      </c>
      <c r="DL217" s="49">
        <f>'He Data'!P219/(1000000000*22413.6)</f>
        <v>0</v>
      </c>
      <c r="DM217" s="45" t="e">
        <f>DL217*('He Data'!Q219/'He Data'!P219)</f>
        <v>#DIV/0!</v>
      </c>
      <c r="DN217" s="50">
        <f t="shared" si="516"/>
        <v>0</v>
      </c>
      <c r="DO217" s="51" t="e">
        <f>DN217*('He Data'!Q219/'He Data'!P219)</f>
        <v>#DIV/0!</v>
      </c>
      <c r="DP217" s="50" t="e">
        <f t="shared" si="517"/>
        <v>#DIV/0!</v>
      </c>
      <c r="DQ217" s="50" t="e">
        <f t="shared" si="518"/>
        <v>#DIV/0!</v>
      </c>
      <c r="DR217" s="50">
        <f>('He Data'!P219/1000000000)*0.0000000008107131194</f>
        <v>0</v>
      </c>
      <c r="DS217" s="50">
        <f>('He Data'!P219/1000000000)/3785.41178*42</f>
        <v>0</v>
      </c>
      <c r="DW217" s="213">
        <f t="shared" si="591"/>
        <v>0</v>
      </c>
      <c r="DX217" s="324" t="e">
        <f t="shared" si="592"/>
        <v>#DIV/0!</v>
      </c>
      <c r="DY217" s="325" t="e">
        <f t="shared" si="519"/>
        <v>#DIV/0!</v>
      </c>
      <c r="DZ217" s="326" t="e">
        <f t="shared" si="520"/>
        <v>#DIV/0!</v>
      </c>
      <c r="EA217" s="326" t="e">
        <f t="shared" si="521"/>
        <v>#DIV/0!</v>
      </c>
      <c r="EB217" s="324" t="e">
        <f t="shared" si="522"/>
        <v>#DIV/0!</v>
      </c>
      <c r="EC217" s="326" t="e">
        <f t="shared" si="523"/>
        <v>#DIV/0!</v>
      </c>
      <c r="ED217" s="324" t="e">
        <f t="shared" si="524"/>
        <v>#DIV/0!</v>
      </c>
      <c r="EE217" s="326"/>
      <c r="EF217" s="457">
        <f>'Picking Information'!B220</f>
        <v>0</v>
      </c>
      <c r="EG217" s="459">
        <f>'Picking Information'!C220</f>
        <v>0</v>
      </c>
      <c r="EH217" s="510">
        <f>IF($EG217="a",'Alpha Ejection Compiler'!G217,IF($EG217="z",'Alpha Ejection Compiler'!N217,IF($EG217="t",'Alpha Ejection Compiler'!U217,IF($EG217="m",'Alpha Ejection Compiler'!AB217,-1))))</f>
        <v>-1</v>
      </c>
      <c r="EI217" s="511">
        <f>'Alpha Ejection Compiler'!E217</f>
        <v>-1</v>
      </c>
      <c r="EJ217" s="30">
        <f>IF($EG217="a",'Alpha Ejection Compiler'!H217,IF($EG217="z",'Alpha Ejection Compiler'!O217,IF($EG217="t",'Alpha Ejection Compiler'!V217,IF($EG217="m",'Alpha Ejection Compiler'!AC217,-1))))</f>
        <v>-1</v>
      </c>
      <c r="EK217" s="30">
        <f>IF($EG217="a",'Alpha Ejection Compiler'!I217,IF($EG217="z",'Alpha Ejection Compiler'!P217,IF($EG217="t",'Alpha Ejection Compiler'!W217,IF($EG217="m",'Alpha Ejection Compiler'!AD217,-1))))</f>
        <v>-1</v>
      </c>
      <c r="EL217" s="30">
        <f>IF($EG217="a",'Alpha Ejection Compiler'!J217,IF($EG217="z",'Alpha Ejection Compiler'!Q217,IF($EG217="t",'Alpha Ejection Compiler'!X217,IF($EG217="m",'Alpha Ejection Compiler'!AE217,-1))))</f>
        <v>-1</v>
      </c>
      <c r="EM217" s="30">
        <f>IF($EG217="a",'Alpha Ejection Compiler'!K217,IF($EG217="z",'Alpha Ejection Compiler'!R217,IF($EG217="t",'Alpha Ejection Compiler'!Y217,IF($EG217="m",'Alpha Ejection Compiler'!AF217,-1))))</f>
        <v>-1</v>
      </c>
      <c r="EN217" s="30">
        <f t="shared" si="525"/>
        <v>-1</v>
      </c>
      <c r="EO217" s="30" t="e">
        <f t="shared" si="526"/>
        <v>#DIV/0!</v>
      </c>
      <c r="EP217" s="213">
        <f t="shared" si="593"/>
        <v>0</v>
      </c>
      <c r="EQ217" s="474" t="e">
        <f t="shared" si="594"/>
        <v>#DIV/0!</v>
      </c>
      <c r="ER217" s="475" t="e">
        <f t="shared" si="527"/>
        <v>#DIV/0!</v>
      </c>
      <c r="ES217" s="473" t="e">
        <f t="shared" si="528"/>
        <v>#DIV/0!</v>
      </c>
      <c r="ET217" s="476" t="e">
        <f t="shared" si="529"/>
        <v>#DIV/0!</v>
      </c>
      <c r="EU217" s="478" t="e">
        <f t="shared" si="530"/>
        <v>#DIV/0!</v>
      </c>
      <c r="EV217" s="477" t="e">
        <f t="shared" si="531"/>
        <v>#DIV/0!</v>
      </c>
      <c r="EW217" s="474" t="e">
        <f t="shared" si="532"/>
        <v>#DIV/0!</v>
      </c>
      <c r="EX217" s="474"/>
      <c r="EZ217" s="128">
        <f t="shared" si="533"/>
        <v>0</v>
      </c>
      <c r="FA217" s="63">
        <f t="shared" si="534"/>
        <v>0</v>
      </c>
      <c r="FB217" s="67">
        <f t="shared" si="535"/>
        <v>0</v>
      </c>
      <c r="FC217" s="63">
        <f t="shared" si="536"/>
        <v>0</v>
      </c>
      <c r="FD217" s="63">
        <f t="shared" si="537"/>
        <v>0</v>
      </c>
      <c r="FE217" s="67" t="e">
        <f t="shared" si="538"/>
        <v>#DIV/0!</v>
      </c>
      <c r="FF217" s="67" t="e">
        <f t="shared" si="539"/>
        <v>#DIV/0!</v>
      </c>
      <c r="FG217" s="64" t="e">
        <f t="shared" si="540"/>
        <v>#DIV/0!</v>
      </c>
      <c r="FH217" s="65" t="e">
        <f t="shared" si="541"/>
        <v>#DIV/0!</v>
      </c>
      <c r="FI217" s="65" t="e">
        <f t="shared" si="542"/>
        <v>#DIV/0!</v>
      </c>
      <c r="FJ217" s="65" t="e">
        <f t="shared" si="543"/>
        <v>#DIV/0!</v>
      </c>
      <c r="FK217" s="63">
        <f t="shared" si="544"/>
        <v>0</v>
      </c>
      <c r="FL217" s="63" t="e">
        <f t="shared" si="545"/>
        <v>#DIV/0!</v>
      </c>
      <c r="FM217" s="63" t="e">
        <f t="shared" si="546"/>
        <v>#DIV/0!</v>
      </c>
      <c r="FN217" s="65" t="e">
        <f t="shared" si="598"/>
        <v>#DIV/0!</v>
      </c>
      <c r="FO217" s="66" t="e">
        <f t="shared" si="547"/>
        <v>#DIV/0!</v>
      </c>
      <c r="FQ217" s="73">
        <f>IF('Picking Information'!U220="Y",'Calculations Page'!FG217,-1)</f>
        <v>-1</v>
      </c>
      <c r="FR217" s="72">
        <f>IF('Picking Information'!U220="Y",'Calculations Page'!FN217,-1)</f>
        <v>-1</v>
      </c>
      <c r="FS217" s="72" t="e">
        <f>IF('Picking Information'!A220="Y",1,'Calculations Page'!X217)</f>
        <v>#DIV/0!</v>
      </c>
      <c r="FT217" s="72">
        <f t="shared" si="596"/>
        <v>99.853999999999999</v>
      </c>
      <c r="FU217" s="72" t="e">
        <f t="shared" si="548"/>
        <v>#DIV/0!</v>
      </c>
      <c r="FV217" s="72" t="e">
        <f t="shared" si="597"/>
        <v>#DIV/0!</v>
      </c>
      <c r="FW217" s="74" t="e">
        <f t="shared" si="549"/>
        <v>#DIV/0!</v>
      </c>
      <c r="FY217" s="79">
        <f t="shared" si="570"/>
        <v>0</v>
      </c>
      <c r="FZ217" s="80" t="e">
        <f t="shared" si="571"/>
        <v>#DIV/0!</v>
      </c>
      <c r="GA217" s="80">
        <f>(DE217/1000)/'Calculations Page'!EH217</f>
        <v>0</v>
      </c>
      <c r="GB217" s="80" t="e">
        <f t="shared" si="572"/>
        <v>#DIV/0!</v>
      </c>
      <c r="GC217" s="80">
        <f>(DG217/1000)/'Calculations Page'!EH217</f>
        <v>0</v>
      </c>
      <c r="GD217" s="80" t="e">
        <f t="shared" si="573"/>
        <v>#DIV/0!</v>
      </c>
      <c r="GE217" s="80">
        <f>(DI217/1000)/'Calculations Page'!EH217</f>
        <v>0</v>
      </c>
      <c r="GF217" s="80" t="e">
        <f t="shared" si="574"/>
        <v>#DIV/0!</v>
      </c>
      <c r="GG217" s="81">
        <f t="shared" si="550"/>
        <v>0</v>
      </c>
      <c r="GH217" s="516">
        <f t="shared" si="575"/>
        <v>0</v>
      </c>
      <c r="GI217" s="515"/>
      <c r="GJ217" s="243"/>
      <c r="GK217" s="85" t="str">
        <f t="shared" si="551"/>
        <v>0.000</v>
      </c>
      <c r="GL217" s="86" t="e">
        <f t="shared" si="552"/>
        <v>#DIV/0!</v>
      </c>
      <c r="GM217" s="86" t="str">
        <f t="shared" si="553"/>
        <v>0.00</v>
      </c>
      <c r="GN217" s="86" t="e">
        <f t="shared" si="554"/>
        <v>#DIV/0!</v>
      </c>
      <c r="GO217" s="86" t="str">
        <f t="shared" si="555"/>
        <v>0.00</v>
      </c>
      <c r="GP217" s="86" t="e">
        <f t="shared" si="556"/>
        <v>#DIV/0!</v>
      </c>
      <c r="GQ217" s="86" t="str">
        <f t="shared" si="557"/>
        <v>0.00</v>
      </c>
      <c r="GR217" s="86" t="e">
        <f t="shared" si="558"/>
        <v>#DIV/0!</v>
      </c>
      <c r="GS217" s="86" t="str">
        <f t="shared" si="559"/>
        <v>-1.00</v>
      </c>
      <c r="GT217" s="86" t="e">
        <f t="shared" si="560"/>
        <v>#DIV/0!</v>
      </c>
      <c r="GU217" s="86" t="e">
        <f t="shared" si="561"/>
        <v>#DIV/0!</v>
      </c>
      <c r="GV217" s="87" t="e">
        <f t="shared" si="562"/>
        <v>#DIV/0!</v>
      </c>
      <c r="GW217" s="87" t="str">
        <f t="shared" si="563"/>
        <v>-1.00</v>
      </c>
      <c r="GX217" s="129"/>
      <c r="GY217" s="93"/>
    </row>
    <row r="218" spans="1:207">
      <c r="A218" s="39">
        <f>'Picking Information'!B221</f>
        <v>0</v>
      </c>
      <c r="B218" s="40">
        <f>'Picking Information'!D221</f>
        <v>0</v>
      </c>
      <c r="C218" s="40">
        <f>'Picking Information'!E221</f>
        <v>0</v>
      </c>
      <c r="D218" s="45">
        <f>'Picking Information'!F221</f>
        <v>0</v>
      </c>
      <c r="E218" s="45">
        <v>1</v>
      </c>
      <c r="F218" s="121">
        <f>'Picking Information'!H221</f>
        <v>0</v>
      </c>
      <c r="G218" s="121">
        <f>'Picking Information'!I221</f>
        <v>0</v>
      </c>
      <c r="H218" s="121">
        <f>'Picking Information'!J221</f>
        <v>0</v>
      </c>
      <c r="I218" s="121">
        <f>'Picking Information'!K221</f>
        <v>0</v>
      </c>
      <c r="J218" s="121">
        <f t="shared" si="459"/>
        <v>0</v>
      </c>
      <c r="K218" s="121">
        <f t="shared" si="460"/>
        <v>0</v>
      </c>
      <c r="L218" s="121">
        <f t="shared" si="461"/>
        <v>0</v>
      </c>
      <c r="M218" s="121">
        <f>IF('Picking Information'!P221="N",'Calculations Page'!F218*1.5,'Calculations Page'!F218)</f>
        <v>0</v>
      </c>
      <c r="N218" s="46">
        <f>'Picking Information'!R221</f>
        <v>0</v>
      </c>
      <c r="O218" s="222"/>
      <c r="P218" s="47">
        <f t="shared" si="462"/>
        <v>0</v>
      </c>
      <c r="Q218" s="306">
        <f t="shared" si="463"/>
        <v>-1</v>
      </c>
      <c r="R218" s="47">
        <f t="shared" si="464"/>
        <v>1</v>
      </c>
      <c r="S218" s="47" t="e">
        <f t="shared" si="465"/>
        <v>#DIV/0!</v>
      </c>
      <c r="T218" s="47" t="e">
        <f t="shared" si="466"/>
        <v>#DIV/0!</v>
      </c>
      <c r="U218" s="47">
        <f t="shared" si="467"/>
        <v>0.77821011673151741</v>
      </c>
      <c r="V218" s="47" t="e">
        <f t="shared" si="468"/>
        <v>#DIV/0!</v>
      </c>
      <c r="W218" s="47" t="e">
        <f t="shared" si="469"/>
        <v>#DIV/0!</v>
      </c>
      <c r="X218" s="239" t="e">
        <f t="shared" si="470"/>
        <v>#DIV/0!</v>
      </c>
      <c r="Y218" s="306">
        <f t="shared" si="576"/>
        <v>-6350.29</v>
      </c>
      <c r="Z218" s="306">
        <f t="shared" si="577"/>
        <v>-5</v>
      </c>
      <c r="AA218" s="192"/>
      <c r="AB218" s="192"/>
      <c r="AC218" s="192"/>
      <c r="AD218" s="192"/>
      <c r="AE218" s="192"/>
      <c r="AF218" s="192"/>
      <c r="AG218" s="251">
        <f t="shared" si="564"/>
        <v>1433738424205.7283</v>
      </c>
      <c r="AH218" s="246">
        <f t="shared" si="471"/>
        <v>8608725199.2922001</v>
      </c>
      <c r="AI218" s="246">
        <f t="shared" si="565"/>
        <v>1691112105561.1543</v>
      </c>
      <c r="AJ218" s="246">
        <f t="shared" si="472"/>
        <v>13847555888.523577</v>
      </c>
      <c r="AK218" s="246">
        <f t="shared" si="566"/>
        <v>174546574.43947619</v>
      </c>
      <c r="AL218" s="246">
        <f t="shared" si="473"/>
        <v>79527107.403615773</v>
      </c>
      <c r="AM218" s="213">
        <f t="shared" si="578"/>
        <v>0</v>
      </c>
      <c r="AN218" s="256">
        <f t="shared" si="474"/>
        <v>1303284548.9639471</v>
      </c>
      <c r="AO218" s="252">
        <f t="shared" si="475"/>
        <v>1433738424205.7283</v>
      </c>
      <c r="AP218" s="252">
        <f t="shared" si="567"/>
        <v>-2.199E-3</v>
      </c>
      <c r="AQ218" s="252">
        <f t="shared" si="568"/>
        <v>-0.99998423165137618</v>
      </c>
      <c r="AR218" s="252">
        <f t="shared" si="476"/>
        <v>8608725199.2922001</v>
      </c>
      <c r="AS218" s="252">
        <f t="shared" si="569"/>
        <v>1.6318924942564423E-4</v>
      </c>
      <c r="AT218" s="252">
        <f t="shared" si="477"/>
        <v>-7.452123257462559E-2</v>
      </c>
      <c r="AU218" s="252">
        <f t="shared" si="478"/>
        <v>137290153.01859486</v>
      </c>
      <c r="AV218" s="252">
        <f t="shared" si="579"/>
        <v>9456562.6330664139</v>
      </c>
      <c r="AW218" s="252">
        <f t="shared" si="479"/>
        <v>996169.97067578149</v>
      </c>
      <c r="AX218" s="252">
        <f t="shared" si="580"/>
        <v>2673662207.5426502</v>
      </c>
      <c r="AY218" s="252">
        <f t="shared" si="581"/>
        <v>1691112105561.1543</v>
      </c>
      <c r="AZ218" s="252">
        <f t="shared" si="582"/>
        <v>-0.13029600894067567</v>
      </c>
      <c r="BA218" s="252">
        <f t="shared" si="583"/>
        <v>-1</v>
      </c>
      <c r="BB218" s="252">
        <f t="shared" si="584"/>
        <v>13847555888.523577</v>
      </c>
      <c r="BC218" s="252">
        <f t="shared" si="585"/>
        <v>5.34545603211162E-4</v>
      </c>
      <c r="BD218" s="252">
        <f t="shared" si="586"/>
        <v>-4.1025163014571245E-3</v>
      </c>
      <c r="BE218" s="252">
        <f t="shared" si="587"/>
        <v>26831629.130094022</v>
      </c>
      <c r="BF218" s="252">
        <f t="shared" si="480"/>
        <v>269331.52955150726</v>
      </c>
      <c r="BG218" s="252">
        <f t="shared" si="481"/>
        <v>124328.76421099737</v>
      </c>
      <c r="BH218" s="213"/>
      <c r="BI218" s="213"/>
      <c r="BJ218" s="213"/>
      <c r="BK218" s="213"/>
      <c r="BL218" s="213">
        <f t="shared" si="588"/>
        <v>0</v>
      </c>
      <c r="BM218" s="485">
        <f>(($AC$20-'ICPMS Data'!V219)/('ICPMS Data'!V219/$AC$12-1)*AG218)</f>
        <v>-1850960534.9337795</v>
      </c>
      <c r="BN218" s="485">
        <f t="shared" si="482"/>
        <v>1433738424205.7283</v>
      </c>
      <c r="BO218" s="485">
        <f>$AC$33-'ICPMS Data'!V219</f>
        <v>9.9999999999999995E-7</v>
      </c>
      <c r="BP218" s="485">
        <f>'ICPMS Data'!V219/$AC$12-1</f>
        <v>-1</v>
      </c>
      <c r="BQ218" s="485">
        <f t="shared" si="483"/>
        <v>8608725199.2922001</v>
      </c>
      <c r="BR218" s="485">
        <f>SQRT($AD$33^2+'ICPMS Data'!W219^2)</f>
        <v>1.0000000000000001E-9</v>
      </c>
      <c r="BS218" s="485" t="e">
        <f>BP218*SQRT(('ICPMS Data'!W219/'ICPMS Data'!V219)^2+($AE$12/$AC$12)^2)</f>
        <v>#DIV/0!</v>
      </c>
      <c r="BT218" s="485" t="e">
        <f t="shared" si="484"/>
        <v>#DIV/0!</v>
      </c>
      <c r="BU218" s="485">
        <f t="shared" si="589"/>
        <v>-13430470.148556642</v>
      </c>
      <c r="BV218" s="485" t="e">
        <f t="shared" si="485"/>
        <v>#DIV/0!</v>
      </c>
      <c r="BW218" s="485">
        <f>AI218*(($AC$21-'ICPMS Data'!X219)/('ICPMS Data'!X219/$AC$13-1))</f>
        <v>-217673186930.44394</v>
      </c>
      <c r="BX218" s="485">
        <f t="shared" si="486"/>
        <v>1691112105561.1543</v>
      </c>
      <c r="BY218" s="485">
        <f>$AC$34-'ICPMS Data'!X219</f>
        <v>9.9999999999999995E-7</v>
      </c>
      <c r="BZ218" s="485">
        <f>'ICPMS Data'!X219/$AC$13-1</f>
        <v>-1</v>
      </c>
      <c r="CA218" s="485">
        <f t="shared" si="487"/>
        <v>13847555888.523577</v>
      </c>
      <c r="CB218" s="485">
        <f>SQRT($AD$34^2+'ICPMS Data'!Y219^2)</f>
        <v>1.0000000000000001E-9</v>
      </c>
      <c r="CC218" s="485" t="e">
        <f>BZ218*SQRT(('ICPMS Data'!Y219/'ICPMS Data'!X219)^2+($AE$13/$AC$13)^2)</f>
        <v>#DIV/0!</v>
      </c>
      <c r="CD218" s="485" t="e">
        <f t="shared" si="488"/>
        <v>#DIV/0!</v>
      </c>
      <c r="CE218" s="485">
        <f>AK218*'ICPMS Data'!Z219</f>
        <v>0</v>
      </c>
      <c r="CF218" s="485" t="e">
        <f>CE218*SQRT((AL218/AK218)^2+('ICPMS Data'!AA219/'ICPMS Data'!Z219)^2)</f>
        <v>#DIV/0!</v>
      </c>
      <c r="CG218" s="213">
        <f t="shared" si="489"/>
        <v>0</v>
      </c>
      <c r="CH218" s="262">
        <f t="shared" si="490"/>
        <v>-3154245083.8977265</v>
      </c>
      <c r="CI218" s="257" t="e">
        <f t="shared" si="491"/>
        <v>#DIV/0!</v>
      </c>
      <c r="CJ218" s="257">
        <f t="shared" si="590"/>
        <v>-22887032.781623054</v>
      </c>
      <c r="CK218" s="257" t="e">
        <f t="shared" si="492"/>
        <v>#DIV/0!</v>
      </c>
      <c r="CL218" s="262">
        <f t="shared" si="493"/>
        <v>-220346849137.9866</v>
      </c>
      <c r="CM218" s="257" t="e">
        <f t="shared" si="494"/>
        <v>#DIV/0!</v>
      </c>
      <c r="CN218" s="262">
        <f t="shared" si="495"/>
        <v>-269331.52955150726</v>
      </c>
      <c r="CO218" s="257" t="e">
        <f t="shared" si="496"/>
        <v>#DIV/0!</v>
      </c>
      <c r="CP218" s="286"/>
      <c r="CQ218" s="218">
        <f t="shared" si="497"/>
        <v>0</v>
      </c>
      <c r="CR218" s="48" t="e">
        <f t="shared" si="498"/>
        <v>#DIV/0!</v>
      </c>
      <c r="CS218" s="219">
        <f t="shared" si="499"/>
        <v>0</v>
      </c>
      <c r="CT218" s="219" t="e">
        <f t="shared" si="500"/>
        <v>#DIV/0!</v>
      </c>
      <c r="CU218" s="323" t="e">
        <f t="shared" si="501"/>
        <v>#DIV/0!</v>
      </c>
      <c r="CV218" s="219">
        <f t="shared" si="502"/>
        <v>0</v>
      </c>
      <c r="CW218" s="219" t="e">
        <f t="shared" si="503"/>
        <v>#DIV/0!</v>
      </c>
      <c r="CX218" s="323" t="e">
        <f t="shared" si="504"/>
        <v>#DIV/0!</v>
      </c>
      <c r="CY218" s="48">
        <f t="shared" si="505"/>
        <v>0</v>
      </c>
      <c r="CZ218" s="48" t="e">
        <f t="shared" si="506"/>
        <v>#DIV/0!</v>
      </c>
      <c r="DA218" s="323" t="e">
        <f t="shared" si="507"/>
        <v>#DIV/0!</v>
      </c>
      <c r="DB218" s="219">
        <f t="shared" si="508"/>
        <v>0</v>
      </c>
      <c r="DC218" s="219">
        <f t="shared" si="509"/>
        <v>0</v>
      </c>
      <c r="DD218" s="213"/>
      <c r="DE218" s="267">
        <f t="shared" si="510"/>
        <v>0</v>
      </c>
      <c r="DF218" s="263" t="e">
        <f t="shared" si="511"/>
        <v>#DIV/0!</v>
      </c>
      <c r="DG218" s="263">
        <f t="shared" si="512"/>
        <v>0</v>
      </c>
      <c r="DH218" s="263" t="e">
        <f t="shared" si="513"/>
        <v>#DIV/0!</v>
      </c>
      <c r="DI218" s="263">
        <f t="shared" si="514"/>
        <v>0</v>
      </c>
      <c r="DJ218" s="268">
        <f t="shared" si="515"/>
        <v>0</v>
      </c>
      <c r="DL218" s="49">
        <f>'He Data'!P220/(1000000000*22413.6)</f>
        <v>0</v>
      </c>
      <c r="DM218" s="45" t="e">
        <f>DL218*('He Data'!Q220/'He Data'!P220)</f>
        <v>#DIV/0!</v>
      </c>
      <c r="DN218" s="50">
        <f t="shared" si="516"/>
        <v>0</v>
      </c>
      <c r="DO218" s="51" t="e">
        <f>DN218*('He Data'!Q220/'He Data'!P220)</f>
        <v>#DIV/0!</v>
      </c>
      <c r="DP218" s="50" t="e">
        <f t="shared" si="517"/>
        <v>#DIV/0!</v>
      </c>
      <c r="DQ218" s="50" t="e">
        <f t="shared" si="518"/>
        <v>#DIV/0!</v>
      </c>
      <c r="DR218" s="50">
        <f>('He Data'!P220/1000000000)*0.0000000008107131194</f>
        <v>0</v>
      </c>
      <c r="DS218" s="50">
        <f>('He Data'!P220/1000000000)/3785.41178*42</f>
        <v>0</v>
      </c>
      <c r="DW218" s="213">
        <f t="shared" si="591"/>
        <v>0</v>
      </c>
      <c r="DX218" s="324" t="e">
        <f t="shared" si="592"/>
        <v>#DIV/0!</v>
      </c>
      <c r="DY218" s="325" t="e">
        <f t="shared" si="519"/>
        <v>#DIV/0!</v>
      </c>
      <c r="DZ218" s="326" t="e">
        <f t="shared" si="520"/>
        <v>#DIV/0!</v>
      </c>
      <c r="EA218" s="326" t="e">
        <f t="shared" si="521"/>
        <v>#DIV/0!</v>
      </c>
      <c r="EB218" s="324" t="e">
        <f t="shared" si="522"/>
        <v>#DIV/0!</v>
      </c>
      <c r="EC218" s="326" t="e">
        <f t="shared" si="523"/>
        <v>#DIV/0!</v>
      </c>
      <c r="ED218" s="324" t="e">
        <f t="shared" si="524"/>
        <v>#DIV/0!</v>
      </c>
      <c r="EE218" s="326"/>
      <c r="EF218" s="457">
        <f>'Picking Information'!B221</f>
        <v>0</v>
      </c>
      <c r="EG218" s="459">
        <f>'Picking Information'!C221</f>
        <v>0</v>
      </c>
      <c r="EH218" s="510">
        <f>IF($EG218="a",'Alpha Ejection Compiler'!G218,IF($EG218="z",'Alpha Ejection Compiler'!N218,IF($EG218="t",'Alpha Ejection Compiler'!U218,IF($EG218="m",'Alpha Ejection Compiler'!AB218,-1))))</f>
        <v>-1</v>
      </c>
      <c r="EI218" s="511">
        <f>'Alpha Ejection Compiler'!E218</f>
        <v>-1</v>
      </c>
      <c r="EJ218" s="30">
        <f>IF($EG218="a",'Alpha Ejection Compiler'!H218,IF($EG218="z",'Alpha Ejection Compiler'!O218,IF($EG218="t",'Alpha Ejection Compiler'!V218,IF($EG218="m",'Alpha Ejection Compiler'!AC218,-1))))</f>
        <v>-1</v>
      </c>
      <c r="EK218" s="30">
        <f>IF($EG218="a",'Alpha Ejection Compiler'!I218,IF($EG218="z",'Alpha Ejection Compiler'!P218,IF($EG218="t",'Alpha Ejection Compiler'!W218,IF($EG218="m",'Alpha Ejection Compiler'!AD218,-1))))</f>
        <v>-1</v>
      </c>
      <c r="EL218" s="30">
        <f>IF($EG218="a",'Alpha Ejection Compiler'!J218,IF($EG218="z",'Alpha Ejection Compiler'!Q218,IF($EG218="t",'Alpha Ejection Compiler'!X218,IF($EG218="m",'Alpha Ejection Compiler'!AE218,-1))))</f>
        <v>-1</v>
      </c>
      <c r="EM218" s="30">
        <f>IF($EG218="a",'Alpha Ejection Compiler'!K218,IF($EG218="z",'Alpha Ejection Compiler'!R218,IF($EG218="t",'Alpha Ejection Compiler'!Y218,IF($EG218="m",'Alpha Ejection Compiler'!AF218,-1))))</f>
        <v>-1</v>
      </c>
      <c r="EN218" s="30">
        <f t="shared" si="525"/>
        <v>-1</v>
      </c>
      <c r="EO218" s="30" t="e">
        <f t="shared" si="526"/>
        <v>#DIV/0!</v>
      </c>
      <c r="EP218" s="213">
        <f t="shared" si="593"/>
        <v>0</v>
      </c>
      <c r="EQ218" s="474" t="e">
        <f t="shared" si="594"/>
        <v>#DIV/0!</v>
      </c>
      <c r="ER218" s="475" t="e">
        <f t="shared" si="527"/>
        <v>#DIV/0!</v>
      </c>
      <c r="ES218" s="473" t="e">
        <f t="shared" si="528"/>
        <v>#DIV/0!</v>
      </c>
      <c r="ET218" s="476" t="e">
        <f t="shared" si="529"/>
        <v>#DIV/0!</v>
      </c>
      <c r="EU218" s="478" t="e">
        <f t="shared" si="530"/>
        <v>#DIV/0!</v>
      </c>
      <c r="EV218" s="477" t="e">
        <f t="shared" si="531"/>
        <v>#DIV/0!</v>
      </c>
      <c r="EW218" s="474" t="e">
        <f t="shared" si="532"/>
        <v>#DIV/0!</v>
      </c>
      <c r="EX218" s="474"/>
      <c r="EZ218" s="128">
        <f t="shared" si="533"/>
        <v>0</v>
      </c>
      <c r="FA218" s="63">
        <f t="shared" si="534"/>
        <v>0</v>
      </c>
      <c r="FB218" s="67">
        <f t="shared" si="535"/>
        <v>0</v>
      </c>
      <c r="FC218" s="63">
        <f t="shared" si="536"/>
        <v>0</v>
      </c>
      <c r="FD218" s="63">
        <f t="shared" si="537"/>
        <v>0</v>
      </c>
      <c r="FE218" s="67" t="e">
        <f t="shared" si="538"/>
        <v>#DIV/0!</v>
      </c>
      <c r="FF218" s="67" t="e">
        <f t="shared" si="539"/>
        <v>#DIV/0!</v>
      </c>
      <c r="FG218" s="64" t="e">
        <f t="shared" si="540"/>
        <v>#DIV/0!</v>
      </c>
      <c r="FH218" s="65" t="e">
        <f t="shared" si="541"/>
        <v>#DIV/0!</v>
      </c>
      <c r="FI218" s="65" t="e">
        <f t="shared" si="542"/>
        <v>#DIV/0!</v>
      </c>
      <c r="FJ218" s="65" t="e">
        <f t="shared" si="543"/>
        <v>#DIV/0!</v>
      </c>
      <c r="FK218" s="63">
        <f t="shared" si="544"/>
        <v>0</v>
      </c>
      <c r="FL218" s="63" t="e">
        <f t="shared" si="545"/>
        <v>#DIV/0!</v>
      </c>
      <c r="FM218" s="63" t="e">
        <f t="shared" si="546"/>
        <v>#DIV/0!</v>
      </c>
      <c r="FN218" s="65" t="e">
        <f t="shared" si="598"/>
        <v>#DIV/0!</v>
      </c>
      <c r="FO218" s="66" t="e">
        <f t="shared" si="547"/>
        <v>#DIV/0!</v>
      </c>
      <c r="FQ218" s="73">
        <f>IF('Picking Information'!U221="Y",'Calculations Page'!FG218,-1)</f>
        <v>-1</v>
      </c>
      <c r="FR218" s="72">
        <f>IF('Picking Information'!U221="Y",'Calculations Page'!FN218,-1)</f>
        <v>-1</v>
      </c>
      <c r="FS218" s="72" t="e">
        <f>IF('Picking Information'!A221="Y",1,'Calculations Page'!X218)</f>
        <v>#DIV/0!</v>
      </c>
      <c r="FT218" s="72">
        <f t="shared" si="596"/>
        <v>99.853999999999999</v>
      </c>
      <c r="FU218" s="72" t="e">
        <f t="shared" si="548"/>
        <v>#DIV/0!</v>
      </c>
      <c r="FV218" s="72" t="e">
        <f t="shared" si="597"/>
        <v>#DIV/0!</v>
      </c>
      <c r="FW218" s="74" t="e">
        <f t="shared" si="549"/>
        <v>#DIV/0!</v>
      </c>
      <c r="FY218" s="79">
        <f t="shared" si="570"/>
        <v>0</v>
      </c>
      <c r="FZ218" s="80" t="e">
        <f t="shared" si="571"/>
        <v>#DIV/0!</v>
      </c>
      <c r="GA218" s="80">
        <f>(DE218/1000)/'Calculations Page'!EH218</f>
        <v>0</v>
      </c>
      <c r="GB218" s="80" t="e">
        <f t="shared" si="572"/>
        <v>#DIV/0!</v>
      </c>
      <c r="GC218" s="80">
        <f>(DG218/1000)/'Calculations Page'!EH218</f>
        <v>0</v>
      </c>
      <c r="GD218" s="80" t="e">
        <f t="shared" si="573"/>
        <v>#DIV/0!</v>
      </c>
      <c r="GE218" s="80">
        <f>(DI218/1000)/'Calculations Page'!EH218</f>
        <v>0</v>
      </c>
      <c r="GF218" s="80" t="e">
        <f t="shared" si="574"/>
        <v>#DIV/0!</v>
      </c>
      <c r="GG218" s="81">
        <f t="shared" si="550"/>
        <v>0</v>
      </c>
      <c r="GH218" s="516">
        <f t="shared" si="575"/>
        <v>0</v>
      </c>
      <c r="GI218" s="515"/>
      <c r="GJ218" s="243"/>
      <c r="GK218" s="85" t="str">
        <f t="shared" si="551"/>
        <v>0.000</v>
      </c>
      <c r="GL218" s="86" t="e">
        <f t="shared" si="552"/>
        <v>#DIV/0!</v>
      </c>
      <c r="GM218" s="86" t="str">
        <f t="shared" si="553"/>
        <v>0.00</v>
      </c>
      <c r="GN218" s="86" t="e">
        <f t="shared" si="554"/>
        <v>#DIV/0!</v>
      </c>
      <c r="GO218" s="86" t="str">
        <f t="shared" si="555"/>
        <v>0.00</v>
      </c>
      <c r="GP218" s="86" t="e">
        <f t="shared" si="556"/>
        <v>#DIV/0!</v>
      </c>
      <c r="GQ218" s="86" t="str">
        <f t="shared" si="557"/>
        <v>0.00</v>
      </c>
      <c r="GR218" s="86" t="e">
        <f t="shared" si="558"/>
        <v>#DIV/0!</v>
      </c>
      <c r="GS218" s="86" t="str">
        <f t="shared" si="559"/>
        <v>-1.00</v>
      </c>
      <c r="GT218" s="86" t="e">
        <f t="shared" si="560"/>
        <v>#DIV/0!</v>
      </c>
      <c r="GU218" s="86" t="e">
        <f t="shared" si="561"/>
        <v>#DIV/0!</v>
      </c>
      <c r="GV218" s="87" t="e">
        <f t="shared" si="562"/>
        <v>#DIV/0!</v>
      </c>
      <c r="GW218" s="87" t="str">
        <f t="shared" si="563"/>
        <v>-1.00</v>
      </c>
      <c r="GX218" s="129"/>
      <c r="GY218" s="93"/>
    </row>
    <row r="219" spans="1:207">
      <c r="A219" s="39">
        <f>'Picking Information'!B222</f>
        <v>0</v>
      </c>
      <c r="B219" s="40">
        <f>'Picking Information'!D222</f>
        <v>0</v>
      </c>
      <c r="C219" s="40">
        <f>'Picking Information'!E222</f>
        <v>0</v>
      </c>
      <c r="D219" s="45">
        <f>'Picking Information'!F222</f>
        <v>0</v>
      </c>
      <c r="E219" s="45">
        <v>1</v>
      </c>
      <c r="F219" s="121">
        <f>'Picking Information'!H222</f>
        <v>0</v>
      </c>
      <c r="G219" s="121">
        <f>'Picking Information'!I222</f>
        <v>0</v>
      </c>
      <c r="H219" s="121">
        <f>'Picking Information'!J222</f>
        <v>0</v>
      </c>
      <c r="I219" s="121">
        <f>'Picking Information'!K222</f>
        <v>0</v>
      </c>
      <c r="J219" s="121">
        <f t="shared" si="459"/>
        <v>0</v>
      </c>
      <c r="K219" s="121">
        <f t="shared" si="460"/>
        <v>0</v>
      </c>
      <c r="L219" s="121">
        <f t="shared" si="461"/>
        <v>0</v>
      </c>
      <c r="M219" s="121">
        <f>IF('Picking Information'!P222="N",'Calculations Page'!F219*1.5,'Calculations Page'!F219)</f>
        <v>0</v>
      </c>
      <c r="N219" s="46">
        <f>'Picking Information'!R222</f>
        <v>0</v>
      </c>
      <c r="O219" s="222"/>
      <c r="P219" s="47">
        <f t="shared" si="462"/>
        <v>0</v>
      </c>
      <c r="Q219" s="306">
        <f t="shared" si="463"/>
        <v>-1</v>
      </c>
      <c r="R219" s="47">
        <f t="shared" si="464"/>
        <v>1</v>
      </c>
      <c r="S219" s="47" t="e">
        <f t="shared" si="465"/>
        <v>#DIV/0!</v>
      </c>
      <c r="T219" s="47" t="e">
        <f t="shared" si="466"/>
        <v>#DIV/0!</v>
      </c>
      <c r="U219" s="47">
        <f t="shared" si="467"/>
        <v>0.77821011673151741</v>
      </c>
      <c r="V219" s="47" t="e">
        <f t="shared" si="468"/>
        <v>#DIV/0!</v>
      </c>
      <c r="W219" s="47" t="e">
        <f t="shared" si="469"/>
        <v>#DIV/0!</v>
      </c>
      <c r="X219" s="239" t="e">
        <f t="shared" si="470"/>
        <v>#DIV/0!</v>
      </c>
      <c r="Y219" s="306">
        <f t="shared" si="576"/>
        <v>-6350.29</v>
      </c>
      <c r="Z219" s="306">
        <f t="shared" si="577"/>
        <v>-5</v>
      </c>
      <c r="AA219" s="192"/>
      <c r="AB219" s="192"/>
      <c r="AC219" s="192"/>
      <c r="AD219" s="192"/>
      <c r="AE219" s="192"/>
      <c r="AF219" s="192"/>
      <c r="AG219" s="251">
        <f t="shared" si="564"/>
        <v>1433738424205.7283</v>
      </c>
      <c r="AH219" s="246">
        <f t="shared" si="471"/>
        <v>8608725199.2922001</v>
      </c>
      <c r="AI219" s="246">
        <f t="shared" si="565"/>
        <v>1691112105561.1543</v>
      </c>
      <c r="AJ219" s="246">
        <f t="shared" si="472"/>
        <v>13847555888.523577</v>
      </c>
      <c r="AK219" s="246">
        <f t="shared" si="566"/>
        <v>174546574.43947619</v>
      </c>
      <c r="AL219" s="246">
        <f t="shared" si="473"/>
        <v>79527107.403615773</v>
      </c>
      <c r="AM219" s="213">
        <f t="shared" si="578"/>
        <v>0</v>
      </c>
      <c r="AN219" s="256">
        <f t="shared" si="474"/>
        <v>1303284548.9639471</v>
      </c>
      <c r="AO219" s="252">
        <f t="shared" si="475"/>
        <v>1433738424205.7283</v>
      </c>
      <c r="AP219" s="252">
        <f t="shared" si="567"/>
        <v>-2.199E-3</v>
      </c>
      <c r="AQ219" s="252">
        <f t="shared" si="568"/>
        <v>-0.99998423165137618</v>
      </c>
      <c r="AR219" s="252">
        <f t="shared" si="476"/>
        <v>8608725199.2922001</v>
      </c>
      <c r="AS219" s="252">
        <f t="shared" si="569"/>
        <v>1.6318924942564423E-4</v>
      </c>
      <c r="AT219" s="252">
        <f t="shared" si="477"/>
        <v>-7.452123257462559E-2</v>
      </c>
      <c r="AU219" s="252">
        <f t="shared" si="478"/>
        <v>137290153.01859486</v>
      </c>
      <c r="AV219" s="252">
        <f t="shared" si="579"/>
        <v>9456562.6330664139</v>
      </c>
      <c r="AW219" s="252">
        <f t="shared" si="479"/>
        <v>996169.97067578149</v>
      </c>
      <c r="AX219" s="252">
        <f t="shared" si="580"/>
        <v>2673662207.5426502</v>
      </c>
      <c r="AY219" s="252">
        <f t="shared" si="581"/>
        <v>1691112105561.1543</v>
      </c>
      <c r="AZ219" s="252">
        <f t="shared" si="582"/>
        <v>-0.13029600894067567</v>
      </c>
      <c r="BA219" s="252">
        <f t="shared" si="583"/>
        <v>-1</v>
      </c>
      <c r="BB219" s="252">
        <f t="shared" si="584"/>
        <v>13847555888.523577</v>
      </c>
      <c r="BC219" s="252">
        <f t="shared" si="585"/>
        <v>5.34545603211162E-4</v>
      </c>
      <c r="BD219" s="252">
        <f t="shared" si="586"/>
        <v>-4.1025163014571245E-3</v>
      </c>
      <c r="BE219" s="252">
        <f t="shared" si="587"/>
        <v>26831629.130094022</v>
      </c>
      <c r="BF219" s="252">
        <f t="shared" si="480"/>
        <v>269331.52955150726</v>
      </c>
      <c r="BG219" s="252">
        <f t="shared" si="481"/>
        <v>124328.76421099737</v>
      </c>
      <c r="BH219" s="213"/>
      <c r="BI219" s="213"/>
      <c r="BJ219" s="213"/>
      <c r="BK219" s="213"/>
      <c r="BL219" s="213">
        <f t="shared" si="588"/>
        <v>0</v>
      </c>
      <c r="BM219" s="485">
        <f>(($AC$20-'ICPMS Data'!V220)/('ICPMS Data'!V220/$AC$12-1)*AG219)</f>
        <v>-1850960534.9337795</v>
      </c>
      <c r="BN219" s="485">
        <f t="shared" si="482"/>
        <v>1433738424205.7283</v>
      </c>
      <c r="BO219" s="485">
        <f>$AC$33-'ICPMS Data'!V220</f>
        <v>9.9999999999999995E-7</v>
      </c>
      <c r="BP219" s="485">
        <f>'ICPMS Data'!V220/$AC$12-1</f>
        <v>-1</v>
      </c>
      <c r="BQ219" s="485">
        <f t="shared" si="483"/>
        <v>8608725199.2922001</v>
      </c>
      <c r="BR219" s="485">
        <f>SQRT($AD$33^2+'ICPMS Data'!W220^2)</f>
        <v>1.0000000000000001E-9</v>
      </c>
      <c r="BS219" s="485" t="e">
        <f>BP219*SQRT(('ICPMS Data'!W220/'ICPMS Data'!V220)^2+($AE$12/$AC$12)^2)</f>
        <v>#DIV/0!</v>
      </c>
      <c r="BT219" s="485" t="e">
        <f t="shared" si="484"/>
        <v>#DIV/0!</v>
      </c>
      <c r="BU219" s="485">
        <f t="shared" si="589"/>
        <v>-13430470.148556642</v>
      </c>
      <c r="BV219" s="485" t="e">
        <f t="shared" si="485"/>
        <v>#DIV/0!</v>
      </c>
      <c r="BW219" s="485">
        <f>AI219*(($AC$21-'ICPMS Data'!X220)/('ICPMS Data'!X220/$AC$13-1))</f>
        <v>-217673186930.44394</v>
      </c>
      <c r="BX219" s="485">
        <f t="shared" si="486"/>
        <v>1691112105561.1543</v>
      </c>
      <c r="BY219" s="485">
        <f>$AC$34-'ICPMS Data'!X220</f>
        <v>9.9999999999999995E-7</v>
      </c>
      <c r="BZ219" s="485">
        <f>'ICPMS Data'!X220/$AC$13-1</f>
        <v>-1</v>
      </c>
      <c r="CA219" s="485">
        <f t="shared" si="487"/>
        <v>13847555888.523577</v>
      </c>
      <c r="CB219" s="485">
        <f>SQRT($AD$34^2+'ICPMS Data'!Y220^2)</f>
        <v>1.0000000000000001E-9</v>
      </c>
      <c r="CC219" s="485" t="e">
        <f>BZ219*SQRT(('ICPMS Data'!Y220/'ICPMS Data'!X220)^2+($AE$13/$AC$13)^2)</f>
        <v>#DIV/0!</v>
      </c>
      <c r="CD219" s="485" t="e">
        <f t="shared" si="488"/>
        <v>#DIV/0!</v>
      </c>
      <c r="CE219" s="485">
        <f>AK219*'ICPMS Data'!Z220</f>
        <v>0</v>
      </c>
      <c r="CF219" s="485" t="e">
        <f>CE219*SQRT((AL219/AK219)^2+('ICPMS Data'!AA220/'ICPMS Data'!Z220)^2)</f>
        <v>#DIV/0!</v>
      </c>
      <c r="CG219" s="213">
        <f t="shared" si="489"/>
        <v>0</v>
      </c>
      <c r="CH219" s="262">
        <f t="shared" si="490"/>
        <v>-3154245083.8977265</v>
      </c>
      <c r="CI219" s="257" t="e">
        <f t="shared" si="491"/>
        <v>#DIV/0!</v>
      </c>
      <c r="CJ219" s="257">
        <f t="shared" si="590"/>
        <v>-22887032.781623054</v>
      </c>
      <c r="CK219" s="257" t="e">
        <f t="shared" si="492"/>
        <v>#DIV/0!</v>
      </c>
      <c r="CL219" s="262">
        <f t="shared" si="493"/>
        <v>-220346849137.9866</v>
      </c>
      <c r="CM219" s="257" t="e">
        <f t="shared" si="494"/>
        <v>#DIV/0!</v>
      </c>
      <c r="CN219" s="262">
        <f t="shared" si="495"/>
        <v>-269331.52955150726</v>
      </c>
      <c r="CO219" s="257" t="e">
        <f t="shared" si="496"/>
        <v>#DIV/0!</v>
      </c>
      <c r="CP219" s="286"/>
      <c r="CQ219" s="218">
        <f t="shared" si="497"/>
        <v>0</v>
      </c>
      <c r="CR219" s="48" t="e">
        <f t="shared" si="498"/>
        <v>#DIV/0!</v>
      </c>
      <c r="CS219" s="219">
        <f t="shared" si="499"/>
        <v>0</v>
      </c>
      <c r="CT219" s="219" t="e">
        <f t="shared" si="500"/>
        <v>#DIV/0!</v>
      </c>
      <c r="CU219" s="323" t="e">
        <f t="shared" si="501"/>
        <v>#DIV/0!</v>
      </c>
      <c r="CV219" s="219">
        <f t="shared" si="502"/>
        <v>0</v>
      </c>
      <c r="CW219" s="219" t="e">
        <f t="shared" si="503"/>
        <v>#DIV/0!</v>
      </c>
      <c r="CX219" s="323" t="e">
        <f t="shared" si="504"/>
        <v>#DIV/0!</v>
      </c>
      <c r="CY219" s="48">
        <f t="shared" si="505"/>
        <v>0</v>
      </c>
      <c r="CZ219" s="48" t="e">
        <f t="shared" si="506"/>
        <v>#DIV/0!</v>
      </c>
      <c r="DA219" s="323" t="e">
        <f t="shared" si="507"/>
        <v>#DIV/0!</v>
      </c>
      <c r="DB219" s="219">
        <f t="shared" si="508"/>
        <v>0</v>
      </c>
      <c r="DC219" s="219">
        <f t="shared" si="509"/>
        <v>0</v>
      </c>
      <c r="DD219" s="213"/>
      <c r="DE219" s="267">
        <f t="shared" si="510"/>
        <v>0</v>
      </c>
      <c r="DF219" s="263" t="e">
        <f t="shared" si="511"/>
        <v>#DIV/0!</v>
      </c>
      <c r="DG219" s="263">
        <f t="shared" si="512"/>
        <v>0</v>
      </c>
      <c r="DH219" s="263" t="e">
        <f t="shared" si="513"/>
        <v>#DIV/0!</v>
      </c>
      <c r="DI219" s="263">
        <f t="shared" si="514"/>
        <v>0</v>
      </c>
      <c r="DJ219" s="268">
        <f t="shared" si="515"/>
        <v>0</v>
      </c>
      <c r="DL219" s="49">
        <f>'He Data'!P221/(1000000000*22413.6)</f>
        <v>0</v>
      </c>
      <c r="DM219" s="45" t="e">
        <f>DL219*('He Data'!Q221/'He Data'!P221)</f>
        <v>#DIV/0!</v>
      </c>
      <c r="DN219" s="50">
        <f t="shared" si="516"/>
        <v>0</v>
      </c>
      <c r="DO219" s="51" t="e">
        <f>DN219*('He Data'!Q221/'He Data'!P221)</f>
        <v>#DIV/0!</v>
      </c>
      <c r="DP219" s="50" t="e">
        <f t="shared" si="517"/>
        <v>#DIV/0!</v>
      </c>
      <c r="DQ219" s="50" t="e">
        <f t="shared" si="518"/>
        <v>#DIV/0!</v>
      </c>
      <c r="DR219" s="50">
        <f>('He Data'!P221/1000000000)*0.0000000008107131194</f>
        <v>0</v>
      </c>
      <c r="DS219" s="50">
        <f>('He Data'!P221/1000000000)/3785.41178*42</f>
        <v>0</v>
      </c>
      <c r="DW219" s="213">
        <f t="shared" si="591"/>
        <v>0</v>
      </c>
      <c r="DX219" s="324" t="e">
        <f t="shared" si="592"/>
        <v>#DIV/0!</v>
      </c>
      <c r="DY219" s="325" t="e">
        <f t="shared" si="519"/>
        <v>#DIV/0!</v>
      </c>
      <c r="DZ219" s="326" t="e">
        <f t="shared" si="520"/>
        <v>#DIV/0!</v>
      </c>
      <c r="EA219" s="326" t="e">
        <f t="shared" si="521"/>
        <v>#DIV/0!</v>
      </c>
      <c r="EB219" s="324" t="e">
        <f t="shared" si="522"/>
        <v>#DIV/0!</v>
      </c>
      <c r="EC219" s="326" t="e">
        <f t="shared" si="523"/>
        <v>#DIV/0!</v>
      </c>
      <c r="ED219" s="324" t="e">
        <f t="shared" si="524"/>
        <v>#DIV/0!</v>
      </c>
      <c r="EE219" s="326"/>
      <c r="EF219" s="457">
        <f>'Picking Information'!B222</f>
        <v>0</v>
      </c>
      <c r="EG219" s="459">
        <f>'Picking Information'!C222</f>
        <v>0</v>
      </c>
      <c r="EH219" s="510">
        <f>IF($EG219="a",'Alpha Ejection Compiler'!G219,IF($EG219="z",'Alpha Ejection Compiler'!N219,IF($EG219="t",'Alpha Ejection Compiler'!U219,IF($EG219="m",'Alpha Ejection Compiler'!AB219,-1))))</f>
        <v>-1</v>
      </c>
      <c r="EI219" s="511">
        <f>'Alpha Ejection Compiler'!E219</f>
        <v>-1</v>
      </c>
      <c r="EJ219" s="30">
        <f>IF($EG219="a",'Alpha Ejection Compiler'!H219,IF($EG219="z",'Alpha Ejection Compiler'!O219,IF($EG219="t",'Alpha Ejection Compiler'!V219,IF($EG219="m",'Alpha Ejection Compiler'!AC219,-1))))</f>
        <v>-1</v>
      </c>
      <c r="EK219" s="30">
        <f>IF($EG219="a",'Alpha Ejection Compiler'!I219,IF($EG219="z",'Alpha Ejection Compiler'!P219,IF($EG219="t",'Alpha Ejection Compiler'!W219,IF($EG219="m",'Alpha Ejection Compiler'!AD219,-1))))</f>
        <v>-1</v>
      </c>
      <c r="EL219" s="30">
        <f>IF($EG219="a",'Alpha Ejection Compiler'!J219,IF($EG219="z",'Alpha Ejection Compiler'!Q219,IF($EG219="t",'Alpha Ejection Compiler'!X219,IF($EG219="m",'Alpha Ejection Compiler'!AE219,-1))))</f>
        <v>-1</v>
      </c>
      <c r="EM219" s="30">
        <f>IF($EG219="a",'Alpha Ejection Compiler'!K219,IF($EG219="z",'Alpha Ejection Compiler'!R219,IF($EG219="t",'Alpha Ejection Compiler'!Y219,IF($EG219="m",'Alpha Ejection Compiler'!AF219,-1))))</f>
        <v>-1</v>
      </c>
      <c r="EN219" s="30">
        <f t="shared" si="525"/>
        <v>-1</v>
      </c>
      <c r="EO219" s="30" t="e">
        <f t="shared" si="526"/>
        <v>#DIV/0!</v>
      </c>
      <c r="EP219" s="213">
        <f t="shared" si="593"/>
        <v>0</v>
      </c>
      <c r="EQ219" s="474" t="e">
        <f t="shared" si="594"/>
        <v>#DIV/0!</v>
      </c>
      <c r="ER219" s="475" t="e">
        <f t="shared" si="527"/>
        <v>#DIV/0!</v>
      </c>
      <c r="ES219" s="473" t="e">
        <f t="shared" si="528"/>
        <v>#DIV/0!</v>
      </c>
      <c r="ET219" s="476" t="e">
        <f t="shared" si="529"/>
        <v>#DIV/0!</v>
      </c>
      <c r="EU219" s="478" t="e">
        <f t="shared" si="530"/>
        <v>#DIV/0!</v>
      </c>
      <c r="EV219" s="477" t="e">
        <f t="shared" si="531"/>
        <v>#DIV/0!</v>
      </c>
      <c r="EW219" s="474" t="e">
        <f t="shared" si="532"/>
        <v>#DIV/0!</v>
      </c>
      <c r="EX219" s="474"/>
      <c r="EZ219" s="128">
        <f t="shared" si="533"/>
        <v>0</v>
      </c>
      <c r="FA219" s="63">
        <f t="shared" si="534"/>
        <v>0</v>
      </c>
      <c r="FB219" s="67">
        <f t="shared" si="535"/>
        <v>0</v>
      </c>
      <c r="FC219" s="63">
        <f t="shared" si="536"/>
        <v>0</v>
      </c>
      <c r="FD219" s="63">
        <f t="shared" si="537"/>
        <v>0</v>
      </c>
      <c r="FE219" s="67" t="e">
        <f t="shared" si="538"/>
        <v>#DIV/0!</v>
      </c>
      <c r="FF219" s="67" t="e">
        <f t="shared" si="539"/>
        <v>#DIV/0!</v>
      </c>
      <c r="FG219" s="64" t="e">
        <f t="shared" si="540"/>
        <v>#DIV/0!</v>
      </c>
      <c r="FH219" s="65" t="e">
        <f t="shared" si="541"/>
        <v>#DIV/0!</v>
      </c>
      <c r="FI219" s="65" t="e">
        <f t="shared" si="542"/>
        <v>#DIV/0!</v>
      </c>
      <c r="FJ219" s="65" t="e">
        <f t="shared" si="543"/>
        <v>#DIV/0!</v>
      </c>
      <c r="FK219" s="63">
        <f t="shared" si="544"/>
        <v>0</v>
      </c>
      <c r="FL219" s="63" t="e">
        <f t="shared" si="545"/>
        <v>#DIV/0!</v>
      </c>
      <c r="FM219" s="63" t="e">
        <f t="shared" si="546"/>
        <v>#DIV/0!</v>
      </c>
      <c r="FN219" s="65" t="e">
        <f t="shared" si="598"/>
        <v>#DIV/0!</v>
      </c>
      <c r="FO219" s="66" t="e">
        <f t="shared" si="547"/>
        <v>#DIV/0!</v>
      </c>
      <c r="FQ219" s="73">
        <f>IF('Picking Information'!U222="Y",'Calculations Page'!FG219,-1)</f>
        <v>-1</v>
      </c>
      <c r="FR219" s="72">
        <f>IF('Picking Information'!U222="Y",'Calculations Page'!FN219,-1)</f>
        <v>-1</v>
      </c>
      <c r="FS219" s="72" t="e">
        <f>IF('Picking Information'!A222="Y",1,'Calculations Page'!X219)</f>
        <v>#DIV/0!</v>
      </c>
      <c r="FT219" s="72">
        <f t="shared" si="596"/>
        <v>99.853999999999999</v>
      </c>
      <c r="FU219" s="72" t="e">
        <f t="shared" si="548"/>
        <v>#DIV/0!</v>
      </c>
      <c r="FV219" s="72" t="e">
        <f t="shared" si="597"/>
        <v>#DIV/0!</v>
      </c>
      <c r="FW219" s="74" t="e">
        <f t="shared" si="549"/>
        <v>#DIV/0!</v>
      </c>
      <c r="FY219" s="79">
        <f t="shared" si="570"/>
        <v>0</v>
      </c>
      <c r="FZ219" s="80" t="e">
        <f t="shared" si="571"/>
        <v>#DIV/0!</v>
      </c>
      <c r="GA219" s="80">
        <f>(DE219/1000)/'Calculations Page'!EH219</f>
        <v>0</v>
      </c>
      <c r="GB219" s="80" t="e">
        <f t="shared" si="572"/>
        <v>#DIV/0!</v>
      </c>
      <c r="GC219" s="80">
        <f>(DG219/1000)/'Calculations Page'!EH219</f>
        <v>0</v>
      </c>
      <c r="GD219" s="80" t="e">
        <f t="shared" si="573"/>
        <v>#DIV/0!</v>
      </c>
      <c r="GE219" s="80">
        <f>(DI219/1000)/'Calculations Page'!EH219</f>
        <v>0</v>
      </c>
      <c r="GF219" s="80" t="e">
        <f t="shared" si="574"/>
        <v>#DIV/0!</v>
      </c>
      <c r="GG219" s="81">
        <f t="shared" si="550"/>
        <v>0</v>
      </c>
      <c r="GH219" s="516">
        <f t="shared" si="575"/>
        <v>0</v>
      </c>
      <c r="GI219" s="515"/>
      <c r="GJ219" s="243"/>
      <c r="GK219" s="85" t="str">
        <f t="shared" si="551"/>
        <v>0.000</v>
      </c>
      <c r="GL219" s="86" t="e">
        <f t="shared" si="552"/>
        <v>#DIV/0!</v>
      </c>
      <c r="GM219" s="86" t="str">
        <f t="shared" si="553"/>
        <v>0.00</v>
      </c>
      <c r="GN219" s="86" t="e">
        <f t="shared" si="554"/>
        <v>#DIV/0!</v>
      </c>
      <c r="GO219" s="86" t="str">
        <f t="shared" si="555"/>
        <v>0.00</v>
      </c>
      <c r="GP219" s="86" t="e">
        <f t="shared" si="556"/>
        <v>#DIV/0!</v>
      </c>
      <c r="GQ219" s="86" t="str">
        <f t="shared" si="557"/>
        <v>0.00</v>
      </c>
      <c r="GR219" s="86" t="e">
        <f t="shared" si="558"/>
        <v>#DIV/0!</v>
      </c>
      <c r="GS219" s="86" t="str">
        <f t="shared" si="559"/>
        <v>-1.00</v>
      </c>
      <c r="GT219" s="86" t="e">
        <f t="shared" si="560"/>
        <v>#DIV/0!</v>
      </c>
      <c r="GU219" s="86" t="e">
        <f t="shared" si="561"/>
        <v>#DIV/0!</v>
      </c>
      <c r="GV219" s="87" t="e">
        <f t="shared" si="562"/>
        <v>#DIV/0!</v>
      </c>
      <c r="GW219" s="87" t="str">
        <f t="shared" si="563"/>
        <v>-1.00</v>
      </c>
      <c r="GX219" s="129"/>
      <c r="GY219" s="93"/>
    </row>
    <row r="220" spans="1:207">
      <c r="A220" s="39">
        <f>'Picking Information'!B223</f>
        <v>0</v>
      </c>
      <c r="B220" s="40">
        <f>'Picking Information'!D223</f>
        <v>0</v>
      </c>
      <c r="C220" s="40">
        <f>'Picking Information'!E223</f>
        <v>0</v>
      </c>
      <c r="D220" s="45">
        <f>'Picking Information'!F223</f>
        <v>0</v>
      </c>
      <c r="E220" s="45">
        <v>1</v>
      </c>
      <c r="F220" s="121">
        <f>'Picking Information'!H223</f>
        <v>0</v>
      </c>
      <c r="G220" s="121">
        <f>'Picking Information'!I223</f>
        <v>0</v>
      </c>
      <c r="H220" s="121">
        <f>'Picking Information'!J223</f>
        <v>0</v>
      </c>
      <c r="I220" s="121">
        <f>'Picking Information'!K223</f>
        <v>0</v>
      </c>
      <c r="J220" s="121">
        <f t="shared" si="459"/>
        <v>0</v>
      </c>
      <c r="K220" s="121">
        <f t="shared" si="460"/>
        <v>0</v>
      </c>
      <c r="L220" s="121">
        <f t="shared" si="461"/>
        <v>0</v>
      </c>
      <c r="M220" s="121">
        <f>IF('Picking Information'!P223="N",'Calculations Page'!F220*1.5,'Calculations Page'!F220)</f>
        <v>0</v>
      </c>
      <c r="N220" s="46">
        <f>'Picking Information'!R223</f>
        <v>0</v>
      </c>
      <c r="O220" s="222"/>
      <c r="P220" s="47">
        <f t="shared" si="462"/>
        <v>0</v>
      </c>
      <c r="Q220" s="306">
        <f t="shared" si="463"/>
        <v>-1</v>
      </c>
      <c r="R220" s="47">
        <f t="shared" si="464"/>
        <v>1</v>
      </c>
      <c r="S220" s="47" t="e">
        <f t="shared" si="465"/>
        <v>#DIV/0!</v>
      </c>
      <c r="T220" s="47" t="e">
        <f t="shared" si="466"/>
        <v>#DIV/0!</v>
      </c>
      <c r="U220" s="47">
        <f t="shared" si="467"/>
        <v>0.77821011673151741</v>
      </c>
      <c r="V220" s="47" t="e">
        <f t="shared" si="468"/>
        <v>#DIV/0!</v>
      </c>
      <c r="W220" s="47" t="e">
        <f t="shared" si="469"/>
        <v>#DIV/0!</v>
      </c>
      <c r="X220" s="239" t="e">
        <f t="shared" si="470"/>
        <v>#DIV/0!</v>
      </c>
      <c r="Y220" s="306">
        <f t="shared" si="576"/>
        <v>-6350.29</v>
      </c>
      <c r="Z220" s="306">
        <f t="shared" si="577"/>
        <v>-5</v>
      </c>
      <c r="AA220" s="192"/>
      <c r="AB220" s="192"/>
      <c r="AC220" s="192"/>
      <c r="AD220" s="192"/>
      <c r="AE220" s="192"/>
      <c r="AF220" s="192"/>
      <c r="AG220" s="251">
        <f t="shared" si="564"/>
        <v>1433738424205.7283</v>
      </c>
      <c r="AH220" s="246">
        <f t="shared" si="471"/>
        <v>8608725199.2922001</v>
      </c>
      <c r="AI220" s="246">
        <f t="shared" si="565"/>
        <v>1691112105561.1543</v>
      </c>
      <c r="AJ220" s="246">
        <f t="shared" si="472"/>
        <v>13847555888.523577</v>
      </c>
      <c r="AK220" s="246">
        <f t="shared" si="566"/>
        <v>174546574.43947619</v>
      </c>
      <c r="AL220" s="246">
        <f t="shared" si="473"/>
        <v>79527107.403615773</v>
      </c>
      <c r="AM220" s="213">
        <f t="shared" si="578"/>
        <v>0</v>
      </c>
      <c r="AN220" s="256">
        <f t="shared" si="474"/>
        <v>1303284548.9639471</v>
      </c>
      <c r="AO220" s="252">
        <f t="shared" si="475"/>
        <v>1433738424205.7283</v>
      </c>
      <c r="AP220" s="252">
        <f t="shared" si="567"/>
        <v>-2.199E-3</v>
      </c>
      <c r="AQ220" s="252">
        <f t="shared" si="568"/>
        <v>-0.99998423165137618</v>
      </c>
      <c r="AR220" s="252">
        <f t="shared" si="476"/>
        <v>8608725199.2922001</v>
      </c>
      <c r="AS220" s="252">
        <f t="shared" si="569"/>
        <v>1.6318924942564423E-4</v>
      </c>
      <c r="AT220" s="252">
        <f t="shared" si="477"/>
        <v>-7.452123257462559E-2</v>
      </c>
      <c r="AU220" s="252">
        <f t="shared" si="478"/>
        <v>137290153.01859486</v>
      </c>
      <c r="AV220" s="252">
        <f t="shared" si="579"/>
        <v>9456562.6330664139</v>
      </c>
      <c r="AW220" s="252">
        <f t="shared" si="479"/>
        <v>996169.97067578149</v>
      </c>
      <c r="AX220" s="252">
        <f t="shared" si="580"/>
        <v>2673662207.5426502</v>
      </c>
      <c r="AY220" s="252">
        <f t="shared" si="581"/>
        <v>1691112105561.1543</v>
      </c>
      <c r="AZ220" s="252">
        <f t="shared" si="582"/>
        <v>-0.13029600894067567</v>
      </c>
      <c r="BA220" s="252">
        <f t="shared" si="583"/>
        <v>-1</v>
      </c>
      <c r="BB220" s="252">
        <f t="shared" si="584"/>
        <v>13847555888.523577</v>
      </c>
      <c r="BC220" s="252">
        <f t="shared" si="585"/>
        <v>5.34545603211162E-4</v>
      </c>
      <c r="BD220" s="252">
        <f t="shared" si="586"/>
        <v>-4.1025163014571245E-3</v>
      </c>
      <c r="BE220" s="252">
        <f t="shared" si="587"/>
        <v>26831629.130094022</v>
      </c>
      <c r="BF220" s="252">
        <f t="shared" si="480"/>
        <v>269331.52955150726</v>
      </c>
      <c r="BG220" s="252">
        <f t="shared" si="481"/>
        <v>124328.76421099737</v>
      </c>
      <c r="BH220" s="213"/>
      <c r="BI220" s="213"/>
      <c r="BJ220" s="213"/>
      <c r="BK220" s="213"/>
      <c r="BL220" s="213">
        <f t="shared" si="588"/>
        <v>0</v>
      </c>
      <c r="BM220" s="485">
        <f>(($AC$20-'ICPMS Data'!V221)/('ICPMS Data'!V221/$AC$12-1)*AG220)</f>
        <v>-1850960534.9337795</v>
      </c>
      <c r="BN220" s="485">
        <f t="shared" si="482"/>
        <v>1433738424205.7283</v>
      </c>
      <c r="BO220" s="485">
        <f>$AC$33-'ICPMS Data'!V221</f>
        <v>9.9999999999999995E-7</v>
      </c>
      <c r="BP220" s="485">
        <f>'ICPMS Data'!V221/$AC$12-1</f>
        <v>-1</v>
      </c>
      <c r="BQ220" s="485">
        <f t="shared" si="483"/>
        <v>8608725199.2922001</v>
      </c>
      <c r="BR220" s="485">
        <f>SQRT($AD$33^2+'ICPMS Data'!W221^2)</f>
        <v>1.0000000000000001E-9</v>
      </c>
      <c r="BS220" s="485" t="e">
        <f>BP220*SQRT(('ICPMS Data'!W221/'ICPMS Data'!V221)^2+($AE$12/$AC$12)^2)</f>
        <v>#DIV/0!</v>
      </c>
      <c r="BT220" s="485" t="e">
        <f t="shared" si="484"/>
        <v>#DIV/0!</v>
      </c>
      <c r="BU220" s="485">
        <f t="shared" si="589"/>
        <v>-13430470.148556642</v>
      </c>
      <c r="BV220" s="485" t="e">
        <f t="shared" si="485"/>
        <v>#DIV/0!</v>
      </c>
      <c r="BW220" s="485">
        <f>AI220*(($AC$21-'ICPMS Data'!X221)/('ICPMS Data'!X221/$AC$13-1))</f>
        <v>-217673186930.44394</v>
      </c>
      <c r="BX220" s="485">
        <f t="shared" si="486"/>
        <v>1691112105561.1543</v>
      </c>
      <c r="BY220" s="485">
        <f>$AC$34-'ICPMS Data'!X221</f>
        <v>9.9999999999999995E-7</v>
      </c>
      <c r="BZ220" s="485">
        <f>'ICPMS Data'!X221/$AC$13-1</f>
        <v>-1</v>
      </c>
      <c r="CA220" s="485">
        <f t="shared" si="487"/>
        <v>13847555888.523577</v>
      </c>
      <c r="CB220" s="485">
        <f>SQRT($AD$34^2+'ICPMS Data'!Y221^2)</f>
        <v>1.0000000000000001E-9</v>
      </c>
      <c r="CC220" s="485" t="e">
        <f>BZ220*SQRT(('ICPMS Data'!Y221/'ICPMS Data'!X221)^2+($AE$13/$AC$13)^2)</f>
        <v>#DIV/0!</v>
      </c>
      <c r="CD220" s="485" t="e">
        <f t="shared" si="488"/>
        <v>#DIV/0!</v>
      </c>
      <c r="CE220" s="485">
        <f>AK220*'ICPMS Data'!Z221</f>
        <v>0</v>
      </c>
      <c r="CF220" s="485" t="e">
        <f>CE220*SQRT((AL220/AK220)^2+('ICPMS Data'!AA221/'ICPMS Data'!Z221)^2)</f>
        <v>#DIV/0!</v>
      </c>
      <c r="CG220" s="213">
        <f t="shared" si="489"/>
        <v>0</v>
      </c>
      <c r="CH220" s="262">
        <f t="shared" si="490"/>
        <v>-3154245083.8977265</v>
      </c>
      <c r="CI220" s="257" t="e">
        <f t="shared" si="491"/>
        <v>#DIV/0!</v>
      </c>
      <c r="CJ220" s="257">
        <f t="shared" si="590"/>
        <v>-22887032.781623054</v>
      </c>
      <c r="CK220" s="257" t="e">
        <f t="shared" si="492"/>
        <v>#DIV/0!</v>
      </c>
      <c r="CL220" s="262">
        <f t="shared" si="493"/>
        <v>-220346849137.9866</v>
      </c>
      <c r="CM220" s="257" t="e">
        <f t="shared" si="494"/>
        <v>#DIV/0!</v>
      </c>
      <c r="CN220" s="262">
        <f t="shared" si="495"/>
        <v>-269331.52955150726</v>
      </c>
      <c r="CO220" s="257" t="e">
        <f t="shared" si="496"/>
        <v>#DIV/0!</v>
      </c>
      <c r="CP220" s="286"/>
      <c r="CQ220" s="218">
        <f t="shared" si="497"/>
        <v>0</v>
      </c>
      <c r="CR220" s="48" t="e">
        <f t="shared" si="498"/>
        <v>#DIV/0!</v>
      </c>
      <c r="CS220" s="219">
        <f t="shared" si="499"/>
        <v>0</v>
      </c>
      <c r="CT220" s="219" t="e">
        <f t="shared" si="500"/>
        <v>#DIV/0!</v>
      </c>
      <c r="CU220" s="323" t="e">
        <f t="shared" si="501"/>
        <v>#DIV/0!</v>
      </c>
      <c r="CV220" s="219">
        <f t="shared" si="502"/>
        <v>0</v>
      </c>
      <c r="CW220" s="219" t="e">
        <f t="shared" si="503"/>
        <v>#DIV/0!</v>
      </c>
      <c r="CX220" s="323" t="e">
        <f t="shared" si="504"/>
        <v>#DIV/0!</v>
      </c>
      <c r="CY220" s="48">
        <f t="shared" si="505"/>
        <v>0</v>
      </c>
      <c r="CZ220" s="48" t="e">
        <f t="shared" si="506"/>
        <v>#DIV/0!</v>
      </c>
      <c r="DA220" s="323" t="e">
        <f t="shared" si="507"/>
        <v>#DIV/0!</v>
      </c>
      <c r="DB220" s="219">
        <f t="shared" si="508"/>
        <v>0</v>
      </c>
      <c r="DC220" s="219">
        <f t="shared" si="509"/>
        <v>0</v>
      </c>
      <c r="DD220" s="213"/>
      <c r="DE220" s="267">
        <f t="shared" si="510"/>
        <v>0</v>
      </c>
      <c r="DF220" s="263" t="e">
        <f t="shared" si="511"/>
        <v>#DIV/0!</v>
      </c>
      <c r="DG220" s="263">
        <f t="shared" si="512"/>
        <v>0</v>
      </c>
      <c r="DH220" s="263" t="e">
        <f t="shared" si="513"/>
        <v>#DIV/0!</v>
      </c>
      <c r="DI220" s="263">
        <f t="shared" si="514"/>
        <v>0</v>
      </c>
      <c r="DJ220" s="268">
        <f t="shared" si="515"/>
        <v>0</v>
      </c>
      <c r="DL220" s="49">
        <f>'He Data'!P222/(1000000000*22413.6)</f>
        <v>0</v>
      </c>
      <c r="DM220" s="45" t="e">
        <f>DL220*('He Data'!Q222/'He Data'!P222)</f>
        <v>#DIV/0!</v>
      </c>
      <c r="DN220" s="50">
        <f t="shared" si="516"/>
        <v>0</v>
      </c>
      <c r="DO220" s="51" t="e">
        <f>DN220*('He Data'!Q222/'He Data'!P222)</f>
        <v>#DIV/0!</v>
      </c>
      <c r="DP220" s="50" t="e">
        <f t="shared" si="517"/>
        <v>#DIV/0!</v>
      </c>
      <c r="DQ220" s="50" t="e">
        <f t="shared" si="518"/>
        <v>#DIV/0!</v>
      </c>
      <c r="DR220" s="50">
        <f>('He Data'!P222/1000000000)*0.0000000008107131194</f>
        <v>0</v>
      </c>
      <c r="DS220" s="50">
        <f>('He Data'!P222/1000000000)/3785.41178*42</f>
        <v>0</v>
      </c>
      <c r="DW220" s="213">
        <f t="shared" si="591"/>
        <v>0</v>
      </c>
      <c r="DX220" s="324" t="e">
        <f t="shared" si="592"/>
        <v>#DIV/0!</v>
      </c>
      <c r="DY220" s="325" t="e">
        <f t="shared" si="519"/>
        <v>#DIV/0!</v>
      </c>
      <c r="DZ220" s="326" t="e">
        <f t="shared" si="520"/>
        <v>#DIV/0!</v>
      </c>
      <c r="EA220" s="326" t="e">
        <f t="shared" si="521"/>
        <v>#DIV/0!</v>
      </c>
      <c r="EB220" s="324" t="e">
        <f t="shared" si="522"/>
        <v>#DIV/0!</v>
      </c>
      <c r="EC220" s="326" t="e">
        <f t="shared" si="523"/>
        <v>#DIV/0!</v>
      </c>
      <c r="ED220" s="324" t="e">
        <f t="shared" si="524"/>
        <v>#DIV/0!</v>
      </c>
      <c r="EE220" s="326"/>
      <c r="EF220" s="457">
        <f>'Picking Information'!B223</f>
        <v>0</v>
      </c>
      <c r="EG220" s="459">
        <f>'Picking Information'!C223</f>
        <v>0</v>
      </c>
      <c r="EH220" s="510">
        <f>IF($EG220="a",'Alpha Ejection Compiler'!G220,IF($EG220="z",'Alpha Ejection Compiler'!N220,IF($EG220="t",'Alpha Ejection Compiler'!U220,IF($EG220="m",'Alpha Ejection Compiler'!AB220,-1))))</f>
        <v>-1</v>
      </c>
      <c r="EI220" s="511">
        <f>'Alpha Ejection Compiler'!E220</f>
        <v>-1</v>
      </c>
      <c r="EJ220" s="30">
        <f>IF($EG220="a",'Alpha Ejection Compiler'!H220,IF($EG220="z",'Alpha Ejection Compiler'!O220,IF($EG220="t",'Alpha Ejection Compiler'!V220,IF($EG220="m",'Alpha Ejection Compiler'!AC220,-1))))</f>
        <v>-1</v>
      </c>
      <c r="EK220" s="30">
        <f>IF($EG220="a",'Alpha Ejection Compiler'!I220,IF($EG220="z",'Alpha Ejection Compiler'!P220,IF($EG220="t",'Alpha Ejection Compiler'!W220,IF($EG220="m",'Alpha Ejection Compiler'!AD220,-1))))</f>
        <v>-1</v>
      </c>
      <c r="EL220" s="30">
        <f>IF($EG220="a",'Alpha Ejection Compiler'!J220,IF($EG220="z",'Alpha Ejection Compiler'!Q220,IF($EG220="t",'Alpha Ejection Compiler'!X220,IF($EG220="m",'Alpha Ejection Compiler'!AE220,-1))))</f>
        <v>-1</v>
      </c>
      <c r="EM220" s="30">
        <f>IF($EG220="a",'Alpha Ejection Compiler'!K220,IF($EG220="z",'Alpha Ejection Compiler'!R220,IF($EG220="t",'Alpha Ejection Compiler'!Y220,IF($EG220="m",'Alpha Ejection Compiler'!AF220,-1))))</f>
        <v>-1</v>
      </c>
      <c r="EN220" s="30">
        <f t="shared" si="525"/>
        <v>-1</v>
      </c>
      <c r="EO220" s="30" t="e">
        <f t="shared" si="526"/>
        <v>#DIV/0!</v>
      </c>
      <c r="EP220" s="213">
        <f t="shared" si="593"/>
        <v>0</v>
      </c>
      <c r="EQ220" s="474" t="e">
        <f t="shared" si="594"/>
        <v>#DIV/0!</v>
      </c>
      <c r="ER220" s="475" t="e">
        <f t="shared" si="527"/>
        <v>#DIV/0!</v>
      </c>
      <c r="ES220" s="473" t="e">
        <f t="shared" si="528"/>
        <v>#DIV/0!</v>
      </c>
      <c r="ET220" s="476" t="e">
        <f t="shared" si="529"/>
        <v>#DIV/0!</v>
      </c>
      <c r="EU220" s="478" t="e">
        <f t="shared" si="530"/>
        <v>#DIV/0!</v>
      </c>
      <c r="EV220" s="477" t="e">
        <f t="shared" si="531"/>
        <v>#DIV/0!</v>
      </c>
      <c r="EW220" s="474" t="e">
        <f t="shared" si="532"/>
        <v>#DIV/0!</v>
      </c>
      <c r="EX220" s="474"/>
      <c r="EZ220" s="128">
        <f t="shared" si="533"/>
        <v>0</v>
      </c>
      <c r="FA220" s="63">
        <f t="shared" si="534"/>
        <v>0</v>
      </c>
      <c r="FB220" s="67">
        <f t="shared" si="535"/>
        <v>0</v>
      </c>
      <c r="FC220" s="63">
        <f t="shared" si="536"/>
        <v>0</v>
      </c>
      <c r="FD220" s="63">
        <f t="shared" si="537"/>
        <v>0</v>
      </c>
      <c r="FE220" s="67" t="e">
        <f t="shared" si="538"/>
        <v>#DIV/0!</v>
      </c>
      <c r="FF220" s="67" t="e">
        <f t="shared" si="539"/>
        <v>#DIV/0!</v>
      </c>
      <c r="FG220" s="64" t="e">
        <f t="shared" si="540"/>
        <v>#DIV/0!</v>
      </c>
      <c r="FH220" s="65" t="e">
        <f t="shared" si="541"/>
        <v>#DIV/0!</v>
      </c>
      <c r="FI220" s="65" t="e">
        <f t="shared" si="542"/>
        <v>#DIV/0!</v>
      </c>
      <c r="FJ220" s="65" t="e">
        <f t="shared" si="543"/>
        <v>#DIV/0!</v>
      </c>
      <c r="FK220" s="63">
        <f t="shared" si="544"/>
        <v>0</v>
      </c>
      <c r="FL220" s="63" t="e">
        <f t="shared" si="545"/>
        <v>#DIV/0!</v>
      </c>
      <c r="FM220" s="63" t="e">
        <f t="shared" si="546"/>
        <v>#DIV/0!</v>
      </c>
      <c r="FN220" s="65" t="e">
        <f t="shared" si="598"/>
        <v>#DIV/0!</v>
      </c>
      <c r="FO220" s="66" t="e">
        <f t="shared" si="547"/>
        <v>#DIV/0!</v>
      </c>
      <c r="FQ220" s="73">
        <f>IF('Picking Information'!U223="Y",'Calculations Page'!FG220,-1)</f>
        <v>-1</v>
      </c>
      <c r="FR220" s="72">
        <f>IF('Picking Information'!U223="Y",'Calculations Page'!FN220,-1)</f>
        <v>-1</v>
      </c>
      <c r="FS220" s="72" t="e">
        <f>IF('Picking Information'!A223="Y",1,'Calculations Page'!X220)</f>
        <v>#DIV/0!</v>
      </c>
      <c r="FT220" s="72">
        <f t="shared" si="596"/>
        <v>99.853999999999999</v>
      </c>
      <c r="FU220" s="72" t="e">
        <f t="shared" si="548"/>
        <v>#DIV/0!</v>
      </c>
      <c r="FV220" s="72" t="e">
        <f t="shared" si="597"/>
        <v>#DIV/0!</v>
      </c>
      <c r="FW220" s="74" t="e">
        <f t="shared" si="549"/>
        <v>#DIV/0!</v>
      </c>
      <c r="FY220" s="79">
        <f t="shared" si="570"/>
        <v>0</v>
      </c>
      <c r="FZ220" s="80" t="e">
        <f t="shared" si="571"/>
        <v>#DIV/0!</v>
      </c>
      <c r="GA220" s="80">
        <f>(DE220/1000)/'Calculations Page'!EH220</f>
        <v>0</v>
      </c>
      <c r="GB220" s="80" t="e">
        <f t="shared" si="572"/>
        <v>#DIV/0!</v>
      </c>
      <c r="GC220" s="80">
        <f>(DG220/1000)/'Calculations Page'!EH220</f>
        <v>0</v>
      </c>
      <c r="GD220" s="80" t="e">
        <f t="shared" si="573"/>
        <v>#DIV/0!</v>
      </c>
      <c r="GE220" s="80">
        <f>(DI220/1000)/'Calculations Page'!EH220</f>
        <v>0</v>
      </c>
      <c r="GF220" s="80" t="e">
        <f t="shared" si="574"/>
        <v>#DIV/0!</v>
      </c>
      <c r="GG220" s="81">
        <f t="shared" si="550"/>
        <v>0</v>
      </c>
      <c r="GH220" s="516">
        <f t="shared" si="575"/>
        <v>0</v>
      </c>
      <c r="GI220" s="515"/>
      <c r="GJ220" s="243"/>
      <c r="GK220" s="85" t="str">
        <f t="shared" si="551"/>
        <v>0.000</v>
      </c>
      <c r="GL220" s="86" t="e">
        <f t="shared" si="552"/>
        <v>#DIV/0!</v>
      </c>
      <c r="GM220" s="86" t="str">
        <f t="shared" si="553"/>
        <v>0.00</v>
      </c>
      <c r="GN220" s="86" t="e">
        <f t="shared" si="554"/>
        <v>#DIV/0!</v>
      </c>
      <c r="GO220" s="86" t="str">
        <f t="shared" si="555"/>
        <v>0.00</v>
      </c>
      <c r="GP220" s="86" t="e">
        <f t="shared" si="556"/>
        <v>#DIV/0!</v>
      </c>
      <c r="GQ220" s="86" t="str">
        <f t="shared" si="557"/>
        <v>0.00</v>
      </c>
      <c r="GR220" s="86" t="e">
        <f t="shared" si="558"/>
        <v>#DIV/0!</v>
      </c>
      <c r="GS220" s="86" t="str">
        <f t="shared" si="559"/>
        <v>-1.00</v>
      </c>
      <c r="GT220" s="86" t="e">
        <f t="shared" si="560"/>
        <v>#DIV/0!</v>
      </c>
      <c r="GU220" s="86" t="e">
        <f t="shared" si="561"/>
        <v>#DIV/0!</v>
      </c>
      <c r="GV220" s="87" t="e">
        <f t="shared" si="562"/>
        <v>#DIV/0!</v>
      </c>
      <c r="GW220" s="87" t="str">
        <f t="shared" si="563"/>
        <v>-1.00</v>
      </c>
      <c r="GX220" s="129"/>
      <c r="GY220" s="93"/>
    </row>
    <row r="221" spans="1:207">
      <c r="A221" s="39">
        <f>'Picking Information'!B224</f>
        <v>0</v>
      </c>
      <c r="B221" s="40">
        <f>'Picking Information'!D224</f>
        <v>0</v>
      </c>
      <c r="C221" s="40">
        <f>'Picking Information'!E224</f>
        <v>0</v>
      </c>
      <c r="D221" s="45">
        <f>'Picking Information'!F224</f>
        <v>0</v>
      </c>
      <c r="E221" s="45">
        <v>1</v>
      </c>
      <c r="F221" s="121">
        <f>'Picking Information'!H224</f>
        <v>0</v>
      </c>
      <c r="G221" s="121">
        <f>'Picking Information'!I224</f>
        <v>0</v>
      </c>
      <c r="H221" s="121">
        <f>'Picking Information'!J224</f>
        <v>0</v>
      </c>
      <c r="I221" s="121">
        <f>'Picking Information'!K224</f>
        <v>0</v>
      </c>
      <c r="J221" s="121">
        <f t="shared" si="459"/>
        <v>0</v>
      </c>
      <c r="K221" s="121">
        <f t="shared" si="460"/>
        <v>0</v>
      </c>
      <c r="L221" s="121">
        <f t="shared" si="461"/>
        <v>0</v>
      </c>
      <c r="M221" s="121">
        <f>IF('Picking Information'!P224="N",'Calculations Page'!F221*1.5,'Calculations Page'!F221)</f>
        <v>0</v>
      </c>
      <c r="N221" s="46">
        <f>'Picking Information'!R224</f>
        <v>0</v>
      </c>
      <c r="O221" s="222"/>
      <c r="P221" s="47">
        <f t="shared" si="462"/>
        <v>0</v>
      </c>
      <c r="Q221" s="306">
        <f t="shared" si="463"/>
        <v>-1</v>
      </c>
      <c r="R221" s="47">
        <f t="shared" si="464"/>
        <v>1</v>
      </c>
      <c r="S221" s="47" t="e">
        <f t="shared" si="465"/>
        <v>#DIV/0!</v>
      </c>
      <c r="T221" s="47" t="e">
        <f t="shared" si="466"/>
        <v>#DIV/0!</v>
      </c>
      <c r="U221" s="47">
        <f t="shared" si="467"/>
        <v>0.77821011673151741</v>
      </c>
      <c r="V221" s="47" t="e">
        <f t="shared" si="468"/>
        <v>#DIV/0!</v>
      </c>
      <c r="W221" s="47" t="e">
        <f t="shared" si="469"/>
        <v>#DIV/0!</v>
      </c>
      <c r="X221" s="239" t="e">
        <f t="shared" si="470"/>
        <v>#DIV/0!</v>
      </c>
      <c r="Y221" s="306">
        <f t="shared" si="576"/>
        <v>-6350.29</v>
      </c>
      <c r="Z221" s="306">
        <f t="shared" si="577"/>
        <v>-5</v>
      </c>
      <c r="AA221" s="192"/>
      <c r="AB221" s="192"/>
      <c r="AC221" s="192"/>
      <c r="AD221" s="192"/>
      <c r="AE221" s="192"/>
      <c r="AF221" s="192"/>
      <c r="AG221" s="251">
        <f t="shared" si="564"/>
        <v>1433738424205.7283</v>
      </c>
      <c r="AH221" s="246">
        <f t="shared" si="471"/>
        <v>8608725199.2922001</v>
      </c>
      <c r="AI221" s="246">
        <f t="shared" si="565"/>
        <v>1691112105561.1543</v>
      </c>
      <c r="AJ221" s="246">
        <f t="shared" si="472"/>
        <v>13847555888.523577</v>
      </c>
      <c r="AK221" s="246">
        <f t="shared" si="566"/>
        <v>174546574.43947619</v>
      </c>
      <c r="AL221" s="246">
        <f t="shared" si="473"/>
        <v>79527107.403615773</v>
      </c>
      <c r="AM221" s="213">
        <f t="shared" si="578"/>
        <v>0</v>
      </c>
      <c r="AN221" s="256">
        <f t="shared" si="474"/>
        <v>1303284548.9639471</v>
      </c>
      <c r="AO221" s="252">
        <f t="shared" si="475"/>
        <v>1433738424205.7283</v>
      </c>
      <c r="AP221" s="252">
        <f t="shared" si="567"/>
        <v>-2.199E-3</v>
      </c>
      <c r="AQ221" s="252">
        <f t="shared" si="568"/>
        <v>-0.99998423165137618</v>
      </c>
      <c r="AR221" s="252">
        <f t="shared" si="476"/>
        <v>8608725199.2922001</v>
      </c>
      <c r="AS221" s="252">
        <f t="shared" si="569"/>
        <v>1.6318924942564423E-4</v>
      </c>
      <c r="AT221" s="252">
        <f t="shared" si="477"/>
        <v>-7.452123257462559E-2</v>
      </c>
      <c r="AU221" s="252">
        <f t="shared" si="478"/>
        <v>137290153.01859486</v>
      </c>
      <c r="AV221" s="252">
        <f t="shared" si="579"/>
        <v>9456562.6330664139</v>
      </c>
      <c r="AW221" s="252">
        <f t="shared" si="479"/>
        <v>996169.97067578149</v>
      </c>
      <c r="AX221" s="252">
        <f t="shared" si="580"/>
        <v>2673662207.5426502</v>
      </c>
      <c r="AY221" s="252">
        <f t="shared" si="581"/>
        <v>1691112105561.1543</v>
      </c>
      <c r="AZ221" s="252">
        <f t="shared" si="582"/>
        <v>-0.13029600894067567</v>
      </c>
      <c r="BA221" s="252">
        <f t="shared" si="583"/>
        <v>-1</v>
      </c>
      <c r="BB221" s="252">
        <f t="shared" si="584"/>
        <v>13847555888.523577</v>
      </c>
      <c r="BC221" s="252">
        <f t="shared" si="585"/>
        <v>5.34545603211162E-4</v>
      </c>
      <c r="BD221" s="252">
        <f t="shared" si="586"/>
        <v>-4.1025163014571245E-3</v>
      </c>
      <c r="BE221" s="252">
        <f t="shared" si="587"/>
        <v>26831629.130094022</v>
      </c>
      <c r="BF221" s="252">
        <f t="shared" si="480"/>
        <v>269331.52955150726</v>
      </c>
      <c r="BG221" s="252">
        <f t="shared" si="481"/>
        <v>124328.76421099737</v>
      </c>
      <c r="BH221" s="213"/>
      <c r="BI221" s="213"/>
      <c r="BJ221" s="213"/>
      <c r="BK221" s="213"/>
      <c r="BL221" s="213">
        <f t="shared" si="588"/>
        <v>0</v>
      </c>
      <c r="BM221" s="485">
        <f>(($AC$20-'ICPMS Data'!V222)/('ICPMS Data'!V222/$AC$12-1)*AG221)</f>
        <v>-1850960534.9337795</v>
      </c>
      <c r="BN221" s="485">
        <f t="shared" si="482"/>
        <v>1433738424205.7283</v>
      </c>
      <c r="BO221" s="485">
        <f>$AC$33-'ICPMS Data'!V222</f>
        <v>9.9999999999999995E-7</v>
      </c>
      <c r="BP221" s="485">
        <f>'ICPMS Data'!V222/$AC$12-1</f>
        <v>-1</v>
      </c>
      <c r="BQ221" s="485">
        <f t="shared" si="483"/>
        <v>8608725199.2922001</v>
      </c>
      <c r="BR221" s="485">
        <f>SQRT($AD$33^2+'ICPMS Data'!W222^2)</f>
        <v>1.0000000000000001E-9</v>
      </c>
      <c r="BS221" s="485" t="e">
        <f>BP221*SQRT(('ICPMS Data'!W222/'ICPMS Data'!V222)^2+($AE$12/$AC$12)^2)</f>
        <v>#DIV/0!</v>
      </c>
      <c r="BT221" s="485" t="e">
        <f t="shared" si="484"/>
        <v>#DIV/0!</v>
      </c>
      <c r="BU221" s="485">
        <f t="shared" si="589"/>
        <v>-13430470.148556642</v>
      </c>
      <c r="BV221" s="485" t="e">
        <f t="shared" si="485"/>
        <v>#DIV/0!</v>
      </c>
      <c r="BW221" s="485">
        <f>AI221*(($AC$21-'ICPMS Data'!X222)/('ICPMS Data'!X222/$AC$13-1))</f>
        <v>-217673186930.44394</v>
      </c>
      <c r="BX221" s="485">
        <f t="shared" si="486"/>
        <v>1691112105561.1543</v>
      </c>
      <c r="BY221" s="485">
        <f>$AC$34-'ICPMS Data'!X222</f>
        <v>9.9999999999999995E-7</v>
      </c>
      <c r="BZ221" s="485">
        <f>'ICPMS Data'!X222/$AC$13-1</f>
        <v>-1</v>
      </c>
      <c r="CA221" s="485">
        <f t="shared" si="487"/>
        <v>13847555888.523577</v>
      </c>
      <c r="CB221" s="485">
        <f>SQRT($AD$34^2+'ICPMS Data'!Y222^2)</f>
        <v>1.0000000000000001E-9</v>
      </c>
      <c r="CC221" s="485" t="e">
        <f>BZ221*SQRT(('ICPMS Data'!Y222/'ICPMS Data'!X222)^2+($AE$13/$AC$13)^2)</f>
        <v>#DIV/0!</v>
      </c>
      <c r="CD221" s="485" t="e">
        <f t="shared" si="488"/>
        <v>#DIV/0!</v>
      </c>
      <c r="CE221" s="485">
        <f>AK221*'ICPMS Data'!Z222</f>
        <v>0</v>
      </c>
      <c r="CF221" s="485" t="e">
        <f>CE221*SQRT((AL221/AK221)^2+('ICPMS Data'!AA222/'ICPMS Data'!Z222)^2)</f>
        <v>#DIV/0!</v>
      </c>
      <c r="CG221" s="213">
        <f t="shared" si="489"/>
        <v>0</v>
      </c>
      <c r="CH221" s="262">
        <f t="shared" si="490"/>
        <v>-3154245083.8977265</v>
      </c>
      <c r="CI221" s="257" t="e">
        <f t="shared" si="491"/>
        <v>#DIV/0!</v>
      </c>
      <c r="CJ221" s="257">
        <f t="shared" si="590"/>
        <v>-22887032.781623054</v>
      </c>
      <c r="CK221" s="257" t="e">
        <f t="shared" si="492"/>
        <v>#DIV/0!</v>
      </c>
      <c r="CL221" s="262">
        <f t="shared" si="493"/>
        <v>-220346849137.9866</v>
      </c>
      <c r="CM221" s="257" t="e">
        <f t="shared" si="494"/>
        <v>#DIV/0!</v>
      </c>
      <c r="CN221" s="262">
        <f t="shared" si="495"/>
        <v>-269331.52955150726</v>
      </c>
      <c r="CO221" s="257" t="e">
        <f t="shared" si="496"/>
        <v>#DIV/0!</v>
      </c>
      <c r="CP221" s="286"/>
      <c r="CQ221" s="218">
        <f t="shared" si="497"/>
        <v>0</v>
      </c>
      <c r="CR221" s="48" t="e">
        <f t="shared" si="498"/>
        <v>#DIV/0!</v>
      </c>
      <c r="CS221" s="219">
        <f t="shared" si="499"/>
        <v>0</v>
      </c>
      <c r="CT221" s="219" t="e">
        <f t="shared" si="500"/>
        <v>#DIV/0!</v>
      </c>
      <c r="CU221" s="323" t="e">
        <f t="shared" si="501"/>
        <v>#DIV/0!</v>
      </c>
      <c r="CV221" s="219">
        <f t="shared" si="502"/>
        <v>0</v>
      </c>
      <c r="CW221" s="219" t="e">
        <f t="shared" si="503"/>
        <v>#DIV/0!</v>
      </c>
      <c r="CX221" s="323" t="e">
        <f t="shared" si="504"/>
        <v>#DIV/0!</v>
      </c>
      <c r="CY221" s="48">
        <f t="shared" si="505"/>
        <v>0</v>
      </c>
      <c r="CZ221" s="48" t="e">
        <f t="shared" si="506"/>
        <v>#DIV/0!</v>
      </c>
      <c r="DA221" s="323" t="e">
        <f t="shared" si="507"/>
        <v>#DIV/0!</v>
      </c>
      <c r="DB221" s="219">
        <f t="shared" si="508"/>
        <v>0</v>
      </c>
      <c r="DC221" s="219">
        <f t="shared" si="509"/>
        <v>0</v>
      </c>
      <c r="DD221" s="213"/>
      <c r="DE221" s="267">
        <f t="shared" si="510"/>
        <v>0</v>
      </c>
      <c r="DF221" s="263" t="e">
        <f t="shared" si="511"/>
        <v>#DIV/0!</v>
      </c>
      <c r="DG221" s="263">
        <f t="shared" si="512"/>
        <v>0</v>
      </c>
      <c r="DH221" s="263" t="e">
        <f t="shared" si="513"/>
        <v>#DIV/0!</v>
      </c>
      <c r="DI221" s="263">
        <f t="shared" si="514"/>
        <v>0</v>
      </c>
      <c r="DJ221" s="268">
        <f t="shared" si="515"/>
        <v>0</v>
      </c>
      <c r="DL221" s="49">
        <f>'He Data'!P223/(1000000000*22413.6)</f>
        <v>0</v>
      </c>
      <c r="DM221" s="45" t="e">
        <f>DL221*('He Data'!Q223/'He Data'!P223)</f>
        <v>#DIV/0!</v>
      </c>
      <c r="DN221" s="50">
        <f t="shared" si="516"/>
        <v>0</v>
      </c>
      <c r="DO221" s="51" t="e">
        <f>DN221*('He Data'!Q223/'He Data'!P223)</f>
        <v>#DIV/0!</v>
      </c>
      <c r="DP221" s="50" t="e">
        <f t="shared" si="517"/>
        <v>#DIV/0!</v>
      </c>
      <c r="DQ221" s="50" t="e">
        <f t="shared" si="518"/>
        <v>#DIV/0!</v>
      </c>
      <c r="DR221" s="50">
        <f>('He Data'!P223/1000000000)*0.0000000008107131194</f>
        <v>0</v>
      </c>
      <c r="DS221" s="50">
        <f>('He Data'!P223/1000000000)/3785.41178*42</f>
        <v>0</v>
      </c>
      <c r="DW221" s="213">
        <f t="shared" si="591"/>
        <v>0</v>
      </c>
      <c r="DX221" s="324" t="e">
        <f t="shared" si="592"/>
        <v>#DIV/0!</v>
      </c>
      <c r="DY221" s="325" t="e">
        <f t="shared" si="519"/>
        <v>#DIV/0!</v>
      </c>
      <c r="DZ221" s="326" t="e">
        <f t="shared" si="520"/>
        <v>#DIV/0!</v>
      </c>
      <c r="EA221" s="326" t="e">
        <f t="shared" si="521"/>
        <v>#DIV/0!</v>
      </c>
      <c r="EB221" s="324" t="e">
        <f t="shared" si="522"/>
        <v>#DIV/0!</v>
      </c>
      <c r="EC221" s="326" t="e">
        <f t="shared" si="523"/>
        <v>#DIV/0!</v>
      </c>
      <c r="ED221" s="324" t="e">
        <f t="shared" si="524"/>
        <v>#DIV/0!</v>
      </c>
      <c r="EE221" s="326"/>
      <c r="EF221" s="457">
        <f>'Picking Information'!B224</f>
        <v>0</v>
      </c>
      <c r="EG221" s="459">
        <f>'Picking Information'!C224</f>
        <v>0</v>
      </c>
      <c r="EH221" s="510">
        <f>IF($EG221="a",'Alpha Ejection Compiler'!G221,IF($EG221="z",'Alpha Ejection Compiler'!N221,IF($EG221="t",'Alpha Ejection Compiler'!U221,IF($EG221="m",'Alpha Ejection Compiler'!AB221,-1))))</f>
        <v>-1</v>
      </c>
      <c r="EI221" s="511">
        <f>'Alpha Ejection Compiler'!E221</f>
        <v>-1</v>
      </c>
      <c r="EJ221" s="30">
        <f>IF($EG221="a",'Alpha Ejection Compiler'!H221,IF($EG221="z",'Alpha Ejection Compiler'!O221,IF($EG221="t",'Alpha Ejection Compiler'!V221,IF($EG221="m",'Alpha Ejection Compiler'!AC221,-1))))</f>
        <v>-1</v>
      </c>
      <c r="EK221" s="30">
        <f>IF($EG221="a",'Alpha Ejection Compiler'!I221,IF($EG221="z",'Alpha Ejection Compiler'!P221,IF($EG221="t",'Alpha Ejection Compiler'!W221,IF($EG221="m",'Alpha Ejection Compiler'!AD221,-1))))</f>
        <v>-1</v>
      </c>
      <c r="EL221" s="30">
        <f>IF($EG221="a",'Alpha Ejection Compiler'!J221,IF($EG221="z",'Alpha Ejection Compiler'!Q221,IF($EG221="t",'Alpha Ejection Compiler'!X221,IF($EG221="m",'Alpha Ejection Compiler'!AE221,-1))))</f>
        <v>-1</v>
      </c>
      <c r="EM221" s="30">
        <f>IF($EG221="a",'Alpha Ejection Compiler'!K221,IF($EG221="z",'Alpha Ejection Compiler'!R221,IF($EG221="t",'Alpha Ejection Compiler'!Y221,IF($EG221="m",'Alpha Ejection Compiler'!AF221,-1))))</f>
        <v>-1</v>
      </c>
      <c r="EN221" s="30">
        <f t="shared" si="525"/>
        <v>-1</v>
      </c>
      <c r="EO221" s="30" t="e">
        <f t="shared" si="526"/>
        <v>#DIV/0!</v>
      </c>
      <c r="EP221" s="213">
        <f t="shared" si="593"/>
        <v>0</v>
      </c>
      <c r="EQ221" s="474" t="e">
        <f t="shared" si="594"/>
        <v>#DIV/0!</v>
      </c>
      <c r="ER221" s="475" t="e">
        <f t="shared" si="527"/>
        <v>#DIV/0!</v>
      </c>
      <c r="ES221" s="473" t="e">
        <f t="shared" si="528"/>
        <v>#DIV/0!</v>
      </c>
      <c r="ET221" s="476" t="e">
        <f t="shared" si="529"/>
        <v>#DIV/0!</v>
      </c>
      <c r="EU221" s="478" t="e">
        <f t="shared" si="530"/>
        <v>#DIV/0!</v>
      </c>
      <c r="EV221" s="477" t="e">
        <f t="shared" si="531"/>
        <v>#DIV/0!</v>
      </c>
      <c r="EW221" s="474" t="e">
        <f t="shared" si="532"/>
        <v>#DIV/0!</v>
      </c>
      <c r="EX221" s="474"/>
      <c r="EZ221" s="128">
        <f t="shared" si="533"/>
        <v>0</v>
      </c>
      <c r="FA221" s="63">
        <f t="shared" si="534"/>
        <v>0</v>
      </c>
      <c r="FB221" s="67">
        <f t="shared" si="535"/>
        <v>0</v>
      </c>
      <c r="FC221" s="63">
        <f t="shared" si="536"/>
        <v>0</v>
      </c>
      <c r="FD221" s="63">
        <f t="shared" si="537"/>
        <v>0</v>
      </c>
      <c r="FE221" s="67" t="e">
        <f t="shared" si="538"/>
        <v>#DIV/0!</v>
      </c>
      <c r="FF221" s="67" t="e">
        <f t="shared" si="539"/>
        <v>#DIV/0!</v>
      </c>
      <c r="FG221" s="64" t="e">
        <f t="shared" si="540"/>
        <v>#DIV/0!</v>
      </c>
      <c r="FH221" s="65" t="e">
        <f t="shared" si="541"/>
        <v>#DIV/0!</v>
      </c>
      <c r="FI221" s="65" t="e">
        <f t="shared" si="542"/>
        <v>#DIV/0!</v>
      </c>
      <c r="FJ221" s="65" t="e">
        <f t="shared" si="543"/>
        <v>#DIV/0!</v>
      </c>
      <c r="FK221" s="63">
        <f t="shared" si="544"/>
        <v>0</v>
      </c>
      <c r="FL221" s="63" t="e">
        <f t="shared" si="545"/>
        <v>#DIV/0!</v>
      </c>
      <c r="FM221" s="63" t="e">
        <f t="shared" si="546"/>
        <v>#DIV/0!</v>
      </c>
      <c r="FN221" s="65" t="e">
        <f t="shared" si="598"/>
        <v>#DIV/0!</v>
      </c>
      <c r="FO221" s="66" t="e">
        <f t="shared" si="547"/>
        <v>#DIV/0!</v>
      </c>
      <c r="FQ221" s="73">
        <f>IF('Picking Information'!U224="Y",'Calculations Page'!FG221,-1)</f>
        <v>-1</v>
      </c>
      <c r="FR221" s="72">
        <f>IF('Picking Information'!U224="Y",'Calculations Page'!FN221,-1)</f>
        <v>-1</v>
      </c>
      <c r="FS221" s="72" t="e">
        <f>IF('Picking Information'!A224="Y",1,'Calculations Page'!X221)</f>
        <v>#DIV/0!</v>
      </c>
      <c r="FT221" s="72">
        <f t="shared" si="596"/>
        <v>99.853999999999999</v>
      </c>
      <c r="FU221" s="72" t="e">
        <f t="shared" si="548"/>
        <v>#DIV/0!</v>
      </c>
      <c r="FV221" s="72" t="e">
        <f t="shared" si="597"/>
        <v>#DIV/0!</v>
      </c>
      <c r="FW221" s="74" t="e">
        <f t="shared" si="549"/>
        <v>#DIV/0!</v>
      </c>
      <c r="FY221" s="79">
        <f t="shared" si="570"/>
        <v>0</v>
      </c>
      <c r="FZ221" s="80" t="e">
        <f t="shared" si="571"/>
        <v>#DIV/0!</v>
      </c>
      <c r="GA221" s="80">
        <f>(DE221/1000)/'Calculations Page'!EH221</f>
        <v>0</v>
      </c>
      <c r="GB221" s="80" t="e">
        <f t="shared" si="572"/>
        <v>#DIV/0!</v>
      </c>
      <c r="GC221" s="80">
        <f>(DG221/1000)/'Calculations Page'!EH221</f>
        <v>0</v>
      </c>
      <c r="GD221" s="80" t="e">
        <f t="shared" si="573"/>
        <v>#DIV/0!</v>
      </c>
      <c r="GE221" s="80">
        <f>(DI221/1000)/'Calculations Page'!EH221</f>
        <v>0</v>
      </c>
      <c r="GF221" s="80" t="e">
        <f t="shared" si="574"/>
        <v>#DIV/0!</v>
      </c>
      <c r="GG221" s="81">
        <f t="shared" si="550"/>
        <v>0</v>
      </c>
      <c r="GH221" s="516">
        <f t="shared" si="575"/>
        <v>0</v>
      </c>
      <c r="GI221" s="515"/>
      <c r="GJ221" s="243"/>
      <c r="GK221" s="85" t="str">
        <f t="shared" si="551"/>
        <v>0.000</v>
      </c>
      <c r="GL221" s="86" t="e">
        <f t="shared" si="552"/>
        <v>#DIV/0!</v>
      </c>
      <c r="GM221" s="86" t="str">
        <f t="shared" si="553"/>
        <v>0.00</v>
      </c>
      <c r="GN221" s="86" t="e">
        <f t="shared" si="554"/>
        <v>#DIV/0!</v>
      </c>
      <c r="GO221" s="86" t="str">
        <f t="shared" si="555"/>
        <v>0.00</v>
      </c>
      <c r="GP221" s="86" t="e">
        <f t="shared" si="556"/>
        <v>#DIV/0!</v>
      </c>
      <c r="GQ221" s="86" t="str">
        <f t="shared" si="557"/>
        <v>0.00</v>
      </c>
      <c r="GR221" s="86" t="e">
        <f t="shared" si="558"/>
        <v>#DIV/0!</v>
      </c>
      <c r="GS221" s="86" t="str">
        <f t="shared" si="559"/>
        <v>-1.00</v>
      </c>
      <c r="GT221" s="86" t="e">
        <f t="shared" si="560"/>
        <v>#DIV/0!</v>
      </c>
      <c r="GU221" s="86" t="e">
        <f t="shared" si="561"/>
        <v>#DIV/0!</v>
      </c>
      <c r="GV221" s="87" t="e">
        <f t="shared" si="562"/>
        <v>#DIV/0!</v>
      </c>
      <c r="GW221" s="87" t="str">
        <f t="shared" si="563"/>
        <v>-1.00</v>
      </c>
      <c r="GX221" s="129"/>
      <c r="GY221" s="93"/>
    </row>
    <row r="222" spans="1:207">
      <c r="A222" s="39">
        <f>'Picking Information'!B225</f>
        <v>0</v>
      </c>
      <c r="B222" s="40">
        <f>'Picking Information'!D225</f>
        <v>0</v>
      </c>
      <c r="C222" s="40">
        <f>'Picking Information'!E225</f>
        <v>0</v>
      </c>
      <c r="D222" s="45">
        <f>'Picking Information'!F225</f>
        <v>0</v>
      </c>
      <c r="E222" s="45">
        <v>1</v>
      </c>
      <c r="F222" s="121">
        <f>'Picking Information'!H225</f>
        <v>0</v>
      </c>
      <c r="G222" s="121">
        <f>'Picking Information'!I225</f>
        <v>0</v>
      </c>
      <c r="H222" s="121">
        <f>'Picking Information'!J225</f>
        <v>0</v>
      </c>
      <c r="I222" s="121">
        <f>'Picking Information'!K225</f>
        <v>0</v>
      </c>
      <c r="J222" s="121">
        <f t="shared" si="459"/>
        <v>0</v>
      </c>
      <c r="K222" s="121">
        <f t="shared" si="460"/>
        <v>0</v>
      </c>
      <c r="L222" s="121">
        <f t="shared" si="461"/>
        <v>0</v>
      </c>
      <c r="M222" s="121">
        <f>IF('Picking Information'!P225="N",'Calculations Page'!F222*1.5,'Calculations Page'!F222)</f>
        <v>0</v>
      </c>
      <c r="N222" s="46">
        <f>'Picking Information'!R225</f>
        <v>0</v>
      </c>
      <c r="O222" s="222"/>
      <c r="P222" s="47">
        <f t="shared" si="462"/>
        <v>0</v>
      </c>
      <c r="Q222" s="306">
        <f t="shared" si="463"/>
        <v>-1</v>
      </c>
      <c r="R222" s="47">
        <f t="shared" si="464"/>
        <v>1</v>
      </c>
      <c r="S222" s="47" t="e">
        <f t="shared" si="465"/>
        <v>#DIV/0!</v>
      </c>
      <c r="T222" s="47" t="e">
        <f t="shared" si="466"/>
        <v>#DIV/0!</v>
      </c>
      <c r="U222" s="47">
        <f t="shared" si="467"/>
        <v>0.77821011673151741</v>
      </c>
      <c r="V222" s="47" t="e">
        <f t="shared" si="468"/>
        <v>#DIV/0!</v>
      </c>
      <c r="W222" s="47" t="e">
        <f t="shared" si="469"/>
        <v>#DIV/0!</v>
      </c>
      <c r="X222" s="239" t="e">
        <f t="shared" si="470"/>
        <v>#DIV/0!</v>
      </c>
      <c r="Y222" s="306">
        <f t="shared" si="576"/>
        <v>-6350.29</v>
      </c>
      <c r="Z222" s="306">
        <f t="shared" si="577"/>
        <v>-5</v>
      </c>
      <c r="AA222" s="192"/>
      <c r="AB222" s="192"/>
      <c r="AC222" s="192"/>
      <c r="AD222" s="192"/>
      <c r="AE222" s="192"/>
      <c r="AF222" s="192"/>
      <c r="AG222" s="251">
        <f t="shared" si="564"/>
        <v>1433738424205.7283</v>
      </c>
      <c r="AH222" s="246">
        <f t="shared" si="471"/>
        <v>8608725199.2922001</v>
      </c>
      <c r="AI222" s="246">
        <f t="shared" si="565"/>
        <v>1691112105561.1543</v>
      </c>
      <c r="AJ222" s="246">
        <f t="shared" si="472"/>
        <v>13847555888.523577</v>
      </c>
      <c r="AK222" s="246">
        <f t="shared" si="566"/>
        <v>174546574.43947619</v>
      </c>
      <c r="AL222" s="246">
        <f t="shared" si="473"/>
        <v>79527107.403615773</v>
      </c>
      <c r="AM222" s="213">
        <f t="shared" si="578"/>
        <v>0</v>
      </c>
      <c r="AN222" s="256">
        <f t="shared" si="474"/>
        <v>1303284548.9639471</v>
      </c>
      <c r="AO222" s="252">
        <f t="shared" si="475"/>
        <v>1433738424205.7283</v>
      </c>
      <c r="AP222" s="252">
        <f t="shared" si="567"/>
        <v>-2.199E-3</v>
      </c>
      <c r="AQ222" s="252">
        <f t="shared" si="568"/>
        <v>-0.99998423165137618</v>
      </c>
      <c r="AR222" s="252">
        <f t="shared" si="476"/>
        <v>8608725199.2922001</v>
      </c>
      <c r="AS222" s="252">
        <f t="shared" si="569"/>
        <v>1.6318924942564423E-4</v>
      </c>
      <c r="AT222" s="252">
        <f t="shared" si="477"/>
        <v>-7.452123257462559E-2</v>
      </c>
      <c r="AU222" s="252">
        <f t="shared" si="478"/>
        <v>137290153.01859486</v>
      </c>
      <c r="AV222" s="252">
        <f t="shared" si="579"/>
        <v>9456562.6330664139</v>
      </c>
      <c r="AW222" s="252">
        <f t="shared" si="479"/>
        <v>996169.97067578149</v>
      </c>
      <c r="AX222" s="252">
        <f t="shared" si="580"/>
        <v>2673662207.5426502</v>
      </c>
      <c r="AY222" s="252">
        <f t="shared" si="581"/>
        <v>1691112105561.1543</v>
      </c>
      <c r="AZ222" s="252">
        <f t="shared" si="582"/>
        <v>-0.13029600894067567</v>
      </c>
      <c r="BA222" s="252">
        <f t="shared" si="583"/>
        <v>-1</v>
      </c>
      <c r="BB222" s="252">
        <f t="shared" si="584"/>
        <v>13847555888.523577</v>
      </c>
      <c r="BC222" s="252">
        <f t="shared" si="585"/>
        <v>5.34545603211162E-4</v>
      </c>
      <c r="BD222" s="252">
        <f t="shared" si="586"/>
        <v>-4.1025163014571245E-3</v>
      </c>
      <c r="BE222" s="252">
        <f t="shared" si="587"/>
        <v>26831629.130094022</v>
      </c>
      <c r="BF222" s="252">
        <f t="shared" si="480"/>
        <v>269331.52955150726</v>
      </c>
      <c r="BG222" s="252">
        <f t="shared" si="481"/>
        <v>124328.76421099737</v>
      </c>
      <c r="BH222" s="213"/>
      <c r="BI222" s="213"/>
      <c r="BJ222" s="213"/>
      <c r="BK222" s="213"/>
      <c r="BL222" s="213">
        <f t="shared" si="588"/>
        <v>0</v>
      </c>
      <c r="BM222" s="485">
        <f>(($AC$20-'ICPMS Data'!V223)/('ICPMS Data'!V223/$AC$12-1)*AG222)</f>
        <v>-1850960534.9337795</v>
      </c>
      <c r="BN222" s="485">
        <f t="shared" si="482"/>
        <v>1433738424205.7283</v>
      </c>
      <c r="BO222" s="485">
        <f>$AC$33-'ICPMS Data'!V223</f>
        <v>9.9999999999999995E-7</v>
      </c>
      <c r="BP222" s="485">
        <f>'ICPMS Data'!V223/$AC$12-1</f>
        <v>-1</v>
      </c>
      <c r="BQ222" s="485">
        <f t="shared" si="483"/>
        <v>8608725199.2922001</v>
      </c>
      <c r="BR222" s="485">
        <f>SQRT($AD$33^2+'ICPMS Data'!W223^2)</f>
        <v>1.0000000000000001E-9</v>
      </c>
      <c r="BS222" s="485" t="e">
        <f>BP222*SQRT(('ICPMS Data'!W223/'ICPMS Data'!V223)^2+($AE$12/$AC$12)^2)</f>
        <v>#DIV/0!</v>
      </c>
      <c r="BT222" s="485" t="e">
        <f t="shared" si="484"/>
        <v>#DIV/0!</v>
      </c>
      <c r="BU222" s="485">
        <f t="shared" si="589"/>
        <v>-13430470.148556642</v>
      </c>
      <c r="BV222" s="485" t="e">
        <f t="shared" si="485"/>
        <v>#DIV/0!</v>
      </c>
      <c r="BW222" s="485">
        <f>AI222*(($AC$21-'ICPMS Data'!X223)/('ICPMS Data'!X223/$AC$13-1))</f>
        <v>-217673186930.44394</v>
      </c>
      <c r="BX222" s="485">
        <f t="shared" si="486"/>
        <v>1691112105561.1543</v>
      </c>
      <c r="BY222" s="485">
        <f>$AC$34-'ICPMS Data'!X223</f>
        <v>9.9999999999999995E-7</v>
      </c>
      <c r="BZ222" s="485">
        <f>'ICPMS Data'!X223/$AC$13-1</f>
        <v>-1</v>
      </c>
      <c r="CA222" s="485">
        <f t="shared" si="487"/>
        <v>13847555888.523577</v>
      </c>
      <c r="CB222" s="485">
        <f>SQRT($AD$34^2+'ICPMS Data'!Y223^2)</f>
        <v>1.0000000000000001E-9</v>
      </c>
      <c r="CC222" s="485" t="e">
        <f>BZ222*SQRT(('ICPMS Data'!Y223/'ICPMS Data'!X223)^2+($AE$13/$AC$13)^2)</f>
        <v>#DIV/0!</v>
      </c>
      <c r="CD222" s="485" t="e">
        <f t="shared" si="488"/>
        <v>#DIV/0!</v>
      </c>
      <c r="CE222" s="485">
        <f>AK222*'ICPMS Data'!Z223</f>
        <v>0</v>
      </c>
      <c r="CF222" s="485" t="e">
        <f>CE222*SQRT((AL222/AK222)^2+('ICPMS Data'!AA223/'ICPMS Data'!Z223)^2)</f>
        <v>#DIV/0!</v>
      </c>
      <c r="CG222" s="213">
        <f t="shared" si="489"/>
        <v>0</v>
      </c>
      <c r="CH222" s="262">
        <f t="shared" si="490"/>
        <v>-3154245083.8977265</v>
      </c>
      <c r="CI222" s="257" t="e">
        <f t="shared" si="491"/>
        <v>#DIV/0!</v>
      </c>
      <c r="CJ222" s="257">
        <f t="shared" si="590"/>
        <v>-22887032.781623054</v>
      </c>
      <c r="CK222" s="257" t="e">
        <f t="shared" si="492"/>
        <v>#DIV/0!</v>
      </c>
      <c r="CL222" s="262">
        <f t="shared" si="493"/>
        <v>-220346849137.9866</v>
      </c>
      <c r="CM222" s="257" t="e">
        <f t="shared" si="494"/>
        <v>#DIV/0!</v>
      </c>
      <c r="CN222" s="262">
        <f t="shared" si="495"/>
        <v>-269331.52955150726</v>
      </c>
      <c r="CO222" s="257" t="e">
        <f t="shared" si="496"/>
        <v>#DIV/0!</v>
      </c>
      <c r="CP222" s="286"/>
      <c r="CQ222" s="218">
        <f t="shared" si="497"/>
        <v>0</v>
      </c>
      <c r="CR222" s="48" t="e">
        <f t="shared" si="498"/>
        <v>#DIV/0!</v>
      </c>
      <c r="CS222" s="219">
        <f t="shared" si="499"/>
        <v>0</v>
      </c>
      <c r="CT222" s="219" t="e">
        <f t="shared" si="500"/>
        <v>#DIV/0!</v>
      </c>
      <c r="CU222" s="323" t="e">
        <f t="shared" si="501"/>
        <v>#DIV/0!</v>
      </c>
      <c r="CV222" s="219">
        <f t="shared" si="502"/>
        <v>0</v>
      </c>
      <c r="CW222" s="219" t="e">
        <f t="shared" si="503"/>
        <v>#DIV/0!</v>
      </c>
      <c r="CX222" s="323" t="e">
        <f t="shared" si="504"/>
        <v>#DIV/0!</v>
      </c>
      <c r="CY222" s="48">
        <f t="shared" si="505"/>
        <v>0</v>
      </c>
      <c r="CZ222" s="48" t="e">
        <f t="shared" si="506"/>
        <v>#DIV/0!</v>
      </c>
      <c r="DA222" s="323" t="e">
        <f t="shared" si="507"/>
        <v>#DIV/0!</v>
      </c>
      <c r="DB222" s="219">
        <f t="shared" si="508"/>
        <v>0</v>
      </c>
      <c r="DC222" s="219">
        <f t="shared" si="509"/>
        <v>0</v>
      </c>
      <c r="DD222" s="213"/>
      <c r="DE222" s="267">
        <f t="shared" si="510"/>
        <v>0</v>
      </c>
      <c r="DF222" s="263" t="e">
        <f t="shared" si="511"/>
        <v>#DIV/0!</v>
      </c>
      <c r="DG222" s="263">
        <f t="shared" si="512"/>
        <v>0</v>
      </c>
      <c r="DH222" s="263" t="e">
        <f t="shared" si="513"/>
        <v>#DIV/0!</v>
      </c>
      <c r="DI222" s="263">
        <f t="shared" si="514"/>
        <v>0</v>
      </c>
      <c r="DJ222" s="268">
        <f t="shared" si="515"/>
        <v>0</v>
      </c>
      <c r="DL222" s="49">
        <f>'He Data'!P224/(1000000000*22413.6)</f>
        <v>0</v>
      </c>
      <c r="DM222" s="45" t="e">
        <f>DL222*('He Data'!Q224/'He Data'!P224)</f>
        <v>#DIV/0!</v>
      </c>
      <c r="DN222" s="50">
        <f t="shared" si="516"/>
        <v>0</v>
      </c>
      <c r="DO222" s="51" t="e">
        <f>DN222*('He Data'!Q224/'He Data'!P224)</f>
        <v>#DIV/0!</v>
      </c>
      <c r="DP222" s="50" t="e">
        <f t="shared" si="517"/>
        <v>#DIV/0!</v>
      </c>
      <c r="DQ222" s="50" t="e">
        <f t="shared" si="518"/>
        <v>#DIV/0!</v>
      </c>
      <c r="DR222" s="50">
        <f>('He Data'!P224/1000000000)*0.0000000008107131194</f>
        <v>0</v>
      </c>
      <c r="DS222" s="50">
        <f>('He Data'!P224/1000000000)/3785.41178*42</f>
        <v>0</v>
      </c>
      <c r="DW222" s="213">
        <f t="shared" si="591"/>
        <v>0</v>
      </c>
      <c r="DX222" s="324" t="e">
        <f t="shared" si="592"/>
        <v>#DIV/0!</v>
      </c>
      <c r="DY222" s="325" t="e">
        <f t="shared" si="519"/>
        <v>#DIV/0!</v>
      </c>
      <c r="DZ222" s="326" t="e">
        <f t="shared" si="520"/>
        <v>#DIV/0!</v>
      </c>
      <c r="EA222" s="326" t="e">
        <f t="shared" si="521"/>
        <v>#DIV/0!</v>
      </c>
      <c r="EB222" s="324" t="e">
        <f t="shared" si="522"/>
        <v>#DIV/0!</v>
      </c>
      <c r="EC222" s="326" t="e">
        <f t="shared" si="523"/>
        <v>#DIV/0!</v>
      </c>
      <c r="ED222" s="324" t="e">
        <f t="shared" si="524"/>
        <v>#DIV/0!</v>
      </c>
      <c r="EE222" s="326"/>
      <c r="EF222" s="457">
        <f>'Picking Information'!B225</f>
        <v>0</v>
      </c>
      <c r="EG222" s="459">
        <f>'Picking Information'!C225</f>
        <v>0</v>
      </c>
      <c r="EH222" s="510">
        <f>IF($EG222="a",'Alpha Ejection Compiler'!G222,IF($EG222="z",'Alpha Ejection Compiler'!N222,IF($EG222="t",'Alpha Ejection Compiler'!U222,IF($EG222="m",'Alpha Ejection Compiler'!AB222,-1))))</f>
        <v>-1</v>
      </c>
      <c r="EI222" s="511">
        <f>'Alpha Ejection Compiler'!E222</f>
        <v>-1</v>
      </c>
      <c r="EJ222" s="30">
        <f>IF($EG222="a",'Alpha Ejection Compiler'!H222,IF($EG222="z",'Alpha Ejection Compiler'!O222,IF($EG222="t",'Alpha Ejection Compiler'!V222,IF($EG222="m",'Alpha Ejection Compiler'!AC222,-1))))</f>
        <v>-1</v>
      </c>
      <c r="EK222" s="30">
        <f>IF($EG222="a",'Alpha Ejection Compiler'!I222,IF($EG222="z",'Alpha Ejection Compiler'!P222,IF($EG222="t",'Alpha Ejection Compiler'!W222,IF($EG222="m",'Alpha Ejection Compiler'!AD222,-1))))</f>
        <v>-1</v>
      </c>
      <c r="EL222" s="30">
        <f>IF($EG222="a",'Alpha Ejection Compiler'!J222,IF($EG222="z",'Alpha Ejection Compiler'!Q222,IF($EG222="t",'Alpha Ejection Compiler'!X222,IF($EG222="m",'Alpha Ejection Compiler'!AE222,-1))))</f>
        <v>-1</v>
      </c>
      <c r="EM222" s="30">
        <f>IF($EG222="a",'Alpha Ejection Compiler'!K222,IF($EG222="z",'Alpha Ejection Compiler'!R222,IF($EG222="t",'Alpha Ejection Compiler'!Y222,IF($EG222="m",'Alpha Ejection Compiler'!AF222,-1))))</f>
        <v>-1</v>
      </c>
      <c r="EN222" s="30">
        <f t="shared" si="525"/>
        <v>-1</v>
      </c>
      <c r="EO222" s="30" t="e">
        <f t="shared" si="526"/>
        <v>#DIV/0!</v>
      </c>
      <c r="EP222" s="213">
        <f t="shared" si="593"/>
        <v>0</v>
      </c>
      <c r="EQ222" s="474" t="e">
        <f t="shared" si="594"/>
        <v>#DIV/0!</v>
      </c>
      <c r="ER222" s="475" t="e">
        <f t="shared" si="527"/>
        <v>#DIV/0!</v>
      </c>
      <c r="ES222" s="473" t="e">
        <f t="shared" si="528"/>
        <v>#DIV/0!</v>
      </c>
      <c r="ET222" s="476" t="e">
        <f t="shared" si="529"/>
        <v>#DIV/0!</v>
      </c>
      <c r="EU222" s="478" t="e">
        <f t="shared" si="530"/>
        <v>#DIV/0!</v>
      </c>
      <c r="EV222" s="477" t="e">
        <f t="shared" si="531"/>
        <v>#DIV/0!</v>
      </c>
      <c r="EW222" s="474" t="e">
        <f t="shared" si="532"/>
        <v>#DIV/0!</v>
      </c>
      <c r="EX222" s="474"/>
      <c r="EZ222" s="128">
        <f t="shared" si="533"/>
        <v>0</v>
      </c>
      <c r="FA222" s="63">
        <f t="shared" si="534"/>
        <v>0</v>
      </c>
      <c r="FB222" s="67">
        <f t="shared" si="535"/>
        <v>0</v>
      </c>
      <c r="FC222" s="63">
        <f t="shared" si="536"/>
        <v>0</v>
      </c>
      <c r="FD222" s="63">
        <f t="shared" si="537"/>
        <v>0</v>
      </c>
      <c r="FE222" s="67" t="e">
        <f t="shared" si="538"/>
        <v>#DIV/0!</v>
      </c>
      <c r="FF222" s="67" t="e">
        <f t="shared" si="539"/>
        <v>#DIV/0!</v>
      </c>
      <c r="FG222" s="64" t="e">
        <f t="shared" si="540"/>
        <v>#DIV/0!</v>
      </c>
      <c r="FH222" s="65" t="e">
        <f t="shared" si="541"/>
        <v>#DIV/0!</v>
      </c>
      <c r="FI222" s="65" t="e">
        <f t="shared" si="542"/>
        <v>#DIV/0!</v>
      </c>
      <c r="FJ222" s="65" t="e">
        <f t="shared" si="543"/>
        <v>#DIV/0!</v>
      </c>
      <c r="FK222" s="63">
        <f t="shared" si="544"/>
        <v>0</v>
      </c>
      <c r="FL222" s="63" t="e">
        <f t="shared" si="545"/>
        <v>#DIV/0!</v>
      </c>
      <c r="FM222" s="63" t="e">
        <f t="shared" si="546"/>
        <v>#DIV/0!</v>
      </c>
      <c r="FN222" s="65" t="e">
        <f t="shared" si="598"/>
        <v>#DIV/0!</v>
      </c>
      <c r="FO222" s="66" t="e">
        <f t="shared" si="547"/>
        <v>#DIV/0!</v>
      </c>
      <c r="FQ222" s="73">
        <f>IF('Picking Information'!U225="Y",'Calculations Page'!FG222,-1)</f>
        <v>-1</v>
      </c>
      <c r="FR222" s="72">
        <f>IF('Picking Information'!U225="Y",'Calculations Page'!FN222,-1)</f>
        <v>-1</v>
      </c>
      <c r="FS222" s="72" t="e">
        <f>IF('Picking Information'!A225="Y",1,'Calculations Page'!X222)</f>
        <v>#DIV/0!</v>
      </c>
      <c r="FT222" s="72">
        <f t="shared" si="596"/>
        <v>99.853999999999999</v>
      </c>
      <c r="FU222" s="72" t="e">
        <f t="shared" si="548"/>
        <v>#DIV/0!</v>
      </c>
      <c r="FV222" s="72" t="e">
        <f t="shared" si="597"/>
        <v>#DIV/0!</v>
      </c>
      <c r="FW222" s="74" t="e">
        <f t="shared" si="549"/>
        <v>#DIV/0!</v>
      </c>
      <c r="FY222" s="79">
        <f t="shared" si="570"/>
        <v>0</v>
      </c>
      <c r="FZ222" s="80" t="e">
        <f t="shared" si="571"/>
        <v>#DIV/0!</v>
      </c>
      <c r="GA222" s="80">
        <f>(DE222/1000)/'Calculations Page'!EH222</f>
        <v>0</v>
      </c>
      <c r="GB222" s="80" t="e">
        <f t="shared" si="572"/>
        <v>#DIV/0!</v>
      </c>
      <c r="GC222" s="80">
        <f>(DG222/1000)/'Calculations Page'!EH222</f>
        <v>0</v>
      </c>
      <c r="GD222" s="80" t="e">
        <f t="shared" si="573"/>
        <v>#DIV/0!</v>
      </c>
      <c r="GE222" s="80">
        <f>(DI222/1000)/'Calculations Page'!EH222</f>
        <v>0</v>
      </c>
      <c r="GF222" s="80" t="e">
        <f t="shared" si="574"/>
        <v>#DIV/0!</v>
      </c>
      <c r="GG222" s="81">
        <f t="shared" si="550"/>
        <v>0</v>
      </c>
      <c r="GH222" s="516">
        <f t="shared" si="575"/>
        <v>0</v>
      </c>
      <c r="GI222" s="515"/>
      <c r="GJ222" s="243"/>
      <c r="GK222" s="85" t="str">
        <f t="shared" si="551"/>
        <v>0.000</v>
      </c>
      <c r="GL222" s="86" t="e">
        <f t="shared" si="552"/>
        <v>#DIV/0!</v>
      </c>
      <c r="GM222" s="86" t="str">
        <f t="shared" si="553"/>
        <v>0.00</v>
      </c>
      <c r="GN222" s="86" t="e">
        <f t="shared" si="554"/>
        <v>#DIV/0!</v>
      </c>
      <c r="GO222" s="86" t="str">
        <f t="shared" si="555"/>
        <v>0.00</v>
      </c>
      <c r="GP222" s="86" t="e">
        <f t="shared" si="556"/>
        <v>#DIV/0!</v>
      </c>
      <c r="GQ222" s="86" t="str">
        <f t="shared" si="557"/>
        <v>0.00</v>
      </c>
      <c r="GR222" s="86" t="e">
        <f t="shared" si="558"/>
        <v>#DIV/0!</v>
      </c>
      <c r="GS222" s="86" t="str">
        <f t="shared" si="559"/>
        <v>-1.00</v>
      </c>
      <c r="GT222" s="86" t="e">
        <f t="shared" si="560"/>
        <v>#DIV/0!</v>
      </c>
      <c r="GU222" s="86" t="e">
        <f t="shared" si="561"/>
        <v>#DIV/0!</v>
      </c>
      <c r="GV222" s="87" t="e">
        <f t="shared" si="562"/>
        <v>#DIV/0!</v>
      </c>
      <c r="GW222" s="87" t="str">
        <f t="shared" si="563"/>
        <v>-1.00</v>
      </c>
      <c r="GX222" s="129"/>
      <c r="GY222" s="93"/>
    </row>
    <row r="223" spans="1:207">
      <c r="A223" s="39">
        <f>'Picking Information'!B226</f>
        <v>0</v>
      </c>
      <c r="B223" s="40">
        <f>'Picking Information'!D226</f>
        <v>0</v>
      </c>
      <c r="C223" s="40">
        <f>'Picking Information'!E226</f>
        <v>0</v>
      </c>
      <c r="D223" s="45">
        <f>'Picking Information'!F226</f>
        <v>0</v>
      </c>
      <c r="E223" s="45">
        <v>1</v>
      </c>
      <c r="F223" s="121">
        <f>'Picking Information'!H226</f>
        <v>0</v>
      </c>
      <c r="G223" s="121">
        <f>'Picking Information'!I226</f>
        <v>0</v>
      </c>
      <c r="H223" s="121">
        <f>'Picking Information'!J226</f>
        <v>0</v>
      </c>
      <c r="I223" s="121">
        <f>'Picking Information'!K226</f>
        <v>0</v>
      </c>
      <c r="J223" s="121">
        <f t="shared" si="459"/>
        <v>0</v>
      </c>
      <c r="K223" s="121">
        <f t="shared" si="460"/>
        <v>0</v>
      </c>
      <c r="L223" s="121">
        <f t="shared" si="461"/>
        <v>0</v>
      </c>
      <c r="M223" s="121">
        <f>IF('Picking Information'!P226="N",'Calculations Page'!F223*1.5,'Calculations Page'!F223)</f>
        <v>0</v>
      </c>
      <c r="N223" s="46">
        <f>'Picking Information'!R226</f>
        <v>0</v>
      </c>
      <c r="O223" s="222"/>
      <c r="P223" s="47">
        <f t="shared" si="462"/>
        <v>0</v>
      </c>
      <c r="Q223" s="306">
        <f t="shared" si="463"/>
        <v>-1</v>
      </c>
      <c r="R223" s="47">
        <f t="shared" si="464"/>
        <v>1</v>
      </c>
      <c r="S223" s="47" t="e">
        <f t="shared" si="465"/>
        <v>#DIV/0!</v>
      </c>
      <c r="T223" s="47" t="e">
        <f t="shared" si="466"/>
        <v>#DIV/0!</v>
      </c>
      <c r="U223" s="47">
        <f t="shared" si="467"/>
        <v>0.77821011673151741</v>
      </c>
      <c r="V223" s="47" t="e">
        <f t="shared" si="468"/>
        <v>#DIV/0!</v>
      </c>
      <c r="W223" s="47" t="e">
        <f t="shared" si="469"/>
        <v>#DIV/0!</v>
      </c>
      <c r="X223" s="239" t="e">
        <f t="shared" si="470"/>
        <v>#DIV/0!</v>
      </c>
      <c r="Y223" s="306">
        <f t="shared" si="576"/>
        <v>-6350.29</v>
      </c>
      <c r="Z223" s="306">
        <f t="shared" si="577"/>
        <v>-5</v>
      </c>
      <c r="AA223" s="192"/>
      <c r="AB223" s="192"/>
      <c r="AC223" s="192"/>
      <c r="AD223" s="192"/>
      <c r="AE223" s="192"/>
      <c r="AF223" s="192"/>
      <c r="AG223" s="251">
        <f t="shared" si="564"/>
        <v>1433738424205.7283</v>
      </c>
      <c r="AH223" s="246">
        <f t="shared" si="471"/>
        <v>8608725199.2922001</v>
      </c>
      <c r="AI223" s="246">
        <f t="shared" si="565"/>
        <v>1691112105561.1543</v>
      </c>
      <c r="AJ223" s="246">
        <f t="shared" si="472"/>
        <v>13847555888.523577</v>
      </c>
      <c r="AK223" s="246">
        <f t="shared" si="566"/>
        <v>174546574.43947619</v>
      </c>
      <c r="AL223" s="246">
        <f t="shared" si="473"/>
        <v>79527107.403615773</v>
      </c>
      <c r="AM223" s="213">
        <f t="shared" si="578"/>
        <v>0</v>
      </c>
      <c r="AN223" s="256">
        <f t="shared" si="474"/>
        <v>1303284548.9639471</v>
      </c>
      <c r="AO223" s="252">
        <f t="shared" si="475"/>
        <v>1433738424205.7283</v>
      </c>
      <c r="AP223" s="252">
        <f t="shared" si="567"/>
        <v>-2.199E-3</v>
      </c>
      <c r="AQ223" s="252">
        <f t="shared" si="568"/>
        <v>-0.99998423165137618</v>
      </c>
      <c r="AR223" s="252">
        <f t="shared" si="476"/>
        <v>8608725199.2922001</v>
      </c>
      <c r="AS223" s="252">
        <f t="shared" si="569"/>
        <v>1.6318924942564423E-4</v>
      </c>
      <c r="AT223" s="252">
        <f t="shared" si="477"/>
        <v>-7.452123257462559E-2</v>
      </c>
      <c r="AU223" s="252">
        <f t="shared" si="478"/>
        <v>137290153.01859486</v>
      </c>
      <c r="AV223" s="252">
        <f t="shared" si="579"/>
        <v>9456562.6330664139</v>
      </c>
      <c r="AW223" s="252">
        <f t="shared" si="479"/>
        <v>996169.97067578149</v>
      </c>
      <c r="AX223" s="252">
        <f t="shared" si="580"/>
        <v>2673662207.5426502</v>
      </c>
      <c r="AY223" s="252">
        <f t="shared" si="581"/>
        <v>1691112105561.1543</v>
      </c>
      <c r="AZ223" s="252">
        <f t="shared" si="582"/>
        <v>-0.13029600894067567</v>
      </c>
      <c r="BA223" s="252">
        <f t="shared" si="583"/>
        <v>-1</v>
      </c>
      <c r="BB223" s="252">
        <f t="shared" si="584"/>
        <v>13847555888.523577</v>
      </c>
      <c r="BC223" s="252">
        <f t="shared" si="585"/>
        <v>5.34545603211162E-4</v>
      </c>
      <c r="BD223" s="252">
        <f t="shared" si="586"/>
        <v>-4.1025163014571245E-3</v>
      </c>
      <c r="BE223" s="252">
        <f t="shared" si="587"/>
        <v>26831629.130094022</v>
      </c>
      <c r="BF223" s="252">
        <f t="shared" si="480"/>
        <v>269331.52955150726</v>
      </c>
      <c r="BG223" s="252">
        <f t="shared" si="481"/>
        <v>124328.76421099737</v>
      </c>
      <c r="BH223" s="213"/>
      <c r="BI223" s="213"/>
      <c r="BJ223" s="213"/>
      <c r="BK223" s="213"/>
      <c r="BL223" s="213">
        <f t="shared" si="588"/>
        <v>0</v>
      </c>
      <c r="BM223" s="485">
        <f>(($AC$20-'ICPMS Data'!V224)/('ICPMS Data'!V224/$AC$12-1)*AG223)</f>
        <v>-1850960534.9337795</v>
      </c>
      <c r="BN223" s="485">
        <f t="shared" si="482"/>
        <v>1433738424205.7283</v>
      </c>
      <c r="BO223" s="485">
        <f>$AC$33-'ICPMS Data'!V224</f>
        <v>9.9999999999999995E-7</v>
      </c>
      <c r="BP223" s="485">
        <f>'ICPMS Data'!V224/$AC$12-1</f>
        <v>-1</v>
      </c>
      <c r="BQ223" s="485">
        <f t="shared" si="483"/>
        <v>8608725199.2922001</v>
      </c>
      <c r="BR223" s="485">
        <f>SQRT($AD$33^2+'ICPMS Data'!W224^2)</f>
        <v>1.0000000000000001E-9</v>
      </c>
      <c r="BS223" s="485" t="e">
        <f>BP223*SQRT(('ICPMS Data'!W224/'ICPMS Data'!V224)^2+($AE$12/$AC$12)^2)</f>
        <v>#DIV/0!</v>
      </c>
      <c r="BT223" s="485" t="e">
        <f t="shared" si="484"/>
        <v>#DIV/0!</v>
      </c>
      <c r="BU223" s="485">
        <f t="shared" si="589"/>
        <v>-13430470.148556642</v>
      </c>
      <c r="BV223" s="485" t="e">
        <f t="shared" si="485"/>
        <v>#DIV/0!</v>
      </c>
      <c r="BW223" s="485">
        <f>AI223*(($AC$21-'ICPMS Data'!X224)/('ICPMS Data'!X224/$AC$13-1))</f>
        <v>-217673186930.44394</v>
      </c>
      <c r="BX223" s="485">
        <f t="shared" si="486"/>
        <v>1691112105561.1543</v>
      </c>
      <c r="BY223" s="485">
        <f>$AC$34-'ICPMS Data'!X224</f>
        <v>9.9999999999999995E-7</v>
      </c>
      <c r="BZ223" s="485">
        <f>'ICPMS Data'!X224/$AC$13-1</f>
        <v>-1</v>
      </c>
      <c r="CA223" s="485">
        <f t="shared" si="487"/>
        <v>13847555888.523577</v>
      </c>
      <c r="CB223" s="485">
        <f>SQRT($AD$34^2+'ICPMS Data'!Y224^2)</f>
        <v>1.0000000000000001E-9</v>
      </c>
      <c r="CC223" s="485" t="e">
        <f>BZ223*SQRT(('ICPMS Data'!Y224/'ICPMS Data'!X224)^2+($AE$13/$AC$13)^2)</f>
        <v>#DIV/0!</v>
      </c>
      <c r="CD223" s="485" t="e">
        <f t="shared" si="488"/>
        <v>#DIV/0!</v>
      </c>
      <c r="CE223" s="485">
        <f>AK223*'ICPMS Data'!Z224</f>
        <v>0</v>
      </c>
      <c r="CF223" s="485" t="e">
        <f>CE223*SQRT((AL223/AK223)^2+('ICPMS Data'!AA224/'ICPMS Data'!Z224)^2)</f>
        <v>#DIV/0!</v>
      </c>
      <c r="CG223" s="213">
        <f t="shared" si="489"/>
        <v>0</v>
      </c>
      <c r="CH223" s="262">
        <f t="shared" si="490"/>
        <v>-3154245083.8977265</v>
      </c>
      <c r="CI223" s="257" t="e">
        <f t="shared" si="491"/>
        <v>#DIV/0!</v>
      </c>
      <c r="CJ223" s="257">
        <f t="shared" si="590"/>
        <v>-22887032.781623054</v>
      </c>
      <c r="CK223" s="257" t="e">
        <f t="shared" si="492"/>
        <v>#DIV/0!</v>
      </c>
      <c r="CL223" s="262">
        <f t="shared" si="493"/>
        <v>-220346849137.9866</v>
      </c>
      <c r="CM223" s="257" t="e">
        <f t="shared" si="494"/>
        <v>#DIV/0!</v>
      </c>
      <c r="CN223" s="262">
        <f t="shared" si="495"/>
        <v>-269331.52955150726</v>
      </c>
      <c r="CO223" s="257" t="e">
        <f t="shared" si="496"/>
        <v>#DIV/0!</v>
      </c>
      <c r="CP223" s="286"/>
      <c r="CQ223" s="218">
        <f t="shared" si="497"/>
        <v>0</v>
      </c>
      <c r="CR223" s="48" t="e">
        <f t="shared" si="498"/>
        <v>#DIV/0!</v>
      </c>
      <c r="CS223" s="219">
        <f t="shared" si="499"/>
        <v>0</v>
      </c>
      <c r="CT223" s="219" t="e">
        <f t="shared" si="500"/>
        <v>#DIV/0!</v>
      </c>
      <c r="CU223" s="323" t="e">
        <f t="shared" si="501"/>
        <v>#DIV/0!</v>
      </c>
      <c r="CV223" s="219">
        <f t="shared" si="502"/>
        <v>0</v>
      </c>
      <c r="CW223" s="219" t="e">
        <f t="shared" si="503"/>
        <v>#DIV/0!</v>
      </c>
      <c r="CX223" s="323" t="e">
        <f t="shared" si="504"/>
        <v>#DIV/0!</v>
      </c>
      <c r="CY223" s="48">
        <f t="shared" si="505"/>
        <v>0</v>
      </c>
      <c r="CZ223" s="48" t="e">
        <f t="shared" si="506"/>
        <v>#DIV/0!</v>
      </c>
      <c r="DA223" s="323" t="e">
        <f t="shared" si="507"/>
        <v>#DIV/0!</v>
      </c>
      <c r="DB223" s="219">
        <f t="shared" si="508"/>
        <v>0</v>
      </c>
      <c r="DC223" s="219">
        <f t="shared" si="509"/>
        <v>0</v>
      </c>
      <c r="DD223" s="213"/>
      <c r="DE223" s="267">
        <f t="shared" si="510"/>
        <v>0</v>
      </c>
      <c r="DF223" s="263" t="e">
        <f t="shared" si="511"/>
        <v>#DIV/0!</v>
      </c>
      <c r="DG223" s="263">
        <f t="shared" si="512"/>
        <v>0</v>
      </c>
      <c r="DH223" s="263" t="e">
        <f t="shared" si="513"/>
        <v>#DIV/0!</v>
      </c>
      <c r="DI223" s="263">
        <f t="shared" si="514"/>
        <v>0</v>
      </c>
      <c r="DJ223" s="268">
        <f t="shared" si="515"/>
        <v>0</v>
      </c>
      <c r="DL223" s="49">
        <f>'He Data'!P225/(1000000000*22413.6)</f>
        <v>0</v>
      </c>
      <c r="DM223" s="45" t="e">
        <f>DL223*('He Data'!Q225/'He Data'!P225)</f>
        <v>#DIV/0!</v>
      </c>
      <c r="DN223" s="50">
        <f t="shared" si="516"/>
        <v>0</v>
      </c>
      <c r="DO223" s="51" t="e">
        <f>DN223*('He Data'!Q225/'He Data'!P225)</f>
        <v>#DIV/0!</v>
      </c>
      <c r="DP223" s="50" t="e">
        <f t="shared" si="517"/>
        <v>#DIV/0!</v>
      </c>
      <c r="DQ223" s="50" t="e">
        <f t="shared" si="518"/>
        <v>#DIV/0!</v>
      </c>
      <c r="DR223" s="50">
        <f>('He Data'!P225/1000000000)*0.0000000008107131194</f>
        <v>0</v>
      </c>
      <c r="DS223" s="50">
        <f>('He Data'!P225/1000000000)/3785.41178*42</f>
        <v>0</v>
      </c>
      <c r="DW223" s="213">
        <f t="shared" si="591"/>
        <v>0</v>
      </c>
      <c r="DX223" s="324" t="e">
        <f t="shared" si="592"/>
        <v>#DIV/0!</v>
      </c>
      <c r="DY223" s="325" t="e">
        <f t="shared" si="519"/>
        <v>#DIV/0!</v>
      </c>
      <c r="DZ223" s="326" t="e">
        <f t="shared" si="520"/>
        <v>#DIV/0!</v>
      </c>
      <c r="EA223" s="326" t="e">
        <f t="shared" si="521"/>
        <v>#DIV/0!</v>
      </c>
      <c r="EB223" s="324" t="e">
        <f t="shared" si="522"/>
        <v>#DIV/0!</v>
      </c>
      <c r="EC223" s="326" t="e">
        <f t="shared" si="523"/>
        <v>#DIV/0!</v>
      </c>
      <c r="ED223" s="324" t="e">
        <f t="shared" si="524"/>
        <v>#DIV/0!</v>
      </c>
      <c r="EE223" s="326"/>
      <c r="EF223" s="457">
        <f>'Picking Information'!B226</f>
        <v>0</v>
      </c>
      <c r="EG223" s="459">
        <f>'Picking Information'!C226</f>
        <v>0</v>
      </c>
      <c r="EH223" s="510">
        <f>IF($EG223="a",'Alpha Ejection Compiler'!G223,IF($EG223="z",'Alpha Ejection Compiler'!N223,IF($EG223="t",'Alpha Ejection Compiler'!U223,IF($EG223="m",'Alpha Ejection Compiler'!AB223,-1))))</f>
        <v>-1</v>
      </c>
      <c r="EI223" s="511">
        <f>'Alpha Ejection Compiler'!E223</f>
        <v>-1</v>
      </c>
      <c r="EJ223" s="30">
        <f>IF($EG223="a",'Alpha Ejection Compiler'!H223,IF($EG223="z",'Alpha Ejection Compiler'!O223,IF($EG223="t",'Alpha Ejection Compiler'!V223,IF($EG223="m",'Alpha Ejection Compiler'!AC223,-1))))</f>
        <v>-1</v>
      </c>
      <c r="EK223" s="30">
        <f>IF($EG223="a",'Alpha Ejection Compiler'!I223,IF($EG223="z",'Alpha Ejection Compiler'!P223,IF($EG223="t",'Alpha Ejection Compiler'!W223,IF($EG223="m",'Alpha Ejection Compiler'!AD223,-1))))</f>
        <v>-1</v>
      </c>
      <c r="EL223" s="30">
        <f>IF($EG223="a",'Alpha Ejection Compiler'!J223,IF($EG223="z",'Alpha Ejection Compiler'!Q223,IF($EG223="t",'Alpha Ejection Compiler'!X223,IF($EG223="m",'Alpha Ejection Compiler'!AE223,-1))))</f>
        <v>-1</v>
      </c>
      <c r="EM223" s="30">
        <f>IF($EG223="a",'Alpha Ejection Compiler'!K223,IF($EG223="z",'Alpha Ejection Compiler'!R223,IF($EG223="t",'Alpha Ejection Compiler'!Y223,IF($EG223="m",'Alpha Ejection Compiler'!AF223,-1))))</f>
        <v>-1</v>
      </c>
      <c r="EN223" s="30">
        <f t="shared" si="525"/>
        <v>-1</v>
      </c>
      <c r="EO223" s="30" t="e">
        <f t="shared" si="526"/>
        <v>#DIV/0!</v>
      </c>
      <c r="EP223" s="213">
        <f t="shared" si="593"/>
        <v>0</v>
      </c>
      <c r="EQ223" s="474" t="e">
        <f t="shared" si="594"/>
        <v>#DIV/0!</v>
      </c>
      <c r="ER223" s="475" t="e">
        <f t="shared" si="527"/>
        <v>#DIV/0!</v>
      </c>
      <c r="ES223" s="473" t="e">
        <f t="shared" si="528"/>
        <v>#DIV/0!</v>
      </c>
      <c r="ET223" s="476" t="e">
        <f t="shared" si="529"/>
        <v>#DIV/0!</v>
      </c>
      <c r="EU223" s="478" t="e">
        <f t="shared" si="530"/>
        <v>#DIV/0!</v>
      </c>
      <c r="EV223" s="477" t="e">
        <f t="shared" si="531"/>
        <v>#DIV/0!</v>
      </c>
      <c r="EW223" s="474" t="e">
        <f t="shared" si="532"/>
        <v>#DIV/0!</v>
      </c>
      <c r="EX223" s="474"/>
      <c r="EZ223" s="128">
        <f t="shared" si="533"/>
        <v>0</v>
      </c>
      <c r="FA223" s="63">
        <f t="shared" si="534"/>
        <v>0</v>
      </c>
      <c r="FB223" s="67">
        <f t="shared" si="535"/>
        <v>0</v>
      </c>
      <c r="FC223" s="63">
        <f t="shared" si="536"/>
        <v>0</v>
      </c>
      <c r="FD223" s="63">
        <f t="shared" si="537"/>
        <v>0</v>
      </c>
      <c r="FE223" s="67" t="e">
        <f t="shared" si="538"/>
        <v>#DIV/0!</v>
      </c>
      <c r="FF223" s="67" t="e">
        <f t="shared" si="539"/>
        <v>#DIV/0!</v>
      </c>
      <c r="FG223" s="64" t="e">
        <f t="shared" si="540"/>
        <v>#DIV/0!</v>
      </c>
      <c r="FH223" s="65" t="e">
        <f t="shared" si="541"/>
        <v>#DIV/0!</v>
      </c>
      <c r="FI223" s="65" t="e">
        <f t="shared" si="542"/>
        <v>#DIV/0!</v>
      </c>
      <c r="FJ223" s="65" t="e">
        <f t="shared" si="543"/>
        <v>#DIV/0!</v>
      </c>
      <c r="FK223" s="63">
        <f t="shared" si="544"/>
        <v>0</v>
      </c>
      <c r="FL223" s="63" t="e">
        <f t="shared" si="545"/>
        <v>#DIV/0!</v>
      </c>
      <c r="FM223" s="63" t="e">
        <f t="shared" si="546"/>
        <v>#DIV/0!</v>
      </c>
      <c r="FN223" s="65" t="e">
        <f t="shared" si="598"/>
        <v>#DIV/0!</v>
      </c>
      <c r="FO223" s="66" t="e">
        <f t="shared" si="547"/>
        <v>#DIV/0!</v>
      </c>
      <c r="FQ223" s="73">
        <f>IF('Picking Information'!U226="Y",'Calculations Page'!FG223,-1)</f>
        <v>-1</v>
      </c>
      <c r="FR223" s="72">
        <f>IF('Picking Information'!U226="Y",'Calculations Page'!FN223,-1)</f>
        <v>-1</v>
      </c>
      <c r="FS223" s="72" t="e">
        <f>IF('Picking Information'!A226="Y",1,'Calculations Page'!X223)</f>
        <v>#DIV/0!</v>
      </c>
      <c r="FT223" s="72">
        <f t="shared" si="596"/>
        <v>99.853999999999999</v>
      </c>
      <c r="FU223" s="72" t="e">
        <f t="shared" si="548"/>
        <v>#DIV/0!</v>
      </c>
      <c r="FV223" s="72" t="e">
        <f t="shared" si="597"/>
        <v>#DIV/0!</v>
      </c>
      <c r="FW223" s="74" t="e">
        <f t="shared" si="549"/>
        <v>#DIV/0!</v>
      </c>
      <c r="FY223" s="79">
        <f t="shared" si="570"/>
        <v>0</v>
      </c>
      <c r="FZ223" s="80" t="e">
        <f t="shared" si="571"/>
        <v>#DIV/0!</v>
      </c>
      <c r="GA223" s="80">
        <f>(DE223/1000)/'Calculations Page'!EH223</f>
        <v>0</v>
      </c>
      <c r="GB223" s="80" t="e">
        <f t="shared" si="572"/>
        <v>#DIV/0!</v>
      </c>
      <c r="GC223" s="80">
        <f>(DG223/1000)/'Calculations Page'!EH223</f>
        <v>0</v>
      </c>
      <c r="GD223" s="80" t="e">
        <f t="shared" si="573"/>
        <v>#DIV/0!</v>
      </c>
      <c r="GE223" s="80">
        <f>(DI223/1000)/'Calculations Page'!EH223</f>
        <v>0</v>
      </c>
      <c r="GF223" s="80" t="e">
        <f t="shared" si="574"/>
        <v>#DIV/0!</v>
      </c>
      <c r="GG223" s="81">
        <f t="shared" si="550"/>
        <v>0</v>
      </c>
      <c r="GH223" s="516">
        <f t="shared" si="575"/>
        <v>0</v>
      </c>
      <c r="GI223" s="515"/>
      <c r="GJ223" s="243"/>
      <c r="GK223" s="85" t="str">
        <f t="shared" si="551"/>
        <v>0.000</v>
      </c>
      <c r="GL223" s="86" t="e">
        <f t="shared" si="552"/>
        <v>#DIV/0!</v>
      </c>
      <c r="GM223" s="86" t="str">
        <f t="shared" si="553"/>
        <v>0.00</v>
      </c>
      <c r="GN223" s="86" t="e">
        <f t="shared" si="554"/>
        <v>#DIV/0!</v>
      </c>
      <c r="GO223" s="86" t="str">
        <f t="shared" si="555"/>
        <v>0.00</v>
      </c>
      <c r="GP223" s="86" t="e">
        <f t="shared" si="556"/>
        <v>#DIV/0!</v>
      </c>
      <c r="GQ223" s="86" t="str">
        <f t="shared" si="557"/>
        <v>0.00</v>
      </c>
      <c r="GR223" s="86" t="e">
        <f t="shared" si="558"/>
        <v>#DIV/0!</v>
      </c>
      <c r="GS223" s="86" t="str">
        <f t="shared" si="559"/>
        <v>-1.00</v>
      </c>
      <c r="GT223" s="86" t="e">
        <f t="shared" si="560"/>
        <v>#DIV/0!</v>
      </c>
      <c r="GU223" s="86" t="e">
        <f t="shared" si="561"/>
        <v>#DIV/0!</v>
      </c>
      <c r="GV223" s="87" t="e">
        <f t="shared" si="562"/>
        <v>#DIV/0!</v>
      </c>
      <c r="GW223" s="87" t="str">
        <f t="shared" si="563"/>
        <v>-1.00</v>
      </c>
      <c r="GX223" s="129"/>
      <c r="GY223" s="93"/>
    </row>
    <row r="224" spans="1:207">
      <c r="A224" s="39">
        <f>'Picking Information'!B227</f>
        <v>0</v>
      </c>
      <c r="B224" s="40">
        <f>'Picking Information'!D227</f>
        <v>0</v>
      </c>
      <c r="C224" s="40">
        <f>'Picking Information'!E227</f>
        <v>0</v>
      </c>
      <c r="D224" s="45">
        <f>'Picking Information'!F227</f>
        <v>0</v>
      </c>
      <c r="E224" s="45">
        <v>1</v>
      </c>
      <c r="F224" s="121">
        <f>'Picking Information'!H227</f>
        <v>0</v>
      </c>
      <c r="G224" s="121">
        <f>'Picking Information'!I227</f>
        <v>0</v>
      </c>
      <c r="H224" s="121">
        <f>'Picking Information'!J227</f>
        <v>0</v>
      </c>
      <c r="I224" s="121">
        <f>'Picking Information'!K227</f>
        <v>0</v>
      </c>
      <c r="J224" s="121">
        <f t="shared" si="459"/>
        <v>0</v>
      </c>
      <c r="K224" s="121">
        <f t="shared" si="460"/>
        <v>0</v>
      </c>
      <c r="L224" s="121">
        <f t="shared" si="461"/>
        <v>0</v>
      </c>
      <c r="M224" s="121">
        <f>IF('Picking Information'!P227="N",'Calculations Page'!F224*1.5,'Calculations Page'!F224)</f>
        <v>0</v>
      </c>
      <c r="N224" s="46">
        <f>'Picking Information'!R227</f>
        <v>0</v>
      </c>
      <c r="O224" s="222"/>
      <c r="P224" s="47">
        <f t="shared" si="462"/>
        <v>0</v>
      </c>
      <c r="Q224" s="306">
        <f t="shared" si="463"/>
        <v>-1</v>
      </c>
      <c r="R224" s="47">
        <f t="shared" si="464"/>
        <v>1</v>
      </c>
      <c r="S224" s="47" t="e">
        <f t="shared" si="465"/>
        <v>#DIV/0!</v>
      </c>
      <c r="T224" s="47" t="e">
        <f t="shared" si="466"/>
        <v>#DIV/0!</v>
      </c>
      <c r="U224" s="47">
        <f t="shared" si="467"/>
        <v>0.77821011673151741</v>
      </c>
      <c r="V224" s="47" t="e">
        <f t="shared" si="468"/>
        <v>#DIV/0!</v>
      </c>
      <c r="W224" s="47" t="e">
        <f t="shared" si="469"/>
        <v>#DIV/0!</v>
      </c>
      <c r="X224" s="239" t="e">
        <f t="shared" si="470"/>
        <v>#DIV/0!</v>
      </c>
      <c r="Y224" s="306">
        <f t="shared" si="576"/>
        <v>-6350.29</v>
      </c>
      <c r="Z224" s="306">
        <f t="shared" si="577"/>
        <v>-5</v>
      </c>
      <c r="AA224" s="192"/>
      <c r="AB224" s="192"/>
      <c r="AC224" s="192"/>
      <c r="AD224" s="192"/>
      <c r="AE224" s="192"/>
      <c r="AF224" s="192"/>
      <c r="AG224" s="251">
        <f t="shared" si="564"/>
        <v>1433738424205.7283</v>
      </c>
      <c r="AH224" s="246">
        <f t="shared" si="471"/>
        <v>8608725199.2922001</v>
      </c>
      <c r="AI224" s="246">
        <f t="shared" si="565"/>
        <v>1691112105561.1543</v>
      </c>
      <c r="AJ224" s="246">
        <f t="shared" si="472"/>
        <v>13847555888.523577</v>
      </c>
      <c r="AK224" s="246">
        <f t="shared" si="566"/>
        <v>174546574.43947619</v>
      </c>
      <c r="AL224" s="246">
        <f t="shared" si="473"/>
        <v>79527107.403615773</v>
      </c>
      <c r="AM224" s="213">
        <f t="shared" si="578"/>
        <v>0</v>
      </c>
      <c r="AN224" s="256">
        <f t="shared" si="474"/>
        <v>1303284548.9639471</v>
      </c>
      <c r="AO224" s="252">
        <f t="shared" si="475"/>
        <v>1433738424205.7283</v>
      </c>
      <c r="AP224" s="252">
        <f t="shared" si="567"/>
        <v>-2.199E-3</v>
      </c>
      <c r="AQ224" s="252">
        <f t="shared" si="568"/>
        <v>-0.99998423165137618</v>
      </c>
      <c r="AR224" s="252">
        <f t="shared" si="476"/>
        <v>8608725199.2922001</v>
      </c>
      <c r="AS224" s="252">
        <f t="shared" si="569"/>
        <v>1.6318924942564423E-4</v>
      </c>
      <c r="AT224" s="252">
        <f t="shared" si="477"/>
        <v>-7.452123257462559E-2</v>
      </c>
      <c r="AU224" s="252">
        <f t="shared" si="478"/>
        <v>137290153.01859486</v>
      </c>
      <c r="AV224" s="252">
        <f t="shared" si="579"/>
        <v>9456562.6330664139</v>
      </c>
      <c r="AW224" s="252">
        <f t="shared" si="479"/>
        <v>996169.97067578149</v>
      </c>
      <c r="AX224" s="252">
        <f t="shared" si="580"/>
        <v>2673662207.5426502</v>
      </c>
      <c r="AY224" s="252">
        <f t="shared" si="581"/>
        <v>1691112105561.1543</v>
      </c>
      <c r="AZ224" s="252">
        <f t="shared" si="582"/>
        <v>-0.13029600894067567</v>
      </c>
      <c r="BA224" s="252">
        <f t="shared" si="583"/>
        <v>-1</v>
      </c>
      <c r="BB224" s="252">
        <f t="shared" si="584"/>
        <v>13847555888.523577</v>
      </c>
      <c r="BC224" s="252">
        <f t="shared" si="585"/>
        <v>5.34545603211162E-4</v>
      </c>
      <c r="BD224" s="252">
        <f t="shared" si="586"/>
        <v>-4.1025163014571245E-3</v>
      </c>
      <c r="BE224" s="252">
        <f t="shared" si="587"/>
        <v>26831629.130094022</v>
      </c>
      <c r="BF224" s="252">
        <f t="shared" si="480"/>
        <v>269331.52955150726</v>
      </c>
      <c r="BG224" s="252">
        <f t="shared" si="481"/>
        <v>124328.76421099737</v>
      </c>
      <c r="BH224" s="213"/>
      <c r="BI224" s="213"/>
      <c r="BJ224" s="213"/>
      <c r="BK224" s="213"/>
      <c r="BL224" s="213">
        <f t="shared" si="588"/>
        <v>0</v>
      </c>
      <c r="BM224" s="485">
        <f>(($AC$20-'ICPMS Data'!V225)/('ICPMS Data'!V225/$AC$12-1)*AG224)</f>
        <v>-1850960534.9337795</v>
      </c>
      <c r="BN224" s="485">
        <f t="shared" si="482"/>
        <v>1433738424205.7283</v>
      </c>
      <c r="BO224" s="485">
        <f>$AC$33-'ICPMS Data'!V225</f>
        <v>9.9999999999999995E-7</v>
      </c>
      <c r="BP224" s="485">
        <f>'ICPMS Data'!V225/$AC$12-1</f>
        <v>-1</v>
      </c>
      <c r="BQ224" s="485">
        <f t="shared" si="483"/>
        <v>8608725199.2922001</v>
      </c>
      <c r="BR224" s="485">
        <f>SQRT($AD$33^2+'ICPMS Data'!W225^2)</f>
        <v>1.0000000000000001E-9</v>
      </c>
      <c r="BS224" s="485" t="e">
        <f>BP224*SQRT(('ICPMS Data'!W225/'ICPMS Data'!V225)^2+($AE$12/$AC$12)^2)</f>
        <v>#DIV/0!</v>
      </c>
      <c r="BT224" s="485" t="e">
        <f t="shared" si="484"/>
        <v>#DIV/0!</v>
      </c>
      <c r="BU224" s="485">
        <f t="shared" si="589"/>
        <v>-13430470.148556642</v>
      </c>
      <c r="BV224" s="485" t="e">
        <f t="shared" si="485"/>
        <v>#DIV/0!</v>
      </c>
      <c r="BW224" s="485">
        <f>AI224*(($AC$21-'ICPMS Data'!X225)/('ICPMS Data'!X225/$AC$13-1))</f>
        <v>-217673186930.44394</v>
      </c>
      <c r="BX224" s="485">
        <f t="shared" si="486"/>
        <v>1691112105561.1543</v>
      </c>
      <c r="BY224" s="485">
        <f>$AC$34-'ICPMS Data'!X225</f>
        <v>9.9999999999999995E-7</v>
      </c>
      <c r="BZ224" s="485">
        <f>'ICPMS Data'!X225/$AC$13-1</f>
        <v>-1</v>
      </c>
      <c r="CA224" s="485">
        <f t="shared" si="487"/>
        <v>13847555888.523577</v>
      </c>
      <c r="CB224" s="485">
        <f>SQRT($AD$34^2+'ICPMS Data'!Y225^2)</f>
        <v>1.0000000000000001E-9</v>
      </c>
      <c r="CC224" s="485" t="e">
        <f>BZ224*SQRT(('ICPMS Data'!Y225/'ICPMS Data'!X225)^2+($AE$13/$AC$13)^2)</f>
        <v>#DIV/0!</v>
      </c>
      <c r="CD224" s="485" t="e">
        <f t="shared" si="488"/>
        <v>#DIV/0!</v>
      </c>
      <c r="CE224" s="485">
        <f>AK224*'ICPMS Data'!Z225</f>
        <v>0</v>
      </c>
      <c r="CF224" s="485" t="e">
        <f>CE224*SQRT((AL224/AK224)^2+('ICPMS Data'!AA225/'ICPMS Data'!Z225)^2)</f>
        <v>#DIV/0!</v>
      </c>
      <c r="CG224" s="213">
        <f t="shared" si="489"/>
        <v>0</v>
      </c>
      <c r="CH224" s="262">
        <f t="shared" si="490"/>
        <v>-3154245083.8977265</v>
      </c>
      <c r="CI224" s="257" t="e">
        <f t="shared" si="491"/>
        <v>#DIV/0!</v>
      </c>
      <c r="CJ224" s="257">
        <f t="shared" si="590"/>
        <v>-22887032.781623054</v>
      </c>
      <c r="CK224" s="257" t="e">
        <f t="shared" si="492"/>
        <v>#DIV/0!</v>
      </c>
      <c r="CL224" s="262">
        <f t="shared" si="493"/>
        <v>-220346849137.9866</v>
      </c>
      <c r="CM224" s="257" t="e">
        <f t="shared" si="494"/>
        <v>#DIV/0!</v>
      </c>
      <c r="CN224" s="262">
        <f t="shared" si="495"/>
        <v>-269331.52955150726</v>
      </c>
      <c r="CO224" s="257" t="e">
        <f t="shared" si="496"/>
        <v>#DIV/0!</v>
      </c>
      <c r="CP224" s="286"/>
      <c r="CQ224" s="218">
        <f t="shared" si="497"/>
        <v>0</v>
      </c>
      <c r="CR224" s="48" t="e">
        <f t="shared" si="498"/>
        <v>#DIV/0!</v>
      </c>
      <c r="CS224" s="219">
        <f t="shared" si="499"/>
        <v>0</v>
      </c>
      <c r="CT224" s="219" t="e">
        <f t="shared" si="500"/>
        <v>#DIV/0!</v>
      </c>
      <c r="CU224" s="323" t="e">
        <f t="shared" si="501"/>
        <v>#DIV/0!</v>
      </c>
      <c r="CV224" s="219">
        <f t="shared" si="502"/>
        <v>0</v>
      </c>
      <c r="CW224" s="219" t="e">
        <f t="shared" si="503"/>
        <v>#DIV/0!</v>
      </c>
      <c r="CX224" s="323" t="e">
        <f t="shared" si="504"/>
        <v>#DIV/0!</v>
      </c>
      <c r="CY224" s="48">
        <f t="shared" si="505"/>
        <v>0</v>
      </c>
      <c r="CZ224" s="48" t="e">
        <f t="shared" si="506"/>
        <v>#DIV/0!</v>
      </c>
      <c r="DA224" s="323" t="e">
        <f t="shared" si="507"/>
        <v>#DIV/0!</v>
      </c>
      <c r="DB224" s="219">
        <f t="shared" si="508"/>
        <v>0</v>
      </c>
      <c r="DC224" s="219">
        <f t="shared" si="509"/>
        <v>0</v>
      </c>
      <c r="DD224" s="213"/>
      <c r="DE224" s="267">
        <f t="shared" si="510"/>
        <v>0</v>
      </c>
      <c r="DF224" s="263" t="e">
        <f t="shared" si="511"/>
        <v>#DIV/0!</v>
      </c>
      <c r="DG224" s="263">
        <f t="shared" si="512"/>
        <v>0</v>
      </c>
      <c r="DH224" s="263" t="e">
        <f t="shared" si="513"/>
        <v>#DIV/0!</v>
      </c>
      <c r="DI224" s="263">
        <f t="shared" si="514"/>
        <v>0</v>
      </c>
      <c r="DJ224" s="268">
        <f t="shared" si="515"/>
        <v>0</v>
      </c>
      <c r="DL224" s="49">
        <f>'He Data'!P226/(1000000000*22413.6)</f>
        <v>0</v>
      </c>
      <c r="DM224" s="45" t="e">
        <f>DL224*('He Data'!Q226/'He Data'!P226)</f>
        <v>#DIV/0!</v>
      </c>
      <c r="DN224" s="50">
        <f t="shared" si="516"/>
        <v>0</v>
      </c>
      <c r="DO224" s="51" t="e">
        <f>DN224*('He Data'!Q226/'He Data'!P226)</f>
        <v>#DIV/0!</v>
      </c>
      <c r="DP224" s="50" t="e">
        <f t="shared" si="517"/>
        <v>#DIV/0!</v>
      </c>
      <c r="DQ224" s="50" t="e">
        <f t="shared" si="518"/>
        <v>#DIV/0!</v>
      </c>
      <c r="DR224" s="50">
        <f>('He Data'!P226/1000000000)*0.0000000008107131194</f>
        <v>0</v>
      </c>
      <c r="DS224" s="50">
        <f>('He Data'!P226/1000000000)/3785.41178*42</f>
        <v>0</v>
      </c>
      <c r="DW224" s="213">
        <f t="shared" si="591"/>
        <v>0</v>
      </c>
      <c r="DX224" s="324" t="e">
        <f t="shared" si="592"/>
        <v>#DIV/0!</v>
      </c>
      <c r="DY224" s="325" t="e">
        <f t="shared" si="519"/>
        <v>#DIV/0!</v>
      </c>
      <c r="DZ224" s="326" t="e">
        <f t="shared" si="520"/>
        <v>#DIV/0!</v>
      </c>
      <c r="EA224" s="326" t="e">
        <f t="shared" si="521"/>
        <v>#DIV/0!</v>
      </c>
      <c r="EB224" s="324" t="e">
        <f t="shared" si="522"/>
        <v>#DIV/0!</v>
      </c>
      <c r="EC224" s="326" t="e">
        <f t="shared" si="523"/>
        <v>#DIV/0!</v>
      </c>
      <c r="ED224" s="324" t="e">
        <f t="shared" si="524"/>
        <v>#DIV/0!</v>
      </c>
      <c r="EE224" s="326"/>
      <c r="EF224" s="457">
        <f>'Picking Information'!B227</f>
        <v>0</v>
      </c>
      <c r="EG224" s="459">
        <f>'Picking Information'!C227</f>
        <v>0</v>
      </c>
      <c r="EH224" s="510">
        <f>IF($EG224="a",'Alpha Ejection Compiler'!G224,IF($EG224="z",'Alpha Ejection Compiler'!N224,IF($EG224="t",'Alpha Ejection Compiler'!U224,IF($EG224="m",'Alpha Ejection Compiler'!AB224,-1))))</f>
        <v>-1</v>
      </c>
      <c r="EI224" s="511">
        <f>'Alpha Ejection Compiler'!E224</f>
        <v>-1</v>
      </c>
      <c r="EJ224" s="30">
        <f>IF($EG224="a",'Alpha Ejection Compiler'!H224,IF($EG224="z",'Alpha Ejection Compiler'!O224,IF($EG224="t",'Alpha Ejection Compiler'!V224,IF($EG224="m",'Alpha Ejection Compiler'!AC224,-1))))</f>
        <v>-1</v>
      </c>
      <c r="EK224" s="30">
        <f>IF($EG224="a",'Alpha Ejection Compiler'!I224,IF($EG224="z",'Alpha Ejection Compiler'!P224,IF($EG224="t",'Alpha Ejection Compiler'!W224,IF($EG224="m",'Alpha Ejection Compiler'!AD224,-1))))</f>
        <v>-1</v>
      </c>
      <c r="EL224" s="30">
        <f>IF($EG224="a",'Alpha Ejection Compiler'!J224,IF($EG224="z",'Alpha Ejection Compiler'!Q224,IF($EG224="t",'Alpha Ejection Compiler'!X224,IF($EG224="m",'Alpha Ejection Compiler'!AE224,-1))))</f>
        <v>-1</v>
      </c>
      <c r="EM224" s="30">
        <f>IF($EG224="a",'Alpha Ejection Compiler'!K224,IF($EG224="z",'Alpha Ejection Compiler'!R224,IF($EG224="t",'Alpha Ejection Compiler'!Y224,IF($EG224="m",'Alpha Ejection Compiler'!AF224,-1))))</f>
        <v>-1</v>
      </c>
      <c r="EN224" s="30">
        <f t="shared" si="525"/>
        <v>-1</v>
      </c>
      <c r="EO224" s="30" t="e">
        <f t="shared" si="526"/>
        <v>#DIV/0!</v>
      </c>
      <c r="EP224" s="213">
        <f t="shared" si="593"/>
        <v>0</v>
      </c>
      <c r="EQ224" s="474" t="e">
        <f t="shared" si="594"/>
        <v>#DIV/0!</v>
      </c>
      <c r="ER224" s="475" t="e">
        <f t="shared" si="527"/>
        <v>#DIV/0!</v>
      </c>
      <c r="ES224" s="473" t="e">
        <f t="shared" si="528"/>
        <v>#DIV/0!</v>
      </c>
      <c r="ET224" s="476" t="e">
        <f t="shared" si="529"/>
        <v>#DIV/0!</v>
      </c>
      <c r="EU224" s="478" t="e">
        <f t="shared" si="530"/>
        <v>#DIV/0!</v>
      </c>
      <c r="EV224" s="477" t="e">
        <f t="shared" si="531"/>
        <v>#DIV/0!</v>
      </c>
      <c r="EW224" s="474" t="e">
        <f t="shared" si="532"/>
        <v>#DIV/0!</v>
      </c>
      <c r="EX224" s="474"/>
      <c r="EZ224" s="128">
        <f t="shared" si="533"/>
        <v>0</v>
      </c>
      <c r="FA224" s="63">
        <f t="shared" si="534"/>
        <v>0</v>
      </c>
      <c r="FB224" s="67">
        <f t="shared" si="535"/>
        <v>0</v>
      </c>
      <c r="FC224" s="63">
        <f t="shared" si="536"/>
        <v>0</v>
      </c>
      <c r="FD224" s="63">
        <f t="shared" si="537"/>
        <v>0</v>
      </c>
      <c r="FE224" s="67" t="e">
        <f t="shared" si="538"/>
        <v>#DIV/0!</v>
      </c>
      <c r="FF224" s="67" t="e">
        <f t="shared" si="539"/>
        <v>#DIV/0!</v>
      </c>
      <c r="FG224" s="64" t="e">
        <f t="shared" si="540"/>
        <v>#DIV/0!</v>
      </c>
      <c r="FH224" s="65" t="e">
        <f t="shared" si="541"/>
        <v>#DIV/0!</v>
      </c>
      <c r="FI224" s="65" t="e">
        <f t="shared" si="542"/>
        <v>#DIV/0!</v>
      </c>
      <c r="FJ224" s="65" t="e">
        <f t="shared" si="543"/>
        <v>#DIV/0!</v>
      </c>
      <c r="FK224" s="63">
        <f t="shared" si="544"/>
        <v>0</v>
      </c>
      <c r="FL224" s="63" t="e">
        <f t="shared" si="545"/>
        <v>#DIV/0!</v>
      </c>
      <c r="FM224" s="63" t="e">
        <f t="shared" si="546"/>
        <v>#DIV/0!</v>
      </c>
      <c r="FN224" s="65" t="e">
        <f t="shared" si="598"/>
        <v>#DIV/0!</v>
      </c>
      <c r="FO224" s="66" t="e">
        <f t="shared" si="547"/>
        <v>#DIV/0!</v>
      </c>
      <c r="FQ224" s="73">
        <f>IF('Picking Information'!U227="Y",'Calculations Page'!FG224,-1)</f>
        <v>-1</v>
      </c>
      <c r="FR224" s="72">
        <f>IF('Picking Information'!U227="Y",'Calculations Page'!FN224,-1)</f>
        <v>-1</v>
      </c>
      <c r="FS224" s="72" t="e">
        <f>IF('Picking Information'!A227="Y",1,'Calculations Page'!X224)</f>
        <v>#DIV/0!</v>
      </c>
      <c r="FT224" s="72">
        <f t="shared" si="596"/>
        <v>99.853999999999999</v>
      </c>
      <c r="FU224" s="72" t="e">
        <f t="shared" si="548"/>
        <v>#DIV/0!</v>
      </c>
      <c r="FV224" s="72" t="e">
        <f t="shared" si="597"/>
        <v>#DIV/0!</v>
      </c>
      <c r="FW224" s="74" t="e">
        <f t="shared" si="549"/>
        <v>#DIV/0!</v>
      </c>
      <c r="FY224" s="79">
        <f t="shared" si="570"/>
        <v>0</v>
      </c>
      <c r="FZ224" s="80" t="e">
        <f t="shared" si="571"/>
        <v>#DIV/0!</v>
      </c>
      <c r="GA224" s="80">
        <f>(DE224/1000)/'Calculations Page'!EH224</f>
        <v>0</v>
      </c>
      <c r="GB224" s="80" t="e">
        <f t="shared" si="572"/>
        <v>#DIV/0!</v>
      </c>
      <c r="GC224" s="80">
        <f>(DG224/1000)/'Calculations Page'!EH224</f>
        <v>0</v>
      </c>
      <c r="GD224" s="80" t="e">
        <f t="shared" si="573"/>
        <v>#DIV/0!</v>
      </c>
      <c r="GE224" s="80">
        <f>(DI224/1000)/'Calculations Page'!EH224</f>
        <v>0</v>
      </c>
      <c r="GF224" s="80" t="e">
        <f t="shared" si="574"/>
        <v>#DIV/0!</v>
      </c>
      <c r="GG224" s="81">
        <f t="shared" si="550"/>
        <v>0</v>
      </c>
      <c r="GH224" s="516">
        <f t="shared" si="575"/>
        <v>0</v>
      </c>
      <c r="GI224" s="515"/>
      <c r="GJ224" s="243"/>
      <c r="GK224" s="85" t="str">
        <f t="shared" si="551"/>
        <v>0.000</v>
      </c>
      <c r="GL224" s="86" t="e">
        <f t="shared" si="552"/>
        <v>#DIV/0!</v>
      </c>
      <c r="GM224" s="86" t="str">
        <f t="shared" si="553"/>
        <v>0.00</v>
      </c>
      <c r="GN224" s="86" t="e">
        <f t="shared" si="554"/>
        <v>#DIV/0!</v>
      </c>
      <c r="GO224" s="86" t="str">
        <f t="shared" si="555"/>
        <v>0.00</v>
      </c>
      <c r="GP224" s="86" t="e">
        <f t="shared" si="556"/>
        <v>#DIV/0!</v>
      </c>
      <c r="GQ224" s="86" t="str">
        <f t="shared" si="557"/>
        <v>0.00</v>
      </c>
      <c r="GR224" s="86" t="e">
        <f t="shared" si="558"/>
        <v>#DIV/0!</v>
      </c>
      <c r="GS224" s="86" t="str">
        <f t="shared" si="559"/>
        <v>-1.00</v>
      </c>
      <c r="GT224" s="86" t="e">
        <f t="shared" si="560"/>
        <v>#DIV/0!</v>
      </c>
      <c r="GU224" s="86" t="e">
        <f t="shared" si="561"/>
        <v>#DIV/0!</v>
      </c>
      <c r="GV224" s="87" t="e">
        <f t="shared" si="562"/>
        <v>#DIV/0!</v>
      </c>
      <c r="GW224" s="87" t="str">
        <f t="shared" si="563"/>
        <v>-1.00</v>
      </c>
      <c r="GX224" s="129"/>
      <c r="GY224" s="93"/>
    </row>
    <row r="225" spans="1:207">
      <c r="A225" s="39">
        <f>'Picking Information'!B228</f>
        <v>0</v>
      </c>
      <c r="B225" s="40">
        <f>'Picking Information'!D228</f>
        <v>0</v>
      </c>
      <c r="C225" s="40">
        <f>'Picking Information'!E228</f>
        <v>0</v>
      </c>
      <c r="D225" s="45">
        <f>'Picking Information'!F228</f>
        <v>0</v>
      </c>
      <c r="E225" s="45">
        <v>1</v>
      </c>
      <c r="F225" s="121">
        <f>'Picking Information'!H228</f>
        <v>0</v>
      </c>
      <c r="G225" s="121">
        <f>'Picking Information'!I228</f>
        <v>0</v>
      </c>
      <c r="H225" s="121">
        <f>'Picking Information'!J228</f>
        <v>0</v>
      </c>
      <c r="I225" s="121">
        <f>'Picking Information'!K228</f>
        <v>0</v>
      </c>
      <c r="J225" s="121">
        <f t="shared" si="459"/>
        <v>0</v>
      </c>
      <c r="K225" s="121">
        <f t="shared" si="460"/>
        <v>0</v>
      </c>
      <c r="L225" s="121">
        <f t="shared" si="461"/>
        <v>0</v>
      </c>
      <c r="M225" s="121">
        <f>IF('Picking Information'!P228="N",'Calculations Page'!F225*1.5,'Calculations Page'!F225)</f>
        <v>0</v>
      </c>
      <c r="N225" s="46">
        <f>'Picking Information'!R228</f>
        <v>0</v>
      </c>
      <c r="O225" s="222"/>
      <c r="P225" s="47">
        <f t="shared" si="462"/>
        <v>0</v>
      </c>
      <c r="Q225" s="306">
        <f t="shared" si="463"/>
        <v>-1</v>
      </c>
      <c r="R225" s="47">
        <f t="shared" si="464"/>
        <v>1</v>
      </c>
      <c r="S225" s="47" t="e">
        <f t="shared" si="465"/>
        <v>#DIV/0!</v>
      </c>
      <c r="T225" s="47" t="e">
        <f t="shared" si="466"/>
        <v>#DIV/0!</v>
      </c>
      <c r="U225" s="47">
        <f t="shared" si="467"/>
        <v>0.77821011673151741</v>
      </c>
      <c r="V225" s="47" t="e">
        <f t="shared" si="468"/>
        <v>#DIV/0!</v>
      </c>
      <c r="W225" s="47" t="e">
        <f t="shared" si="469"/>
        <v>#DIV/0!</v>
      </c>
      <c r="X225" s="239" t="e">
        <f t="shared" si="470"/>
        <v>#DIV/0!</v>
      </c>
      <c r="Y225" s="306">
        <f t="shared" si="576"/>
        <v>-6350.29</v>
      </c>
      <c r="Z225" s="306">
        <f t="shared" si="577"/>
        <v>-5</v>
      </c>
      <c r="AA225" s="192"/>
      <c r="AB225" s="192"/>
      <c r="AC225" s="192"/>
      <c r="AD225" s="192"/>
      <c r="AE225" s="192"/>
      <c r="AF225" s="192"/>
      <c r="AG225" s="251">
        <f t="shared" si="564"/>
        <v>1433738424205.7283</v>
      </c>
      <c r="AH225" s="246">
        <f t="shared" si="471"/>
        <v>8608725199.2922001</v>
      </c>
      <c r="AI225" s="246">
        <f t="shared" si="565"/>
        <v>1691112105561.1543</v>
      </c>
      <c r="AJ225" s="246">
        <f t="shared" si="472"/>
        <v>13847555888.523577</v>
      </c>
      <c r="AK225" s="246">
        <f t="shared" si="566"/>
        <v>174546574.43947619</v>
      </c>
      <c r="AL225" s="246">
        <f t="shared" si="473"/>
        <v>79527107.403615773</v>
      </c>
      <c r="AM225" s="213">
        <f t="shared" si="578"/>
        <v>0</v>
      </c>
      <c r="AN225" s="256">
        <f t="shared" si="474"/>
        <v>1303284548.9639471</v>
      </c>
      <c r="AO225" s="252">
        <f t="shared" si="475"/>
        <v>1433738424205.7283</v>
      </c>
      <c r="AP225" s="252">
        <f t="shared" si="567"/>
        <v>-2.199E-3</v>
      </c>
      <c r="AQ225" s="252">
        <f t="shared" si="568"/>
        <v>-0.99998423165137618</v>
      </c>
      <c r="AR225" s="252">
        <f t="shared" si="476"/>
        <v>8608725199.2922001</v>
      </c>
      <c r="AS225" s="252">
        <f t="shared" si="569"/>
        <v>1.6318924942564423E-4</v>
      </c>
      <c r="AT225" s="252">
        <f t="shared" si="477"/>
        <v>-7.452123257462559E-2</v>
      </c>
      <c r="AU225" s="252">
        <f t="shared" si="478"/>
        <v>137290153.01859486</v>
      </c>
      <c r="AV225" s="252">
        <f t="shared" si="579"/>
        <v>9456562.6330664139</v>
      </c>
      <c r="AW225" s="252">
        <f t="shared" si="479"/>
        <v>996169.97067578149</v>
      </c>
      <c r="AX225" s="252">
        <f t="shared" si="580"/>
        <v>2673662207.5426502</v>
      </c>
      <c r="AY225" s="252">
        <f t="shared" si="581"/>
        <v>1691112105561.1543</v>
      </c>
      <c r="AZ225" s="252">
        <f t="shared" si="582"/>
        <v>-0.13029600894067567</v>
      </c>
      <c r="BA225" s="252">
        <f t="shared" si="583"/>
        <v>-1</v>
      </c>
      <c r="BB225" s="252">
        <f t="shared" si="584"/>
        <v>13847555888.523577</v>
      </c>
      <c r="BC225" s="252">
        <f t="shared" si="585"/>
        <v>5.34545603211162E-4</v>
      </c>
      <c r="BD225" s="252">
        <f t="shared" si="586"/>
        <v>-4.1025163014571245E-3</v>
      </c>
      <c r="BE225" s="252">
        <f t="shared" si="587"/>
        <v>26831629.130094022</v>
      </c>
      <c r="BF225" s="252">
        <f t="shared" si="480"/>
        <v>269331.52955150726</v>
      </c>
      <c r="BG225" s="252">
        <f t="shared" si="481"/>
        <v>124328.76421099737</v>
      </c>
      <c r="BH225" s="213"/>
      <c r="BI225" s="213"/>
      <c r="BJ225" s="213"/>
      <c r="BK225" s="213"/>
      <c r="BL225" s="213">
        <f t="shared" si="588"/>
        <v>0</v>
      </c>
      <c r="BM225" s="485">
        <f>(($AC$20-'ICPMS Data'!V226)/('ICPMS Data'!V226/$AC$12-1)*AG225)</f>
        <v>-1850960534.9337795</v>
      </c>
      <c r="BN225" s="485">
        <f t="shared" si="482"/>
        <v>1433738424205.7283</v>
      </c>
      <c r="BO225" s="485">
        <f>$AC$33-'ICPMS Data'!V226</f>
        <v>9.9999999999999995E-7</v>
      </c>
      <c r="BP225" s="485">
        <f>'ICPMS Data'!V226/$AC$12-1</f>
        <v>-1</v>
      </c>
      <c r="BQ225" s="485">
        <f t="shared" si="483"/>
        <v>8608725199.2922001</v>
      </c>
      <c r="BR225" s="485">
        <f>SQRT($AD$33^2+'ICPMS Data'!W226^2)</f>
        <v>1.0000000000000001E-9</v>
      </c>
      <c r="BS225" s="485" t="e">
        <f>BP225*SQRT(('ICPMS Data'!W226/'ICPMS Data'!V226)^2+($AE$12/$AC$12)^2)</f>
        <v>#DIV/0!</v>
      </c>
      <c r="BT225" s="485" t="e">
        <f t="shared" si="484"/>
        <v>#DIV/0!</v>
      </c>
      <c r="BU225" s="485">
        <f t="shared" si="589"/>
        <v>-13430470.148556642</v>
      </c>
      <c r="BV225" s="485" t="e">
        <f t="shared" si="485"/>
        <v>#DIV/0!</v>
      </c>
      <c r="BW225" s="485">
        <f>AI225*(($AC$21-'ICPMS Data'!X226)/('ICPMS Data'!X226/$AC$13-1))</f>
        <v>-217673186930.44394</v>
      </c>
      <c r="BX225" s="485">
        <f t="shared" si="486"/>
        <v>1691112105561.1543</v>
      </c>
      <c r="BY225" s="485">
        <f>$AC$34-'ICPMS Data'!X226</f>
        <v>9.9999999999999995E-7</v>
      </c>
      <c r="BZ225" s="485">
        <f>'ICPMS Data'!X226/$AC$13-1</f>
        <v>-1</v>
      </c>
      <c r="CA225" s="485">
        <f t="shared" si="487"/>
        <v>13847555888.523577</v>
      </c>
      <c r="CB225" s="485">
        <f>SQRT($AD$34^2+'ICPMS Data'!Y226^2)</f>
        <v>1.0000000000000001E-9</v>
      </c>
      <c r="CC225" s="485" t="e">
        <f>BZ225*SQRT(('ICPMS Data'!Y226/'ICPMS Data'!X226)^2+($AE$13/$AC$13)^2)</f>
        <v>#DIV/0!</v>
      </c>
      <c r="CD225" s="485" t="e">
        <f t="shared" si="488"/>
        <v>#DIV/0!</v>
      </c>
      <c r="CE225" s="485">
        <f>AK225*'ICPMS Data'!Z226</f>
        <v>0</v>
      </c>
      <c r="CF225" s="485" t="e">
        <f>CE225*SQRT((AL225/AK225)^2+('ICPMS Data'!AA226/'ICPMS Data'!Z226)^2)</f>
        <v>#DIV/0!</v>
      </c>
      <c r="CG225" s="213">
        <f t="shared" si="489"/>
        <v>0</v>
      </c>
      <c r="CH225" s="262">
        <f t="shared" si="490"/>
        <v>-3154245083.8977265</v>
      </c>
      <c r="CI225" s="257" t="e">
        <f t="shared" si="491"/>
        <v>#DIV/0!</v>
      </c>
      <c r="CJ225" s="257">
        <f t="shared" si="590"/>
        <v>-22887032.781623054</v>
      </c>
      <c r="CK225" s="257" t="e">
        <f t="shared" si="492"/>
        <v>#DIV/0!</v>
      </c>
      <c r="CL225" s="262">
        <f t="shared" si="493"/>
        <v>-220346849137.9866</v>
      </c>
      <c r="CM225" s="257" t="e">
        <f t="shared" si="494"/>
        <v>#DIV/0!</v>
      </c>
      <c r="CN225" s="262">
        <f t="shared" si="495"/>
        <v>-269331.52955150726</v>
      </c>
      <c r="CO225" s="257" t="e">
        <f t="shared" si="496"/>
        <v>#DIV/0!</v>
      </c>
      <c r="CP225" s="286"/>
      <c r="CQ225" s="218">
        <f t="shared" si="497"/>
        <v>0</v>
      </c>
      <c r="CR225" s="48" t="e">
        <f t="shared" si="498"/>
        <v>#DIV/0!</v>
      </c>
      <c r="CS225" s="219">
        <f t="shared" si="499"/>
        <v>0</v>
      </c>
      <c r="CT225" s="219" t="e">
        <f t="shared" si="500"/>
        <v>#DIV/0!</v>
      </c>
      <c r="CU225" s="323" t="e">
        <f t="shared" si="501"/>
        <v>#DIV/0!</v>
      </c>
      <c r="CV225" s="219">
        <f t="shared" si="502"/>
        <v>0</v>
      </c>
      <c r="CW225" s="219" t="e">
        <f t="shared" si="503"/>
        <v>#DIV/0!</v>
      </c>
      <c r="CX225" s="323" t="e">
        <f t="shared" si="504"/>
        <v>#DIV/0!</v>
      </c>
      <c r="CY225" s="48">
        <f t="shared" si="505"/>
        <v>0</v>
      </c>
      <c r="CZ225" s="48" t="e">
        <f t="shared" si="506"/>
        <v>#DIV/0!</v>
      </c>
      <c r="DA225" s="323" t="e">
        <f t="shared" si="507"/>
        <v>#DIV/0!</v>
      </c>
      <c r="DB225" s="219">
        <f t="shared" si="508"/>
        <v>0</v>
      </c>
      <c r="DC225" s="219">
        <f t="shared" si="509"/>
        <v>0</v>
      </c>
      <c r="DD225" s="213"/>
      <c r="DE225" s="267">
        <f t="shared" si="510"/>
        <v>0</v>
      </c>
      <c r="DF225" s="263" t="e">
        <f t="shared" si="511"/>
        <v>#DIV/0!</v>
      </c>
      <c r="DG225" s="263">
        <f t="shared" si="512"/>
        <v>0</v>
      </c>
      <c r="DH225" s="263" t="e">
        <f t="shared" si="513"/>
        <v>#DIV/0!</v>
      </c>
      <c r="DI225" s="263">
        <f t="shared" si="514"/>
        <v>0</v>
      </c>
      <c r="DJ225" s="268">
        <f t="shared" si="515"/>
        <v>0</v>
      </c>
      <c r="DL225" s="49">
        <f>'He Data'!P227/(1000000000*22413.6)</f>
        <v>0</v>
      </c>
      <c r="DM225" s="45" t="e">
        <f>DL225*('He Data'!Q227/'He Data'!P227)</f>
        <v>#DIV/0!</v>
      </c>
      <c r="DN225" s="50">
        <f t="shared" si="516"/>
        <v>0</v>
      </c>
      <c r="DO225" s="51" t="e">
        <f>DN225*('He Data'!Q227/'He Data'!P227)</f>
        <v>#DIV/0!</v>
      </c>
      <c r="DP225" s="50" t="e">
        <f t="shared" si="517"/>
        <v>#DIV/0!</v>
      </c>
      <c r="DQ225" s="50" t="e">
        <f t="shared" si="518"/>
        <v>#DIV/0!</v>
      </c>
      <c r="DR225" s="50">
        <f>('He Data'!P227/1000000000)*0.0000000008107131194</f>
        <v>0</v>
      </c>
      <c r="DS225" s="50">
        <f>('He Data'!P227/1000000000)/3785.41178*42</f>
        <v>0</v>
      </c>
      <c r="DW225" s="213">
        <f t="shared" si="591"/>
        <v>0</v>
      </c>
      <c r="DX225" s="324" t="e">
        <f t="shared" si="592"/>
        <v>#DIV/0!</v>
      </c>
      <c r="DY225" s="325" t="e">
        <f t="shared" si="519"/>
        <v>#DIV/0!</v>
      </c>
      <c r="DZ225" s="326" t="e">
        <f t="shared" si="520"/>
        <v>#DIV/0!</v>
      </c>
      <c r="EA225" s="326" t="e">
        <f t="shared" si="521"/>
        <v>#DIV/0!</v>
      </c>
      <c r="EB225" s="324" t="e">
        <f t="shared" si="522"/>
        <v>#DIV/0!</v>
      </c>
      <c r="EC225" s="326" t="e">
        <f t="shared" si="523"/>
        <v>#DIV/0!</v>
      </c>
      <c r="ED225" s="324" t="e">
        <f t="shared" si="524"/>
        <v>#DIV/0!</v>
      </c>
      <c r="EE225" s="326"/>
      <c r="EF225" s="457">
        <f>'Picking Information'!B228</f>
        <v>0</v>
      </c>
      <c r="EG225" s="459">
        <f>'Picking Information'!C228</f>
        <v>0</v>
      </c>
      <c r="EH225" s="510">
        <f>IF($EG225="a",'Alpha Ejection Compiler'!G225,IF($EG225="z",'Alpha Ejection Compiler'!N225,IF($EG225="t",'Alpha Ejection Compiler'!U225,IF($EG225="m",'Alpha Ejection Compiler'!AB225,-1))))</f>
        <v>-1</v>
      </c>
      <c r="EI225" s="511">
        <f>'Alpha Ejection Compiler'!E225</f>
        <v>-1</v>
      </c>
      <c r="EJ225" s="30">
        <f>IF($EG225="a",'Alpha Ejection Compiler'!H225,IF($EG225="z",'Alpha Ejection Compiler'!O225,IF($EG225="t",'Alpha Ejection Compiler'!V225,IF($EG225="m",'Alpha Ejection Compiler'!AC225,-1))))</f>
        <v>-1</v>
      </c>
      <c r="EK225" s="30">
        <f>IF($EG225="a",'Alpha Ejection Compiler'!I225,IF($EG225="z",'Alpha Ejection Compiler'!P225,IF($EG225="t",'Alpha Ejection Compiler'!W225,IF($EG225="m",'Alpha Ejection Compiler'!AD225,-1))))</f>
        <v>-1</v>
      </c>
      <c r="EL225" s="30">
        <f>IF($EG225="a",'Alpha Ejection Compiler'!J225,IF($EG225="z",'Alpha Ejection Compiler'!Q225,IF($EG225="t",'Alpha Ejection Compiler'!X225,IF($EG225="m",'Alpha Ejection Compiler'!AE225,-1))))</f>
        <v>-1</v>
      </c>
      <c r="EM225" s="30">
        <f>IF($EG225="a",'Alpha Ejection Compiler'!K225,IF($EG225="z",'Alpha Ejection Compiler'!R225,IF($EG225="t",'Alpha Ejection Compiler'!Y225,IF($EG225="m",'Alpha Ejection Compiler'!AF225,-1))))</f>
        <v>-1</v>
      </c>
      <c r="EN225" s="30">
        <f t="shared" si="525"/>
        <v>-1</v>
      </c>
      <c r="EO225" s="30" t="e">
        <f t="shared" si="526"/>
        <v>#DIV/0!</v>
      </c>
      <c r="EP225" s="213">
        <f t="shared" si="593"/>
        <v>0</v>
      </c>
      <c r="EQ225" s="474" t="e">
        <f t="shared" si="594"/>
        <v>#DIV/0!</v>
      </c>
      <c r="ER225" s="475" t="e">
        <f t="shared" si="527"/>
        <v>#DIV/0!</v>
      </c>
      <c r="ES225" s="473" t="e">
        <f t="shared" si="528"/>
        <v>#DIV/0!</v>
      </c>
      <c r="ET225" s="476" t="e">
        <f t="shared" si="529"/>
        <v>#DIV/0!</v>
      </c>
      <c r="EU225" s="478" t="e">
        <f t="shared" si="530"/>
        <v>#DIV/0!</v>
      </c>
      <c r="EV225" s="477" t="e">
        <f t="shared" si="531"/>
        <v>#DIV/0!</v>
      </c>
      <c r="EW225" s="474" t="e">
        <f t="shared" si="532"/>
        <v>#DIV/0!</v>
      </c>
      <c r="EX225" s="474"/>
      <c r="EZ225" s="128">
        <f t="shared" si="533"/>
        <v>0</v>
      </c>
      <c r="FA225" s="63">
        <f t="shared" si="534"/>
        <v>0</v>
      </c>
      <c r="FB225" s="67">
        <f t="shared" si="535"/>
        <v>0</v>
      </c>
      <c r="FC225" s="63">
        <f t="shared" si="536"/>
        <v>0</v>
      </c>
      <c r="FD225" s="63">
        <f t="shared" si="537"/>
        <v>0</v>
      </c>
      <c r="FE225" s="67" t="e">
        <f t="shared" si="538"/>
        <v>#DIV/0!</v>
      </c>
      <c r="FF225" s="67" t="e">
        <f t="shared" si="539"/>
        <v>#DIV/0!</v>
      </c>
      <c r="FG225" s="64" t="e">
        <f t="shared" si="540"/>
        <v>#DIV/0!</v>
      </c>
      <c r="FH225" s="65" t="e">
        <f t="shared" si="541"/>
        <v>#DIV/0!</v>
      </c>
      <c r="FI225" s="65" t="e">
        <f t="shared" si="542"/>
        <v>#DIV/0!</v>
      </c>
      <c r="FJ225" s="65" t="e">
        <f t="shared" si="543"/>
        <v>#DIV/0!</v>
      </c>
      <c r="FK225" s="63">
        <f t="shared" si="544"/>
        <v>0</v>
      </c>
      <c r="FL225" s="63" t="e">
        <f t="shared" si="545"/>
        <v>#DIV/0!</v>
      </c>
      <c r="FM225" s="63" t="e">
        <f t="shared" si="546"/>
        <v>#DIV/0!</v>
      </c>
      <c r="FN225" s="65" t="e">
        <f t="shared" si="598"/>
        <v>#DIV/0!</v>
      </c>
      <c r="FO225" s="66" t="e">
        <f t="shared" si="547"/>
        <v>#DIV/0!</v>
      </c>
      <c r="FQ225" s="73">
        <f>IF('Picking Information'!U228="Y",'Calculations Page'!FG225,-1)</f>
        <v>-1</v>
      </c>
      <c r="FR225" s="72">
        <f>IF('Picking Information'!U228="Y",'Calculations Page'!FN225,-1)</f>
        <v>-1</v>
      </c>
      <c r="FS225" s="72" t="e">
        <f>IF('Picking Information'!A228="Y",1,'Calculations Page'!X225)</f>
        <v>#DIV/0!</v>
      </c>
      <c r="FT225" s="72">
        <f t="shared" si="596"/>
        <v>99.853999999999999</v>
      </c>
      <c r="FU225" s="72" t="e">
        <f t="shared" si="548"/>
        <v>#DIV/0!</v>
      </c>
      <c r="FV225" s="72" t="e">
        <f t="shared" si="597"/>
        <v>#DIV/0!</v>
      </c>
      <c r="FW225" s="74" t="e">
        <f t="shared" si="549"/>
        <v>#DIV/0!</v>
      </c>
      <c r="FY225" s="79">
        <f t="shared" si="570"/>
        <v>0</v>
      </c>
      <c r="FZ225" s="80" t="e">
        <f t="shared" si="571"/>
        <v>#DIV/0!</v>
      </c>
      <c r="GA225" s="80">
        <f>(DE225/1000)/'Calculations Page'!EH225</f>
        <v>0</v>
      </c>
      <c r="GB225" s="80" t="e">
        <f t="shared" si="572"/>
        <v>#DIV/0!</v>
      </c>
      <c r="GC225" s="80">
        <f>(DG225/1000)/'Calculations Page'!EH225</f>
        <v>0</v>
      </c>
      <c r="GD225" s="80" t="e">
        <f t="shared" si="573"/>
        <v>#DIV/0!</v>
      </c>
      <c r="GE225" s="80">
        <f>(DI225/1000)/'Calculations Page'!EH225</f>
        <v>0</v>
      </c>
      <c r="GF225" s="80" t="e">
        <f t="shared" si="574"/>
        <v>#DIV/0!</v>
      </c>
      <c r="GG225" s="81">
        <f t="shared" si="550"/>
        <v>0</v>
      </c>
      <c r="GH225" s="516">
        <f t="shared" si="575"/>
        <v>0</v>
      </c>
      <c r="GI225" s="515"/>
      <c r="GJ225" s="243"/>
      <c r="GK225" s="85" t="str">
        <f t="shared" si="551"/>
        <v>0.000</v>
      </c>
      <c r="GL225" s="86" t="e">
        <f t="shared" si="552"/>
        <v>#DIV/0!</v>
      </c>
      <c r="GM225" s="86" t="str">
        <f t="shared" si="553"/>
        <v>0.00</v>
      </c>
      <c r="GN225" s="86" t="e">
        <f t="shared" si="554"/>
        <v>#DIV/0!</v>
      </c>
      <c r="GO225" s="86" t="str">
        <f t="shared" si="555"/>
        <v>0.00</v>
      </c>
      <c r="GP225" s="86" t="e">
        <f t="shared" si="556"/>
        <v>#DIV/0!</v>
      </c>
      <c r="GQ225" s="86" t="str">
        <f t="shared" si="557"/>
        <v>0.00</v>
      </c>
      <c r="GR225" s="86" t="e">
        <f t="shared" si="558"/>
        <v>#DIV/0!</v>
      </c>
      <c r="GS225" s="86" t="str">
        <f t="shared" si="559"/>
        <v>-1.00</v>
      </c>
      <c r="GT225" s="86" t="e">
        <f t="shared" si="560"/>
        <v>#DIV/0!</v>
      </c>
      <c r="GU225" s="86" t="e">
        <f t="shared" si="561"/>
        <v>#DIV/0!</v>
      </c>
      <c r="GV225" s="87" t="e">
        <f t="shared" si="562"/>
        <v>#DIV/0!</v>
      </c>
      <c r="GW225" s="87" t="str">
        <f t="shared" si="563"/>
        <v>-1.00</v>
      </c>
      <c r="GX225" s="129"/>
      <c r="GY225" s="93"/>
    </row>
    <row r="226" spans="1:207">
      <c r="A226" s="39">
        <f>'Picking Information'!B229</f>
        <v>0</v>
      </c>
      <c r="B226" s="40">
        <f>'Picking Information'!D229</f>
        <v>0</v>
      </c>
      <c r="C226" s="40">
        <f>'Picking Information'!E229</f>
        <v>0</v>
      </c>
      <c r="D226" s="45">
        <f>'Picking Information'!F229</f>
        <v>0</v>
      </c>
      <c r="E226" s="45">
        <v>1</v>
      </c>
      <c r="F226" s="121">
        <f>'Picking Information'!H229</f>
        <v>0</v>
      </c>
      <c r="G226" s="121">
        <f>'Picking Information'!I229</f>
        <v>0</v>
      </c>
      <c r="H226" s="121">
        <f>'Picking Information'!J229</f>
        <v>0</v>
      </c>
      <c r="I226" s="121">
        <f>'Picking Information'!K229</f>
        <v>0</v>
      </c>
      <c r="J226" s="121">
        <f t="shared" si="459"/>
        <v>0</v>
      </c>
      <c r="K226" s="121">
        <f t="shared" si="460"/>
        <v>0</v>
      </c>
      <c r="L226" s="121">
        <f t="shared" si="461"/>
        <v>0</v>
      </c>
      <c r="M226" s="121">
        <f>IF('Picking Information'!P229="N",'Calculations Page'!F226*1.5,'Calculations Page'!F226)</f>
        <v>0</v>
      </c>
      <c r="N226" s="46">
        <f>'Picking Information'!R229</f>
        <v>0</v>
      </c>
      <c r="O226" s="222"/>
      <c r="P226" s="47">
        <f t="shared" si="462"/>
        <v>0</v>
      </c>
      <c r="Q226" s="306">
        <f t="shared" si="463"/>
        <v>-1</v>
      </c>
      <c r="R226" s="47">
        <f t="shared" si="464"/>
        <v>1</v>
      </c>
      <c r="S226" s="47" t="e">
        <f t="shared" si="465"/>
        <v>#DIV/0!</v>
      </c>
      <c r="T226" s="47" t="e">
        <f t="shared" si="466"/>
        <v>#DIV/0!</v>
      </c>
      <c r="U226" s="47">
        <f t="shared" si="467"/>
        <v>0.77821011673151741</v>
      </c>
      <c r="V226" s="47" t="e">
        <f t="shared" si="468"/>
        <v>#DIV/0!</v>
      </c>
      <c r="W226" s="47" t="e">
        <f t="shared" si="469"/>
        <v>#DIV/0!</v>
      </c>
      <c r="X226" s="239" t="e">
        <f t="shared" si="470"/>
        <v>#DIV/0!</v>
      </c>
      <c r="Y226" s="306">
        <f t="shared" si="576"/>
        <v>-6350.29</v>
      </c>
      <c r="Z226" s="306">
        <f t="shared" si="577"/>
        <v>-5</v>
      </c>
      <c r="AA226" s="192"/>
      <c r="AB226" s="192"/>
      <c r="AC226" s="192"/>
      <c r="AD226" s="192"/>
      <c r="AE226" s="192"/>
      <c r="AF226" s="192"/>
      <c r="AG226" s="251">
        <f t="shared" si="564"/>
        <v>1433738424205.7283</v>
      </c>
      <c r="AH226" s="246">
        <f t="shared" si="471"/>
        <v>8608725199.2922001</v>
      </c>
      <c r="AI226" s="246">
        <f t="shared" si="565"/>
        <v>1691112105561.1543</v>
      </c>
      <c r="AJ226" s="246">
        <f t="shared" si="472"/>
        <v>13847555888.523577</v>
      </c>
      <c r="AK226" s="246">
        <f t="shared" si="566"/>
        <v>174546574.43947619</v>
      </c>
      <c r="AL226" s="246">
        <f t="shared" si="473"/>
        <v>79527107.403615773</v>
      </c>
      <c r="AM226" s="213">
        <f t="shared" si="578"/>
        <v>0</v>
      </c>
      <c r="AN226" s="256">
        <f t="shared" si="474"/>
        <v>1303284548.9639471</v>
      </c>
      <c r="AO226" s="252">
        <f t="shared" si="475"/>
        <v>1433738424205.7283</v>
      </c>
      <c r="AP226" s="252">
        <f t="shared" si="567"/>
        <v>-2.199E-3</v>
      </c>
      <c r="AQ226" s="252">
        <f t="shared" si="568"/>
        <v>-0.99998423165137618</v>
      </c>
      <c r="AR226" s="252">
        <f t="shared" si="476"/>
        <v>8608725199.2922001</v>
      </c>
      <c r="AS226" s="252">
        <f t="shared" si="569"/>
        <v>1.6318924942564423E-4</v>
      </c>
      <c r="AT226" s="252">
        <f t="shared" si="477"/>
        <v>-7.452123257462559E-2</v>
      </c>
      <c r="AU226" s="252">
        <f t="shared" si="478"/>
        <v>137290153.01859486</v>
      </c>
      <c r="AV226" s="252">
        <f t="shared" si="579"/>
        <v>9456562.6330664139</v>
      </c>
      <c r="AW226" s="252">
        <f t="shared" si="479"/>
        <v>996169.97067578149</v>
      </c>
      <c r="AX226" s="252">
        <f t="shared" si="580"/>
        <v>2673662207.5426502</v>
      </c>
      <c r="AY226" s="252">
        <f t="shared" si="581"/>
        <v>1691112105561.1543</v>
      </c>
      <c r="AZ226" s="252">
        <f t="shared" si="582"/>
        <v>-0.13029600894067567</v>
      </c>
      <c r="BA226" s="252">
        <f t="shared" si="583"/>
        <v>-1</v>
      </c>
      <c r="BB226" s="252">
        <f t="shared" si="584"/>
        <v>13847555888.523577</v>
      </c>
      <c r="BC226" s="252">
        <f t="shared" si="585"/>
        <v>5.34545603211162E-4</v>
      </c>
      <c r="BD226" s="252">
        <f t="shared" si="586"/>
        <v>-4.1025163014571245E-3</v>
      </c>
      <c r="BE226" s="252">
        <f t="shared" si="587"/>
        <v>26831629.130094022</v>
      </c>
      <c r="BF226" s="252">
        <f t="shared" si="480"/>
        <v>269331.52955150726</v>
      </c>
      <c r="BG226" s="252">
        <f t="shared" si="481"/>
        <v>124328.76421099737</v>
      </c>
      <c r="BH226" s="213"/>
      <c r="BI226" s="213"/>
      <c r="BJ226" s="213"/>
      <c r="BK226" s="213"/>
      <c r="BL226" s="213">
        <f t="shared" si="588"/>
        <v>0</v>
      </c>
      <c r="BM226" s="485">
        <f>(($AC$20-'ICPMS Data'!V227)/('ICPMS Data'!V227/$AC$12-1)*AG226)</f>
        <v>-1850960534.9337795</v>
      </c>
      <c r="BN226" s="485">
        <f t="shared" si="482"/>
        <v>1433738424205.7283</v>
      </c>
      <c r="BO226" s="485">
        <f>$AC$33-'ICPMS Data'!V227</f>
        <v>9.9999999999999995E-7</v>
      </c>
      <c r="BP226" s="485">
        <f>'ICPMS Data'!V227/$AC$12-1</f>
        <v>-1</v>
      </c>
      <c r="BQ226" s="485">
        <f t="shared" si="483"/>
        <v>8608725199.2922001</v>
      </c>
      <c r="BR226" s="485">
        <f>SQRT($AD$33^2+'ICPMS Data'!W227^2)</f>
        <v>1.0000000000000001E-9</v>
      </c>
      <c r="BS226" s="485" t="e">
        <f>BP226*SQRT(('ICPMS Data'!W227/'ICPMS Data'!V227)^2+($AE$12/$AC$12)^2)</f>
        <v>#DIV/0!</v>
      </c>
      <c r="BT226" s="485" t="e">
        <f t="shared" si="484"/>
        <v>#DIV/0!</v>
      </c>
      <c r="BU226" s="485">
        <f t="shared" si="589"/>
        <v>-13430470.148556642</v>
      </c>
      <c r="BV226" s="485" t="e">
        <f t="shared" si="485"/>
        <v>#DIV/0!</v>
      </c>
      <c r="BW226" s="485">
        <f>AI226*(($AC$21-'ICPMS Data'!X227)/('ICPMS Data'!X227/$AC$13-1))</f>
        <v>-217673186930.44394</v>
      </c>
      <c r="BX226" s="485">
        <f t="shared" si="486"/>
        <v>1691112105561.1543</v>
      </c>
      <c r="BY226" s="485">
        <f>$AC$34-'ICPMS Data'!X227</f>
        <v>9.9999999999999995E-7</v>
      </c>
      <c r="BZ226" s="485">
        <f>'ICPMS Data'!X227/$AC$13-1</f>
        <v>-1</v>
      </c>
      <c r="CA226" s="485">
        <f t="shared" si="487"/>
        <v>13847555888.523577</v>
      </c>
      <c r="CB226" s="485">
        <f>SQRT($AD$34^2+'ICPMS Data'!Y227^2)</f>
        <v>1.0000000000000001E-9</v>
      </c>
      <c r="CC226" s="485" t="e">
        <f>BZ226*SQRT(('ICPMS Data'!Y227/'ICPMS Data'!X227)^2+($AE$13/$AC$13)^2)</f>
        <v>#DIV/0!</v>
      </c>
      <c r="CD226" s="485" t="e">
        <f t="shared" si="488"/>
        <v>#DIV/0!</v>
      </c>
      <c r="CE226" s="485">
        <f>AK226*'ICPMS Data'!Z227</f>
        <v>0</v>
      </c>
      <c r="CF226" s="485" t="e">
        <f>CE226*SQRT((AL226/AK226)^2+('ICPMS Data'!AA227/'ICPMS Data'!Z227)^2)</f>
        <v>#DIV/0!</v>
      </c>
      <c r="CG226" s="213">
        <f t="shared" si="489"/>
        <v>0</v>
      </c>
      <c r="CH226" s="262">
        <f t="shared" si="490"/>
        <v>-3154245083.8977265</v>
      </c>
      <c r="CI226" s="257" t="e">
        <f t="shared" si="491"/>
        <v>#DIV/0!</v>
      </c>
      <c r="CJ226" s="257">
        <f t="shared" si="590"/>
        <v>-22887032.781623054</v>
      </c>
      <c r="CK226" s="257" t="e">
        <f t="shared" si="492"/>
        <v>#DIV/0!</v>
      </c>
      <c r="CL226" s="262">
        <f t="shared" si="493"/>
        <v>-220346849137.9866</v>
      </c>
      <c r="CM226" s="257" t="e">
        <f t="shared" si="494"/>
        <v>#DIV/0!</v>
      </c>
      <c r="CN226" s="262">
        <f t="shared" si="495"/>
        <v>-269331.52955150726</v>
      </c>
      <c r="CO226" s="257" t="e">
        <f t="shared" si="496"/>
        <v>#DIV/0!</v>
      </c>
      <c r="CP226" s="286"/>
      <c r="CQ226" s="218">
        <f t="shared" si="497"/>
        <v>0</v>
      </c>
      <c r="CR226" s="48" t="e">
        <f t="shared" si="498"/>
        <v>#DIV/0!</v>
      </c>
      <c r="CS226" s="219">
        <f t="shared" si="499"/>
        <v>0</v>
      </c>
      <c r="CT226" s="219" t="e">
        <f t="shared" si="500"/>
        <v>#DIV/0!</v>
      </c>
      <c r="CU226" s="323" t="e">
        <f t="shared" si="501"/>
        <v>#DIV/0!</v>
      </c>
      <c r="CV226" s="219">
        <f t="shared" si="502"/>
        <v>0</v>
      </c>
      <c r="CW226" s="219" t="e">
        <f t="shared" si="503"/>
        <v>#DIV/0!</v>
      </c>
      <c r="CX226" s="323" t="e">
        <f t="shared" si="504"/>
        <v>#DIV/0!</v>
      </c>
      <c r="CY226" s="48">
        <f t="shared" si="505"/>
        <v>0</v>
      </c>
      <c r="CZ226" s="48" t="e">
        <f t="shared" si="506"/>
        <v>#DIV/0!</v>
      </c>
      <c r="DA226" s="323" t="e">
        <f t="shared" si="507"/>
        <v>#DIV/0!</v>
      </c>
      <c r="DB226" s="219">
        <f t="shared" si="508"/>
        <v>0</v>
      </c>
      <c r="DC226" s="219">
        <f t="shared" si="509"/>
        <v>0</v>
      </c>
      <c r="DD226" s="213"/>
      <c r="DE226" s="267">
        <f t="shared" si="510"/>
        <v>0</v>
      </c>
      <c r="DF226" s="263" t="e">
        <f t="shared" si="511"/>
        <v>#DIV/0!</v>
      </c>
      <c r="DG226" s="263">
        <f t="shared" si="512"/>
        <v>0</v>
      </c>
      <c r="DH226" s="263" t="e">
        <f t="shared" si="513"/>
        <v>#DIV/0!</v>
      </c>
      <c r="DI226" s="263">
        <f t="shared" si="514"/>
        <v>0</v>
      </c>
      <c r="DJ226" s="268">
        <f t="shared" si="515"/>
        <v>0</v>
      </c>
      <c r="DL226" s="49">
        <f>'He Data'!P228/(1000000000*22413.6)</f>
        <v>0</v>
      </c>
      <c r="DM226" s="45" t="e">
        <f>DL226*('He Data'!Q228/'He Data'!P228)</f>
        <v>#DIV/0!</v>
      </c>
      <c r="DN226" s="50">
        <f t="shared" si="516"/>
        <v>0</v>
      </c>
      <c r="DO226" s="51" t="e">
        <f>DN226*('He Data'!Q228/'He Data'!P228)</f>
        <v>#DIV/0!</v>
      </c>
      <c r="DP226" s="50" t="e">
        <f t="shared" si="517"/>
        <v>#DIV/0!</v>
      </c>
      <c r="DQ226" s="50" t="e">
        <f t="shared" si="518"/>
        <v>#DIV/0!</v>
      </c>
      <c r="DR226" s="50">
        <f>('He Data'!P228/1000000000)*0.0000000008107131194</f>
        <v>0</v>
      </c>
      <c r="DS226" s="50">
        <f>('He Data'!P228/1000000000)/3785.41178*42</f>
        <v>0</v>
      </c>
      <c r="DW226" s="213">
        <f t="shared" si="591"/>
        <v>0</v>
      </c>
      <c r="DX226" s="324" t="e">
        <f t="shared" si="592"/>
        <v>#DIV/0!</v>
      </c>
      <c r="DY226" s="325" t="e">
        <f t="shared" si="519"/>
        <v>#DIV/0!</v>
      </c>
      <c r="DZ226" s="326" t="e">
        <f t="shared" si="520"/>
        <v>#DIV/0!</v>
      </c>
      <c r="EA226" s="326" t="e">
        <f t="shared" si="521"/>
        <v>#DIV/0!</v>
      </c>
      <c r="EB226" s="324" t="e">
        <f t="shared" si="522"/>
        <v>#DIV/0!</v>
      </c>
      <c r="EC226" s="326" t="e">
        <f t="shared" si="523"/>
        <v>#DIV/0!</v>
      </c>
      <c r="ED226" s="324" t="e">
        <f t="shared" si="524"/>
        <v>#DIV/0!</v>
      </c>
      <c r="EE226" s="326"/>
      <c r="EF226" s="457">
        <f>'Picking Information'!B229</f>
        <v>0</v>
      </c>
      <c r="EG226" s="459">
        <f>'Picking Information'!C229</f>
        <v>0</v>
      </c>
      <c r="EH226" s="510">
        <f>IF($EG226="a",'Alpha Ejection Compiler'!G226,IF($EG226="z",'Alpha Ejection Compiler'!N226,IF($EG226="t",'Alpha Ejection Compiler'!U226,IF($EG226="m",'Alpha Ejection Compiler'!AB226,-1))))</f>
        <v>-1</v>
      </c>
      <c r="EI226" s="511">
        <f>'Alpha Ejection Compiler'!E226</f>
        <v>-1</v>
      </c>
      <c r="EJ226" s="30">
        <f>IF($EG226="a",'Alpha Ejection Compiler'!H226,IF($EG226="z",'Alpha Ejection Compiler'!O226,IF($EG226="t",'Alpha Ejection Compiler'!V226,IF($EG226="m",'Alpha Ejection Compiler'!AC226,-1))))</f>
        <v>-1</v>
      </c>
      <c r="EK226" s="30">
        <f>IF($EG226="a",'Alpha Ejection Compiler'!I226,IF($EG226="z",'Alpha Ejection Compiler'!P226,IF($EG226="t",'Alpha Ejection Compiler'!W226,IF($EG226="m",'Alpha Ejection Compiler'!AD226,-1))))</f>
        <v>-1</v>
      </c>
      <c r="EL226" s="30">
        <f>IF($EG226="a",'Alpha Ejection Compiler'!J226,IF($EG226="z",'Alpha Ejection Compiler'!Q226,IF($EG226="t",'Alpha Ejection Compiler'!X226,IF($EG226="m",'Alpha Ejection Compiler'!AE226,-1))))</f>
        <v>-1</v>
      </c>
      <c r="EM226" s="30">
        <f>IF($EG226="a",'Alpha Ejection Compiler'!K226,IF($EG226="z",'Alpha Ejection Compiler'!R226,IF($EG226="t",'Alpha Ejection Compiler'!Y226,IF($EG226="m",'Alpha Ejection Compiler'!AF226,-1))))</f>
        <v>-1</v>
      </c>
      <c r="EN226" s="30">
        <f t="shared" si="525"/>
        <v>-1</v>
      </c>
      <c r="EO226" s="30" t="e">
        <f t="shared" si="526"/>
        <v>#DIV/0!</v>
      </c>
      <c r="EP226" s="213">
        <f t="shared" si="593"/>
        <v>0</v>
      </c>
      <c r="EQ226" s="474" t="e">
        <f t="shared" si="594"/>
        <v>#DIV/0!</v>
      </c>
      <c r="ER226" s="475" t="e">
        <f t="shared" si="527"/>
        <v>#DIV/0!</v>
      </c>
      <c r="ES226" s="473" t="e">
        <f t="shared" si="528"/>
        <v>#DIV/0!</v>
      </c>
      <c r="ET226" s="476" t="e">
        <f t="shared" si="529"/>
        <v>#DIV/0!</v>
      </c>
      <c r="EU226" s="478" t="e">
        <f t="shared" si="530"/>
        <v>#DIV/0!</v>
      </c>
      <c r="EV226" s="477" t="e">
        <f t="shared" si="531"/>
        <v>#DIV/0!</v>
      </c>
      <c r="EW226" s="474" t="e">
        <f t="shared" si="532"/>
        <v>#DIV/0!</v>
      </c>
      <c r="EX226" s="474"/>
      <c r="EZ226" s="128">
        <f t="shared" si="533"/>
        <v>0</v>
      </c>
      <c r="FA226" s="63">
        <f t="shared" si="534"/>
        <v>0</v>
      </c>
      <c r="FB226" s="67">
        <f t="shared" si="535"/>
        <v>0</v>
      </c>
      <c r="FC226" s="63">
        <f t="shared" si="536"/>
        <v>0</v>
      </c>
      <c r="FD226" s="63">
        <f t="shared" si="537"/>
        <v>0</v>
      </c>
      <c r="FE226" s="67" t="e">
        <f t="shared" si="538"/>
        <v>#DIV/0!</v>
      </c>
      <c r="FF226" s="67" t="e">
        <f t="shared" si="539"/>
        <v>#DIV/0!</v>
      </c>
      <c r="FG226" s="64" t="e">
        <f t="shared" si="540"/>
        <v>#DIV/0!</v>
      </c>
      <c r="FH226" s="65" t="e">
        <f t="shared" si="541"/>
        <v>#DIV/0!</v>
      </c>
      <c r="FI226" s="65" t="e">
        <f t="shared" si="542"/>
        <v>#DIV/0!</v>
      </c>
      <c r="FJ226" s="65" t="e">
        <f t="shared" si="543"/>
        <v>#DIV/0!</v>
      </c>
      <c r="FK226" s="63">
        <f t="shared" si="544"/>
        <v>0</v>
      </c>
      <c r="FL226" s="63" t="e">
        <f t="shared" si="545"/>
        <v>#DIV/0!</v>
      </c>
      <c r="FM226" s="63" t="e">
        <f t="shared" si="546"/>
        <v>#DIV/0!</v>
      </c>
      <c r="FN226" s="65" t="e">
        <f t="shared" si="598"/>
        <v>#DIV/0!</v>
      </c>
      <c r="FO226" s="66" t="e">
        <f t="shared" si="547"/>
        <v>#DIV/0!</v>
      </c>
      <c r="FQ226" s="73">
        <f>IF('Picking Information'!U229="Y",'Calculations Page'!FG226,-1)</f>
        <v>-1</v>
      </c>
      <c r="FR226" s="72">
        <f>IF('Picking Information'!U229="Y",'Calculations Page'!FN226,-1)</f>
        <v>-1</v>
      </c>
      <c r="FS226" s="72" t="e">
        <f>IF('Picking Information'!A229="Y",1,'Calculations Page'!X226)</f>
        <v>#DIV/0!</v>
      </c>
      <c r="FT226" s="72">
        <f t="shared" si="596"/>
        <v>99.853999999999999</v>
      </c>
      <c r="FU226" s="72" t="e">
        <f t="shared" si="548"/>
        <v>#DIV/0!</v>
      </c>
      <c r="FV226" s="72" t="e">
        <f t="shared" si="597"/>
        <v>#DIV/0!</v>
      </c>
      <c r="FW226" s="74" t="e">
        <f t="shared" si="549"/>
        <v>#DIV/0!</v>
      </c>
      <c r="FY226" s="79">
        <f t="shared" si="570"/>
        <v>0</v>
      </c>
      <c r="FZ226" s="80" t="e">
        <f t="shared" si="571"/>
        <v>#DIV/0!</v>
      </c>
      <c r="GA226" s="80">
        <f>(DE226/1000)/'Calculations Page'!EH226</f>
        <v>0</v>
      </c>
      <c r="GB226" s="80" t="e">
        <f t="shared" si="572"/>
        <v>#DIV/0!</v>
      </c>
      <c r="GC226" s="80">
        <f>(DG226/1000)/'Calculations Page'!EH226</f>
        <v>0</v>
      </c>
      <c r="GD226" s="80" t="e">
        <f t="shared" si="573"/>
        <v>#DIV/0!</v>
      </c>
      <c r="GE226" s="80">
        <f>(DI226/1000)/'Calculations Page'!EH226</f>
        <v>0</v>
      </c>
      <c r="GF226" s="80" t="e">
        <f t="shared" si="574"/>
        <v>#DIV/0!</v>
      </c>
      <c r="GG226" s="81">
        <f t="shared" si="550"/>
        <v>0</v>
      </c>
      <c r="GH226" s="516">
        <f t="shared" si="575"/>
        <v>0</v>
      </c>
      <c r="GI226" s="515"/>
      <c r="GJ226" s="243"/>
      <c r="GK226" s="85" t="str">
        <f t="shared" si="551"/>
        <v>0.000</v>
      </c>
      <c r="GL226" s="86" t="e">
        <f t="shared" si="552"/>
        <v>#DIV/0!</v>
      </c>
      <c r="GM226" s="86" t="str">
        <f t="shared" si="553"/>
        <v>0.00</v>
      </c>
      <c r="GN226" s="86" t="e">
        <f t="shared" si="554"/>
        <v>#DIV/0!</v>
      </c>
      <c r="GO226" s="86" t="str">
        <f t="shared" si="555"/>
        <v>0.00</v>
      </c>
      <c r="GP226" s="86" t="e">
        <f t="shared" si="556"/>
        <v>#DIV/0!</v>
      </c>
      <c r="GQ226" s="86" t="str">
        <f t="shared" si="557"/>
        <v>0.00</v>
      </c>
      <c r="GR226" s="86" t="e">
        <f t="shared" si="558"/>
        <v>#DIV/0!</v>
      </c>
      <c r="GS226" s="86" t="str">
        <f t="shared" si="559"/>
        <v>-1.00</v>
      </c>
      <c r="GT226" s="86" t="e">
        <f t="shared" si="560"/>
        <v>#DIV/0!</v>
      </c>
      <c r="GU226" s="86" t="e">
        <f t="shared" si="561"/>
        <v>#DIV/0!</v>
      </c>
      <c r="GV226" s="87" t="e">
        <f t="shared" si="562"/>
        <v>#DIV/0!</v>
      </c>
      <c r="GW226" s="87" t="str">
        <f t="shared" si="563"/>
        <v>-1.00</v>
      </c>
      <c r="GX226" s="129"/>
      <c r="GY226" s="93"/>
    </row>
    <row r="227" spans="1:207">
      <c r="A227" s="39">
        <f>'Picking Information'!B230</f>
        <v>0</v>
      </c>
      <c r="B227" s="40">
        <f>'Picking Information'!D230</f>
        <v>0</v>
      </c>
      <c r="C227" s="40">
        <f>'Picking Information'!E230</f>
        <v>0</v>
      </c>
      <c r="D227" s="45">
        <f>'Picking Information'!F230</f>
        <v>0</v>
      </c>
      <c r="E227" s="45">
        <v>1</v>
      </c>
      <c r="F227" s="121">
        <f>'Picking Information'!H230</f>
        <v>0</v>
      </c>
      <c r="G227" s="121">
        <f>'Picking Information'!I230</f>
        <v>0</v>
      </c>
      <c r="H227" s="121">
        <f>'Picking Information'!J230</f>
        <v>0</v>
      </c>
      <c r="I227" s="121">
        <f>'Picking Information'!K230</f>
        <v>0</v>
      </c>
      <c r="J227" s="121">
        <f t="shared" si="459"/>
        <v>0</v>
      </c>
      <c r="K227" s="121">
        <f t="shared" si="460"/>
        <v>0</v>
      </c>
      <c r="L227" s="121">
        <f t="shared" si="461"/>
        <v>0</v>
      </c>
      <c r="M227" s="121">
        <f>IF('Picking Information'!P230="N",'Calculations Page'!F227*1.5,'Calculations Page'!F227)</f>
        <v>0</v>
      </c>
      <c r="N227" s="46">
        <f>'Picking Information'!R230</f>
        <v>0</v>
      </c>
      <c r="O227" s="222"/>
      <c r="P227" s="47">
        <f t="shared" si="462"/>
        <v>0</v>
      </c>
      <c r="Q227" s="306">
        <f t="shared" si="463"/>
        <v>-1</v>
      </c>
      <c r="R227" s="47">
        <f t="shared" si="464"/>
        <v>1</v>
      </c>
      <c r="S227" s="47" t="e">
        <f t="shared" si="465"/>
        <v>#DIV/0!</v>
      </c>
      <c r="T227" s="47" t="e">
        <f t="shared" si="466"/>
        <v>#DIV/0!</v>
      </c>
      <c r="U227" s="47">
        <f t="shared" si="467"/>
        <v>0.77821011673151741</v>
      </c>
      <c r="V227" s="47" t="e">
        <f t="shared" si="468"/>
        <v>#DIV/0!</v>
      </c>
      <c r="W227" s="47" t="e">
        <f t="shared" si="469"/>
        <v>#DIV/0!</v>
      </c>
      <c r="X227" s="239" t="e">
        <f t="shared" si="470"/>
        <v>#DIV/0!</v>
      </c>
      <c r="Y227" s="306">
        <f t="shared" si="576"/>
        <v>-6350.29</v>
      </c>
      <c r="Z227" s="306">
        <f t="shared" si="577"/>
        <v>-5</v>
      </c>
      <c r="AA227" s="192"/>
      <c r="AB227" s="192"/>
      <c r="AC227" s="192"/>
      <c r="AD227" s="192"/>
      <c r="AE227" s="192"/>
      <c r="AF227" s="192"/>
      <c r="AG227" s="251">
        <f t="shared" si="564"/>
        <v>1433738424205.7283</v>
      </c>
      <c r="AH227" s="246">
        <f t="shared" si="471"/>
        <v>8608725199.2922001</v>
      </c>
      <c r="AI227" s="246">
        <f t="shared" si="565"/>
        <v>1691112105561.1543</v>
      </c>
      <c r="AJ227" s="246">
        <f t="shared" si="472"/>
        <v>13847555888.523577</v>
      </c>
      <c r="AK227" s="246">
        <f t="shared" si="566"/>
        <v>174546574.43947619</v>
      </c>
      <c r="AL227" s="246">
        <f t="shared" si="473"/>
        <v>79527107.403615773</v>
      </c>
      <c r="AM227" s="213">
        <f t="shared" si="578"/>
        <v>0</v>
      </c>
      <c r="AN227" s="256">
        <f t="shared" si="474"/>
        <v>1303284548.9639471</v>
      </c>
      <c r="AO227" s="252">
        <f t="shared" si="475"/>
        <v>1433738424205.7283</v>
      </c>
      <c r="AP227" s="252">
        <f t="shared" si="567"/>
        <v>-2.199E-3</v>
      </c>
      <c r="AQ227" s="252">
        <f t="shared" si="568"/>
        <v>-0.99998423165137618</v>
      </c>
      <c r="AR227" s="252">
        <f t="shared" si="476"/>
        <v>8608725199.2922001</v>
      </c>
      <c r="AS227" s="252">
        <f t="shared" si="569"/>
        <v>1.6318924942564423E-4</v>
      </c>
      <c r="AT227" s="252">
        <f t="shared" si="477"/>
        <v>-7.452123257462559E-2</v>
      </c>
      <c r="AU227" s="252">
        <f t="shared" si="478"/>
        <v>137290153.01859486</v>
      </c>
      <c r="AV227" s="252">
        <f t="shared" si="579"/>
        <v>9456562.6330664139</v>
      </c>
      <c r="AW227" s="252">
        <f t="shared" si="479"/>
        <v>996169.97067578149</v>
      </c>
      <c r="AX227" s="252">
        <f t="shared" si="580"/>
        <v>2673662207.5426502</v>
      </c>
      <c r="AY227" s="252">
        <f t="shared" si="581"/>
        <v>1691112105561.1543</v>
      </c>
      <c r="AZ227" s="252">
        <f t="shared" si="582"/>
        <v>-0.13029600894067567</v>
      </c>
      <c r="BA227" s="252">
        <f t="shared" si="583"/>
        <v>-1</v>
      </c>
      <c r="BB227" s="252">
        <f t="shared" si="584"/>
        <v>13847555888.523577</v>
      </c>
      <c r="BC227" s="252">
        <f t="shared" si="585"/>
        <v>5.34545603211162E-4</v>
      </c>
      <c r="BD227" s="252">
        <f t="shared" si="586"/>
        <v>-4.1025163014571245E-3</v>
      </c>
      <c r="BE227" s="252">
        <f t="shared" si="587"/>
        <v>26831629.130094022</v>
      </c>
      <c r="BF227" s="252">
        <f t="shared" si="480"/>
        <v>269331.52955150726</v>
      </c>
      <c r="BG227" s="252">
        <f t="shared" si="481"/>
        <v>124328.76421099737</v>
      </c>
      <c r="BH227" s="213"/>
      <c r="BI227" s="213"/>
      <c r="BJ227" s="213"/>
      <c r="BK227" s="213"/>
      <c r="BL227" s="213">
        <f t="shared" si="588"/>
        <v>0</v>
      </c>
      <c r="BM227" s="485">
        <f>(($AC$20-'ICPMS Data'!V228)/('ICPMS Data'!V228/$AC$12-1)*AG227)</f>
        <v>-1850960534.9337795</v>
      </c>
      <c r="BN227" s="485">
        <f t="shared" si="482"/>
        <v>1433738424205.7283</v>
      </c>
      <c r="BO227" s="485">
        <f>$AC$33-'ICPMS Data'!V228</f>
        <v>9.9999999999999995E-7</v>
      </c>
      <c r="BP227" s="485">
        <f>'ICPMS Data'!V228/$AC$12-1</f>
        <v>-1</v>
      </c>
      <c r="BQ227" s="485">
        <f t="shared" si="483"/>
        <v>8608725199.2922001</v>
      </c>
      <c r="BR227" s="485">
        <f>SQRT($AD$33^2+'ICPMS Data'!W228^2)</f>
        <v>1.0000000000000001E-9</v>
      </c>
      <c r="BS227" s="485" t="e">
        <f>BP227*SQRT(('ICPMS Data'!W228/'ICPMS Data'!V228)^2+($AE$12/$AC$12)^2)</f>
        <v>#DIV/0!</v>
      </c>
      <c r="BT227" s="485" t="e">
        <f t="shared" si="484"/>
        <v>#DIV/0!</v>
      </c>
      <c r="BU227" s="485">
        <f t="shared" si="589"/>
        <v>-13430470.148556642</v>
      </c>
      <c r="BV227" s="485" t="e">
        <f t="shared" si="485"/>
        <v>#DIV/0!</v>
      </c>
      <c r="BW227" s="485">
        <f>AI227*(($AC$21-'ICPMS Data'!X228)/('ICPMS Data'!X228/$AC$13-1))</f>
        <v>-217673186930.44394</v>
      </c>
      <c r="BX227" s="485">
        <f t="shared" si="486"/>
        <v>1691112105561.1543</v>
      </c>
      <c r="BY227" s="485">
        <f>$AC$34-'ICPMS Data'!X228</f>
        <v>9.9999999999999995E-7</v>
      </c>
      <c r="BZ227" s="485">
        <f>'ICPMS Data'!X228/$AC$13-1</f>
        <v>-1</v>
      </c>
      <c r="CA227" s="485">
        <f t="shared" si="487"/>
        <v>13847555888.523577</v>
      </c>
      <c r="CB227" s="485">
        <f>SQRT($AD$34^2+'ICPMS Data'!Y228^2)</f>
        <v>1.0000000000000001E-9</v>
      </c>
      <c r="CC227" s="485" t="e">
        <f>BZ227*SQRT(('ICPMS Data'!Y228/'ICPMS Data'!X228)^2+($AE$13/$AC$13)^2)</f>
        <v>#DIV/0!</v>
      </c>
      <c r="CD227" s="485" t="e">
        <f t="shared" si="488"/>
        <v>#DIV/0!</v>
      </c>
      <c r="CE227" s="485">
        <f>AK227*'ICPMS Data'!Z228</f>
        <v>0</v>
      </c>
      <c r="CF227" s="485" t="e">
        <f>CE227*SQRT((AL227/AK227)^2+('ICPMS Data'!AA228/'ICPMS Data'!Z228)^2)</f>
        <v>#DIV/0!</v>
      </c>
      <c r="CG227" s="213">
        <f t="shared" si="489"/>
        <v>0</v>
      </c>
      <c r="CH227" s="262">
        <f t="shared" si="490"/>
        <v>-3154245083.8977265</v>
      </c>
      <c r="CI227" s="257" t="e">
        <f t="shared" si="491"/>
        <v>#DIV/0!</v>
      </c>
      <c r="CJ227" s="257">
        <f t="shared" si="590"/>
        <v>-22887032.781623054</v>
      </c>
      <c r="CK227" s="257" t="e">
        <f t="shared" si="492"/>
        <v>#DIV/0!</v>
      </c>
      <c r="CL227" s="262">
        <f t="shared" si="493"/>
        <v>-220346849137.9866</v>
      </c>
      <c r="CM227" s="257" t="e">
        <f t="shared" si="494"/>
        <v>#DIV/0!</v>
      </c>
      <c r="CN227" s="262">
        <f t="shared" si="495"/>
        <v>-269331.52955150726</v>
      </c>
      <c r="CO227" s="257" t="e">
        <f t="shared" si="496"/>
        <v>#DIV/0!</v>
      </c>
      <c r="CP227" s="286"/>
      <c r="CQ227" s="218">
        <f t="shared" si="497"/>
        <v>0</v>
      </c>
      <c r="CR227" s="48" t="e">
        <f t="shared" si="498"/>
        <v>#DIV/0!</v>
      </c>
      <c r="CS227" s="219">
        <f t="shared" si="499"/>
        <v>0</v>
      </c>
      <c r="CT227" s="219" t="e">
        <f t="shared" si="500"/>
        <v>#DIV/0!</v>
      </c>
      <c r="CU227" s="323" t="e">
        <f t="shared" si="501"/>
        <v>#DIV/0!</v>
      </c>
      <c r="CV227" s="219">
        <f t="shared" si="502"/>
        <v>0</v>
      </c>
      <c r="CW227" s="219" t="e">
        <f t="shared" si="503"/>
        <v>#DIV/0!</v>
      </c>
      <c r="CX227" s="323" t="e">
        <f t="shared" si="504"/>
        <v>#DIV/0!</v>
      </c>
      <c r="CY227" s="48">
        <f t="shared" si="505"/>
        <v>0</v>
      </c>
      <c r="CZ227" s="48" t="e">
        <f t="shared" si="506"/>
        <v>#DIV/0!</v>
      </c>
      <c r="DA227" s="323" t="e">
        <f t="shared" si="507"/>
        <v>#DIV/0!</v>
      </c>
      <c r="DB227" s="219">
        <f t="shared" si="508"/>
        <v>0</v>
      </c>
      <c r="DC227" s="219">
        <f t="shared" si="509"/>
        <v>0</v>
      </c>
      <c r="DD227" s="213"/>
      <c r="DE227" s="267">
        <f t="shared" si="510"/>
        <v>0</v>
      </c>
      <c r="DF227" s="263" t="e">
        <f t="shared" si="511"/>
        <v>#DIV/0!</v>
      </c>
      <c r="DG227" s="263">
        <f t="shared" si="512"/>
        <v>0</v>
      </c>
      <c r="DH227" s="263" t="e">
        <f t="shared" si="513"/>
        <v>#DIV/0!</v>
      </c>
      <c r="DI227" s="263">
        <f t="shared" si="514"/>
        <v>0</v>
      </c>
      <c r="DJ227" s="268">
        <f t="shared" si="515"/>
        <v>0</v>
      </c>
      <c r="DL227" s="49">
        <f>'He Data'!P229/(1000000000*22413.6)</f>
        <v>0</v>
      </c>
      <c r="DM227" s="45" t="e">
        <f>DL227*('He Data'!Q229/'He Data'!P229)</f>
        <v>#DIV/0!</v>
      </c>
      <c r="DN227" s="50">
        <f t="shared" si="516"/>
        <v>0</v>
      </c>
      <c r="DO227" s="51" t="e">
        <f>DN227*('He Data'!Q229/'He Data'!P229)</f>
        <v>#DIV/0!</v>
      </c>
      <c r="DP227" s="50" t="e">
        <f t="shared" si="517"/>
        <v>#DIV/0!</v>
      </c>
      <c r="DQ227" s="50" t="e">
        <f t="shared" si="518"/>
        <v>#DIV/0!</v>
      </c>
      <c r="DR227" s="50">
        <f>('He Data'!P229/1000000000)*0.0000000008107131194</f>
        <v>0</v>
      </c>
      <c r="DS227" s="50">
        <f>('He Data'!P229/1000000000)/3785.41178*42</f>
        <v>0</v>
      </c>
      <c r="DW227" s="213">
        <f t="shared" si="591"/>
        <v>0</v>
      </c>
      <c r="DX227" s="324" t="e">
        <f t="shared" si="592"/>
        <v>#DIV/0!</v>
      </c>
      <c r="DY227" s="325" t="e">
        <f t="shared" si="519"/>
        <v>#DIV/0!</v>
      </c>
      <c r="DZ227" s="326" t="e">
        <f t="shared" si="520"/>
        <v>#DIV/0!</v>
      </c>
      <c r="EA227" s="326" t="e">
        <f t="shared" si="521"/>
        <v>#DIV/0!</v>
      </c>
      <c r="EB227" s="324" t="e">
        <f t="shared" si="522"/>
        <v>#DIV/0!</v>
      </c>
      <c r="EC227" s="326" t="e">
        <f t="shared" si="523"/>
        <v>#DIV/0!</v>
      </c>
      <c r="ED227" s="324" t="e">
        <f t="shared" si="524"/>
        <v>#DIV/0!</v>
      </c>
      <c r="EE227" s="326"/>
      <c r="EF227" s="457">
        <f>'Picking Information'!B230</f>
        <v>0</v>
      </c>
      <c r="EG227" s="459">
        <f>'Picking Information'!C230</f>
        <v>0</v>
      </c>
      <c r="EH227" s="510">
        <f>IF($EG227="a",'Alpha Ejection Compiler'!G227,IF($EG227="z",'Alpha Ejection Compiler'!N227,IF($EG227="t",'Alpha Ejection Compiler'!U227,IF($EG227="m",'Alpha Ejection Compiler'!AB227,-1))))</f>
        <v>-1</v>
      </c>
      <c r="EI227" s="511">
        <f>'Alpha Ejection Compiler'!E227</f>
        <v>-1</v>
      </c>
      <c r="EJ227" s="30">
        <f>IF($EG227="a",'Alpha Ejection Compiler'!H227,IF($EG227="z",'Alpha Ejection Compiler'!O227,IF($EG227="t",'Alpha Ejection Compiler'!V227,IF($EG227="m",'Alpha Ejection Compiler'!AC227,-1))))</f>
        <v>-1</v>
      </c>
      <c r="EK227" s="30">
        <f>IF($EG227="a",'Alpha Ejection Compiler'!I227,IF($EG227="z",'Alpha Ejection Compiler'!P227,IF($EG227="t",'Alpha Ejection Compiler'!W227,IF($EG227="m",'Alpha Ejection Compiler'!AD227,-1))))</f>
        <v>-1</v>
      </c>
      <c r="EL227" s="30">
        <f>IF($EG227="a",'Alpha Ejection Compiler'!J227,IF($EG227="z",'Alpha Ejection Compiler'!Q227,IF($EG227="t",'Alpha Ejection Compiler'!X227,IF($EG227="m",'Alpha Ejection Compiler'!AE227,-1))))</f>
        <v>-1</v>
      </c>
      <c r="EM227" s="30">
        <f>IF($EG227="a",'Alpha Ejection Compiler'!K227,IF($EG227="z",'Alpha Ejection Compiler'!R227,IF($EG227="t",'Alpha Ejection Compiler'!Y227,IF($EG227="m",'Alpha Ejection Compiler'!AF227,-1))))</f>
        <v>-1</v>
      </c>
      <c r="EN227" s="30">
        <f t="shared" si="525"/>
        <v>-1</v>
      </c>
      <c r="EO227" s="30" t="e">
        <f t="shared" si="526"/>
        <v>#DIV/0!</v>
      </c>
      <c r="EP227" s="213">
        <f t="shared" si="593"/>
        <v>0</v>
      </c>
      <c r="EQ227" s="474" t="e">
        <f t="shared" si="594"/>
        <v>#DIV/0!</v>
      </c>
      <c r="ER227" s="475" t="e">
        <f t="shared" si="527"/>
        <v>#DIV/0!</v>
      </c>
      <c r="ES227" s="473" t="e">
        <f t="shared" si="528"/>
        <v>#DIV/0!</v>
      </c>
      <c r="ET227" s="476" t="e">
        <f t="shared" si="529"/>
        <v>#DIV/0!</v>
      </c>
      <c r="EU227" s="478" t="e">
        <f t="shared" si="530"/>
        <v>#DIV/0!</v>
      </c>
      <c r="EV227" s="477" t="e">
        <f t="shared" si="531"/>
        <v>#DIV/0!</v>
      </c>
      <c r="EW227" s="474" t="e">
        <f t="shared" si="532"/>
        <v>#DIV/0!</v>
      </c>
      <c r="EX227" s="474"/>
      <c r="EZ227" s="128">
        <f t="shared" si="533"/>
        <v>0</v>
      </c>
      <c r="FA227" s="63">
        <f t="shared" si="534"/>
        <v>0</v>
      </c>
      <c r="FB227" s="67">
        <f t="shared" si="535"/>
        <v>0</v>
      </c>
      <c r="FC227" s="63">
        <f t="shared" si="536"/>
        <v>0</v>
      </c>
      <c r="FD227" s="63">
        <f t="shared" si="537"/>
        <v>0</v>
      </c>
      <c r="FE227" s="67" t="e">
        <f t="shared" si="538"/>
        <v>#DIV/0!</v>
      </c>
      <c r="FF227" s="67" t="e">
        <f t="shared" si="539"/>
        <v>#DIV/0!</v>
      </c>
      <c r="FG227" s="64" t="e">
        <f t="shared" si="540"/>
        <v>#DIV/0!</v>
      </c>
      <c r="FH227" s="65" t="e">
        <f t="shared" si="541"/>
        <v>#DIV/0!</v>
      </c>
      <c r="FI227" s="65" t="e">
        <f t="shared" si="542"/>
        <v>#DIV/0!</v>
      </c>
      <c r="FJ227" s="65" t="e">
        <f t="shared" si="543"/>
        <v>#DIV/0!</v>
      </c>
      <c r="FK227" s="63">
        <f t="shared" si="544"/>
        <v>0</v>
      </c>
      <c r="FL227" s="63" t="e">
        <f t="shared" si="545"/>
        <v>#DIV/0!</v>
      </c>
      <c r="FM227" s="63" t="e">
        <f t="shared" si="546"/>
        <v>#DIV/0!</v>
      </c>
      <c r="FN227" s="65" t="e">
        <f t="shared" si="598"/>
        <v>#DIV/0!</v>
      </c>
      <c r="FO227" s="66" t="e">
        <f t="shared" si="547"/>
        <v>#DIV/0!</v>
      </c>
      <c r="FQ227" s="73">
        <f>IF('Picking Information'!U230="Y",'Calculations Page'!FG227,-1)</f>
        <v>-1</v>
      </c>
      <c r="FR227" s="72">
        <f>IF('Picking Information'!U230="Y",'Calculations Page'!FN227,-1)</f>
        <v>-1</v>
      </c>
      <c r="FS227" s="72" t="e">
        <f>IF('Picking Information'!A230="Y",1,'Calculations Page'!X227)</f>
        <v>#DIV/0!</v>
      </c>
      <c r="FT227" s="72">
        <f t="shared" si="596"/>
        <v>99.853999999999999</v>
      </c>
      <c r="FU227" s="72" t="e">
        <f t="shared" si="548"/>
        <v>#DIV/0!</v>
      </c>
      <c r="FV227" s="72" t="e">
        <f t="shared" si="597"/>
        <v>#DIV/0!</v>
      </c>
      <c r="FW227" s="74" t="e">
        <f t="shared" si="549"/>
        <v>#DIV/0!</v>
      </c>
      <c r="FY227" s="79">
        <f t="shared" si="570"/>
        <v>0</v>
      </c>
      <c r="FZ227" s="80" t="e">
        <f t="shared" si="571"/>
        <v>#DIV/0!</v>
      </c>
      <c r="GA227" s="80">
        <f>(DE227/1000)/'Calculations Page'!EH227</f>
        <v>0</v>
      </c>
      <c r="GB227" s="80" t="e">
        <f t="shared" si="572"/>
        <v>#DIV/0!</v>
      </c>
      <c r="GC227" s="80">
        <f>(DG227/1000)/'Calculations Page'!EH227</f>
        <v>0</v>
      </c>
      <c r="GD227" s="80" t="e">
        <f t="shared" si="573"/>
        <v>#DIV/0!</v>
      </c>
      <c r="GE227" s="80">
        <f>(DI227/1000)/'Calculations Page'!EH227</f>
        <v>0</v>
      </c>
      <c r="GF227" s="80" t="e">
        <f t="shared" si="574"/>
        <v>#DIV/0!</v>
      </c>
      <c r="GG227" s="81">
        <f t="shared" si="550"/>
        <v>0</v>
      </c>
      <c r="GH227" s="516">
        <f t="shared" si="575"/>
        <v>0</v>
      </c>
      <c r="GI227" s="515"/>
      <c r="GJ227" s="243"/>
      <c r="GK227" s="85" t="str">
        <f t="shared" si="551"/>
        <v>0.000</v>
      </c>
      <c r="GL227" s="86" t="e">
        <f t="shared" si="552"/>
        <v>#DIV/0!</v>
      </c>
      <c r="GM227" s="86" t="str">
        <f t="shared" si="553"/>
        <v>0.00</v>
      </c>
      <c r="GN227" s="86" t="e">
        <f t="shared" si="554"/>
        <v>#DIV/0!</v>
      </c>
      <c r="GO227" s="86" t="str">
        <f t="shared" si="555"/>
        <v>0.00</v>
      </c>
      <c r="GP227" s="86" t="e">
        <f t="shared" si="556"/>
        <v>#DIV/0!</v>
      </c>
      <c r="GQ227" s="86" t="str">
        <f t="shared" si="557"/>
        <v>0.00</v>
      </c>
      <c r="GR227" s="86" t="e">
        <f t="shared" si="558"/>
        <v>#DIV/0!</v>
      </c>
      <c r="GS227" s="86" t="str">
        <f t="shared" si="559"/>
        <v>-1.00</v>
      </c>
      <c r="GT227" s="86" t="e">
        <f t="shared" si="560"/>
        <v>#DIV/0!</v>
      </c>
      <c r="GU227" s="86" t="e">
        <f t="shared" si="561"/>
        <v>#DIV/0!</v>
      </c>
      <c r="GV227" s="87" t="e">
        <f t="shared" si="562"/>
        <v>#DIV/0!</v>
      </c>
      <c r="GW227" s="87" t="str">
        <f t="shared" si="563"/>
        <v>-1.00</v>
      </c>
      <c r="GX227" s="129"/>
      <c r="GY227" s="93"/>
    </row>
    <row r="228" spans="1:207">
      <c r="A228" s="39">
        <f>'Picking Information'!B231</f>
        <v>0</v>
      </c>
      <c r="B228" s="40">
        <f>'Picking Information'!D231</f>
        <v>0</v>
      </c>
      <c r="C228" s="40">
        <f>'Picking Information'!E231</f>
        <v>0</v>
      </c>
      <c r="D228" s="45">
        <f>'Picking Information'!F231</f>
        <v>0</v>
      </c>
      <c r="E228" s="45">
        <v>1</v>
      </c>
      <c r="F228" s="121">
        <f>'Picking Information'!H231</f>
        <v>0</v>
      </c>
      <c r="G228" s="121">
        <f>'Picking Information'!I231</f>
        <v>0</v>
      </c>
      <c r="H228" s="121">
        <f>'Picking Information'!J231</f>
        <v>0</v>
      </c>
      <c r="I228" s="121">
        <f>'Picking Information'!K231</f>
        <v>0</v>
      </c>
      <c r="J228" s="121">
        <f t="shared" si="459"/>
        <v>0</v>
      </c>
      <c r="K228" s="121">
        <f t="shared" si="460"/>
        <v>0</v>
      </c>
      <c r="L228" s="121">
        <f t="shared" si="461"/>
        <v>0</v>
      </c>
      <c r="M228" s="121">
        <f>IF('Picking Information'!P231="N",'Calculations Page'!F228*1.5,'Calculations Page'!F228)</f>
        <v>0</v>
      </c>
      <c r="N228" s="46">
        <f>'Picking Information'!R231</f>
        <v>0</v>
      </c>
      <c r="O228" s="222"/>
      <c r="P228" s="47">
        <f t="shared" si="462"/>
        <v>0</v>
      </c>
      <c r="Q228" s="306">
        <f t="shared" si="463"/>
        <v>-1</v>
      </c>
      <c r="R228" s="47">
        <f t="shared" si="464"/>
        <v>1</v>
      </c>
      <c r="S228" s="47" t="e">
        <f t="shared" si="465"/>
        <v>#DIV/0!</v>
      </c>
      <c r="T228" s="47" t="e">
        <f t="shared" si="466"/>
        <v>#DIV/0!</v>
      </c>
      <c r="U228" s="47">
        <f t="shared" si="467"/>
        <v>0.77821011673151741</v>
      </c>
      <c r="V228" s="47" t="e">
        <f t="shared" si="468"/>
        <v>#DIV/0!</v>
      </c>
      <c r="W228" s="47" t="e">
        <f t="shared" si="469"/>
        <v>#DIV/0!</v>
      </c>
      <c r="X228" s="239" t="e">
        <f t="shared" si="470"/>
        <v>#DIV/0!</v>
      </c>
      <c r="Y228" s="306">
        <f t="shared" si="576"/>
        <v>-6350.29</v>
      </c>
      <c r="Z228" s="306">
        <f t="shared" si="577"/>
        <v>-5</v>
      </c>
      <c r="AA228" s="192"/>
      <c r="AB228" s="192"/>
      <c r="AC228" s="192"/>
      <c r="AD228" s="192"/>
      <c r="AE228" s="192"/>
      <c r="AF228" s="192"/>
      <c r="AG228" s="251">
        <f t="shared" si="564"/>
        <v>1433738424205.7283</v>
      </c>
      <c r="AH228" s="246">
        <f t="shared" si="471"/>
        <v>8608725199.2922001</v>
      </c>
      <c r="AI228" s="246">
        <f t="shared" si="565"/>
        <v>1691112105561.1543</v>
      </c>
      <c r="AJ228" s="246">
        <f t="shared" si="472"/>
        <v>13847555888.523577</v>
      </c>
      <c r="AK228" s="246">
        <f t="shared" si="566"/>
        <v>174546574.43947619</v>
      </c>
      <c r="AL228" s="246">
        <f t="shared" si="473"/>
        <v>79527107.403615773</v>
      </c>
      <c r="AM228" s="213">
        <f t="shared" si="578"/>
        <v>0</v>
      </c>
      <c r="AN228" s="256">
        <f t="shared" si="474"/>
        <v>1303284548.9639471</v>
      </c>
      <c r="AO228" s="252">
        <f t="shared" si="475"/>
        <v>1433738424205.7283</v>
      </c>
      <c r="AP228" s="252">
        <f t="shared" si="567"/>
        <v>-2.199E-3</v>
      </c>
      <c r="AQ228" s="252">
        <f t="shared" si="568"/>
        <v>-0.99998423165137618</v>
      </c>
      <c r="AR228" s="252">
        <f t="shared" si="476"/>
        <v>8608725199.2922001</v>
      </c>
      <c r="AS228" s="252">
        <f t="shared" si="569"/>
        <v>1.6318924942564423E-4</v>
      </c>
      <c r="AT228" s="252">
        <f t="shared" si="477"/>
        <v>-7.452123257462559E-2</v>
      </c>
      <c r="AU228" s="252">
        <f t="shared" si="478"/>
        <v>137290153.01859486</v>
      </c>
      <c r="AV228" s="252">
        <f t="shared" si="579"/>
        <v>9456562.6330664139</v>
      </c>
      <c r="AW228" s="252">
        <f t="shared" si="479"/>
        <v>996169.97067578149</v>
      </c>
      <c r="AX228" s="252">
        <f t="shared" si="580"/>
        <v>2673662207.5426502</v>
      </c>
      <c r="AY228" s="252">
        <f t="shared" si="581"/>
        <v>1691112105561.1543</v>
      </c>
      <c r="AZ228" s="252">
        <f t="shared" si="582"/>
        <v>-0.13029600894067567</v>
      </c>
      <c r="BA228" s="252">
        <f t="shared" si="583"/>
        <v>-1</v>
      </c>
      <c r="BB228" s="252">
        <f t="shared" si="584"/>
        <v>13847555888.523577</v>
      </c>
      <c r="BC228" s="252">
        <f t="shared" si="585"/>
        <v>5.34545603211162E-4</v>
      </c>
      <c r="BD228" s="252">
        <f t="shared" si="586"/>
        <v>-4.1025163014571245E-3</v>
      </c>
      <c r="BE228" s="252">
        <f t="shared" si="587"/>
        <v>26831629.130094022</v>
      </c>
      <c r="BF228" s="252">
        <f t="shared" si="480"/>
        <v>269331.52955150726</v>
      </c>
      <c r="BG228" s="252">
        <f t="shared" si="481"/>
        <v>124328.76421099737</v>
      </c>
      <c r="BH228" s="213"/>
      <c r="BI228" s="213"/>
      <c r="BJ228" s="213"/>
      <c r="BK228" s="213"/>
      <c r="BL228" s="213">
        <f t="shared" si="588"/>
        <v>0</v>
      </c>
      <c r="BM228" s="485">
        <f>(($AC$20-'ICPMS Data'!V229)/('ICPMS Data'!V229/$AC$12-1)*AG228)</f>
        <v>-1850960534.9337795</v>
      </c>
      <c r="BN228" s="485">
        <f t="shared" si="482"/>
        <v>1433738424205.7283</v>
      </c>
      <c r="BO228" s="485">
        <f>$AC$33-'ICPMS Data'!V229</f>
        <v>9.9999999999999995E-7</v>
      </c>
      <c r="BP228" s="485">
        <f>'ICPMS Data'!V229/$AC$12-1</f>
        <v>-1</v>
      </c>
      <c r="BQ228" s="485">
        <f t="shared" si="483"/>
        <v>8608725199.2922001</v>
      </c>
      <c r="BR228" s="485">
        <f>SQRT($AD$33^2+'ICPMS Data'!W229^2)</f>
        <v>1.0000000000000001E-9</v>
      </c>
      <c r="BS228" s="485" t="e">
        <f>BP228*SQRT(('ICPMS Data'!W229/'ICPMS Data'!V229)^2+($AE$12/$AC$12)^2)</f>
        <v>#DIV/0!</v>
      </c>
      <c r="BT228" s="485" t="e">
        <f t="shared" si="484"/>
        <v>#DIV/0!</v>
      </c>
      <c r="BU228" s="485">
        <f t="shared" si="589"/>
        <v>-13430470.148556642</v>
      </c>
      <c r="BV228" s="485" t="e">
        <f t="shared" si="485"/>
        <v>#DIV/0!</v>
      </c>
      <c r="BW228" s="485">
        <f>AI228*(($AC$21-'ICPMS Data'!X229)/('ICPMS Data'!X229/$AC$13-1))</f>
        <v>-217673186930.44394</v>
      </c>
      <c r="BX228" s="485">
        <f t="shared" si="486"/>
        <v>1691112105561.1543</v>
      </c>
      <c r="BY228" s="485">
        <f>$AC$34-'ICPMS Data'!X229</f>
        <v>9.9999999999999995E-7</v>
      </c>
      <c r="BZ228" s="485">
        <f>'ICPMS Data'!X229/$AC$13-1</f>
        <v>-1</v>
      </c>
      <c r="CA228" s="485">
        <f t="shared" si="487"/>
        <v>13847555888.523577</v>
      </c>
      <c r="CB228" s="485">
        <f>SQRT($AD$34^2+'ICPMS Data'!Y229^2)</f>
        <v>1.0000000000000001E-9</v>
      </c>
      <c r="CC228" s="485" t="e">
        <f>BZ228*SQRT(('ICPMS Data'!Y229/'ICPMS Data'!X229)^2+($AE$13/$AC$13)^2)</f>
        <v>#DIV/0!</v>
      </c>
      <c r="CD228" s="485" t="e">
        <f t="shared" si="488"/>
        <v>#DIV/0!</v>
      </c>
      <c r="CE228" s="485">
        <f>AK228*'ICPMS Data'!Z229</f>
        <v>0</v>
      </c>
      <c r="CF228" s="485" t="e">
        <f>CE228*SQRT((AL228/AK228)^2+('ICPMS Data'!AA229/'ICPMS Data'!Z229)^2)</f>
        <v>#DIV/0!</v>
      </c>
      <c r="CG228" s="213">
        <f t="shared" si="489"/>
        <v>0</v>
      </c>
      <c r="CH228" s="262">
        <f t="shared" si="490"/>
        <v>-3154245083.8977265</v>
      </c>
      <c r="CI228" s="257" t="e">
        <f t="shared" si="491"/>
        <v>#DIV/0!</v>
      </c>
      <c r="CJ228" s="257">
        <f t="shared" si="590"/>
        <v>-22887032.781623054</v>
      </c>
      <c r="CK228" s="257" t="e">
        <f t="shared" si="492"/>
        <v>#DIV/0!</v>
      </c>
      <c r="CL228" s="262">
        <f t="shared" si="493"/>
        <v>-220346849137.9866</v>
      </c>
      <c r="CM228" s="257" t="e">
        <f t="shared" si="494"/>
        <v>#DIV/0!</v>
      </c>
      <c r="CN228" s="262">
        <f t="shared" si="495"/>
        <v>-269331.52955150726</v>
      </c>
      <c r="CO228" s="257" t="e">
        <f t="shared" si="496"/>
        <v>#DIV/0!</v>
      </c>
      <c r="CP228" s="286"/>
      <c r="CQ228" s="218">
        <f t="shared" si="497"/>
        <v>0</v>
      </c>
      <c r="CR228" s="48" t="e">
        <f t="shared" si="498"/>
        <v>#DIV/0!</v>
      </c>
      <c r="CS228" s="219">
        <f t="shared" si="499"/>
        <v>0</v>
      </c>
      <c r="CT228" s="219" t="e">
        <f t="shared" si="500"/>
        <v>#DIV/0!</v>
      </c>
      <c r="CU228" s="323" t="e">
        <f t="shared" si="501"/>
        <v>#DIV/0!</v>
      </c>
      <c r="CV228" s="219">
        <f t="shared" si="502"/>
        <v>0</v>
      </c>
      <c r="CW228" s="219" t="e">
        <f t="shared" si="503"/>
        <v>#DIV/0!</v>
      </c>
      <c r="CX228" s="323" t="e">
        <f t="shared" si="504"/>
        <v>#DIV/0!</v>
      </c>
      <c r="CY228" s="48">
        <f t="shared" si="505"/>
        <v>0</v>
      </c>
      <c r="CZ228" s="48" t="e">
        <f t="shared" si="506"/>
        <v>#DIV/0!</v>
      </c>
      <c r="DA228" s="323" t="e">
        <f t="shared" si="507"/>
        <v>#DIV/0!</v>
      </c>
      <c r="DB228" s="219">
        <f t="shared" si="508"/>
        <v>0</v>
      </c>
      <c r="DC228" s="219">
        <f t="shared" si="509"/>
        <v>0</v>
      </c>
      <c r="DD228" s="213"/>
      <c r="DE228" s="267">
        <f t="shared" si="510"/>
        <v>0</v>
      </c>
      <c r="DF228" s="263" t="e">
        <f t="shared" si="511"/>
        <v>#DIV/0!</v>
      </c>
      <c r="DG228" s="263">
        <f t="shared" si="512"/>
        <v>0</v>
      </c>
      <c r="DH228" s="263" t="e">
        <f t="shared" si="513"/>
        <v>#DIV/0!</v>
      </c>
      <c r="DI228" s="263">
        <f t="shared" si="514"/>
        <v>0</v>
      </c>
      <c r="DJ228" s="268">
        <f t="shared" si="515"/>
        <v>0</v>
      </c>
      <c r="DL228" s="49">
        <f>'He Data'!P230/(1000000000*22413.6)</f>
        <v>0</v>
      </c>
      <c r="DM228" s="45" t="e">
        <f>DL228*('He Data'!Q230/'He Data'!P230)</f>
        <v>#DIV/0!</v>
      </c>
      <c r="DN228" s="50">
        <f t="shared" si="516"/>
        <v>0</v>
      </c>
      <c r="DO228" s="51" t="e">
        <f>DN228*('He Data'!Q230/'He Data'!P230)</f>
        <v>#DIV/0!</v>
      </c>
      <c r="DP228" s="50" t="e">
        <f t="shared" si="517"/>
        <v>#DIV/0!</v>
      </c>
      <c r="DQ228" s="50" t="e">
        <f t="shared" si="518"/>
        <v>#DIV/0!</v>
      </c>
      <c r="DR228" s="50">
        <f>('He Data'!P230/1000000000)*0.0000000008107131194</f>
        <v>0</v>
      </c>
      <c r="DS228" s="50">
        <f>('He Data'!P230/1000000000)/3785.41178*42</f>
        <v>0</v>
      </c>
      <c r="DW228" s="213">
        <f t="shared" si="591"/>
        <v>0</v>
      </c>
      <c r="DX228" s="324" t="e">
        <f t="shared" si="592"/>
        <v>#DIV/0!</v>
      </c>
      <c r="DY228" s="325" t="e">
        <f t="shared" si="519"/>
        <v>#DIV/0!</v>
      </c>
      <c r="DZ228" s="326" t="e">
        <f t="shared" si="520"/>
        <v>#DIV/0!</v>
      </c>
      <c r="EA228" s="326" t="e">
        <f t="shared" si="521"/>
        <v>#DIV/0!</v>
      </c>
      <c r="EB228" s="324" t="e">
        <f t="shared" si="522"/>
        <v>#DIV/0!</v>
      </c>
      <c r="EC228" s="326" t="e">
        <f t="shared" si="523"/>
        <v>#DIV/0!</v>
      </c>
      <c r="ED228" s="324" t="e">
        <f t="shared" si="524"/>
        <v>#DIV/0!</v>
      </c>
      <c r="EE228" s="326"/>
      <c r="EF228" s="457">
        <f>'Picking Information'!B231</f>
        <v>0</v>
      </c>
      <c r="EG228" s="459">
        <f>'Picking Information'!C231</f>
        <v>0</v>
      </c>
      <c r="EH228" s="510">
        <f>IF($EG228="a",'Alpha Ejection Compiler'!G228,IF($EG228="z",'Alpha Ejection Compiler'!N228,IF($EG228="t",'Alpha Ejection Compiler'!U228,IF($EG228="m",'Alpha Ejection Compiler'!AB228,-1))))</f>
        <v>-1</v>
      </c>
      <c r="EI228" s="511">
        <f>'Alpha Ejection Compiler'!E228</f>
        <v>-1</v>
      </c>
      <c r="EJ228" s="30">
        <f>IF($EG228="a",'Alpha Ejection Compiler'!H228,IF($EG228="z",'Alpha Ejection Compiler'!O228,IF($EG228="t",'Alpha Ejection Compiler'!V228,IF($EG228="m",'Alpha Ejection Compiler'!AC228,-1))))</f>
        <v>-1</v>
      </c>
      <c r="EK228" s="30">
        <f>IF($EG228="a",'Alpha Ejection Compiler'!I228,IF($EG228="z",'Alpha Ejection Compiler'!P228,IF($EG228="t",'Alpha Ejection Compiler'!W228,IF($EG228="m",'Alpha Ejection Compiler'!AD228,-1))))</f>
        <v>-1</v>
      </c>
      <c r="EL228" s="30">
        <f>IF($EG228="a",'Alpha Ejection Compiler'!J228,IF($EG228="z",'Alpha Ejection Compiler'!Q228,IF($EG228="t",'Alpha Ejection Compiler'!X228,IF($EG228="m",'Alpha Ejection Compiler'!AE228,-1))))</f>
        <v>-1</v>
      </c>
      <c r="EM228" s="30">
        <f>IF($EG228="a",'Alpha Ejection Compiler'!K228,IF($EG228="z",'Alpha Ejection Compiler'!R228,IF($EG228="t",'Alpha Ejection Compiler'!Y228,IF($EG228="m",'Alpha Ejection Compiler'!AF228,-1))))</f>
        <v>-1</v>
      </c>
      <c r="EN228" s="30">
        <f t="shared" si="525"/>
        <v>-1</v>
      </c>
      <c r="EO228" s="30" t="e">
        <f t="shared" si="526"/>
        <v>#DIV/0!</v>
      </c>
      <c r="EP228" s="213">
        <f t="shared" si="593"/>
        <v>0</v>
      </c>
      <c r="EQ228" s="474" t="e">
        <f t="shared" si="594"/>
        <v>#DIV/0!</v>
      </c>
      <c r="ER228" s="475" t="e">
        <f t="shared" si="527"/>
        <v>#DIV/0!</v>
      </c>
      <c r="ES228" s="473" t="e">
        <f t="shared" si="528"/>
        <v>#DIV/0!</v>
      </c>
      <c r="ET228" s="476" t="e">
        <f t="shared" si="529"/>
        <v>#DIV/0!</v>
      </c>
      <c r="EU228" s="478" t="e">
        <f t="shared" si="530"/>
        <v>#DIV/0!</v>
      </c>
      <c r="EV228" s="477" t="e">
        <f t="shared" si="531"/>
        <v>#DIV/0!</v>
      </c>
      <c r="EW228" s="474" t="e">
        <f t="shared" si="532"/>
        <v>#DIV/0!</v>
      </c>
      <c r="EX228" s="474"/>
      <c r="EZ228" s="128">
        <f t="shared" si="533"/>
        <v>0</v>
      </c>
      <c r="FA228" s="63">
        <f t="shared" si="534"/>
        <v>0</v>
      </c>
      <c r="FB228" s="67">
        <f t="shared" si="535"/>
        <v>0</v>
      </c>
      <c r="FC228" s="63">
        <f t="shared" si="536"/>
        <v>0</v>
      </c>
      <c r="FD228" s="63">
        <f t="shared" si="537"/>
        <v>0</v>
      </c>
      <c r="FE228" s="67" t="e">
        <f t="shared" si="538"/>
        <v>#DIV/0!</v>
      </c>
      <c r="FF228" s="67" t="e">
        <f t="shared" si="539"/>
        <v>#DIV/0!</v>
      </c>
      <c r="FG228" s="64" t="e">
        <f t="shared" si="540"/>
        <v>#DIV/0!</v>
      </c>
      <c r="FH228" s="65" t="e">
        <f t="shared" si="541"/>
        <v>#DIV/0!</v>
      </c>
      <c r="FI228" s="65" t="e">
        <f t="shared" si="542"/>
        <v>#DIV/0!</v>
      </c>
      <c r="FJ228" s="65" t="e">
        <f t="shared" si="543"/>
        <v>#DIV/0!</v>
      </c>
      <c r="FK228" s="63">
        <f t="shared" si="544"/>
        <v>0</v>
      </c>
      <c r="FL228" s="63" t="e">
        <f t="shared" si="545"/>
        <v>#DIV/0!</v>
      </c>
      <c r="FM228" s="63" t="e">
        <f t="shared" si="546"/>
        <v>#DIV/0!</v>
      </c>
      <c r="FN228" s="65" t="e">
        <f t="shared" si="598"/>
        <v>#DIV/0!</v>
      </c>
      <c r="FO228" s="66" t="e">
        <f t="shared" si="547"/>
        <v>#DIV/0!</v>
      </c>
      <c r="FQ228" s="73">
        <f>IF('Picking Information'!U231="Y",'Calculations Page'!FG228,-1)</f>
        <v>-1</v>
      </c>
      <c r="FR228" s="72">
        <f>IF('Picking Information'!U231="Y",'Calculations Page'!FN228,-1)</f>
        <v>-1</v>
      </c>
      <c r="FS228" s="72" t="e">
        <f>IF('Picking Information'!A231="Y",1,'Calculations Page'!X228)</f>
        <v>#DIV/0!</v>
      </c>
      <c r="FT228" s="72">
        <f t="shared" si="596"/>
        <v>99.853999999999999</v>
      </c>
      <c r="FU228" s="72" t="e">
        <f t="shared" si="548"/>
        <v>#DIV/0!</v>
      </c>
      <c r="FV228" s="72" t="e">
        <f t="shared" si="597"/>
        <v>#DIV/0!</v>
      </c>
      <c r="FW228" s="74" t="e">
        <f t="shared" si="549"/>
        <v>#DIV/0!</v>
      </c>
      <c r="FY228" s="79">
        <f t="shared" si="570"/>
        <v>0</v>
      </c>
      <c r="FZ228" s="80" t="e">
        <f t="shared" si="571"/>
        <v>#DIV/0!</v>
      </c>
      <c r="GA228" s="80">
        <f>(DE228/1000)/'Calculations Page'!EH228</f>
        <v>0</v>
      </c>
      <c r="GB228" s="80" t="e">
        <f t="shared" si="572"/>
        <v>#DIV/0!</v>
      </c>
      <c r="GC228" s="80">
        <f>(DG228/1000)/'Calculations Page'!EH228</f>
        <v>0</v>
      </c>
      <c r="GD228" s="80" t="e">
        <f t="shared" si="573"/>
        <v>#DIV/0!</v>
      </c>
      <c r="GE228" s="80">
        <f>(DI228/1000)/'Calculations Page'!EH228</f>
        <v>0</v>
      </c>
      <c r="GF228" s="80" t="e">
        <f t="shared" si="574"/>
        <v>#DIV/0!</v>
      </c>
      <c r="GG228" s="81">
        <f t="shared" si="550"/>
        <v>0</v>
      </c>
      <c r="GH228" s="516">
        <f t="shared" si="575"/>
        <v>0</v>
      </c>
      <c r="GI228" s="515"/>
      <c r="GJ228" s="243"/>
      <c r="GK228" s="85" t="str">
        <f t="shared" si="551"/>
        <v>0.000</v>
      </c>
      <c r="GL228" s="86" t="e">
        <f t="shared" si="552"/>
        <v>#DIV/0!</v>
      </c>
      <c r="GM228" s="86" t="str">
        <f t="shared" si="553"/>
        <v>0.00</v>
      </c>
      <c r="GN228" s="86" t="e">
        <f t="shared" si="554"/>
        <v>#DIV/0!</v>
      </c>
      <c r="GO228" s="86" t="str">
        <f t="shared" si="555"/>
        <v>0.00</v>
      </c>
      <c r="GP228" s="86" t="e">
        <f t="shared" si="556"/>
        <v>#DIV/0!</v>
      </c>
      <c r="GQ228" s="86" t="str">
        <f t="shared" si="557"/>
        <v>0.00</v>
      </c>
      <c r="GR228" s="86" t="e">
        <f t="shared" si="558"/>
        <v>#DIV/0!</v>
      </c>
      <c r="GS228" s="86" t="str">
        <f t="shared" si="559"/>
        <v>-1.00</v>
      </c>
      <c r="GT228" s="86" t="e">
        <f t="shared" si="560"/>
        <v>#DIV/0!</v>
      </c>
      <c r="GU228" s="86" t="e">
        <f t="shared" si="561"/>
        <v>#DIV/0!</v>
      </c>
      <c r="GV228" s="87" t="e">
        <f t="shared" si="562"/>
        <v>#DIV/0!</v>
      </c>
      <c r="GW228" s="87" t="str">
        <f t="shared" si="563"/>
        <v>-1.00</v>
      </c>
      <c r="GX228" s="129"/>
      <c r="GY228" s="93"/>
    </row>
    <row r="229" spans="1:207">
      <c r="A229" s="39">
        <f>'Picking Information'!B232</f>
        <v>0</v>
      </c>
      <c r="B229" s="40">
        <f>'Picking Information'!D232</f>
        <v>0</v>
      </c>
      <c r="C229" s="40">
        <f>'Picking Information'!E232</f>
        <v>0</v>
      </c>
      <c r="D229" s="45">
        <f>'Picking Information'!F232</f>
        <v>0</v>
      </c>
      <c r="E229" s="45">
        <v>1</v>
      </c>
      <c r="F229" s="121">
        <f>'Picking Information'!H232</f>
        <v>0</v>
      </c>
      <c r="G229" s="121">
        <f>'Picking Information'!I232</f>
        <v>0</v>
      </c>
      <c r="H229" s="121">
        <f>'Picking Information'!J232</f>
        <v>0</v>
      </c>
      <c r="I229" s="121">
        <f>'Picking Information'!K232</f>
        <v>0</v>
      </c>
      <c r="J229" s="121">
        <f t="shared" si="459"/>
        <v>0</v>
      </c>
      <c r="K229" s="121">
        <f t="shared" si="460"/>
        <v>0</v>
      </c>
      <c r="L229" s="121">
        <f t="shared" si="461"/>
        <v>0</v>
      </c>
      <c r="M229" s="121">
        <f>IF('Picking Information'!P232="N",'Calculations Page'!F229*1.5,'Calculations Page'!F229)</f>
        <v>0</v>
      </c>
      <c r="N229" s="46">
        <f>'Picking Information'!R232</f>
        <v>0</v>
      </c>
      <c r="O229" s="222"/>
      <c r="P229" s="47">
        <f t="shared" si="462"/>
        <v>0</v>
      </c>
      <c r="Q229" s="306">
        <f t="shared" si="463"/>
        <v>-1</v>
      </c>
      <c r="R229" s="47">
        <f t="shared" si="464"/>
        <v>1</v>
      </c>
      <c r="S229" s="47" t="e">
        <f t="shared" si="465"/>
        <v>#DIV/0!</v>
      </c>
      <c r="T229" s="47" t="e">
        <f t="shared" si="466"/>
        <v>#DIV/0!</v>
      </c>
      <c r="U229" s="47">
        <f t="shared" si="467"/>
        <v>0.77821011673151741</v>
      </c>
      <c r="V229" s="47" t="e">
        <f t="shared" si="468"/>
        <v>#DIV/0!</v>
      </c>
      <c r="W229" s="47" t="e">
        <f t="shared" si="469"/>
        <v>#DIV/0!</v>
      </c>
      <c r="X229" s="239" t="e">
        <f t="shared" si="470"/>
        <v>#DIV/0!</v>
      </c>
      <c r="Y229" s="306">
        <f t="shared" si="576"/>
        <v>-6350.29</v>
      </c>
      <c r="Z229" s="306">
        <f t="shared" si="577"/>
        <v>-5</v>
      </c>
      <c r="AA229" s="192"/>
      <c r="AB229" s="192"/>
      <c r="AC229" s="192"/>
      <c r="AD229" s="192"/>
      <c r="AE229" s="192"/>
      <c r="AF229" s="192"/>
      <c r="AG229" s="251">
        <f t="shared" si="564"/>
        <v>1433738424205.7283</v>
      </c>
      <c r="AH229" s="246">
        <f t="shared" si="471"/>
        <v>8608725199.2922001</v>
      </c>
      <c r="AI229" s="246">
        <f t="shared" si="565"/>
        <v>1691112105561.1543</v>
      </c>
      <c r="AJ229" s="246">
        <f t="shared" si="472"/>
        <v>13847555888.523577</v>
      </c>
      <c r="AK229" s="246">
        <f t="shared" si="566"/>
        <v>174546574.43947619</v>
      </c>
      <c r="AL229" s="246">
        <f t="shared" si="473"/>
        <v>79527107.403615773</v>
      </c>
      <c r="AM229" s="213">
        <f t="shared" si="578"/>
        <v>0</v>
      </c>
      <c r="AN229" s="256">
        <f t="shared" si="474"/>
        <v>1303284548.9639471</v>
      </c>
      <c r="AO229" s="252">
        <f t="shared" si="475"/>
        <v>1433738424205.7283</v>
      </c>
      <c r="AP229" s="252">
        <f t="shared" si="567"/>
        <v>-2.199E-3</v>
      </c>
      <c r="AQ229" s="252">
        <f t="shared" si="568"/>
        <v>-0.99998423165137618</v>
      </c>
      <c r="AR229" s="252">
        <f t="shared" si="476"/>
        <v>8608725199.2922001</v>
      </c>
      <c r="AS229" s="252">
        <f t="shared" si="569"/>
        <v>1.6318924942564423E-4</v>
      </c>
      <c r="AT229" s="252">
        <f t="shared" si="477"/>
        <v>-7.452123257462559E-2</v>
      </c>
      <c r="AU229" s="252">
        <f t="shared" si="478"/>
        <v>137290153.01859486</v>
      </c>
      <c r="AV229" s="252">
        <f t="shared" si="579"/>
        <v>9456562.6330664139</v>
      </c>
      <c r="AW229" s="252">
        <f t="shared" si="479"/>
        <v>996169.97067578149</v>
      </c>
      <c r="AX229" s="252">
        <f t="shared" si="580"/>
        <v>2673662207.5426502</v>
      </c>
      <c r="AY229" s="252">
        <f t="shared" si="581"/>
        <v>1691112105561.1543</v>
      </c>
      <c r="AZ229" s="252">
        <f t="shared" si="582"/>
        <v>-0.13029600894067567</v>
      </c>
      <c r="BA229" s="252">
        <f t="shared" si="583"/>
        <v>-1</v>
      </c>
      <c r="BB229" s="252">
        <f t="shared" si="584"/>
        <v>13847555888.523577</v>
      </c>
      <c r="BC229" s="252">
        <f t="shared" si="585"/>
        <v>5.34545603211162E-4</v>
      </c>
      <c r="BD229" s="252">
        <f t="shared" si="586"/>
        <v>-4.1025163014571245E-3</v>
      </c>
      <c r="BE229" s="252">
        <f t="shared" si="587"/>
        <v>26831629.130094022</v>
      </c>
      <c r="BF229" s="252">
        <f t="shared" si="480"/>
        <v>269331.52955150726</v>
      </c>
      <c r="BG229" s="252">
        <f t="shared" si="481"/>
        <v>124328.76421099737</v>
      </c>
      <c r="BH229" s="213"/>
      <c r="BI229" s="213"/>
      <c r="BJ229" s="213"/>
      <c r="BK229" s="213"/>
      <c r="BL229" s="213">
        <f t="shared" si="588"/>
        <v>0</v>
      </c>
      <c r="BM229" s="485">
        <f>(($AC$20-'ICPMS Data'!V230)/('ICPMS Data'!V230/$AC$12-1)*AG229)</f>
        <v>-1850960534.9337795</v>
      </c>
      <c r="BN229" s="485">
        <f t="shared" si="482"/>
        <v>1433738424205.7283</v>
      </c>
      <c r="BO229" s="485">
        <f>$AC$33-'ICPMS Data'!V230</f>
        <v>9.9999999999999995E-7</v>
      </c>
      <c r="BP229" s="485">
        <f>'ICPMS Data'!V230/$AC$12-1</f>
        <v>-1</v>
      </c>
      <c r="BQ229" s="485">
        <f t="shared" si="483"/>
        <v>8608725199.2922001</v>
      </c>
      <c r="BR229" s="485">
        <f>SQRT($AD$33^2+'ICPMS Data'!W230^2)</f>
        <v>1.0000000000000001E-9</v>
      </c>
      <c r="BS229" s="485" t="e">
        <f>BP229*SQRT(('ICPMS Data'!W230/'ICPMS Data'!V230)^2+($AE$12/$AC$12)^2)</f>
        <v>#DIV/0!</v>
      </c>
      <c r="BT229" s="485" t="e">
        <f t="shared" si="484"/>
        <v>#DIV/0!</v>
      </c>
      <c r="BU229" s="485">
        <f t="shared" si="589"/>
        <v>-13430470.148556642</v>
      </c>
      <c r="BV229" s="485" t="e">
        <f t="shared" si="485"/>
        <v>#DIV/0!</v>
      </c>
      <c r="BW229" s="485">
        <f>AI229*(($AC$21-'ICPMS Data'!X230)/('ICPMS Data'!X230/$AC$13-1))</f>
        <v>-217673186930.44394</v>
      </c>
      <c r="BX229" s="485">
        <f t="shared" si="486"/>
        <v>1691112105561.1543</v>
      </c>
      <c r="BY229" s="485">
        <f>$AC$34-'ICPMS Data'!X230</f>
        <v>9.9999999999999995E-7</v>
      </c>
      <c r="BZ229" s="485">
        <f>'ICPMS Data'!X230/$AC$13-1</f>
        <v>-1</v>
      </c>
      <c r="CA229" s="485">
        <f t="shared" si="487"/>
        <v>13847555888.523577</v>
      </c>
      <c r="CB229" s="485">
        <f>SQRT($AD$34^2+'ICPMS Data'!Y230^2)</f>
        <v>1.0000000000000001E-9</v>
      </c>
      <c r="CC229" s="485" t="e">
        <f>BZ229*SQRT(('ICPMS Data'!Y230/'ICPMS Data'!X230)^2+($AE$13/$AC$13)^2)</f>
        <v>#DIV/0!</v>
      </c>
      <c r="CD229" s="485" t="e">
        <f t="shared" si="488"/>
        <v>#DIV/0!</v>
      </c>
      <c r="CE229" s="485">
        <f>AK229*'ICPMS Data'!Z230</f>
        <v>0</v>
      </c>
      <c r="CF229" s="485" t="e">
        <f>CE229*SQRT((AL229/AK229)^2+('ICPMS Data'!AA230/'ICPMS Data'!Z230)^2)</f>
        <v>#DIV/0!</v>
      </c>
      <c r="CG229" s="213">
        <f t="shared" si="489"/>
        <v>0</v>
      </c>
      <c r="CH229" s="262">
        <f t="shared" si="490"/>
        <v>-3154245083.8977265</v>
      </c>
      <c r="CI229" s="257" t="e">
        <f t="shared" si="491"/>
        <v>#DIV/0!</v>
      </c>
      <c r="CJ229" s="257">
        <f t="shared" si="590"/>
        <v>-22887032.781623054</v>
      </c>
      <c r="CK229" s="257" t="e">
        <f t="shared" si="492"/>
        <v>#DIV/0!</v>
      </c>
      <c r="CL229" s="262">
        <f t="shared" si="493"/>
        <v>-220346849137.9866</v>
      </c>
      <c r="CM229" s="257" t="e">
        <f t="shared" si="494"/>
        <v>#DIV/0!</v>
      </c>
      <c r="CN229" s="262">
        <f t="shared" si="495"/>
        <v>-269331.52955150726</v>
      </c>
      <c r="CO229" s="257" t="e">
        <f t="shared" si="496"/>
        <v>#DIV/0!</v>
      </c>
      <c r="CP229" s="286"/>
      <c r="CQ229" s="218">
        <f t="shared" si="497"/>
        <v>0</v>
      </c>
      <c r="CR229" s="48" t="e">
        <f t="shared" si="498"/>
        <v>#DIV/0!</v>
      </c>
      <c r="CS229" s="219">
        <f t="shared" si="499"/>
        <v>0</v>
      </c>
      <c r="CT229" s="219" t="e">
        <f t="shared" si="500"/>
        <v>#DIV/0!</v>
      </c>
      <c r="CU229" s="323" t="e">
        <f t="shared" si="501"/>
        <v>#DIV/0!</v>
      </c>
      <c r="CV229" s="219">
        <f t="shared" si="502"/>
        <v>0</v>
      </c>
      <c r="CW229" s="219" t="e">
        <f t="shared" si="503"/>
        <v>#DIV/0!</v>
      </c>
      <c r="CX229" s="323" t="e">
        <f t="shared" si="504"/>
        <v>#DIV/0!</v>
      </c>
      <c r="CY229" s="48">
        <f t="shared" si="505"/>
        <v>0</v>
      </c>
      <c r="CZ229" s="48" t="e">
        <f t="shared" si="506"/>
        <v>#DIV/0!</v>
      </c>
      <c r="DA229" s="323" t="e">
        <f t="shared" si="507"/>
        <v>#DIV/0!</v>
      </c>
      <c r="DB229" s="219">
        <f t="shared" si="508"/>
        <v>0</v>
      </c>
      <c r="DC229" s="219">
        <f t="shared" si="509"/>
        <v>0</v>
      </c>
      <c r="DD229" s="213"/>
      <c r="DE229" s="267">
        <f t="shared" si="510"/>
        <v>0</v>
      </c>
      <c r="DF229" s="263" t="e">
        <f t="shared" si="511"/>
        <v>#DIV/0!</v>
      </c>
      <c r="DG229" s="263">
        <f t="shared" si="512"/>
        <v>0</v>
      </c>
      <c r="DH229" s="263" t="e">
        <f t="shared" si="513"/>
        <v>#DIV/0!</v>
      </c>
      <c r="DI229" s="263">
        <f t="shared" si="514"/>
        <v>0</v>
      </c>
      <c r="DJ229" s="268">
        <f t="shared" si="515"/>
        <v>0</v>
      </c>
      <c r="DL229" s="49">
        <f>'He Data'!P231/(1000000000*22413.6)</f>
        <v>0</v>
      </c>
      <c r="DM229" s="45" t="e">
        <f>DL229*('He Data'!Q231/'He Data'!P231)</f>
        <v>#DIV/0!</v>
      </c>
      <c r="DN229" s="50">
        <f t="shared" si="516"/>
        <v>0</v>
      </c>
      <c r="DO229" s="51" t="e">
        <f>DN229*('He Data'!Q231/'He Data'!P231)</f>
        <v>#DIV/0!</v>
      </c>
      <c r="DP229" s="50" t="e">
        <f t="shared" si="517"/>
        <v>#DIV/0!</v>
      </c>
      <c r="DQ229" s="50" t="e">
        <f t="shared" si="518"/>
        <v>#DIV/0!</v>
      </c>
      <c r="DR229" s="50">
        <f>('He Data'!P231/1000000000)*0.0000000008107131194</f>
        <v>0</v>
      </c>
      <c r="DS229" s="50">
        <f>('He Data'!P231/1000000000)/3785.41178*42</f>
        <v>0</v>
      </c>
      <c r="DW229" s="213">
        <f t="shared" si="591"/>
        <v>0</v>
      </c>
      <c r="DX229" s="324" t="e">
        <f t="shared" si="592"/>
        <v>#DIV/0!</v>
      </c>
      <c r="DY229" s="325" t="e">
        <f t="shared" si="519"/>
        <v>#DIV/0!</v>
      </c>
      <c r="DZ229" s="326" t="e">
        <f t="shared" si="520"/>
        <v>#DIV/0!</v>
      </c>
      <c r="EA229" s="326" t="e">
        <f t="shared" si="521"/>
        <v>#DIV/0!</v>
      </c>
      <c r="EB229" s="324" t="e">
        <f t="shared" si="522"/>
        <v>#DIV/0!</v>
      </c>
      <c r="EC229" s="326" t="e">
        <f t="shared" si="523"/>
        <v>#DIV/0!</v>
      </c>
      <c r="ED229" s="324" t="e">
        <f t="shared" si="524"/>
        <v>#DIV/0!</v>
      </c>
      <c r="EE229" s="326"/>
      <c r="EF229" s="457">
        <f>'Picking Information'!B232</f>
        <v>0</v>
      </c>
      <c r="EG229" s="459">
        <f>'Picking Information'!C232</f>
        <v>0</v>
      </c>
      <c r="EH229" s="510">
        <f>IF($EG229="a",'Alpha Ejection Compiler'!G229,IF($EG229="z",'Alpha Ejection Compiler'!N229,IF($EG229="t",'Alpha Ejection Compiler'!U229,IF($EG229="m",'Alpha Ejection Compiler'!AB229,-1))))</f>
        <v>-1</v>
      </c>
      <c r="EI229" s="511">
        <f>'Alpha Ejection Compiler'!E229</f>
        <v>-1</v>
      </c>
      <c r="EJ229" s="30">
        <f>IF($EG229="a",'Alpha Ejection Compiler'!H229,IF($EG229="z",'Alpha Ejection Compiler'!O229,IF($EG229="t",'Alpha Ejection Compiler'!V229,IF($EG229="m",'Alpha Ejection Compiler'!AC229,-1))))</f>
        <v>-1</v>
      </c>
      <c r="EK229" s="30">
        <f>IF($EG229="a",'Alpha Ejection Compiler'!I229,IF($EG229="z",'Alpha Ejection Compiler'!P229,IF($EG229="t",'Alpha Ejection Compiler'!W229,IF($EG229="m",'Alpha Ejection Compiler'!AD229,-1))))</f>
        <v>-1</v>
      </c>
      <c r="EL229" s="30">
        <f>IF($EG229="a",'Alpha Ejection Compiler'!J229,IF($EG229="z",'Alpha Ejection Compiler'!Q229,IF($EG229="t",'Alpha Ejection Compiler'!X229,IF($EG229="m",'Alpha Ejection Compiler'!AE229,-1))))</f>
        <v>-1</v>
      </c>
      <c r="EM229" s="30">
        <f>IF($EG229="a",'Alpha Ejection Compiler'!K229,IF($EG229="z",'Alpha Ejection Compiler'!R229,IF($EG229="t",'Alpha Ejection Compiler'!Y229,IF($EG229="m",'Alpha Ejection Compiler'!AF229,-1))))</f>
        <v>-1</v>
      </c>
      <c r="EN229" s="30">
        <f t="shared" si="525"/>
        <v>-1</v>
      </c>
      <c r="EO229" s="30" t="e">
        <f t="shared" si="526"/>
        <v>#DIV/0!</v>
      </c>
      <c r="EP229" s="213">
        <f t="shared" si="593"/>
        <v>0</v>
      </c>
      <c r="EQ229" s="474" t="e">
        <f t="shared" si="594"/>
        <v>#DIV/0!</v>
      </c>
      <c r="ER229" s="475" t="e">
        <f t="shared" si="527"/>
        <v>#DIV/0!</v>
      </c>
      <c r="ES229" s="473" t="e">
        <f t="shared" si="528"/>
        <v>#DIV/0!</v>
      </c>
      <c r="ET229" s="476" t="e">
        <f t="shared" si="529"/>
        <v>#DIV/0!</v>
      </c>
      <c r="EU229" s="478" t="e">
        <f t="shared" si="530"/>
        <v>#DIV/0!</v>
      </c>
      <c r="EV229" s="477" t="e">
        <f t="shared" si="531"/>
        <v>#DIV/0!</v>
      </c>
      <c r="EW229" s="474" t="e">
        <f t="shared" si="532"/>
        <v>#DIV/0!</v>
      </c>
      <c r="EX229" s="474"/>
      <c r="EZ229" s="128">
        <f t="shared" si="533"/>
        <v>0</v>
      </c>
      <c r="FA229" s="63">
        <f t="shared" si="534"/>
        <v>0</v>
      </c>
      <c r="FB229" s="67">
        <f t="shared" si="535"/>
        <v>0</v>
      </c>
      <c r="FC229" s="63">
        <f t="shared" si="536"/>
        <v>0</v>
      </c>
      <c r="FD229" s="63">
        <f t="shared" si="537"/>
        <v>0</v>
      </c>
      <c r="FE229" s="67" t="e">
        <f t="shared" si="538"/>
        <v>#DIV/0!</v>
      </c>
      <c r="FF229" s="67" t="e">
        <f t="shared" si="539"/>
        <v>#DIV/0!</v>
      </c>
      <c r="FG229" s="64" t="e">
        <f t="shared" si="540"/>
        <v>#DIV/0!</v>
      </c>
      <c r="FH229" s="65" t="e">
        <f t="shared" si="541"/>
        <v>#DIV/0!</v>
      </c>
      <c r="FI229" s="65" t="e">
        <f t="shared" si="542"/>
        <v>#DIV/0!</v>
      </c>
      <c r="FJ229" s="65" t="e">
        <f t="shared" si="543"/>
        <v>#DIV/0!</v>
      </c>
      <c r="FK229" s="63">
        <f t="shared" si="544"/>
        <v>0</v>
      </c>
      <c r="FL229" s="63" t="e">
        <f t="shared" si="545"/>
        <v>#DIV/0!</v>
      </c>
      <c r="FM229" s="63" t="e">
        <f t="shared" si="546"/>
        <v>#DIV/0!</v>
      </c>
      <c r="FN229" s="65" t="e">
        <f t="shared" si="598"/>
        <v>#DIV/0!</v>
      </c>
      <c r="FO229" s="66" t="e">
        <f t="shared" si="547"/>
        <v>#DIV/0!</v>
      </c>
      <c r="FQ229" s="73">
        <f>IF('Picking Information'!U232="Y",'Calculations Page'!FG229,-1)</f>
        <v>-1</v>
      </c>
      <c r="FR229" s="72">
        <f>IF('Picking Information'!U232="Y",'Calculations Page'!FN229,-1)</f>
        <v>-1</v>
      </c>
      <c r="FS229" s="72" t="e">
        <f>IF('Picking Information'!A232="Y",1,'Calculations Page'!X229)</f>
        <v>#DIV/0!</v>
      </c>
      <c r="FT229" s="72">
        <f t="shared" si="596"/>
        <v>99.853999999999999</v>
      </c>
      <c r="FU229" s="72" t="e">
        <f t="shared" si="548"/>
        <v>#DIV/0!</v>
      </c>
      <c r="FV229" s="72" t="e">
        <f t="shared" si="597"/>
        <v>#DIV/0!</v>
      </c>
      <c r="FW229" s="74" t="e">
        <f t="shared" si="549"/>
        <v>#DIV/0!</v>
      </c>
      <c r="FY229" s="79">
        <f t="shared" si="570"/>
        <v>0</v>
      </c>
      <c r="FZ229" s="80" t="e">
        <f t="shared" si="571"/>
        <v>#DIV/0!</v>
      </c>
      <c r="GA229" s="80">
        <f>(DE229/1000)/'Calculations Page'!EH229</f>
        <v>0</v>
      </c>
      <c r="GB229" s="80" t="e">
        <f t="shared" si="572"/>
        <v>#DIV/0!</v>
      </c>
      <c r="GC229" s="80">
        <f>(DG229/1000)/'Calculations Page'!EH229</f>
        <v>0</v>
      </c>
      <c r="GD229" s="80" t="e">
        <f t="shared" si="573"/>
        <v>#DIV/0!</v>
      </c>
      <c r="GE229" s="80">
        <f>(DI229/1000)/'Calculations Page'!EH229</f>
        <v>0</v>
      </c>
      <c r="GF229" s="80" t="e">
        <f t="shared" si="574"/>
        <v>#DIV/0!</v>
      </c>
      <c r="GG229" s="81">
        <f t="shared" si="550"/>
        <v>0</v>
      </c>
      <c r="GH229" s="516">
        <f t="shared" si="575"/>
        <v>0</v>
      </c>
      <c r="GI229" s="515"/>
      <c r="GJ229" s="243"/>
      <c r="GK229" s="85" t="str">
        <f t="shared" si="551"/>
        <v>0.000</v>
      </c>
      <c r="GL229" s="86" t="e">
        <f t="shared" si="552"/>
        <v>#DIV/0!</v>
      </c>
      <c r="GM229" s="86" t="str">
        <f t="shared" si="553"/>
        <v>0.00</v>
      </c>
      <c r="GN229" s="86" t="e">
        <f t="shared" si="554"/>
        <v>#DIV/0!</v>
      </c>
      <c r="GO229" s="86" t="str">
        <f t="shared" si="555"/>
        <v>0.00</v>
      </c>
      <c r="GP229" s="86" t="e">
        <f t="shared" si="556"/>
        <v>#DIV/0!</v>
      </c>
      <c r="GQ229" s="86" t="str">
        <f t="shared" si="557"/>
        <v>0.00</v>
      </c>
      <c r="GR229" s="86" t="e">
        <f t="shared" si="558"/>
        <v>#DIV/0!</v>
      </c>
      <c r="GS229" s="86" t="str">
        <f t="shared" si="559"/>
        <v>-1.00</v>
      </c>
      <c r="GT229" s="86" t="e">
        <f t="shared" si="560"/>
        <v>#DIV/0!</v>
      </c>
      <c r="GU229" s="86" t="e">
        <f t="shared" si="561"/>
        <v>#DIV/0!</v>
      </c>
      <c r="GV229" s="87" t="e">
        <f t="shared" si="562"/>
        <v>#DIV/0!</v>
      </c>
      <c r="GW229" s="87" t="str">
        <f t="shared" si="563"/>
        <v>-1.00</v>
      </c>
      <c r="GX229" s="129"/>
      <c r="GY229" s="93"/>
    </row>
    <row r="230" spans="1:207">
      <c r="A230" s="39">
        <f>'Picking Information'!B233</f>
        <v>0</v>
      </c>
      <c r="B230" s="40">
        <f>'Picking Information'!D233</f>
        <v>0</v>
      </c>
      <c r="C230" s="40">
        <f>'Picking Information'!E233</f>
        <v>0</v>
      </c>
      <c r="D230" s="45">
        <f>'Picking Information'!F233</f>
        <v>0</v>
      </c>
      <c r="E230" s="45">
        <v>1</v>
      </c>
      <c r="F230" s="121">
        <f>'Picking Information'!H233</f>
        <v>0</v>
      </c>
      <c r="G230" s="121">
        <f>'Picking Information'!I233</f>
        <v>0</v>
      </c>
      <c r="H230" s="121">
        <f>'Picking Information'!J233</f>
        <v>0</v>
      </c>
      <c r="I230" s="121">
        <f>'Picking Information'!K233</f>
        <v>0</v>
      </c>
      <c r="J230" s="121">
        <f t="shared" si="459"/>
        <v>0</v>
      </c>
      <c r="K230" s="121">
        <f t="shared" si="460"/>
        <v>0</v>
      </c>
      <c r="L230" s="121">
        <f t="shared" si="461"/>
        <v>0</v>
      </c>
      <c r="M230" s="121">
        <f>IF('Picking Information'!P233="N",'Calculations Page'!F230*1.5,'Calculations Page'!F230)</f>
        <v>0</v>
      </c>
      <c r="N230" s="46">
        <f>'Picking Information'!R233</f>
        <v>0</v>
      </c>
      <c r="O230" s="222"/>
      <c r="P230" s="47">
        <f t="shared" si="462"/>
        <v>0</v>
      </c>
      <c r="Q230" s="306">
        <f t="shared" si="463"/>
        <v>-1</v>
      </c>
      <c r="R230" s="47">
        <f t="shared" si="464"/>
        <v>1</v>
      </c>
      <c r="S230" s="47" t="e">
        <f t="shared" si="465"/>
        <v>#DIV/0!</v>
      </c>
      <c r="T230" s="47" t="e">
        <f t="shared" si="466"/>
        <v>#DIV/0!</v>
      </c>
      <c r="U230" s="47">
        <f t="shared" si="467"/>
        <v>0.77821011673151741</v>
      </c>
      <c r="V230" s="47" t="e">
        <f t="shared" si="468"/>
        <v>#DIV/0!</v>
      </c>
      <c r="W230" s="47" t="e">
        <f t="shared" si="469"/>
        <v>#DIV/0!</v>
      </c>
      <c r="X230" s="239" t="e">
        <f t="shared" si="470"/>
        <v>#DIV/0!</v>
      </c>
      <c r="Y230" s="306">
        <f t="shared" si="576"/>
        <v>-6350.29</v>
      </c>
      <c r="Z230" s="306">
        <f t="shared" si="577"/>
        <v>-5</v>
      </c>
      <c r="AA230" s="192"/>
      <c r="AB230" s="192"/>
      <c r="AC230" s="192"/>
      <c r="AD230" s="192"/>
      <c r="AE230" s="192"/>
      <c r="AF230" s="192"/>
      <c r="AG230" s="251">
        <f t="shared" si="564"/>
        <v>1433738424205.7283</v>
      </c>
      <c r="AH230" s="246">
        <f t="shared" si="471"/>
        <v>8608725199.2922001</v>
      </c>
      <c r="AI230" s="246">
        <f t="shared" si="565"/>
        <v>1691112105561.1543</v>
      </c>
      <c r="AJ230" s="246">
        <f t="shared" si="472"/>
        <v>13847555888.523577</v>
      </c>
      <c r="AK230" s="246">
        <f t="shared" si="566"/>
        <v>174546574.43947619</v>
      </c>
      <c r="AL230" s="246">
        <f t="shared" si="473"/>
        <v>79527107.403615773</v>
      </c>
      <c r="AM230" s="213">
        <f t="shared" si="578"/>
        <v>0</v>
      </c>
      <c r="AN230" s="256">
        <f t="shared" si="474"/>
        <v>1303284548.9639471</v>
      </c>
      <c r="AO230" s="252">
        <f t="shared" si="475"/>
        <v>1433738424205.7283</v>
      </c>
      <c r="AP230" s="252">
        <f t="shared" si="567"/>
        <v>-2.199E-3</v>
      </c>
      <c r="AQ230" s="252">
        <f t="shared" si="568"/>
        <v>-0.99998423165137618</v>
      </c>
      <c r="AR230" s="252">
        <f t="shared" si="476"/>
        <v>8608725199.2922001</v>
      </c>
      <c r="AS230" s="252">
        <f t="shared" si="569"/>
        <v>1.6318924942564423E-4</v>
      </c>
      <c r="AT230" s="252">
        <f t="shared" si="477"/>
        <v>-7.452123257462559E-2</v>
      </c>
      <c r="AU230" s="252">
        <f t="shared" si="478"/>
        <v>137290153.01859486</v>
      </c>
      <c r="AV230" s="252">
        <f t="shared" si="579"/>
        <v>9456562.6330664139</v>
      </c>
      <c r="AW230" s="252">
        <f t="shared" si="479"/>
        <v>996169.97067578149</v>
      </c>
      <c r="AX230" s="252">
        <f t="shared" si="580"/>
        <v>2673662207.5426502</v>
      </c>
      <c r="AY230" s="252">
        <f t="shared" si="581"/>
        <v>1691112105561.1543</v>
      </c>
      <c r="AZ230" s="252">
        <f t="shared" si="582"/>
        <v>-0.13029600894067567</v>
      </c>
      <c r="BA230" s="252">
        <f t="shared" si="583"/>
        <v>-1</v>
      </c>
      <c r="BB230" s="252">
        <f t="shared" si="584"/>
        <v>13847555888.523577</v>
      </c>
      <c r="BC230" s="252">
        <f t="shared" si="585"/>
        <v>5.34545603211162E-4</v>
      </c>
      <c r="BD230" s="252">
        <f t="shared" si="586"/>
        <v>-4.1025163014571245E-3</v>
      </c>
      <c r="BE230" s="252">
        <f t="shared" si="587"/>
        <v>26831629.130094022</v>
      </c>
      <c r="BF230" s="252">
        <f t="shared" si="480"/>
        <v>269331.52955150726</v>
      </c>
      <c r="BG230" s="252">
        <f t="shared" si="481"/>
        <v>124328.76421099737</v>
      </c>
      <c r="BH230" s="213"/>
      <c r="BI230" s="213"/>
      <c r="BJ230" s="213"/>
      <c r="BK230" s="213"/>
      <c r="BL230" s="213">
        <f t="shared" si="588"/>
        <v>0</v>
      </c>
      <c r="BM230" s="485">
        <f>(($AC$20-'ICPMS Data'!V231)/('ICPMS Data'!V231/$AC$12-1)*AG230)</f>
        <v>-1850960534.9337795</v>
      </c>
      <c r="BN230" s="485">
        <f t="shared" si="482"/>
        <v>1433738424205.7283</v>
      </c>
      <c r="BO230" s="485">
        <f>$AC$33-'ICPMS Data'!V231</f>
        <v>9.9999999999999995E-7</v>
      </c>
      <c r="BP230" s="485">
        <f>'ICPMS Data'!V231/$AC$12-1</f>
        <v>-1</v>
      </c>
      <c r="BQ230" s="485">
        <f t="shared" si="483"/>
        <v>8608725199.2922001</v>
      </c>
      <c r="BR230" s="485">
        <f>SQRT($AD$33^2+'ICPMS Data'!W231^2)</f>
        <v>1.0000000000000001E-9</v>
      </c>
      <c r="BS230" s="485" t="e">
        <f>BP230*SQRT(('ICPMS Data'!W231/'ICPMS Data'!V231)^2+($AE$12/$AC$12)^2)</f>
        <v>#DIV/0!</v>
      </c>
      <c r="BT230" s="485" t="e">
        <f t="shared" si="484"/>
        <v>#DIV/0!</v>
      </c>
      <c r="BU230" s="485">
        <f t="shared" si="589"/>
        <v>-13430470.148556642</v>
      </c>
      <c r="BV230" s="485" t="e">
        <f t="shared" si="485"/>
        <v>#DIV/0!</v>
      </c>
      <c r="BW230" s="485">
        <f>AI230*(($AC$21-'ICPMS Data'!X231)/('ICPMS Data'!X231/$AC$13-1))</f>
        <v>-217673186930.44394</v>
      </c>
      <c r="BX230" s="485">
        <f t="shared" si="486"/>
        <v>1691112105561.1543</v>
      </c>
      <c r="BY230" s="485">
        <f>$AC$34-'ICPMS Data'!X231</f>
        <v>9.9999999999999995E-7</v>
      </c>
      <c r="BZ230" s="485">
        <f>'ICPMS Data'!X231/$AC$13-1</f>
        <v>-1</v>
      </c>
      <c r="CA230" s="485">
        <f t="shared" si="487"/>
        <v>13847555888.523577</v>
      </c>
      <c r="CB230" s="485">
        <f>SQRT($AD$34^2+'ICPMS Data'!Y231^2)</f>
        <v>1.0000000000000001E-9</v>
      </c>
      <c r="CC230" s="485" t="e">
        <f>BZ230*SQRT(('ICPMS Data'!Y231/'ICPMS Data'!X231)^2+($AE$13/$AC$13)^2)</f>
        <v>#DIV/0!</v>
      </c>
      <c r="CD230" s="485" t="e">
        <f t="shared" si="488"/>
        <v>#DIV/0!</v>
      </c>
      <c r="CE230" s="485">
        <f>AK230*'ICPMS Data'!Z231</f>
        <v>0</v>
      </c>
      <c r="CF230" s="485" t="e">
        <f>CE230*SQRT((AL230/AK230)^2+('ICPMS Data'!AA231/'ICPMS Data'!Z231)^2)</f>
        <v>#DIV/0!</v>
      </c>
      <c r="CG230" s="213">
        <f t="shared" si="489"/>
        <v>0</v>
      </c>
      <c r="CH230" s="262">
        <f t="shared" si="490"/>
        <v>-3154245083.8977265</v>
      </c>
      <c r="CI230" s="257" t="e">
        <f t="shared" si="491"/>
        <v>#DIV/0!</v>
      </c>
      <c r="CJ230" s="257">
        <f t="shared" si="590"/>
        <v>-22887032.781623054</v>
      </c>
      <c r="CK230" s="257" t="e">
        <f t="shared" si="492"/>
        <v>#DIV/0!</v>
      </c>
      <c r="CL230" s="262">
        <f t="shared" si="493"/>
        <v>-220346849137.9866</v>
      </c>
      <c r="CM230" s="257" t="e">
        <f t="shared" si="494"/>
        <v>#DIV/0!</v>
      </c>
      <c r="CN230" s="262">
        <f t="shared" si="495"/>
        <v>-269331.52955150726</v>
      </c>
      <c r="CO230" s="257" t="e">
        <f t="shared" si="496"/>
        <v>#DIV/0!</v>
      </c>
      <c r="CP230" s="286"/>
      <c r="CQ230" s="218">
        <f t="shared" si="497"/>
        <v>0</v>
      </c>
      <c r="CR230" s="48" t="e">
        <f t="shared" si="498"/>
        <v>#DIV/0!</v>
      </c>
      <c r="CS230" s="219">
        <f t="shared" si="499"/>
        <v>0</v>
      </c>
      <c r="CT230" s="219" t="e">
        <f t="shared" si="500"/>
        <v>#DIV/0!</v>
      </c>
      <c r="CU230" s="323" t="e">
        <f t="shared" si="501"/>
        <v>#DIV/0!</v>
      </c>
      <c r="CV230" s="219">
        <f t="shared" si="502"/>
        <v>0</v>
      </c>
      <c r="CW230" s="219" t="e">
        <f t="shared" si="503"/>
        <v>#DIV/0!</v>
      </c>
      <c r="CX230" s="323" t="e">
        <f t="shared" si="504"/>
        <v>#DIV/0!</v>
      </c>
      <c r="CY230" s="48">
        <f t="shared" si="505"/>
        <v>0</v>
      </c>
      <c r="CZ230" s="48" t="e">
        <f t="shared" si="506"/>
        <v>#DIV/0!</v>
      </c>
      <c r="DA230" s="323" t="e">
        <f t="shared" si="507"/>
        <v>#DIV/0!</v>
      </c>
      <c r="DB230" s="219">
        <f t="shared" si="508"/>
        <v>0</v>
      </c>
      <c r="DC230" s="219">
        <f t="shared" si="509"/>
        <v>0</v>
      </c>
      <c r="DD230" s="213"/>
      <c r="DE230" s="267">
        <f t="shared" si="510"/>
        <v>0</v>
      </c>
      <c r="DF230" s="263" t="e">
        <f t="shared" si="511"/>
        <v>#DIV/0!</v>
      </c>
      <c r="DG230" s="263">
        <f t="shared" si="512"/>
        <v>0</v>
      </c>
      <c r="DH230" s="263" t="e">
        <f t="shared" si="513"/>
        <v>#DIV/0!</v>
      </c>
      <c r="DI230" s="263">
        <f t="shared" si="514"/>
        <v>0</v>
      </c>
      <c r="DJ230" s="268">
        <f t="shared" si="515"/>
        <v>0</v>
      </c>
      <c r="DL230" s="49">
        <f>'He Data'!P232/(1000000000*22413.6)</f>
        <v>0</v>
      </c>
      <c r="DM230" s="45" t="e">
        <f>DL230*('He Data'!Q232/'He Data'!P232)</f>
        <v>#DIV/0!</v>
      </c>
      <c r="DN230" s="50">
        <f t="shared" si="516"/>
        <v>0</v>
      </c>
      <c r="DO230" s="51" t="e">
        <f>DN230*('He Data'!Q232/'He Data'!P232)</f>
        <v>#DIV/0!</v>
      </c>
      <c r="DP230" s="50" t="e">
        <f t="shared" si="517"/>
        <v>#DIV/0!</v>
      </c>
      <c r="DQ230" s="50" t="e">
        <f t="shared" si="518"/>
        <v>#DIV/0!</v>
      </c>
      <c r="DR230" s="50">
        <f>('He Data'!P232/1000000000)*0.0000000008107131194</f>
        <v>0</v>
      </c>
      <c r="DS230" s="50">
        <f>('He Data'!P232/1000000000)/3785.41178*42</f>
        <v>0</v>
      </c>
      <c r="DW230" s="213">
        <f t="shared" si="591"/>
        <v>0</v>
      </c>
      <c r="DX230" s="324" t="e">
        <f t="shared" si="592"/>
        <v>#DIV/0!</v>
      </c>
      <c r="DY230" s="325" t="e">
        <f t="shared" si="519"/>
        <v>#DIV/0!</v>
      </c>
      <c r="DZ230" s="326" t="e">
        <f t="shared" si="520"/>
        <v>#DIV/0!</v>
      </c>
      <c r="EA230" s="326" t="e">
        <f t="shared" si="521"/>
        <v>#DIV/0!</v>
      </c>
      <c r="EB230" s="324" t="e">
        <f t="shared" si="522"/>
        <v>#DIV/0!</v>
      </c>
      <c r="EC230" s="326" t="e">
        <f t="shared" si="523"/>
        <v>#DIV/0!</v>
      </c>
      <c r="ED230" s="324" t="e">
        <f t="shared" si="524"/>
        <v>#DIV/0!</v>
      </c>
      <c r="EE230" s="326"/>
      <c r="EF230" s="457">
        <f>'Picking Information'!B233</f>
        <v>0</v>
      </c>
      <c r="EG230" s="459">
        <f>'Picking Information'!C233</f>
        <v>0</v>
      </c>
      <c r="EH230" s="510">
        <f>IF($EG230="a",'Alpha Ejection Compiler'!G230,IF($EG230="z",'Alpha Ejection Compiler'!N230,IF($EG230="t",'Alpha Ejection Compiler'!U230,IF($EG230="m",'Alpha Ejection Compiler'!AB230,-1))))</f>
        <v>-1</v>
      </c>
      <c r="EI230" s="511">
        <f>'Alpha Ejection Compiler'!E230</f>
        <v>-1</v>
      </c>
      <c r="EJ230" s="30">
        <f>IF($EG230="a",'Alpha Ejection Compiler'!H230,IF($EG230="z",'Alpha Ejection Compiler'!O230,IF($EG230="t",'Alpha Ejection Compiler'!V230,IF($EG230="m",'Alpha Ejection Compiler'!AC230,-1))))</f>
        <v>-1</v>
      </c>
      <c r="EK230" s="30">
        <f>IF($EG230="a",'Alpha Ejection Compiler'!I230,IF($EG230="z",'Alpha Ejection Compiler'!P230,IF($EG230="t",'Alpha Ejection Compiler'!W230,IF($EG230="m",'Alpha Ejection Compiler'!AD230,-1))))</f>
        <v>-1</v>
      </c>
      <c r="EL230" s="30">
        <f>IF($EG230="a",'Alpha Ejection Compiler'!J230,IF($EG230="z",'Alpha Ejection Compiler'!Q230,IF($EG230="t",'Alpha Ejection Compiler'!X230,IF($EG230="m",'Alpha Ejection Compiler'!AE230,-1))))</f>
        <v>-1</v>
      </c>
      <c r="EM230" s="30">
        <f>IF($EG230="a",'Alpha Ejection Compiler'!K230,IF($EG230="z",'Alpha Ejection Compiler'!R230,IF($EG230="t",'Alpha Ejection Compiler'!Y230,IF($EG230="m",'Alpha Ejection Compiler'!AF230,-1))))</f>
        <v>-1</v>
      </c>
      <c r="EN230" s="30">
        <f t="shared" si="525"/>
        <v>-1</v>
      </c>
      <c r="EO230" s="30" t="e">
        <f t="shared" si="526"/>
        <v>#DIV/0!</v>
      </c>
      <c r="EP230" s="213">
        <f t="shared" si="593"/>
        <v>0</v>
      </c>
      <c r="EQ230" s="474" t="e">
        <f t="shared" si="594"/>
        <v>#DIV/0!</v>
      </c>
      <c r="ER230" s="475" t="e">
        <f t="shared" si="527"/>
        <v>#DIV/0!</v>
      </c>
      <c r="ES230" s="473" t="e">
        <f t="shared" si="528"/>
        <v>#DIV/0!</v>
      </c>
      <c r="ET230" s="476" t="e">
        <f t="shared" si="529"/>
        <v>#DIV/0!</v>
      </c>
      <c r="EU230" s="478" t="e">
        <f t="shared" si="530"/>
        <v>#DIV/0!</v>
      </c>
      <c r="EV230" s="477" t="e">
        <f t="shared" si="531"/>
        <v>#DIV/0!</v>
      </c>
      <c r="EW230" s="474" t="e">
        <f t="shared" si="532"/>
        <v>#DIV/0!</v>
      </c>
      <c r="EX230" s="474"/>
      <c r="EZ230" s="128">
        <f t="shared" si="533"/>
        <v>0</v>
      </c>
      <c r="FA230" s="63">
        <f t="shared" si="534"/>
        <v>0</v>
      </c>
      <c r="FB230" s="67">
        <f t="shared" si="535"/>
        <v>0</v>
      </c>
      <c r="FC230" s="63">
        <f t="shared" si="536"/>
        <v>0</v>
      </c>
      <c r="FD230" s="63">
        <f t="shared" si="537"/>
        <v>0</v>
      </c>
      <c r="FE230" s="67" t="e">
        <f t="shared" si="538"/>
        <v>#DIV/0!</v>
      </c>
      <c r="FF230" s="67" t="e">
        <f t="shared" si="539"/>
        <v>#DIV/0!</v>
      </c>
      <c r="FG230" s="64" t="e">
        <f t="shared" si="540"/>
        <v>#DIV/0!</v>
      </c>
      <c r="FH230" s="65" t="e">
        <f t="shared" si="541"/>
        <v>#DIV/0!</v>
      </c>
      <c r="FI230" s="65" t="e">
        <f t="shared" si="542"/>
        <v>#DIV/0!</v>
      </c>
      <c r="FJ230" s="65" t="e">
        <f t="shared" si="543"/>
        <v>#DIV/0!</v>
      </c>
      <c r="FK230" s="63">
        <f t="shared" si="544"/>
        <v>0</v>
      </c>
      <c r="FL230" s="63" t="e">
        <f t="shared" si="545"/>
        <v>#DIV/0!</v>
      </c>
      <c r="FM230" s="63" t="e">
        <f t="shared" si="546"/>
        <v>#DIV/0!</v>
      </c>
      <c r="FN230" s="65" t="e">
        <f t="shared" si="598"/>
        <v>#DIV/0!</v>
      </c>
      <c r="FO230" s="66" t="e">
        <f t="shared" si="547"/>
        <v>#DIV/0!</v>
      </c>
      <c r="FQ230" s="73">
        <f>IF('Picking Information'!U233="Y",'Calculations Page'!FG230,-1)</f>
        <v>-1</v>
      </c>
      <c r="FR230" s="72">
        <f>IF('Picking Information'!U233="Y",'Calculations Page'!FN230,-1)</f>
        <v>-1</v>
      </c>
      <c r="FS230" s="72" t="e">
        <f>IF('Picking Information'!A233="Y",1,'Calculations Page'!X230)</f>
        <v>#DIV/0!</v>
      </c>
      <c r="FT230" s="72">
        <f t="shared" si="596"/>
        <v>99.853999999999999</v>
      </c>
      <c r="FU230" s="72" t="e">
        <f t="shared" si="548"/>
        <v>#DIV/0!</v>
      </c>
      <c r="FV230" s="72" t="e">
        <f t="shared" si="597"/>
        <v>#DIV/0!</v>
      </c>
      <c r="FW230" s="74" t="e">
        <f t="shared" si="549"/>
        <v>#DIV/0!</v>
      </c>
      <c r="FY230" s="79">
        <f t="shared" si="570"/>
        <v>0</v>
      </c>
      <c r="FZ230" s="80" t="e">
        <f t="shared" si="571"/>
        <v>#DIV/0!</v>
      </c>
      <c r="GA230" s="80">
        <f>(DE230/1000)/'Calculations Page'!EH230</f>
        <v>0</v>
      </c>
      <c r="GB230" s="80" t="e">
        <f t="shared" si="572"/>
        <v>#DIV/0!</v>
      </c>
      <c r="GC230" s="80">
        <f>(DG230/1000)/'Calculations Page'!EH230</f>
        <v>0</v>
      </c>
      <c r="GD230" s="80" t="e">
        <f t="shared" si="573"/>
        <v>#DIV/0!</v>
      </c>
      <c r="GE230" s="80">
        <f>(DI230/1000)/'Calculations Page'!EH230</f>
        <v>0</v>
      </c>
      <c r="GF230" s="80" t="e">
        <f t="shared" si="574"/>
        <v>#DIV/0!</v>
      </c>
      <c r="GG230" s="81">
        <f t="shared" si="550"/>
        <v>0</v>
      </c>
      <c r="GH230" s="516">
        <f t="shared" si="575"/>
        <v>0</v>
      </c>
      <c r="GI230" s="515"/>
      <c r="GJ230" s="243"/>
      <c r="GK230" s="85" t="str">
        <f t="shared" si="551"/>
        <v>0.000</v>
      </c>
      <c r="GL230" s="86" t="e">
        <f t="shared" si="552"/>
        <v>#DIV/0!</v>
      </c>
      <c r="GM230" s="86" t="str">
        <f t="shared" si="553"/>
        <v>0.00</v>
      </c>
      <c r="GN230" s="86" t="e">
        <f t="shared" si="554"/>
        <v>#DIV/0!</v>
      </c>
      <c r="GO230" s="86" t="str">
        <f t="shared" si="555"/>
        <v>0.00</v>
      </c>
      <c r="GP230" s="86" t="e">
        <f t="shared" si="556"/>
        <v>#DIV/0!</v>
      </c>
      <c r="GQ230" s="86" t="str">
        <f t="shared" si="557"/>
        <v>0.00</v>
      </c>
      <c r="GR230" s="86" t="e">
        <f t="shared" si="558"/>
        <v>#DIV/0!</v>
      </c>
      <c r="GS230" s="86" t="str">
        <f t="shared" si="559"/>
        <v>-1.00</v>
      </c>
      <c r="GT230" s="86" t="e">
        <f t="shared" si="560"/>
        <v>#DIV/0!</v>
      </c>
      <c r="GU230" s="86" t="e">
        <f t="shared" si="561"/>
        <v>#DIV/0!</v>
      </c>
      <c r="GV230" s="87" t="e">
        <f t="shared" si="562"/>
        <v>#DIV/0!</v>
      </c>
      <c r="GW230" s="87" t="str">
        <f t="shared" si="563"/>
        <v>-1.00</v>
      </c>
      <c r="GX230" s="129"/>
      <c r="GY230" s="93"/>
    </row>
    <row r="231" spans="1:207">
      <c r="A231" s="39">
        <f>'Picking Information'!B234</f>
        <v>0</v>
      </c>
      <c r="B231" s="40">
        <f>'Picking Information'!D234</f>
        <v>0</v>
      </c>
      <c r="C231" s="40">
        <f>'Picking Information'!E234</f>
        <v>0</v>
      </c>
      <c r="D231" s="45">
        <f>'Picking Information'!F234</f>
        <v>0</v>
      </c>
      <c r="E231" s="45">
        <v>1</v>
      </c>
      <c r="F231" s="121">
        <f>'Picking Information'!H234</f>
        <v>0</v>
      </c>
      <c r="G231" s="121">
        <f>'Picking Information'!I234</f>
        <v>0</v>
      </c>
      <c r="H231" s="121">
        <f>'Picking Information'!J234</f>
        <v>0</v>
      </c>
      <c r="I231" s="121">
        <f>'Picking Information'!K234</f>
        <v>0</v>
      </c>
      <c r="J231" s="121">
        <f t="shared" si="459"/>
        <v>0</v>
      </c>
      <c r="K231" s="121">
        <f t="shared" si="460"/>
        <v>0</v>
      </c>
      <c r="L231" s="121">
        <f t="shared" si="461"/>
        <v>0</v>
      </c>
      <c r="M231" s="121">
        <f>IF('Picking Information'!P234="N",'Calculations Page'!F231*1.5,'Calculations Page'!F231)</f>
        <v>0</v>
      </c>
      <c r="N231" s="46">
        <f>'Picking Information'!R234</f>
        <v>0</v>
      </c>
      <c r="O231" s="222"/>
      <c r="P231" s="47">
        <f t="shared" si="462"/>
        <v>0</v>
      </c>
      <c r="Q231" s="306">
        <f t="shared" si="463"/>
        <v>-1</v>
      </c>
      <c r="R231" s="47">
        <f t="shared" si="464"/>
        <v>1</v>
      </c>
      <c r="S231" s="47" t="e">
        <f t="shared" si="465"/>
        <v>#DIV/0!</v>
      </c>
      <c r="T231" s="47" t="e">
        <f t="shared" si="466"/>
        <v>#DIV/0!</v>
      </c>
      <c r="U231" s="47">
        <f t="shared" si="467"/>
        <v>0.77821011673151741</v>
      </c>
      <c r="V231" s="47" t="e">
        <f t="shared" si="468"/>
        <v>#DIV/0!</v>
      </c>
      <c r="W231" s="47" t="e">
        <f t="shared" si="469"/>
        <v>#DIV/0!</v>
      </c>
      <c r="X231" s="239" t="e">
        <f t="shared" si="470"/>
        <v>#DIV/0!</v>
      </c>
      <c r="Y231" s="306">
        <f t="shared" si="576"/>
        <v>-6350.29</v>
      </c>
      <c r="Z231" s="306">
        <f t="shared" si="577"/>
        <v>-5</v>
      </c>
      <c r="AA231" s="192"/>
      <c r="AB231" s="192"/>
      <c r="AC231" s="192"/>
      <c r="AD231" s="192"/>
      <c r="AE231" s="192"/>
      <c r="AF231" s="192"/>
      <c r="AG231" s="251">
        <f t="shared" si="564"/>
        <v>1433738424205.7283</v>
      </c>
      <c r="AH231" s="246">
        <f t="shared" si="471"/>
        <v>8608725199.2922001</v>
      </c>
      <c r="AI231" s="246">
        <f t="shared" si="565"/>
        <v>1691112105561.1543</v>
      </c>
      <c r="AJ231" s="246">
        <f t="shared" si="472"/>
        <v>13847555888.523577</v>
      </c>
      <c r="AK231" s="246">
        <f t="shared" si="566"/>
        <v>174546574.43947619</v>
      </c>
      <c r="AL231" s="246">
        <f t="shared" si="473"/>
        <v>79527107.403615773</v>
      </c>
      <c r="AM231" s="213">
        <f t="shared" si="578"/>
        <v>0</v>
      </c>
      <c r="AN231" s="256">
        <f t="shared" si="474"/>
        <v>1303284548.9639471</v>
      </c>
      <c r="AO231" s="252">
        <f t="shared" si="475"/>
        <v>1433738424205.7283</v>
      </c>
      <c r="AP231" s="252">
        <f t="shared" si="567"/>
        <v>-2.199E-3</v>
      </c>
      <c r="AQ231" s="252">
        <f t="shared" si="568"/>
        <v>-0.99998423165137618</v>
      </c>
      <c r="AR231" s="252">
        <f t="shared" si="476"/>
        <v>8608725199.2922001</v>
      </c>
      <c r="AS231" s="252">
        <f t="shared" si="569"/>
        <v>1.6318924942564423E-4</v>
      </c>
      <c r="AT231" s="252">
        <f t="shared" si="477"/>
        <v>-7.452123257462559E-2</v>
      </c>
      <c r="AU231" s="252">
        <f t="shared" si="478"/>
        <v>137290153.01859486</v>
      </c>
      <c r="AV231" s="252">
        <f t="shared" si="579"/>
        <v>9456562.6330664139</v>
      </c>
      <c r="AW231" s="252">
        <f t="shared" si="479"/>
        <v>996169.97067578149</v>
      </c>
      <c r="AX231" s="252">
        <f t="shared" si="580"/>
        <v>2673662207.5426502</v>
      </c>
      <c r="AY231" s="252">
        <f t="shared" si="581"/>
        <v>1691112105561.1543</v>
      </c>
      <c r="AZ231" s="252">
        <f t="shared" si="582"/>
        <v>-0.13029600894067567</v>
      </c>
      <c r="BA231" s="252">
        <f t="shared" si="583"/>
        <v>-1</v>
      </c>
      <c r="BB231" s="252">
        <f t="shared" si="584"/>
        <v>13847555888.523577</v>
      </c>
      <c r="BC231" s="252">
        <f t="shared" si="585"/>
        <v>5.34545603211162E-4</v>
      </c>
      <c r="BD231" s="252">
        <f t="shared" si="586"/>
        <v>-4.1025163014571245E-3</v>
      </c>
      <c r="BE231" s="252">
        <f t="shared" si="587"/>
        <v>26831629.130094022</v>
      </c>
      <c r="BF231" s="252">
        <f t="shared" si="480"/>
        <v>269331.52955150726</v>
      </c>
      <c r="BG231" s="252">
        <f t="shared" si="481"/>
        <v>124328.76421099737</v>
      </c>
      <c r="BH231" s="213"/>
      <c r="BI231" s="213"/>
      <c r="BJ231" s="213"/>
      <c r="BK231" s="213"/>
      <c r="BL231" s="213">
        <f t="shared" si="588"/>
        <v>0</v>
      </c>
      <c r="BM231" s="485">
        <f>(($AC$20-'ICPMS Data'!V232)/('ICPMS Data'!V232/$AC$12-1)*AG231)</f>
        <v>-1850960534.9337795</v>
      </c>
      <c r="BN231" s="485">
        <f t="shared" si="482"/>
        <v>1433738424205.7283</v>
      </c>
      <c r="BO231" s="485">
        <f>$AC$33-'ICPMS Data'!V232</f>
        <v>9.9999999999999995E-7</v>
      </c>
      <c r="BP231" s="485">
        <f>'ICPMS Data'!V232/$AC$12-1</f>
        <v>-1</v>
      </c>
      <c r="BQ231" s="485">
        <f t="shared" si="483"/>
        <v>8608725199.2922001</v>
      </c>
      <c r="BR231" s="485">
        <f>SQRT($AD$33^2+'ICPMS Data'!W232^2)</f>
        <v>1.0000000000000001E-9</v>
      </c>
      <c r="BS231" s="485" t="e">
        <f>BP231*SQRT(('ICPMS Data'!W232/'ICPMS Data'!V232)^2+($AE$12/$AC$12)^2)</f>
        <v>#DIV/0!</v>
      </c>
      <c r="BT231" s="485" t="e">
        <f t="shared" si="484"/>
        <v>#DIV/0!</v>
      </c>
      <c r="BU231" s="485">
        <f t="shared" si="589"/>
        <v>-13430470.148556642</v>
      </c>
      <c r="BV231" s="485" t="e">
        <f t="shared" si="485"/>
        <v>#DIV/0!</v>
      </c>
      <c r="BW231" s="485">
        <f>AI231*(($AC$21-'ICPMS Data'!X232)/('ICPMS Data'!X232/$AC$13-1))</f>
        <v>-217673186930.44394</v>
      </c>
      <c r="BX231" s="485">
        <f t="shared" si="486"/>
        <v>1691112105561.1543</v>
      </c>
      <c r="BY231" s="485">
        <f>$AC$34-'ICPMS Data'!X232</f>
        <v>9.9999999999999995E-7</v>
      </c>
      <c r="BZ231" s="485">
        <f>'ICPMS Data'!X232/$AC$13-1</f>
        <v>-1</v>
      </c>
      <c r="CA231" s="485">
        <f t="shared" si="487"/>
        <v>13847555888.523577</v>
      </c>
      <c r="CB231" s="485">
        <f>SQRT($AD$34^2+'ICPMS Data'!Y232^2)</f>
        <v>1.0000000000000001E-9</v>
      </c>
      <c r="CC231" s="485" t="e">
        <f>BZ231*SQRT(('ICPMS Data'!Y232/'ICPMS Data'!X232)^2+($AE$13/$AC$13)^2)</f>
        <v>#DIV/0!</v>
      </c>
      <c r="CD231" s="485" t="e">
        <f t="shared" si="488"/>
        <v>#DIV/0!</v>
      </c>
      <c r="CE231" s="485">
        <f>AK231*'ICPMS Data'!Z232</f>
        <v>0</v>
      </c>
      <c r="CF231" s="485" t="e">
        <f>CE231*SQRT((AL231/AK231)^2+('ICPMS Data'!AA232/'ICPMS Data'!Z232)^2)</f>
        <v>#DIV/0!</v>
      </c>
      <c r="CG231" s="213">
        <f t="shared" si="489"/>
        <v>0</v>
      </c>
      <c r="CH231" s="262">
        <f t="shared" si="490"/>
        <v>-3154245083.8977265</v>
      </c>
      <c r="CI231" s="257" t="e">
        <f t="shared" si="491"/>
        <v>#DIV/0!</v>
      </c>
      <c r="CJ231" s="257">
        <f t="shared" si="590"/>
        <v>-22887032.781623054</v>
      </c>
      <c r="CK231" s="257" t="e">
        <f t="shared" si="492"/>
        <v>#DIV/0!</v>
      </c>
      <c r="CL231" s="262">
        <f t="shared" si="493"/>
        <v>-220346849137.9866</v>
      </c>
      <c r="CM231" s="257" t="e">
        <f t="shared" si="494"/>
        <v>#DIV/0!</v>
      </c>
      <c r="CN231" s="262">
        <f t="shared" si="495"/>
        <v>-269331.52955150726</v>
      </c>
      <c r="CO231" s="257" t="e">
        <f t="shared" si="496"/>
        <v>#DIV/0!</v>
      </c>
      <c r="CP231" s="286"/>
      <c r="CQ231" s="218">
        <f t="shared" si="497"/>
        <v>0</v>
      </c>
      <c r="CR231" s="48" t="e">
        <f t="shared" si="498"/>
        <v>#DIV/0!</v>
      </c>
      <c r="CS231" s="219">
        <f t="shared" si="499"/>
        <v>0</v>
      </c>
      <c r="CT231" s="219" t="e">
        <f t="shared" si="500"/>
        <v>#DIV/0!</v>
      </c>
      <c r="CU231" s="323" t="e">
        <f t="shared" si="501"/>
        <v>#DIV/0!</v>
      </c>
      <c r="CV231" s="219">
        <f t="shared" si="502"/>
        <v>0</v>
      </c>
      <c r="CW231" s="219" t="e">
        <f t="shared" si="503"/>
        <v>#DIV/0!</v>
      </c>
      <c r="CX231" s="323" t="e">
        <f t="shared" si="504"/>
        <v>#DIV/0!</v>
      </c>
      <c r="CY231" s="48">
        <f t="shared" si="505"/>
        <v>0</v>
      </c>
      <c r="CZ231" s="48" t="e">
        <f t="shared" si="506"/>
        <v>#DIV/0!</v>
      </c>
      <c r="DA231" s="323" t="e">
        <f t="shared" si="507"/>
        <v>#DIV/0!</v>
      </c>
      <c r="DB231" s="219">
        <f t="shared" si="508"/>
        <v>0</v>
      </c>
      <c r="DC231" s="219">
        <f t="shared" si="509"/>
        <v>0</v>
      </c>
      <c r="DD231" s="213"/>
      <c r="DE231" s="267">
        <f t="shared" si="510"/>
        <v>0</v>
      </c>
      <c r="DF231" s="263" t="e">
        <f t="shared" si="511"/>
        <v>#DIV/0!</v>
      </c>
      <c r="DG231" s="263">
        <f t="shared" si="512"/>
        <v>0</v>
      </c>
      <c r="DH231" s="263" t="e">
        <f t="shared" si="513"/>
        <v>#DIV/0!</v>
      </c>
      <c r="DI231" s="263">
        <f t="shared" si="514"/>
        <v>0</v>
      </c>
      <c r="DJ231" s="268">
        <f t="shared" si="515"/>
        <v>0</v>
      </c>
      <c r="DL231" s="49">
        <f>'He Data'!P233/(1000000000*22413.6)</f>
        <v>0</v>
      </c>
      <c r="DM231" s="45" t="e">
        <f>DL231*('He Data'!Q233/'He Data'!P233)</f>
        <v>#DIV/0!</v>
      </c>
      <c r="DN231" s="50">
        <f t="shared" si="516"/>
        <v>0</v>
      </c>
      <c r="DO231" s="51" t="e">
        <f>DN231*('He Data'!Q233/'He Data'!P233)</f>
        <v>#DIV/0!</v>
      </c>
      <c r="DP231" s="50" t="e">
        <f t="shared" si="517"/>
        <v>#DIV/0!</v>
      </c>
      <c r="DQ231" s="50" t="e">
        <f t="shared" si="518"/>
        <v>#DIV/0!</v>
      </c>
      <c r="DR231" s="50">
        <f>('He Data'!P233/1000000000)*0.0000000008107131194</f>
        <v>0</v>
      </c>
      <c r="DS231" s="50">
        <f>('He Data'!P233/1000000000)/3785.41178*42</f>
        <v>0</v>
      </c>
      <c r="DW231" s="213">
        <f t="shared" si="591"/>
        <v>0</v>
      </c>
      <c r="DX231" s="324" t="e">
        <f t="shared" si="592"/>
        <v>#DIV/0!</v>
      </c>
      <c r="DY231" s="325" t="e">
        <f t="shared" si="519"/>
        <v>#DIV/0!</v>
      </c>
      <c r="DZ231" s="326" t="e">
        <f t="shared" si="520"/>
        <v>#DIV/0!</v>
      </c>
      <c r="EA231" s="326" t="e">
        <f t="shared" si="521"/>
        <v>#DIV/0!</v>
      </c>
      <c r="EB231" s="324" t="e">
        <f t="shared" si="522"/>
        <v>#DIV/0!</v>
      </c>
      <c r="EC231" s="326" t="e">
        <f t="shared" si="523"/>
        <v>#DIV/0!</v>
      </c>
      <c r="ED231" s="324" t="e">
        <f t="shared" si="524"/>
        <v>#DIV/0!</v>
      </c>
      <c r="EE231" s="326"/>
      <c r="EF231" s="457">
        <f>'Picking Information'!B234</f>
        <v>0</v>
      </c>
      <c r="EG231" s="459">
        <f>'Picking Information'!C234</f>
        <v>0</v>
      </c>
      <c r="EH231" s="510">
        <f>IF($EG231="a",'Alpha Ejection Compiler'!G231,IF($EG231="z",'Alpha Ejection Compiler'!N231,IF($EG231="t",'Alpha Ejection Compiler'!U231,IF($EG231="m",'Alpha Ejection Compiler'!AB231,-1))))</f>
        <v>-1</v>
      </c>
      <c r="EI231" s="511">
        <f>'Alpha Ejection Compiler'!E231</f>
        <v>-1</v>
      </c>
      <c r="EJ231" s="30">
        <f>IF($EG231="a",'Alpha Ejection Compiler'!H231,IF($EG231="z",'Alpha Ejection Compiler'!O231,IF($EG231="t",'Alpha Ejection Compiler'!V231,IF($EG231="m",'Alpha Ejection Compiler'!AC231,-1))))</f>
        <v>-1</v>
      </c>
      <c r="EK231" s="30">
        <f>IF($EG231="a",'Alpha Ejection Compiler'!I231,IF($EG231="z",'Alpha Ejection Compiler'!P231,IF($EG231="t",'Alpha Ejection Compiler'!W231,IF($EG231="m",'Alpha Ejection Compiler'!AD231,-1))))</f>
        <v>-1</v>
      </c>
      <c r="EL231" s="30">
        <f>IF($EG231="a",'Alpha Ejection Compiler'!J231,IF($EG231="z",'Alpha Ejection Compiler'!Q231,IF($EG231="t",'Alpha Ejection Compiler'!X231,IF($EG231="m",'Alpha Ejection Compiler'!AE231,-1))))</f>
        <v>-1</v>
      </c>
      <c r="EM231" s="30">
        <f>IF($EG231="a",'Alpha Ejection Compiler'!K231,IF($EG231="z",'Alpha Ejection Compiler'!R231,IF($EG231="t",'Alpha Ejection Compiler'!Y231,IF($EG231="m",'Alpha Ejection Compiler'!AF231,-1))))</f>
        <v>-1</v>
      </c>
      <c r="EN231" s="30">
        <f t="shared" si="525"/>
        <v>-1</v>
      </c>
      <c r="EO231" s="30" t="e">
        <f t="shared" si="526"/>
        <v>#DIV/0!</v>
      </c>
      <c r="EP231" s="213">
        <f t="shared" si="593"/>
        <v>0</v>
      </c>
      <c r="EQ231" s="474" t="e">
        <f t="shared" si="594"/>
        <v>#DIV/0!</v>
      </c>
      <c r="ER231" s="475" t="e">
        <f t="shared" si="527"/>
        <v>#DIV/0!</v>
      </c>
      <c r="ES231" s="473" t="e">
        <f t="shared" si="528"/>
        <v>#DIV/0!</v>
      </c>
      <c r="ET231" s="476" t="e">
        <f t="shared" si="529"/>
        <v>#DIV/0!</v>
      </c>
      <c r="EU231" s="478" t="e">
        <f t="shared" si="530"/>
        <v>#DIV/0!</v>
      </c>
      <c r="EV231" s="477" t="e">
        <f t="shared" si="531"/>
        <v>#DIV/0!</v>
      </c>
      <c r="EW231" s="474" t="e">
        <f t="shared" si="532"/>
        <v>#DIV/0!</v>
      </c>
      <c r="EX231" s="474"/>
      <c r="EZ231" s="128">
        <f t="shared" si="533"/>
        <v>0</v>
      </c>
      <c r="FA231" s="63">
        <f t="shared" si="534"/>
        <v>0</v>
      </c>
      <c r="FB231" s="67">
        <f t="shared" si="535"/>
        <v>0</v>
      </c>
      <c r="FC231" s="63">
        <f t="shared" si="536"/>
        <v>0</v>
      </c>
      <c r="FD231" s="63">
        <f t="shared" si="537"/>
        <v>0</v>
      </c>
      <c r="FE231" s="67" t="e">
        <f t="shared" si="538"/>
        <v>#DIV/0!</v>
      </c>
      <c r="FF231" s="67" t="e">
        <f t="shared" si="539"/>
        <v>#DIV/0!</v>
      </c>
      <c r="FG231" s="64" t="e">
        <f t="shared" si="540"/>
        <v>#DIV/0!</v>
      </c>
      <c r="FH231" s="65" t="e">
        <f t="shared" si="541"/>
        <v>#DIV/0!</v>
      </c>
      <c r="FI231" s="65" t="e">
        <f t="shared" si="542"/>
        <v>#DIV/0!</v>
      </c>
      <c r="FJ231" s="65" t="e">
        <f t="shared" si="543"/>
        <v>#DIV/0!</v>
      </c>
      <c r="FK231" s="63">
        <f t="shared" si="544"/>
        <v>0</v>
      </c>
      <c r="FL231" s="63" t="e">
        <f t="shared" si="545"/>
        <v>#DIV/0!</v>
      </c>
      <c r="FM231" s="63" t="e">
        <f t="shared" si="546"/>
        <v>#DIV/0!</v>
      </c>
      <c r="FN231" s="65" t="e">
        <f t="shared" si="598"/>
        <v>#DIV/0!</v>
      </c>
      <c r="FO231" s="66" t="e">
        <f t="shared" si="547"/>
        <v>#DIV/0!</v>
      </c>
      <c r="FQ231" s="73">
        <f>IF('Picking Information'!U234="Y",'Calculations Page'!FG231,-1)</f>
        <v>-1</v>
      </c>
      <c r="FR231" s="72">
        <f>IF('Picking Information'!U234="Y",'Calculations Page'!FN231,-1)</f>
        <v>-1</v>
      </c>
      <c r="FS231" s="72" t="e">
        <f>IF('Picking Information'!A234="Y",1,'Calculations Page'!X231)</f>
        <v>#DIV/0!</v>
      </c>
      <c r="FT231" s="72">
        <f t="shared" si="596"/>
        <v>99.853999999999999</v>
      </c>
      <c r="FU231" s="72" t="e">
        <f t="shared" si="548"/>
        <v>#DIV/0!</v>
      </c>
      <c r="FV231" s="72" t="e">
        <f t="shared" si="597"/>
        <v>#DIV/0!</v>
      </c>
      <c r="FW231" s="74" t="e">
        <f t="shared" si="549"/>
        <v>#DIV/0!</v>
      </c>
      <c r="FY231" s="79">
        <f t="shared" si="570"/>
        <v>0</v>
      </c>
      <c r="FZ231" s="80" t="e">
        <f t="shared" si="571"/>
        <v>#DIV/0!</v>
      </c>
      <c r="GA231" s="80">
        <f>(DE231/1000)/'Calculations Page'!EH231</f>
        <v>0</v>
      </c>
      <c r="GB231" s="80" t="e">
        <f t="shared" si="572"/>
        <v>#DIV/0!</v>
      </c>
      <c r="GC231" s="80">
        <f>(DG231/1000)/'Calculations Page'!EH231</f>
        <v>0</v>
      </c>
      <c r="GD231" s="80" t="e">
        <f t="shared" si="573"/>
        <v>#DIV/0!</v>
      </c>
      <c r="GE231" s="80">
        <f>(DI231/1000)/'Calculations Page'!EH231</f>
        <v>0</v>
      </c>
      <c r="GF231" s="80" t="e">
        <f t="shared" si="574"/>
        <v>#DIV/0!</v>
      </c>
      <c r="GG231" s="81">
        <f t="shared" si="550"/>
        <v>0</v>
      </c>
      <c r="GH231" s="516">
        <f t="shared" si="575"/>
        <v>0</v>
      </c>
      <c r="GI231" s="515"/>
      <c r="GJ231" s="243"/>
      <c r="GK231" s="85" t="str">
        <f t="shared" si="551"/>
        <v>0.000</v>
      </c>
      <c r="GL231" s="86" t="e">
        <f t="shared" si="552"/>
        <v>#DIV/0!</v>
      </c>
      <c r="GM231" s="86" t="str">
        <f t="shared" si="553"/>
        <v>0.00</v>
      </c>
      <c r="GN231" s="86" t="e">
        <f t="shared" si="554"/>
        <v>#DIV/0!</v>
      </c>
      <c r="GO231" s="86" t="str">
        <f t="shared" si="555"/>
        <v>0.00</v>
      </c>
      <c r="GP231" s="86" t="e">
        <f t="shared" si="556"/>
        <v>#DIV/0!</v>
      </c>
      <c r="GQ231" s="86" t="str">
        <f t="shared" si="557"/>
        <v>0.00</v>
      </c>
      <c r="GR231" s="86" t="e">
        <f t="shared" si="558"/>
        <v>#DIV/0!</v>
      </c>
      <c r="GS231" s="86" t="str">
        <f t="shared" si="559"/>
        <v>-1.00</v>
      </c>
      <c r="GT231" s="86" t="e">
        <f t="shared" si="560"/>
        <v>#DIV/0!</v>
      </c>
      <c r="GU231" s="86" t="e">
        <f t="shared" si="561"/>
        <v>#DIV/0!</v>
      </c>
      <c r="GV231" s="87" t="e">
        <f t="shared" si="562"/>
        <v>#DIV/0!</v>
      </c>
      <c r="GW231" s="87" t="str">
        <f t="shared" si="563"/>
        <v>-1.00</v>
      </c>
      <c r="GX231" s="129"/>
      <c r="GY231" s="93"/>
    </row>
    <row r="232" spans="1:207">
      <c r="A232" s="39">
        <f>'Picking Information'!B235</f>
        <v>0</v>
      </c>
      <c r="B232" s="40">
        <f>'Picking Information'!D235</f>
        <v>0</v>
      </c>
      <c r="C232" s="40">
        <f>'Picking Information'!E235</f>
        <v>0</v>
      </c>
      <c r="D232" s="45">
        <f>'Picking Information'!F235</f>
        <v>0</v>
      </c>
      <c r="E232" s="45">
        <v>1</v>
      </c>
      <c r="F232" s="121">
        <f>'Picking Information'!H235</f>
        <v>0</v>
      </c>
      <c r="G232" s="121">
        <f>'Picking Information'!I235</f>
        <v>0</v>
      </c>
      <c r="H232" s="121">
        <f>'Picking Information'!J235</f>
        <v>0</v>
      </c>
      <c r="I232" s="121">
        <f>'Picking Information'!K235</f>
        <v>0</v>
      </c>
      <c r="J232" s="121">
        <f t="shared" si="459"/>
        <v>0</v>
      </c>
      <c r="K232" s="121">
        <f t="shared" si="460"/>
        <v>0</v>
      </c>
      <c r="L232" s="121">
        <f t="shared" si="461"/>
        <v>0</v>
      </c>
      <c r="M232" s="121">
        <f>IF('Picking Information'!P235="N",'Calculations Page'!F232*1.5,'Calculations Page'!F232)</f>
        <v>0</v>
      </c>
      <c r="N232" s="46">
        <f>'Picking Information'!R235</f>
        <v>0</v>
      </c>
      <c r="O232" s="222"/>
      <c r="P232" s="47">
        <f t="shared" si="462"/>
        <v>0</v>
      </c>
      <c r="Q232" s="306">
        <f t="shared" si="463"/>
        <v>-1</v>
      </c>
      <c r="R232" s="47">
        <f t="shared" si="464"/>
        <v>1</v>
      </c>
      <c r="S232" s="47" t="e">
        <f t="shared" si="465"/>
        <v>#DIV/0!</v>
      </c>
      <c r="T232" s="47" t="e">
        <f t="shared" si="466"/>
        <v>#DIV/0!</v>
      </c>
      <c r="U232" s="47">
        <f t="shared" si="467"/>
        <v>0.77821011673151741</v>
      </c>
      <c r="V232" s="47" t="e">
        <f t="shared" si="468"/>
        <v>#DIV/0!</v>
      </c>
      <c r="W232" s="47" t="e">
        <f t="shared" si="469"/>
        <v>#DIV/0!</v>
      </c>
      <c r="X232" s="239" t="e">
        <f t="shared" si="470"/>
        <v>#DIV/0!</v>
      </c>
      <c r="Y232" s="306">
        <f t="shared" si="576"/>
        <v>-6350.29</v>
      </c>
      <c r="Z232" s="306">
        <f t="shared" si="577"/>
        <v>-5</v>
      </c>
      <c r="AA232" s="192"/>
      <c r="AB232" s="192"/>
      <c r="AC232" s="192"/>
      <c r="AD232" s="192"/>
      <c r="AE232" s="192"/>
      <c r="AF232" s="192"/>
      <c r="AG232" s="251">
        <f t="shared" si="564"/>
        <v>1433738424205.7283</v>
      </c>
      <c r="AH232" s="246">
        <f t="shared" si="471"/>
        <v>8608725199.2922001</v>
      </c>
      <c r="AI232" s="246">
        <f t="shared" si="565"/>
        <v>1691112105561.1543</v>
      </c>
      <c r="AJ232" s="246">
        <f t="shared" si="472"/>
        <v>13847555888.523577</v>
      </c>
      <c r="AK232" s="246">
        <f t="shared" si="566"/>
        <v>174546574.43947619</v>
      </c>
      <c r="AL232" s="246">
        <f t="shared" si="473"/>
        <v>79527107.403615773</v>
      </c>
      <c r="AM232" s="213">
        <f t="shared" si="578"/>
        <v>0</v>
      </c>
      <c r="AN232" s="256">
        <f t="shared" si="474"/>
        <v>1303284548.9639471</v>
      </c>
      <c r="AO232" s="252">
        <f t="shared" si="475"/>
        <v>1433738424205.7283</v>
      </c>
      <c r="AP232" s="252">
        <f t="shared" si="567"/>
        <v>-2.199E-3</v>
      </c>
      <c r="AQ232" s="252">
        <f t="shared" si="568"/>
        <v>-0.99998423165137618</v>
      </c>
      <c r="AR232" s="252">
        <f t="shared" si="476"/>
        <v>8608725199.2922001</v>
      </c>
      <c r="AS232" s="252">
        <f t="shared" si="569"/>
        <v>1.6318924942564423E-4</v>
      </c>
      <c r="AT232" s="252">
        <f t="shared" si="477"/>
        <v>-7.452123257462559E-2</v>
      </c>
      <c r="AU232" s="252">
        <f t="shared" si="478"/>
        <v>137290153.01859486</v>
      </c>
      <c r="AV232" s="252">
        <f t="shared" si="579"/>
        <v>9456562.6330664139</v>
      </c>
      <c r="AW232" s="252">
        <f t="shared" si="479"/>
        <v>996169.97067578149</v>
      </c>
      <c r="AX232" s="252">
        <f t="shared" si="580"/>
        <v>2673662207.5426502</v>
      </c>
      <c r="AY232" s="252">
        <f t="shared" si="581"/>
        <v>1691112105561.1543</v>
      </c>
      <c r="AZ232" s="252">
        <f t="shared" si="582"/>
        <v>-0.13029600894067567</v>
      </c>
      <c r="BA232" s="252">
        <f t="shared" si="583"/>
        <v>-1</v>
      </c>
      <c r="BB232" s="252">
        <f t="shared" si="584"/>
        <v>13847555888.523577</v>
      </c>
      <c r="BC232" s="252">
        <f t="shared" si="585"/>
        <v>5.34545603211162E-4</v>
      </c>
      <c r="BD232" s="252">
        <f t="shared" si="586"/>
        <v>-4.1025163014571245E-3</v>
      </c>
      <c r="BE232" s="252">
        <f t="shared" si="587"/>
        <v>26831629.130094022</v>
      </c>
      <c r="BF232" s="252">
        <f t="shared" si="480"/>
        <v>269331.52955150726</v>
      </c>
      <c r="BG232" s="252">
        <f t="shared" si="481"/>
        <v>124328.76421099737</v>
      </c>
      <c r="BH232" s="213"/>
      <c r="BI232" s="213"/>
      <c r="BJ232" s="213"/>
      <c r="BK232" s="213"/>
      <c r="BL232" s="213">
        <f t="shared" si="588"/>
        <v>0</v>
      </c>
      <c r="BM232" s="485">
        <f>(($AC$20-'ICPMS Data'!V233)/('ICPMS Data'!V233/$AC$12-1)*AG232)</f>
        <v>-1850960534.9337795</v>
      </c>
      <c r="BN232" s="485">
        <f t="shared" si="482"/>
        <v>1433738424205.7283</v>
      </c>
      <c r="BO232" s="485">
        <f>$AC$33-'ICPMS Data'!V233</f>
        <v>9.9999999999999995E-7</v>
      </c>
      <c r="BP232" s="485">
        <f>'ICPMS Data'!V233/$AC$12-1</f>
        <v>-1</v>
      </c>
      <c r="BQ232" s="485">
        <f t="shared" si="483"/>
        <v>8608725199.2922001</v>
      </c>
      <c r="BR232" s="485">
        <f>SQRT($AD$33^2+'ICPMS Data'!W233^2)</f>
        <v>1.0000000000000001E-9</v>
      </c>
      <c r="BS232" s="485" t="e">
        <f>BP232*SQRT(('ICPMS Data'!W233/'ICPMS Data'!V233)^2+($AE$12/$AC$12)^2)</f>
        <v>#DIV/0!</v>
      </c>
      <c r="BT232" s="485" t="e">
        <f t="shared" si="484"/>
        <v>#DIV/0!</v>
      </c>
      <c r="BU232" s="485">
        <f t="shared" si="589"/>
        <v>-13430470.148556642</v>
      </c>
      <c r="BV232" s="485" t="e">
        <f t="shared" si="485"/>
        <v>#DIV/0!</v>
      </c>
      <c r="BW232" s="485">
        <f>AI232*(($AC$21-'ICPMS Data'!X233)/('ICPMS Data'!X233/$AC$13-1))</f>
        <v>-217673186930.44394</v>
      </c>
      <c r="BX232" s="485">
        <f t="shared" si="486"/>
        <v>1691112105561.1543</v>
      </c>
      <c r="BY232" s="485">
        <f>$AC$34-'ICPMS Data'!X233</f>
        <v>9.9999999999999995E-7</v>
      </c>
      <c r="BZ232" s="485">
        <f>'ICPMS Data'!X233/$AC$13-1</f>
        <v>-1</v>
      </c>
      <c r="CA232" s="485">
        <f t="shared" si="487"/>
        <v>13847555888.523577</v>
      </c>
      <c r="CB232" s="485">
        <f>SQRT($AD$34^2+'ICPMS Data'!Y233^2)</f>
        <v>1.0000000000000001E-9</v>
      </c>
      <c r="CC232" s="485" t="e">
        <f>BZ232*SQRT(('ICPMS Data'!Y233/'ICPMS Data'!X233)^2+($AE$13/$AC$13)^2)</f>
        <v>#DIV/0!</v>
      </c>
      <c r="CD232" s="485" t="e">
        <f t="shared" si="488"/>
        <v>#DIV/0!</v>
      </c>
      <c r="CE232" s="485">
        <f>AK232*'ICPMS Data'!Z233</f>
        <v>0</v>
      </c>
      <c r="CF232" s="485" t="e">
        <f>CE232*SQRT((AL232/AK232)^2+('ICPMS Data'!AA233/'ICPMS Data'!Z233)^2)</f>
        <v>#DIV/0!</v>
      </c>
      <c r="CG232" s="213">
        <f t="shared" si="489"/>
        <v>0</v>
      </c>
      <c r="CH232" s="262">
        <f t="shared" si="490"/>
        <v>-3154245083.8977265</v>
      </c>
      <c r="CI232" s="257" t="e">
        <f t="shared" si="491"/>
        <v>#DIV/0!</v>
      </c>
      <c r="CJ232" s="257">
        <f t="shared" si="590"/>
        <v>-22887032.781623054</v>
      </c>
      <c r="CK232" s="257" t="e">
        <f t="shared" si="492"/>
        <v>#DIV/0!</v>
      </c>
      <c r="CL232" s="262">
        <f t="shared" si="493"/>
        <v>-220346849137.9866</v>
      </c>
      <c r="CM232" s="257" t="e">
        <f t="shared" si="494"/>
        <v>#DIV/0!</v>
      </c>
      <c r="CN232" s="262">
        <f t="shared" si="495"/>
        <v>-269331.52955150726</v>
      </c>
      <c r="CO232" s="257" t="e">
        <f t="shared" si="496"/>
        <v>#DIV/0!</v>
      </c>
      <c r="CP232" s="286"/>
      <c r="CQ232" s="218">
        <f t="shared" si="497"/>
        <v>0</v>
      </c>
      <c r="CR232" s="48" t="e">
        <f t="shared" si="498"/>
        <v>#DIV/0!</v>
      </c>
      <c r="CS232" s="219">
        <f t="shared" si="499"/>
        <v>0</v>
      </c>
      <c r="CT232" s="219" t="e">
        <f t="shared" si="500"/>
        <v>#DIV/0!</v>
      </c>
      <c r="CU232" s="323" t="e">
        <f t="shared" si="501"/>
        <v>#DIV/0!</v>
      </c>
      <c r="CV232" s="219">
        <f t="shared" si="502"/>
        <v>0</v>
      </c>
      <c r="CW232" s="219" t="e">
        <f t="shared" si="503"/>
        <v>#DIV/0!</v>
      </c>
      <c r="CX232" s="323" t="e">
        <f t="shared" si="504"/>
        <v>#DIV/0!</v>
      </c>
      <c r="CY232" s="48">
        <f t="shared" si="505"/>
        <v>0</v>
      </c>
      <c r="CZ232" s="48" t="e">
        <f t="shared" si="506"/>
        <v>#DIV/0!</v>
      </c>
      <c r="DA232" s="323" t="e">
        <f t="shared" si="507"/>
        <v>#DIV/0!</v>
      </c>
      <c r="DB232" s="219">
        <f t="shared" si="508"/>
        <v>0</v>
      </c>
      <c r="DC232" s="219">
        <f t="shared" si="509"/>
        <v>0</v>
      </c>
      <c r="DD232" s="213"/>
      <c r="DE232" s="267">
        <f t="shared" si="510"/>
        <v>0</v>
      </c>
      <c r="DF232" s="263" t="e">
        <f t="shared" si="511"/>
        <v>#DIV/0!</v>
      </c>
      <c r="DG232" s="263">
        <f t="shared" si="512"/>
        <v>0</v>
      </c>
      <c r="DH232" s="263" t="e">
        <f t="shared" si="513"/>
        <v>#DIV/0!</v>
      </c>
      <c r="DI232" s="263">
        <f t="shared" si="514"/>
        <v>0</v>
      </c>
      <c r="DJ232" s="268">
        <f t="shared" si="515"/>
        <v>0</v>
      </c>
      <c r="DL232" s="49">
        <f>'He Data'!P234/(1000000000*22413.6)</f>
        <v>0</v>
      </c>
      <c r="DM232" s="45" t="e">
        <f>DL232*('He Data'!Q234/'He Data'!P234)</f>
        <v>#DIV/0!</v>
      </c>
      <c r="DN232" s="50">
        <f t="shared" si="516"/>
        <v>0</v>
      </c>
      <c r="DO232" s="51" t="e">
        <f>DN232*('He Data'!Q234/'He Data'!P234)</f>
        <v>#DIV/0!</v>
      </c>
      <c r="DP232" s="50" t="e">
        <f t="shared" si="517"/>
        <v>#DIV/0!</v>
      </c>
      <c r="DQ232" s="50" t="e">
        <f t="shared" si="518"/>
        <v>#DIV/0!</v>
      </c>
      <c r="DR232" s="50">
        <f>('He Data'!P234/1000000000)*0.0000000008107131194</f>
        <v>0</v>
      </c>
      <c r="DS232" s="50">
        <f>('He Data'!P234/1000000000)/3785.41178*42</f>
        <v>0</v>
      </c>
      <c r="DW232" s="213">
        <f t="shared" si="591"/>
        <v>0</v>
      </c>
      <c r="DX232" s="324" t="e">
        <f t="shared" si="592"/>
        <v>#DIV/0!</v>
      </c>
      <c r="DY232" s="325" t="e">
        <f t="shared" si="519"/>
        <v>#DIV/0!</v>
      </c>
      <c r="DZ232" s="326" t="e">
        <f t="shared" si="520"/>
        <v>#DIV/0!</v>
      </c>
      <c r="EA232" s="326" t="e">
        <f t="shared" si="521"/>
        <v>#DIV/0!</v>
      </c>
      <c r="EB232" s="324" t="e">
        <f t="shared" si="522"/>
        <v>#DIV/0!</v>
      </c>
      <c r="EC232" s="326" t="e">
        <f t="shared" si="523"/>
        <v>#DIV/0!</v>
      </c>
      <c r="ED232" s="324" t="e">
        <f t="shared" si="524"/>
        <v>#DIV/0!</v>
      </c>
      <c r="EE232" s="326"/>
      <c r="EF232" s="457">
        <f>'Picking Information'!B235</f>
        <v>0</v>
      </c>
      <c r="EG232" s="459">
        <f>'Picking Information'!C235</f>
        <v>0</v>
      </c>
      <c r="EH232" s="510">
        <f>IF($EG232="a",'Alpha Ejection Compiler'!G232,IF($EG232="z",'Alpha Ejection Compiler'!N232,IF($EG232="t",'Alpha Ejection Compiler'!U232,IF($EG232="m",'Alpha Ejection Compiler'!AB232,-1))))</f>
        <v>-1</v>
      </c>
      <c r="EI232" s="511">
        <f>'Alpha Ejection Compiler'!E232</f>
        <v>-1</v>
      </c>
      <c r="EJ232" s="30">
        <f>IF($EG232="a",'Alpha Ejection Compiler'!H232,IF($EG232="z",'Alpha Ejection Compiler'!O232,IF($EG232="t",'Alpha Ejection Compiler'!V232,IF($EG232="m",'Alpha Ejection Compiler'!AC232,-1))))</f>
        <v>-1</v>
      </c>
      <c r="EK232" s="30">
        <f>IF($EG232="a",'Alpha Ejection Compiler'!I232,IF($EG232="z",'Alpha Ejection Compiler'!P232,IF($EG232="t",'Alpha Ejection Compiler'!W232,IF($EG232="m",'Alpha Ejection Compiler'!AD232,-1))))</f>
        <v>-1</v>
      </c>
      <c r="EL232" s="30">
        <f>IF($EG232="a",'Alpha Ejection Compiler'!J232,IF($EG232="z",'Alpha Ejection Compiler'!Q232,IF($EG232="t",'Alpha Ejection Compiler'!X232,IF($EG232="m",'Alpha Ejection Compiler'!AE232,-1))))</f>
        <v>-1</v>
      </c>
      <c r="EM232" s="30">
        <f>IF($EG232="a",'Alpha Ejection Compiler'!K232,IF($EG232="z",'Alpha Ejection Compiler'!R232,IF($EG232="t",'Alpha Ejection Compiler'!Y232,IF($EG232="m",'Alpha Ejection Compiler'!AF232,-1))))</f>
        <v>-1</v>
      </c>
      <c r="EN232" s="30">
        <f t="shared" si="525"/>
        <v>-1</v>
      </c>
      <c r="EO232" s="30" t="e">
        <f t="shared" si="526"/>
        <v>#DIV/0!</v>
      </c>
      <c r="EP232" s="213">
        <f t="shared" si="593"/>
        <v>0</v>
      </c>
      <c r="EQ232" s="474" t="e">
        <f t="shared" si="594"/>
        <v>#DIV/0!</v>
      </c>
      <c r="ER232" s="475" t="e">
        <f t="shared" si="527"/>
        <v>#DIV/0!</v>
      </c>
      <c r="ES232" s="473" t="e">
        <f t="shared" si="528"/>
        <v>#DIV/0!</v>
      </c>
      <c r="ET232" s="476" t="e">
        <f t="shared" si="529"/>
        <v>#DIV/0!</v>
      </c>
      <c r="EU232" s="478" t="e">
        <f t="shared" si="530"/>
        <v>#DIV/0!</v>
      </c>
      <c r="EV232" s="477" t="e">
        <f t="shared" si="531"/>
        <v>#DIV/0!</v>
      </c>
      <c r="EW232" s="474" t="e">
        <f t="shared" si="532"/>
        <v>#DIV/0!</v>
      </c>
      <c r="EX232" s="474"/>
      <c r="EZ232" s="128">
        <f t="shared" si="533"/>
        <v>0</v>
      </c>
      <c r="FA232" s="63">
        <f t="shared" si="534"/>
        <v>0</v>
      </c>
      <c r="FB232" s="67">
        <f t="shared" si="535"/>
        <v>0</v>
      </c>
      <c r="FC232" s="63">
        <f t="shared" si="536"/>
        <v>0</v>
      </c>
      <c r="FD232" s="63">
        <f t="shared" si="537"/>
        <v>0</v>
      </c>
      <c r="FE232" s="67" t="e">
        <f t="shared" si="538"/>
        <v>#DIV/0!</v>
      </c>
      <c r="FF232" s="67" t="e">
        <f t="shared" si="539"/>
        <v>#DIV/0!</v>
      </c>
      <c r="FG232" s="64" t="e">
        <f t="shared" si="540"/>
        <v>#DIV/0!</v>
      </c>
      <c r="FH232" s="65" t="e">
        <f t="shared" si="541"/>
        <v>#DIV/0!</v>
      </c>
      <c r="FI232" s="65" t="e">
        <f t="shared" si="542"/>
        <v>#DIV/0!</v>
      </c>
      <c r="FJ232" s="65" t="e">
        <f t="shared" si="543"/>
        <v>#DIV/0!</v>
      </c>
      <c r="FK232" s="63">
        <f t="shared" si="544"/>
        <v>0</v>
      </c>
      <c r="FL232" s="63" t="e">
        <f t="shared" si="545"/>
        <v>#DIV/0!</v>
      </c>
      <c r="FM232" s="63" t="e">
        <f t="shared" si="546"/>
        <v>#DIV/0!</v>
      </c>
      <c r="FN232" s="65" t="e">
        <f t="shared" si="598"/>
        <v>#DIV/0!</v>
      </c>
      <c r="FO232" s="66" t="e">
        <f t="shared" si="547"/>
        <v>#DIV/0!</v>
      </c>
      <c r="FQ232" s="73">
        <f>IF('Picking Information'!U235="Y",'Calculations Page'!FG232,-1)</f>
        <v>-1</v>
      </c>
      <c r="FR232" s="72">
        <f>IF('Picking Information'!U235="Y",'Calculations Page'!FN232,-1)</f>
        <v>-1</v>
      </c>
      <c r="FS232" s="72" t="e">
        <f>IF('Picking Information'!A235="Y",1,'Calculations Page'!X232)</f>
        <v>#DIV/0!</v>
      </c>
      <c r="FT232" s="72">
        <f t="shared" si="596"/>
        <v>99.853999999999999</v>
      </c>
      <c r="FU232" s="72" t="e">
        <f t="shared" si="548"/>
        <v>#DIV/0!</v>
      </c>
      <c r="FV232" s="72" t="e">
        <f t="shared" si="597"/>
        <v>#DIV/0!</v>
      </c>
      <c r="FW232" s="74" t="e">
        <f t="shared" si="549"/>
        <v>#DIV/0!</v>
      </c>
      <c r="FY232" s="79">
        <f t="shared" si="570"/>
        <v>0</v>
      </c>
      <c r="FZ232" s="80" t="e">
        <f t="shared" si="571"/>
        <v>#DIV/0!</v>
      </c>
      <c r="GA232" s="80">
        <f>(DE232/1000)/'Calculations Page'!EH232</f>
        <v>0</v>
      </c>
      <c r="GB232" s="80" t="e">
        <f t="shared" si="572"/>
        <v>#DIV/0!</v>
      </c>
      <c r="GC232" s="80">
        <f>(DG232/1000)/'Calculations Page'!EH232</f>
        <v>0</v>
      </c>
      <c r="GD232" s="80" t="e">
        <f t="shared" si="573"/>
        <v>#DIV/0!</v>
      </c>
      <c r="GE232" s="80">
        <f>(DI232/1000)/'Calculations Page'!EH232</f>
        <v>0</v>
      </c>
      <c r="GF232" s="80" t="e">
        <f t="shared" si="574"/>
        <v>#DIV/0!</v>
      </c>
      <c r="GG232" s="81">
        <f t="shared" si="550"/>
        <v>0</v>
      </c>
      <c r="GH232" s="516">
        <f t="shared" si="575"/>
        <v>0</v>
      </c>
      <c r="GI232" s="515"/>
      <c r="GJ232" s="243"/>
      <c r="GK232" s="85" t="str">
        <f t="shared" si="551"/>
        <v>0.000</v>
      </c>
      <c r="GL232" s="86" t="e">
        <f t="shared" si="552"/>
        <v>#DIV/0!</v>
      </c>
      <c r="GM232" s="86" t="str">
        <f t="shared" si="553"/>
        <v>0.00</v>
      </c>
      <c r="GN232" s="86" t="e">
        <f t="shared" si="554"/>
        <v>#DIV/0!</v>
      </c>
      <c r="GO232" s="86" t="str">
        <f t="shared" si="555"/>
        <v>0.00</v>
      </c>
      <c r="GP232" s="86" t="e">
        <f t="shared" si="556"/>
        <v>#DIV/0!</v>
      </c>
      <c r="GQ232" s="86" t="str">
        <f t="shared" si="557"/>
        <v>0.00</v>
      </c>
      <c r="GR232" s="86" t="e">
        <f t="shared" si="558"/>
        <v>#DIV/0!</v>
      </c>
      <c r="GS232" s="86" t="str">
        <f t="shared" si="559"/>
        <v>-1.00</v>
      </c>
      <c r="GT232" s="86" t="e">
        <f t="shared" si="560"/>
        <v>#DIV/0!</v>
      </c>
      <c r="GU232" s="86" t="e">
        <f t="shared" si="561"/>
        <v>#DIV/0!</v>
      </c>
      <c r="GV232" s="87" t="e">
        <f t="shared" si="562"/>
        <v>#DIV/0!</v>
      </c>
      <c r="GW232" s="87" t="str">
        <f t="shared" si="563"/>
        <v>-1.00</v>
      </c>
      <c r="GX232" s="129"/>
      <c r="GY232" s="93"/>
    </row>
    <row r="233" spans="1:207">
      <c r="A233" s="39">
        <f>'Picking Information'!B236</f>
        <v>0</v>
      </c>
      <c r="B233" s="40">
        <f>'Picking Information'!D236</f>
        <v>0</v>
      </c>
      <c r="C233" s="40">
        <f>'Picking Information'!E236</f>
        <v>0</v>
      </c>
      <c r="D233" s="45">
        <f>'Picking Information'!F236</f>
        <v>0</v>
      </c>
      <c r="E233" s="45">
        <v>1</v>
      </c>
      <c r="F233" s="121">
        <f>'Picking Information'!H236</f>
        <v>0</v>
      </c>
      <c r="G233" s="121">
        <f>'Picking Information'!I236</f>
        <v>0</v>
      </c>
      <c r="H233" s="121">
        <f>'Picking Information'!J236</f>
        <v>0</v>
      </c>
      <c r="I233" s="121">
        <f>'Picking Information'!K236</f>
        <v>0</v>
      </c>
      <c r="J233" s="121">
        <f t="shared" si="459"/>
        <v>0</v>
      </c>
      <c r="K233" s="121">
        <f t="shared" si="460"/>
        <v>0</v>
      </c>
      <c r="L233" s="121">
        <f t="shared" si="461"/>
        <v>0</v>
      </c>
      <c r="M233" s="121">
        <f>IF('Picking Information'!P236="N",'Calculations Page'!F233*1.5,'Calculations Page'!F233)</f>
        <v>0</v>
      </c>
      <c r="N233" s="46">
        <f>'Picking Information'!R236</f>
        <v>0</v>
      </c>
      <c r="O233" s="222"/>
      <c r="P233" s="47">
        <f t="shared" si="462"/>
        <v>0</v>
      </c>
      <c r="Q233" s="306">
        <f t="shared" si="463"/>
        <v>-1</v>
      </c>
      <c r="R233" s="47">
        <f t="shared" si="464"/>
        <v>1</v>
      </c>
      <c r="S233" s="47" t="e">
        <f t="shared" si="465"/>
        <v>#DIV/0!</v>
      </c>
      <c r="T233" s="47" t="e">
        <f t="shared" si="466"/>
        <v>#DIV/0!</v>
      </c>
      <c r="U233" s="47">
        <f t="shared" si="467"/>
        <v>0.77821011673151741</v>
      </c>
      <c r="V233" s="47" t="e">
        <f t="shared" si="468"/>
        <v>#DIV/0!</v>
      </c>
      <c r="W233" s="47" t="e">
        <f t="shared" si="469"/>
        <v>#DIV/0!</v>
      </c>
      <c r="X233" s="239" t="e">
        <f t="shared" si="470"/>
        <v>#DIV/0!</v>
      </c>
      <c r="Y233" s="306">
        <f t="shared" si="576"/>
        <v>-6350.29</v>
      </c>
      <c r="Z233" s="306">
        <f t="shared" si="577"/>
        <v>-5</v>
      </c>
      <c r="AA233" s="192"/>
      <c r="AB233" s="192"/>
      <c r="AC233" s="192"/>
      <c r="AD233" s="192"/>
      <c r="AE233" s="192"/>
      <c r="AF233" s="192"/>
      <c r="AG233" s="251">
        <f t="shared" si="564"/>
        <v>1433738424205.7283</v>
      </c>
      <c r="AH233" s="246">
        <f t="shared" si="471"/>
        <v>8608725199.2922001</v>
      </c>
      <c r="AI233" s="246">
        <f t="shared" si="565"/>
        <v>1691112105561.1543</v>
      </c>
      <c r="AJ233" s="246">
        <f t="shared" si="472"/>
        <v>13847555888.523577</v>
      </c>
      <c r="AK233" s="246">
        <f t="shared" si="566"/>
        <v>174546574.43947619</v>
      </c>
      <c r="AL233" s="246">
        <f t="shared" si="473"/>
        <v>79527107.403615773</v>
      </c>
      <c r="AM233" s="213">
        <f t="shared" si="578"/>
        <v>0</v>
      </c>
      <c r="AN233" s="256">
        <f t="shared" si="474"/>
        <v>1303284548.9639471</v>
      </c>
      <c r="AO233" s="252">
        <f t="shared" si="475"/>
        <v>1433738424205.7283</v>
      </c>
      <c r="AP233" s="252">
        <f t="shared" si="567"/>
        <v>-2.199E-3</v>
      </c>
      <c r="AQ233" s="252">
        <f t="shared" si="568"/>
        <v>-0.99998423165137618</v>
      </c>
      <c r="AR233" s="252">
        <f t="shared" si="476"/>
        <v>8608725199.2922001</v>
      </c>
      <c r="AS233" s="252">
        <f t="shared" si="569"/>
        <v>1.6318924942564423E-4</v>
      </c>
      <c r="AT233" s="252">
        <f t="shared" si="477"/>
        <v>-7.452123257462559E-2</v>
      </c>
      <c r="AU233" s="252">
        <f t="shared" si="478"/>
        <v>137290153.01859486</v>
      </c>
      <c r="AV233" s="252">
        <f t="shared" si="579"/>
        <v>9456562.6330664139</v>
      </c>
      <c r="AW233" s="252">
        <f t="shared" si="479"/>
        <v>996169.97067578149</v>
      </c>
      <c r="AX233" s="252">
        <f t="shared" si="580"/>
        <v>2673662207.5426502</v>
      </c>
      <c r="AY233" s="252">
        <f t="shared" si="581"/>
        <v>1691112105561.1543</v>
      </c>
      <c r="AZ233" s="252">
        <f t="shared" si="582"/>
        <v>-0.13029600894067567</v>
      </c>
      <c r="BA233" s="252">
        <f t="shared" si="583"/>
        <v>-1</v>
      </c>
      <c r="BB233" s="252">
        <f t="shared" si="584"/>
        <v>13847555888.523577</v>
      </c>
      <c r="BC233" s="252">
        <f t="shared" si="585"/>
        <v>5.34545603211162E-4</v>
      </c>
      <c r="BD233" s="252">
        <f t="shared" si="586"/>
        <v>-4.1025163014571245E-3</v>
      </c>
      <c r="BE233" s="252">
        <f t="shared" si="587"/>
        <v>26831629.130094022</v>
      </c>
      <c r="BF233" s="252">
        <f t="shared" si="480"/>
        <v>269331.52955150726</v>
      </c>
      <c r="BG233" s="252">
        <f t="shared" si="481"/>
        <v>124328.76421099737</v>
      </c>
      <c r="BH233" s="213"/>
      <c r="BI233" s="213"/>
      <c r="BJ233" s="213"/>
      <c r="BK233" s="213"/>
      <c r="BL233" s="213">
        <f t="shared" si="588"/>
        <v>0</v>
      </c>
      <c r="BM233" s="485">
        <f>(($AC$20-'ICPMS Data'!V234)/('ICPMS Data'!V234/$AC$12-1)*AG233)</f>
        <v>-1850960534.9337795</v>
      </c>
      <c r="BN233" s="485">
        <f t="shared" si="482"/>
        <v>1433738424205.7283</v>
      </c>
      <c r="BO233" s="485">
        <f>$AC$33-'ICPMS Data'!V234</f>
        <v>9.9999999999999995E-7</v>
      </c>
      <c r="BP233" s="485">
        <f>'ICPMS Data'!V234/$AC$12-1</f>
        <v>-1</v>
      </c>
      <c r="BQ233" s="485">
        <f t="shared" si="483"/>
        <v>8608725199.2922001</v>
      </c>
      <c r="BR233" s="485">
        <f>SQRT($AD$33^2+'ICPMS Data'!W234^2)</f>
        <v>1.0000000000000001E-9</v>
      </c>
      <c r="BS233" s="485" t="e">
        <f>BP233*SQRT(('ICPMS Data'!W234/'ICPMS Data'!V234)^2+($AE$12/$AC$12)^2)</f>
        <v>#DIV/0!</v>
      </c>
      <c r="BT233" s="485" t="e">
        <f t="shared" si="484"/>
        <v>#DIV/0!</v>
      </c>
      <c r="BU233" s="485">
        <f t="shared" si="589"/>
        <v>-13430470.148556642</v>
      </c>
      <c r="BV233" s="485" t="e">
        <f t="shared" si="485"/>
        <v>#DIV/0!</v>
      </c>
      <c r="BW233" s="485">
        <f>AI233*(($AC$21-'ICPMS Data'!X234)/('ICPMS Data'!X234/$AC$13-1))</f>
        <v>-217673186930.44394</v>
      </c>
      <c r="BX233" s="485">
        <f t="shared" si="486"/>
        <v>1691112105561.1543</v>
      </c>
      <c r="BY233" s="485">
        <f>$AC$34-'ICPMS Data'!X234</f>
        <v>9.9999999999999995E-7</v>
      </c>
      <c r="BZ233" s="485">
        <f>'ICPMS Data'!X234/$AC$13-1</f>
        <v>-1</v>
      </c>
      <c r="CA233" s="485">
        <f t="shared" si="487"/>
        <v>13847555888.523577</v>
      </c>
      <c r="CB233" s="485">
        <f>SQRT($AD$34^2+'ICPMS Data'!Y234^2)</f>
        <v>1.0000000000000001E-9</v>
      </c>
      <c r="CC233" s="485" t="e">
        <f>BZ233*SQRT(('ICPMS Data'!Y234/'ICPMS Data'!X234)^2+($AE$13/$AC$13)^2)</f>
        <v>#DIV/0!</v>
      </c>
      <c r="CD233" s="485" t="e">
        <f t="shared" si="488"/>
        <v>#DIV/0!</v>
      </c>
      <c r="CE233" s="485">
        <f>AK233*'ICPMS Data'!Z234</f>
        <v>0</v>
      </c>
      <c r="CF233" s="485" t="e">
        <f>CE233*SQRT((AL233/AK233)^2+('ICPMS Data'!AA234/'ICPMS Data'!Z234)^2)</f>
        <v>#DIV/0!</v>
      </c>
      <c r="CG233" s="213">
        <f t="shared" si="489"/>
        <v>0</v>
      </c>
      <c r="CH233" s="262">
        <f t="shared" si="490"/>
        <v>-3154245083.8977265</v>
      </c>
      <c r="CI233" s="257" t="e">
        <f t="shared" si="491"/>
        <v>#DIV/0!</v>
      </c>
      <c r="CJ233" s="257">
        <f t="shared" si="590"/>
        <v>-22887032.781623054</v>
      </c>
      <c r="CK233" s="257" t="e">
        <f t="shared" si="492"/>
        <v>#DIV/0!</v>
      </c>
      <c r="CL233" s="262">
        <f t="shared" si="493"/>
        <v>-220346849137.9866</v>
      </c>
      <c r="CM233" s="257" t="e">
        <f t="shared" si="494"/>
        <v>#DIV/0!</v>
      </c>
      <c r="CN233" s="262">
        <f t="shared" si="495"/>
        <v>-269331.52955150726</v>
      </c>
      <c r="CO233" s="257" t="e">
        <f t="shared" si="496"/>
        <v>#DIV/0!</v>
      </c>
      <c r="CP233" s="286"/>
      <c r="CQ233" s="218">
        <f t="shared" si="497"/>
        <v>0</v>
      </c>
      <c r="CR233" s="48" t="e">
        <f t="shared" si="498"/>
        <v>#DIV/0!</v>
      </c>
      <c r="CS233" s="219">
        <f t="shared" si="499"/>
        <v>0</v>
      </c>
      <c r="CT233" s="219" t="e">
        <f t="shared" si="500"/>
        <v>#DIV/0!</v>
      </c>
      <c r="CU233" s="323" t="e">
        <f t="shared" si="501"/>
        <v>#DIV/0!</v>
      </c>
      <c r="CV233" s="219">
        <f t="shared" si="502"/>
        <v>0</v>
      </c>
      <c r="CW233" s="219" t="e">
        <f t="shared" si="503"/>
        <v>#DIV/0!</v>
      </c>
      <c r="CX233" s="323" t="e">
        <f t="shared" si="504"/>
        <v>#DIV/0!</v>
      </c>
      <c r="CY233" s="48">
        <f t="shared" si="505"/>
        <v>0</v>
      </c>
      <c r="CZ233" s="48" t="e">
        <f t="shared" si="506"/>
        <v>#DIV/0!</v>
      </c>
      <c r="DA233" s="323" t="e">
        <f t="shared" si="507"/>
        <v>#DIV/0!</v>
      </c>
      <c r="DB233" s="219">
        <f t="shared" si="508"/>
        <v>0</v>
      </c>
      <c r="DC233" s="219">
        <f t="shared" si="509"/>
        <v>0</v>
      </c>
      <c r="DD233" s="213"/>
      <c r="DE233" s="267">
        <f t="shared" si="510"/>
        <v>0</v>
      </c>
      <c r="DF233" s="263" t="e">
        <f t="shared" si="511"/>
        <v>#DIV/0!</v>
      </c>
      <c r="DG233" s="263">
        <f t="shared" si="512"/>
        <v>0</v>
      </c>
      <c r="DH233" s="263" t="e">
        <f t="shared" si="513"/>
        <v>#DIV/0!</v>
      </c>
      <c r="DI233" s="263">
        <f t="shared" si="514"/>
        <v>0</v>
      </c>
      <c r="DJ233" s="268">
        <f t="shared" si="515"/>
        <v>0</v>
      </c>
      <c r="DL233" s="49">
        <f>'He Data'!P235/(1000000000*22413.6)</f>
        <v>0</v>
      </c>
      <c r="DM233" s="45" t="e">
        <f>DL233*('He Data'!Q235/'He Data'!P235)</f>
        <v>#DIV/0!</v>
      </c>
      <c r="DN233" s="50">
        <f t="shared" si="516"/>
        <v>0</v>
      </c>
      <c r="DO233" s="51" t="e">
        <f>DN233*('He Data'!Q235/'He Data'!P235)</f>
        <v>#DIV/0!</v>
      </c>
      <c r="DP233" s="50" t="e">
        <f t="shared" si="517"/>
        <v>#DIV/0!</v>
      </c>
      <c r="DQ233" s="50" t="e">
        <f t="shared" si="518"/>
        <v>#DIV/0!</v>
      </c>
      <c r="DR233" s="50">
        <f>('He Data'!P235/1000000000)*0.0000000008107131194</f>
        <v>0</v>
      </c>
      <c r="DS233" s="50">
        <f>('He Data'!P235/1000000000)/3785.41178*42</f>
        <v>0</v>
      </c>
      <c r="DW233" s="213">
        <f t="shared" si="591"/>
        <v>0</v>
      </c>
      <c r="DX233" s="324" t="e">
        <f t="shared" si="592"/>
        <v>#DIV/0!</v>
      </c>
      <c r="DY233" s="325" t="e">
        <f t="shared" si="519"/>
        <v>#DIV/0!</v>
      </c>
      <c r="DZ233" s="326" t="e">
        <f t="shared" si="520"/>
        <v>#DIV/0!</v>
      </c>
      <c r="EA233" s="326" t="e">
        <f t="shared" si="521"/>
        <v>#DIV/0!</v>
      </c>
      <c r="EB233" s="324" t="e">
        <f t="shared" si="522"/>
        <v>#DIV/0!</v>
      </c>
      <c r="EC233" s="326" t="e">
        <f t="shared" si="523"/>
        <v>#DIV/0!</v>
      </c>
      <c r="ED233" s="324" t="e">
        <f t="shared" si="524"/>
        <v>#DIV/0!</v>
      </c>
      <c r="EE233" s="326"/>
      <c r="EF233" s="457">
        <f>'Picking Information'!B236</f>
        <v>0</v>
      </c>
      <c r="EG233" s="459">
        <f>'Picking Information'!C236</f>
        <v>0</v>
      </c>
      <c r="EH233" s="510">
        <f>IF($EG233="a",'Alpha Ejection Compiler'!G233,IF($EG233="z",'Alpha Ejection Compiler'!N233,IF($EG233="t",'Alpha Ejection Compiler'!U233,IF($EG233="m",'Alpha Ejection Compiler'!AB233,-1))))</f>
        <v>-1</v>
      </c>
      <c r="EI233" s="511">
        <f>'Alpha Ejection Compiler'!E233</f>
        <v>-1</v>
      </c>
      <c r="EJ233" s="30">
        <f>IF($EG233="a",'Alpha Ejection Compiler'!H233,IF($EG233="z",'Alpha Ejection Compiler'!O233,IF($EG233="t",'Alpha Ejection Compiler'!V233,IF($EG233="m",'Alpha Ejection Compiler'!AC233,-1))))</f>
        <v>-1</v>
      </c>
      <c r="EK233" s="30">
        <f>IF($EG233="a",'Alpha Ejection Compiler'!I233,IF($EG233="z",'Alpha Ejection Compiler'!P233,IF($EG233="t",'Alpha Ejection Compiler'!W233,IF($EG233="m",'Alpha Ejection Compiler'!AD233,-1))))</f>
        <v>-1</v>
      </c>
      <c r="EL233" s="30">
        <f>IF($EG233="a",'Alpha Ejection Compiler'!J233,IF($EG233="z",'Alpha Ejection Compiler'!Q233,IF($EG233="t",'Alpha Ejection Compiler'!X233,IF($EG233="m",'Alpha Ejection Compiler'!AE233,-1))))</f>
        <v>-1</v>
      </c>
      <c r="EM233" s="30">
        <f>IF($EG233="a",'Alpha Ejection Compiler'!K233,IF($EG233="z",'Alpha Ejection Compiler'!R233,IF($EG233="t",'Alpha Ejection Compiler'!Y233,IF($EG233="m",'Alpha Ejection Compiler'!AF233,-1))))</f>
        <v>-1</v>
      </c>
      <c r="EN233" s="30">
        <f t="shared" si="525"/>
        <v>-1</v>
      </c>
      <c r="EO233" s="30" t="e">
        <f t="shared" si="526"/>
        <v>#DIV/0!</v>
      </c>
      <c r="EP233" s="213">
        <f t="shared" si="593"/>
        <v>0</v>
      </c>
      <c r="EQ233" s="474" t="e">
        <f t="shared" si="594"/>
        <v>#DIV/0!</v>
      </c>
      <c r="ER233" s="475" t="e">
        <f t="shared" si="527"/>
        <v>#DIV/0!</v>
      </c>
      <c r="ES233" s="473" t="e">
        <f t="shared" si="528"/>
        <v>#DIV/0!</v>
      </c>
      <c r="ET233" s="476" t="e">
        <f t="shared" si="529"/>
        <v>#DIV/0!</v>
      </c>
      <c r="EU233" s="478" t="e">
        <f t="shared" si="530"/>
        <v>#DIV/0!</v>
      </c>
      <c r="EV233" s="477" t="e">
        <f t="shared" si="531"/>
        <v>#DIV/0!</v>
      </c>
      <c r="EW233" s="474" t="e">
        <f t="shared" si="532"/>
        <v>#DIV/0!</v>
      </c>
      <c r="EX233" s="474"/>
      <c r="EZ233" s="128">
        <f t="shared" si="533"/>
        <v>0</v>
      </c>
      <c r="FA233" s="63">
        <f t="shared" si="534"/>
        <v>0</v>
      </c>
      <c r="FB233" s="67">
        <f t="shared" si="535"/>
        <v>0</v>
      </c>
      <c r="FC233" s="63">
        <f t="shared" si="536"/>
        <v>0</v>
      </c>
      <c r="FD233" s="63">
        <f t="shared" si="537"/>
        <v>0</v>
      </c>
      <c r="FE233" s="67" t="e">
        <f t="shared" si="538"/>
        <v>#DIV/0!</v>
      </c>
      <c r="FF233" s="67" t="e">
        <f t="shared" si="539"/>
        <v>#DIV/0!</v>
      </c>
      <c r="FG233" s="64" t="e">
        <f t="shared" si="540"/>
        <v>#DIV/0!</v>
      </c>
      <c r="FH233" s="65" t="e">
        <f t="shared" si="541"/>
        <v>#DIV/0!</v>
      </c>
      <c r="FI233" s="65" t="e">
        <f t="shared" si="542"/>
        <v>#DIV/0!</v>
      </c>
      <c r="FJ233" s="65" t="e">
        <f t="shared" si="543"/>
        <v>#DIV/0!</v>
      </c>
      <c r="FK233" s="63">
        <f t="shared" si="544"/>
        <v>0</v>
      </c>
      <c r="FL233" s="63" t="e">
        <f t="shared" si="545"/>
        <v>#DIV/0!</v>
      </c>
      <c r="FM233" s="63" t="e">
        <f t="shared" si="546"/>
        <v>#DIV/0!</v>
      </c>
      <c r="FN233" s="65" t="e">
        <f t="shared" si="598"/>
        <v>#DIV/0!</v>
      </c>
      <c r="FO233" s="66" t="e">
        <f t="shared" si="547"/>
        <v>#DIV/0!</v>
      </c>
      <c r="FQ233" s="73">
        <f>IF('Picking Information'!U236="Y",'Calculations Page'!FG233,-1)</f>
        <v>-1</v>
      </c>
      <c r="FR233" s="72">
        <f>IF('Picking Information'!U236="Y",'Calculations Page'!FN233,-1)</f>
        <v>-1</v>
      </c>
      <c r="FS233" s="72" t="e">
        <f>IF('Picking Information'!A236="Y",1,'Calculations Page'!X233)</f>
        <v>#DIV/0!</v>
      </c>
      <c r="FT233" s="72">
        <f t="shared" si="596"/>
        <v>99.853999999999999</v>
      </c>
      <c r="FU233" s="72" t="e">
        <f t="shared" si="548"/>
        <v>#DIV/0!</v>
      </c>
      <c r="FV233" s="72" t="e">
        <f t="shared" si="597"/>
        <v>#DIV/0!</v>
      </c>
      <c r="FW233" s="74" t="e">
        <f t="shared" si="549"/>
        <v>#DIV/0!</v>
      </c>
      <c r="FY233" s="79">
        <f t="shared" si="570"/>
        <v>0</v>
      </c>
      <c r="FZ233" s="80" t="e">
        <f t="shared" si="571"/>
        <v>#DIV/0!</v>
      </c>
      <c r="GA233" s="80">
        <f>(DE233/1000)/'Calculations Page'!EH233</f>
        <v>0</v>
      </c>
      <c r="GB233" s="80" t="e">
        <f t="shared" si="572"/>
        <v>#DIV/0!</v>
      </c>
      <c r="GC233" s="80">
        <f>(DG233/1000)/'Calculations Page'!EH233</f>
        <v>0</v>
      </c>
      <c r="GD233" s="80" t="e">
        <f t="shared" si="573"/>
        <v>#DIV/0!</v>
      </c>
      <c r="GE233" s="80">
        <f>(DI233/1000)/'Calculations Page'!EH233</f>
        <v>0</v>
      </c>
      <c r="GF233" s="80" t="e">
        <f t="shared" si="574"/>
        <v>#DIV/0!</v>
      </c>
      <c r="GG233" s="81">
        <f t="shared" si="550"/>
        <v>0</v>
      </c>
      <c r="GH233" s="516">
        <f t="shared" si="575"/>
        <v>0</v>
      </c>
      <c r="GI233" s="515"/>
      <c r="GJ233" s="243"/>
      <c r="GK233" s="85" t="str">
        <f t="shared" si="551"/>
        <v>0.000</v>
      </c>
      <c r="GL233" s="86" t="e">
        <f t="shared" si="552"/>
        <v>#DIV/0!</v>
      </c>
      <c r="GM233" s="86" t="str">
        <f t="shared" si="553"/>
        <v>0.00</v>
      </c>
      <c r="GN233" s="86" t="e">
        <f t="shared" si="554"/>
        <v>#DIV/0!</v>
      </c>
      <c r="GO233" s="86" t="str">
        <f t="shared" si="555"/>
        <v>0.00</v>
      </c>
      <c r="GP233" s="86" t="e">
        <f t="shared" si="556"/>
        <v>#DIV/0!</v>
      </c>
      <c r="GQ233" s="86" t="str">
        <f t="shared" si="557"/>
        <v>0.00</v>
      </c>
      <c r="GR233" s="86" t="e">
        <f t="shared" si="558"/>
        <v>#DIV/0!</v>
      </c>
      <c r="GS233" s="86" t="str">
        <f t="shared" si="559"/>
        <v>-1.00</v>
      </c>
      <c r="GT233" s="86" t="e">
        <f t="shared" si="560"/>
        <v>#DIV/0!</v>
      </c>
      <c r="GU233" s="86" t="e">
        <f t="shared" si="561"/>
        <v>#DIV/0!</v>
      </c>
      <c r="GV233" s="87" t="e">
        <f t="shared" si="562"/>
        <v>#DIV/0!</v>
      </c>
      <c r="GW233" s="87" t="str">
        <f t="shared" si="563"/>
        <v>-1.00</v>
      </c>
      <c r="GX233" s="129"/>
      <c r="GY233" s="93"/>
    </row>
    <row r="234" spans="1:207">
      <c r="A234" s="39">
        <f>'Picking Information'!B237</f>
        <v>0</v>
      </c>
      <c r="B234" s="40">
        <f>'Picking Information'!D237</f>
        <v>0</v>
      </c>
      <c r="C234" s="40">
        <f>'Picking Information'!E237</f>
        <v>0</v>
      </c>
      <c r="D234" s="45">
        <f>'Picking Information'!F237</f>
        <v>0</v>
      </c>
      <c r="E234" s="45">
        <v>1</v>
      </c>
      <c r="F234" s="121">
        <f>'Picking Information'!H237</f>
        <v>0</v>
      </c>
      <c r="G234" s="121">
        <f>'Picking Information'!I237</f>
        <v>0</v>
      </c>
      <c r="H234" s="121">
        <f>'Picking Information'!J237</f>
        <v>0</v>
      </c>
      <c r="I234" s="121">
        <f>'Picking Information'!K237</f>
        <v>0</v>
      </c>
      <c r="J234" s="121">
        <f t="shared" si="459"/>
        <v>0</v>
      </c>
      <c r="K234" s="121">
        <f t="shared" si="460"/>
        <v>0</v>
      </c>
      <c r="L234" s="121">
        <f t="shared" si="461"/>
        <v>0</v>
      </c>
      <c r="M234" s="121">
        <f>IF('Picking Information'!P237="N",'Calculations Page'!F234*1.5,'Calculations Page'!F234)</f>
        <v>0</v>
      </c>
      <c r="N234" s="46">
        <f>'Picking Information'!R237</f>
        <v>0</v>
      </c>
      <c r="O234" s="222"/>
      <c r="P234" s="47">
        <f t="shared" si="462"/>
        <v>0</v>
      </c>
      <c r="Q234" s="306">
        <f t="shared" si="463"/>
        <v>-1</v>
      </c>
      <c r="R234" s="47">
        <f t="shared" si="464"/>
        <v>1</v>
      </c>
      <c r="S234" s="47" t="e">
        <f t="shared" si="465"/>
        <v>#DIV/0!</v>
      </c>
      <c r="T234" s="47" t="e">
        <f t="shared" si="466"/>
        <v>#DIV/0!</v>
      </c>
      <c r="U234" s="47">
        <f t="shared" si="467"/>
        <v>0.77821011673151741</v>
      </c>
      <c r="V234" s="47" t="e">
        <f t="shared" si="468"/>
        <v>#DIV/0!</v>
      </c>
      <c r="W234" s="47" t="e">
        <f t="shared" si="469"/>
        <v>#DIV/0!</v>
      </c>
      <c r="X234" s="239" t="e">
        <f t="shared" si="470"/>
        <v>#DIV/0!</v>
      </c>
      <c r="Y234" s="306">
        <f t="shared" si="576"/>
        <v>-6350.29</v>
      </c>
      <c r="Z234" s="306">
        <f t="shared" si="577"/>
        <v>-5</v>
      </c>
      <c r="AA234" s="192"/>
      <c r="AB234" s="192"/>
      <c r="AC234" s="192"/>
      <c r="AD234" s="192"/>
      <c r="AE234" s="192"/>
      <c r="AF234" s="192"/>
      <c r="AG234" s="251">
        <f t="shared" si="564"/>
        <v>1433738424205.7283</v>
      </c>
      <c r="AH234" s="246">
        <f t="shared" si="471"/>
        <v>8608725199.2922001</v>
      </c>
      <c r="AI234" s="246">
        <f t="shared" si="565"/>
        <v>1691112105561.1543</v>
      </c>
      <c r="AJ234" s="246">
        <f t="shared" si="472"/>
        <v>13847555888.523577</v>
      </c>
      <c r="AK234" s="246">
        <f t="shared" si="566"/>
        <v>174546574.43947619</v>
      </c>
      <c r="AL234" s="246">
        <f t="shared" si="473"/>
        <v>79527107.403615773</v>
      </c>
      <c r="AM234" s="213">
        <f t="shared" si="578"/>
        <v>0</v>
      </c>
      <c r="AN234" s="256">
        <f t="shared" si="474"/>
        <v>1303284548.9639471</v>
      </c>
      <c r="AO234" s="252">
        <f t="shared" si="475"/>
        <v>1433738424205.7283</v>
      </c>
      <c r="AP234" s="252">
        <f t="shared" si="567"/>
        <v>-2.199E-3</v>
      </c>
      <c r="AQ234" s="252">
        <f t="shared" si="568"/>
        <v>-0.99998423165137618</v>
      </c>
      <c r="AR234" s="252">
        <f t="shared" si="476"/>
        <v>8608725199.2922001</v>
      </c>
      <c r="AS234" s="252">
        <f t="shared" si="569"/>
        <v>1.6318924942564423E-4</v>
      </c>
      <c r="AT234" s="252">
        <f t="shared" si="477"/>
        <v>-7.452123257462559E-2</v>
      </c>
      <c r="AU234" s="252">
        <f t="shared" si="478"/>
        <v>137290153.01859486</v>
      </c>
      <c r="AV234" s="252">
        <f t="shared" si="579"/>
        <v>9456562.6330664139</v>
      </c>
      <c r="AW234" s="252">
        <f t="shared" si="479"/>
        <v>996169.97067578149</v>
      </c>
      <c r="AX234" s="252">
        <f t="shared" si="580"/>
        <v>2673662207.5426502</v>
      </c>
      <c r="AY234" s="252">
        <f t="shared" si="581"/>
        <v>1691112105561.1543</v>
      </c>
      <c r="AZ234" s="252">
        <f t="shared" si="582"/>
        <v>-0.13029600894067567</v>
      </c>
      <c r="BA234" s="252">
        <f t="shared" si="583"/>
        <v>-1</v>
      </c>
      <c r="BB234" s="252">
        <f t="shared" si="584"/>
        <v>13847555888.523577</v>
      </c>
      <c r="BC234" s="252">
        <f t="shared" si="585"/>
        <v>5.34545603211162E-4</v>
      </c>
      <c r="BD234" s="252">
        <f t="shared" si="586"/>
        <v>-4.1025163014571245E-3</v>
      </c>
      <c r="BE234" s="252">
        <f t="shared" si="587"/>
        <v>26831629.130094022</v>
      </c>
      <c r="BF234" s="252">
        <f t="shared" si="480"/>
        <v>269331.52955150726</v>
      </c>
      <c r="BG234" s="252">
        <f t="shared" si="481"/>
        <v>124328.76421099737</v>
      </c>
      <c r="BH234" s="213"/>
      <c r="BI234" s="213"/>
      <c r="BJ234" s="213"/>
      <c r="BK234" s="213"/>
      <c r="BL234" s="213">
        <f t="shared" si="588"/>
        <v>0</v>
      </c>
      <c r="BM234" s="485">
        <f>(($AC$20-'ICPMS Data'!V235)/('ICPMS Data'!V235/$AC$12-1)*AG234)</f>
        <v>-1850960534.9337795</v>
      </c>
      <c r="BN234" s="485">
        <f t="shared" si="482"/>
        <v>1433738424205.7283</v>
      </c>
      <c r="BO234" s="485">
        <f>$AC$33-'ICPMS Data'!V235</f>
        <v>9.9999999999999995E-7</v>
      </c>
      <c r="BP234" s="485">
        <f>'ICPMS Data'!V235/$AC$12-1</f>
        <v>-1</v>
      </c>
      <c r="BQ234" s="485">
        <f t="shared" si="483"/>
        <v>8608725199.2922001</v>
      </c>
      <c r="BR234" s="485">
        <f>SQRT($AD$33^2+'ICPMS Data'!W235^2)</f>
        <v>1.0000000000000001E-9</v>
      </c>
      <c r="BS234" s="485" t="e">
        <f>BP234*SQRT(('ICPMS Data'!W235/'ICPMS Data'!V235)^2+($AE$12/$AC$12)^2)</f>
        <v>#DIV/0!</v>
      </c>
      <c r="BT234" s="485" t="e">
        <f t="shared" si="484"/>
        <v>#DIV/0!</v>
      </c>
      <c r="BU234" s="485">
        <f t="shared" si="589"/>
        <v>-13430470.148556642</v>
      </c>
      <c r="BV234" s="485" t="e">
        <f t="shared" si="485"/>
        <v>#DIV/0!</v>
      </c>
      <c r="BW234" s="485">
        <f>AI234*(($AC$21-'ICPMS Data'!X235)/('ICPMS Data'!X235/$AC$13-1))</f>
        <v>-217673186930.44394</v>
      </c>
      <c r="BX234" s="485">
        <f t="shared" si="486"/>
        <v>1691112105561.1543</v>
      </c>
      <c r="BY234" s="485">
        <f>$AC$34-'ICPMS Data'!X235</f>
        <v>9.9999999999999995E-7</v>
      </c>
      <c r="BZ234" s="485">
        <f>'ICPMS Data'!X235/$AC$13-1</f>
        <v>-1</v>
      </c>
      <c r="CA234" s="485">
        <f t="shared" si="487"/>
        <v>13847555888.523577</v>
      </c>
      <c r="CB234" s="485">
        <f>SQRT($AD$34^2+'ICPMS Data'!Y235^2)</f>
        <v>1.0000000000000001E-9</v>
      </c>
      <c r="CC234" s="485" t="e">
        <f>BZ234*SQRT(('ICPMS Data'!Y235/'ICPMS Data'!X235)^2+($AE$13/$AC$13)^2)</f>
        <v>#DIV/0!</v>
      </c>
      <c r="CD234" s="485" t="e">
        <f t="shared" si="488"/>
        <v>#DIV/0!</v>
      </c>
      <c r="CE234" s="485">
        <f>AK234*'ICPMS Data'!Z235</f>
        <v>0</v>
      </c>
      <c r="CF234" s="485" t="e">
        <f>CE234*SQRT((AL234/AK234)^2+('ICPMS Data'!AA235/'ICPMS Data'!Z235)^2)</f>
        <v>#DIV/0!</v>
      </c>
      <c r="CG234" s="213">
        <f t="shared" si="489"/>
        <v>0</v>
      </c>
      <c r="CH234" s="262">
        <f t="shared" si="490"/>
        <v>-3154245083.8977265</v>
      </c>
      <c r="CI234" s="257" t="e">
        <f t="shared" si="491"/>
        <v>#DIV/0!</v>
      </c>
      <c r="CJ234" s="257">
        <f t="shared" si="590"/>
        <v>-22887032.781623054</v>
      </c>
      <c r="CK234" s="257" t="e">
        <f t="shared" si="492"/>
        <v>#DIV/0!</v>
      </c>
      <c r="CL234" s="262">
        <f t="shared" si="493"/>
        <v>-220346849137.9866</v>
      </c>
      <c r="CM234" s="257" t="e">
        <f t="shared" si="494"/>
        <v>#DIV/0!</v>
      </c>
      <c r="CN234" s="262">
        <f t="shared" si="495"/>
        <v>-269331.52955150726</v>
      </c>
      <c r="CO234" s="257" t="e">
        <f t="shared" si="496"/>
        <v>#DIV/0!</v>
      </c>
      <c r="CP234" s="286"/>
      <c r="CQ234" s="218">
        <f t="shared" si="497"/>
        <v>0</v>
      </c>
      <c r="CR234" s="48" t="e">
        <f t="shared" si="498"/>
        <v>#DIV/0!</v>
      </c>
      <c r="CS234" s="219">
        <f t="shared" si="499"/>
        <v>0</v>
      </c>
      <c r="CT234" s="219" t="e">
        <f t="shared" si="500"/>
        <v>#DIV/0!</v>
      </c>
      <c r="CU234" s="323" t="e">
        <f t="shared" si="501"/>
        <v>#DIV/0!</v>
      </c>
      <c r="CV234" s="219">
        <f t="shared" si="502"/>
        <v>0</v>
      </c>
      <c r="CW234" s="219" t="e">
        <f t="shared" si="503"/>
        <v>#DIV/0!</v>
      </c>
      <c r="CX234" s="323" t="e">
        <f t="shared" si="504"/>
        <v>#DIV/0!</v>
      </c>
      <c r="CY234" s="48">
        <f t="shared" si="505"/>
        <v>0</v>
      </c>
      <c r="CZ234" s="48" t="e">
        <f t="shared" si="506"/>
        <v>#DIV/0!</v>
      </c>
      <c r="DA234" s="323" t="e">
        <f t="shared" si="507"/>
        <v>#DIV/0!</v>
      </c>
      <c r="DB234" s="219">
        <f t="shared" si="508"/>
        <v>0</v>
      </c>
      <c r="DC234" s="219">
        <f t="shared" si="509"/>
        <v>0</v>
      </c>
      <c r="DD234" s="213"/>
      <c r="DE234" s="267">
        <f t="shared" si="510"/>
        <v>0</v>
      </c>
      <c r="DF234" s="263" t="e">
        <f t="shared" si="511"/>
        <v>#DIV/0!</v>
      </c>
      <c r="DG234" s="263">
        <f t="shared" si="512"/>
        <v>0</v>
      </c>
      <c r="DH234" s="263" t="e">
        <f t="shared" si="513"/>
        <v>#DIV/0!</v>
      </c>
      <c r="DI234" s="263">
        <f t="shared" si="514"/>
        <v>0</v>
      </c>
      <c r="DJ234" s="268">
        <f t="shared" si="515"/>
        <v>0</v>
      </c>
      <c r="DL234" s="49">
        <f>'He Data'!P236/(1000000000*22413.6)</f>
        <v>0</v>
      </c>
      <c r="DM234" s="45" t="e">
        <f>DL234*('He Data'!Q236/'He Data'!P236)</f>
        <v>#DIV/0!</v>
      </c>
      <c r="DN234" s="50">
        <f t="shared" si="516"/>
        <v>0</v>
      </c>
      <c r="DO234" s="51" t="e">
        <f>DN234*('He Data'!Q236/'He Data'!P236)</f>
        <v>#DIV/0!</v>
      </c>
      <c r="DP234" s="50" t="e">
        <f t="shared" si="517"/>
        <v>#DIV/0!</v>
      </c>
      <c r="DQ234" s="50" t="e">
        <f t="shared" si="518"/>
        <v>#DIV/0!</v>
      </c>
      <c r="DR234" s="50">
        <f>('He Data'!P236/1000000000)*0.0000000008107131194</f>
        <v>0</v>
      </c>
      <c r="DS234" s="50">
        <f>('He Data'!P236/1000000000)/3785.41178*42</f>
        <v>0</v>
      </c>
      <c r="DW234" s="213">
        <f t="shared" si="591"/>
        <v>0</v>
      </c>
      <c r="DX234" s="324" t="e">
        <f t="shared" si="592"/>
        <v>#DIV/0!</v>
      </c>
      <c r="DY234" s="325" t="e">
        <f t="shared" si="519"/>
        <v>#DIV/0!</v>
      </c>
      <c r="DZ234" s="326" t="e">
        <f t="shared" si="520"/>
        <v>#DIV/0!</v>
      </c>
      <c r="EA234" s="326" t="e">
        <f t="shared" si="521"/>
        <v>#DIV/0!</v>
      </c>
      <c r="EB234" s="324" t="e">
        <f t="shared" si="522"/>
        <v>#DIV/0!</v>
      </c>
      <c r="EC234" s="326" t="e">
        <f t="shared" si="523"/>
        <v>#DIV/0!</v>
      </c>
      <c r="ED234" s="324" t="e">
        <f t="shared" si="524"/>
        <v>#DIV/0!</v>
      </c>
      <c r="EE234" s="326"/>
      <c r="EF234" s="457">
        <f>'Picking Information'!B237</f>
        <v>0</v>
      </c>
      <c r="EG234" s="459">
        <f>'Picking Information'!C237</f>
        <v>0</v>
      </c>
      <c r="EH234" s="510">
        <f>IF($EG234="a",'Alpha Ejection Compiler'!G234,IF($EG234="z",'Alpha Ejection Compiler'!N234,IF($EG234="t",'Alpha Ejection Compiler'!U234,IF($EG234="m",'Alpha Ejection Compiler'!AB234,-1))))</f>
        <v>-1</v>
      </c>
      <c r="EI234" s="511">
        <f>'Alpha Ejection Compiler'!E234</f>
        <v>-1</v>
      </c>
      <c r="EJ234" s="30">
        <f>IF($EG234="a",'Alpha Ejection Compiler'!H234,IF($EG234="z",'Alpha Ejection Compiler'!O234,IF($EG234="t",'Alpha Ejection Compiler'!V234,IF($EG234="m",'Alpha Ejection Compiler'!AC234,-1))))</f>
        <v>-1</v>
      </c>
      <c r="EK234" s="30">
        <f>IF($EG234="a",'Alpha Ejection Compiler'!I234,IF($EG234="z",'Alpha Ejection Compiler'!P234,IF($EG234="t",'Alpha Ejection Compiler'!W234,IF($EG234="m",'Alpha Ejection Compiler'!AD234,-1))))</f>
        <v>-1</v>
      </c>
      <c r="EL234" s="30">
        <f>IF($EG234="a",'Alpha Ejection Compiler'!J234,IF($EG234="z",'Alpha Ejection Compiler'!Q234,IF($EG234="t",'Alpha Ejection Compiler'!X234,IF($EG234="m",'Alpha Ejection Compiler'!AE234,-1))))</f>
        <v>-1</v>
      </c>
      <c r="EM234" s="30">
        <f>IF($EG234="a",'Alpha Ejection Compiler'!K234,IF($EG234="z",'Alpha Ejection Compiler'!R234,IF($EG234="t",'Alpha Ejection Compiler'!Y234,IF($EG234="m",'Alpha Ejection Compiler'!AF234,-1))))</f>
        <v>-1</v>
      </c>
      <c r="EN234" s="30">
        <f t="shared" si="525"/>
        <v>-1</v>
      </c>
      <c r="EO234" s="30" t="e">
        <f t="shared" si="526"/>
        <v>#DIV/0!</v>
      </c>
      <c r="EP234" s="213">
        <f t="shared" si="593"/>
        <v>0</v>
      </c>
      <c r="EQ234" s="474" t="e">
        <f t="shared" si="594"/>
        <v>#DIV/0!</v>
      </c>
      <c r="ER234" s="475" t="e">
        <f t="shared" si="527"/>
        <v>#DIV/0!</v>
      </c>
      <c r="ES234" s="473" t="e">
        <f t="shared" si="528"/>
        <v>#DIV/0!</v>
      </c>
      <c r="ET234" s="476" t="e">
        <f t="shared" si="529"/>
        <v>#DIV/0!</v>
      </c>
      <c r="EU234" s="478" t="e">
        <f t="shared" si="530"/>
        <v>#DIV/0!</v>
      </c>
      <c r="EV234" s="477" t="e">
        <f t="shared" si="531"/>
        <v>#DIV/0!</v>
      </c>
      <c r="EW234" s="474" t="e">
        <f t="shared" si="532"/>
        <v>#DIV/0!</v>
      </c>
      <c r="EX234" s="474"/>
      <c r="EZ234" s="128">
        <f t="shared" si="533"/>
        <v>0</v>
      </c>
      <c r="FA234" s="63">
        <f t="shared" si="534"/>
        <v>0</v>
      </c>
      <c r="FB234" s="67">
        <f t="shared" si="535"/>
        <v>0</v>
      </c>
      <c r="FC234" s="63">
        <f t="shared" si="536"/>
        <v>0</v>
      </c>
      <c r="FD234" s="63">
        <f t="shared" si="537"/>
        <v>0</v>
      </c>
      <c r="FE234" s="67" t="e">
        <f t="shared" si="538"/>
        <v>#DIV/0!</v>
      </c>
      <c r="FF234" s="67" t="e">
        <f t="shared" si="539"/>
        <v>#DIV/0!</v>
      </c>
      <c r="FG234" s="64" t="e">
        <f t="shared" si="540"/>
        <v>#DIV/0!</v>
      </c>
      <c r="FH234" s="65" t="e">
        <f t="shared" si="541"/>
        <v>#DIV/0!</v>
      </c>
      <c r="FI234" s="65" t="e">
        <f t="shared" si="542"/>
        <v>#DIV/0!</v>
      </c>
      <c r="FJ234" s="65" t="e">
        <f t="shared" si="543"/>
        <v>#DIV/0!</v>
      </c>
      <c r="FK234" s="63">
        <f t="shared" si="544"/>
        <v>0</v>
      </c>
      <c r="FL234" s="63" t="e">
        <f t="shared" si="545"/>
        <v>#DIV/0!</v>
      </c>
      <c r="FM234" s="63" t="e">
        <f t="shared" si="546"/>
        <v>#DIV/0!</v>
      </c>
      <c r="FN234" s="65" t="e">
        <f t="shared" si="598"/>
        <v>#DIV/0!</v>
      </c>
      <c r="FO234" s="66" t="e">
        <f t="shared" si="547"/>
        <v>#DIV/0!</v>
      </c>
      <c r="FQ234" s="73">
        <f>IF('Picking Information'!U237="Y",'Calculations Page'!FG234,-1)</f>
        <v>-1</v>
      </c>
      <c r="FR234" s="72">
        <f>IF('Picking Information'!U237="Y",'Calculations Page'!FN234,-1)</f>
        <v>-1</v>
      </c>
      <c r="FS234" s="72" t="e">
        <f>IF('Picking Information'!A237="Y",1,'Calculations Page'!X234)</f>
        <v>#DIV/0!</v>
      </c>
      <c r="FT234" s="72">
        <f t="shared" si="596"/>
        <v>99.853999999999999</v>
      </c>
      <c r="FU234" s="72" t="e">
        <f t="shared" si="548"/>
        <v>#DIV/0!</v>
      </c>
      <c r="FV234" s="72" t="e">
        <f t="shared" si="597"/>
        <v>#DIV/0!</v>
      </c>
      <c r="FW234" s="74" t="e">
        <f t="shared" si="549"/>
        <v>#DIV/0!</v>
      </c>
      <c r="FY234" s="79">
        <f t="shared" si="570"/>
        <v>0</v>
      </c>
      <c r="FZ234" s="80" t="e">
        <f t="shared" si="571"/>
        <v>#DIV/0!</v>
      </c>
      <c r="GA234" s="80">
        <f>(DE234/1000)/'Calculations Page'!EH234</f>
        <v>0</v>
      </c>
      <c r="GB234" s="80" t="e">
        <f t="shared" si="572"/>
        <v>#DIV/0!</v>
      </c>
      <c r="GC234" s="80">
        <f>(DG234/1000)/'Calculations Page'!EH234</f>
        <v>0</v>
      </c>
      <c r="GD234" s="80" t="e">
        <f t="shared" si="573"/>
        <v>#DIV/0!</v>
      </c>
      <c r="GE234" s="80">
        <f>(DI234/1000)/'Calculations Page'!EH234</f>
        <v>0</v>
      </c>
      <c r="GF234" s="80" t="e">
        <f t="shared" si="574"/>
        <v>#DIV/0!</v>
      </c>
      <c r="GG234" s="81">
        <f t="shared" si="550"/>
        <v>0</v>
      </c>
      <c r="GH234" s="516">
        <f t="shared" si="575"/>
        <v>0</v>
      </c>
      <c r="GI234" s="515"/>
      <c r="GJ234" s="243"/>
      <c r="GK234" s="85" t="str">
        <f t="shared" si="551"/>
        <v>0.000</v>
      </c>
      <c r="GL234" s="86" t="e">
        <f t="shared" si="552"/>
        <v>#DIV/0!</v>
      </c>
      <c r="GM234" s="86" t="str">
        <f t="shared" si="553"/>
        <v>0.00</v>
      </c>
      <c r="GN234" s="86" t="e">
        <f t="shared" si="554"/>
        <v>#DIV/0!</v>
      </c>
      <c r="GO234" s="86" t="str">
        <f t="shared" si="555"/>
        <v>0.00</v>
      </c>
      <c r="GP234" s="86" t="e">
        <f t="shared" si="556"/>
        <v>#DIV/0!</v>
      </c>
      <c r="GQ234" s="86" t="str">
        <f t="shared" si="557"/>
        <v>0.00</v>
      </c>
      <c r="GR234" s="86" t="e">
        <f t="shared" si="558"/>
        <v>#DIV/0!</v>
      </c>
      <c r="GS234" s="86" t="str">
        <f t="shared" si="559"/>
        <v>-1.00</v>
      </c>
      <c r="GT234" s="86" t="e">
        <f t="shared" si="560"/>
        <v>#DIV/0!</v>
      </c>
      <c r="GU234" s="86" t="e">
        <f t="shared" si="561"/>
        <v>#DIV/0!</v>
      </c>
      <c r="GV234" s="87" t="e">
        <f t="shared" si="562"/>
        <v>#DIV/0!</v>
      </c>
      <c r="GW234" s="87" t="str">
        <f t="shared" si="563"/>
        <v>-1.00</v>
      </c>
      <c r="GX234" s="129"/>
      <c r="GY234" s="93"/>
    </row>
    <row r="235" spans="1:207">
      <c r="A235" s="39">
        <f>'Picking Information'!B238</f>
        <v>0</v>
      </c>
      <c r="B235" s="40">
        <f>'Picking Information'!D238</f>
        <v>0</v>
      </c>
      <c r="C235" s="40">
        <f>'Picking Information'!E238</f>
        <v>0</v>
      </c>
      <c r="D235" s="45">
        <f>'Picking Information'!F238</f>
        <v>0</v>
      </c>
      <c r="E235" s="45">
        <v>1</v>
      </c>
      <c r="F235" s="121">
        <f>'Picking Information'!H238</f>
        <v>0</v>
      </c>
      <c r="G235" s="121">
        <f>'Picking Information'!I238</f>
        <v>0</v>
      </c>
      <c r="H235" s="121">
        <f>'Picking Information'!J238</f>
        <v>0</v>
      </c>
      <c r="I235" s="121">
        <f>'Picking Information'!K238</f>
        <v>0</v>
      </c>
      <c r="J235" s="121">
        <f t="shared" si="459"/>
        <v>0</v>
      </c>
      <c r="K235" s="121">
        <f t="shared" si="460"/>
        <v>0</v>
      </c>
      <c r="L235" s="121">
        <f t="shared" si="461"/>
        <v>0</v>
      </c>
      <c r="M235" s="121">
        <f>IF('Picking Information'!P238="N",'Calculations Page'!F235*1.5,'Calculations Page'!F235)</f>
        <v>0</v>
      </c>
      <c r="N235" s="46">
        <f>'Picking Information'!R238</f>
        <v>0</v>
      </c>
      <c r="O235" s="222"/>
      <c r="P235" s="47">
        <f t="shared" si="462"/>
        <v>0</v>
      </c>
      <c r="Q235" s="306">
        <f t="shared" si="463"/>
        <v>-1</v>
      </c>
      <c r="R235" s="47">
        <f t="shared" si="464"/>
        <v>1</v>
      </c>
      <c r="S235" s="47" t="e">
        <f t="shared" si="465"/>
        <v>#DIV/0!</v>
      </c>
      <c r="T235" s="47" t="e">
        <f t="shared" si="466"/>
        <v>#DIV/0!</v>
      </c>
      <c r="U235" s="47">
        <f t="shared" si="467"/>
        <v>0.77821011673151741</v>
      </c>
      <c r="V235" s="47" t="e">
        <f t="shared" si="468"/>
        <v>#DIV/0!</v>
      </c>
      <c r="W235" s="47" t="e">
        <f t="shared" si="469"/>
        <v>#DIV/0!</v>
      </c>
      <c r="X235" s="239" t="e">
        <f t="shared" si="470"/>
        <v>#DIV/0!</v>
      </c>
      <c r="Y235" s="306">
        <f t="shared" si="576"/>
        <v>-6350.29</v>
      </c>
      <c r="Z235" s="306">
        <f t="shared" si="577"/>
        <v>-5</v>
      </c>
      <c r="AA235" s="192"/>
      <c r="AB235" s="192"/>
      <c r="AC235" s="192"/>
      <c r="AD235" s="192"/>
      <c r="AE235" s="192"/>
      <c r="AF235" s="192"/>
      <c r="AG235" s="251">
        <f t="shared" si="564"/>
        <v>1433738424205.7283</v>
      </c>
      <c r="AH235" s="246">
        <f t="shared" si="471"/>
        <v>8608725199.2922001</v>
      </c>
      <c r="AI235" s="246">
        <f t="shared" si="565"/>
        <v>1691112105561.1543</v>
      </c>
      <c r="AJ235" s="246">
        <f t="shared" si="472"/>
        <v>13847555888.523577</v>
      </c>
      <c r="AK235" s="246">
        <f t="shared" si="566"/>
        <v>174546574.43947619</v>
      </c>
      <c r="AL235" s="246">
        <f t="shared" si="473"/>
        <v>79527107.403615773</v>
      </c>
      <c r="AM235" s="213">
        <f t="shared" si="578"/>
        <v>0</v>
      </c>
      <c r="AN235" s="256">
        <f t="shared" si="474"/>
        <v>1303284548.9639471</v>
      </c>
      <c r="AO235" s="252">
        <f t="shared" si="475"/>
        <v>1433738424205.7283</v>
      </c>
      <c r="AP235" s="252">
        <f t="shared" si="567"/>
        <v>-2.199E-3</v>
      </c>
      <c r="AQ235" s="252">
        <f t="shared" si="568"/>
        <v>-0.99998423165137618</v>
      </c>
      <c r="AR235" s="252">
        <f t="shared" si="476"/>
        <v>8608725199.2922001</v>
      </c>
      <c r="AS235" s="252">
        <f t="shared" si="569"/>
        <v>1.6318924942564423E-4</v>
      </c>
      <c r="AT235" s="252">
        <f t="shared" si="477"/>
        <v>-7.452123257462559E-2</v>
      </c>
      <c r="AU235" s="252">
        <f t="shared" si="478"/>
        <v>137290153.01859486</v>
      </c>
      <c r="AV235" s="252">
        <f t="shared" si="579"/>
        <v>9456562.6330664139</v>
      </c>
      <c r="AW235" s="252">
        <f t="shared" si="479"/>
        <v>996169.97067578149</v>
      </c>
      <c r="AX235" s="252">
        <f t="shared" si="580"/>
        <v>2673662207.5426502</v>
      </c>
      <c r="AY235" s="252">
        <f t="shared" si="581"/>
        <v>1691112105561.1543</v>
      </c>
      <c r="AZ235" s="252">
        <f t="shared" si="582"/>
        <v>-0.13029600894067567</v>
      </c>
      <c r="BA235" s="252">
        <f t="shared" si="583"/>
        <v>-1</v>
      </c>
      <c r="BB235" s="252">
        <f t="shared" si="584"/>
        <v>13847555888.523577</v>
      </c>
      <c r="BC235" s="252">
        <f t="shared" si="585"/>
        <v>5.34545603211162E-4</v>
      </c>
      <c r="BD235" s="252">
        <f t="shared" si="586"/>
        <v>-4.1025163014571245E-3</v>
      </c>
      <c r="BE235" s="252">
        <f t="shared" si="587"/>
        <v>26831629.130094022</v>
      </c>
      <c r="BF235" s="252">
        <f t="shared" si="480"/>
        <v>269331.52955150726</v>
      </c>
      <c r="BG235" s="252">
        <f t="shared" si="481"/>
        <v>124328.76421099737</v>
      </c>
      <c r="BH235" s="213"/>
      <c r="BI235" s="213"/>
      <c r="BJ235" s="213"/>
      <c r="BK235" s="213"/>
      <c r="BL235" s="213">
        <f t="shared" si="588"/>
        <v>0</v>
      </c>
      <c r="BM235" s="485">
        <f>(($AC$20-'ICPMS Data'!V236)/('ICPMS Data'!V236/$AC$12-1)*AG235)</f>
        <v>-1850960534.9337795</v>
      </c>
      <c r="BN235" s="485">
        <f t="shared" si="482"/>
        <v>1433738424205.7283</v>
      </c>
      <c r="BO235" s="485">
        <f>$AC$33-'ICPMS Data'!V236</f>
        <v>9.9999999999999995E-7</v>
      </c>
      <c r="BP235" s="485">
        <f>'ICPMS Data'!V236/$AC$12-1</f>
        <v>-1</v>
      </c>
      <c r="BQ235" s="485">
        <f t="shared" si="483"/>
        <v>8608725199.2922001</v>
      </c>
      <c r="BR235" s="485">
        <f>SQRT($AD$33^2+'ICPMS Data'!W236^2)</f>
        <v>1.0000000000000001E-9</v>
      </c>
      <c r="BS235" s="485" t="e">
        <f>BP235*SQRT(('ICPMS Data'!W236/'ICPMS Data'!V236)^2+($AE$12/$AC$12)^2)</f>
        <v>#DIV/0!</v>
      </c>
      <c r="BT235" s="485" t="e">
        <f t="shared" si="484"/>
        <v>#DIV/0!</v>
      </c>
      <c r="BU235" s="485">
        <f t="shared" si="589"/>
        <v>-13430470.148556642</v>
      </c>
      <c r="BV235" s="485" t="e">
        <f t="shared" si="485"/>
        <v>#DIV/0!</v>
      </c>
      <c r="BW235" s="485">
        <f>AI235*(($AC$21-'ICPMS Data'!X236)/('ICPMS Data'!X236/$AC$13-1))</f>
        <v>-217673186930.44394</v>
      </c>
      <c r="BX235" s="485">
        <f t="shared" si="486"/>
        <v>1691112105561.1543</v>
      </c>
      <c r="BY235" s="485">
        <f>$AC$34-'ICPMS Data'!X236</f>
        <v>9.9999999999999995E-7</v>
      </c>
      <c r="BZ235" s="485">
        <f>'ICPMS Data'!X236/$AC$13-1</f>
        <v>-1</v>
      </c>
      <c r="CA235" s="485">
        <f t="shared" si="487"/>
        <v>13847555888.523577</v>
      </c>
      <c r="CB235" s="485">
        <f>SQRT($AD$34^2+'ICPMS Data'!Y236^2)</f>
        <v>1.0000000000000001E-9</v>
      </c>
      <c r="CC235" s="485" t="e">
        <f>BZ235*SQRT(('ICPMS Data'!Y236/'ICPMS Data'!X236)^2+($AE$13/$AC$13)^2)</f>
        <v>#DIV/0!</v>
      </c>
      <c r="CD235" s="485" t="e">
        <f t="shared" si="488"/>
        <v>#DIV/0!</v>
      </c>
      <c r="CE235" s="485">
        <f>AK235*'ICPMS Data'!Z236</f>
        <v>0</v>
      </c>
      <c r="CF235" s="485" t="e">
        <f>CE235*SQRT((AL235/AK235)^2+('ICPMS Data'!AA236/'ICPMS Data'!Z236)^2)</f>
        <v>#DIV/0!</v>
      </c>
      <c r="CG235" s="213">
        <f t="shared" si="489"/>
        <v>0</v>
      </c>
      <c r="CH235" s="262">
        <f t="shared" si="490"/>
        <v>-3154245083.8977265</v>
      </c>
      <c r="CI235" s="257" t="e">
        <f t="shared" si="491"/>
        <v>#DIV/0!</v>
      </c>
      <c r="CJ235" s="257">
        <f t="shared" si="590"/>
        <v>-22887032.781623054</v>
      </c>
      <c r="CK235" s="257" t="e">
        <f t="shared" si="492"/>
        <v>#DIV/0!</v>
      </c>
      <c r="CL235" s="262">
        <f t="shared" si="493"/>
        <v>-220346849137.9866</v>
      </c>
      <c r="CM235" s="257" t="e">
        <f t="shared" si="494"/>
        <v>#DIV/0!</v>
      </c>
      <c r="CN235" s="262">
        <f t="shared" si="495"/>
        <v>-269331.52955150726</v>
      </c>
      <c r="CO235" s="257" t="e">
        <f t="shared" si="496"/>
        <v>#DIV/0!</v>
      </c>
      <c r="CP235" s="286"/>
      <c r="CQ235" s="218">
        <f t="shared" si="497"/>
        <v>0</v>
      </c>
      <c r="CR235" s="48" t="e">
        <f t="shared" si="498"/>
        <v>#DIV/0!</v>
      </c>
      <c r="CS235" s="219">
        <f t="shared" si="499"/>
        <v>0</v>
      </c>
      <c r="CT235" s="219" t="e">
        <f t="shared" si="500"/>
        <v>#DIV/0!</v>
      </c>
      <c r="CU235" s="323" t="e">
        <f t="shared" si="501"/>
        <v>#DIV/0!</v>
      </c>
      <c r="CV235" s="219">
        <f t="shared" si="502"/>
        <v>0</v>
      </c>
      <c r="CW235" s="219" t="e">
        <f t="shared" si="503"/>
        <v>#DIV/0!</v>
      </c>
      <c r="CX235" s="323" t="e">
        <f t="shared" si="504"/>
        <v>#DIV/0!</v>
      </c>
      <c r="CY235" s="48">
        <f t="shared" si="505"/>
        <v>0</v>
      </c>
      <c r="CZ235" s="48" t="e">
        <f t="shared" si="506"/>
        <v>#DIV/0!</v>
      </c>
      <c r="DA235" s="323" t="e">
        <f t="shared" si="507"/>
        <v>#DIV/0!</v>
      </c>
      <c r="DB235" s="219">
        <f t="shared" si="508"/>
        <v>0</v>
      </c>
      <c r="DC235" s="219">
        <f t="shared" si="509"/>
        <v>0</v>
      </c>
      <c r="DD235" s="213"/>
      <c r="DE235" s="267">
        <f t="shared" si="510"/>
        <v>0</v>
      </c>
      <c r="DF235" s="263" t="e">
        <f t="shared" si="511"/>
        <v>#DIV/0!</v>
      </c>
      <c r="DG235" s="263">
        <f t="shared" si="512"/>
        <v>0</v>
      </c>
      <c r="DH235" s="263" t="e">
        <f t="shared" si="513"/>
        <v>#DIV/0!</v>
      </c>
      <c r="DI235" s="263">
        <f t="shared" si="514"/>
        <v>0</v>
      </c>
      <c r="DJ235" s="268">
        <f t="shared" si="515"/>
        <v>0</v>
      </c>
      <c r="DL235" s="49">
        <f>'He Data'!P237/(1000000000*22413.6)</f>
        <v>0</v>
      </c>
      <c r="DM235" s="45" t="e">
        <f>DL235*('He Data'!Q237/'He Data'!P237)</f>
        <v>#DIV/0!</v>
      </c>
      <c r="DN235" s="50">
        <f t="shared" si="516"/>
        <v>0</v>
      </c>
      <c r="DO235" s="51" t="e">
        <f>DN235*('He Data'!Q237/'He Data'!P237)</f>
        <v>#DIV/0!</v>
      </c>
      <c r="DP235" s="50" t="e">
        <f t="shared" si="517"/>
        <v>#DIV/0!</v>
      </c>
      <c r="DQ235" s="50" t="e">
        <f t="shared" si="518"/>
        <v>#DIV/0!</v>
      </c>
      <c r="DR235" s="50">
        <f>('He Data'!P237/1000000000)*0.0000000008107131194</f>
        <v>0</v>
      </c>
      <c r="DS235" s="50">
        <f>('He Data'!P237/1000000000)/3785.41178*42</f>
        <v>0</v>
      </c>
      <c r="DW235" s="213">
        <f t="shared" si="591"/>
        <v>0</v>
      </c>
      <c r="DX235" s="324" t="e">
        <f t="shared" si="592"/>
        <v>#DIV/0!</v>
      </c>
      <c r="DY235" s="325" t="e">
        <f t="shared" si="519"/>
        <v>#DIV/0!</v>
      </c>
      <c r="DZ235" s="326" t="e">
        <f t="shared" si="520"/>
        <v>#DIV/0!</v>
      </c>
      <c r="EA235" s="326" t="e">
        <f t="shared" si="521"/>
        <v>#DIV/0!</v>
      </c>
      <c r="EB235" s="324" t="e">
        <f t="shared" si="522"/>
        <v>#DIV/0!</v>
      </c>
      <c r="EC235" s="326" t="e">
        <f t="shared" si="523"/>
        <v>#DIV/0!</v>
      </c>
      <c r="ED235" s="324" t="e">
        <f t="shared" si="524"/>
        <v>#DIV/0!</v>
      </c>
      <c r="EE235" s="326"/>
      <c r="EF235" s="457">
        <f>'Picking Information'!B238</f>
        <v>0</v>
      </c>
      <c r="EG235" s="459">
        <f>'Picking Information'!C238</f>
        <v>0</v>
      </c>
      <c r="EH235" s="510">
        <f>IF($EG235="a",'Alpha Ejection Compiler'!G235,IF($EG235="z",'Alpha Ejection Compiler'!N235,IF($EG235="t",'Alpha Ejection Compiler'!U235,IF($EG235="m",'Alpha Ejection Compiler'!AB235,-1))))</f>
        <v>-1</v>
      </c>
      <c r="EI235" s="511">
        <f>'Alpha Ejection Compiler'!E235</f>
        <v>-1</v>
      </c>
      <c r="EJ235" s="30">
        <f>IF($EG235="a",'Alpha Ejection Compiler'!H235,IF($EG235="z",'Alpha Ejection Compiler'!O235,IF($EG235="t",'Alpha Ejection Compiler'!V235,IF($EG235="m",'Alpha Ejection Compiler'!AC235,-1))))</f>
        <v>-1</v>
      </c>
      <c r="EK235" s="30">
        <f>IF($EG235="a",'Alpha Ejection Compiler'!I235,IF($EG235="z",'Alpha Ejection Compiler'!P235,IF($EG235="t",'Alpha Ejection Compiler'!W235,IF($EG235="m",'Alpha Ejection Compiler'!AD235,-1))))</f>
        <v>-1</v>
      </c>
      <c r="EL235" s="30">
        <f>IF($EG235="a",'Alpha Ejection Compiler'!J235,IF($EG235="z",'Alpha Ejection Compiler'!Q235,IF($EG235="t",'Alpha Ejection Compiler'!X235,IF($EG235="m",'Alpha Ejection Compiler'!AE235,-1))))</f>
        <v>-1</v>
      </c>
      <c r="EM235" s="30">
        <f>IF($EG235="a",'Alpha Ejection Compiler'!K235,IF($EG235="z",'Alpha Ejection Compiler'!R235,IF($EG235="t",'Alpha Ejection Compiler'!Y235,IF($EG235="m",'Alpha Ejection Compiler'!AF235,-1))))</f>
        <v>-1</v>
      </c>
      <c r="EN235" s="30">
        <f t="shared" si="525"/>
        <v>-1</v>
      </c>
      <c r="EO235" s="30" t="e">
        <f t="shared" si="526"/>
        <v>#DIV/0!</v>
      </c>
      <c r="EP235" s="213">
        <f t="shared" si="593"/>
        <v>0</v>
      </c>
      <c r="EQ235" s="474" t="e">
        <f t="shared" si="594"/>
        <v>#DIV/0!</v>
      </c>
      <c r="ER235" s="475" t="e">
        <f t="shared" si="527"/>
        <v>#DIV/0!</v>
      </c>
      <c r="ES235" s="473" t="e">
        <f t="shared" si="528"/>
        <v>#DIV/0!</v>
      </c>
      <c r="ET235" s="476" t="e">
        <f t="shared" si="529"/>
        <v>#DIV/0!</v>
      </c>
      <c r="EU235" s="478" t="e">
        <f t="shared" si="530"/>
        <v>#DIV/0!</v>
      </c>
      <c r="EV235" s="477" t="e">
        <f t="shared" si="531"/>
        <v>#DIV/0!</v>
      </c>
      <c r="EW235" s="474" t="e">
        <f t="shared" si="532"/>
        <v>#DIV/0!</v>
      </c>
      <c r="EX235" s="474"/>
      <c r="EZ235" s="128">
        <f t="shared" si="533"/>
        <v>0</v>
      </c>
      <c r="FA235" s="63">
        <f t="shared" si="534"/>
        <v>0</v>
      </c>
      <c r="FB235" s="67">
        <f t="shared" si="535"/>
        <v>0</v>
      </c>
      <c r="FC235" s="63">
        <f t="shared" si="536"/>
        <v>0</v>
      </c>
      <c r="FD235" s="63">
        <f t="shared" si="537"/>
        <v>0</v>
      </c>
      <c r="FE235" s="67" t="e">
        <f t="shared" si="538"/>
        <v>#DIV/0!</v>
      </c>
      <c r="FF235" s="67" t="e">
        <f t="shared" si="539"/>
        <v>#DIV/0!</v>
      </c>
      <c r="FG235" s="64" t="e">
        <f t="shared" si="540"/>
        <v>#DIV/0!</v>
      </c>
      <c r="FH235" s="65" t="e">
        <f t="shared" si="541"/>
        <v>#DIV/0!</v>
      </c>
      <c r="FI235" s="65" t="e">
        <f t="shared" si="542"/>
        <v>#DIV/0!</v>
      </c>
      <c r="FJ235" s="65" t="e">
        <f t="shared" si="543"/>
        <v>#DIV/0!</v>
      </c>
      <c r="FK235" s="63">
        <f t="shared" si="544"/>
        <v>0</v>
      </c>
      <c r="FL235" s="63" t="e">
        <f t="shared" si="545"/>
        <v>#DIV/0!</v>
      </c>
      <c r="FM235" s="63" t="e">
        <f t="shared" si="546"/>
        <v>#DIV/0!</v>
      </c>
      <c r="FN235" s="65" t="e">
        <f t="shared" si="598"/>
        <v>#DIV/0!</v>
      </c>
      <c r="FO235" s="66" t="e">
        <f t="shared" si="547"/>
        <v>#DIV/0!</v>
      </c>
      <c r="FQ235" s="73">
        <f>IF('Picking Information'!U238="Y",'Calculations Page'!FG235,-1)</f>
        <v>-1</v>
      </c>
      <c r="FR235" s="72">
        <f>IF('Picking Information'!U238="Y",'Calculations Page'!FN235,-1)</f>
        <v>-1</v>
      </c>
      <c r="FS235" s="72" t="e">
        <f>IF('Picking Information'!A238="Y",1,'Calculations Page'!X235)</f>
        <v>#DIV/0!</v>
      </c>
      <c r="FT235" s="72">
        <f t="shared" si="596"/>
        <v>99.853999999999999</v>
      </c>
      <c r="FU235" s="72" t="e">
        <f t="shared" si="548"/>
        <v>#DIV/0!</v>
      </c>
      <c r="FV235" s="72" t="e">
        <f t="shared" si="597"/>
        <v>#DIV/0!</v>
      </c>
      <c r="FW235" s="74" t="e">
        <f t="shared" si="549"/>
        <v>#DIV/0!</v>
      </c>
      <c r="FY235" s="79">
        <f t="shared" si="570"/>
        <v>0</v>
      </c>
      <c r="FZ235" s="80" t="e">
        <f t="shared" si="571"/>
        <v>#DIV/0!</v>
      </c>
      <c r="GA235" s="80">
        <f>(DE235/1000)/'Calculations Page'!EH235</f>
        <v>0</v>
      </c>
      <c r="GB235" s="80" t="e">
        <f t="shared" si="572"/>
        <v>#DIV/0!</v>
      </c>
      <c r="GC235" s="80">
        <f>(DG235/1000)/'Calculations Page'!EH235</f>
        <v>0</v>
      </c>
      <c r="GD235" s="80" t="e">
        <f t="shared" si="573"/>
        <v>#DIV/0!</v>
      </c>
      <c r="GE235" s="80">
        <f>(DI235/1000)/'Calculations Page'!EH235</f>
        <v>0</v>
      </c>
      <c r="GF235" s="80" t="e">
        <f t="shared" si="574"/>
        <v>#DIV/0!</v>
      </c>
      <c r="GG235" s="81">
        <f t="shared" si="550"/>
        <v>0</v>
      </c>
      <c r="GH235" s="516">
        <f t="shared" si="575"/>
        <v>0</v>
      </c>
      <c r="GI235" s="515"/>
      <c r="GJ235" s="243"/>
      <c r="GK235" s="85" t="str">
        <f t="shared" si="551"/>
        <v>0.000</v>
      </c>
      <c r="GL235" s="86" t="e">
        <f t="shared" si="552"/>
        <v>#DIV/0!</v>
      </c>
      <c r="GM235" s="86" t="str">
        <f t="shared" si="553"/>
        <v>0.00</v>
      </c>
      <c r="GN235" s="86" t="e">
        <f t="shared" si="554"/>
        <v>#DIV/0!</v>
      </c>
      <c r="GO235" s="86" t="str">
        <f t="shared" si="555"/>
        <v>0.00</v>
      </c>
      <c r="GP235" s="86" t="e">
        <f t="shared" si="556"/>
        <v>#DIV/0!</v>
      </c>
      <c r="GQ235" s="86" t="str">
        <f t="shared" si="557"/>
        <v>0.00</v>
      </c>
      <c r="GR235" s="86" t="e">
        <f t="shared" si="558"/>
        <v>#DIV/0!</v>
      </c>
      <c r="GS235" s="86" t="str">
        <f t="shared" si="559"/>
        <v>-1.00</v>
      </c>
      <c r="GT235" s="86" t="e">
        <f t="shared" si="560"/>
        <v>#DIV/0!</v>
      </c>
      <c r="GU235" s="86" t="e">
        <f t="shared" si="561"/>
        <v>#DIV/0!</v>
      </c>
      <c r="GV235" s="87" t="e">
        <f t="shared" si="562"/>
        <v>#DIV/0!</v>
      </c>
      <c r="GW235" s="87" t="str">
        <f t="shared" si="563"/>
        <v>-1.00</v>
      </c>
      <c r="GX235" s="129"/>
      <c r="GY235" s="93"/>
    </row>
    <row r="236" spans="1:207">
      <c r="A236" s="39">
        <f>'Picking Information'!B239</f>
        <v>0</v>
      </c>
      <c r="B236" s="40">
        <f>'Picking Information'!D239</f>
        <v>0</v>
      </c>
      <c r="C236" s="40">
        <f>'Picking Information'!E239</f>
        <v>0</v>
      </c>
      <c r="D236" s="45">
        <f>'Picking Information'!F239</f>
        <v>0</v>
      </c>
      <c r="E236" s="45">
        <v>1</v>
      </c>
      <c r="F236" s="121">
        <f>'Picking Information'!H239</f>
        <v>0</v>
      </c>
      <c r="G236" s="121">
        <f>'Picking Information'!I239</f>
        <v>0</v>
      </c>
      <c r="H236" s="121">
        <f>'Picking Information'!J239</f>
        <v>0</v>
      </c>
      <c r="I236" s="121">
        <f>'Picking Information'!K239</f>
        <v>0</v>
      </c>
      <c r="J236" s="121">
        <f t="shared" si="459"/>
        <v>0</v>
      </c>
      <c r="K236" s="121">
        <f t="shared" si="460"/>
        <v>0</v>
      </c>
      <c r="L236" s="121">
        <f t="shared" si="461"/>
        <v>0</v>
      </c>
      <c r="M236" s="121">
        <f>IF('Picking Information'!P239="N",'Calculations Page'!F236*1.5,'Calculations Page'!F236)</f>
        <v>0</v>
      </c>
      <c r="N236" s="46">
        <f>'Picking Information'!R239</f>
        <v>0</v>
      </c>
      <c r="O236" s="222"/>
      <c r="P236" s="47">
        <f t="shared" si="462"/>
        <v>0</v>
      </c>
      <c r="Q236" s="306">
        <f t="shared" si="463"/>
        <v>-1</v>
      </c>
      <c r="R236" s="47">
        <f t="shared" si="464"/>
        <v>1</v>
      </c>
      <c r="S236" s="47" t="e">
        <f t="shared" si="465"/>
        <v>#DIV/0!</v>
      </c>
      <c r="T236" s="47" t="e">
        <f t="shared" si="466"/>
        <v>#DIV/0!</v>
      </c>
      <c r="U236" s="47">
        <f t="shared" si="467"/>
        <v>0.77821011673151741</v>
      </c>
      <c r="V236" s="47" t="e">
        <f t="shared" si="468"/>
        <v>#DIV/0!</v>
      </c>
      <c r="W236" s="47" t="e">
        <f t="shared" si="469"/>
        <v>#DIV/0!</v>
      </c>
      <c r="X236" s="239" t="e">
        <f t="shared" si="470"/>
        <v>#DIV/0!</v>
      </c>
      <c r="Y236" s="306">
        <f t="shared" si="576"/>
        <v>-6350.29</v>
      </c>
      <c r="Z236" s="306">
        <f t="shared" si="577"/>
        <v>-5</v>
      </c>
      <c r="AA236" s="192"/>
      <c r="AB236" s="192"/>
      <c r="AC236" s="192"/>
      <c r="AD236" s="192"/>
      <c r="AE236" s="192"/>
      <c r="AF236" s="192"/>
      <c r="AG236" s="251">
        <f t="shared" si="564"/>
        <v>1433738424205.7283</v>
      </c>
      <c r="AH236" s="246">
        <f t="shared" si="471"/>
        <v>8608725199.2922001</v>
      </c>
      <c r="AI236" s="246">
        <f t="shared" si="565"/>
        <v>1691112105561.1543</v>
      </c>
      <c r="AJ236" s="246">
        <f t="shared" si="472"/>
        <v>13847555888.523577</v>
      </c>
      <c r="AK236" s="246">
        <f t="shared" si="566"/>
        <v>174546574.43947619</v>
      </c>
      <c r="AL236" s="246">
        <f t="shared" si="473"/>
        <v>79527107.403615773</v>
      </c>
      <c r="AM236" s="213">
        <f t="shared" si="578"/>
        <v>0</v>
      </c>
      <c r="AN236" s="256">
        <f t="shared" si="474"/>
        <v>1303284548.9639471</v>
      </c>
      <c r="AO236" s="252">
        <f t="shared" si="475"/>
        <v>1433738424205.7283</v>
      </c>
      <c r="AP236" s="252">
        <f t="shared" si="567"/>
        <v>-2.199E-3</v>
      </c>
      <c r="AQ236" s="252">
        <f t="shared" si="568"/>
        <v>-0.99998423165137618</v>
      </c>
      <c r="AR236" s="252">
        <f t="shared" si="476"/>
        <v>8608725199.2922001</v>
      </c>
      <c r="AS236" s="252">
        <f t="shared" si="569"/>
        <v>1.6318924942564423E-4</v>
      </c>
      <c r="AT236" s="252">
        <f t="shared" si="477"/>
        <v>-7.452123257462559E-2</v>
      </c>
      <c r="AU236" s="252">
        <f t="shared" si="478"/>
        <v>137290153.01859486</v>
      </c>
      <c r="AV236" s="252">
        <f t="shared" si="579"/>
        <v>9456562.6330664139</v>
      </c>
      <c r="AW236" s="252">
        <f t="shared" si="479"/>
        <v>996169.97067578149</v>
      </c>
      <c r="AX236" s="252">
        <f t="shared" si="580"/>
        <v>2673662207.5426502</v>
      </c>
      <c r="AY236" s="252">
        <f t="shared" si="581"/>
        <v>1691112105561.1543</v>
      </c>
      <c r="AZ236" s="252">
        <f t="shared" si="582"/>
        <v>-0.13029600894067567</v>
      </c>
      <c r="BA236" s="252">
        <f t="shared" si="583"/>
        <v>-1</v>
      </c>
      <c r="BB236" s="252">
        <f t="shared" si="584"/>
        <v>13847555888.523577</v>
      </c>
      <c r="BC236" s="252">
        <f t="shared" si="585"/>
        <v>5.34545603211162E-4</v>
      </c>
      <c r="BD236" s="252">
        <f t="shared" si="586"/>
        <v>-4.1025163014571245E-3</v>
      </c>
      <c r="BE236" s="252">
        <f t="shared" si="587"/>
        <v>26831629.130094022</v>
      </c>
      <c r="BF236" s="252">
        <f t="shared" si="480"/>
        <v>269331.52955150726</v>
      </c>
      <c r="BG236" s="252">
        <f t="shared" si="481"/>
        <v>124328.76421099737</v>
      </c>
      <c r="BH236" s="213"/>
      <c r="BI236" s="213"/>
      <c r="BJ236" s="213"/>
      <c r="BK236" s="213"/>
      <c r="BL236" s="213">
        <f t="shared" si="588"/>
        <v>0</v>
      </c>
      <c r="BM236" s="485">
        <f>(($AC$20-'ICPMS Data'!V237)/('ICPMS Data'!V237/$AC$12-1)*AG236)</f>
        <v>-1850960534.9337795</v>
      </c>
      <c r="BN236" s="485">
        <f t="shared" si="482"/>
        <v>1433738424205.7283</v>
      </c>
      <c r="BO236" s="485">
        <f>$AC$33-'ICPMS Data'!V237</f>
        <v>9.9999999999999995E-7</v>
      </c>
      <c r="BP236" s="485">
        <f>'ICPMS Data'!V237/$AC$12-1</f>
        <v>-1</v>
      </c>
      <c r="BQ236" s="485">
        <f t="shared" si="483"/>
        <v>8608725199.2922001</v>
      </c>
      <c r="BR236" s="485">
        <f>SQRT($AD$33^2+'ICPMS Data'!W237^2)</f>
        <v>1.0000000000000001E-9</v>
      </c>
      <c r="BS236" s="485" t="e">
        <f>BP236*SQRT(('ICPMS Data'!W237/'ICPMS Data'!V237)^2+($AE$12/$AC$12)^2)</f>
        <v>#DIV/0!</v>
      </c>
      <c r="BT236" s="485" t="e">
        <f t="shared" si="484"/>
        <v>#DIV/0!</v>
      </c>
      <c r="BU236" s="485">
        <f t="shared" si="589"/>
        <v>-13430470.148556642</v>
      </c>
      <c r="BV236" s="485" t="e">
        <f t="shared" si="485"/>
        <v>#DIV/0!</v>
      </c>
      <c r="BW236" s="485">
        <f>AI236*(($AC$21-'ICPMS Data'!X237)/('ICPMS Data'!X237/$AC$13-1))</f>
        <v>-217673186930.44394</v>
      </c>
      <c r="BX236" s="485">
        <f t="shared" si="486"/>
        <v>1691112105561.1543</v>
      </c>
      <c r="BY236" s="485">
        <f>$AC$34-'ICPMS Data'!X237</f>
        <v>9.9999999999999995E-7</v>
      </c>
      <c r="BZ236" s="485">
        <f>'ICPMS Data'!X237/$AC$13-1</f>
        <v>-1</v>
      </c>
      <c r="CA236" s="485">
        <f t="shared" si="487"/>
        <v>13847555888.523577</v>
      </c>
      <c r="CB236" s="485">
        <f>SQRT($AD$34^2+'ICPMS Data'!Y237^2)</f>
        <v>1.0000000000000001E-9</v>
      </c>
      <c r="CC236" s="485" t="e">
        <f>BZ236*SQRT(('ICPMS Data'!Y237/'ICPMS Data'!X237)^2+($AE$13/$AC$13)^2)</f>
        <v>#DIV/0!</v>
      </c>
      <c r="CD236" s="485" t="e">
        <f t="shared" si="488"/>
        <v>#DIV/0!</v>
      </c>
      <c r="CE236" s="485">
        <f>AK236*'ICPMS Data'!Z237</f>
        <v>0</v>
      </c>
      <c r="CF236" s="485" t="e">
        <f>CE236*SQRT((AL236/AK236)^2+('ICPMS Data'!AA237/'ICPMS Data'!Z237)^2)</f>
        <v>#DIV/0!</v>
      </c>
      <c r="CG236" s="213">
        <f t="shared" si="489"/>
        <v>0</v>
      </c>
      <c r="CH236" s="262">
        <f t="shared" si="490"/>
        <v>-3154245083.8977265</v>
      </c>
      <c r="CI236" s="257" t="e">
        <f t="shared" si="491"/>
        <v>#DIV/0!</v>
      </c>
      <c r="CJ236" s="257">
        <f t="shared" si="590"/>
        <v>-22887032.781623054</v>
      </c>
      <c r="CK236" s="257" t="e">
        <f t="shared" si="492"/>
        <v>#DIV/0!</v>
      </c>
      <c r="CL236" s="262">
        <f t="shared" si="493"/>
        <v>-220346849137.9866</v>
      </c>
      <c r="CM236" s="257" t="e">
        <f t="shared" si="494"/>
        <v>#DIV/0!</v>
      </c>
      <c r="CN236" s="262">
        <f t="shared" si="495"/>
        <v>-269331.52955150726</v>
      </c>
      <c r="CO236" s="257" t="e">
        <f t="shared" si="496"/>
        <v>#DIV/0!</v>
      </c>
      <c r="CP236" s="286"/>
      <c r="CQ236" s="218">
        <f t="shared" si="497"/>
        <v>0</v>
      </c>
      <c r="CR236" s="48" t="e">
        <f t="shared" si="498"/>
        <v>#DIV/0!</v>
      </c>
      <c r="CS236" s="219">
        <f t="shared" si="499"/>
        <v>0</v>
      </c>
      <c r="CT236" s="219" t="e">
        <f t="shared" si="500"/>
        <v>#DIV/0!</v>
      </c>
      <c r="CU236" s="323" t="e">
        <f t="shared" si="501"/>
        <v>#DIV/0!</v>
      </c>
      <c r="CV236" s="219">
        <f t="shared" si="502"/>
        <v>0</v>
      </c>
      <c r="CW236" s="219" t="e">
        <f t="shared" si="503"/>
        <v>#DIV/0!</v>
      </c>
      <c r="CX236" s="323" t="e">
        <f t="shared" si="504"/>
        <v>#DIV/0!</v>
      </c>
      <c r="CY236" s="48">
        <f t="shared" si="505"/>
        <v>0</v>
      </c>
      <c r="CZ236" s="48" t="e">
        <f t="shared" si="506"/>
        <v>#DIV/0!</v>
      </c>
      <c r="DA236" s="323" t="e">
        <f t="shared" si="507"/>
        <v>#DIV/0!</v>
      </c>
      <c r="DB236" s="219">
        <f t="shared" si="508"/>
        <v>0</v>
      </c>
      <c r="DC236" s="219">
        <f t="shared" si="509"/>
        <v>0</v>
      </c>
      <c r="DD236" s="213"/>
      <c r="DE236" s="267">
        <f t="shared" si="510"/>
        <v>0</v>
      </c>
      <c r="DF236" s="263" t="e">
        <f t="shared" si="511"/>
        <v>#DIV/0!</v>
      </c>
      <c r="DG236" s="263">
        <f t="shared" si="512"/>
        <v>0</v>
      </c>
      <c r="DH236" s="263" t="e">
        <f t="shared" si="513"/>
        <v>#DIV/0!</v>
      </c>
      <c r="DI236" s="263">
        <f t="shared" si="514"/>
        <v>0</v>
      </c>
      <c r="DJ236" s="268">
        <f t="shared" si="515"/>
        <v>0</v>
      </c>
      <c r="DL236" s="49">
        <f>'He Data'!P238/(1000000000*22413.6)</f>
        <v>0</v>
      </c>
      <c r="DM236" s="45" t="e">
        <f>DL236*('He Data'!Q238/'He Data'!P238)</f>
        <v>#DIV/0!</v>
      </c>
      <c r="DN236" s="50">
        <f t="shared" si="516"/>
        <v>0</v>
      </c>
      <c r="DO236" s="51" t="e">
        <f>DN236*('He Data'!Q238/'He Data'!P238)</f>
        <v>#DIV/0!</v>
      </c>
      <c r="DP236" s="50" t="e">
        <f t="shared" si="517"/>
        <v>#DIV/0!</v>
      </c>
      <c r="DQ236" s="50" t="e">
        <f t="shared" si="518"/>
        <v>#DIV/0!</v>
      </c>
      <c r="DR236" s="50">
        <f>('He Data'!P238/1000000000)*0.0000000008107131194</f>
        <v>0</v>
      </c>
      <c r="DS236" s="50">
        <f>('He Data'!P238/1000000000)/3785.41178*42</f>
        <v>0</v>
      </c>
      <c r="DW236" s="213">
        <f t="shared" si="591"/>
        <v>0</v>
      </c>
      <c r="DX236" s="324" t="e">
        <f t="shared" si="592"/>
        <v>#DIV/0!</v>
      </c>
      <c r="DY236" s="325" t="e">
        <f t="shared" si="519"/>
        <v>#DIV/0!</v>
      </c>
      <c r="DZ236" s="326" t="e">
        <f t="shared" si="520"/>
        <v>#DIV/0!</v>
      </c>
      <c r="EA236" s="326" t="e">
        <f t="shared" si="521"/>
        <v>#DIV/0!</v>
      </c>
      <c r="EB236" s="324" t="e">
        <f t="shared" si="522"/>
        <v>#DIV/0!</v>
      </c>
      <c r="EC236" s="326" t="e">
        <f t="shared" si="523"/>
        <v>#DIV/0!</v>
      </c>
      <c r="ED236" s="324" t="e">
        <f t="shared" si="524"/>
        <v>#DIV/0!</v>
      </c>
      <c r="EE236" s="326"/>
      <c r="EF236" s="457">
        <f>'Picking Information'!B239</f>
        <v>0</v>
      </c>
      <c r="EG236" s="459">
        <f>'Picking Information'!C239</f>
        <v>0</v>
      </c>
      <c r="EH236" s="510">
        <f>IF($EG236="a",'Alpha Ejection Compiler'!G236,IF($EG236="z",'Alpha Ejection Compiler'!N236,IF($EG236="t",'Alpha Ejection Compiler'!U236,IF($EG236="m",'Alpha Ejection Compiler'!AB236,-1))))</f>
        <v>-1</v>
      </c>
      <c r="EI236" s="511">
        <f>'Alpha Ejection Compiler'!E236</f>
        <v>-1</v>
      </c>
      <c r="EJ236" s="30">
        <f>IF($EG236="a",'Alpha Ejection Compiler'!H236,IF($EG236="z",'Alpha Ejection Compiler'!O236,IF($EG236="t",'Alpha Ejection Compiler'!V236,IF($EG236="m",'Alpha Ejection Compiler'!AC236,-1))))</f>
        <v>-1</v>
      </c>
      <c r="EK236" s="30">
        <f>IF($EG236="a",'Alpha Ejection Compiler'!I236,IF($EG236="z",'Alpha Ejection Compiler'!P236,IF($EG236="t",'Alpha Ejection Compiler'!W236,IF($EG236="m",'Alpha Ejection Compiler'!AD236,-1))))</f>
        <v>-1</v>
      </c>
      <c r="EL236" s="30">
        <f>IF($EG236="a",'Alpha Ejection Compiler'!J236,IF($EG236="z",'Alpha Ejection Compiler'!Q236,IF($EG236="t",'Alpha Ejection Compiler'!X236,IF($EG236="m",'Alpha Ejection Compiler'!AE236,-1))))</f>
        <v>-1</v>
      </c>
      <c r="EM236" s="30">
        <f>IF($EG236="a",'Alpha Ejection Compiler'!K236,IF($EG236="z",'Alpha Ejection Compiler'!R236,IF($EG236="t",'Alpha Ejection Compiler'!Y236,IF($EG236="m",'Alpha Ejection Compiler'!AF236,-1))))</f>
        <v>-1</v>
      </c>
      <c r="EN236" s="30">
        <f t="shared" si="525"/>
        <v>-1</v>
      </c>
      <c r="EO236" s="30" t="e">
        <f t="shared" si="526"/>
        <v>#DIV/0!</v>
      </c>
      <c r="EP236" s="213">
        <f t="shared" si="593"/>
        <v>0</v>
      </c>
      <c r="EQ236" s="474" t="e">
        <f t="shared" si="594"/>
        <v>#DIV/0!</v>
      </c>
      <c r="ER236" s="475" t="e">
        <f t="shared" si="527"/>
        <v>#DIV/0!</v>
      </c>
      <c r="ES236" s="473" t="e">
        <f t="shared" si="528"/>
        <v>#DIV/0!</v>
      </c>
      <c r="ET236" s="476" t="e">
        <f t="shared" si="529"/>
        <v>#DIV/0!</v>
      </c>
      <c r="EU236" s="478" t="e">
        <f t="shared" si="530"/>
        <v>#DIV/0!</v>
      </c>
      <c r="EV236" s="477" t="e">
        <f t="shared" si="531"/>
        <v>#DIV/0!</v>
      </c>
      <c r="EW236" s="474" t="e">
        <f t="shared" si="532"/>
        <v>#DIV/0!</v>
      </c>
      <c r="EX236" s="474"/>
      <c r="EZ236" s="128">
        <f t="shared" si="533"/>
        <v>0</v>
      </c>
      <c r="FA236" s="63">
        <f t="shared" si="534"/>
        <v>0</v>
      </c>
      <c r="FB236" s="67">
        <f t="shared" si="535"/>
        <v>0</v>
      </c>
      <c r="FC236" s="63">
        <f t="shared" si="536"/>
        <v>0</v>
      </c>
      <c r="FD236" s="63">
        <f t="shared" si="537"/>
        <v>0</v>
      </c>
      <c r="FE236" s="67" t="e">
        <f t="shared" si="538"/>
        <v>#DIV/0!</v>
      </c>
      <c r="FF236" s="67" t="e">
        <f t="shared" si="539"/>
        <v>#DIV/0!</v>
      </c>
      <c r="FG236" s="64" t="e">
        <f t="shared" si="540"/>
        <v>#DIV/0!</v>
      </c>
      <c r="FH236" s="65" t="e">
        <f t="shared" si="541"/>
        <v>#DIV/0!</v>
      </c>
      <c r="FI236" s="65" t="e">
        <f t="shared" si="542"/>
        <v>#DIV/0!</v>
      </c>
      <c r="FJ236" s="65" t="e">
        <f t="shared" si="543"/>
        <v>#DIV/0!</v>
      </c>
      <c r="FK236" s="63">
        <f t="shared" si="544"/>
        <v>0</v>
      </c>
      <c r="FL236" s="63" t="e">
        <f t="shared" si="545"/>
        <v>#DIV/0!</v>
      </c>
      <c r="FM236" s="63" t="e">
        <f t="shared" si="546"/>
        <v>#DIV/0!</v>
      </c>
      <c r="FN236" s="65" t="e">
        <f t="shared" si="598"/>
        <v>#DIV/0!</v>
      </c>
      <c r="FO236" s="66" t="e">
        <f t="shared" si="547"/>
        <v>#DIV/0!</v>
      </c>
      <c r="FQ236" s="73">
        <f>IF('Picking Information'!U239="Y",'Calculations Page'!FG236,-1)</f>
        <v>-1</v>
      </c>
      <c r="FR236" s="72">
        <f>IF('Picking Information'!U239="Y",'Calculations Page'!FN236,-1)</f>
        <v>-1</v>
      </c>
      <c r="FS236" s="72" t="e">
        <f>IF('Picking Information'!A239="Y",1,'Calculations Page'!X236)</f>
        <v>#DIV/0!</v>
      </c>
      <c r="FT236" s="72">
        <f t="shared" si="596"/>
        <v>99.853999999999999</v>
      </c>
      <c r="FU236" s="72" t="e">
        <f t="shared" si="548"/>
        <v>#DIV/0!</v>
      </c>
      <c r="FV236" s="72" t="e">
        <f t="shared" si="597"/>
        <v>#DIV/0!</v>
      </c>
      <c r="FW236" s="74" t="e">
        <f t="shared" si="549"/>
        <v>#DIV/0!</v>
      </c>
      <c r="FY236" s="79">
        <f t="shared" si="570"/>
        <v>0</v>
      </c>
      <c r="FZ236" s="80" t="e">
        <f t="shared" si="571"/>
        <v>#DIV/0!</v>
      </c>
      <c r="GA236" s="80">
        <f>(DE236/1000)/'Calculations Page'!EH236</f>
        <v>0</v>
      </c>
      <c r="GB236" s="80" t="e">
        <f t="shared" si="572"/>
        <v>#DIV/0!</v>
      </c>
      <c r="GC236" s="80">
        <f>(DG236/1000)/'Calculations Page'!EH236</f>
        <v>0</v>
      </c>
      <c r="GD236" s="80" t="e">
        <f t="shared" si="573"/>
        <v>#DIV/0!</v>
      </c>
      <c r="GE236" s="80">
        <f>(DI236/1000)/'Calculations Page'!EH236</f>
        <v>0</v>
      </c>
      <c r="GF236" s="80" t="e">
        <f t="shared" si="574"/>
        <v>#DIV/0!</v>
      </c>
      <c r="GG236" s="81">
        <f t="shared" si="550"/>
        <v>0</v>
      </c>
      <c r="GH236" s="516">
        <f t="shared" si="575"/>
        <v>0</v>
      </c>
      <c r="GI236" s="515"/>
      <c r="GJ236" s="243"/>
      <c r="GK236" s="85" t="str">
        <f t="shared" si="551"/>
        <v>0.000</v>
      </c>
      <c r="GL236" s="86" t="e">
        <f t="shared" si="552"/>
        <v>#DIV/0!</v>
      </c>
      <c r="GM236" s="86" t="str">
        <f t="shared" si="553"/>
        <v>0.00</v>
      </c>
      <c r="GN236" s="86" t="e">
        <f t="shared" si="554"/>
        <v>#DIV/0!</v>
      </c>
      <c r="GO236" s="86" t="str">
        <f t="shared" si="555"/>
        <v>0.00</v>
      </c>
      <c r="GP236" s="86" t="e">
        <f t="shared" si="556"/>
        <v>#DIV/0!</v>
      </c>
      <c r="GQ236" s="86" t="str">
        <f t="shared" si="557"/>
        <v>0.00</v>
      </c>
      <c r="GR236" s="86" t="e">
        <f t="shared" si="558"/>
        <v>#DIV/0!</v>
      </c>
      <c r="GS236" s="86" t="str">
        <f t="shared" si="559"/>
        <v>-1.00</v>
      </c>
      <c r="GT236" s="86" t="e">
        <f t="shared" si="560"/>
        <v>#DIV/0!</v>
      </c>
      <c r="GU236" s="86" t="e">
        <f t="shared" si="561"/>
        <v>#DIV/0!</v>
      </c>
      <c r="GV236" s="87" t="e">
        <f t="shared" si="562"/>
        <v>#DIV/0!</v>
      </c>
      <c r="GW236" s="87" t="str">
        <f t="shared" si="563"/>
        <v>-1.00</v>
      </c>
      <c r="GX236" s="129"/>
      <c r="GY236" s="93"/>
    </row>
    <row r="237" spans="1:207">
      <c r="A237" s="39">
        <f>'Picking Information'!B240</f>
        <v>0</v>
      </c>
      <c r="B237" s="40">
        <f>'Picking Information'!D240</f>
        <v>0</v>
      </c>
      <c r="C237" s="40">
        <f>'Picking Information'!E240</f>
        <v>0</v>
      </c>
      <c r="D237" s="45">
        <f>'Picking Information'!F240</f>
        <v>0</v>
      </c>
      <c r="E237" s="45">
        <v>1</v>
      </c>
      <c r="F237" s="121">
        <f>'Picking Information'!H240</f>
        <v>0</v>
      </c>
      <c r="G237" s="121">
        <f>'Picking Information'!I240</f>
        <v>0</v>
      </c>
      <c r="H237" s="121">
        <f>'Picking Information'!J240</f>
        <v>0</v>
      </c>
      <c r="I237" s="121">
        <f>'Picking Information'!K240</f>
        <v>0</v>
      </c>
      <c r="J237" s="121">
        <f t="shared" ref="J237:J253" si="599">(F237+H237)/2</f>
        <v>0</v>
      </c>
      <c r="K237" s="121">
        <f t="shared" ref="K237:K253" si="600">(G237+I237)/2</f>
        <v>0</v>
      </c>
      <c r="L237" s="121">
        <f t="shared" ref="L237:L253" si="601">K237/2</f>
        <v>0</v>
      </c>
      <c r="M237" s="121">
        <f>IF('Picking Information'!P240="N",'Calculations Page'!F237*1.5,'Calculations Page'!F237)</f>
        <v>0</v>
      </c>
      <c r="N237" s="46">
        <f>'Picking Information'!R240</f>
        <v>0</v>
      </c>
      <c r="O237" s="222"/>
      <c r="P237" s="47">
        <f t="shared" ref="P237:P253" si="602">IF(N237="apatite",3.2*(J237/10000)*3*((K237/20000)^2)*SIN(PI()/3),4.65*(J237/10000)*(G237/10000)*(I237/10000))</f>
        <v>0</v>
      </c>
      <c r="Q237" s="306">
        <f t="shared" ref="Q237:Q253" si="603">EH237</f>
        <v>-1</v>
      </c>
      <c r="R237" s="47">
        <f t="shared" ref="R237:R253" si="604">IF(CL237&lt;0,1,CL237/(CH237+CJ237))</f>
        <v>1</v>
      </c>
      <c r="S237" s="47" t="e">
        <f t="shared" ref="S237:S253" si="605">(2.31*M237+2*L237)/(L237*M237)</f>
        <v>#DIV/0!</v>
      </c>
      <c r="T237" s="47" t="e">
        <f t="shared" ref="T237:T253" si="606">(4*M237+2*K237)/(M237*K237)</f>
        <v>#DIV/0!</v>
      </c>
      <c r="U237" s="47">
        <f t="shared" ref="U237:U253" si="607">1/(1.04+0.245*R237)</f>
        <v>0.77821011673151741</v>
      </c>
      <c r="V237" s="47" t="e">
        <f t="shared" ref="V237:V253" si="608">IF(N237="apatite",1+(-5.13)*S237+6.78*S237^2,1+(-4.07)*T237+4.92*T237^2)</f>
        <v>#DIV/0!</v>
      </c>
      <c r="W237" s="47" t="e">
        <f t="shared" ref="W237:W253" si="609">IF(N237="apatite",1+S237*(-5.9)+8.99*S237^2,1+(-4.53)*T237+5.59*T237^2)</f>
        <v>#DIV/0!</v>
      </c>
      <c r="X237" s="239" t="e">
        <f t="shared" ref="X237:X253" si="610">IF(E237&gt;1,-1,U237*V237+(1-U237)*W237)</f>
        <v>#DIV/0!</v>
      </c>
      <c r="Y237" s="306">
        <f t="shared" si="576"/>
        <v>-6350.29</v>
      </c>
      <c r="Z237" s="306">
        <f t="shared" si="577"/>
        <v>-5</v>
      </c>
      <c r="AA237" s="192"/>
      <c r="AB237" s="192"/>
      <c r="AC237" s="192"/>
      <c r="AD237" s="192"/>
      <c r="AE237" s="192"/>
      <c r="AF237" s="192"/>
      <c r="AG237" s="251">
        <f t="shared" si="564"/>
        <v>1433738424205.7283</v>
      </c>
      <c r="AH237" s="246">
        <f t="shared" ref="AH237:AH253" si="611">($AD$16/$AC$16)*AG237</f>
        <v>8608725199.2922001</v>
      </c>
      <c r="AI237" s="246">
        <f t="shared" si="565"/>
        <v>1691112105561.1543</v>
      </c>
      <c r="AJ237" s="246">
        <f t="shared" ref="AJ237:AJ253" si="612">($AD$17/$AC$17)*AI237</f>
        <v>13847555888.523577</v>
      </c>
      <c r="AK237" s="246">
        <f t="shared" si="566"/>
        <v>174546574.43947619</v>
      </c>
      <c r="AL237" s="246">
        <f t="shared" ref="AL237:AL253" si="613">($AD$18/$AC$18)*AK237</f>
        <v>79527107.403615773</v>
      </c>
      <c r="AM237" s="213">
        <f t="shared" si="578"/>
        <v>0</v>
      </c>
      <c r="AN237" s="256">
        <f t="shared" ref="AN237:AN253" si="614">(($AC$20-$AC$24)/($AC$24/$AC$12-1)*AG237)</f>
        <v>1303284548.9639471</v>
      </c>
      <c r="AO237" s="252">
        <f t="shared" ref="AO237:AO253" si="615">AG237</f>
        <v>1433738424205.7283</v>
      </c>
      <c r="AP237" s="252">
        <f t="shared" si="567"/>
        <v>-2.199E-3</v>
      </c>
      <c r="AQ237" s="252">
        <f t="shared" si="568"/>
        <v>-0.99998423165137618</v>
      </c>
      <c r="AR237" s="252">
        <f t="shared" ref="AR237:AR253" si="616">AH237</f>
        <v>8608725199.2922001</v>
      </c>
      <c r="AS237" s="252">
        <f t="shared" si="569"/>
        <v>1.6318924942564423E-4</v>
      </c>
      <c r="AT237" s="252">
        <f t="shared" ref="AT237:AT253" si="617">AQ237*SQRT(($AD$24/$AC$24)^2+($AE$12/$AC$12)^2)</f>
        <v>-7.452123257462559E-2</v>
      </c>
      <c r="AU237" s="252">
        <f t="shared" ref="AU237:AU253" si="618">AN237*SQRT((AR237/AO237)^2+(AS237/AP237)^2+(AT237/AQ237)^2)</f>
        <v>137290153.01859486</v>
      </c>
      <c r="AV237" s="252">
        <f t="shared" si="579"/>
        <v>9456562.6330664139</v>
      </c>
      <c r="AW237" s="252">
        <f t="shared" ref="AW237:AW253" si="619">(AU237/AN237)*AV237</f>
        <v>996169.97067578149</v>
      </c>
      <c r="AX237" s="252">
        <f t="shared" si="580"/>
        <v>2673662207.5426502</v>
      </c>
      <c r="AY237" s="252">
        <f t="shared" si="581"/>
        <v>1691112105561.1543</v>
      </c>
      <c r="AZ237" s="252">
        <f t="shared" si="582"/>
        <v>-0.13029600894067567</v>
      </c>
      <c r="BA237" s="252">
        <f t="shared" si="583"/>
        <v>-1</v>
      </c>
      <c r="BB237" s="252">
        <f t="shared" si="584"/>
        <v>13847555888.523577</v>
      </c>
      <c r="BC237" s="252">
        <f t="shared" si="585"/>
        <v>5.34545603211162E-4</v>
      </c>
      <c r="BD237" s="252">
        <f t="shared" si="586"/>
        <v>-4.1025163014571245E-3</v>
      </c>
      <c r="BE237" s="252">
        <f t="shared" si="587"/>
        <v>26831629.130094022</v>
      </c>
      <c r="BF237" s="252">
        <f t="shared" ref="BF237:BF253" si="620">AK237*$AC$26</f>
        <v>269331.52955150726</v>
      </c>
      <c r="BG237" s="252">
        <f t="shared" ref="BG237:BG253" si="621">BF237*SQRT((AL237/AK237)^2+($AD$24/$AC$24)^2)</f>
        <v>124328.76421099737</v>
      </c>
      <c r="BH237" s="213"/>
      <c r="BI237" s="213"/>
      <c r="BJ237" s="213"/>
      <c r="BK237" s="213"/>
      <c r="BL237" s="213">
        <f t="shared" si="588"/>
        <v>0</v>
      </c>
      <c r="BM237" s="485">
        <f>(($AC$20-'ICPMS Data'!V238)/('ICPMS Data'!V238/$AC$12-1)*AG237)</f>
        <v>-1850960534.9337795</v>
      </c>
      <c r="BN237" s="485">
        <f t="shared" ref="BN237:BN253" si="622">AG237</f>
        <v>1433738424205.7283</v>
      </c>
      <c r="BO237" s="485">
        <f>$AC$33-'ICPMS Data'!V238</f>
        <v>9.9999999999999995E-7</v>
      </c>
      <c r="BP237" s="485">
        <f>'ICPMS Data'!V238/$AC$12-1</f>
        <v>-1</v>
      </c>
      <c r="BQ237" s="485">
        <f t="shared" ref="BQ237:BQ253" si="623">AH237</f>
        <v>8608725199.2922001</v>
      </c>
      <c r="BR237" s="485">
        <f>SQRT($AD$33^2+'ICPMS Data'!W238^2)</f>
        <v>1.0000000000000001E-9</v>
      </c>
      <c r="BS237" s="485" t="e">
        <f>BP237*SQRT(('ICPMS Data'!W238/'ICPMS Data'!V238)^2+($AE$12/$AC$12)^2)</f>
        <v>#DIV/0!</v>
      </c>
      <c r="BT237" s="485" t="e">
        <f t="shared" ref="BT237:BT253" si="624">BM237*SQRT((BQ237/BN237)^2+(BR237/BO237)^2+(BS237/BP237)^2)</f>
        <v>#DIV/0!</v>
      </c>
      <c r="BU237" s="485">
        <f t="shared" si="589"/>
        <v>-13430470.148556642</v>
      </c>
      <c r="BV237" s="485" t="e">
        <f t="shared" ref="BV237:BV253" si="625">(BT237/BM237)*BU237</f>
        <v>#DIV/0!</v>
      </c>
      <c r="BW237" s="485">
        <f>AI237*(($AC$21-'ICPMS Data'!X238)/('ICPMS Data'!X238/$AC$13-1))</f>
        <v>-217673186930.44394</v>
      </c>
      <c r="BX237" s="485">
        <f t="shared" ref="BX237:BX253" si="626">AI237</f>
        <v>1691112105561.1543</v>
      </c>
      <c r="BY237" s="485">
        <f>$AC$34-'ICPMS Data'!X238</f>
        <v>9.9999999999999995E-7</v>
      </c>
      <c r="BZ237" s="485">
        <f>'ICPMS Data'!X238/$AC$13-1</f>
        <v>-1</v>
      </c>
      <c r="CA237" s="485">
        <f t="shared" ref="CA237:CA253" si="627">AJ237</f>
        <v>13847555888.523577</v>
      </c>
      <c r="CB237" s="485">
        <f>SQRT($AD$34^2+'ICPMS Data'!Y238^2)</f>
        <v>1.0000000000000001E-9</v>
      </c>
      <c r="CC237" s="485" t="e">
        <f>BZ237*SQRT(('ICPMS Data'!Y238/'ICPMS Data'!X238)^2+($AE$13/$AC$13)^2)</f>
        <v>#DIV/0!</v>
      </c>
      <c r="CD237" s="485" t="e">
        <f t="shared" ref="CD237:CD253" si="628">BW237*SQRT((CA237/BX237)^2+(CB237/BY237)^2+(CC237/BZ237)^2)</f>
        <v>#DIV/0!</v>
      </c>
      <c r="CE237" s="485">
        <f>AK237*'ICPMS Data'!Z238</f>
        <v>0</v>
      </c>
      <c r="CF237" s="485" t="e">
        <f>CE237*SQRT((AL237/AK237)^2+('ICPMS Data'!AA238/'ICPMS Data'!Z238)^2)</f>
        <v>#DIV/0!</v>
      </c>
      <c r="CG237" s="213">
        <f t="shared" ref="CG237:CG253" si="629">C237</f>
        <v>0</v>
      </c>
      <c r="CH237" s="262">
        <f t="shared" ref="CH237:CH253" si="630">BM237-AN237</f>
        <v>-3154245083.8977265</v>
      </c>
      <c r="CI237" s="257" t="e">
        <f t="shared" ref="CI237:CI253" si="631">SQRT(BT237^2+AU237^2)</f>
        <v>#DIV/0!</v>
      </c>
      <c r="CJ237" s="257">
        <f t="shared" si="590"/>
        <v>-22887032.781623054</v>
      </c>
      <c r="CK237" s="257" t="e">
        <f t="shared" ref="CK237:CK253" si="632">SQRT(BV237^2+AW237^2)</f>
        <v>#DIV/0!</v>
      </c>
      <c r="CL237" s="262">
        <f t="shared" ref="CL237:CL253" si="633">BW237-AX237</f>
        <v>-220346849137.9866</v>
      </c>
      <c r="CM237" s="257" t="e">
        <f t="shared" ref="CM237:CM253" si="634">SQRT(CD237^2+BE237^2)</f>
        <v>#DIV/0!</v>
      </c>
      <c r="CN237" s="262">
        <f t="shared" ref="CN237:CN253" si="635">CE237-BF237</f>
        <v>-269331.52955150726</v>
      </c>
      <c r="CO237" s="257" t="e">
        <f t="shared" ref="CO237:CO253" si="636">SQRT(CF237^2+BG237^2)</f>
        <v>#DIV/0!</v>
      </c>
      <c r="CP237" s="286"/>
      <c r="CQ237" s="218">
        <f t="shared" ref="CQ237:CQ253" si="637">CS237+CV237</f>
        <v>0</v>
      </c>
      <c r="CR237" s="48" t="e">
        <f t="shared" ref="CR237:CR253" si="638">SQRT(CT237^2+CW237^2)</f>
        <v>#DIV/0!</v>
      </c>
      <c r="CS237" s="219">
        <f t="shared" ref="CS237:CS253" si="639">IF(CH237&lt;0,0,CH237/6.02E+23)</f>
        <v>0</v>
      </c>
      <c r="CT237" s="219" t="e">
        <f t="shared" ref="CT237:CT253" si="640">IF(CS237&lt;0,0,CI237/6.02E+23)</f>
        <v>#DIV/0!</v>
      </c>
      <c r="CU237" s="323" t="e">
        <f t="shared" ref="CU237:CU253" si="641">8*CS237/(8*$CS237+7*$CV237+6*$CY237)</f>
        <v>#DIV/0!</v>
      </c>
      <c r="CV237" s="219">
        <f t="shared" ref="CV237:CV253" si="642">IF(CJ237&lt;0,0,CJ237/6.02E+23)</f>
        <v>0</v>
      </c>
      <c r="CW237" s="219" t="e">
        <f t="shared" ref="CW237:CW253" si="643">IF(CV237&lt;0,0,CK237/6.02E+23)</f>
        <v>#DIV/0!</v>
      </c>
      <c r="CX237" s="323" t="e">
        <f t="shared" ref="CX237:CX253" si="644">7*CV237/(8*$CS237+7*$CV237+6*$CY237)</f>
        <v>#DIV/0!</v>
      </c>
      <c r="CY237" s="48">
        <f t="shared" ref="CY237:CY253" si="645">IF(CL237&lt;0,0,CL237/6.02E+23)</f>
        <v>0</v>
      </c>
      <c r="CZ237" s="48" t="e">
        <f t="shared" ref="CZ237:CZ253" si="646">IF(CM237&lt;0,0,CM237/6.02E+23)</f>
        <v>#DIV/0!</v>
      </c>
      <c r="DA237" s="323" t="e">
        <f t="shared" ref="DA237:DA253" si="647">6*CY237/(8*$CS237+7*$CV237+6*$CY237)</f>
        <v>#DIV/0!</v>
      </c>
      <c r="DB237" s="219">
        <f t="shared" ref="DB237:DB253" si="648">IF(CN237&lt;0,0,CN237/6.02E+23)</f>
        <v>0</v>
      </c>
      <c r="DC237" s="219">
        <f t="shared" ref="DC237:DC253" si="649">IF(DB237&gt;0,CO237/6.02E+23,0)</f>
        <v>0</v>
      </c>
      <c r="DD237" s="213"/>
      <c r="DE237" s="267">
        <f t="shared" ref="DE237:DE253" si="650">CQ237*238030000000</f>
        <v>0</v>
      </c>
      <c r="DF237" s="263" t="e">
        <f t="shared" ref="DF237:DF253" si="651">CR237*238030000000</f>
        <v>#DIV/0!</v>
      </c>
      <c r="DG237" s="263">
        <f t="shared" ref="DG237:DG253" si="652">IF(CY237&lt;0,0,CY237*232040000000)</f>
        <v>0</v>
      </c>
      <c r="DH237" s="263" t="e">
        <f t="shared" ref="DH237:DH253" si="653">IF(CZ237&lt;0,0,CZ237*232040000000)</f>
        <v>#DIV/0!</v>
      </c>
      <c r="DI237" s="263">
        <f t="shared" ref="DI237:DI253" si="654">DB237*147000000000</f>
        <v>0</v>
      </c>
      <c r="DJ237" s="268">
        <f t="shared" ref="DJ237:DJ253" si="655">DC237*147000000000</f>
        <v>0</v>
      </c>
      <c r="DL237" s="49">
        <f>'He Data'!P239/(1000000000*22413.6)</f>
        <v>0</v>
      </c>
      <c r="DM237" s="45" t="e">
        <f>DL237*('He Data'!Q239/'He Data'!P239)</f>
        <v>#DIV/0!</v>
      </c>
      <c r="DN237" s="50">
        <f t="shared" ref="DN237:DN253" si="656">DL237*6.022E+23</f>
        <v>0</v>
      </c>
      <c r="DO237" s="51" t="e">
        <f>DN237*('He Data'!Q239/'He Data'!P239)</f>
        <v>#DIV/0!</v>
      </c>
      <c r="DP237" s="50" t="e">
        <f t="shared" ref="DP237:DP253" si="657">DL237/X237</f>
        <v>#DIV/0!</v>
      </c>
      <c r="DQ237" s="50" t="e">
        <f t="shared" ref="DQ237:DQ253" si="658">(DM237/DL237)*DP237</f>
        <v>#DIV/0!</v>
      </c>
      <c r="DR237" s="50">
        <f>('He Data'!P239/1000000000)*0.0000000008107131194</f>
        <v>0</v>
      </c>
      <c r="DS237" s="50">
        <f>('He Data'!P239/1000000000)/3785.41178*42</f>
        <v>0</v>
      </c>
      <c r="DW237" s="213">
        <f t="shared" si="591"/>
        <v>0</v>
      </c>
      <c r="DX237" s="324" t="e">
        <f t="shared" si="592"/>
        <v>#DIV/0!</v>
      </c>
      <c r="DY237" s="325" t="e">
        <f t="shared" ref="DY237:DY253" si="659">DX237*SQRT($CU237*($CT237/$CS237)^2+$CX237*(($CW237/$CV237)^2+$DA237*($CZ237/$CY237)^2))</f>
        <v>#DIV/0!</v>
      </c>
      <c r="DZ237" s="326" t="e">
        <f t="shared" ref="DZ237:DZ253" si="660">DX237*1000000</f>
        <v>#DIV/0!</v>
      </c>
      <c r="EA237" s="326" t="e">
        <f t="shared" ref="EA237:EA253" si="661">8*CS237*(EXP($DV$5*DZ237)-1)+7*CV237*(EXP($DV$6*DZ237)-1)+6*CY237*(EXP($DV$7*DZ237)-1)+DB237*(EXP($DV$8*DZ237)-1)</f>
        <v>#DIV/0!</v>
      </c>
      <c r="EB237" s="324" t="e">
        <f t="shared" ref="EB237:EB253" si="662">(DL237-EA237)/DL237</f>
        <v>#DIV/0!</v>
      </c>
      <c r="EC237" s="326" t="e">
        <f t="shared" ref="EC237:EC253" si="663">DZ237+EB237*DZ237</f>
        <v>#DIV/0!</v>
      </c>
      <c r="ED237" s="324" t="e">
        <f t="shared" ref="ED237:ED253" si="664">EC237/1000000</f>
        <v>#DIV/0!</v>
      </c>
      <c r="EE237" s="326"/>
      <c r="EF237" s="457">
        <f>'Picking Information'!B240</f>
        <v>0</v>
      </c>
      <c r="EG237" s="459">
        <f>'Picking Information'!C240</f>
        <v>0</v>
      </c>
      <c r="EH237" s="510">
        <f>IF($EG237="a",'Alpha Ejection Compiler'!G237,IF($EG237="z",'Alpha Ejection Compiler'!N237,IF($EG237="t",'Alpha Ejection Compiler'!U237,IF($EG237="m",'Alpha Ejection Compiler'!AB237,-1))))</f>
        <v>-1</v>
      </c>
      <c r="EI237" s="511">
        <f>'Alpha Ejection Compiler'!E237</f>
        <v>-1</v>
      </c>
      <c r="EJ237" s="30">
        <f>IF($EG237="a",'Alpha Ejection Compiler'!H237,IF($EG237="z",'Alpha Ejection Compiler'!O237,IF($EG237="t",'Alpha Ejection Compiler'!V237,IF($EG237="m",'Alpha Ejection Compiler'!AC237,-1))))</f>
        <v>-1</v>
      </c>
      <c r="EK237" s="30">
        <f>IF($EG237="a",'Alpha Ejection Compiler'!I237,IF($EG237="z",'Alpha Ejection Compiler'!P237,IF($EG237="t",'Alpha Ejection Compiler'!W237,IF($EG237="m",'Alpha Ejection Compiler'!AD237,-1))))</f>
        <v>-1</v>
      </c>
      <c r="EL237" s="30">
        <f>IF($EG237="a",'Alpha Ejection Compiler'!J237,IF($EG237="z",'Alpha Ejection Compiler'!Q237,IF($EG237="t",'Alpha Ejection Compiler'!X237,IF($EG237="m",'Alpha Ejection Compiler'!AE237,-1))))</f>
        <v>-1</v>
      </c>
      <c r="EM237" s="30">
        <f>IF($EG237="a",'Alpha Ejection Compiler'!K237,IF($EG237="z",'Alpha Ejection Compiler'!R237,IF($EG237="t",'Alpha Ejection Compiler'!Y237,IF($EG237="m",'Alpha Ejection Compiler'!AF237,-1))))</f>
        <v>-1</v>
      </c>
      <c r="EN237" s="30">
        <f t="shared" ref="EN237:EN253" si="665">U237*EJ237+(1-U237)*EL237</f>
        <v>-1</v>
      </c>
      <c r="EO237" s="30" t="e">
        <f t="shared" ref="EO237:EO253" si="666">X237</f>
        <v>#DIV/0!</v>
      </c>
      <c r="EP237" s="213">
        <f t="shared" si="593"/>
        <v>0</v>
      </c>
      <c r="EQ237" s="474" t="e">
        <f t="shared" si="594"/>
        <v>#DIV/0!</v>
      </c>
      <c r="ER237" s="475" t="e">
        <f t="shared" ref="ER237:ER253" si="667">EQ237*SQRT($CU237*($CT237/$CS237)^2+$CX237*(($CW237/$CV237)^2+$DA237*($CZ237/$CY237)^2))</f>
        <v>#DIV/0!</v>
      </c>
      <c r="ES237" s="473" t="e">
        <f t="shared" ref="ES237:ES253" si="668">EQ237*1000000</f>
        <v>#DIV/0!</v>
      </c>
      <c r="ET237" s="476" t="e">
        <f t="shared" ref="ET237:ET253" si="669">8*EJ237*CS237*(EXP($DV$5*ES237)-1)+7*CV237*EK237*(EXP($DV$6*ES237)-1)+6*EL237*CY237*(EXP($DV$7*ES237)-1)+DB237*EM237*(EXP($DV$8*ES237)-1)</f>
        <v>#DIV/0!</v>
      </c>
      <c r="EU237" s="478" t="e">
        <f t="shared" ref="EU237:EU253" si="670">(DL237-ET237)/DL237</f>
        <v>#DIV/0!</v>
      </c>
      <c r="EV237" s="477" t="e">
        <f t="shared" ref="EV237:EV253" si="671">ES237+EU237*ES237</f>
        <v>#DIV/0!</v>
      </c>
      <c r="EW237" s="474" t="e">
        <f t="shared" ref="EW237:EW253" si="672">EV237/1000000</f>
        <v>#DIV/0!</v>
      </c>
      <c r="EX237" s="474"/>
      <c r="EZ237" s="128">
        <f t="shared" ref="EZ237:EZ253" si="673">8*$DV$5*CS237</f>
        <v>0</v>
      </c>
      <c r="FA237" s="63">
        <f t="shared" ref="FA237:FA253" si="674">7*$DV$6*CV237</f>
        <v>0</v>
      </c>
      <c r="FB237" s="67">
        <f t="shared" ref="FB237:FB253" si="675">6*$DV$7*CY237</f>
        <v>0</v>
      </c>
      <c r="FC237" s="63">
        <f t="shared" ref="FC237:FC253" si="676">$DV$8*DB237</f>
        <v>0</v>
      </c>
      <c r="FD237" s="63">
        <f t="shared" ref="FD237:FD253" si="677">SUM(EZ237:FC237)</f>
        <v>0</v>
      </c>
      <c r="FE237" s="67" t="e">
        <f t="shared" ref="FE237:FE253" si="678">(EZ237*$DV$5)/FD237+(FA237*$DV$6)/FD237+(FB237*$DV$7)/FD237+(FC237*$DV$8)/FD237</f>
        <v>#DIV/0!</v>
      </c>
      <c r="FF237" s="67" t="e">
        <f t="shared" ref="FF237:FF253" si="679">(1/FE237)*LN((FE237/FD237)*DL237+1)</f>
        <v>#DIV/0!</v>
      </c>
      <c r="FG237" s="64" t="e">
        <f t="shared" ref="FG237:FG253" si="680">FF237/1000000</f>
        <v>#DIV/0!</v>
      </c>
      <c r="FH237" s="65" t="e">
        <f t="shared" ref="FH237:FH253" si="681">(1/FE237)*LN((FE237/FD237)*(DL237/X237)+1)</f>
        <v>#DIV/0!</v>
      </c>
      <c r="FI237" s="65" t="e">
        <f t="shared" ref="FI237:FI253" si="682">FH237/1000000</f>
        <v>#DIV/0!</v>
      </c>
      <c r="FJ237" s="65" t="e">
        <f t="shared" ref="FJ237:FJ253" si="683">FI237*SQRT((DM237/DL237)^2+(FL237/FK237)^2)</f>
        <v>#DIV/0!</v>
      </c>
      <c r="FK237" s="63">
        <f t="shared" ref="FK237:FK253" si="684">8*CS237*$DV$5+7*CV237*$DV$6+6*CY237*$DV$7+DB237*$DV$8</f>
        <v>0</v>
      </c>
      <c r="FL237" s="63" t="e">
        <f t="shared" ref="FL237:FL253" si="685">SQRT((8*$DV$5*CT237)^2+(7*$DV$6*CW237)^2+(6*$DV$7*CZ237)^2+($DV$8*DC237)^2)</f>
        <v>#DIV/0!</v>
      </c>
      <c r="FM237" s="63" t="e">
        <f t="shared" ref="FM237:FM253" si="686">FF237*SQRT((DM237/DL237)^2+(FL237/FK237)^2)</f>
        <v>#DIV/0!</v>
      </c>
      <c r="FN237" s="65" t="e">
        <f t="shared" si="598"/>
        <v>#DIV/0!</v>
      </c>
      <c r="FO237" s="66" t="e">
        <f t="shared" ref="FO237:FO253" si="687">100*(FM237/FF237)</f>
        <v>#DIV/0!</v>
      </c>
      <c r="FQ237" s="73">
        <f>IF('Picking Information'!U240="Y",'Calculations Page'!FG237,-1)</f>
        <v>-1</v>
      </c>
      <c r="FR237" s="72">
        <f>IF('Picking Information'!U240="Y",'Calculations Page'!FN237,-1)</f>
        <v>-1</v>
      </c>
      <c r="FS237" s="72" t="e">
        <f>IF('Picking Information'!A240="Y",1,'Calculations Page'!X237)</f>
        <v>#DIV/0!</v>
      </c>
      <c r="FT237" s="72">
        <f t="shared" si="596"/>
        <v>99.853999999999999</v>
      </c>
      <c r="FU237" s="72" t="e">
        <f t="shared" ref="FU237:FU253" si="688">FQ237/FS237</f>
        <v>#DIV/0!</v>
      </c>
      <c r="FV237" s="72" t="e">
        <f t="shared" si="597"/>
        <v>#DIV/0!</v>
      </c>
      <c r="FW237" s="74" t="e">
        <f t="shared" ref="FW237:FW253" si="689">FV237*2</f>
        <v>#DIV/0!</v>
      </c>
      <c r="FY237" s="79">
        <f t="shared" si="570"/>
        <v>0</v>
      </c>
      <c r="FZ237" s="80" t="e">
        <f t="shared" si="571"/>
        <v>#DIV/0!</v>
      </c>
      <c r="GA237" s="80">
        <f>(DE237/1000)/'Calculations Page'!EH237</f>
        <v>0</v>
      </c>
      <c r="GB237" s="80" t="e">
        <f t="shared" si="572"/>
        <v>#DIV/0!</v>
      </c>
      <c r="GC237" s="80">
        <f>(DG237/1000)/'Calculations Page'!EH237</f>
        <v>0</v>
      </c>
      <c r="GD237" s="80" t="e">
        <f t="shared" si="573"/>
        <v>#DIV/0!</v>
      </c>
      <c r="GE237" s="80">
        <f>(DI237/1000)/'Calculations Page'!EH237</f>
        <v>0</v>
      </c>
      <c r="GF237" s="80" t="e">
        <f t="shared" si="574"/>
        <v>#DIV/0!</v>
      </c>
      <c r="GG237" s="81">
        <f t="shared" ref="GG237:GG253" si="690">GA237+0.235*GC237</f>
        <v>0</v>
      </c>
      <c r="GH237" s="516">
        <f t="shared" si="575"/>
        <v>0</v>
      </c>
      <c r="GI237" s="515"/>
      <c r="GJ237" s="243"/>
      <c r="GK237" s="85" t="str">
        <f t="shared" ref="GK237:GK253" si="691">TEXT(FY237,"0.000")</f>
        <v>0.000</v>
      </c>
      <c r="GL237" s="86" t="e">
        <f t="shared" ref="GL237:GL253" si="692">TEXT(FZ237,"0.000")</f>
        <v>#DIV/0!</v>
      </c>
      <c r="GM237" s="86" t="str">
        <f t="shared" ref="GM237:GM253" si="693">TEXT(GA237,"0.00")</f>
        <v>0.00</v>
      </c>
      <c r="GN237" s="86" t="e">
        <f t="shared" ref="GN237:GN253" si="694">TEXT(GB237,"0.00")</f>
        <v>#DIV/0!</v>
      </c>
      <c r="GO237" s="86" t="str">
        <f t="shared" ref="GO237:GO253" si="695">TEXT(GC237,"0.00")</f>
        <v>0.00</v>
      </c>
      <c r="GP237" s="86" t="e">
        <f t="shared" ref="GP237:GP253" si="696">TEXT(GD237,"0.00")</f>
        <v>#DIV/0!</v>
      </c>
      <c r="GQ237" s="86" t="str">
        <f t="shared" ref="GQ237:GQ253" si="697">TEXT(GE237,"0.00")</f>
        <v>0.00</v>
      </c>
      <c r="GR237" s="86" t="e">
        <f t="shared" ref="GR237:GR253" si="698">TEXT(GF237,"0.00")</f>
        <v>#DIV/0!</v>
      </c>
      <c r="GS237" s="86" t="str">
        <f t="shared" ref="GS237:GS253" si="699">TEXT(FQ237,"0.00")</f>
        <v>-1.00</v>
      </c>
      <c r="GT237" s="86" t="e">
        <f t="shared" ref="GT237:GT253" si="700">TEXT(FS237,"0.000")</f>
        <v>#DIV/0!</v>
      </c>
      <c r="GU237" s="86" t="e">
        <f t="shared" ref="GU237:GU253" si="701">TEXT(FU237,"0.00")</f>
        <v>#DIV/0!</v>
      </c>
      <c r="GV237" s="87" t="e">
        <f t="shared" ref="GV237:GV253" si="702">TEXT(FV237,"0.00")</f>
        <v>#DIV/0!</v>
      </c>
      <c r="GW237" s="87" t="str">
        <f t="shared" ref="GW237:GW253" si="703">TEXT(FR237,"0.00")</f>
        <v>-1.00</v>
      </c>
      <c r="GX237" s="129"/>
      <c r="GY237" s="93"/>
    </row>
    <row r="238" spans="1:207">
      <c r="A238" s="39">
        <f>'Picking Information'!B241</f>
        <v>0</v>
      </c>
      <c r="B238" s="40">
        <f>'Picking Information'!D241</f>
        <v>0</v>
      </c>
      <c r="C238" s="40">
        <f>'Picking Information'!E241</f>
        <v>0</v>
      </c>
      <c r="D238" s="45">
        <f>'Picking Information'!F241</f>
        <v>0</v>
      </c>
      <c r="E238" s="45">
        <v>1</v>
      </c>
      <c r="F238" s="121">
        <f>'Picking Information'!H241</f>
        <v>0</v>
      </c>
      <c r="G238" s="121">
        <f>'Picking Information'!I241</f>
        <v>0</v>
      </c>
      <c r="H238" s="121">
        <f>'Picking Information'!J241</f>
        <v>0</v>
      </c>
      <c r="I238" s="121">
        <f>'Picking Information'!K241</f>
        <v>0</v>
      </c>
      <c r="J238" s="121">
        <f t="shared" si="599"/>
        <v>0</v>
      </c>
      <c r="K238" s="121">
        <f t="shared" si="600"/>
        <v>0</v>
      </c>
      <c r="L238" s="121">
        <f t="shared" si="601"/>
        <v>0</v>
      </c>
      <c r="M238" s="121">
        <f>IF('Picking Information'!P241="N",'Calculations Page'!F238*1.5,'Calculations Page'!F238)</f>
        <v>0</v>
      </c>
      <c r="N238" s="46">
        <f>'Picking Information'!R241</f>
        <v>0</v>
      </c>
      <c r="O238" s="222"/>
      <c r="P238" s="47">
        <f t="shared" si="602"/>
        <v>0</v>
      </c>
      <c r="Q238" s="306">
        <f t="shared" si="603"/>
        <v>-1</v>
      </c>
      <c r="R238" s="47">
        <f t="shared" si="604"/>
        <v>1</v>
      </c>
      <c r="S238" s="47" t="e">
        <f t="shared" si="605"/>
        <v>#DIV/0!</v>
      </c>
      <c r="T238" s="47" t="e">
        <f t="shared" si="606"/>
        <v>#DIV/0!</v>
      </c>
      <c r="U238" s="47">
        <f t="shared" si="607"/>
        <v>0.77821011673151741</v>
      </c>
      <c r="V238" s="47" t="e">
        <f t="shared" si="608"/>
        <v>#DIV/0!</v>
      </c>
      <c r="W238" s="47" t="e">
        <f t="shared" si="609"/>
        <v>#DIV/0!</v>
      </c>
      <c r="X238" s="239" t="e">
        <f t="shared" si="610"/>
        <v>#DIV/0!</v>
      </c>
      <c r="Y238" s="306">
        <f t="shared" si="576"/>
        <v>-6350.29</v>
      </c>
      <c r="Z238" s="306">
        <f t="shared" si="577"/>
        <v>-5</v>
      </c>
      <c r="AA238" s="192"/>
      <c r="AB238" s="192"/>
      <c r="AC238" s="192"/>
      <c r="AD238" s="192"/>
      <c r="AE238" s="192"/>
      <c r="AF238" s="192"/>
      <c r="AG238" s="251">
        <f t="shared" si="564"/>
        <v>1433738424205.7283</v>
      </c>
      <c r="AH238" s="246">
        <f t="shared" si="611"/>
        <v>8608725199.2922001</v>
      </c>
      <c r="AI238" s="246">
        <f t="shared" si="565"/>
        <v>1691112105561.1543</v>
      </c>
      <c r="AJ238" s="246">
        <f t="shared" si="612"/>
        <v>13847555888.523577</v>
      </c>
      <c r="AK238" s="246">
        <f t="shared" si="566"/>
        <v>174546574.43947619</v>
      </c>
      <c r="AL238" s="246">
        <f t="shared" si="613"/>
        <v>79527107.403615773</v>
      </c>
      <c r="AM238" s="213">
        <f t="shared" si="578"/>
        <v>0</v>
      </c>
      <c r="AN238" s="256">
        <f t="shared" si="614"/>
        <v>1303284548.9639471</v>
      </c>
      <c r="AO238" s="252">
        <f t="shared" si="615"/>
        <v>1433738424205.7283</v>
      </c>
      <c r="AP238" s="252">
        <f t="shared" si="567"/>
        <v>-2.199E-3</v>
      </c>
      <c r="AQ238" s="252">
        <f t="shared" si="568"/>
        <v>-0.99998423165137618</v>
      </c>
      <c r="AR238" s="252">
        <f t="shared" si="616"/>
        <v>8608725199.2922001</v>
      </c>
      <c r="AS238" s="252">
        <f t="shared" si="569"/>
        <v>1.6318924942564423E-4</v>
      </c>
      <c r="AT238" s="252">
        <f t="shared" si="617"/>
        <v>-7.452123257462559E-2</v>
      </c>
      <c r="AU238" s="252">
        <f t="shared" si="618"/>
        <v>137290153.01859486</v>
      </c>
      <c r="AV238" s="252">
        <f t="shared" si="579"/>
        <v>9456562.6330664139</v>
      </c>
      <c r="AW238" s="252">
        <f t="shared" si="619"/>
        <v>996169.97067578149</v>
      </c>
      <c r="AX238" s="252">
        <f t="shared" si="580"/>
        <v>2673662207.5426502</v>
      </c>
      <c r="AY238" s="252">
        <f t="shared" si="581"/>
        <v>1691112105561.1543</v>
      </c>
      <c r="AZ238" s="252">
        <f t="shared" si="582"/>
        <v>-0.13029600894067567</v>
      </c>
      <c r="BA238" s="252">
        <f t="shared" si="583"/>
        <v>-1</v>
      </c>
      <c r="BB238" s="252">
        <f t="shared" si="584"/>
        <v>13847555888.523577</v>
      </c>
      <c r="BC238" s="252">
        <f t="shared" si="585"/>
        <v>5.34545603211162E-4</v>
      </c>
      <c r="BD238" s="252">
        <f t="shared" si="586"/>
        <v>-4.1025163014571245E-3</v>
      </c>
      <c r="BE238" s="252">
        <f t="shared" si="587"/>
        <v>26831629.130094022</v>
      </c>
      <c r="BF238" s="252">
        <f t="shared" si="620"/>
        <v>269331.52955150726</v>
      </c>
      <c r="BG238" s="252">
        <f t="shared" si="621"/>
        <v>124328.76421099737</v>
      </c>
      <c r="BH238" s="213"/>
      <c r="BI238" s="213"/>
      <c r="BJ238" s="213"/>
      <c r="BK238" s="213"/>
      <c r="BL238" s="213">
        <f t="shared" si="588"/>
        <v>0</v>
      </c>
      <c r="BM238" s="485">
        <f>(($AC$20-'ICPMS Data'!V239)/('ICPMS Data'!V239/$AC$12-1)*AG238)</f>
        <v>-1850960534.9337795</v>
      </c>
      <c r="BN238" s="485">
        <f t="shared" si="622"/>
        <v>1433738424205.7283</v>
      </c>
      <c r="BO238" s="485">
        <f>$AC$33-'ICPMS Data'!V239</f>
        <v>9.9999999999999995E-7</v>
      </c>
      <c r="BP238" s="485">
        <f>'ICPMS Data'!V239/$AC$12-1</f>
        <v>-1</v>
      </c>
      <c r="BQ238" s="485">
        <f t="shared" si="623"/>
        <v>8608725199.2922001</v>
      </c>
      <c r="BR238" s="485">
        <f>SQRT($AD$33^2+'ICPMS Data'!W239^2)</f>
        <v>1.0000000000000001E-9</v>
      </c>
      <c r="BS238" s="485" t="e">
        <f>BP238*SQRT(('ICPMS Data'!W239/'ICPMS Data'!V239)^2+($AE$12/$AC$12)^2)</f>
        <v>#DIV/0!</v>
      </c>
      <c r="BT238" s="485" t="e">
        <f t="shared" si="624"/>
        <v>#DIV/0!</v>
      </c>
      <c r="BU238" s="485">
        <f t="shared" si="589"/>
        <v>-13430470.148556642</v>
      </c>
      <c r="BV238" s="485" t="e">
        <f t="shared" si="625"/>
        <v>#DIV/0!</v>
      </c>
      <c r="BW238" s="485">
        <f>AI238*(($AC$21-'ICPMS Data'!X239)/('ICPMS Data'!X239/$AC$13-1))</f>
        <v>-217673186930.44394</v>
      </c>
      <c r="BX238" s="485">
        <f t="shared" si="626"/>
        <v>1691112105561.1543</v>
      </c>
      <c r="BY238" s="485">
        <f>$AC$34-'ICPMS Data'!X239</f>
        <v>9.9999999999999995E-7</v>
      </c>
      <c r="BZ238" s="485">
        <f>'ICPMS Data'!X239/$AC$13-1</f>
        <v>-1</v>
      </c>
      <c r="CA238" s="485">
        <f t="shared" si="627"/>
        <v>13847555888.523577</v>
      </c>
      <c r="CB238" s="485">
        <f>SQRT($AD$34^2+'ICPMS Data'!Y239^2)</f>
        <v>1.0000000000000001E-9</v>
      </c>
      <c r="CC238" s="485" t="e">
        <f>BZ238*SQRT(('ICPMS Data'!Y239/'ICPMS Data'!X239)^2+($AE$13/$AC$13)^2)</f>
        <v>#DIV/0!</v>
      </c>
      <c r="CD238" s="485" t="e">
        <f t="shared" si="628"/>
        <v>#DIV/0!</v>
      </c>
      <c r="CE238" s="485">
        <f>AK238*'ICPMS Data'!Z239</f>
        <v>0</v>
      </c>
      <c r="CF238" s="485" t="e">
        <f>CE238*SQRT((AL238/AK238)^2+('ICPMS Data'!AA239/'ICPMS Data'!Z239)^2)</f>
        <v>#DIV/0!</v>
      </c>
      <c r="CG238" s="213">
        <f t="shared" si="629"/>
        <v>0</v>
      </c>
      <c r="CH238" s="262">
        <f t="shared" si="630"/>
        <v>-3154245083.8977265</v>
      </c>
      <c r="CI238" s="257" t="e">
        <f t="shared" si="631"/>
        <v>#DIV/0!</v>
      </c>
      <c r="CJ238" s="257">
        <f t="shared" si="590"/>
        <v>-22887032.781623054</v>
      </c>
      <c r="CK238" s="257" t="e">
        <f t="shared" si="632"/>
        <v>#DIV/0!</v>
      </c>
      <c r="CL238" s="262">
        <f t="shared" si="633"/>
        <v>-220346849137.9866</v>
      </c>
      <c r="CM238" s="257" t="e">
        <f t="shared" si="634"/>
        <v>#DIV/0!</v>
      </c>
      <c r="CN238" s="262">
        <f t="shared" si="635"/>
        <v>-269331.52955150726</v>
      </c>
      <c r="CO238" s="257" t="e">
        <f t="shared" si="636"/>
        <v>#DIV/0!</v>
      </c>
      <c r="CP238" s="286"/>
      <c r="CQ238" s="218">
        <f t="shared" si="637"/>
        <v>0</v>
      </c>
      <c r="CR238" s="48" t="e">
        <f t="shared" si="638"/>
        <v>#DIV/0!</v>
      </c>
      <c r="CS238" s="219">
        <f t="shared" si="639"/>
        <v>0</v>
      </c>
      <c r="CT238" s="219" t="e">
        <f t="shared" si="640"/>
        <v>#DIV/0!</v>
      </c>
      <c r="CU238" s="323" t="e">
        <f t="shared" si="641"/>
        <v>#DIV/0!</v>
      </c>
      <c r="CV238" s="219">
        <f t="shared" si="642"/>
        <v>0</v>
      </c>
      <c r="CW238" s="219" t="e">
        <f t="shared" si="643"/>
        <v>#DIV/0!</v>
      </c>
      <c r="CX238" s="323" t="e">
        <f t="shared" si="644"/>
        <v>#DIV/0!</v>
      </c>
      <c r="CY238" s="48">
        <f t="shared" si="645"/>
        <v>0</v>
      </c>
      <c r="CZ238" s="48" t="e">
        <f t="shared" si="646"/>
        <v>#DIV/0!</v>
      </c>
      <c r="DA238" s="323" t="e">
        <f t="shared" si="647"/>
        <v>#DIV/0!</v>
      </c>
      <c r="DB238" s="219">
        <f t="shared" si="648"/>
        <v>0</v>
      </c>
      <c r="DC238" s="219">
        <f t="shared" si="649"/>
        <v>0</v>
      </c>
      <c r="DD238" s="213"/>
      <c r="DE238" s="267">
        <f t="shared" si="650"/>
        <v>0</v>
      </c>
      <c r="DF238" s="263" t="e">
        <f t="shared" si="651"/>
        <v>#DIV/0!</v>
      </c>
      <c r="DG238" s="263">
        <f t="shared" si="652"/>
        <v>0</v>
      </c>
      <c r="DH238" s="263" t="e">
        <f t="shared" si="653"/>
        <v>#DIV/0!</v>
      </c>
      <c r="DI238" s="263">
        <f t="shared" si="654"/>
        <v>0</v>
      </c>
      <c r="DJ238" s="268">
        <f t="shared" si="655"/>
        <v>0</v>
      </c>
      <c r="DL238" s="49">
        <f>'He Data'!P240/(1000000000*22413.6)</f>
        <v>0</v>
      </c>
      <c r="DM238" s="45" t="e">
        <f>DL238*('He Data'!Q240/'He Data'!P240)</f>
        <v>#DIV/0!</v>
      </c>
      <c r="DN238" s="50">
        <f t="shared" si="656"/>
        <v>0</v>
      </c>
      <c r="DO238" s="51" t="e">
        <f>DN238*('He Data'!Q240/'He Data'!P240)</f>
        <v>#DIV/0!</v>
      </c>
      <c r="DP238" s="50" t="e">
        <f t="shared" si="657"/>
        <v>#DIV/0!</v>
      </c>
      <c r="DQ238" s="50" t="e">
        <f t="shared" si="658"/>
        <v>#DIV/0!</v>
      </c>
      <c r="DR238" s="50">
        <f>('He Data'!P240/1000000000)*0.0000000008107131194</f>
        <v>0</v>
      </c>
      <c r="DS238" s="50">
        <f>('He Data'!P240/1000000000)/3785.41178*42</f>
        <v>0</v>
      </c>
      <c r="DW238" s="213">
        <f t="shared" si="591"/>
        <v>0</v>
      </c>
      <c r="DX238" s="324" t="e">
        <f t="shared" si="592"/>
        <v>#DIV/0!</v>
      </c>
      <c r="DY238" s="325" t="e">
        <f t="shared" si="659"/>
        <v>#DIV/0!</v>
      </c>
      <c r="DZ238" s="326" t="e">
        <f t="shared" si="660"/>
        <v>#DIV/0!</v>
      </c>
      <c r="EA238" s="326" t="e">
        <f t="shared" si="661"/>
        <v>#DIV/0!</v>
      </c>
      <c r="EB238" s="324" t="e">
        <f t="shared" si="662"/>
        <v>#DIV/0!</v>
      </c>
      <c r="EC238" s="326" t="e">
        <f t="shared" si="663"/>
        <v>#DIV/0!</v>
      </c>
      <c r="ED238" s="324" t="e">
        <f t="shared" si="664"/>
        <v>#DIV/0!</v>
      </c>
      <c r="EE238" s="326"/>
      <c r="EF238" s="457">
        <f>'Picking Information'!B241</f>
        <v>0</v>
      </c>
      <c r="EG238" s="459">
        <f>'Picking Information'!C241</f>
        <v>0</v>
      </c>
      <c r="EH238" s="510">
        <f>IF($EG238="a",'Alpha Ejection Compiler'!G238,IF($EG238="z",'Alpha Ejection Compiler'!N238,IF($EG238="t",'Alpha Ejection Compiler'!U238,IF($EG238="m",'Alpha Ejection Compiler'!AB238,-1))))</f>
        <v>-1</v>
      </c>
      <c r="EI238" s="511">
        <f>'Alpha Ejection Compiler'!E238</f>
        <v>-1</v>
      </c>
      <c r="EJ238" s="30">
        <f>IF($EG238="a",'Alpha Ejection Compiler'!H238,IF($EG238="z",'Alpha Ejection Compiler'!O238,IF($EG238="t",'Alpha Ejection Compiler'!V238,IF($EG238="m",'Alpha Ejection Compiler'!AC238,-1))))</f>
        <v>-1</v>
      </c>
      <c r="EK238" s="30">
        <f>IF($EG238="a",'Alpha Ejection Compiler'!I238,IF($EG238="z",'Alpha Ejection Compiler'!P238,IF($EG238="t",'Alpha Ejection Compiler'!W238,IF($EG238="m",'Alpha Ejection Compiler'!AD238,-1))))</f>
        <v>-1</v>
      </c>
      <c r="EL238" s="30">
        <f>IF($EG238="a",'Alpha Ejection Compiler'!J238,IF($EG238="z",'Alpha Ejection Compiler'!Q238,IF($EG238="t",'Alpha Ejection Compiler'!X238,IF($EG238="m",'Alpha Ejection Compiler'!AE238,-1))))</f>
        <v>-1</v>
      </c>
      <c r="EM238" s="30">
        <f>IF($EG238="a",'Alpha Ejection Compiler'!K238,IF($EG238="z",'Alpha Ejection Compiler'!R238,IF($EG238="t",'Alpha Ejection Compiler'!Y238,IF($EG238="m",'Alpha Ejection Compiler'!AF238,-1))))</f>
        <v>-1</v>
      </c>
      <c r="EN238" s="30">
        <f t="shared" si="665"/>
        <v>-1</v>
      </c>
      <c r="EO238" s="30" t="e">
        <f t="shared" si="666"/>
        <v>#DIV/0!</v>
      </c>
      <c r="EP238" s="213">
        <f t="shared" si="593"/>
        <v>0</v>
      </c>
      <c r="EQ238" s="474" t="e">
        <f t="shared" si="594"/>
        <v>#DIV/0!</v>
      </c>
      <c r="ER238" s="475" t="e">
        <f t="shared" si="667"/>
        <v>#DIV/0!</v>
      </c>
      <c r="ES238" s="473" t="e">
        <f t="shared" si="668"/>
        <v>#DIV/0!</v>
      </c>
      <c r="ET238" s="476" t="e">
        <f t="shared" si="669"/>
        <v>#DIV/0!</v>
      </c>
      <c r="EU238" s="478" t="e">
        <f t="shared" si="670"/>
        <v>#DIV/0!</v>
      </c>
      <c r="EV238" s="477" t="e">
        <f t="shared" si="671"/>
        <v>#DIV/0!</v>
      </c>
      <c r="EW238" s="474" t="e">
        <f t="shared" si="672"/>
        <v>#DIV/0!</v>
      </c>
      <c r="EX238" s="474"/>
      <c r="EZ238" s="128">
        <f t="shared" si="673"/>
        <v>0</v>
      </c>
      <c r="FA238" s="63">
        <f t="shared" si="674"/>
        <v>0</v>
      </c>
      <c r="FB238" s="67">
        <f t="shared" si="675"/>
        <v>0</v>
      </c>
      <c r="FC238" s="63">
        <f t="shared" si="676"/>
        <v>0</v>
      </c>
      <c r="FD238" s="63">
        <f t="shared" si="677"/>
        <v>0</v>
      </c>
      <c r="FE238" s="67" t="e">
        <f t="shared" si="678"/>
        <v>#DIV/0!</v>
      </c>
      <c r="FF238" s="67" t="e">
        <f t="shared" si="679"/>
        <v>#DIV/0!</v>
      </c>
      <c r="FG238" s="64" t="e">
        <f t="shared" si="680"/>
        <v>#DIV/0!</v>
      </c>
      <c r="FH238" s="65" t="e">
        <f t="shared" si="681"/>
        <v>#DIV/0!</v>
      </c>
      <c r="FI238" s="65" t="e">
        <f t="shared" si="682"/>
        <v>#DIV/0!</v>
      </c>
      <c r="FJ238" s="65" t="e">
        <f t="shared" si="683"/>
        <v>#DIV/0!</v>
      </c>
      <c r="FK238" s="63">
        <f t="shared" si="684"/>
        <v>0</v>
      </c>
      <c r="FL238" s="63" t="e">
        <f t="shared" si="685"/>
        <v>#DIV/0!</v>
      </c>
      <c r="FM238" s="63" t="e">
        <f t="shared" si="686"/>
        <v>#DIV/0!</v>
      </c>
      <c r="FN238" s="65" t="e">
        <f t="shared" si="598"/>
        <v>#DIV/0!</v>
      </c>
      <c r="FO238" s="66" t="e">
        <f t="shared" si="687"/>
        <v>#DIV/0!</v>
      </c>
      <c r="FQ238" s="73">
        <f>IF('Picking Information'!U241="Y",'Calculations Page'!FG238,-1)</f>
        <v>-1</v>
      </c>
      <c r="FR238" s="72">
        <f>IF('Picking Information'!U241="Y",'Calculations Page'!FN238,-1)</f>
        <v>-1</v>
      </c>
      <c r="FS238" s="72" t="e">
        <f>IF('Picking Information'!A241="Y",1,'Calculations Page'!X238)</f>
        <v>#DIV/0!</v>
      </c>
      <c r="FT238" s="72">
        <f t="shared" si="596"/>
        <v>99.853999999999999</v>
      </c>
      <c r="FU238" s="72" t="e">
        <f t="shared" si="688"/>
        <v>#DIV/0!</v>
      </c>
      <c r="FV238" s="72" t="e">
        <f t="shared" si="597"/>
        <v>#DIV/0!</v>
      </c>
      <c r="FW238" s="74" t="e">
        <f t="shared" si="689"/>
        <v>#DIV/0!</v>
      </c>
      <c r="FY238" s="79">
        <f t="shared" si="570"/>
        <v>0</v>
      </c>
      <c r="FZ238" s="80" t="e">
        <f t="shared" si="571"/>
        <v>#DIV/0!</v>
      </c>
      <c r="GA238" s="80">
        <f>(DE238/1000)/'Calculations Page'!EH238</f>
        <v>0</v>
      </c>
      <c r="GB238" s="80" t="e">
        <f t="shared" si="572"/>
        <v>#DIV/0!</v>
      </c>
      <c r="GC238" s="80">
        <f>(DG238/1000)/'Calculations Page'!EH238</f>
        <v>0</v>
      </c>
      <c r="GD238" s="80" t="e">
        <f t="shared" si="573"/>
        <v>#DIV/0!</v>
      </c>
      <c r="GE238" s="80">
        <f>(DI238/1000)/'Calculations Page'!EH238</f>
        <v>0</v>
      </c>
      <c r="GF238" s="80" t="e">
        <f t="shared" si="574"/>
        <v>#DIV/0!</v>
      </c>
      <c r="GG238" s="81">
        <f t="shared" si="690"/>
        <v>0</v>
      </c>
      <c r="GH238" s="516">
        <f t="shared" si="575"/>
        <v>0</v>
      </c>
      <c r="GI238" s="515"/>
      <c r="GJ238" s="243"/>
      <c r="GK238" s="85" t="str">
        <f t="shared" si="691"/>
        <v>0.000</v>
      </c>
      <c r="GL238" s="86" t="e">
        <f t="shared" si="692"/>
        <v>#DIV/0!</v>
      </c>
      <c r="GM238" s="86" t="str">
        <f t="shared" si="693"/>
        <v>0.00</v>
      </c>
      <c r="GN238" s="86" t="e">
        <f t="shared" si="694"/>
        <v>#DIV/0!</v>
      </c>
      <c r="GO238" s="86" t="str">
        <f t="shared" si="695"/>
        <v>0.00</v>
      </c>
      <c r="GP238" s="86" t="e">
        <f t="shared" si="696"/>
        <v>#DIV/0!</v>
      </c>
      <c r="GQ238" s="86" t="str">
        <f t="shared" si="697"/>
        <v>0.00</v>
      </c>
      <c r="GR238" s="86" t="e">
        <f t="shared" si="698"/>
        <v>#DIV/0!</v>
      </c>
      <c r="GS238" s="86" t="str">
        <f t="shared" si="699"/>
        <v>-1.00</v>
      </c>
      <c r="GT238" s="86" t="e">
        <f t="shared" si="700"/>
        <v>#DIV/0!</v>
      </c>
      <c r="GU238" s="86" t="e">
        <f t="shared" si="701"/>
        <v>#DIV/0!</v>
      </c>
      <c r="GV238" s="87" t="e">
        <f t="shared" si="702"/>
        <v>#DIV/0!</v>
      </c>
      <c r="GW238" s="87" t="str">
        <f t="shared" si="703"/>
        <v>-1.00</v>
      </c>
      <c r="GX238" s="129"/>
      <c r="GY238" s="93"/>
    </row>
    <row r="239" spans="1:207">
      <c r="A239" s="39">
        <f>'Picking Information'!B242</f>
        <v>0</v>
      </c>
      <c r="B239" s="40">
        <f>'Picking Information'!D242</f>
        <v>0</v>
      </c>
      <c r="C239" s="40">
        <f>'Picking Information'!E242</f>
        <v>0</v>
      </c>
      <c r="D239" s="45">
        <f>'Picking Information'!F242</f>
        <v>0</v>
      </c>
      <c r="E239" s="45">
        <v>1</v>
      </c>
      <c r="F239" s="121">
        <f>'Picking Information'!H242</f>
        <v>0</v>
      </c>
      <c r="G239" s="121">
        <f>'Picking Information'!I242</f>
        <v>0</v>
      </c>
      <c r="H239" s="121">
        <f>'Picking Information'!J242</f>
        <v>0</v>
      </c>
      <c r="I239" s="121">
        <f>'Picking Information'!K242</f>
        <v>0</v>
      </c>
      <c r="J239" s="121">
        <f t="shared" si="599"/>
        <v>0</v>
      </c>
      <c r="K239" s="121">
        <f t="shared" si="600"/>
        <v>0</v>
      </c>
      <c r="L239" s="121">
        <f t="shared" si="601"/>
        <v>0</v>
      </c>
      <c r="M239" s="121">
        <f>IF('Picking Information'!P242="N",'Calculations Page'!F239*1.5,'Calculations Page'!F239)</f>
        <v>0</v>
      </c>
      <c r="N239" s="46">
        <f>'Picking Information'!R242</f>
        <v>0</v>
      </c>
      <c r="O239" s="222"/>
      <c r="P239" s="47">
        <f t="shared" si="602"/>
        <v>0</v>
      </c>
      <c r="Q239" s="306">
        <f t="shared" si="603"/>
        <v>-1</v>
      </c>
      <c r="R239" s="47">
        <f t="shared" si="604"/>
        <v>1</v>
      </c>
      <c r="S239" s="47" t="e">
        <f t="shared" si="605"/>
        <v>#DIV/0!</v>
      </c>
      <c r="T239" s="47" t="e">
        <f t="shared" si="606"/>
        <v>#DIV/0!</v>
      </c>
      <c r="U239" s="47">
        <f t="shared" si="607"/>
        <v>0.77821011673151741</v>
      </c>
      <c r="V239" s="47" t="e">
        <f t="shared" si="608"/>
        <v>#DIV/0!</v>
      </c>
      <c r="W239" s="47" t="e">
        <f t="shared" si="609"/>
        <v>#DIV/0!</v>
      </c>
      <c r="X239" s="239" t="e">
        <f t="shared" si="610"/>
        <v>#DIV/0!</v>
      </c>
      <c r="Y239" s="306">
        <f t="shared" si="576"/>
        <v>-6350.29</v>
      </c>
      <c r="Z239" s="306">
        <f t="shared" si="577"/>
        <v>-5</v>
      </c>
      <c r="AA239" s="192"/>
      <c r="AB239" s="192"/>
      <c r="AC239" s="192"/>
      <c r="AD239" s="192"/>
      <c r="AE239" s="192"/>
      <c r="AF239" s="192"/>
      <c r="AG239" s="251">
        <f t="shared" si="564"/>
        <v>1433738424205.7283</v>
      </c>
      <c r="AH239" s="246">
        <f t="shared" si="611"/>
        <v>8608725199.2922001</v>
      </c>
      <c r="AI239" s="246">
        <f t="shared" si="565"/>
        <v>1691112105561.1543</v>
      </c>
      <c r="AJ239" s="246">
        <f t="shared" si="612"/>
        <v>13847555888.523577</v>
      </c>
      <c r="AK239" s="246">
        <f t="shared" si="566"/>
        <v>174546574.43947619</v>
      </c>
      <c r="AL239" s="246">
        <f t="shared" si="613"/>
        <v>79527107.403615773</v>
      </c>
      <c r="AM239" s="213">
        <f t="shared" si="578"/>
        <v>0</v>
      </c>
      <c r="AN239" s="256">
        <f t="shared" si="614"/>
        <v>1303284548.9639471</v>
      </c>
      <c r="AO239" s="252">
        <f t="shared" si="615"/>
        <v>1433738424205.7283</v>
      </c>
      <c r="AP239" s="252">
        <f t="shared" si="567"/>
        <v>-2.199E-3</v>
      </c>
      <c r="AQ239" s="252">
        <f t="shared" si="568"/>
        <v>-0.99998423165137618</v>
      </c>
      <c r="AR239" s="252">
        <f t="shared" si="616"/>
        <v>8608725199.2922001</v>
      </c>
      <c r="AS239" s="252">
        <f t="shared" si="569"/>
        <v>1.6318924942564423E-4</v>
      </c>
      <c r="AT239" s="252">
        <f t="shared" si="617"/>
        <v>-7.452123257462559E-2</v>
      </c>
      <c r="AU239" s="252">
        <f t="shared" si="618"/>
        <v>137290153.01859486</v>
      </c>
      <c r="AV239" s="252">
        <f t="shared" si="579"/>
        <v>9456562.6330664139</v>
      </c>
      <c r="AW239" s="252">
        <f t="shared" si="619"/>
        <v>996169.97067578149</v>
      </c>
      <c r="AX239" s="252">
        <f t="shared" si="580"/>
        <v>2673662207.5426502</v>
      </c>
      <c r="AY239" s="252">
        <f t="shared" si="581"/>
        <v>1691112105561.1543</v>
      </c>
      <c r="AZ239" s="252">
        <f t="shared" si="582"/>
        <v>-0.13029600894067567</v>
      </c>
      <c r="BA239" s="252">
        <f t="shared" si="583"/>
        <v>-1</v>
      </c>
      <c r="BB239" s="252">
        <f t="shared" si="584"/>
        <v>13847555888.523577</v>
      </c>
      <c r="BC239" s="252">
        <f t="shared" si="585"/>
        <v>5.34545603211162E-4</v>
      </c>
      <c r="BD239" s="252">
        <f t="shared" si="586"/>
        <v>-4.1025163014571245E-3</v>
      </c>
      <c r="BE239" s="252">
        <f t="shared" si="587"/>
        <v>26831629.130094022</v>
      </c>
      <c r="BF239" s="252">
        <f t="shared" si="620"/>
        <v>269331.52955150726</v>
      </c>
      <c r="BG239" s="252">
        <f t="shared" si="621"/>
        <v>124328.76421099737</v>
      </c>
      <c r="BH239" s="213"/>
      <c r="BI239" s="213"/>
      <c r="BJ239" s="213"/>
      <c r="BK239" s="213"/>
      <c r="BL239" s="213">
        <f t="shared" si="588"/>
        <v>0</v>
      </c>
      <c r="BM239" s="485">
        <f>(($AC$20-'ICPMS Data'!V240)/('ICPMS Data'!V240/$AC$12-1)*AG239)</f>
        <v>-1850960534.9337795</v>
      </c>
      <c r="BN239" s="485">
        <f t="shared" si="622"/>
        <v>1433738424205.7283</v>
      </c>
      <c r="BO239" s="485">
        <f>$AC$33-'ICPMS Data'!V240</f>
        <v>9.9999999999999995E-7</v>
      </c>
      <c r="BP239" s="485">
        <f>'ICPMS Data'!V240/$AC$12-1</f>
        <v>-1</v>
      </c>
      <c r="BQ239" s="485">
        <f t="shared" si="623"/>
        <v>8608725199.2922001</v>
      </c>
      <c r="BR239" s="485">
        <f>SQRT($AD$33^2+'ICPMS Data'!W240^2)</f>
        <v>1.0000000000000001E-9</v>
      </c>
      <c r="BS239" s="485" t="e">
        <f>BP239*SQRT(('ICPMS Data'!W240/'ICPMS Data'!V240)^2+($AE$12/$AC$12)^2)</f>
        <v>#DIV/0!</v>
      </c>
      <c r="BT239" s="485" t="e">
        <f t="shared" si="624"/>
        <v>#DIV/0!</v>
      </c>
      <c r="BU239" s="485">
        <f t="shared" si="589"/>
        <v>-13430470.148556642</v>
      </c>
      <c r="BV239" s="485" t="e">
        <f t="shared" si="625"/>
        <v>#DIV/0!</v>
      </c>
      <c r="BW239" s="485">
        <f>AI239*(($AC$21-'ICPMS Data'!X240)/('ICPMS Data'!X240/$AC$13-1))</f>
        <v>-217673186930.44394</v>
      </c>
      <c r="BX239" s="485">
        <f t="shared" si="626"/>
        <v>1691112105561.1543</v>
      </c>
      <c r="BY239" s="485">
        <f>$AC$34-'ICPMS Data'!X240</f>
        <v>9.9999999999999995E-7</v>
      </c>
      <c r="BZ239" s="485">
        <f>'ICPMS Data'!X240/$AC$13-1</f>
        <v>-1</v>
      </c>
      <c r="CA239" s="485">
        <f t="shared" si="627"/>
        <v>13847555888.523577</v>
      </c>
      <c r="CB239" s="485">
        <f>SQRT($AD$34^2+'ICPMS Data'!Y240^2)</f>
        <v>1.0000000000000001E-9</v>
      </c>
      <c r="CC239" s="485" t="e">
        <f>BZ239*SQRT(('ICPMS Data'!Y240/'ICPMS Data'!X240)^2+($AE$13/$AC$13)^2)</f>
        <v>#DIV/0!</v>
      </c>
      <c r="CD239" s="485" t="e">
        <f t="shared" si="628"/>
        <v>#DIV/0!</v>
      </c>
      <c r="CE239" s="485">
        <f>AK239*'ICPMS Data'!Z240</f>
        <v>0</v>
      </c>
      <c r="CF239" s="485" t="e">
        <f>CE239*SQRT((AL239/AK239)^2+('ICPMS Data'!AA240/'ICPMS Data'!Z240)^2)</f>
        <v>#DIV/0!</v>
      </c>
      <c r="CG239" s="213">
        <f t="shared" si="629"/>
        <v>0</v>
      </c>
      <c r="CH239" s="262">
        <f t="shared" si="630"/>
        <v>-3154245083.8977265</v>
      </c>
      <c r="CI239" s="257" t="e">
        <f t="shared" si="631"/>
        <v>#DIV/0!</v>
      </c>
      <c r="CJ239" s="257">
        <f t="shared" si="590"/>
        <v>-22887032.781623054</v>
      </c>
      <c r="CK239" s="257" t="e">
        <f t="shared" si="632"/>
        <v>#DIV/0!</v>
      </c>
      <c r="CL239" s="262">
        <f t="shared" si="633"/>
        <v>-220346849137.9866</v>
      </c>
      <c r="CM239" s="257" t="e">
        <f t="shared" si="634"/>
        <v>#DIV/0!</v>
      </c>
      <c r="CN239" s="262">
        <f t="shared" si="635"/>
        <v>-269331.52955150726</v>
      </c>
      <c r="CO239" s="257" t="e">
        <f t="shared" si="636"/>
        <v>#DIV/0!</v>
      </c>
      <c r="CP239" s="286"/>
      <c r="CQ239" s="218">
        <f t="shared" si="637"/>
        <v>0</v>
      </c>
      <c r="CR239" s="48" t="e">
        <f t="shared" si="638"/>
        <v>#DIV/0!</v>
      </c>
      <c r="CS239" s="219">
        <f t="shared" si="639"/>
        <v>0</v>
      </c>
      <c r="CT239" s="219" t="e">
        <f t="shared" si="640"/>
        <v>#DIV/0!</v>
      </c>
      <c r="CU239" s="323" t="e">
        <f t="shared" si="641"/>
        <v>#DIV/0!</v>
      </c>
      <c r="CV239" s="219">
        <f t="shared" si="642"/>
        <v>0</v>
      </c>
      <c r="CW239" s="219" t="e">
        <f t="shared" si="643"/>
        <v>#DIV/0!</v>
      </c>
      <c r="CX239" s="323" t="e">
        <f t="shared" si="644"/>
        <v>#DIV/0!</v>
      </c>
      <c r="CY239" s="48">
        <f t="shared" si="645"/>
        <v>0</v>
      </c>
      <c r="CZ239" s="48" t="e">
        <f t="shared" si="646"/>
        <v>#DIV/0!</v>
      </c>
      <c r="DA239" s="323" t="e">
        <f t="shared" si="647"/>
        <v>#DIV/0!</v>
      </c>
      <c r="DB239" s="219">
        <f t="shared" si="648"/>
        <v>0</v>
      </c>
      <c r="DC239" s="219">
        <f t="shared" si="649"/>
        <v>0</v>
      </c>
      <c r="DD239" s="213"/>
      <c r="DE239" s="267">
        <f t="shared" si="650"/>
        <v>0</v>
      </c>
      <c r="DF239" s="263" t="e">
        <f t="shared" si="651"/>
        <v>#DIV/0!</v>
      </c>
      <c r="DG239" s="263">
        <f t="shared" si="652"/>
        <v>0</v>
      </c>
      <c r="DH239" s="263" t="e">
        <f t="shared" si="653"/>
        <v>#DIV/0!</v>
      </c>
      <c r="DI239" s="263">
        <f t="shared" si="654"/>
        <v>0</v>
      </c>
      <c r="DJ239" s="268">
        <f t="shared" si="655"/>
        <v>0</v>
      </c>
      <c r="DL239" s="49">
        <f>'He Data'!P241/(1000000000*22413.6)</f>
        <v>0</v>
      </c>
      <c r="DM239" s="45" t="e">
        <f>DL239*('He Data'!Q241/'He Data'!P241)</f>
        <v>#DIV/0!</v>
      </c>
      <c r="DN239" s="50">
        <f t="shared" si="656"/>
        <v>0</v>
      </c>
      <c r="DO239" s="51" t="e">
        <f>DN239*('He Data'!Q241/'He Data'!P241)</f>
        <v>#DIV/0!</v>
      </c>
      <c r="DP239" s="50" t="e">
        <f t="shared" si="657"/>
        <v>#DIV/0!</v>
      </c>
      <c r="DQ239" s="50" t="e">
        <f t="shared" si="658"/>
        <v>#DIV/0!</v>
      </c>
      <c r="DR239" s="50">
        <f>('He Data'!P241/1000000000)*0.0000000008107131194</f>
        <v>0</v>
      </c>
      <c r="DS239" s="50">
        <f>('He Data'!P241/1000000000)/3785.41178*42</f>
        <v>0</v>
      </c>
      <c r="DW239" s="213">
        <f t="shared" si="591"/>
        <v>0</v>
      </c>
      <c r="DX239" s="324" t="e">
        <f t="shared" si="592"/>
        <v>#DIV/0!</v>
      </c>
      <c r="DY239" s="325" t="e">
        <f t="shared" si="659"/>
        <v>#DIV/0!</v>
      </c>
      <c r="DZ239" s="326" t="e">
        <f t="shared" si="660"/>
        <v>#DIV/0!</v>
      </c>
      <c r="EA239" s="326" t="e">
        <f t="shared" si="661"/>
        <v>#DIV/0!</v>
      </c>
      <c r="EB239" s="324" t="e">
        <f t="shared" si="662"/>
        <v>#DIV/0!</v>
      </c>
      <c r="EC239" s="326" t="e">
        <f t="shared" si="663"/>
        <v>#DIV/0!</v>
      </c>
      <c r="ED239" s="324" t="e">
        <f t="shared" si="664"/>
        <v>#DIV/0!</v>
      </c>
      <c r="EE239" s="326"/>
      <c r="EF239" s="457">
        <f>'Picking Information'!B242</f>
        <v>0</v>
      </c>
      <c r="EG239" s="459">
        <f>'Picking Information'!C242</f>
        <v>0</v>
      </c>
      <c r="EH239" s="510">
        <f>IF($EG239="a",'Alpha Ejection Compiler'!G239,IF($EG239="z",'Alpha Ejection Compiler'!N239,IF($EG239="t",'Alpha Ejection Compiler'!U239,IF($EG239="m",'Alpha Ejection Compiler'!AB239,-1))))</f>
        <v>-1</v>
      </c>
      <c r="EI239" s="511">
        <f>'Alpha Ejection Compiler'!E239</f>
        <v>-1</v>
      </c>
      <c r="EJ239" s="30">
        <f>IF($EG239="a",'Alpha Ejection Compiler'!H239,IF($EG239="z",'Alpha Ejection Compiler'!O239,IF($EG239="t",'Alpha Ejection Compiler'!V239,IF($EG239="m",'Alpha Ejection Compiler'!AC239,-1))))</f>
        <v>-1</v>
      </c>
      <c r="EK239" s="30">
        <f>IF($EG239="a",'Alpha Ejection Compiler'!I239,IF($EG239="z",'Alpha Ejection Compiler'!P239,IF($EG239="t",'Alpha Ejection Compiler'!W239,IF($EG239="m",'Alpha Ejection Compiler'!AD239,-1))))</f>
        <v>-1</v>
      </c>
      <c r="EL239" s="30">
        <f>IF($EG239="a",'Alpha Ejection Compiler'!J239,IF($EG239="z",'Alpha Ejection Compiler'!Q239,IF($EG239="t",'Alpha Ejection Compiler'!X239,IF($EG239="m",'Alpha Ejection Compiler'!AE239,-1))))</f>
        <v>-1</v>
      </c>
      <c r="EM239" s="30">
        <f>IF($EG239="a",'Alpha Ejection Compiler'!K239,IF($EG239="z",'Alpha Ejection Compiler'!R239,IF($EG239="t",'Alpha Ejection Compiler'!Y239,IF($EG239="m",'Alpha Ejection Compiler'!AF239,-1))))</f>
        <v>-1</v>
      </c>
      <c r="EN239" s="30">
        <f t="shared" si="665"/>
        <v>-1</v>
      </c>
      <c r="EO239" s="30" t="e">
        <f t="shared" si="666"/>
        <v>#DIV/0!</v>
      </c>
      <c r="EP239" s="213">
        <f t="shared" si="593"/>
        <v>0</v>
      </c>
      <c r="EQ239" s="474" t="e">
        <f t="shared" si="594"/>
        <v>#DIV/0!</v>
      </c>
      <c r="ER239" s="475" t="e">
        <f t="shared" si="667"/>
        <v>#DIV/0!</v>
      </c>
      <c r="ES239" s="473" t="e">
        <f t="shared" si="668"/>
        <v>#DIV/0!</v>
      </c>
      <c r="ET239" s="476" t="e">
        <f t="shared" si="669"/>
        <v>#DIV/0!</v>
      </c>
      <c r="EU239" s="478" t="e">
        <f t="shared" si="670"/>
        <v>#DIV/0!</v>
      </c>
      <c r="EV239" s="477" t="e">
        <f t="shared" si="671"/>
        <v>#DIV/0!</v>
      </c>
      <c r="EW239" s="474" t="e">
        <f t="shared" si="672"/>
        <v>#DIV/0!</v>
      </c>
      <c r="EX239" s="474"/>
      <c r="EZ239" s="128">
        <f t="shared" si="673"/>
        <v>0</v>
      </c>
      <c r="FA239" s="63">
        <f t="shared" si="674"/>
        <v>0</v>
      </c>
      <c r="FB239" s="67">
        <f t="shared" si="675"/>
        <v>0</v>
      </c>
      <c r="FC239" s="63">
        <f t="shared" si="676"/>
        <v>0</v>
      </c>
      <c r="FD239" s="63">
        <f t="shared" si="677"/>
        <v>0</v>
      </c>
      <c r="FE239" s="67" t="e">
        <f t="shared" si="678"/>
        <v>#DIV/0!</v>
      </c>
      <c r="FF239" s="67" t="e">
        <f t="shared" si="679"/>
        <v>#DIV/0!</v>
      </c>
      <c r="FG239" s="64" t="e">
        <f t="shared" si="680"/>
        <v>#DIV/0!</v>
      </c>
      <c r="FH239" s="65" t="e">
        <f t="shared" si="681"/>
        <v>#DIV/0!</v>
      </c>
      <c r="FI239" s="65" t="e">
        <f t="shared" si="682"/>
        <v>#DIV/0!</v>
      </c>
      <c r="FJ239" s="65" t="e">
        <f t="shared" si="683"/>
        <v>#DIV/0!</v>
      </c>
      <c r="FK239" s="63">
        <f t="shared" si="684"/>
        <v>0</v>
      </c>
      <c r="FL239" s="63" t="e">
        <f t="shared" si="685"/>
        <v>#DIV/0!</v>
      </c>
      <c r="FM239" s="63" t="e">
        <f t="shared" si="686"/>
        <v>#DIV/0!</v>
      </c>
      <c r="FN239" s="65" t="e">
        <f t="shared" si="598"/>
        <v>#DIV/0!</v>
      </c>
      <c r="FO239" s="66" t="e">
        <f t="shared" si="687"/>
        <v>#DIV/0!</v>
      </c>
      <c r="FQ239" s="73">
        <f>IF('Picking Information'!U242="Y",'Calculations Page'!FG239,-1)</f>
        <v>-1</v>
      </c>
      <c r="FR239" s="72">
        <f>IF('Picking Information'!U242="Y",'Calculations Page'!FN239,-1)</f>
        <v>-1</v>
      </c>
      <c r="FS239" s="72" t="e">
        <f>IF('Picking Information'!A242="Y",1,'Calculations Page'!X239)</f>
        <v>#DIV/0!</v>
      </c>
      <c r="FT239" s="72">
        <f t="shared" si="596"/>
        <v>99.853999999999999</v>
      </c>
      <c r="FU239" s="72" t="e">
        <f t="shared" si="688"/>
        <v>#DIV/0!</v>
      </c>
      <c r="FV239" s="72" t="e">
        <f t="shared" si="597"/>
        <v>#DIV/0!</v>
      </c>
      <c r="FW239" s="74" t="e">
        <f t="shared" si="689"/>
        <v>#DIV/0!</v>
      </c>
      <c r="FY239" s="79">
        <f t="shared" si="570"/>
        <v>0</v>
      </c>
      <c r="FZ239" s="80" t="e">
        <f t="shared" si="571"/>
        <v>#DIV/0!</v>
      </c>
      <c r="GA239" s="80">
        <f>(DE239/1000)/'Calculations Page'!EH239</f>
        <v>0</v>
      </c>
      <c r="GB239" s="80" t="e">
        <f t="shared" si="572"/>
        <v>#DIV/0!</v>
      </c>
      <c r="GC239" s="80">
        <f>(DG239/1000)/'Calculations Page'!EH239</f>
        <v>0</v>
      </c>
      <c r="GD239" s="80" t="e">
        <f t="shared" si="573"/>
        <v>#DIV/0!</v>
      </c>
      <c r="GE239" s="80">
        <f>(DI239/1000)/'Calculations Page'!EH239</f>
        <v>0</v>
      </c>
      <c r="GF239" s="80" t="e">
        <f t="shared" si="574"/>
        <v>#DIV/0!</v>
      </c>
      <c r="GG239" s="81">
        <f t="shared" si="690"/>
        <v>0</v>
      </c>
      <c r="GH239" s="516">
        <f t="shared" si="575"/>
        <v>0</v>
      </c>
      <c r="GI239" s="515"/>
      <c r="GJ239" s="243"/>
      <c r="GK239" s="85" t="str">
        <f t="shared" si="691"/>
        <v>0.000</v>
      </c>
      <c r="GL239" s="86" t="e">
        <f t="shared" si="692"/>
        <v>#DIV/0!</v>
      </c>
      <c r="GM239" s="86" t="str">
        <f t="shared" si="693"/>
        <v>0.00</v>
      </c>
      <c r="GN239" s="86" t="e">
        <f t="shared" si="694"/>
        <v>#DIV/0!</v>
      </c>
      <c r="GO239" s="86" t="str">
        <f t="shared" si="695"/>
        <v>0.00</v>
      </c>
      <c r="GP239" s="86" t="e">
        <f t="shared" si="696"/>
        <v>#DIV/0!</v>
      </c>
      <c r="GQ239" s="86" t="str">
        <f t="shared" si="697"/>
        <v>0.00</v>
      </c>
      <c r="GR239" s="86" t="e">
        <f t="shared" si="698"/>
        <v>#DIV/0!</v>
      </c>
      <c r="GS239" s="86" t="str">
        <f t="shared" si="699"/>
        <v>-1.00</v>
      </c>
      <c r="GT239" s="86" t="e">
        <f t="shared" si="700"/>
        <v>#DIV/0!</v>
      </c>
      <c r="GU239" s="86" t="e">
        <f t="shared" si="701"/>
        <v>#DIV/0!</v>
      </c>
      <c r="GV239" s="87" t="e">
        <f t="shared" si="702"/>
        <v>#DIV/0!</v>
      </c>
      <c r="GW239" s="87" t="str">
        <f t="shared" si="703"/>
        <v>-1.00</v>
      </c>
      <c r="GX239" s="129"/>
      <c r="GY239" s="93"/>
    </row>
    <row r="240" spans="1:207">
      <c r="A240" s="39">
        <f>'Picking Information'!B243</f>
        <v>0</v>
      </c>
      <c r="B240" s="40">
        <f>'Picking Information'!D243</f>
        <v>0</v>
      </c>
      <c r="C240" s="40">
        <f>'Picking Information'!E243</f>
        <v>0</v>
      </c>
      <c r="D240" s="45">
        <f>'Picking Information'!F243</f>
        <v>0</v>
      </c>
      <c r="E240" s="45">
        <v>1</v>
      </c>
      <c r="F240" s="121">
        <f>'Picking Information'!H243</f>
        <v>0</v>
      </c>
      <c r="G240" s="121">
        <f>'Picking Information'!I243</f>
        <v>0</v>
      </c>
      <c r="H240" s="121">
        <f>'Picking Information'!J243</f>
        <v>0</v>
      </c>
      <c r="I240" s="121">
        <f>'Picking Information'!K243</f>
        <v>0</v>
      </c>
      <c r="J240" s="121">
        <f t="shared" si="599"/>
        <v>0</v>
      </c>
      <c r="K240" s="121">
        <f t="shared" si="600"/>
        <v>0</v>
      </c>
      <c r="L240" s="121">
        <f t="shared" si="601"/>
        <v>0</v>
      </c>
      <c r="M240" s="121">
        <f>IF('Picking Information'!P243="N",'Calculations Page'!F240*1.5,'Calculations Page'!F240)</f>
        <v>0</v>
      </c>
      <c r="N240" s="46">
        <f>'Picking Information'!R243</f>
        <v>0</v>
      </c>
      <c r="O240" s="222"/>
      <c r="P240" s="47">
        <f t="shared" si="602"/>
        <v>0</v>
      </c>
      <c r="Q240" s="306">
        <f t="shared" si="603"/>
        <v>-1</v>
      </c>
      <c r="R240" s="47">
        <f t="shared" si="604"/>
        <v>1</v>
      </c>
      <c r="S240" s="47" t="e">
        <f t="shared" si="605"/>
        <v>#DIV/0!</v>
      </c>
      <c r="T240" s="47" t="e">
        <f t="shared" si="606"/>
        <v>#DIV/0!</v>
      </c>
      <c r="U240" s="47">
        <f t="shared" si="607"/>
        <v>0.77821011673151741</v>
      </c>
      <c r="V240" s="47" t="e">
        <f t="shared" si="608"/>
        <v>#DIV/0!</v>
      </c>
      <c r="W240" s="47" t="e">
        <f t="shared" si="609"/>
        <v>#DIV/0!</v>
      </c>
      <c r="X240" s="239" t="e">
        <f t="shared" si="610"/>
        <v>#DIV/0!</v>
      </c>
      <c r="Y240" s="306">
        <f t="shared" si="576"/>
        <v>-6350.29</v>
      </c>
      <c r="Z240" s="306">
        <f t="shared" si="577"/>
        <v>-5</v>
      </c>
      <c r="AA240" s="192"/>
      <c r="AB240" s="192"/>
      <c r="AC240" s="192"/>
      <c r="AD240" s="192"/>
      <c r="AE240" s="192"/>
      <c r="AF240" s="192"/>
      <c r="AG240" s="251">
        <f t="shared" si="564"/>
        <v>1433738424205.7283</v>
      </c>
      <c r="AH240" s="246">
        <f t="shared" si="611"/>
        <v>8608725199.2922001</v>
      </c>
      <c r="AI240" s="246">
        <f t="shared" si="565"/>
        <v>1691112105561.1543</v>
      </c>
      <c r="AJ240" s="246">
        <f t="shared" si="612"/>
        <v>13847555888.523577</v>
      </c>
      <c r="AK240" s="246">
        <f t="shared" si="566"/>
        <v>174546574.43947619</v>
      </c>
      <c r="AL240" s="246">
        <f t="shared" si="613"/>
        <v>79527107.403615773</v>
      </c>
      <c r="AM240" s="213">
        <f t="shared" si="578"/>
        <v>0</v>
      </c>
      <c r="AN240" s="256">
        <f t="shared" si="614"/>
        <v>1303284548.9639471</v>
      </c>
      <c r="AO240" s="252">
        <f t="shared" si="615"/>
        <v>1433738424205.7283</v>
      </c>
      <c r="AP240" s="252">
        <f t="shared" si="567"/>
        <v>-2.199E-3</v>
      </c>
      <c r="AQ240" s="252">
        <f t="shared" si="568"/>
        <v>-0.99998423165137618</v>
      </c>
      <c r="AR240" s="252">
        <f t="shared" si="616"/>
        <v>8608725199.2922001</v>
      </c>
      <c r="AS240" s="252">
        <f t="shared" si="569"/>
        <v>1.6318924942564423E-4</v>
      </c>
      <c r="AT240" s="252">
        <f t="shared" si="617"/>
        <v>-7.452123257462559E-2</v>
      </c>
      <c r="AU240" s="252">
        <f t="shared" si="618"/>
        <v>137290153.01859486</v>
      </c>
      <c r="AV240" s="252">
        <f t="shared" si="579"/>
        <v>9456562.6330664139</v>
      </c>
      <c r="AW240" s="252">
        <f t="shared" si="619"/>
        <v>996169.97067578149</v>
      </c>
      <c r="AX240" s="252">
        <f t="shared" si="580"/>
        <v>2673662207.5426502</v>
      </c>
      <c r="AY240" s="252">
        <f t="shared" si="581"/>
        <v>1691112105561.1543</v>
      </c>
      <c r="AZ240" s="252">
        <f t="shared" si="582"/>
        <v>-0.13029600894067567</v>
      </c>
      <c r="BA240" s="252">
        <f t="shared" si="583"/>
        <v>-1</v>
      </c>
      <c r="BB240" s="252">
        <f t="shared" si="584"/>
        <v>13847555888.523577</v>
      </c>
      <c r="BC240" s="252">
        <f t="shared" si="585"/>
        <v>5.34545603211162E-4</v>
      </c>
      <c r="BD240" s="252">
        <f t="shared" si="586"/>
        <v>-4.1025163014571245E-3</v>
      </c>
      <c r="BE240" s="252">
        <f t="shared" si="587"/>
        <v>26831629.130094022</v>
      </c>
      <c r="BF240" s="252">
        <f t="shared" si="620"/>
        <v>269331.52955150726</v>
      </c>
      <c r="BG240" s="252">
        <f t="shared" si="621"/>
        <v>124328.76421099737</v>
      </c>
      <c r="BH240" s="213"/>
      <c r="BI240" s="213"/>
      <c r="BJ240" s="213"/>
      <c r="BK240" s="213"/>
      <c r="BL240" s="213">
        <f t="shared" si="588"/>
        <v>0</v>
      </c>
      <c r="BM240" s="485">
        <f>(($AC$20-'ICPMS Data'!V241)/('ICPMS Data'!V241/$AC$12-1)*AG240)</f>
        <v>-1850960534.9337795</v>
      </c>
      <c r="BN240" s="485">
        <f t="shared" si="622"/>
        <v>1433738424205.7283</v>
      </c>
      <c r="BO240" s="485">
        <f>$AC$33-'ICPMS Data'!V241</f>
        <v>9.9999999999999995E-7</v>
      </c>
      <c r="BP240" s="485">
        <f>'ICPMS Data'!V241/$AC$12-1</f>
        <v>-1</v>
      </c>
      <c r="BQ240" s="485">
        <f t="shared" si="623"/>
        <v>8608725199.2922001</v>
      </c>
      <c r="BR240" s="485">
        <f>SQRT($AD$33^2+'ICPMS Data'!W241^2)</f>
        <v>1.0000000000000001E-9</v>
      </c>
      <c r="BS240" s="485" t="e">
        <f>BP240*SQRT(('ICPMS Data'!W241/'ICPMS Data'!V241)^2+($AE$12/$AC$12)^2)</f>
        <v>#DIV/0!</v>
      </c>
      <c r="BT240" s="485" t="e">
        <f t="shared" si="624"/>
        <v>#DIV/0!</v>
      </c>
      <c r="BU240" s="485">
        <f t="shared" si="589"/>
        <v>-13430470.148556642</v>
      </c>
      <c r="BV240" s="485" t="e">
        <f t="shared" si="625"/>
        <v>#DIV/0!</v>
      </c>
      <c r="BW240" s="485">
        <f>AI240*(($AC$21-'ICPMS Data'!X241)/('ICPMS Data'!X241/$AC$13-1))</f>
        <v>-217673186930.44394</v>
      </c>
      <c r="BX240" s="485">
        <f t="shared" si="626"/>
        <v>1691112105561.1543</v>
      </c>
      <c r="BY240" s="485">
        <f>$AC$34-'ICPMS Data'!X241</f>
        <v>9.9999999999999995E-7</v>
      </c>
      <c r="BZ240" s="485">
        <f>'ICPMS Data'!X241/$AC$13-1</f>
        <v>-1</v>
      </c>
      <c r="CA240" s="485">
        <f t="shared" si="627"/>
        <v>13847555888.523577</v>
      </c>
      <c r="CB240" s="485">
        <f>SQRT($AD$34^2+'ICPMS Data'!Y241^2)</f>
        <v>1.0000000000000001E-9</v>
      </c>
      <c r="CC240" s="485" t="e">
        <f>BZ240*SQRT(('ICPMS Data'!Y241/'ICPMS Data'!X241)^2+($AE$13/$AC$13)^2)</f>
        <v>#DIV/0!</v>
      </c>
      <c r="CD240" s="485" t="e">
        <f t="shared" si="628"/>
        <v>#DIV/0!</v>
      </c>
      <c r="CE240" s="485">
        <f>AK240*'ICPMS Data'!Z241</f>
        <v>0</v>
      </c>
      <c r="CF240" s="485" t="e">
        <f>CE240*SQRT((AL240/AK240)^2+('ICPMS Data'!AA241/'ICPMS Data'!Z241)^2)</f>
        <v>#DIV/0!</v>
      </c>
      <c r="CG240" s="213">
        <f t="shared" si="629"/>
        <v>0</v>
      </c>
      <c r="CH240" s="262">
        <f t="shared" si="630"/>
        <v>-3154245083.8977265</v>
      </c>
      <c r="CI240" s="257" t="e">
        <f t="shared" si="631"/>
        <v>#DIV/0!</v>
      </c>
      <c r="CJ240" s="257">
        <f t="shared" si="590"/>
        <v>-22887032.781623054</v>
      </c>
      <c r="CK240" s="257" t="e">
        <f t="shared" si="632"/>
        <v>#DIV/0!</v>
      </c>
      <c r="CL240" s="262">
        <f t="shared" si="633"/>
        <v>-220346849137.9866</v>
      </c>
      <c r="CM240" s="257" t="e">
        <f t="shared" si="634"/>
        <v>#DIV/0!</v>
      </c>
      <c r="CN240" s="262">
        <f t="shared" si="635"/>
        <v>-269331.52955150726</v>
      </c>
      <c r="CO240" s="257" t="e">
        <f t="shared" si="636"/>
        <v>#DIV/0!</v>
      </c>
      <c r="CP240" s="286"/>
      <c r="CQ240" s="218">
        <f t="shared" si="637"/>
        <v>0</v>
      </c>
      <c r="CR240" s="48" t="e">
        <f t="shared" si="638"/>
        <v>#DIV/0!</v>
      </c>
      <c r="CS240" s="219">
        <f t="shared" si="639"/>
        <v>0</v>
      </c>
      <c r="CT240" s="219" t="e">
        <f t="shared" si="640"/>
        <v>#DIV/0!</v>
      </c>
      <c r="CU240" s="323" t="e">
        <f t="shared" si="641"/>
        <v>#DIV/0!</v>
      </c>
      <c r="CV240" s="219">
        <f t="shared" si="642"/>
        <v>0</v>
      </c>
      <c r="CW240" s="219" t="e">
        <f t="shared" si="643"/>
        <v>#DIV/0!</v>
      </c>
      <c r="CX240" s="323" t="e">
        <f t="shared" si="644"/>
        <v>#DIV/0!</v>
      </c>
      <c r="CY240" s="48">
        <f t="shared" si="645"/>
        <v>0</v>
      </c>
      <c r="CZ240" s="48" t="e">
        <f t="shared" si="646"/>
        <v>#DIV/0!</v>
      </c>
      <c r="DA240" s="323" t="e">
        <f t="shared" si="647"/>
        <v>#DIV/0!</v>
      </c>
      <c r="DB240" s="219">
        <f t="shared" si="648"/>
        <v>0</v>
      </c>
      <c r="DC240" s="219">
        <f t="shared" si="649"/>
        <v>0</v>
      </c>
      <c r="DD240" s="213"/>
      <c r="DE240" s="267">
        <f t="shared" si="650"/>
        <v>0</v>
      </c>
      <c r="DF240" s="263" t="e">
        <f t="shared" si="651"/>
        <v>#DIV/0!</v>
      </c>
      <c r="DG240" s="263">
        <f t="shared" si="652"/>
        <v>0</v>
      </c>
      <c r="DH240" s="263" t="e">
        <f t="shared" si="653"/>
        <v>#DIV/0!</v>
      </c>
      <c r="DI240" s="263">
        <f t="shared" si="654"/>
        <v>0</v>
      </c>
      <c r="DJ240" s="268">
        <f t="shared" si="655"/>
        <v>0</v>
      </c>
      <c r="DL240" s="49">
        <f>'He Data'!P242/(1000000000*22413.6)</f>
        <v>0</v>
      </c>
      <c r="DM240" s="45" t="e">
        <f>DL240*('He Data'!Q242/'He Data'!P242)</f>
        <v>#DIV/0!</v>
      </c>
      <c r="DN240" s="50">
        <f t="shared" si="656"/>
        <v>0</v>
      </c>
      <c r="DO240" s="51" t="e">
        <f>DN240*('He Data'!Q242/'He Data'!P242)</f>
        <v>#DIV/0!</v>
      </c>
      <c r="DP240" s="50" t="e">
        <f t="shared" si="657"/>
        <v>#DIV/0!</v>
      </c>
      <c r="DQ240" s="50" t="e">
        <f t="shared" si="658"/>
        <v>#DIV/0!</v>
      </c>
      <c r="DR240" s="50">
        <f>('He Data'!P242/1000000000)*0.0000000008107131194</f>
        <v>0</v>
      </c>
      <c r="DS240" s="50">
        <f>('He Data'!P242/1000000000)/3785.41178*42</f>
        <v>0</v>
      </c>
      <c r="DW240" s="213">
        <f t="shared" si="591"/>
        <v>0</v>
      </c>
      <c r="DX240" s="324" t="e">
        <f t="shared" si="592"/>
        <v>#DIV/0!</v>
      </c>
      <c r="DY240" s="325" t="e">
        <f t="shared" si="659"/>
        <v>#DIV/0!</v>
      </c>
      <c r="DZ240" s="326" t="e">
        <f t="shared" si="660"/>
        <v>#DIV/0!</v>
      </c>
      <c r="EA240" s="326" t="e">
        <f t="shared" si="661"/>
        <v>#DIV/0!</v>
      </c>
      <c r="EB240" s="324" t="e">
        <f t="shared" si="662"/>
        <v>#DIV/0!</v>
      </c>
      <c r="EC240" s="326" t="e">
        <f t="shared" si="663"/>
        <v>#DIV/0!</v>
      </c>
      <c r="ED240" s="324" t="e">
        <f t="shared" si="664"/>
        <v>#DIV/0!</v>
      </c>
      <c r="EE240" s="326"/>
      <c r="EF240" s="457">
        <f>'Picking Information'!B243</f>
        <v>0</v>
      </c>
      <c r="EG240" s="459">
        <f>'Picking Information'!C243</f>
        <v>0</v>
      </c>
      <c r="EH240" s="510">
        <f>IF($EG240="a",'Alpha Ejection Compiler'!G240,IF($EG240="z",'Alpha Ejection Compiler'!N240,IF($EG240="t",'Alpha Ejection Compiler'!U240,IF($EG240="m",'Alpha Ejection Compiler'!AB240,-1))))</f>
        <v>-1</v>
      </c>
      <c r="EI240" s="511">
        <f>'Alpha Ejection Compiler'!E240</f>
        <v>-1</v>
      </c>
      <c r="EJ240" s="30">
        <f>IF($EG240="a",'Alpha Ejection Compiler'!H240,IF($EG240="z",'Alpha Ejection Compiler'!O240,IF($EG240="t",'Alpha Ejection Compiler'!V240,IF($EG240="m",'Alpha Ejection Compiler'!AC240,-1))))</f>
        <v>-1</v>
      </c>
      <c r="EK240" s="30">
        <f>IF($EG240="a",'Alpha Ejection Compiler'!I240,IF($EG240="z",'Alpha Ejection Compiler'!P240,IF($EG240="t",'Alpha Ejection Compiler'!W240,IF($EG240="m",'Alpha Ejection Compiler'!AD240,-1))))</f>
        <v>-1</v>
      </c>
      <c r="EL240" s="30">
        <f>IF($EG240="a",'Alpha Ejection Compiler'!J240,IF($EG240="z",'Alpha Ejection Compiler'!Q240,IF($EG240="t",'Alpha Ejection Compiler'!X240,IF($EG240="m",'Alpha Ejection Compiler'!AE240,-1))))</f>
        <v>-1</v>
      </c>
      <c r="EM240" s="30">
        <f>IF($EG240="a",'Alpha Ejection Compiler'!K240,IF($EG240="z",'Alpha Ejection Compiler'!R240,IF($EG240="t",'Alpha Ejection Compiler'!Y240,IF($EG240="m",'Alpha Ejection Compiler'!AF240,-1))))</f>
        <v>-1</v>
      </c>
      <c r="EN240" s="30">
        <f t="shared" si="665"/>
        <v>-1</v>
      </c>
      <c r="EO240" s="30" t="e">
        <f t="shared" si="666"/>
        <v>#DIV/0!</v>
      </c>
      <c r="EP240" s="213">
        <f t="shared" si="593"/>
        <v>0</v>
      </c>
      <c r="EQ240" s="474" t="e">
        <f t="shared" si="594"/>
        <v>#DIV/0!</v>
      </c>
      <c r="ER240" s="475" t="e">
        <f t="shared" si="667"/>
        <v>#DIV/0!</v>
      </c>
      <c r="ES240" s="473" t="e">
        <f t="shared" si="668"/>
        <v>#DIV/0!</v>
      </c>
      <c r="ET240" s="476" t="e">
        <f t="shared" si="669"/>
        <v>#DIV/0!</v>
      </c>
      <c r="EU240" s="478" t="e">
        <f t="shared" si="670"/>
        <v>#DIV/0!</v>
      </c>
      <c r="EV240" s="477" t="e">
        <f t="shared" si="671"/>
        <v>#DIV/0!</v>
      </c>
      <c r="EW240" s="474" t="e">
        <f t="shared" si="672"/>
        <v>#DIV/0!</v>
      </c>
      <c r="EX240" s="474"/>
      <c r="EZ240" s="128">
        <f t="shared" si="673"/>
        <v>0</v>
      </c>
      <c r="FA240" s="63">
        <f t="shared" si="674"/>
        <v>0</v>
      </c>
      <c r="FB240" s="67">
        <f t="shared" si="675"/>
        <v>0</v>
      </c>
      <c r="FC240" s="63">
        <f t="shared" si="676"/>
        <v>0</v>
      </c>
      <c r="FD240" s="63">
        <f t="shared" si="677"/>
        <v>0</v>
      </c>
      <c r="FE240" s="67" t="e">
        <f t="shared" si="678"/>
        <v>#DIV/0!</v>
      </c>
      <c r="FF240" s="67" t="e">
        <f t="shared" si="679"/>
        <v>#DIV/0!</v>
      </c>
      <c r="FG240" s="64" t="e">
        <f t="shared" si="680"/>
        <v>#DIV/0!</v>
      </c>
      <c r="FH240" s="65" t="e">
        <f t="shared" si="681"/>
        <v>#DIV/0!</v>
      </c>
      <c r="FI240" s="65" t="e">
        <f t="shared" si="682"/>
        <v>#DIV/0!</v>
      </c>
      <c r="FJ240" s="65" t="e">
        <f t="shared" si="683"/>
        <v>#DIV/0!</v>
      </c>
      <c r="FK240" s="63">
        <f t="shared" si="684"/>
        <v>0</v>
      </c>
      <c r="FL240" s="63" t="e">
        <f t="shared" si="685"/>
        <v>#DIV/0!</v>
      </c>
      <c r="FM240" s="63" t="e">
        <f t="shared" si="686"/>
        <v>#DIV/0!</v>
      </c>
      <c r="FN240" s="65" t="e">
        <f t="shared" si="598"/>
        <v>#DIV/0!</v>
      </c>
      <c r="FO240" s="66" t="e">
        <f t="shared" si="687"/>
        <v>#DIV/0!</v>
      </c>
      <c r="FQ240" s="73">
        <f>IF('Picking Information'!U243="Y",'Calculations Page'!FG240,-1)</f>
        <v>-1</v>
      </c>
      <c r="FR240" s="72">
        <f>IF('Picking Information'!U243="Y",'Calculations Page'!FN240,-1)</f>
        <v>-1</v>
      </c>
      <c r="FS240" s="72" t="e">
        <f>IF('Picking Information'!A243="Y",1,'Calculations Page'!X240)</f>
        <v>#DIV/0!</v>
      </c>
      <c r="FT240" s="72">
        <f t="shared" si="596"/>
        <v>99.853999999999999</v>
      </c>
      <c r="FU240" s="72" t="e">
        <f t="shared" si="688"/>
        <v>#DIV/0!</v>
      </c>
      <c r="FV240" s="72" t="e">
        <f t="shared" si="597"/>
        <v>#DIV/0!</v>
      </c>
      <c r="FW240" s="74" t="e">
        <f t="shared" si="689"/>
        <v>#DIV/0!</v>
      </c>
      <c r="FY240" s="79">
        <f t="shared" si="570"/>
        <v>0</v>
      </c>
      <c r="FZ240" s="80" t="e">
        <f t="shared" si="571"/>
        <v>#DIV/0!</v>
      </c>
      <c r="GA240" s="80">
        <f>(DE240/1000)/'Calculations Page'!EH240</f>
        <v>0</v>
      </c>
      <c r="GB240" s="80" t="e">
        <f t="shared" si="572"/>
        <v>#DIV/0!</v>
      </c>
      <c r="GC240" s="80">
        <f>(DG240/1000)/'Calculations Page'!EH240</f>
        <v>0</v>
      </c>
      <c r="GD240" s="80" t="e">
        <f t="shared" si="573"/>
        <v>#DIV/0!</v>
      </c>
      <c r="GE240" s="80">
        <f>(DI240/1000)/'Calculations Page'!EH240</f>
        <v>0</v>
      </c>
      <c r="GF240" s="80" t="e">
        <f t="shared" si="574"/>
        <v>#DIV/0!</v>
      </c>
      <c r="GG240" s="81">
        <f t="shared" si="690"/>
        <v>0</v>
      </c>
      <c r="GH240" s="516">
        <f t="shared" si="575"/>
        <v>0</v>
      </c>
      <c r="GI240" s="515"/>
      <c r="GJ240" s="243"/>
      <c r="GK240" s="85" t="str">
        <f t="shared" si="691"/>
        <v>0.000</v>
      </c>
      <c r="GL240" s="86" t="e">
        <f t="shared" si="692"/>
        <v>#DIV/0!</v>
      </c>
      <c r="GM240" s="86" t="str">
        <f t="shared" si="693"/>
        <v>0.00</v>
      </c>
      <c r="GN240" s="86" t="e">
        <f t="shared" si="694"/>
        <v>#DIV/0!</v>
      </c>
      <c r="GO240" s="86" t="str">
        <f t="shared" si="695"/>
        <v>0.00</v>
      </c>
      <c r="GP240" s="86" t="e">
        <f t="shared" si="696"/>
        <v>#DIV/0!</v>
      </c>
      <c r="GQ240" s="86" t="str">
        <f t="shared" si="697"/>
        <v>0.00</v>
      </c>
      <c r="GR240" s="86" t="e">
        <f t="shared" si="698"/>
        <v>#DIV/0!</v>
      </c>
      <c r="GS240" s="86" t="str">
        <f t="shared" si="699"/>
        <v>-1.00</v>
      </c>
      <c r="GT240" s="86" t="e">
        <f t="shared" si="700"/>
        <v>#DIV/0!</v>
      </c>
      <c r="GU240" s="86" t="e">
        <f t="shared" si="701"/>
        <v>#DIV/0!</v>
      </c>
      <c r="GV240" s="87" t="e">
        <f t="shared" si="702"/>
        <v>#DIV/0!</v>
      </c>
      <c r="GW240" s="87" t="str">
        <f t="shared" si="703"/>
        <v>-1.00</v>
      </c>
      <c r="GX240" s="129"/>
      <c r="GY240" s="93"/>
    </row>
    <row r="241" spans="1:207">
      <c r="A241" s="39">
        <f>'Picking Information'!B244</f>
        <v>0</v>
      </c>
      <c r="B241" s="40">
        <f>'Picking Information'!D244</f>
        <v>0</v>
      </c>
      <c r="C241" s="40">
        <f>'Picking Information'!E244</f>
        <v>0</v>
      </c>
      <c r="D241" s="45">
        <f>'Picking Information'!F244</f>
        <v>0</v>
      </c>
      <c r="E241" s="45">
        <v>1</v>
      </c>
      <c r="F241" s="121">
        <f>'Picking Information'!H244</f>
        <v>0</v>
      </c>
      <c r="G241" s="121">
        <f>'Picking Information'!I244</f>
        <v>0</v>
      </c>
      <c r="H241" s="121">
        <f>'Picking Information'!J244</f>
        <v>0</v>
      </c>
      <c r="I241" s="121">
        <f>'Picking Information'!K244</f>
        <v>0</v>
      </c>
      <c r="J241" s="121">
        <f t="shared" si="599"/>
        <v>0</v>
      </c>
      <c r="K241" s="121">
        <f t="shared" si="600"/>
        <v>0</v>
      </c>
      <c r="L241" s="121">
        <f t="shared" si="601"/>
        <v>0</v>
      </c>
      <c r="M241" s="121">
        <f>IF('Picking Information'!P244="N",'Calculations Page'!F241*1.5,'Calculations Page'!F241)</f>
        <v>0</v>
      </c>
      <c r="N241" s="46">
        <f>'Picking Information'!R244</f>
        <v>0</v>
      </c>
      <c r="O241" s="222"/>
      <c r="P241" s="47">
        <f t="shared" si="602"/>
        <v>0</v>
      </c>
      <c r="Q241" s="306">
        <f t="shared" si="603"/>
        <v>-1</v>
      </c>
      <c r="R241" s="47">
        <f t="shared" si="604"/>
        <v>1</v>
      </c>
      <c r="S241" s="47" t="e">
        <f t="shared" si="605"/>
        <v>#DIV/0!</v>
      </c>
      <c r="T241" s="47" t="e">
        <f t="shared" si="606"/>
        <v>#DIV/0!</v>
      </c>
      <c r="U241" s="47">
        <f t="shared" si="607"/>
        <v>0.77821011673151741</v>
      </c>
      <c r="V241" s="47" t="e">
        <f t="shared" si="608"/>
        <v>#DIV/0!</v>
      </c>
      <c r="W241" s="47" t="e">
        <f t="shared" si="609"/>
        <v>#DIV/0!</v>
      </c>
      <c r="X241" s="239" t="e">
        <f t="shared" si="610"/>
        <v>#DIV/0!</v>
      </c>
      <c r="Y241" s="306">
        <f t="shared" si="576"/>
        <v>-6350.29</v>
      </c>
      <c r="Z241" s="306">
        <f t="shared" si="577"/>
        <v>-5</v>
      </c>
      <c r="AA241" s="192"/>
      <c r="AB241" s="192"/>
      <c r="AC241" s="192"/>
      <c r="AD241" s="192"/>
      <c r="AE241" s="192"/>
      <c r="AF241" s="192"/>
      <c r="AG241" s="251">
        <f t="shared" si="564"/>
        <v>1433738424205.7283</v>
      </c>
      <c r="AH241" s="246">
        <f t="shared" si="611"/>
        <v>8608725199.2922001</v>
      </c>
      <c r="AI241" s="246">
        <f t="shared" si="565"/>
        <v>1691112105561.1543</v>
      </c>
      <c r="AJ241" s="246">
        <f t="shared" si="612"/>
        <v>13847555888.523577</v>
      </c>
      <c r="AK241" s="246">
        <f t="shared" si="566"/>
        <v>174546574.43947619</v>
      </c>
      <c r="AL241" s="246">
        <f t="shared" si="613"/>
        <v>79527107.403615773</v>
      </c>
      <c r="AM241" s="213">
        <f t="shared" si="578"/>
        <v>0</v>
      </c>
      <c r="AN241" s="256">
        <f t="shared" si="614"/>
        <v>1303284548.9639471</v>
      </c>
      <c r="AO241" s="252">
        <f t="shared" si="615"/>
        <v>1433738424205.7283</v>
      </c>
      <c r="AP241" s="252">
        <f t="shared" si="567"/>
        <v>-2.199E-3</v>
      </c>
      <c r="AQ241" s="252">
        <f t="shared" si="568"/>
        <v>-0.99998423165137618</v>
      </c>
      <c r="AR241" s="252">
        <f t="shared" si="616"/>
        <v>8608725199.2922001</v>
      </c>
      <c r="AS241" s="252">
        <f t="shared" si="569"/>
        <v>1.6318924942564423E-4</v>
      </c>
      <c r="AT241" s="252">
        <f t="shared" si="617"/>
        <v>-7.452123257462559E-2</v>
      </c>
      <c r="AU241" s="252">
        <f t="shared" si="618"/>
        <v>137290153.01859486</v>
      </c>
      <c r="AV241" s="252">
        <f t="shared" si="579"/>
        <v>9456562.6330664139</v>
      </c>
      <c r="AW241" s="252">
        <f t="shared" si="619"/>
        <v>996169.97067578149</v>
      </c>
      <c r="AX241" s="252">
        <f t="shared" si="580"/>
        <v>2673662207.5426502</v>
      </c>
      <c r="AY241" s="252">
        <f t="shared" si="581"/>
        <v>1691112105561.1543</v>
      </c>
      <c r="AZ241" s="252">
        <f t="shared" si="582"/>
        <v>-0.13029600894067567</v>
      </c>
      <c r="BA241" s="252">
        <f t="shared" si="583"/>
        <v>-1</v>
      </c>
      <c r="BB241" s="252">
        <f t="shared" si="584"/>
        <v>13847555888.523577</v>
      </c>
      <c r="BC241" s="252">
        <f t="shared" si="585"/>
        <v>5.34545603211162E-4</v>
      </c>
      <c r="BD241" s="252">
        <f t="shared" si="586"/>
        <v>-4.1025163014571245E-3</v>
      </c>
      <c r="BE241" s="252">
        <f t="shared" si="587"/>
        <v>26831629.130094022</v>
      </c>
      <c r="BF241" s="252">
        <f t="shared" si="620"/>
        <v>269331.52955150726</v>
      </c>
      <c r="BG241" s="252">
        <f t="shared" si="621"/>
        <v>124328.76421099737</v>
      </c>
      <c r="BH241" s="213"/>
      <c r="BI241" s="213"/>
      <c r="BJ241" s="213"/>
      <c r="BK241" s="213"/>
      <c r="BL241" s="213">
        <f t="shared" si="588"/>
        <v>0</v>
      </c>
      <c r="BM241" s="485">
        <f>(($AC$20-'ICPMS Data'!V242)/('ICPMS Data'!V242/$AC$12-1)*AG241)</f>
        <v>-1850960534.9337795</v>
      </c>
      <c r="BN241" s="485">
        <f t="shared" si="622"/>
        <v>1433738424205.7283</v>
      </c>
      <c r="BO241" s="485">
        <f>$AC$33-'ICPMS Data'!V242</f>
        <v>9.9999999999999995E-7</v>
      </c>
      <c r="BP241" s="485">
        <f>'ICPMS Data'!V242/$AC$12-1</f>
        <v>-1</v>
      </c>
      <c r="BQ241" s="485">
        <f t="shared" si="623"/>
        <v>8608725199.2922001</v>
      </c>
      <c r="BR241" s="485">
        <f>SQRT($AD$33^2+'ICPMS Data'!W242^2)</f>
        <v>1.0000000000000001E-9</v>
      </c>
      <c r="BS241" s="485" t="e">
        <f>BP241*SQRT(('ICPMS Data'!W242/'ICPMS Data'!V242)^2+($AE$12/$AC$12)^2)</f>
        <v>#DIV/0!</v>
      </c>
      <c r="BT241" s="485" t="e">
        <f t="shared" si="624"/>
        <v>#DIV/0!</v>
      </c>
      <c r="BU241" s="485">
        <f t="shared" si="589"/>
        <v>-13430470.148556642</v>
      </c>
      <c r="BV241" s="485" t="e">
        <f t="shared" si="625"/>
        <v>#DIV/0!</v>
      </c>
      <c r="BW241" s="485">
        <f>AI241*(($AC$21-'ICPMS Data'!X242)/('ICPMS Data'!X242/$AC$13-1))</f>
        <v>-217673186930.44394</v>
      </c>
      <c r="BX241" s="485">
        <f t="shared" si="626"/>
        <v>1691112105561.1543</v>
      </c>
      <c r="BY241" s="485">
        <f>$AC$34-'ICPMS Data'!X242</f>
        <v>9.9999999999999995E-7</v>
      </c>
      <c r="BZ241" s="485">
        <f>'ICPMS Data'!X242/$AC$13-1</f>
        <v>-1</v>
      </c>
      <c r="CA241" s="485">
        <f t="shared" si="627"/>
        <v>13847555888.523577</v>
      </c>
      <c r="CB241" s="485">
        <f>SQRT($AD$34^2+'ICPMS Data'!Y242^2)</f>
        <v>1.0000000000000001E-9</v>
      </c>
      <c r="CC241" s="485" t="e">
        <f>BZ241*SQRT(('ICPMS Data'!Y242/'ICPMS Data'!X242)^2+($AE$13/$AC$13)^2)</f>
        <v>#DIV/0!</v>
      </c>
      <c r="CD241" s="485" t="e">
        <f t="shared" si="628"/>
        <v>#DIV/0!</v>
      </c>
      <c r="CE241" s="485">
        <f>AK241*'ICPMS Data'!Z242</f>
        <v>0</v>
      </c>
      <c r="CF241" s="485" t="e">
        <f>CE241*SQRT((AL241/AK241)^2+('ICPMS Data'!AA242/'ICPMS Data'!Z242)^2)</f>
        <v>#DIV/0!</v>
      </c>
      <c r="CG241" s="213">
        <f t="shared" si="629"/>
        <v>0</v>
      </c>
      <c r="CH241" s="262">
        <f t="shared" si="630"/>
        <v>-3154245083.8977265</v>
      </c>
      <c r="CI241" s="257" t="e">
        <f t="shared" si="631"/>
        <v>#DIV/0!</v>
      </c>
      <c r="CJ241" s="257">
        <f t="shared" si="590"/>
        <v>-22887032.781623054</v>
      </c>
      <c r="CK241" s="257" t="e">
        <f t="shared" si="632"/>
        <v>#DIV/0!</v>
      </c>
      <c r="CL241" s="262">
        <f t="shared" si="633"/>
        <v>-220346849137.9866</v>
      </c>
      <c r="CM241" s="257" t="e">
        <f t="shared" si="634"/>
        <v>#DIV/0!</v>
      </c>
      <c r="CN241" s="262">
        <f t="shared" si="635"/>
        <v>-269331.52955150726</v>
      </c>
      <c r="CO241" s="257" t="e">
        <f t="shared" si="636"/>
        <v>#DIV/0!</v>
      </c>
      <c r="CP241" s="286"/>
      <c r="CQ241" s="218">
        <f t="shared" si="637"/>
        <v>0</v>
      </c>
      <c r="CR241" s="48" t="e">
        <f t="shared" si="638"/>
        <v>#DIV/0!</v>
      </c>
      <c r="CS241" s="219">
        <f t="shared" si="639"/>
        <v>0</v>
      </c>
      <c r="CT241" s="219" t="e">
        <f t="shared" si="640"/>
        <v>#DIV/0!</v>
      </c>
      <c r="CU241" s="323" t="e">
        <f t="shared" si="641"/>
        <v>#DIV/0!</v>
      </c>
      <c r="CV241" s="219">
        <f t="shared" si="642"/>
        <v>0</v>
      </c>
      <c r="CW241" s="219" t="e">
        <f t="shared" si="643"/>
        <v>#DIV/0!</v>
      </c>
      <c r="CX241" s="323" t="e">
        <f t="shared" si="644"/>
        <v>#DIV/0!</v>
      </c>
      <c r="CY241" s="48">
        <f t="shared" si="645"/>
        <v>0</v>
      </c>
      <c r="CZ241" s="48" t="e">
        <f t="shared" si="646"/>
        <v>#DIV/0!</v>
      </c>
      <c r="DA241" s="323" t="e">
        <f t="shared" si="647"/>
        <v>#DIV/0!</v>
      </c>
      <c r="DB241" s="219">
        <f t="shared" si="648"/>
        <v>0</v>
      </c>
      <c r="DC241" s="219">
        <f t="shared" si="649"/>
        <v>0</v>
      </c>
      <c r="DD241" s="213"/>
      <c r="DE241" s="267">
        <f t="shared" si="650"/>
        <v>0</v>
      </c>
      <c r="DF241" s="263" t="e">
        <f t="shared" si="651"/>
        <v>#DIV/0!</v>
      </c>
      <c r="DG241" s="263">
        <f t="shared" si="652"/>
        <v>0</v>
      </c>
      <c r="DH241" s="263" t="e">
        <f t="shared" si="653"/>
        <v>#DIV/0!</v>
      </c>
      <c r="DI241" s="263">
        <f t="shared" si="654"/>
        <v>0</v>
      </c>
      <c r="DJ241" s="268">
        <f t="shared" si="655"/>
        <v>0</v>
      </c>
      <c r="DL241" s="49">
        <f>'He Data'!P243/(1000000000*22413.6)</f>
        <v>0</v>
      </c>
      <c r="DM241" s="45" t="e">
        <f>DL241*('He Data'!Q243/'He Data'!P243)</f>
        <v>#DIV/0!</v>
      </c>
      <c r="DN241" s="50">
        <f t="shared" si="656"/>
        <v>0</v>
      </c>
      <c r="DO241" s="51" t="e">
        <f>DN241*('He Data'!Q243/'He Data'!P243)</f>
        <v>#DIV/0!</v>
      </c>
      <c r="DP241" s="50" t="e">
        <f t="shared" si="657"/>
        <v>#DIV/0!</v>
      </c>
      <c r="DQ241" s="50" t="e">
        <f t="shared" si="658"/>
        <v>#DIV/0!</v>
      </c>
      <c r="DR241" s="50">
        <f>('He Data'!P243/1000000000)*0.0000000008107131194</f>
        <v>0</v>
      </c>
      <c r="DS241" s="50">
        <f>('He Data'!P243/1000000000)/3785.41178*42</f>
        <v>0</v>
      </c>
      <c r="DW241" s="213">
        <f t="shared" si="591"/>
        <v>0</v>
      </c>
      <c r="DX241" s="324" t="e">
        <f t="shared" si="592"/>
        <v>#DIV/0!</v>
      </c>
      <c r="DY241" s="325" t="e">
        <f t="shared" si="659"/>
        <v>#DIV/0!</v>
      </c>
      <c r="DZ241" s="326" t="e">
        <f t="shared" si="660"/>
        <v>#DIV/0!</v>
      </c>
      <c r="EA241" s="326" t="e">
        <f t="shared" si="661"/>
        <v>#DIV/0!</v>
      </c>
      <c r="EB241" s="324" t="e">
        <f t="shared" si="662"/>
        <v>#DIV/0!</v>
      </c>
      <c r="EC241" s="326" t="e">
        <f t="shared" si="663"/>
        <v>#DIV/0!</v>
      </c>
      <c r="ED241" s="324" t="e">
        <f t="shared" si="664"/>
        <v>#DIV/0!</v>
      </c>
      <c r="EE241" s="326"/>
      <c r="EF241" s="457">
        <f>'Picking Information'!B244</f>
        <v>0</v>
      </c>
      <c r="EG241" s="459">
        <f>'Picking Information'!C244</f>
        <v>0</v>
      </c>
      <c r="EH241" s="510">
        <f>IF($EG241="a",'Alpha Ejection Compiler'!G241,IF($EG241="z",'Alpha Ejection Compiler'!N241,IF($EG241="t",'Alpha Ejection Compiler'!U241,IF($EG241="m",'Alpha Ejection Compiler'!AB241,-1))))</f>
        <v>-1</v>
      </c>
      <c r="EI241" s="511">
        <f>'Alpha Ejection Compiler'!E241</f>
        <v>-1</v>
      </c>
      <c r="EJ241" s="30">
        <f>IF($EG241="a",'Alpha Ejection Compiler'!H241,IF($EG241="z",'Alpha Ejection Compiler'!O241,IF($EG241="t",'Alpha Ejection Compiler'!V241,IF($EG241="m",'Alpha Ejection Compiler'!AC241,-1))))</f>
        <v>-1</v>
      </c>
      <c r="EK241" s="30">
        <f>IF($EG241="a",'Alpha Ejection Compiler'!I241,IF($EG241="z",'Alpha Ejection Compiler'!P241,IF($EG241="t",'Alpha Ejection Compiler'!W241,IF($EG241="m",'Alpha Ejection Compiler'!AD241,-1))))</f>
        <v>-1</v>
      </c>
      <c r="EL241" s="30">
        <f>IF($EG241="a",'Alpha Ejection Compiler'!J241,IF($EG241="z",'Alpha Ejection Compiler'!Q241,IF($EG241="t",'Alpha Ejection Compiler'!X241,IF($EG241="m",'Alpha Ejection Compiler'!AE241,-1))))</f>
        <v>-1</v>
      </c>
      <c r="EM241" s="30">
        <f>IF($EG241="a",'Alpha Ejection Compiler'!K241,IF($EG241="z",'Alpha Ejection Compiler'!R241,IF($EG241="t",'Alpha Ejection Compiler'!Y241,IF($EG241="m",'Alpha Ejection Compiler'!AF241,-1))))</f>
        <v>-1</v>
      </c>
      <c r="EN241" s="30">
        <f t="shared" si="665"/>
        <v>-1</v>
      </c>
      <c r="EO241" s="30" t="e">
        <f t="shared" si="666"/>
        <v>#DIV/0!</v>
      </c>
      <c r="EP241" s="213">
        <f t="shared" si="593"/>
        <v>0</v>
      </c>
      <c r="EQ241" s="474" t="e">
        <f t="shared" si="594"/>
        <v>#DIV/0!</v>
      </c>
      <c r="ER241" s="475" t="e">
        <f t="shared" si="667"/>
        <v>#DIV/0!</v>
      </c>
      <c r="ES241" s="473" t="e">
        <f t="shared" si="668"/>
        <v>#DIV/0!</v>
      </c>
      <c r="ET241" s="476" t="e">
        <f t="shared" si="669"/>
        <v>#DIV/0!</v>
      </c>
      <c r="EU241" s="478" t="e">
        <f t="shared" si="670"/>
        <v>#DIV/0!</v>
      </c>
      <c r="EV241" s="477" t="e">
        <f t="shared" si="671"/>
        <v>#DIV/0!</v>
      </c>
      <c r="EW241" s="474" t="e">
        <f t="shared" si="672"/>
        <v>#DIV/0!</v>
      </c>
      <c r="EX241" s="474"/>
      <c r="EZ241" s="128">
        <f t="shared" si="673"/>
        <v>0</v>
      </c>
      <c r="FA241" s="63">
        <f t="shared" si="674"/>
        <v>0</v>
      </c>
      <c r="FB241" s="67">
        <f t="shared" si="675"/>
        <v>0</v>
      </c>
      <c r="FC241" s="63">
        <f t="shared" si="676"/>
        <v>0</v>
      </c>
      <c r="FD241" s="63">
        <f t="shared" si="677"/>
        <v>0</v>
      </c>
      <c r="FE241" s="67" t="e">
        <f t="shared" si="678"/>
        <v>#DIV/0!</v>
      </c>
      <c r="FF241" s="67" t="e">
        <f t="shared" si="679"/>
        <v>#DIV/0!</v>
      </c>
      <c r="FG241" s="64" t="e">
        <f t="shared" si="680"/>
        <v>#DIV/0!</v>
      </c>
      <c r="FH241" s="65" t="e">
        <f t="shared" si="681"/>
        <v>#DIV/0!</v>
      </c>
      <c r="FI241" s="65" t="e">
        <f t="shared" si="682"/>
        <v>#DIV/0!</v>
      </c>
      <c r="FJ241" s="65" t="e">
        <f t="shared" si="683"/>
        <v>#DIV/0!</v>
      </c>
      <c r="FK241" s="63">
        <f t="shared" si="684"/>
        <v>0</v>
      </c>
      <c r="FL241" s="63" t="e">
        <f t="shared" si="685"/>
        <v>#DIV/0!</v>
      </c>
      <c r="FM241" s="63" t="e">
        <f t="shared" si="686"/>
        <v>#DIV/0!</v>
      </c>
      <c r="FN241" s="65" t="e">
        <f t="shared" si="598"/>
        <v>#DIV/0!</v>
      </c>
      <c r="FO241" s="66" t="e">
        <f t="shared" si="687"/>
        <v>#DIV/0!</v>
      </c>
      <c r="FQ241" s="73">
        <f>IF('Picking Information'!U244="Y",'Calculations Page'!FG241,-1)</f>
        <v>-1</v>
      </c>
      <c r="FR241" s="72">
        <f>IF('Picking Information'!U244="Y",'Calculations Page'!FN241,-1)</f>
        <v>-1</v>
      </c>
      <c r="FS241" s="72" t="e">
        <f>IF('Picking Information'!A244="Y",1,'Calculations Page'!X241)</f>
        <v>#DIV/0!</v>
      </c>
      <c r="FT241" s="72">
        <f t="shared" si="596"/>
        <v>99.853999999999999</v>
      </c>
      <c r="FU241" s="72" t="e">
        <f t="shared" si="688"/>
        <v>#DIV/0!</v>
      </c>
      <c r="FV241" s="72" t="e">
        <f t="shared" si="597"/>
        <v>#DIV/0!</v>
      </c>
      <c r="FW241" s="74" t="e">
        <f t="shared" si="689"/>
        <v>#DIV/0!</v>
      </c>
      <c r="FY241" s="79">
        <f t="shared" si="570"/>
        <v>0</v>
      </c>
      <c r="FZ241" s="80" t="e">
        <f t="shared" si="571"/>
        <v>#DIV/0!</v>
      </c>
      <c r="GA241" s="80">
        <f>(DE241/1000)/'Calculations Page'!EH241</f>
        <v>0</v>
      </c>
      <c r="GB241" s="80" t="e">
        <f t="shared" si="572"/>
        <v>#DIV/0!</v>
      </c>
      <c r="GC241" s="80">
        <f>(DG241/1000)/'Calculations Page'!EH241</f>
        <v>0</v>
      </c>
      <c r="GD241" s="80" t="e">
        <f t="shared" si="573"/>
        <v>#DIV/0!</v>
      </c>
      <c r="GE241" s="80">
        <f>(DI241/1000)/'Calculations Page'!EH241</f>
        <v>0</v>
      </c>
      <c r="GF241" s="80" t="e">
        <f t="shared" si="574"/>
        <v>#DIV/0!</v>
      </c>
      <c r="GG241" s="81">
        <f t="shared" si="690"/>
        <v>0</v>
      </c>
      <c r="GH241" s="516">
        <f t="shared" si="575"/>
        <v>0</v>
      </c>
      <c r="GI241" s="515"/>
      <c r="GJ241" s="243"/>
      <c r="GK241" s="85" t="str">
        <f t="shared" si="691"/>
        <v>0.000</v>
      </c>
      <c r="GL241" s="86" t="e">
        <f t="shared" si="692"/>
        <v>#DIV/0!</v>
      </c>
      <c r="GM241" s="86" t="str">
        <f t="shared" si="693"/>
        <v>0.00</v>
      </c>
      <c r="GN241" s="86" t="e">
        <f t="shared" si="694"/>
        <v>#DIV/0!</v>
      </c>
      <c r="GO241" s="86" t="str">
        <f t="shared" si="695"/>
        <v>0.00</v>
      </c>
      <c r="GP241" s="86" t="e">
        <f t="shared" si="696"/>
        <v>#DIV/0!</v>
      </c>
      <c r="GQ241" s="86" t="str">
        <f t="shared" si="697"/>
        <v>0.00</v>
      </c>
      <c r="GR241" s="86" t="e">
        <f t="shared" si="698"/>
        <v>#DIV/0!</v>
      </c>
      <c r="GS241" s="86" t="str">
        <f t="shared" si="699"/>
        <v>-1.00</v>
      </c>
      <c r="GT241" s="86" t="e">
        <f t="shared" si="700"/>
        <v>#DIV/0!</v>
      </c>
      <c r="GU241" s="86" t="e">
        <f t="shared" si="701"/>
        <v>#DIV/0!</v>
      </c>
      <c r="GV241" s="87" t="e">
        <f t="shared" si="702"/>
        <v>#DIV/0!</v>
      </c>
      <c r="GW241" s="87" t="str">
        <f t="shared" si="703"/>
        <v>-1.00</v>
      </c>
      <c r="GX241" s="129"/>
      <c r="GY241" s="93"/>
    </row>
    <row r="242" spans="1:207">
      <c r="A242" s="39">
        <f>'Picking Information'!B245</f>
        <v>0</v>
      </c>
      <c r="B242" s="40">
        <f>'Picking Information'!D245</f>
        <v>0</v>
      </c>
      <c r="C242" s="40">
        <f>'Picking Information'!E245</f>
        <v>0</v>
      </c>
      <c r="D242" s="45">
        <f>'Picking Information'!F245</f>
        <v>0</v>
      </c>
      <c r="E242" s="45">
        <v>1</v>
      </c>
      <c r="F242" s="121">
        <f>'Picking Information'!H245</f>
        <v>0</v>
      </c>
      <c r="G242" s="121">
        <f>'Picking Information'!I245</f>
        <v>0</v>
      </c>
      <c r="H242" s="121">
        <f>'Picking Information'!J245</f>
        <v>0</v>
      </c>
      <c r="I242" s="121">
        <f>'Picking Information'!K245</f>
        <v>0</v>
      </c>
      <c r="J242" s="121">
        <f t="shared" si="599"/>
        <v>0</v>
      </c>
      <c r="K242" s="121">
        <f t="shared" si="600"/>
        <v>0</v>
      </c>
      <c r="L242" s="121">
        <f t="shared" si="601"/>
        <v>0</v>
      </c>
      <c r="M242" s="121">
        <f>IF('Picking Information'!P245="N",'Calculations Page'!F242*1.5,'Calculations Page'!F242)</f>
        <v>0</v>
      </c>
      <c r="N242" s="46">
        <f>'Picking Information'!R245</f>
        <v>0</v>
      </c>
      <c r="O242" s="222"/>
      <c r="P242" s="47">
        <f t="shared" si="602"/>
        <v>0</v>
      </c>
      <c r="Q242" s="306">
        <f t="shared" si="603"/>
        <v>-1</v>
      </c>
      <c r="R242" s="47">
        <f t="shared" si="604"/>
        <v>1</v>
      </c>
      <c r="S242" s="47" t="e">
        <f t="shared" si="605"/>
        <v>#DIV/0!</v>
      </c>
      <c r="T242" s="47" t="e">
        <f t="shared" si="606"/>
        <v>#DIV/0!</v>
      </c>
      <c r="U242" s="47">
        <f t="shared" si="607"/>
        <v>0.77821011673151741</v>
      </c>
      <c r="V242" s="47" t="e">
        <f t="shared" si="608"/>
        <v>#DIV/0!</v>
      </c>
      <c r="W242" s="47" t="e">
        <f t="shared" si="609"/>
        <v>#DIV/0!</v>
      </c>
      <c r="X242" s="239" t="e">
        <f t="shared" si="610"/>
        <v>#DIV/0!</v>
      </c>
      <c r="Y242" s="306">
        <f t="shared" si="576"/>
        <v>-6350.29</v>
      </c>
      <c r="Z242" s="306">
        <f t="shared" si="577"/>
        <v>-5</v>
      </c>
      <c r="AA242" s="192"/>
      <c r="AB242" s="192"/>
      <c r="AC242" s="192"/>
      <c r="AD242" s="192"/>
      <c r="AE242" s="192"/>
      <c r="AF242" s="192"/>
      <c r="AG242" s="251">
        <f t="shared" si="564"/>
        <v>1433738424205.7283</v>
      </c>
      <c r="AH242" s="246">
        <f t="shared" si="611"/>
        <v>8608725199.2922001</v>
      </c>
      <c r="AI242" s="246">
        <f t="shared" si="565"/>
        <v>1691112105561.1543</v>
      </c>
      <c r="AJ242" s="246">
        <f t="shared" si="612"/>
        <v>13847555888.523577</v>
      </c>
      <c r="AK242" s="246">
        <f t="shared" si="566"/>
        <v>174546574.43947619</v>
      </c>
      <c r="AL242" s="246">
        <f t="shared" si="613"/>
        <v>79527107.403615773</v>
      </c>
      <c r="AM242" s="213">
        <f t="shared" si="578"/>
        <v>0</v>
      </c>
      <c r="AN242" s="256">
        <f t="shared" si="614"/>
        <v>1303284548.9639471</v>
      </c>
      <c r="AO242" s="252">
        <f t="shared" si="615"/>
        <v>1433738424205.7283</v>
      </c>
      <c r="AP242" s="252">
        <f t="shared" si="567"/>
        <v>-2.199E-3</v>
      </c>
      <c r="AQ242" s="252">
        <f t="shared" si="568"/>
        <v>-0.99998423165137618</v>
      </c>
      <c r="AR242" s="252">
        <f t="shared" si="616"/>
        <v>8608725199.2922001</v>
      </c>
      <c r="AS242" s="252">
        <f t="shared" si="569"/>
        <v>1.6318924942564423E-4</v>
      </c>
      <c r="AT242" s="252">
        <f t="shared" si="617"/>
        <v>-7.452123257462559E-2</v>
      </c>
      <c r="AU242" s="252">
        <f t="shared" si="618"/>
        <v>137290153.01859486</v>
      </c>
      <c r="AV242" s="252">
        <f t="shared" si="579"/>
        <v>9456562.6330664139</v>
      </c>
      <c r="AW242" s="252">
        <f t="shared" si="619"/>
        <v>996169.97067578149</v>
      </c>
      <c r="AX242" s="252">
        <f t="shared" si="580"/>
        <v>2673662207.5426502</v>
      </c>
      <c r="AY242" s="252">
        <f t="shared" si="581"/>
        <v>1691112105561.1543</v>
      </c>
      <c r="AZ242" s="252">
        <f t="shared" si="582"/>
        <v>-0.13029600894067567</v>
      </c>
      <c r="BA242" s="252">
        <f t="shared" si="583"/>
        <v>-1</v>
      </c>
      <c r="BB242" s="252">
        <f t="shared" si="584"/>
        <v>13847555888.523577</v>
      </c>
      <c r="BC242" s="252">
        <f t="shared" si="585"/>
        <v>5.34545603211162E-4</v>
      </c>
      <c r="BD242" s="252">
        <f t="shared" si="586"/>
        <v>-4.1025163014571245E-3</v>
      </c>
      <c r="BE242" s="252">
        <f t="shared" si="587"/>
        <v>26831629.130094022</v>
      </c>
      <c r="BF242" s="252">
        <f t="shared" si="620"/>
        <v>269331.52955150726</v>
      </c>
      <c r="BG242" s="252">
        <f t="shared" si="621"/>
        <v>124328.76421099737</v>
      </c>
      <c r="BH242" s="213"/>
      <c r="BI242" s="213"/>
      <c r="BJ242" s="213"/>
      <c r="BK242" s="213"/>
      <c r="BL242" s="213">
        <f t="shared" si="588"/>
        <v>0</v>
      </c>
      <c r="BM242" s="485">
        <f>(($AC$20-'ICPMS Data'!V243)/('ICPMS Data'!V243/$AC$12-1)*AG242)</f>
        <v>-1850960534.9337795</v>
      </c>
      <c r="BN242" s="485">
        <f t="shared" si="622"/>
        <v>1433738424205.7283</v>
      </c>
      <c r="BO242" s="485">
        <f>$AC$33-'ICPMS Data'!V243</f>
        <v>9.9999999999999995E-7</v>
      </c>
      <c r="BP242" s="485">
        <f>'ICPMS Data'!V243/$AC$12-1</f>
        <v>-1</v>
      </c>
      <c r="BQ242" s="485">
        <f t="shared" si="623"/>
        <v>8608725199.2922001</v>
      </c>
      <c r="BR242" s="485">
        <f>SQRT($AD$33^2+'ICPMS Data'!W243^2)</f>
        <v>1.0000000000000001E-9</v>
      </c>
      <c r="BS242" s="485" t="e">
        <f>BP242*SQRT(('ICPMS Data'!W243/'ICPMS Data'!V243)^2+($AE$12/$AC$12)^2)</f>
        <v>#DIV/0!</v>
      </c>
      <c r="BT242" s="485" t="e">
        <f t="shared" si="624"/>
        <v>#DIV/0!</v>
      </c>
      <c r="BU242" s="485">
        <f t="shared" si="589"/>
        <v>-13430470.148556642</v>
      </c>
      <c r="BV242" s="485" t="e">
        <f t="shared" si="625"/>
        <v>#DIV/0!</v>
      </c>
      <c r="BW242" s="485">
        <f>AI242*(($AC$21-'ICPMS Data'!X243)/('ICPMS Data'!X243/$AC$13-1))</f>
        <v>-217673186930.44394</v>
      </c>
      <c r="BX242" s="485">
        <f t="shared" si="626"/>
        <v>1691112105561.1543</v>
      </c>
      <c r="BY242" s="485">
        <f>$AC$34-'ICPMS Data'!X243</f>
        <v>9.9999999999999995E-7</v>
      </c>
      <c r="BZ242" s="485">
        <f>'ICPMS Data'!X243/$AC$13-1</f>
        <v>-1</v>
      </c>
      <c r="CA242" s="485">
        <f t="shared" si="627"/>
        <v>13847555888.523577</v>
      </c>
      <c r="CB242" s="485">
        <f>SQRT($AD$34^2+'ICPMS Data'!Y243^2)</f>
        <v>1.0000000000000001E-9</v>
      </c>
      <c r="CC242" s="485" t="e">
        <f>BZ242*SQRT(('ICPMS Data'!Y243/'ICPMS Data'!X243)^2+($AE$13/$AC$13)^2)</f>
        <v>#DIV/0!</v>
      </c>
      <c r="CD242" s="485" t="e">
        <f t="shared" si="628"/>
        <v>#DIV/0!</v>
      </c>
      <c r="CE242" s="485">
        <f>AK242*'ICPMS Data'!Z243</f>
        <v>0</v>
      </c>
      <c r="CF242" s="485" t="e">
        <f>CE242*SQRT((AL242/AK242)^2+('ICPMS Data'!AA243/'ICPMS Data'!Z243)^2)</f>
        <v>#DIV/0!</v>
      </c>
      <c r="CG242" s="213">
        <f t="shared" si="629"/>
        <v>0</v>
      </c>
      <c r="CH242" s="262">
        <f t="shared" si="630"/>
        <v>-3154245083.8977265</v>
      </c>
      <c r="CI242" s="257" t="e">
        <f t="shared" si="631"/>
        <v>#DIV/0!</v>
      </c>
      <c r="CJ242" s="257">
        <f t="shared" si="590"/>
        <v>-22887032.781623054</v>
      </c>
      <c r="CK242" s="257" t="e">
        <f t="shared" si="632"/>
        <v>#DIV/0!</v>
      </c>
      <c r="CL242" s="262">
        <f t="shared" si="633"/>
        <v>-220346849137.9866</v>
      </c>
      <c r="CM242" s="257" t="e">
        <f t="shared" si="634"/>
        <v>#DIV/0!</v>
      </c>
      <c r="CN242" s="262">
        <f t="shared" si="635"/>
        <v>-269331.52955150726</v>
      </c>
      <c r="CO242" s="257" t="e">
        <f t="shared" si="636"/>
        <v>#DIV/0!</v>
      </c>
      <c r="CP242" s="286"/>
      <c r="CQ242" s="218">
        <f t="shared" si="637"/>
        <v>0</v>
      </c>
      <c r="CR242" s="48" t="e">
        <f t="shared" si="638"/>
        <v>#DIV/0!</v>
      </c>
      <c r="CS242" s="219">
        <f t="shared" si="639"/>
        <v>0</v>
      </c>
      <c r="CT242" s="219" t="e">
        <f t="shared" si="640"/>
        <v>#DIV/0!</v>
      </c>
      <c r="CU242" s="323" t="e">
        <f t="shared" si="641"/>
        <v>#DIV/0!</v>
      </c>
      <c r="CV242" s="219">
        <f t="shared" si="642"/>
        <v>0</v>
      </c>
      <c r="CW242" s="219" t="e">
        <f t="shared" si="643"/>
        <v>#DIV/0!</v>
      </c>
      <c r="CX242" s="323" t="e">
        <f t="shared" si="644"/>
        <v>#DIV/0!</v>
      </c>
      <c r="CY242" s="48">
        <f t="shared" si="645"/>
        <v>0</v>
      </c>
      <c r="CZ242" s="48" t="e">
        <f t="shared" si="646"/>
        <v>#DIV/0!</v>
      </c>
      <c r="DA242" s="323" t="e">
        <f t="shared" si="647"/>
        <v>#DIV/0!</v>
      </c>
      <c r="DB242" s="219">
        <f t="shared" si="648"/>
        <v>0</v>
      </c>
      <c r="DC242" s="219">
        <f t="shared" si="649"/>
        <v>0</v>
      </c>
      <c r="DD242" s="213"/>
      <c r="DE242" s="267">
        <f t="shared" si="650"/>
        <v>0</v>
      </c>
      <c r="DF242" s="263" t="e">
        <f t="shared" si="651"/>
        <v>#DIV/0!</v>
      </c>
      <c r="DG242" s="263">
        <f t="shared" si="652"/>
        <v>0</v>
      </c>
      <c r="DH242" s="263" t="e">
        <f t="shared" si="653"/>
        <v>#DIV/0!</v>
      </c>
      <c r="DI242" s="263">
        <f t="shared" si="654"/>
        <v>0</v>
      </c>
      <c r="DJ242" s="268">
        <f t="shared" si="655"/>
        <v>0</v>
      </c>
      <c r="DL242" s="49">
        <f>'He Data'!P244/(1000000000*22413.6)</f>
        <v>0</v>
      </c>
      <c r="DM242" s="45" t="e">
        <f>DL242*('He Data'!Q244/'He Data'!P244)</f>
        <v>#DIV/0!</v>
      </c>
      <c r="DN242" s="50">
        <f t="shared" si="656"/>
        <v>0</v>
      </c>
      <c r="DO242" s="51" t="e">
        <f>DN242*('He Data'!Q244/'He Data'!P244)</f>
        <v>#DIV/0!</v>
      </c>
      <c r="DP242" s="50" t="e">
        <f t="shared" si="657"/>
        <v>#DIV/0!</v>
      </c>
      <c r="DQ242" s="50" t="e">
        <f t="shared" si="658"/>
        <v>#DIV/0!</v>
      </c>
      <c r="DR242" s="50">
        <f>('He Data'!P244/1000000000)*0.0000000008107131194</f>
        <v>0</v>
      </c>
      <c r="DS242" s="50">
        <f>('He Data'!P244/1000000000)/3785.41178*42</f>
        <v>0</v>
      </c>
      <c r="DW242" s="213">
        <f t="shared" si="591"/>
        <v>0</v>
      </c>
      <c r="DX242" s="324" t="e">
        <f t="shared" si="592"/>
        <v>#DIV/0!</v>
      </c>
      <c r="DY242" s="325" t="e">
        <f t="shared" si="659"/>
        <v>#DIV/0!</v>
      </c>
      <c r="DZ242" s="326" t="e">
        <f t="shared" si="660"/>
        <v>#DIV/0!</v>
      </c>
      <c r="EA242" s="326" t="e">
        <f t="shared" si="661"/>
        <v>#DIV/0!</v>
      </c>
      <c r="EB242" s="324" t="e">
        <f t="shared" si="662"/>
        <v>#DIV/0!</v>
      </c>
      <c r="EC242" s="326" t="e">
        <f t="shared" si="663"/>
        <v>#DIV/0!</v>
      </c>
      <c r="ED242" s="324" t="e">
        <f t="shared" si="664"/>
        <v>#DIV/0!</v>
      </c>
      <c r="EE242" s="326"/>
      <c r="EF242" s="457">
        <f>'Picking Information'!B245</f>
        <v>0</v>
      </c>
      <c r="EG242" s="459">
        <f>'Picking Information'!C245</f>
        <v>0</v>
      </c>
      <c r="EH242" s="510">
        <f>IF($EG242="a",'Alpha Ejection Compiler'!G242,IF($EG242="z",'Alpha Ejection Compiler'!N242,IF($EG242="t",'Alpha Ejection Compiler'!U242,IF($EG242="m",'Alpha Ejection Compiler'!AB242,-1))))</f>
        <v>-1</v>
      </c>
      <c r="EI242" s="511">
        <f>'Alpha Ejection Compiler'!E242</f>
        <v>-1</v>
      </c>
      <c r="EJ242" s="30">
        <f>IF($EG242="a",'Alpha Ejection Compiler'!H242,IF($EG242="z",'Alpha Ejection Compiler'!O242,IF($EG242="t",'Alpha Ejection Compiler'!V242,IF($EG242="m",'Alpha Ejection Compiler'!AC242,-1))))</f>
        <v>-1</v>
      </c>
      <c r="EK242" s="30">
        <f>IF($EG242="a",'Alpha Ejection Compiler'!I242,IF($EG242="z",'Alpha Ejection Compiler'!P242,IF($EG242="t",'Alpha Ejection Compiler'!W242,IF($EG242="m",'Alpha Ejection Compiler'!AD242,-1))))</f>
        <v>-1</v>
      </c>
      <c r="EL242" s="30">
        <f>IF($EG242="a",'Alpha Ejection Compiler'!J242,IF($EG242="z",'Alpha Ejection Compiler'!Q242,IF($EG242="t",'Alpha Ejection Compiler'!X242,IF($EG242="m",'Alpha Ejection Compiler'!AE242,-1))))</f>
        <v>-1</v>
      </c>
      <c r="EM242" s="30">
        <f>IF($EG242="a",'Alpha Ejection Compiler'!K242,IF($EG242="z",'Alpha Ejection Compiler'!R242,IF($EG242="t",'Alpha Ejection Compiler'!Y242,IF($EG242="m",'Alpha Ejection Compiler'!AF242,-1))))</f>
        <v>-1</v>
      </c>
      <c r="EN242" s="30">
        <f t="shared" si="665"/>
        <v>-1</v>
      </c>
      <c r="EO242" s="30" t="e">
        <f t="shared" si="666"/>
        <v>#DIV/0!</v>
      </c>
      <c r="EP242" s="213">
        <f t="shared" si="593"/>
        <v>0</v>
      </c>
      <c r="EQ242" s="474" t="e">
        <f t="shared" si="594"/>
        <v>#DIV/0!</v>
      </c>
      <c r="ER242" s="475" t="e">
        <f t="shared" si="667"/>
        <v>#DIV/0!</v>
      </c>
      <c r="ES242" s="473" t="e">
        <f t="shared" si="668"/>
        <v>#DIV/0!</v>
      </c>
      <c r="ET242" s="476" t="e">
        <f t="shared" si="669"/>
        <v>#DIV/0!</v>
      </c>
      <c r="EU242" s="478" t="e">
        <f t="shared" si="670"/>
        <v>#DIV/0!</v>
      </c>
      <c r="EV242" s="477" t="e">
        <f t="shared" si="671"/>
        <v>#DIV/0!</v>
      </c>
      <c r="EW242" s="474" t="e">
        <f t="shared" si="672"/>
        <v>#DIV/0!</v>
      </c>
      <c r="EX242" s="474"/>
      <c r="EZ242" s="128">
        <f t="shared" si="673"/>
        <v>0</v>
      </c>
      <c r="FA242" s="63">
        <f t="shared" si="674"/>
        <v>0</v>
      </c>
      <c r="FB242" s="67">
        <f t="shared" si="675"/>
        <v>0</v>
      </c>
      <c r="FC242" s="63">
        <f t="shared" si="676"/>
        <v>0</v>
      </c>
      <c r="FD242" s="63">
        <f t="shared" si="677"/>
        <v>0</v>
      </c>
      <c r="FE242" s="67" t="e">
        <f t="shared" si="678"/>
        <v>#DIV/0!</v>
      </c>
      <c r="FF242" s="67" t="e">
        <f t="shared" si="679"/>
        <v>#DIV/0!</v>
      </c>
      <c r="FG242" s="64" t="e">
        <f t="shared" si="680"/>
        <v>#DIV/0!</v>
      </c>
      <c r="FH242" s="65" t="e">
        <f t="shared" si="681"/>
        <v>#DIV/0!</v>
      </c>
      <c r="FI242" s="65" t="e">
        <f t="shared" si="682"/>
        <v>#DIV/0!</v>
      </c>
      <c r="FJ242" s="65" t="e">
        <f t="shared" si="683"/>
        <v>#DIV/0!</v>
      </c>
      <c r="FK242" s="63">
        <f t="shared" si="684"/>
        <v>0</v>
      </c>
      <c r="FL242" s="63" t="e">
        <f t="shared" si="685"/>
        <v>#DIV/0!</v>
      </c>
      <c r="FM242" s="63" t="e">
        <f t="shared" si="686"/>
        <v>#DIV/0!</v>
      </c>
      <c r="FN242" s="65" t="e">
        <f t="shared" si="598"/>
        <v>#DIV/0!</v>
      </c>
      <c r="FO242" s="66" t="e">
        <f t="shared" si="687"/>
        <v>#DIV/0!</v>
      </c>
      <c r="FQ242" s="73">
        <f>IF('Picking Information'!U245="Y",'Calculations Page'!FG242,-1)</f>
        <v>-1</v>
      </c>
      <c r="FR242" s="72">
        <f>IF('Picking Information'!U245="Y",'Calculations Page'!FN242,-1)</f>
        <v>-1</v>
      </c>
      <c r="FS242" s="72" t="e">
        <f>IF('Picking Information'!A245="Y",1,'Calculations Page'!X242)</f>
        <v>#DIV/0!</v>
      </c>
      <c r="FT242" s="72">
        <f t="shared" si="596"/>
        <v>99.853999999999999</v>
      </c>
      <c r="FU242" s="72" t="e">
        <f t="shared" si="688"/>
        <v>#DIV/0!</v>
      </c>
      <c r="FV242" s="72" t="e">
        <f t="shared" si="597"/>
        <v>#DIV/0!</v>
      </c>
      <c r="FW242" s="74" t="e">
        <f t="shared" si="689"/>
        <v>#DIV/0!</v>
      </c>
      <c r="FY242" s="79">
        <f t="shared" si="570"/>
        <v>0</v>
      </c>
      <c r="FZ242" s="80" t="e">
        <f t="shared" si="571"/>
        <v>#DIV/0!</v>
      </c>
      <c r="GA242" s="80">
        <f>(DE242/1000)/'Calculations Page'!EH242</f>
        <v>0</v>
      </c>
      <c r="GB242" s="80" t="e">
        <f t="shared" si="572"/>
        <v>#DIV/0!</v>
      </c>
      <c r="GC242" s="80">
        <f>(DG242/1000)/'Calculations Page'!EH242</f>
        <v>0</v>
      </c>
      <c r="GD242" s="80" t="e">
        <f t="shared" si="573"/>
        <v>#DIV/0!</v>
      </c>
      <c r="GE242" s="80">
        <f>(DI242/1000)/'Calculations Page'!EH242</f>
        <v>0</v>
      </c>
      <c r="GF242" s="80" t="e">
        <f t="shared" si="574"/>
        <v>#DIV/0!</v>
      </c>
      <c r="GG242" s="81">
        <f t="shared" si="690"/>
        <v>0</v>
      </c>
      <c r="GH242" s="516">
        <f t="shared" si="575"/>
        <v>0</v>
      </c>
      <c r="GI242" s="515"/>
      <c r="GJ242" s="243"/>
      <c r="GK242" s="85" t="str">
        <f t="shared" si="691"/>
        <v>0.000</v>
      </c>
      <c r="GL242" s="86" t="e">
        <f t="shared" si="692"/>
        <v>#DIV/0!</v>
      </c>
      <c r="GM242" s="86" t="str">
        <f t="shared" si="693"/>
        <v>0.00</v>
      </c>
      <c r="GN242" s="86" t="e">
        <f t="shared" si="694"/>
        <v>#DIV/0!</v>
      </c>
      <c r="GO242" s="86" t="str">
        <f t="shared" si="695"/>
        <v>0.00</v>
      </c>
      <c r="GP242" s="86" t="e">
        <f t="shared" si="696"/>
        <v>#DIV/0!</v>
      </c>
      <c r="GQ242" s="86" t="str">
        <f t="shared" si="697"/>
        <v>0.00</v>
      </c>
      <c r="GR242" s="86" t="e">
        <f t="shared" si="698"/>
        <v>#DIV/0!</v>
      </c>
      <c r="GS242" s="86" t="str">
        <f t="shared" si="699"/>
        <v>-1.00</v>
      </c>
      <c r="GT242" s="86" t="e">
        <f t="shared" si="700"/>
        <v>#DIV/0!</v>
      </c>
      <c r="GU242" s="86" t="e">
        <f t="shared" si="701"/>
        <v>#DIV/0!</v>
      </c>
      <c r="GV242" s="87" t="e">
        <f t="shared" si="702"/>
        <v>#DIV/0!</v>
      </c>
      <c r="GW242" s="87" t="str">
        <f t="shared" si="703"/>
        <v>-1.00</v>
      </c>
      <c r="GX242" s="129"/>
      <c r="GY242" s="93"/>
    </row>
    <row r="243" spans="1:207">
      <c r="A243" s="39">
        <f>'Picking Information'!B246</f>
        <v>0</v>
      </c>
      <c r="B243" s="40">
        <f>'Picking Information'!D246</f>
        <v>0</v>
      </c>
      <c r="C243" s="40">
        <f>'Picking Information'!E246</f>
        <v>0</v>
      </c>
      <c r="D243" s="45">
        <f>'Picking Information'!F246</f>
        <v>0</v>
      </c>
      <c r="E243" s="45">
        <v>1</v>
      </c>
      <c r="F243" s="121">
        <f>'Picking Information'!H246</f>
        <v>0</v>
      </c>
      <c r="G243" s="121">
        <f>'Picking Information'!I246</f>
        <v>0</v>
      </c>
      <c r="H243" s="121">
        <f>'Picking Information'!J246</f>
        <v>0</v>
      </c>
      <c r="I243" s="121">
        <f>'Picking Information'!K246</f>
        <v>0</v>
      </c>
      <c r="J243" s="121">
        <f t="shared" si="599"/>
        <v>0</v>
      </c>
      <c r="K243" s="121">
        <f t="shared" si="600"/>
        <v>0</v>
      </c>
      <c r="L243" s="121">
        <f t="shared" si="601"/>
        <v>0</v>
      </c>
      <c r="M243" s="121">
        <f>IF('Picking Information'!P246="N",'Calculations Page'!F243*1.5,'Calculations Page'!F243)</f>
        <v>0</v>
      </c>
      <c r="N243" s="46">
        <f>'Picking Information'!R246</f>
        <v>0</v>
      </c>
      <c r="O243" s="222"/>
      <c r="P243" s="47">
        <f t="shared" si="602"/>
        <v>0</v>
      </c>
      <c r="Q243" s="306">
        <f t="shared" si="603"/>
        <v>-1</v>
      </c>
      <c r="R243" s="47">
        <f t="shared" si="604"/>
        <v>1</v>
      </c>
      <c r="S243" s="47" t="e">
        <f t="shared" si="605"/>
        <v>#DIV/0!</v>
      </c>
      <c r="T243" s="47" t="e">
        <f t="shared" si="606"/>
        <v>#DIV/0!</v>
      </c>
      <c r="U243" s="47">
        <f t="shared" si="607"/>
        <v>0.77821011673151741</v>
      </c>
      <c r="V243" s="47" t="e">
        <f t="shared" si="608"/>
        <v>#DIV/0!</v>
      </c>
      <c r="W243" s="47" t="e">
        <f t="shared" si="609"/>
        <v>#DIV/0!</v>
      </c>
      <c r="X243" s="239" t="e">
        <f t="shared" si="610"/>
        <v>#DIV/0!</v>
      </c>
      <c r="Y243" s="306">
        <f t="shared" si="576"/>
        <v>-6350.29</v>
      </c>
      <c r="Z243" s="306">
        <f t="shared" si="577"/>
        <v>-5</v>
      </c>
      <c r="AA243" s="192"/>
      <c r="AB243" s="192"/>
      <c r="AC243" s="192"/>
      <c r="AD243" s="192"/>
      <c r="AE243" s="192"/>
      <c r="AF243" s="192"/>
      <c r="AG243" s="251">
        <f t="shared" si="564"/>
        <v>1433738424205.7283</v>
      </c>
      <c r="AH243" s="246">
        <f t="shared" si="611"/>
        <v>8608725199.2922001</v>
      </c>
      <c r="AI243" s="246">
        <f t="shared" si="565"/>
        <v>1691112105561.1543</v>
      </c>
      <c r="AJ243" s="246">
        <f t="shared" si="612"/>
        <v>13847555888.523577</v>
      </c>
      <c r="AK243" s="246">
        <f t="shared" si="566"/>
        <v>174546574.43947619</v>
      </c>
      <c r="AL243" s="246">
        <f t="shared" si="613"/>
        <v>79527107.403615773</v>
      </c>
      <c r="AM243" s="213">
        <f t="shared" si="578"/>
        <v>0</v>
      </c>
      <c r="AN243" s="256">
        <f t="shared" si="614"/>
        <v>1303284548.9639471</v>
      </c>
      <c r="AO243" s="252">
        <f t="shared" si="615"/>
        <v>1433738424205.7283</v>
      </c>
      <c r="AP243" s="252">
        <f t="shared" si="567"/>
        <v>-2.199E-3</v>
      </c>
      <c r="AQ243" s="252">
        <f t="shared" si="568"/>
        <v>-0.99998423165137618</v>
      </c>
      <c r="AR243" s="252">
        <f t="shared" si="616"/>
        <v>8608725199.2922001</v>
      </c>
      <c r="AS243" s="252">
        <f t="shared" si="569"/>
        <v>1.6318924942564423E-4</v>
      </c>
      <c r="AT243" s="252">
        <f t="shared" si="617"/>
        <v>-7.452123257462559E-2</v>
      </c>
      <c r="AU243" s="252">
        <f t="shared" si="618"/>
        <v>137290153.01859486</v>
      </c>
      <c r="AV243" s="252">
        <f t="shared" si="579"/>
        <v>9456562.6330664139</v>
      </c>
      <c r="AW243" s="252">
        <f t="shared" si="619"/>
        <v>996169.97067578149</v>
      </c>
      <c r="AX243" s="252">
        <f t="shared" si="580"/>
        <v>2673662207.5426502</v>
      </c>
      <c r="AY243" s="252">
        <f t="shared" si="581"/>
        <v>1691112105561.1543</v>
      </c>
      <c r="AZ243" s="252">
        <f t="shared" si="582"/>
        <v>-0.13029600894067567</v>
      </c>
      <c r="BA243" s="252">
        <f t="shared" si="583"/>
        <v>-1</v>
      </c>
      <c r="BB243" s="252">
        <f t="shared" si="584"/>
        <v>13847555888.523577</v>
      </c>
      <c r="BC243" s="252">
        <f t="shared" si="585"/>
        <v>5.34545603211162E-4</v>
      </c>
      <c r="BD243" s="252">
        <f t="shared" si="586"/>
        <v>-4.1025163014571245E-3</v>
      </c>
      <c r="BE243" s="252">
        <f t="shared" si="587"/>
        <v>26831629.130094022</v>
      </c>
      <c r="BF243" s="252">
        <f t="shared" si="620"/>
        <v>269331.52955150726</v>
      </c>
      <c r="BG243" s="252">
        <f t="shared" si="621"/>
        <v>124328.76421099737</v>
      </c>
      <c r="BH243" s="213"/>
      <c r="BI243" s="213"/>
      <c r="BJ243" s="213"/>
      <c r="BK243" s="213"/>
      <c r="BL243" s="213">
        <f t="shared" si="588"/>
        <v>0</v>
      </c>
      <c r="BM243" s="485">
        <f>(($AC$20-'ICPMS Data'!V244)/('ICPMS Data'!V244/$AC$12-1)*AG243)</f>
        <v>-1850960534.9337795</v>
      </c>
      <c r="BN243" s="485">
        <f t="shared" si="622"/>
        <v>1433738424205.7283</v>
      </c>
      <c r="BO243" s="485">
        <f>$AC$33-'ICPMS Data'!V244</f>
        <v>9.9999999999999995E-7</v>
      </c>
      <c r="BP243" s="485">
        <f>'ICPMS Data'!V244/$AC$12-1</f>
        <v>-1</v>
      </c>
      <c r="BQ243" s="485">
        <f t="shared" si="623"/>
        <v>8608725199.2922001</v>
      </c>
      <c r="BR243" s="485">
        <f>SQRT($AD$33^2+'ICPMS Data'!W244^2)</f>
        <v>1.0000000000000001E-9</v>
      </c>
      <c r="BS243" s="485" t="e">
        <f>BP243*SQRT(('ICPMS Data'!W244/'ICPMS Data'!V244)^2+($AE$12/$AC$12)^2)</f>
        <v>#DIV/0!</v>
      </c>
      <c r="BT243" s="485" t="e">
        <f t="shared" si="624"/>
        <v>#DIV/0!</v>
      </c>
      <c r="BU243" s="485">
        <f t="shared" si="589"/>
        <v>-13430470.148556642</v>
      </c>
      <c r="BV243" s="485" t="e">
        <f t="shared" si="625"/>
        <v>#DIV/0!</v>
      </c>
      <c r="BW243" s="485">
        <f>AI243*(($AC$21-'ICPMS Data'!X244)/('ICPMS Data'!X244/$AC$13-1))</f>
        <v>-217673186930.44394</v>
      </c>
      <c r="BX243" s="485">
        <f t="shared" si="626"/>
        <v>1691112105561.1543</v>
      </c>
      <c r="BY243" s="485">
        <f>$AC$34-'ICPMS Data'!X244</f>
        <v>9.9999999999999995E-7</v>
      </c>
      <c r="BZ243" s="485">
        <f>'ICPMS Data'!X244/$AC$13-1</f>
        <v>-1</v>
      </c>
      <c r="CA243" s="485">
        <f t="shared" si="627"/>
        <v>13847555888.523577</v>
      </c>
      <c r="CB243" s="485">
        <f>SQRT($AD$34^2+'ICPMS Data'!Y244^2)</f>
        <v>1.0000000000000001E-9</v>
      </c>
      <c r="CC243" s="485" t="e">
        <f>BZ243*SQRT(('ICPMS Data'!Y244/'ICPMS Data'!X244)^2+($AE$13/$AC$13)^2)</f>
        <v>#DIV/0!</v>
      </c>
      <c r="CD243" s="485" t="e">
        <f t="shared" si="628"/>
        <v>#DIV/0!</v>
      </c>
      <c r="CE243" s="485">
        <f>AK243*'ICPMS Data'!Z244</f>
        <v>0</v>
      </c>
      <c r="CF243" s="485" t="e">
        <f>CE243*SQRT((AL243/AK243)^2+('ICPMS Data'!AA244/'ICPMS Data'!Z244)^2)</f>
        <v>#DIV/0!</v>
      </c>
      <c r="CG243" s="213">
        <f t="shared" si="629"/>
        <v>0</v>
      </c>
      <c r="CH243" s="262">
        <f t="shared" si="630"/>
        <v>-3154245083.8977265</v>
      </c>
      <c r="CI243" s="257" t="e">
        <f t="shared" si="631"/>
        <v>#DIV/0!</v>
      </c>
      <c r="CJ243" s="257">
        <f t="shared" si="590"/>
        <v>-22887032.781623054</v>
      </c>
      <c r="CK243" s="257" t="e">
        <f t="shared" si="632"/>
        <v>#DIV/0!</v>
      </c>
      <c r="CL243" s="262">
        <f t="shared" si="633"/>
        <v>-220346849137.9866</v>
      </c>
      <c r="CM243" s="257" t="e">
        <f t="shared" si="634"/>
        <v>#DIV/0!</v>
      </c>
      <c r="CN243" s="262">
        <f t="shared" si="635"/>
        <v>-269331.52955150726</v>
      </c>
      <c r="CO243" s="257" t="e">
        <f t="shared" si="636"/>
        <v>#DIV/0!</v>
      </c>
      <c r="CP243" s="286"/>
      <c r="CQ243" s="218">
        <f t="shared" si="637"/>
        <v>0</v>
      </c>
      <c r="CR243" s="48" t="e">
        <f t="shared" si="638"/>
        <v>#DIV/0!</v>
      </c>
      <c r="CS243" s="219">
        <f t="shared" si="639"/>
        <v>0</v>
      </c>
      <c r="CT243" s="219" t="e">
        <f t="shared" si="640"/>
        <v>#DIV/0!</v>
      </c>
      <c r="CU243" s="323" t="e">
        <f t="shared" si="641"/>
        <v>#DIV/0!</v>
      </c>
      <c r="CV243" s="219">
        <f t="shared" si="642"/>
        <v>0</v>
      </c>
      <c r="CW243" s="219" t="e">
        <f t="shared" si="643"/>
        <v>#DIV/0!</v>
      </c>
      <c r="CX243" s="323" t="e">
        <f t="shared" si="644"/>
        <v>#DIV/0!</v>
      </c>
      <c r="CY243" s="48">
        <f t="shared" si="645"/>
        <v>0</v>
      </c>
      <c r="CZ243" s="48" t="e">
        <f t="shared" si="646"/>
        <v>#DIV/0!</v>
      </c>
      <c r="DA243" s="323" t="e">
        <f t="shared" si="647"/>
        <v>#DIV/0!</v>
      </c>
      <c r="DB243" s="219">
        <f t="shared" si="648"/>
        <v>0</v>
      </c>
      <c r="DC243" s="219">
        <f t="shared" si="649"/>
        <v>0</v>
      </c>
      <c r="DD243" s="213"/>
      <c r="DE243" s="267">
        <f t="shared" si="650"/>
        <v>0</v>
      </c>
      <c r="DF243" s="263" t="e">
        <f t="shared" si="651"/>
        <v>#DIV/0!</v>
      </c>
      <c r="DG243" s="263">
        <f t="shared" si="652"/>
        <v>0</v>
      </c>
      <c r="DH243" s="263" t="e">
        <f t="shared" si="653"/>
        <v>#DIV/0!</v>
      </c>
      <c r="DI243" s="263">
        <f t="shared" si="654"/>
        <v>0</v>
      </c>
      <c r="DJ243" s="268">
        <f t="shared" si="655"/>
        <v>0</v>
      </c>
      <c r="DL243" s="49">
        <f>'He Data'!P245/(1000000000*22413.6)</f>
        <v>0</v>
      </c>
      <c r="DM243" s="45" t="e">
        <f>DL243*('He Data'!Q245/'He Data'!P245)</f>
        <v>#DIV/0!</v>
      </c>
      <c r="DN243" s="50">
        <f t="shared" si="656"/>
        <v>0</v>
      </c>
      <c r="DO243" s="51" t="e">
        <f>DN243*('He Data'!Q245/'He Data'!P245)</f>
        <v>#DIV/0!</v>
      </c>
      <c r="DP243" s="50" t="e">
        <f t="shared" si="657"/>
        <v>#DIV/0!</v>
      </c>
      <c r="DQ243" s="50" t="e">
        <f t="shared" si="658"/>
        <v>#DIV/0!</v>
      </c>
      <c r="DR243" s="50">
        <f>('He Data'!P245/1000000000)*0.0000000008107131194</f>
        <v>0</v>
      </c>
      <c r="DS243" s="50">
        <f>('He Data'!P245/1000000000)/3785.41178*42</f>
        <v>0</v>
      </c>
      <c r="DW243" s="213">
        <f t="shared" si="591"/>
        <v>0</v>
      </c>
      <c r="DX243" s="324" t="e">
        <f t="shared" si="592"/>
        <v>#DIV/0!</v>
      </c>
      <c r="DY243" s="325" t="e">
        <f t="shared" si="659"/>
        <v>#DIV/0!</v>
      </c>
      <c r="DZ243" s="326" t="e">
        <f t="shared" si="660"/>
        <v>#DIV/0!</v>
      </c>
      <c r="EA243" s="326" t="e">
        <f t="shared" si="661"/>
        <v>#DIV/0!</v>
      </c>
      <c r="EB243" s="324" t="e">
        <f t="shared" si="662"/>
        <v>#DIV/0!</v>
      </c>
      <c r="EC243" s="326" t="e">
        <f t="shared" si="663"/>
        <v>#DIV/0!</v>
      </c>
      <c r="ED243" s="324" t="e">
        <f t="shared" si="664"/>
        <v>#DIV/0!</v>
      </c>
      <c r="EE243" s="326"/>
      <c r="EF243" s="457">
        <f>'Picking Information'!B246</f>
        <v>0</v>
      </c>
      <c r="EG243" s="459">
        <f>'Picking Information'!C246</f>
        <v>0</v>
      </c>
      <c r="EH243" s="510">
        <f>IF($EG243="a",'Alpha Ejection Compiler'!G243,IF($EG243="z",'Alpha Ejection Compiler'!N243,IF($EG243="t",'Alpha Ejection Compiler'!U243,IF($EG243="m",'Alpha Ejection Compiler'!AB243,-1))))</f>
        <v>-1</v>
      </c>
      <c r="EI243" s="511">
        <f>'Alpha Ejection Compiler'!E243</f>
        <v>-1</v>
      </c>
      <c r="EJ243" s="30">
        <f>IF($EG243="a",'Alpha Ejection Compiler'!H243,IF($EG243="z",'Alpha Ejection Compiler'!O243,IF($EG243="t",'Alpha Ejection Compiler'!V243,IF($EG243="m",'Alpha Ejection Compiler'!AC243,-1))))</f>
        <v>-1</v>
      </c>
      <c r="EK243" s="30">
        <f>IF($EG243="a",'Alpha Ejection Compiler'!I243,IF($EG243="z",'Alpha Ejection Compiler'!P243,IF($EG243="t",'Alpha Ejection Compiler'!W243,IF($EG243="m",'Alpha Ejection Compiler'!AD243,-1))))</f>
        <v>-1</v>
      </c>
      <c r="EL243" s="30">
        <f>IF($EG243="a",'Alpha Ejection Compiler'!J243,IF($EG243="z",'Alpha Ejection Compiler'!Q243,IF($EG243="t",'Alpha Ejection Compiler'!X243,IF($EG243="m",'Alpha Ejection Compiler'!AE243,-1))))</f>
        <v>-1</v>
      </c>
      <c r="EM243" s="30">
        <f>IF($EG243="a",'Alpha Ejection Compiler'!K243,IF($EG243="z",'Alpha Ejection Compiler'!R243,IF($EG243="t",'Alpha Ejection Compiler'!Y243,IF($EG243="m",'Alpha Ejection Compiler'!AF243,-1))))</f>
        <v>-1</v>
      </c>
      <c r="EN243" s="30">
        <f t="shared" si="665"/>
        <v>-1</v>
      </c>
      <c r="EO243" s="30" t="e">
        <f t="shared" si="666"/>
        <v>#DIV/0!</v>
      </c>
      <c r="EP243" s="213">
        <f t="shared" si="593"/>
        <v>0</v>
      </c>
      <c r="EQ243" s="474" t="e">
        <f t="shared" si="594"/>
        <v>#DIV/0!</v>
      </c>
      <c r="ER243" s="475" t="e">
        <f t="shared" si="667"/>
        <v>#DIV/0!</v>
      </c>
      <c r="ES243" s="473" t="e">
        <f t="shared" si="668"/>
        <v>#DIV/0!</v>
      </c>
      <c r="ET243" s="476" t="e">
        <f t="shared" si="669"/>
        <v>#DIV/0!</v>
      </c>
      <c r="EU243" s="478" t="e">
        <f t="shared" si="670"/>
        <v>#DIV/0!</v>
      </c>
      <c r="EV243" s="477" t="e">
        <f t="shared" si="671"/>
        <v>#DIV/0!</v>
      </c>
      <c r="EW243" s="474" t="e">
        <f t="shared" si="672"/>
        <v>#DIV/0!</v>
      </c>
      <c r="EX243" s="474"/>
      <c r="EZ243" s="128">
        <f t="shared" si="673"/>
        <v>0</v>
      </c>
      <c r="FA243" s="63">
        <f t="shared" si="674"/>
        <v>0</v>
      </c>
      <c r="FB243" s="67">
        <f t="shared" si="675"/>
        <v>0</v>
      </c>
      <c r="FC243" s="63">
        <f t="shared" si="676"/>
        <v>0</v>
      </c>
      <c r="FD243" s="63">
        <f t="shared" si="677"/>
        <v>0</v>
      </c>
      <c r="FE243" s="67" t="e">
        <f t="shared" si="678"/>
        <v>#DIV/0!</v>
      </c>
      <c r="FF243" s="67" t="e">
        <f t="shared" si="679"/>
        <v>#DIV/0!</v>
      </c>
      <c r="FG243" s="64" t="e">
        <f t="shared" si="680"/>
        <v>#DIV/0!</v>
      </c>
      <c r="FH243" s="65" t="e">
        <f t="shared" si="681"/>
        <v>#DIV/0!</v>
      </c>
      <c r="FI243" s="65" t="e">
        <f t="shared" si="682"/>
        <v>#DIV/0!</v>
      </c>
      <c r="FJ243" s="65" t="e">
        <f t="shared" si="683"/>
        <v>#DIV/0!</v>
      </c>
      <c r="FK243" s="63">
        <f t="shared" si="684"/>
        <v>0</v>
      </c>
      <c r="FL243" s="63" t="e">
        <f t="shared" si="685"/>
        <v>#DIV/0!</v>
      </c>
      <c r="FM243" s="63" t="e">
        <f t="shared" si="686"/>
        <v>#DIV/0!</v>
      </c>
      <c r="FN243" s="65" t="e">
        <f t="shared" si="598"/>
        <v>#DIV/0!</v>
      </c>
      <c r="FO243" s="66" t="e">
        <f t="shared" si="687"/>
        <v>#DIV/0!</v>
      </c>
      <c r="FQ243" s="73">
        <f>IF('Picking Information'!U246="Y",'Calculations Page'!FG243,-1)</f>
        <v>-1</v>
      </c>
      <c r="FR243" s="72">
        <f>IF('Picking Information'!U246="Y",'Calculations Page'!FN243,-1)</f>
        <v>-1</v>
      </c>
      <c r="FS243" s="72" t="e">
        <f>IF('Picking Information'!A246="Y",1,'Calculations Page'!X243)</f>
        <v>#DIV/0!</v>
      </c>
      <c r="FT243" s="72">
        <f t="shared" si="596"/>
        <v>99.853999999999999</v>
      </c>
      <c r="FU243" s="72" t="e">
        <f t="shared" si="688"/>
        <v>#DIV/0!</v>
      </c>
      <c r="FV243" s="72" t="e">
        <f t="shared" si="597"/>
        <v>#DIV/0!</v>
      </c>
      <c r="FW243" s="74" t="e">
        <f t="shared" si="689"/>
        <v>#DIV/0!</v>
      </c>
      <c r="FY243" s="79">
        <f t="shared" si="570"/>
        <v>0</v>
      </c>
      <c r="FZ243" s="80" t="e">
        <f t="shared" si="571"/>
        <v>#DIV/0!</v>
      </c>
      <c r="GA243" s="80">
        <f>(DE243/1000)/'Calculations Page'!EH243</f>
        <v>0</v>
      </c>
      <c r="GB243" s="80" t="e">
        <f t="shared" si="572"/>
        <v>#DIV/0!</v>
      </c>
      <c r="GC243" s="80">
        <f>(DG243/1000)/'Calculations Page'!EH243</f>
        <v>0</v>
      </c>
      <c r="GD243" s="80" t="e">
        <f t="shared" si="573"/>
        <v>#DIV/0!</v>
      </c>
      <c r="GE243" s="80">
        <f>(DI243/1000)/'Calculations Page'!EH243</f>
        <v>0</v>
      </c>
      <c r="GF243" s="80" t="e">
        <f t="shared" si="574"/>
        <v>#DIV/0!</v>
      </c>
      <c r="GG243" s="81">
        <f t="shared" si="690"/>
        <v>0</v>
      </c>
      <c r="GH243" s="516">
        <f t="shared" si="575"/>
        <v>0</v>
      </c>
      <c r="GI243" s="515"/>
      <c r="GJ243" s="243"/>
      <c r="GK243" s="85" t="str">
        <f t="shared" si="691"/>
        <v>0.000</v>
      </c>
      <c r="GL243" s="86" t="e">
        <f t="shared" si="692"/>
        <v>#DIV/0!</v>
      </c>
      <c r="GM243" s="86" t="str">
        <f t="shared" si="693"/>
        <v>0.00</v>
      </c>
      <c r="GN243" s="86" t="e">
        <f t="shared" si="694"/>
        <v>#DIV/0!</v>
      </c>
      <c r="GO243" s="86" t="str">
        <f t="shared" si="695"/>
        <v>0.00</v>
      </c>
      <c r="GP243" s="86" t="e">
        <f t="shared" si="696"/>
        <v>#DIV/0!</v>
      </c>
      <c r="GQ243" s="86" t="str">
        <f t="shared" si="697"/>
        <v>0.00</v>
      </c>
      <c r="GR243" s="86" t="e">
        <f t="shared" si="698"/>
        <v>#DIV/0!</v>
      </c>
      <c r="GS243" s="86" t="str">
        <f t="shared" si="699"/>
        <v>-1.00</v>
      </c>
      <c r="GT243" s="86" t="e">
        <f t="shared" si="700"/>
        <v>#DIV/0!</v>
      </c>
      <c r="GU243" s="86" t="e">
        <f t="shared" si="701"/>
        <v>#DIV/0!</v>
      </c>
      <c r="GV243" s="87" t="e">
        <f t="shared" si="702"/>
        <v>#DIV/0!</v>
      </c>
      <c r="GW243" s="87" t="str">
        <f t="shared" si="703"/>
        <v>-1.00</v>
      </c>
      <c r="GX243" s="129"/>
      <c r="GY243" s="93"/>
    </row>
    <row r="244" spans="1:207">
      <c r="A244" s="39">
        <f>'Picking Information'!B247</f>
        <v>0</v>
      </c>
      <c r="B244" s="40">
        <f>'Picking Information'!D247</f>
        <v>0</v>
      </c>
      <c r="C244" s="40">
        <f>'Picking Information'!E247</f>
        <v>0</v>
      </c>
      <c r="D244" s="45">
        <f>'Picking Information'!F247</f>
        <v>0</v>
      </c>
      <c r="E244" s="45">
        <v>1</v>
      </c>
      <c r="F244" s="121">
        <f>'Picking Information'!H247</f>
        <v>0</v>
      </c>
      <c r="G244" s="121">
        <f>'Picking Information'!I247</f>
        <v>0</v>
      </c>
      <c r="H244" s="121">
        <f>'Picking Information'!J247</f>
        <v>0</v>
      </c>
      <c r="I244" s="121">
        <f>'Picking Information'!K247</f>
        <v>0</v>
      </c>
      <c r="J244" s="121">
        <f t="shared" si="599"/>
        <v>0</v>
      </c>
      <c r="K244" s="121">
        <f t="shared" si="600"/>
        <v>0</v>
      </c>
      <c r="L244" s="121">
        <f t="shared" si="601"/>
        <v>0</v>
      </c>
      <c r="M244" s="121">
        <f>IF('Picking Information'!P247="N",'Calculations Page'!F244*1.5,'Calculations Page'!F244)</f>
        <v>0</v>
      </c>
      <c r="N244" s="46">
        <f>'Picking Information'!R247</f>
        <v>0</v>
      </c>
      <c r="O244" s="222"/>
      <c r="P244" s="47">
        <f t="shared" si="602"/>
        <v>0</v>
      </c>
      <c r="Q244" s="306">
        <f t="shared" si="603"/>
        <v>-1</v>
      </c>
      <c r="R244" s="47">
        <f t="shared" si="604"/>
        <v>1</v>
      </c>
      <c r="S244" s="47" t="e">
        <f t="shared" si="605"/>
        <v>#DIV/0!</v>
      </c>
      <c r="T244" s="47" t="e">
        <f t="shared" si="606"/>
        <v>#DIV/0!</v>
      </c>
      <c r="U244" s="47">
        <f t="shared" si="607"/>
        <v>0.77821011673151741</v>
      </c>
      <c r="V244" s="47" t="e">
        <f t="shared" si="608"/>
        <v>#DIV/0!</v>
      </c>
      <c r="W244" s="47" t="e">
        <f t="shared" si="609"/>
        <v>#DIV/0!</v>
      </c>
      <c r="X244" s="239" t="e">
        <f t="shared" si="610"/>
        <v>#DIV/0!</v>
      </c>
      <c r="Y244" s="306">
        <f t="shared" si="576"/>
        <v>-6350.29</v>
      </c>
      <c r="Z244" s="306">
        <f t="shared" si="577"/>
        <v>-5</v>
      </c>
      <c r="AA244" s="192"/>
      <c r="AB244" s="192"/>
      <c r="AC244" s="192"/>
      <c r="AD244" s="192"/>
      <c r="AE244" s="192"/>
      <c r="AF244" s="192"/>
      <c r="AG244" s="251">
        <f t="shared" si="564"/>
        <v>1433738424205.7283</v>
      </c>
      <c r="AH244" s="246">
        <f t="shared" si="611"/>
        <v>8608725199.2922001</v>
      </c>
      <c r="AI244" s="246">
        <f t="shared" si="565"/>
        <v>1691112105561.1543</v>
      </c>
      <c r="AJ244" s="246">
        <f t="shared" si="612"/>
        <v>13847555888.523577</v>
      </c>
      <c r="AK244" s="246">
        <f t="shared" si="566"/>
        <v>174546574.43947619</v>
      </c>
      <c r="AL244" s="246">
        <f t="shared" si="613"/>
        <v>79527107.403615773</v>
      </c>
      <c r="AM244" s="213">
        <f t="shared" si="578"/>
        <v>0</v>
      </c>
      <c r="AN244" s="256">
        <f t="shared" si="614"/>
        <v>1303284548.9639471</v>
      </c>
      <c r="AO244" s="252">
        <f t="shared" si="615"/>
        <v>1433738424205.7283</v>
      </c>
      <c r="AP244" s="252">
        <f t="shared" si="567"/>
        <v>-2.199E-3</v>
      </c>
      <c r="AQ244" s="252">
        <f t="shared" si="568"/>
        <v>-0.99998423165137618</v>
      </c>
      <c r="AR244" s="252">
        <f t="shared" si="616"/>
        <v>8608725199.2922001</v>
      </c>
      <c r="AS244" s="252">
        <f t="shared" si="569"/>
        <v>1.6318924942564423E-4</v>
      </c>
      <c r="AT244" s="252">
        <f t="shared" si="617"/>
        <v>-7.452123257462559E-2</v>
      </c>
      <c r="AU244" s="252">
        <f t="shared" si="618"/>
        <v>137290153.01859486</v>
      </c>
      <c r="AV244" s="252">
        <f t="shared" si="579"/>
        <v>9456562.6330664139</v>
      </c>
      <c r="AW244" s="252">
        <f t="shared" si="619"/>
        <v>996169.97067578149</v>
      </c>
      <c r="AX244" s="252">
        <f t="shared" si="580"/>
        <v>2673662207.5426502</v>
      </c>
      <c r="AY244" s="252">
        <f t="shared" si="581"/>
        <v>1691112105561.1543</v>
      </c>
      <c r="AZ244" s="252">
        <f t="shared" si="582"/>
        <v>-0.13029600894067567</v>
      </c>
      <c r="BA244" s="252">
        <f t="shared" si="583"/>
        <v>-1</v>
      </c>
      <c r="BB244" s="252">
        <f t="shared" si="584"/>
        <v>13847555888.523577</v>
      </c>
      <c r="BC244" s="252">
        <f t="shared" si="585"/>
        <v>5.34545603211162E-4</v>
      </c>
      <c r="BD244" s="252">
        <f t="shared" si="586"/>
        <v>-4.1025163014571245E-3</v>
      </c>
      <c r="BE244" s="252">
        <f t="shared" si="587"/>
        <v>26831629.130094022</v>
      </c>
      <c r="BF244" s="252">
        <f t="shared" si="620"/>
        <v>269331.52955150726</v>
      </c>
      <c r="BG244" s="252">
        <f t="shared" si="621"/>
        <v>124328.76421099737</v>
      </c>
      <c r="BH244" s="213"/>
      <c r="BI244" s="213"/>
      <c r="BJ244" s="213"/>
      <c r="BK244" s="213"/>
      <c r="BL244" s="213">
        <f t="shared" si="588"/>
        <v>0</v>
      </c>
      <c r="BM244" s="485">
        <f>(($AC$20-'ICPMS Data'!V245)/('ICPMS Data'!V245/$AC$12-1)*AG244)</f>
        <v>-1850960534.9337795</v>
      </c>
      <c r="BN244" s="485">
        <f t="shared" si="622"/>
        <v>1433738424205.7283</v>
      </c>
      <c r="BO244" s="485">
        <f>$AC$33-'ICPMS Data'!V245</f>
        <v>9.9999999999999995E-7</v>
      </c>
      <c r="BP244" s="485">
        <f>'ICPMS Data'!V245/$AC$12-1</f>
        <v>-1</v>
      </c>
      <c r="BQ244" s="485">
        <f t="shared" si="623"/>
        <v>8608725199.2922001</v>
      </c>
      <c r="BR244" s="485">
        <f>SQRT($AD$33^2+'ICPMS Data'!W245^2)</f>
        <v>1.0000000000000001E-9</v>
      </c>
      <c r="BS244" s="485" t="e">
        <f>BP244*SQRT(('ICPMS Data'!W245/'ICPMS Data'!V245)^2+($AE$12/$AC$12)^2)</f>
        <v>#DIV/0!</v>
      </c>
      <c r="BT244" s="485" t="e">
        <f t="shared" si="624"/>
        <v>#DIV/0!</v>
      </c>
      <c r="BU244" s="485">
        <f t="shared" si="589"/>
        <v>-13430470.148556642</v>
      </c>
      <c r="BV244" s="485" t="e">
        <f t="shared" si="625"/>
        <v>#DIV/0!</v>
      </c>
      <c r="BW244" s="485">
        <f>AI244*(($AC$21-'ICPMS Data'!X245)/('ICPMS Data'!X245/$AC$13-1))</f>
        <v>-217673186930.44394</v>
      </c>
      <c r="BX244" s="485">
        <f t="shared" si="626"/>
        <v>1691112105561.1543</v>
      </c>
      <c r="BY244" s="485">
        <f>$AC$34-'ICPMS Data'!X245</f>
        <v>9.9999999999999995E-7</v>
      </c>
      <c r="BZ244" s="485">
        <f>'ICPMS Data'!X245/$AC$13-1</f>
        <v>-1</v>
      </c>
      <c r="CA244" s="485">
        <f t="shared" si="627"/>
        <v>13847555888.523577</v>
      </c>
      <c r="CB244" s="485">
        <f>SQRT($AD$34^2+'ICPMS Data'!Y245^2)</f>
        <v>1.0000000000000001E-9</v>
      </c>
      <c r="CC244" s="485" t="e">
        <f>BZ244*SQRT(('ICPMS Data'!Y245/'ICPMS Data'!X245)^2+($AE$13/$AC$13)^2)</f>
        <v>#DIV/0!</v>
      </c>
      <c r="CD244" s="485" t="e">
        <f t="shared" si="628"/>
        <v>#DIV/0!</v>
      </c>
      <c r="CE244" s="485">
        <f>AK244*'ICPMS Data'!Z245</f>
        <v>0</v>
      </c>
      <c r="CF244" s="485" t="e">
        <f>CE244*SQRT((AL244/AK244)^2+('ICPMS Data'!AA245/'ICPMS Data'!Z245)^2)</f>
        <v>#DIV/0!</v>
      </c>
      <c r="CG244" s="213">
        <f t="shared" si="629"/>
        <v>0</v>
      </c>
      <c r="CH244" s="262">
        <f t="shared" si="630"/>
        <v>-3154245083.8977265</v>
      </c>
      <c r="CI244" s="257" t="e">
        <f t="shared" si="631"/>
        <v>#DIV/0!</v>
      </c>
      <c r="CJ244" s="257">
        <f t="shared" si="590"/>
        <v>-22887032.781623054</v>
      </c>
      <c r="CK244" s="257" t="e">
        <f t="shared" si="632"/>
        <v>#DIV/0!</v>
      </c>
      <c r="CL244" s="262">
        <f t="shared" si="633"/>
        <v>-220346849137.9866</v>
      </c>
      <c r="CM244" s="257" t="e">
        <f t="shared" si="634"/>
        <v>#DIV/0!</v>
      </c>
      <c r="CN244" s="262">
        <f t="shared" si="635"/>
        <v>-269331.52955150726</v>
      </c>
      <c r="CO244" s="257" t="e">
        <f t="shared" si="636"/>
        <v>#DIV/0!</v>
      </c>
      <c r="CP244" s="286"/>
      <c r="CQ244" s="218">
        <f t="shared" si="637"/>
        <v>0</v>
      </c>
      <c r="CR244" s="48" t="e">
        <f t="shared" si="638"/>
        <v>#DIV/0!</v>
      </c>
      <c r="CS244" s="219">
        <f t="shared" si="639"/>
        <v>0</v>
      </c>
      <c r="CT244" s="219" t="e">
        <f t="shared" si="640"/>
        <v>#DIV/0!</v>
      </c>
      <c r="CU244" s="323" t="e">
        <f t="shared" si="641"/>
        <v>#DIV/0!</v>
      </c>
      <c r="CV244" s="219">
        <f t="shared" si="642"/>
        <v>0</v>
      </c>
      <c r="CW244" s="219" t="e">
        <f t="shared" si="643"/>
        <v>#DIV/0!</v>
      </c>
      <c r="CX244" s="323" t="e">
        <f t="shared" si="644"/>
        <v>#DIV/0!</v>
      </c>
      <c r="CY244" s="48">
        <f t="shared" si="645"/>
        <v>0</v>
      </c>
      <c r="CZ244" s="48" t="e">
        <f t="shared" si="646"/>
        <v>#DIV/0!</v>
      </c>
      <c r="DA244" s="323" t="e">
        <f t="shared" si="647"/>
        <v>#DIV/0!</v>
      </c>
      <c r="DB244" s="219">
        <f t="shared" si="648"/>
        <v>0</v>
      </c>
      <c r="DC244" s="219">
        <f t="shared" si="649"/>
        <v>0</v>
      </c>
      <c r="DD244" s="213"/>
      <c r="DE244" s="267">
        <f t="shared" si="650"/>
        <v>0</v>
      </c>
      <c r="DF244" s="263" t="e">
        <f t="shared" si="651"/>
        <v>#DIV/0!</v>
      </c>
      <c r="DG244" s="263">
        <f t="shared" si="652"/>
        <v>0</v>
      </c>
      <c r="DH244" s="263" t="e">
        <f t="shared" si="653"/>
        <v>#DIV/0!</v>
      </c>
      <c r="DI244" s="263">
        <f t="shared" si="654"/>
        <v>0</v>
      </c>
      <c r="DJ244" s="268">
        <f t="shared" si="655"/>
        <v>0</v>
      </c>
      <c r="DL244" s="49">
        <f>'He Data'!P246/(1000000000*22413.6)</f>
        <v>0</v>
      </c>
      <c r="DM244" s="45" t="e">
        <f>DL244*('He Data'!Q246/'He Data'!P246)</f>
        <v>#DIV/0!</v>
      </c>
      <c r="DN244" s="50">
        <f t="shared" si="656"/>
        <v>0</v>
      </c>
      <c r="DO244" s="51" t="e">
        <f>DN244*('He Data'!Q246/'He Data'!P246)</f>
        <v>#DIV/0!</v>
      </c>
      <c r="DP244" s="50" t="e">
        <f t="shared" si="657"/>
        <v>#DIV/0!</v>
      </c>
      <c r="DQ244" s="50" t="e">
        <f t="shared" si="658"/>
        <v>#DIV/0!</v>
      </c>
      <c r="DR244" s="50">
        <f>('He Data'!P246/1000000000)*0.0000000008107131194</f>
        <v>0</v>
      </c>
      <c r="DS244" s="50">
        <f>('He Data'!P246/1000000000)/3785.41178*42</f>
        <v>0</v>
      </c>
      <c r="DW244" s="213">
        <f t="shared" si="591"/>
        <v>0</v>
      </c>
      <c r="DX244" s="324" t="e">
        <f t="shared" si="592"/>
        <v>#DIV/0!</v>
      </c>
      <c r="DY244" s="325" t="e">
        <f t="shared" si="659"/>
        <v>#DIV/0!</v>
      </c>
      <c r="DZ244" s="326" t="e">
        <f t="shared" si="660"/>
        <v>#DIV/0!</v>
      </c>
      <c r="EA244" s="326" t="e">
        <f t="shared" si="661"/>
        <v>#DIV/0!</v>
      </c>
      <c r="EB244" s="324" t="e">
        <f t="shared" si="662"/>
        <v>#DIV/0!</v>
      </c>
      <c r="EC244" s="326" t="e">
        <f t="shared" si="663"/>
        <v>#DIV/0!</v>
      </c>
      <c r="ED244" s="324" t="e">
        <f t="shared" si="664"/>
        <v>#DIV/0!</v>
      </c>
      <c r="EE244" s="326"/>
      <c r="EF244" s="457">
        <f>'Picking Information'!B247</f>
        <v>0</v>
      </c>
      <c r="EG244" s="459">
        <f>'Picking Information'!C247</f>
        <v>0</v>
      </c>
      <c r="EH244" s="510">
        <f>IF($EG244="a",'Alpha Ejection Compiler'!G244,IF($EG244="z",'Alpha Ejection Compiler'!N244,IF($EG244="t",'Alpha Ejection Compiler'!U244,IF($EG244="m",'Alpha Ejection Compiler'!AB244,-1))))</f>
        <v>-1</v>
      </c>
      <c r="EI244" s="511">
        <f>'Alpha Ejection Compiler'!E244</f>
        <v>-1</v>
      </c>
      <c r="EJ244" s="30">
        <f>IF($EG244="a",'Alpha Ejection Compiler'!H244,IF($EG244="z",'Alpha Ejection Compiler'!O244,IF($EG244="t",'Alpha Ejection Compiler'!V244,IF($EG244="m",'Alpha Ejection Compiler'!AC244,-1))))</f>
        <v>-1</v>
      </c>
      <c r="EK244" s="30">
        <f>IF($EG244="a",'Alpha Ejection Compiler'!I244,IF($EG244="z",'Alpha Ejection Compiler'!P244,IF($EG244="t",'Alpha Ejection Compiler'!W244,IF($EG244="m",'Alpha Ejection Compiler'!AD244,-1))))</f>
        <v>-1</v>
      </c>
      <c r="EL244" s="30">
        <f>IF($EG244="a",'Alpha Ejection Compiler'!J244,IF($EG244="z",'Alpha Ejection Compiler'!Q244,IF($EG244="t",'Alpha Ejection Compiler'!X244,IF($EG244="m",'Alpha Ejection Compiler'!AE244,-1))))</f>
        <v>-1</v>
      </c>
      <c r="EM244" s="30">
        <f>IF($EG244="a",'Alpha Ejection Compiler'!K244,IF($EG244="z",'Alpha Ejection Compiler'!R244,IF($EG244="t",'Alpha Ejection Compiler'!Y244,IF($EG244="m",'Alpha Ejection Compiler'!AF244,-1))))</f>
        <v>-1</v>
      </c>
      <c r="EN244" s="30">
        <f t="shared" si="665"/>
        <v>-1</v>
      </c>
      <c r="EO244" s="30" t="e">
        <f t="shared" si="666"/>
        <v>#DIV/0!</v>
      </c>
      <c r="EP244" s="213">
        <f t="shared" si="593"/>
        <v>0</v>
      </c>
      <c r="EQ244" s="474" t="e">
        <f t="shared" si="594"/>
        <v>#DIV/0!</v>
      </c>
      <c r="ER244" s="475" t="e">
        <f t="shared" si="667"/>
        <v>#DIV/0!</v>
      </c>
      <c r="ES244" s="473" t="e">
        <f t="shared" si="668"/>
        <v>#DIV/0!</v>
      </c>
      <c r="ET244" s="476" t="e">
        <f t="shared" si="669"/>
        <v>#DIV/0!</v>
      </c>
      <c r="EU244" s="478" t="e">
        <f t="shared" si="670"/>
        <v>#DIV/0!</v>
      </c>
      <c r="EV244" s="477" t="e">
        <f t="shared" si="671"/>
        <v>#DIV/0!</v>
      </c>
      <c r="EW244" s="474" t="e">
        <f t="shared" si="672"/>
        <v>#DIV/0!</v>
      </c>
      <c r="EX244" s="474"/>
      <c r="EZ244" s="128">
        <f t="shared" si="673"/>
        <v>0</v>
      </c>
      <c r="FA244" s="63">
        <f t="shared" si="674"/>
        <v>0</v>
      </c>
      <c r="FB244" s="67">
        <f t="shared" si="675"/>
        <v>0</v>
      </c>
      <c r="FC244" s="63">
        <f t="shared" si="676"/>
        <v>0</v>
      </c>
      <c r="FD244" s="63">
        <f t="shared" si="677"/>
        <v>0</v>
      </c>
      <c r="FE244" s="67" t="e">
        <f t="shared" si="678"/>
        <v>#DIV/0!</v>
      </c>
      <c r="FF244" s="67" t="e">
        <f t="shared" si="679"/>
        <v>#DIV/0!</v>
      </c>
      <c r="FG244" s="64" t="e">
        <f t="shared" si="680"/>
        <v>#DIV/0!</v>
      </c>
      <c r="FH244" s="65" t="e">
        <f t="shared" si="681"/>
        <v>#DIV/0!</v>
      </c>
      <c r="FI244" s="65" t="e">
        <f t="shared" si="682"/>
        <v>#DIV/0!</v>
      </c>
      <c r="FJ244" s="65" t="e">
        <f t="shared" si="683"/>
        <v>#DIV/0!</v>
      </c>
      <c r="FK244" s="63">
        <f t="shared" si="684"/>
        <v>0</v>
      </c>
      <c r="FL244" s="63" t="e">
        <f t="shared" si="685"/>
        <v>#DIV/0!</v>
      </c>
      <c r="FM244" s="63" t="e">
        <f t="shared" si="686"/>
        <v>#DIV/0!</v>
      </c>
      <c r="FN244" s="65" t="e">
        <f t="shared" si="598"/>
        <v>#DIV/0!</v>
      </c>
      <c r="FO244" s="66" t="e">
        <f t="shared" si="687"/>
        <v>#DIV/0!</v>
      </c>
      <c r="FQ244" s="73">
        <f>IF('Picking Information'!U247="Y",'Calculations Page'!FG244,-1)</f>
        <v>-1</v>
      </c>
      <c r="FR244" s="72">
        <f>IF('Picking Information'!U247="Y",'Calculations Page'!FN244,-1)</f>
        <v>-1</v>
      </c>
      <c r="FS244" s="72" t="e">
        <f>IF('Picking Information'!A247="Y",1,'Calculations Page'!X244)</f>
        <v>#DIV/0!</v>
      </c>
      <c r="FT244" s="72">
        <f t="shared" si="596"/>
        <v>99.853999999999999</v>
      </c>
      <c r="FU244" s="72" t="e">
        <f t="shared" si="688"/>
        <v>#DIV/0!</v>
      </c>
      <c r="FV244" s="72" t="e">
        <f t="shared" si="597"/>
        <v>#DIV/0!</v>
      </c>
      <c r="FW244" s="74" t="e">
        <f t="shared" si="689"/>
        <v>#DIV/0!</v>
      </c>
      <c r="FY244" s="79">
        <f t="shared" si="570"/>
        <v>0</v>
      </c>
      <c r="FZ244" s="80" t="e">
        <f t="shared" si="571"/>
        <v>#DIV/0!</v>
      </c>
      <c r="GA244" s="80">
        <f>(DE244/1000)/'Calculations Page'!EH244</f>
        <v>0</v>
      </c>
      <c r="GB244" s="80" t="e">
        <f t="shared" si="572"/>
        <v>#DIV/0!</v>
      </c>
      <c r="GC244" s="80">
        <f>(DG244/1000)/'Calculations Page'!EH244</f>
        <v>0</v>
      </c>
      <c r="GD244" s="80" t="e">
        <f t="shared" si="573"/>
        <v>#DIV/0!</v>
      </c>
      <c r="GE244" s="80">
        <f>(DI244/1000)/'Calculations Page'!EH244</f>
        <v>0</v>
      </c>
      <c r="GF244" s="80" t="e">
        <f t="shared" si="574"/>
        <v>#DIV/0!</v>
      </c>
      <c r="GG244" s="81">
        <f t="shared" si="690"/>
        <v>0</v>
      </c>
      <c r="GH244" s="516">
        <f t="shared" si="575"/>
        <v>0</v>
      </c>
      <c r="GI244" s="515"/>
      <c r="GJ244" s="243"/>
      <c r="GK244" s="85" t="str">
        <f t="shared" si="691"/>
        <v>0.000</v>
      </c>
      <c r="GL244" s="86" t="e">
        <f t="shared" si="692"/>
        <v>#DIV/0!</v>
      </c>
      <c r="GM244" s="86" t="str">
        <f t="shared" si="693"/>
        <v>0.00</v>
      </c>
      <c r="GN244" s="86" t="e">
        <f t="shared" si="694"/>
        <v>#DIV/0!</v>
      </c>
      <c r="GO244" s="86" t="str">
        <f t="shared" si="695"/>
        <v>0.00</v>
      </c>
      <c r="GP244" s="86" t="e">
        <f t="shared" si="696"/>
        <v>#DIV/0!</v>
      </c>
      <c r="GQ244" s="86" t="str">
        <f t="shared" si="697"/>
        <v>0.00</v>
      </c>
      <c r="GR244" s="86" t="e">
        <f t="shared" si="698"/>
        <v>#DIV/0!</v>
      </c>
      <c r="GS244" s="86" t="str">
        <f t="shared" si="699"/>
        <v>-1.00</v>
      </c>
      <c r="GT244" s="86" t="e">
        <f t="shared" si="700"/>
        <v>#DIV/0!</v>
      </c>
      <c r="GU244" s="86" t="e">
        <f t="shared" si="701"/>
        <v>#DIV/0!</v>
      </c>
      <c r="GV244" s="87" t="e">
        <f t="shared" si="702"/>
        <v>#DIV/0!</v>
      </c>
      <c r="GW244" s="87" t="str">
        <f t="shared" si="703"/>
        <v>-1.00</v>
      </c>
      <c r="GX244" s="129"/>
      <c r="GY244" s="93"/>
    </row>
    <row r="245" spans="1:207">
      <c r="A245" s="39">
        <f>'Picking Information'!B248</f>
        <v>0</v>
      </c>
      <c r="B245" s="40">
        <f>'Picking Information'!D248</f>
        <v>0</v>
      </c>
      <c r="C245" s="40">
        <f>'Picking Information'!E248</f>
        <v>0</v>
      </c>
      <c r="D245" s="45">
        <f>'Picking Information'!F248</f>
        <v>0</v>
      </c>
      <c r="E245" s="45">
        <v>1</v>
      </c>
      <c r="F245" s="121">
        <f>'Picking Information'!H248</f>
        <v>0</v>
      </c>
      <c r="G245" s="121">
        <f>'Picking Information'!I248</f>
        <v>0</v>
      </c>
      <c r="H245" s="121">
        <f>'Picking Information'!J248</f>
        <v>0</v>
      </c>
      <c r="I245" s="121">
        <f>'Picking Information'!K248</f>
        <v>0</v>
      </c>
      <c r="J245" s="121">
        <f t="shared" si="599"/>
        <v>0</v>
      </c>
      <c r="K245" s="121">
        <f t="shared" si="600"/>
        <v>0</v>
      </c>
      <c r="L245" s="121">
        <f t="shared" si="601"/>
        <v>0</v>
      </c>
      <c r="M245" s="121">
        <f>IF('Picking Information'!P248="N",'Calculations Page'!F245*1.5,'Calculations Page'!F245)</f>
        <v>0</v>
      </c>
      <c r="N245" s="46">
        <f>'Picking Information'!R248</f>
        <v>0</v>
      </c>
      <c r="O245" s="222"/>
      <c r="P245" s="47">
        <f t="shared" si="602"/>
        <v>0</v>
      </c>
      <c r="Q245" s="306">
        <f t="shared" si="603"/>
        <v>-1</v>
      </c>
      <c r="R245" s="47">
        <f t="shared" si="604"/>
        <v>1</v>
      </c>
      <c r="S245" s="47" t="e">
        <f t="shared" si="605"/>
        <v>#DIV/0!</v>
      </c>
      <c r="T245" s="47" t="e">
        <f t="shared" si="606"/>
        <v>#DIV/0!</v>
      </c>
      <c r="U245" s="47">
        <f t="shared" si="607"/>
        <v>0.77821011673151741</v>
      </c>
      <c r="V245" s="47" t="e">
        <f t="shared" si="608"/>
        <v>#DIV/0!</v>
      </c>
      <c r="W245" s="47" t="e">
        <f t="shared" si="609"/>
        <v>#DIV/0!</v>
      </c>
      <c r="X245" s="239" t="e">
        <f t="shared" si="610"/>
        <v>#DIV/0!</v>
      </c>
      <c r="Y245" s="306">
        <f t="shared" si="576"/>
        <v>-6350.29</v>
      </c>
      <c r="Z245" s="306">
        <f t="shared" si="577"/>
        <v>-5</v>
      </c>
      <c r="AA245" s="192"/>
      <c r="AB245" s="192"/>
      <c r="AC245" s="192"/>
      <c r="AD245" s="192"/>
      <c r="AE245" s="192"/>
      <c r="AF245" s="192"/>
      <c r="AG245" s="251">
        <f t="shared" si="564"/>
        <v>1433738424205.7283</v>
      </c>
      <c r="AH245" s="246">
        <f t="shared" si="611"/>
        <v>8608725199.2922001</v>
      </c>
      <c r="AI245" s="246">
        <f t="shared" si="565"/>
        <v>1691112105561.1543</v>
      </c>
      <c r="AJ245" s="246">
        <f t="shared" si="612"/>
        <v>13847555888.523577</v>
      </c>
      <c r="AK245" s="246">
        <f t="shared" si="566"/>
        <v>174546574.43947619</v>
      </c>
      <c r="AL245" s="246">
        <f t="shared" si="613"/>
        <v>79527107.403615773</v>
      </c>
      <c r="AM245" s="213">
        <f t="shared" si="578"/>
        <v>0</v>
      </c>
      <c r="AN245" s="256">
        <f t="shared" si="614"/>
        <v>1303284548.9639471</v>
      </c>
      <c r="AO245" s="252">
        <f t="shared" si="615"/>
        <v>1433738424205.7283</v>
      </c>
      <c r="AP245" s="252">
        <f t="shared" si="567"/>
        <v>-2.199E-3</v>
      </c>
      <c r="AQ245" s="252">
        <f t="shared" si="568"/>
        <v>-0.99998423165137618</v>
      </c>
      <c r="AR245" s="252">
        <f t="shared" si="616"/>
        <v>8608725199.2922001</v>
      </c>
      <c r="AS245" s="252">
        <f t="shared" si="569"/>
        <v>1.6318924942564423E-4</v>
      </c>
      <c r="AT245" s="252">
        <f t="shared" si="617"/>
        <v>-7.452123257462559E-2</v>
      </c>
      <c r="AU245" s="252">
        <f t="shared" si="618"/>
        <v>137290153.01859486</v>
      </c>
      <c r="AV245" s="252">
        <f t="shared" si="579"/>
        <v>9456562.6330664139</v>
      </c>
      <c r="AW245" s="252">
        <f t="shared" si="619"/>
        <v>996169.97067578149</v>
      </c>
      <c r="AX245" s="252">
        <f t="shared" si="580"/>
        <v>2673662207.5426502</v>
      </c>
      <c r="AY245" s="252">
        <f t="shared" si="581"/>
        <v>1691112105561.1543</v>
      </c>
      <c r="AZ245" s="252">
        <f t="shared" si="582"/>
        <v>-0.13029600894067567</v>
      </c>
      <c r="BA245" s="252">
        <f t="shared" si="583"/>
        <v>-1</v>
      </c>
      <c r="BB245" s="252">
        <f t="shared" si="584"/>
        <v>13847555888.523577</v>
      </c>
      <c r="BC245" s="252">
        <f t="shared" si="585"/>
        <v>5.34545603211162E-4</v>
      </c>
      <c r="BD245" s="252">
        <f t="shared" si="586"/>
        <v>-4.1025163014571245E-3</v>
      </c>
      <c r="BE245" s="252">
        <f t="shared" si="587"/>
        <v>26831629.130094022</v>
      </c>
      <c r="BF245" s="252">
        <f t="shared" si="620"/>
        <v>269331.52955150726</v>
      </c>
      <c r="BG245" s="252">
        <f t="shared" si="621"/>
        <v>124328.76421099737</v>
      </c>
      <c r="BH245" s="213"/>
      <c r="BI245" s="213"/>
      <c r="BJ245" s="213"/>
      <c r="BK245" s="213"/>
      <c r="BL245" s="213">
        <f t="shared" si="588"/>
        <v>0</v>
      </c>
      <c r="BM245" s="485">
        <f>(($AC$20-'ICPMS Data'!V246)/('ICPMS Data'!V246/$AC$12-1)*AG245)</f>
        <v>-1850960534.9337795</v>
      </c>
      <c r="BN245" s="485">
        <f t="shared" si="622"/>
        <v>1433738424205.7283</v>
      </c>
      <c r="BO245" s="485">
        <f>$AC$33-'ICPMS Data'!V246</f>
        <v>9.9999999999999995E-7</v>
      </c>
      <c r="BP245" s="485">
        <f>'ICPMS Data'!V246/$AC$12-1</f>
        <v>-1</v>
      </c>
      <c r="BQ245" s="485">
        <f t="shared" si="623"/>
        <v>8608725199.2922001</v>
      </c>
      <c r="BR245" s="485">
        <f>SQRT($AD$33^2+'ICPMS Data'!W246^2)</f>
        <v>1.0000000000000001E-9</v>
      </c>
      <c r="BS245" s="485" t="e">
        <f>BP245*SQRT(('ICPMS Data'!W246/'ICPMS Data'!V246)^2+($AE$12/$AC$12)^2)</f>
        <v>#DIV/0!</v>
      </c>
      <c r="BT245" s="485" t="e">
        <f t="shared" si="624"/>
        <v>#DIV/0!</v>
      </c>
      <c r="BU245" s="485">
        <f t="shared" si="589"/>
        <v>-13430470.148556642</v>
      </c>
      <c r="BV245" s="485" t="e">
        <f t="shared" si="625"/>
        <v>#DIV/0!</v>
      </c>
      <c r="BW245" s="485">
        <f>AI245*(($AC$21-'ICPMS Data'!X246)/('ICPMS Data'!X246/$AC$13-1))</f>
        <v>-217673186930.44394</v>
      </c>
      <c r="BX245" s="485">
        <f t="shared" si="626"/>
        <v>1691112105561.1543</v>
      </c>
      <c r="BY245" s="485">
        <f>$AC$34-'ICPMS Data'!X246</f>
        <v>9.9999999999999995E-7</v>
      </c>
      <c r="BZ245" s="485">
        <f>'ICPMS Data'!X246/$AC$13-1</f>
        <v>-1</v>
      </c>
      <c r="CA245" s="485">
        <f t="shared" si="627"/>
        <v>13847555888.523577</v>
      </c>
      <c r="CB245" s="485">
        <f>SQRT($AD$34^2+'ICPMS Data'!Y246^2)</f>
        <v>1.0000000000000001E-9</v>
      </c>
      <c r="CC245" s="485" t="e">
        <f>BZ245*SQRT(('ICPMS Data'!Y246/'ICPMS Data'!X246)^2+($AE$13/$AC$13)^2)</f>
        <v>#DIV/0!</v>
      </c>
      <c r="CD245" s="485" t="e">
        <f t="shared" si="628"/>
        <v>#DIV/0!</v>
      </c>
      <c r="CE245" s="485">
        <f>AK245*'ICPMS Data'!Z246</f>
        <v>0</v>
      </c>
      <c r="CF245" s="485" t="e">
        <f>CE245*SQRT((AL245/AK245)^2+('ICPMS Data'!AA246/'ICPMS Data'!Z246)^2)</f>
        <v>#DIV/0!</v>
      </c>
      <c r="CG245" s="213">
        <f t="shared" si="629"/>
        <v>0</v>
      </c>
      <c r="CH245" s="262">
        <f t="shared" si="630"/>
        <v>-3154245083.8977265</v>
      </c>
      <c r="CI245" s="257" t="e">
        <f t="shared" si="631"/>
        <v>#DIV/0!</v>
      </c>
      <c r="CJ245" s="257">
        <f t="shared" si="590"/>
        <v>-22887032.781623054</v>
      </c>
      <c r="CK245" s="257" t="e">
        <f t="shared" si="632"/>
        <v>#DIV/0!</v>
      </c>
      <c r="CL245" s="262">
        <f t="shared" si="633"/>
        <v>-220346849137.9866</v>
      </c>
      <c r="CM245" s="257" t="e">
        <f t="shared" si="634"/>
        <v>#DIV/0!</v>
      </c>
      <c r="CN245" s="262">
        <f t="shared" si="635"/>
        <v>-269331.52955150726</v>
      </c>
      <c r="CO245" s="257" t="e">
        <f t="shared" si="636"/>
        <v>#DIV/0!</v>
      </c>
      <c r="CP245" s="286"/>
      <c r="CQ245" s="218">
        <f t="shared" si="637"/>
        <v>0</v>
      </c>
      <c r="CR245" s="48" t="e">
        <f t="shared" si="638"/>
        <v>#DIV/0!</v>
      </c>
      <c r="CS245" s="219">
        <f t="shared" si="639"/>
        <v>0</v>
      </c>
      <c r="CT245" s="219" t="e">
        <f t="shared" si="640"/>
        <v>#DIV/0!</v>
      </c>
      <c r="CU245" s="323" t="e">
        <f t="shared" si="641"/>
        <v>#DIV/0!</v>
      </c>
      <c r="CV245" s="219">
        <f t="shared" si="642"/>
        <v>0</v>
      </c>
      <c r="CW245" s="219" t="e">
        <f t="shared" si="643"/>
        <v>#DIV/0!</v>
      </c>
      <c r="CX245" s="323" t="e">
        <f t="shared" si="644"/>
        <v>#DIV/0!</v>
      </c>
      <c r="CY245" s="48">
        <f t="shared" si="645"/>
        <v>0</v>
      </c>
      <c r="CZ245" s="48" t="e">
        <f t="shared" si="646"/>
        <v>#DIV/0!</v>
      </c>
      <c r="DA245" s="323" t="e">
        <f t="shared" si="647"/>
        <v>#DIV/0!</v>
      </c>
      <c r="DB245" s="219">
        <f t="shared" si="648"/>
        <v>0</v>
      </c>
      <c r="DC245" s="219">
        <f t="shared" si="649"/>
        <v>0</v>
      </c>
      <c r="DD245" s="213"/>
      <c r="DE245" s="267">
        <f t="shared" si="650"/>
        <v>0</v>
      </c>
      <c r="DF245" s="263" t="e">
        <f t="shared" si="651"/>
        <v>#DIV/0!</v>
      </c>
      <c r="DG245" s="263">
        <f t="shared" si="652"/>
        <v>0</v>
      </c>
      <c r="DH245" s="263" t="e">
        <f t="shared" si="653"/>
        <v>#DIV/0!</v>
      </c>
      <c r="DI245" s="263">
        <f t="shared" si="654"/>
        <v>0</v>
      </c>
      <c r="DJ245" s="268">
        <f t="shared" si="655"/>
        <v>0</v>
      </c>
      <c r="DL245" s="49">
        <f>'He Data'!P247/(1000000000*22413.6)</f>
        <v>0</v>
      </c>
      <c r="DM245" s="45" t="e">
        <f>DL245*('He Data'!Q247/'He Data'!P247)</f>
        <v>#DIV/0!</v>
      </c>
      <c r="DN245" s="50">
        <f t="shared" si="656"/>
        <v>0</v>
      </c>
      <c r="DO245" s="51" t="e">
        <f>DN245*('He Data'!Q247/'He Data'!P247)</f>
        <v>#DIV/0!</v>
      </c>
      <c r="DP245" s="50" t="e">
        <f t="shared" si="657"/>
        <v>#DIV/0!</v>
      </c>
      <c r="DQ245" s="50" t="e">
        <f t="shared" si="658"/>
        <v>#DIV/0!</v>
      </c>
      <c r="DR245" s="50">
        <f>('He Data'!P247/1000000000)*0.0000000008107131194</f>
        <v>0</v>
      </c>
      <c r="DS245" s="50">
        <f>('He Data'!P247/1000000000)/3785.41178*42</f>
        <v>0</v>
      </c>
      <c r="DW245" s="213">
        <f t="shared" si="591"/>
        <v>0</v>
      </c>
      <c r="DX245" s="324" t="e">
        <f t="shared" si="592"/>
        <v>#DIV/0!</v>
      </c>
      <c r="DY245" s="325" t="e">
        <f t="shared" si="659"/>
        <v>#DIV/0!</v>
      </c>
      <c r="DZ245" s="326" t="e">
        <f t="shared" si="660"/>
        <v>#DIV/0!</v>
      </c>
      <c r="EA245" s="326" t="e">
        <f t="shared" si="661"/>
        <v>#DIV/0!</v>
      </c>
      <c r="EB245" s="324" t="e">
        <f t="shared" si="662"/>
        <v>#DIV/0!</v>
      </c>
      <c r="EC245" s="326" t="e">
        <f t="shared" si="663"/>
        <v>#DIV/0!</v>
      </c>
      <c r="ED245" s="324" t="e">
        <f t="shared" si="664"/>
        <v>#DIV/0!</v>
      </c>
      <c r="EE245" s="326"/>
      <c r="EF245" s="457">
        <f>'Picking Information'!B248</f>
        <v>0</v>
      </c>
      <c r="EG245" s="459">
        <f>'Picking Information'!C248</f>
        <v>0</v>
      </c>
      <c r="EH245" s="510">
        <f>IF($EG245="a",'Alpha Ejection Compiler'!G245,IF($EG245="z",'Alpha Ejection Compiler'!N245,IF($EG245="t",'Alpha Ejection Compiler'!U245,IF($EG245="m",'Alpha Ejection Compiler'!AB245,-1))))</f>
        <v>-1</v>
      </c>
      <c r="EI245" s="511">
        <f>'Alpha Ejection Compiler'!E245</f>
        <v>-1</v>
      </c>
      <c r="EJ245" s="30">
        <f>IF($EG245="a",'Alpha Ejection Compiler'!H245,IF($EG245="z",'Alpha Ejection Compiler'!O245,IF($EG245="t",'Alpha Ejection Compiler'!V245,IF($EG245="m",'Alpha Ejection Compiler'!AC245,-1))))</f>
        <v>-1</v>
      </c>
      <c r="EK245" s="30">
        <f>IF($EG245="a",'Alpha Ejection Compiler'!I245,IF($EG245="z",'Alpha Ejection Compiler'!P245,IF($EG245="t",'Alpha Ejection Compiler'!W245,IF($EG245="m",'Alpha Ejection Compiler'!AD245,-1))))</f>
        <v>-1</v>
      </c>
      <c r="EL245" s="30">
        <f>IF($EG245="a",'Alpha Ejection Compiler'!J245,IF($EG245="z",'Alpha Ejection Compiler'!Q245,IF($EG245="t",'Alpha Ejection Compiler'!X245,IF($EG245="m",'Alpha Ejection Compiler'!AE245,-1))))</f>
        <v>-1</v>
      </c>
      <c r="EM245" s="30">
        <f>IF($EG245="a",'Alpha Ejection Compiler'!K245,IF($EG245="z",'Alpha Ejection Compiler'!R245,IF($EG245="t",'Alpha Ejection Compiler'!Y245,IF($EG245="m",'Alpha Ejection Compiler'!AF245,-1))))</f>
        <v>-1</v>
      </c>
      <c r="EN245" s="30">
        <f t="shared" si="665"/>
        <v>-1</v>
      </c>
      <c r="EO245" s="30" t="e">
        <f t="shared" si="666"/>
        <v>#DIV/0!</v>
      </c>
      <c r="EP245" s="213">
        <f t="shared" si="593"/>
        <v>0</v>
      </c>
      <c r="EQ245" s="474" t="e">
        <f t="shared" si="594"/>
        <v>#DIV/0!</v>
      </c>
      <c r="ER245" s="475" t="e">
        <f t="shared" si="667"/>
        <v>#DIV/0!</v>
      </c>
      <c r="ES245" s="473" t="e">
        <f t="shared" si="668"/>
        <v>#DIV/0!</v>
      </c>
      <c r="ET245" s="476" t="e">
        <f t="shared" si="669"/>
        <v>#DIV/0!</v>
      </c>
      <c r="EU245" s="478" t="e">
        <f t="shared" si="670"/>
        <v>#DIV/0!</v>
      </c>
      <c r="EV245" s="477" t="e">
        <f t="shared" si="671"/>
        <v>#DIV/0!</v>
      </c>
      <c r="EW245" s="474" t="e">
        <f t="shared" si="672"/>
        <v>#DIV/0!</v>
      </c>
      <c r="EX245" s="474"/>
      <c r="EZ245" s="128">
        <f t="shared" si="673"/>
        <v>0</v>
      </c>
      <c r="FA245" s="63">
        <f t="shared" si="674"/>
        <v>0</v>
      </c>
      <c r="FB245" s="67">
        <f t="shared" si="675"/>
        <v>0</v>
      </c>
      <c r="FC245" s="63">
        <f t="shared" si="676"/>
        <v>0</v>
      </c>
      <c r="FD245" s="63">
        <f t="shared" si="677"/>
        <v>0</v>
      </c>
      <c r="FE245" s="67" t="e">
        <f t="shared" si="678"/>
        <v>#DIV/0!</v>
      </c>
      <c r="FF245" s="67" t="e">
        <f t="shared" si="679"/>
        <v>#DIV/0!</v>
      </c>
      <c r="FG245" s="64" t="e">
        <f t="shared" si="680"/>
        <v>#DIV/0!</v>
      </c>
      <c r="FH245" s="65" t="e">
        <f t="shared" si="681"/>
        <v>#DIV/0!</v>
      </c>
      <c r="FI245" s="65" t="e">
        <f t="shared" si="682"/>
        <v>#DIV/0!</v>
      </c>
      <c r="FJ245" s="65" t="e">
        <f t="shared" si="683"/>
        <v>#DIV/0!</v>
      </c>
      <c r="FK245" s="63">
        <f t="shared" si="684"/>
        <v>0</v>
      </c>
      <c r="FL245" s="63" t="e">
        <f t="shared" si="685"/>
        <v>#DIV/0!</v>
      </c>
      <c r="FM245" s="63" t="e">
        <f t="shared" si="686"/>
        <v>#DIV/0!</v>
      </c>
      <c r="FN245" s="65" t="e">
        <f t="shared" si="598"/>
        <v>#DIV/0!</v>
      </c>
      <c r="FO245" s="66" t="e">
        <f t="shared" si="687"/>
        <v>#DIV/0!</v>
      </c>
      <c r="FQ245" s="73">
        <f>IF('Picking Information'!U248="Y",'Calculations Page'!FG245,-1)</f>
        <v>-1</v>
      </c>
      <c r="FR245" s="72">
        <f>IF('Picking Information'!U248="Y",'Calculations Page'!FN245,-1)</f>
        <v>-1</v>
      </c>
      <c r="FS245" s="72" t="e">
        <f>IF('Picking Information'!A248="Y",1,'Calculations Page'!X245)</f>
        <v>#DIV/0!</v>
      </c>
      <c r="FT245" s="72">
        <f t="shared" si="596"/>
        <v>99.853999999999999</v>
      </c>
      <c r="FU245" s="72" t="e">
        <f t="shared" si="688"/>
        <v>#DIV/0!</v>
      </c>
      <c r="FV245" s="72" t="e">
        <f t="shared" si="597"/>
        <v>#DIV/0!</v>
      </c>
      <c r="FW245" s="74" t="e">
        <f t="shared" si="689"/>
        <v>#DIV/0!</v>
      </c>
      <c r="FY245" s="79">
        <f t="shared" si="570"/>
        <v>0</v>
      </c>
      <c r="FZ245" s="80" t="e">
        <f t="shared" si="571"/>
        <v>#DIV/0!</v>
      </c>
      <c r="GA245" s="80">
        <f>(DE245/1000)/'Calculations Page'!EH245</f>
        <v>0</v>
      </c>
      <c r="GB245" s="80" t="e">
        <f t="shared" si="572"/>
        <v>#DIV/0!</v>
      </c>
      <c r="GC245" s="80">
        <f>(DG245/1000)/'Calculations Page'!EH245</f>
        <v>0</v>
      </c>
      <c r="GD245" s="80" t="e">
        <f t="shared" si="573"/>
        <v>#DIV/0!</v>
      </c>
      <c r="GE245" s="80">
        <f>(DI245/1000)/'Calculations Page'!EH245</f>
        <v>0</v>
      </c>
      <c r="GF245" s="80" t="e">
        <f t="shared" si="574"/>
        <v>#DIV/0!</v>
      </c>
      <c r="GG245" s="81">
        <f t="shared" si="690"/>
        <v>0</v>
      </c>
      <c r="GH245" s="516">
        <f t="shared" si="575"/>
        <v>0</v>
      </c>
      <c r="GI245" s="515"/>
      <c r="GJ245" s="243"/>
      <c r="GK245" s="85" t="str">
        <f t="shared" si="691"/>
        <v>0.000</v>
      </c>
      <c r="GL245" s="86" t="e">
        <f t="shared" si="692"/>
        <v>#DIV/0!</v>
      </c>
      <c r="GM245" s="86" t="str">
        <f t="shared" si="693"/>
        <v>0.00</v>
      </c>
      <c r="GN245" s="86" t="e">
        <f t="shared" si="694"/>
        <v>#DIV/0!</v>
      </c>
      <c r="GO245" s="86" t="str">
        <f t="shared" si="695"/>
        <v>0.00</v>
      </c>
      <c r="GP245" s="86" t="e">
        <f t="shared" si="696"/>
        <v>#DIV/0!</v>
      </c>
      <c r="GQ245" s="86" t="str">
        <f t="shared" si="697"/>
        <v>0.00</v>
      </c>
      <c r="GR245" s="86" t="e">
        <f t="shared" si="698"/>
        <v>#DIV/0!</v>
      </c>
      <c r="GS245" s="86" t="str">
        <f t="shared" si="699"/>
        <v>-1.00</v>
      </c>
      <c r="GT245" s="86" t="e">
        <f t="shared" si="700"/>
        <v>#DIV/0!</v>
      </c>
      <c r="GU245" s="86" t="e">
        <f t="shared" si="701"/>
        <v>#DIV/0!</v>
      </c>
      <c r="GV245" s="87" t="e">
        <f t="shared" si="702"/>
        <v>#DIV/0!</v>
      </c>
      <c r="GW245" s="87" t="str">
        <f t="shared" si="703"/>
        <v>-1.00</v>
      </c>
      <c r="GX245" s="129"/>
      <c r="GY245" s="93"/>
    </row>
    <row r="246" spans="1:207">
      <c r="A246" s="39">
        <f>'Picking Information'!B249</f>
        <v>0</v>
      </c>
      <c r="B246" s="40">
        <f>'Picking Information'!D249</f>
        <v>0</v>
      </c>
      <c r="C246" s="40">
        <f>'Picking Information'!E249</f>
        <v>0</v>
      </c>
      <c r="D246" s="45">
        <f>'Picking Information'!F249</f>
        <v>0</v>
      </c>
      <c r="E246" s="45">
        <v>1</v>
      </c>
      <c r="F246" s="121">
        <f>'Picking Information'!H249</f>
        <v>0</v>
      </c>
      <c r="G246" s="121">
        <f>'Picking Information'!I249</f>
        <v>0</v>
      </c>
      <c r="H246" s="121">
        <f>'Picking Information'!J249</f>
        <v>0</v>
      </c>
      <c r="I246" s="121">
        <f>'Picking Information'!K249</f>
        <v>0</v>
      </c>
      <c r="J246" s="121">
        <f t="shared" si="599"/>
        <v>0</v>
      </c>
      <c r="K246" s="121">
        <f t="shared" si="600"/>
        <v>0</v>
      </c>
      <c r="L246" s="121">
        <f t="shared" si="601"/>
        <v>0</v>
      </c>
      <c r="M246" s="121">
        <f>IF('Picking Information'!P249="N",'Calculations Page'!F246*1.5,'Calculations Page'!F246)</f>
        <v>0</v>
      </c>
      <c r="N246" s="46">
        <f>'Picking Information'!R249</f>
        <v>0</v>
      </c>
      <c r="O246" s="222"/>
      <c r="P246" s="47">
        <f t="shared" si="602"/>
        <v>0</v>
      </c>
      <c r="Q246" s="306">
        <f t="shared" si="603"/>
        <v>-1</v>
      </c>
      <c r="R246" s="47">
        <f t="shared" si="604"/>
        <v>1</v>
      </c>
      <c r="S246" s="47" t="e">
        <f t="shared" si="605"/>
        <v>#DIV/0!</v>
      </c>
      <c r="T246" s="47" t="e">
        <f t="shared" si="606"/>
        <v>#DIV/0!</v>
      </c>
      <c r="U246" s="47">
        <f t="shared" si="607"/>
        <v>0.77821011673151741</v>
      </c>
      <c r="V246" s="47" t="e">
        <f t="shared" si="608"/>
        <v>#DIV/0!</v>
      </c>
      <c r="W246" s="47" t="e">
        <f t="shared" si="609"/>
        <v>#DIV/0!</v>
      </c>
      <c r="X246" s="239" t="e">
        <f t="shared" si="610"/>
        <v>#DIV/0!</v>
      </c>
      <c r="Y246" s="306">
        <f t="shared" si="576"/>
        <v>-6350.29</v>
      </c>
      <c r="Z246" s="306">
        <f t="shared" si="577"/>
        <v>-5</v>
      </c>
      <c r="AA246" s="192"/>
      <c r="AB246" s="192"/>
      <c r="AC246" s="192"/>
      <c r="AD246" s="192"/>
      <c r="AE246" s="192"/>
      <c r="AF246" s="192"/>
      <c r="AG246" s="251">
        <f t="shared" si="564"/>
        <v>1433738424205.7283</v>
      </c>
      <c r="AH246" s="246">
        <f t="shared" si="611"/>
        <v>8608725199.2922001</v>
      </c>
      <c r="AI246" s="246">
        <f t="shared" si="565"/>
        <v>1691112105561.1543</v>
      </c>
      <c r="AJ246" s="246">
        <f t="shared" si="612"/>
        <v>13847555888.523577</v>
      </c>
      <c r="AK246" s="246">
        <f t="shared" si="566"/>
        <v>174546574.43947619</v>
      </c>
      <c r="AL246" s="246">
        <f t="shared" si="613"/>
        <v>79527107.403615773</v>
      </c>
      <c r="AM246" s="213">
        <f t="shared" si="578"/>
        <v>0</v>
      </c>
      <c r="AN246" s="256">
        <f t="shared" si="614"/>
        <v>1303284548.9639471</v>
      </c>
      <c r="AO246" s="252">
        <f t="shared" si="615"/>
        <v>1433738424205.7283</v>
      </c>
      <c r="AP246" s="252">
        <f t="shared" si="567"/>
        <v>-2.199E-3</v>
      </c>
      <c r="AQ246" s="252">
        <f t="shared" si="568"/>
        <v>-0.99998423165137618</v>
      </c>
      <c r="AR246" s="252">
        <f t="shared" si="616"/>
        <v>8608725199.2922001</v>
      </c>
      <c r="AS246" s="252">
        <f t="shared" si="569"/>
        <v>1.6318924942564423E-4</v>
      </c>
      <c r="AT246" s="252">
        <f t="shared" si="617"/>
        <v>-7.452123257462559E-2</v>
      </c>
      <c r="AU246" s="252">
        <f t="shared" si="618"/>
        <v>137290153.01859486</v>
      </c>
      <c r="AV246" s="252">
        <f t="shared" si="579"/>
        <v>9456562.6330664139</v>
      </c>
      <c r="AW246" s="252">
        <f t="shared" si="619"/>
        <v>996169.97067578149</v>
      </c>
      <c r="AX246" s="252">
        <f t="shared" si="580"/>
        <v>2673662207.5426502</v>
      </c>
      <c r="AY246" s="252">
        <f t="shared" si="581"/>
        <v>1691112105561.1543</v>
      </c>
      <c r="AZ246" s="252">
        <f t="shared" si="582"/>
        <v>-0.13029600894067567</v>
      </c>
      <c r="BA246" s="252">
        <f t="shared" si="583"/>
        <v>-1</v>
      </c>
      <c r="BB246" s="252">
        <f t="shared" si="584"/>
        <v>13847555888.523577</v>
      </c>
      <c r="BC246" s="252">
        <f t="shared" si="585"/>
        <v>5.34545603211162E-4</v>
      </c>
      <c r="BD246" s="252">
        <f t="shared" si="586"/>
        <v>-4.1025163014571245E-3</v>
      </c>
      <c r="BE246" s="252">
        <f t="shared" si="587"/>
        <v>26831629.130094022</v>
      </c>
      <c r="BF246" s="252">
        <f t="shared" si="620"/>
        <v>269331.52955150726</v>
      </c>
      <c r="BG246" s="252">
        <f t="shared" si="621"/>
        <v>124328.76421099737</v>
      </c>
      <c r="BH246" s="213"/>
      <c r="BI246" s="213"/>
      <c r="BJ246" s="213"/>
      <c r="BK246" s="213"/>
      <c r="BL246" s="213">
        <f t="shared" si="588"/>
        <v>0</v>
      </c>
      <c r="BM246" s="485">
        <f>(($AC$20-'ICPMS Data'!V247)/('ICPMS Data'!V247/$AC$12-1)*AG246)</f>
        <v>-1850960534.9337795</v>
      </c>
      <c r="BN246" s="485">
        <f t="shared" si="622"/>
        <v>1433738424205.7283</v>
      </c>
      <c r="BO246" s="485">
        <f>$AC$33-'ICPMS Data'!V247</f>
        <v>9.9999999999999995E-7</v>
      </c>
      <c r="BP246" s="485">
        <f>'ICPMS Data'!V247/$AC$12-1</f>
        <v>-1</v>
      </c>
      <c r="BQ246" s="485">
        <f t="shared" si="623"/>
        <v>8608725199.2922001</v>
      </c>
      <c r="BR246" s="485">
        <f>SQRT($AD$33^2+'ICPMS Data'!W247^2)</f>
        <v>1.0000000000000001E-9</v>
      </c>
      <c r="BS246" s="485" t="e">
        <f>BP246*SQRT(('ICPMS Data'!W247/'ICPMS Data'!V247)^2+($AE$12/$AC$12)^2)</f>
        <v>#DIV/0!</v>
      </c>
      <c r="BT246" s="485" t="e">
        <f t="shared" si="624"/>
        <v>#DIV/0!</v>
      </c>
      <c r="BU246" s="485">
        <f t="shared" si="589"/>
        <v>-13430470.148556642</v>
      </c>
      <c r="BV246" s="485" t="e">
        <f t="shared" si="625"/>
        <v>#DIV/0!</v>
      </c>
      <c r="BW246" s="485">
        <f>AI246*(($AC$21-'ICPMS Data'!X247)/('ICPMS Data'!X247/$AC$13-1))</f>
        <v>-217673186930.44394</v>
      </c>
      <c r="BX246" s="485">
        <f t="shared" si="626"/>
        <v>1691112105561.1543</v>
      </c>
      <c r="BY246" s="485">
        <f>$AC$34-'ICPMS Data'!X247</f>
        <v>9.9999999999999995E-7</v>
      </c>
      <c r="BZ246" s="485">
        <f>'ICPMS Data'!X247/$AC$13-1</f>
        <v>-1</v>
      </c>
      <c r="CA246" s="485">
        <f t="shared" si="627"/>
        <v>13847555888.523577</v>
      </c>
      <c r="CB246" s="485">
        <f>SQRT($AD$34^2+'ICPMS Data'!Y247^2)</f>
        <v>1.0000000000000001E-9</v>
      </c>
      <c r="CC246" s="485" t="e">
        <f>BZ246*SQRT(('ICPMS Data'!Y247/'ICPMS Data'!X247)^2+($AE$13/$AC$13)^2)</f>
        <v>#DIV/0!</v>
      </c>
      <c r="CD246" s="485" t="e">
        <f t="shared" si="628"/>
        <v>#DIV/0!</v>
      </c>
      <c r="CE246" s="485">
        <f>AK246*'ICPMS Data'!Z247</f>
        <v>0</v>
      </c>
      <c r="CF246" s="485" t="e">
        <f>CE246*SQRT((AL246/AK246)^2+('ICPMS Data'!AA247/'ICPMS Data'!Z247)^2)</f>
        <v>#DIV/0!</v>
      </c>
      <c r="CG246" s="213">
        <f t="shared" si="629"/>
        <v>0</v>
      </c>
      <c r="CH246" s="262">
        <f t="shared" si="630"/>
        <v>-3154245083.8977265</v>
      </c>
      <c r="CI246" s="257" t="e">
        <f t="shared" si="631"/>
        <v>#DIV/0!</v>
      </c>
      <c r="CJ246" s="257">
        <f t="shared" si="590"/>
        <v>-22887032.781623054</v>
      </c>
      <c r="CK246" s="257" t="e">
        <f t="shared" si="632"/>
        <v>#DIV/0!</v>
      </c>
      <c r="CL246" s="262">
        <f t="shared" si="633"/>
        <v>-220346849137.9866</v>
      </c>
      <c r="CM246" s="257" t="e">
        <f t="shared" si="634"/>
        <v>#DIV/0!</v>
      </c>
      <c r="CN246" s="262">
        <f t="shared" si="635"/>
        <v>-269331.52955150726</v>
      </c>
      <c r="CO246" s="257" t="e">
        <f t="shared" si="636"/>
        <v>#DIV/0!</v>
      </c>
      <c r="CP246" s="286"/>
      <c r="CQ246" s="218">
        <f t="shared" si="637"/>
        <v>0</v>
      </c>
      <c r="CR246" s="48" t="e">
        <f t="shared" si="638"/>
        <v>#DIV/0!</v>
      </c>
      <c r="CS246" s="219">
        <f t="shared" si="639"/>
        <v>0</v>
      </c>
      <c r="CT246" s="219" t="e">
        <f t="shared" si="640"/>
        <v>#DIV/0!</v>
      </c>
      <c r="CU246" s="323" t="e">
        <f t="shared" si="641"/>
        <v>#DIV/0!</v>
      </c>
      <c r="CV246" s="219">
        <f t="shared" si="642"/>
        <v>0</v>
      </c>
      <c r="CW246" s="219" t="e">
        <f t="shared" si="643"/>
        <v>#DIV/0!</v>
      </c>
      <c r="CX246" s="323" t="e">
        <f t="shared" si="644"/>
        <v>#DIV/0!</v>
      </c>
      <c r="CY246" s="48">
        <f t="shared" si="645"/>
        <v>0</v>
      </c>
      <c r="CZ246" s="48" t="e">
        <f t="shared" si="646"/>
        <v>#DIV/0!</v>
      </c>
      <c r="DA246" s="323" t="e">
        <f t="shared" si="647"/>
        <v>#DIV/0!</v>
      </c>
      <c r="DB246" s="219">
        <f t="shared" si="648"/>
        <v>0</v>
      </c>
      <c r="DC246" s="219">
        <f t="shared" si="649"/>
        <v>0</v>
      </c>
      <c r="DD246" s="213"/>
      <c r="DE246" s="267">
        <f t="shared" si="650"/>
        <v>0</v>
      </c>
      <c r="DF246" s="263" t="e">
        <f t="shared" si="651"/>
        <v>#DIV/0!</v>
      </c>
      <c r="DG246" s="263">
        <f t="shared" si="652"/>
        <v>0</v>
      </c>
      <c r="DH246" s="263" t="e">
        <f t="shared" si="653"/>
        <v>#DIV/0!</v>
      </c>
      <c r="DI246" s="263">
        <f t="shared" si="654"/>
        <v>0</v>
      </c>
      <c r="DJ246" s="268">
        <f t="shared" si="655"/>
        <v>0</v>
      </c>
      <c r="DL246" s="49">
        <f>'He Data'!P248/(1000000000*22413.6)</f>
        <v>0</v>
      </c>
      <c r="DM246" s="45" t="e">
        <f>DL246*('He Data'!Q248/'He Data'!P248)</f>
        <v>#DIV/0!</v>
      </c>
      <c r="DN246" s="50">
        <f t="shared" si="656"/>
        <v>0</v>
      </c>
      <c r="DO246" s="51" t="e">
        <f>DN246*('He Data'!Q248/'He Data'!P248)</f>
        <v>#DIV/0!</v>
      </c>
      <c r="DP246" s="50" t="e">
        <f t="shared" si="657"/>
        <v>#DIV/0!</v>
      </c>
      <c r="DQ246" s="50" t="e">
        <f t="shared" si="658"/>
        <v>#DIV/0!</v>
      </c>
      <c r="DR246" s="50">
        <f>('He Data'!P248/1000000000)*0.0000000008107131194</f>
        <v>0</v>
      </c>
      <c r="DS246" s="50">
        <f>('He Data'!P248/1000000000)/3785.41178*42</f>
        <v>0</v>
      </c>
      <c r="DW246" s="213">
        <f t="shared" si="591"/>
        <v>0</v>
      </c>
      <c r="DX246" s="324" t="e">
        <f t="shared" si="592"/>
        <v>#DIV/0!</v>
      </c>
      <c r="DY246" s="325" t="e">
        <f t="shared" si="659"/>
        <v>#DIV/0!</v>
      </c>
      <c r="DZ246" s="326" t="e">
        <f t="shared" si="660"/>
        <v>#DIV/0!</v>
      </c>
      <c r="EA246" s="326" t="e">
        <f t="shared" si="661"/>
        <v>#DIV/0!</v>
      </c>
      <c r="EB246" s="324" t="e">
        <f t="shared" si="662"/>
        <v>#DIV/0!</v>
      </c>
      <c r="EC246" s="326" t="e">
        <f t="shared" si="663"/>
        <v>#DIV/0!</v>
      </c>
      <c r="ED246" s="324" t="e">
        <f t="shared" si="664"/>
        <v>#DIV/0!</v>
      </c>
      <c r="EE246" s="326"/>
      <c r="EF246" s="457">
        <f>'Picking Information'!B249</f>
        <v>0</v>
      </c>
      <c r="EG246" s="459">
        <f>'Picking Information'!C249</f>
        <v>0</v>
      </c>
      <c r="EH246" s="510">
        <f>IF($EG246="a",'Alpha Ejection Compiler'!G246,IF($EG246="z",'Alpha Ejection Compiler'!N246,IF($EG246="t",'Alpha Ejection Compiler'!U246,IF($EG246="m",'Alpha Ejection Compiler'!AB246,-1))))</f>
        <v>-1</v>
      </c>
      <c r="EI246" s="511">
        <f>'Alpha Ejection Compiler'!E246</f>
        <v>-1</v>
      </c>
      <c r="EJ246" s="30">
        <f>IF($EG246="a",'Alpha Ejection Compiler'!H246,IF($EG246="z",'Alpha Ejection Compiler'!O246,IF($EG246="t",'Alpha Ejection Compiler'!V246,IF($EG246="m",'Alpha Ejection Compiler'!AC246,-1))))</f>
        <v>-1</v>
      </c>
      <c r="EK246" s="30">
        <f>IF($EG246="a",'Alpha Ejection Compiler'!I246,IF($EG246="z",'Alpha Ejection Compiler'!P246,IF($EG246="t",'Alpha Ejection Compiler'!W246,IF($EG246="m",'Alpha Ejection Compiler'!AD246,-1))))</f>
        <v>-1</v>
      </c>
      <c r="EL246" s="30">
        <f>IF($EG246="a",'Alpha Ejection Compiler'!J246,IF($EG246="z",'Alpha Ejection Compiler'!Q246,IF($EG246="t",'Alpha Ejection Compiler'!X246,IF($EG246="m",'Alpha Ejection Compiler'!AE246,-1))))</f>
        <v>-1</v>
      </c>
      <c r="EM246" s="30">
        <f>IF($EG246="a",'Alpha Ejection Compiler'!K246,IF($EG246="z",'Alpha Ejection Compiler'!R246,IF($EG246="t",'Alpha Ejection Compiler'!Y246,IF($EG246="m",'Alpha Ejection Compiler'!AF246,-1))))</f>
        <v>-1</v>
      </c>
      <c r="EN246" s="30">
        <f t="shared" si="665"/>
        <v>-1</v>
      </c>
      <c r="EO246" s="30" t="e">
        <f t="shared" si="666"/>
        <v>#DIV/0!</v>
      </c>
      <c r="EP246" s="213">
        <f t="shared" si="593"/>
        <v>0</v>
      </c>
      <c r="EQ246" s="474" t="e">
        <f t="shared" si="594"/>
        <v>#DIV/0!</v>
      </c>
      <c r="ER246" s="475" t="e">
        <f t="shared" si="667"/>
        <v>#DIV/0!</v>
      </c>
      <c r="ES246" s="473" t="e">
        <f t="shared" si="668"/>
        <v>#DIV/0!</v>
      </c>
      <c r="ET246" s="476" t="e">
        <f t="shared" si="669"/>
        <v>#DIV/0!</v>
      </c>
      <c r="EU246" s="478" t="e">
        <f t="shared" si="670"/>
        <v>#DIV/0!</v>
      </c>
      <c r="EV246" s="477" t="e">
        <f t="shared" si="671"/>
        <v>#DIV/0!</v>
      </c>
      <c r="EW246" s="474" t="e">
        <f t="shared" si="672"/>
        <v>#DIV/0!</v>
      </c>
      <c r="EX246" s="474"/>
      <c r="EZ246" s="128">
        <f t="shared" si="673"/>
        <v>0</v>
      </c>
      <c r="FA246" s="63">
        <f t="shared" si="674"/>
        <v>0</v>
      </c>
      <c r="FB246" s="67">
        <f t="shared" si="675"/>
        <v>0</v>
      </c>
      <c r="FC246" s="63">
        <f t="shared" si="676"/>
        <v>0</v>
      </c>
      <c r="FD246" s="63">
        <f t="shared" si="677"/>
        <v>0</v>
      </c>
      <c r="FE246" s="67" t="e">
        <f t="shared" si="678"/>
        <v>#DIV/0!</v>
      </c>
      <c r="FF246" s="67" t="e">
        <f t="shared" si="679"/>
        <v>#DIV/0!</v>
      </c>
      <c r="FG246" s="64" t="e">
        <f t="shared" si="680"/>
        <v>#DIV/0!</v>
      </c>
      <c r="FH246" s="65" t="e">
        <f t="shared" si="681"/>
        <v>#DIV/0!</v>
      </c>
      <c r="FI246" s="65" t="e">
        <f t="shared" si="682"/>
        <v>#DIV/0!</v>
      </c>
      <c r="FJ246" s="65" t="e">
        <f t="shared" si="683"/>
        <v>#DIV/0!</v>
      </c>
      <c r="FK246" s="63">
        <f t="shared" si="684"/>
        <v>0</v>
      </c>
      <c r="FL246" s="63" t="e">
        <f t="shared" si="685"/>
        <v>#DIV/0!</v>
      </c>
      <c r="FM246" s="63" t="e">
        <f t="shared" si="686"/>
        <v>#DIV/0!</v>
      </c>
      <c r="FN246" s="65" t="e">
        <f t="shared" si="598"/>
        <v>#DIV/0!</v>
      </c>
      <c r="FO246" s="66" t="e">
        <f t="shared" si="687"/>
        <v>#DIV/0!</v>
      </c>
      <c r="FQ246" s="73">
        <f>IF('Picking Information'!U249="Y",'Calculations Page'!FG246,-1)</f>
        <v>-1</v>
      </c>
      <c r="FR246" s="72">
        <f>IF('Picking Information'!U249="Y",'Calculations Page'!FN246,-1)</f>
        <v>-1</v>
      </c>
      <c r="FS246" s="72" t="e">
        <f>IF('Picking Information'!A249="Y",1,'Calculations Page'!X246)</f>
        <v>#DIV/0!</v>
      </c>
      <c r="FT246" s="72">
        <f t="shared" si="596"/>
        <v>99.853999999999999</v>
      </c>
      <c r="FU246" s="72" t="e">
        <f t="shared" si="688"/>
        <v>#DIV/0!</v>
      </c>
      <c r="FV246" s="72" t="e">
        <f t="shared" si="597"/>
        <v>#DIV/0!</v>
      </c>
      <c r="FW246" s="74" t="e">
        <f t="shared" si="689"/>
        <v>#DIV/0!</v>
      </c>
      <c r="FY246" s="79">
        <f t="shared" si="570"/>
        <v>0</v>
      </c>
      <c r="FZ246" s="80" t="e">
        <f t="shared" si="571"/>
        <v>#DIV/0!</v>
      </c>
      <c r="GA246" s="80">
        <f>(DE246/1000)/'Calculations Page'!EH246</f>
        <v>0</v>
      </c>
      <c r="GB246" s="80" t="e">
        <f t="shared" si="572"/>
        <v>#DIV/0!</v>
      </c>
      <c r="GC246" s="80">
        <f>(DG246/1000)/'Calculations Page'!EH246</f>
        <v>0</v>
      </c>
      <c r="GD246" s="80" t="e">
        <f t="shared" si="573"/>
        <v>#DIV/0!</v>
      </c>
      <c r="GE246" s="80">
        <f>(DI246/1000)/'Calculations Page'!EH246</f>
        <v>0</v>
      </c>
      <c r="GF246" s="80" t="e">
        <f t="shared" si="574"/>
        <v>#DIV/0!</v>
      </c>
      <c r="GG246" s="81">
        <f t="shared" si="690"/>
        <v>0</v>
      </c>
      <c r="GH246" s="516">
        <f t="shared" si="575"/>
        <v>0</v>
      </c>
      <c r="GI246" s="515"/>
      <c r="GJ246" s="243"/>
      <c r="GK246" s="85" t="str">
        <f t="shared" si="691"/>
        <v>0.000</v>
      </c>
      <c r="GL246" s="86" t="e">
        <f t="shared" si="692"/>
        <v>#DIV/0!</v>
      </c>
      <c r="GM246" s="86" t="str">
        <f t="shared" si="693"/>
        <v>0.00</v>
      </c>
      <c r="GN246" s="86" t="e">
        <f t="shared" si="694"/>
        <v>#DIV/0!</v>
      </c>
      <c r="GO246" s="86" t="str">
        <f t="shared" si="695"/>
        <v>0.00</v>
      </c>
      <c r="GP246" s="86" t="e">
        <f t="shared" si="696"/>
        <v>#DIV/0!</v>
      </c>
      <c r="GQ246" s="86" t="str">
        <f t="shared" si="697"/>
        <v>0.00</v>
      </c>
      <c r="GR246" s="86" t="e">
        <f t="shared" si="698"/>
        <v>#DIV/0!</v>
      </c>
      <c r="GS246" s="86" t="str">
        <f t="shared" si="699"/>
        <v>-1.00</v>
      </c>
      <c r="GT246" s="86" t="e">
        <f t="shared" si="700"/>
        <v>#DIV/0!</v>
      </c>
      <c r="GU246" s="86" t="e">
        <f t="shared" si="701"/>
        <v>#DIV/0!</v>
      </c>
      <c r="GV246" s="87" t="e">
        <f t="shared" si="702"/>
        <v>#DIV/0!</v>
      </c>
      <c r="GW246" s="87" t="str">
        <f t="shared" si="703"/>
        <v>-1.00</v>
      </c>
      <c r="GX246" s="129"/>
      <c r="GY246" s="93"/>
    </row>
    <row r="247" spans="1:207">
      <c r="A247" s="39">
        <f>'Picking Information'!B250</f>
        <v>0</v>
      </c>
      <c r="B247" s="40">
        <f>'Picking Information'!D250</f>
        <v>0</v>
      </c>
      <c r="C247" s="40">
        <f>'Picking Information'!E250</f>
        <v>0</v>
      </c>
      <c r="D247" s="45">
        <f>'Picking Information'!F250</f>
        <v>0</v>
      </c>
      <c r="E247" s="45">
        <v>1</v>
      </c>
      <c r="F247" s="121">
        <f>'Picking Information'!H250</f>
        <v>0</v>
      </c>
      <c r="G247" s="121">
        <f>'Picking Information'!I250</f>
        <v>0</v>
      </c>
      <c r="H247" s="121">
        <f>'Picking Information'!J250</f>
        <v>0</v>
      </c>
      <c r="I247" s="121">
        <f>'Picking Information'!K250</f>
        <v>0</v>
      </c>
      <c r="J247" s="121">
        <f t="shared" si="599"/>
        <v>0</v>
      </c>
      <c r="K247" s="121">
        <f t="shared" si="600"/>
        <v>0</v>
      </c>
      <c r="L247" s="121">
        <f t="shared" si="601"/>
        <v>0</v>
      </c>
      <c r="M247" s="121">
        <f>IF('Picking Information'!P250="N",'Calculations Page'!F247*1.5,'Calculations Page'!F247)</f>
        <v>0</v>
      </c>
      <c r="N247" s="46">
        <f>'Picking Information'!R250</f>
        <v>0</v>
      </c>
      <c r="O247" s="222"/>
      <c r="P247" s="47">
        <f t="shared" si="602"/>
        <v>0</v>
      </c>
      <c r="Q247" s="306">
        <f t="shared" si="603"/>
        <v>-1</v>
      </c>
      <c r="R247" s="47">
        <f t="shared" si="604"/>
        <v>1</v>
      </c>
      <c r="S247" s="47" t="e">
        <f t="shared" si="605"/>
        <v>#DIV/0!</v>
      </c>
      <c r="T247" s="47" t="e">
        <f t="shared" si="606"/>
        <v>#DIV/0!</v>
      </c>
      <c r="U247" s="47">
        <f t="shared" si="607"/>
        <v>0.77821011673151741</v>
      </c>
      <c r="V247" s="47" t="e">
        <f t="shared" si="608"/>
        <v>#DIV/0!</v>
      </c>
      <c r="W247" s="47" t="e">
        <f t="shared" si="609"/>
        <v>#DIV/0!</v>
      </c>
      <c r="X247" s="239" t="e">
        <f t="shared" si="610"/>
        <v>#DIV/0!</v>
      </c>
      <c r="Y247" s="306">
        <f t="shared" si="576"/>
        <v>-6350.29</v>
      </c>
      <c r="Z247" s="306">
        <f t="shared" si="577"/>
        <v>-5</v>
      </c>
      <c r="AA247" s="192"/>
      <c r="AB247" s="192"/>
      <c r="AC247" s="192"/>
      <c r="AD247" s="192"/>
      <c r="AE247" s="192"/>
      <c r="AF247" s="192"/>
      <c r="AG247" s="251">
        <f t="shared" si="564"/>
        <v>1433738424205.7283</v>
      </c>
      <c r="AH247" s="246">
        <f t="shared" si="611"/>
        <v>8608725199.2922001</v>
      </c>
      <c r="AI247" s="246">
        <f t="shared" si="565"/>
        <v>1691112105561.1543</v>
      </c>
      <c r="AJ247" s="246">
        <f t="shared" si="612"/>
        <v>13847555888.523577</v>
      </c>
      <c r="AK247" s="246">
        <f t="shared" si="566"/>
        <v>174546574.43947619</v>
      </c>
      <c r="AL247" s="246">
        <f t="shared" si="613"/>
        <v>79527107.403615773</v>
      </c>
      <c r="AM247" s="213">
        <f t="shared" si="578"/>
        <v>0</v>
      </c>
      <c r="AN247" s="256">
        <f t="shared" si="614"/>
        <v>1303284548.9639471</v>
      </c>
      <c r="AO247" s="252">
        <f t="shared" si="615"/>
        <v>1433738424205.7283</v>
      </c>
      <c r="AP247" s="252">
        <f t="shared" si="567"/>
        <v>-2.199E-3</v>
      </c>
      <c r="AQ247" s="252">
        <f t="shared" si="568"/>
        <v>-0.99998423165137618</v>
      </c>
      <c r="AR247" s="252">
        <f t="shared" si="616"/>
        <v>8608725199.2922001</v>
      </c>
      <c r="AS247" s="252">
        <f t="shared" si="569"/>
        <v>1.6318924942564423E-4</v>
      </c>
      <c r="AT247" s="252">
        <f t="shared" si="617"/>
        <v>-7.452123257462559E-2</v>
      </c>
      <c r="AU247" s="252">
        <f t="shared" si="618"/>
        <v>137290153.01859486</v>
      </c>
      <c r="AV247" s="252">
        <f t="shared" si="579"/>
        <v>9456562.6330664139</v>
      </c>
      <c r="AW247" s="252">
        <f t="shared" si="619"/>
        <v>996169.97067578149</v>
      </c>
      <c r="AX247" s="252">
        <f t="shared" si="580"/>
        <v>2673662207.5426502</v>
      </c>
      <c r="AY247" s="252">
        <f t="shared" si="581"/>
        <v>1691112105561.1543</v>
      </c>
      <c r="AZ247" s="252">
        <f t="shared" si="582"/>
        <v>-0.13029600894067567</v>
      </c>
      <c r="BA247" s="252">
        <f t="shared" si="583"/>
        <v>-1</v>
      </c>
      <c r="BB247" s="252">
        <f t="shared" si="584"/>
        <v>13847555888.523577</v>
      </c>
      <c r="BC247" s="252">
        <f t="shared" si="585"/>
        <v>5.34545603211162E-4</v>
      </c>
      <c r="BD247" s="252">
        <f t="shared" si="586"/>
        <v>-4.1025163014571245E-3</v>
      </c>
      <c r="BE247" s="252">
        <f t="shared" si="587"/>
        <v>26831629.130094022</v>
      </c>
      <c r="BF247" s="252">
        <f t="shared" si="620"/>
        <v>269331.52955150726</v>
      </c>
      <c r="BG247" s="252">
        <f t="shared" si="621"/>
        <v>124328.76421099737</v>
      </c>
      <c r="BH247" s="213"/>
      <c r="BI247" s="213"/>
      <c r="BJ247" s="213"/>
      <c r="BK247" s="213"/>
      <c r="BL247" s="213">
        <f t="shared" si="588"/>
        <v>0</v>
      </c>
      <c r="BM247" s="485">
        <f>(($AC$20-'ICPMS Data'!V248)/('ICPMS Data'!V248/$AC$12-1)*AG247)</f>
        <v>-1850960534.9337795</v>
      </c>
      <c r="BN247" s="485">
        <f t="shared" si="622"/>
        <v>1433738424205.7283</v>
      </c>
      <c r="BO247" s="485">
        <f>$AC$33-'ICPMS Data'!V248</f>
        <v>9.9999999999999995E-7</v>
      </c>
      <c r="BP247" s="485">
        <f>'ICPMS Data'!V248/$AC$12-1</f>
        <v>-1</v>
      </c>
      <c r="BQ247" s="485">
        <f t="shared" si="623"/>
        <v>8608725199.2922001</v>
      </c>
      <c r="BR247" s="485">
        <f>SQRT($AD$33^2+'ICPMS Data'!W248^2)</f>
        <v>1.0000000000000001E-9</v>
      </c>
      <c r="BS247" s="485" t="e">
        <f>BP247*SQRT(('ICPMS Data'!W248/'ICPMS Data'!V248)^2+($AE$12/$AC$12)^2)</f>
        <v>#DIV/0!</v>
      </c>
      <c r="BT247" s="485" t="e">
        <f t="shared" si="624"/>
        <v>#DIV/0!</v>
      </c>
      <c r="BU247" s="485">
        <f t="shared" si="589"/>
        <v>-13430470.148556642</v>
      </c>
      <c r="BV247" s="485" t="e">
        <f t="shared" si="625"/>
        <v>#DIV/0!</v>
      </c>
      <c r="BW247" s="485">
        <f>AI247*(($AC$21-'ICPMS Data'!X248)/('ICPMS Data'!X248/$AC$13-1))</f>
        <v>-217673186930.44394</v>
      </c>
      <c r="BX247" s="485">
        <f t="shared" si="626"/>
        <v>1691112105561.1543</v>
      </c>
      <c r="BY247" s="485">
        <f>$AC$34-'ICPMS Data'!X248</f>
        <v>9.9999999999999995E-7</v>
      </c>
      <c r="BZ247" s="485">
        <f>'ICPMS Data'!X248/$AC$13-1</f>
        <v>-1</v>
      </c>
      <c r="CA247" s="485">
        <f t="shared" si="627"/>
        <v>13847555888.523577</v>
      </c>
      <c r="CB247" s="485">
        <f>SQRT($AD$34^2+'ICPMS Data'!Y248^2)</f>
        <v>1.0000000000000001E-9</v>
      </c>
      <c r="CC247" s="485" t="e">
        <f>BZ247*SQRT(('ICPMS Data'!Y248/'ICPMS Data'!X248)^2+($AE$13/$AC$13)^2)</f>
        <v>#DIV/0!</v>
      </c>
      <c r="CD247" s="485" t="e">
        <f t="shared" si="628"/>
        <v>#DIV/0!</v>
      </c>
      <c r="CE247" s="485">
        <f>AK247*'ICPMS Data'!Z248</f>
        <v>0</v>
      </c>
      <c r="CF247" s="485" t="e">
        <f>CE247*SQRT((AL247/AK247)^2+('ICPMS Data'!AA248/'ICPMS Data'!Z248)^2)</f>
        <v>#DIV/0!</v>
      </c>
      <c r="CG247" s="213">
        <f t="shared" si="629"/>
        <v>0</v>
      </c>
      <c r="CH247" s="262">
        <f t="shared" si="630"/>
        <v>-3154245083.8977265</v>
      </c>
      <c r="CI247" s="257" t="e">
        <f t="shared" si="631"/>
        <v>#DIV/0!</v>
      </c>
      <c r="CJ247" s="257">
        <f t="shared" si="590"/>
        <v>-22887032.781623054</v>
      </c>
      <c r="CK247" s="257" t="e">
        <f t="shared" si="632"/>
        <v>#DIV/0!</v>
      </c>
      <c r="CL247" s="262">
        <f t="shared" si="633"/>
        <v>-220346849137.9866</v>
      </c>
      <c r="CM247" s="257" t="e">
        <f t="shared" si="634"/>
        <v>#DIV/0!</v>
      </c>
      <c r="CN247" s="262">
        <f t="shared" si="635"/>
        <v>-269331.52955150726</v>
      </c>
      <c r="CO247" s="257" t="e">
        <f t="shared" si="636"/>
        <v>#DIV/0!</v>
      </c>
      <c r="CP247" s="286"/>
      <c r="CQ247" s="218">
        <f t="shared" si="637"/>
        <v>0</v>
      </c>
      <c r="CR247" s="48" t="e">
        <f t="shared" si="638"/>
        <v>#DIV/0!</v>
      </c>
      <c r="CS247" s="219">
        <f t="shared" si="639"/>
        <v>0</v>
      </c>
      <c r="CT247" s="219" t="e">
        <f t="shared" si="640"/>
        <v>#DIV/0!</v>
      </c>
      <c r="CU247" s="323" t="e">
        <f t="shared" si="641"/>
        <v>#DIV/0!</v>
      </c>
      <c r="CV247" s="219">
        <f t="shared" si="642"/>
        <v>0</v>
      </c>
      <c r="CW247" s="219" t="e">
        <f t="shared" si="643"/>
        <v>#DIV/0!</v>
      </c>
      <c r="CX247" s="323" t="e">
        <f t="shared" si="644"/>
        <v>#DIV/0!</v>
      </c>
      <c r="CY247" s="48">
        <f t="shared" si="645"/>
        <v>0</v>
      </c>
      <c r="CZ247" s="48" t="e">
        <f t="shared" si="646"/>
        <v>#DIV/0!</v>
      </c>
      <c r="DA247" s="323" t="e">
        <f t="shared" si="647"/>
        <v>#DIV/0!</v>
      </c>
      <c r="DB247" s="219">
        <f t="shared" si="648"/>
        <v>0</v>
      </c>
      <c r="DC247" s="219">
        <f t="shared" si="649"/>
        <v>0</v>
      </c>
      <c r="DD247" s="213"/>
      <c r="DE247" s="267">
        <f t="shared" si="650"/>
        <v>0</v>
      </c>
      <c r="DF247" s="263" t="e">
        <f t="shared" si="651"/>
        <v>#DIV/0!</v>
      </c>
      <c r="DG247" s="263">
        <f t="shared" si="652"/>
        <v>0</v>
      </c>
      <c r="DH247" s="263" t="e">
        <f t="shared" si="653"/>
        <v>#DIV/0!</v>
      </c>
      <c r="DI247" s="263">
        <f t="shared" si="654"/>
        <v>0</v>
      </c>
      <c r="DJ247" s="268">
        <f t="shared" si="655"/>
        <v>0</v>
      </c>
      <c r="DL247" s="49">
        <f>'He Data'!P249/(1000000000*22413.6)</f>
        <v>0</v>
      </c>
      <c r="DM247" s="45" t="e">
        <f>DL247*('He Data'!Q249/'He Data'!P249)</f>
        <v>#DIV/0!</v>
      </c>
      <c r="DN247" s="50">
        <f t="shared" si="656"/>
        <v>0</v>
      </c>
      <c r="DO247" s="51" t="e">
        <f>DN247*('He Data'!Q249/'He Data'!P249)</f>
        <v>#DIV/0!</v>
      </c>
      <c r="DP247" s="50" t="e">
        <f t="shared" si="657"/>
        <v>#DIV/0!</v>
      </c>
      <c r="DQ247" s="50" t="e">
        <f t="shared" si="658"/>
        <v>#DIV/0!</v>
      </c>
      <c r="DR247" s="50">
        <f>('He Data'!P249/1000000000)*0.0000000008107131194</f>
        <v>0</v>
      </c>
      <c r="DS247" s="50">
        <f>('He Data'!P249/1000000000)/3785.41178*42</f>
        <v>0</v>
      </c>
      <c r="DW247" s="213">
        <f t="shared" si="591"/>
        <v>0</v>
      </c>
      <c r="DX247" s="324" t="e">
        <f t="shared" si="592"/>
        <v>#DIV/0!</v>
      </c>
      <c r="DY247" s="325" t="e">
        <f t="shared" si="659"/>
        <v>#DIV/0!</v>
      </c>
      <c r="DZ247" s="326" t="e">
        <f t="shared" si="660"/>
        <v>#DIV/0!</v>
      </c>
      <c r="EA247" s="326" t="e">
        <f t="shared" si="661"/>
        <v>#DIV/0!</v>
      </c>
      <c r="EB247" s="324" t="e">
        <f t="shared" si="662"/>
        <v>#DIV/0!</v>
      </c>
      <c r="EC247" s="326" t="e">
        <f t="shared" si="663"/>
        <v>#DIV/0!</v>
      </c>
      <c r="ED247" s="324" t="e">
        <f t="shared" si="664"/>
        <v>#DIV/0!</v>
      </c>
      <c r="EE247" s="326"/>
      <c r="EF247" s="457">
        <f>'Picking Information'!B250</f>
        <v>0</v>
      </c>
      <c r="EG247" s="459">
        <f>'Picking Information'!C250</f>
        <v>0</v>
      </c>
      <c r="EH247" s="510">
        <f>IF($EG247="a",'Alpha Ejection Compiler'!G247,IF($EG247="z",'Alpha Ejection Compiler'!N247,IF($EG247="t",'Alpha Ejection Compiler'!U247,IF($EG247="m",'Alpha Ejection Compiler'!AB247,-1))))</f>
        <v>-1</v>
      </c>
      <c r="EI247" s="511">
        <f>'Alpha Ejection Compiler'!E247</f>
        <v>-1</v>
      </c>
      <c r="EJ247" s="30">
        <f>IF($EG247="a",'Alpha Ejection Compiler'!H247,IF($EG247="z",'Alpha Ejection Compiler'!O247,IF($EG247="t",'Alpha Ejection Compiler'!V247,IF($EG247="m",'Alpha Ejection Compiler'!AC247,-1))))</f>
        <v>-1</v>
      </c>
      <c r="EK247" s="30">
        <f>IF($EG247="a",'Alpha Ejection Compiler'!I247,IF($EG247="z",'Alpha Ejection Compiler'!P247,IF($EG247="t",'Alpha Ejection Compiler'!W247,IF($EG247="m",'Alpha Ejection Compiler'!AD247,-1))))</f>
        <v>-1</v>
      </c>
      <c r="EL247" s="30">
        <f>IF($EG247="a",'Alpha Ejection Compiler'!J247,IF($EG247="z",'Alpha Ejection Compiler'!Q247,IF($EG247="t",'Alpha Ejection Compiler'!X247,IF($EG247="m",'Alpha Ejection Compiler'!AE247,-1))))</f>
        <v>-1</v>
      </c>
      <c r="EM247" s="30">
        <f>IF($EG247="a",'Alpha Ejection Compiler'!K247,IF($EG247="z",'Alpha Ejection Compiler'!R247,IF($EG247="t",'Alpha Ejection Compiler'!Y247,IF($EG247="m",'Alpha Ejection Compiler'!AF247,-1))))</f>
        <v>-1</v>
      </c>
      <c r="EN247" s="30">
        <f t="shared" si="665"/>
        <v>-1</v>
      </c>
      <c r="EO247" s="30" t="e">
        <f t="shared" si="666"/>
        <v>#DIV/0!</v>
      </c>
      <c r="EP247" s="213">
        <f t="shared" si="593"/>
        <v>0</v>
      </c>
      <c r="EQ247" s="474" t="e">
        <f t="shared" si="594"/>
        <v>#DIV/0!</v>
      </c>
      <c r="ER247" s="475" t="e">
        <f t="shared" si="667"/>
        <v>#DIV/0!</v>
      </c>
      <c r="ES247" s="473" t="e">
        <f t="shared" si="668"/>
        <v>#DIV/0!</v>
      </c>
      <c r="ET247" s="476" t="e">
        <f t="shared" si="669"/>
        <v>#DIV/0!</v>
      </c>
      <c r="EU247" s="478" t="e">
        <f t="shared" si="670"/>
        <v>#DIV/0!</v>
      </c>
      <c r="EV247" s="477" t="e">
        <f t="shared" si="671"/>
        <v>#DIV/0!</v>
      </c>
      <c r="EW247" s="474" t="e">
        <f t="shared" si="672"/>
        <v>#DIV/0!</v>
      </c>
      <c r="EX247" s="474"/>
      <c r="EZ247" s="128">
        <f t="shared" si="673"/>
        <v>0</v>
      </c>
      <c r="FA247" s="63">
        <f t="shared" si="674"/>
        <v>0</v>
      </c>
      <c r="FB247" s="67">
        <f t="shared" si="675"/>
        <v>0</v>
      </c>
      <c r="FC247" s="63">
        <f t="shared" si="676"/>
        <v>0</v>
      </c>
      <c r="FD247" s="63">
        <f t="shared" si="677"/>
        <v>0</v>
      </c>
      <c r="FE247" s="67" t="e">
        <f t="shared" si="678"/>
        <v>#DIV/0!</v>
      </c>
      <c r="FF247" s="67" t="e">
        <f t="shared" si="679"/>
        <v>#DIV/0!</v>
      </c>
      <c r="FG247" s="64" t="e">
        <f t="shared" si="680"/>
        <v>#DIV/0!</v>
      </c>
      <c r="FH247" s="65" t="e">
        <f t="shared" si="681"/>
        <v>#DIV/0!</v>
      </c>
      <c r="FI247" s="65" t="e">
        <f t="shared" si="682"/>
        <v>#DIV/0!</v>
      </c>
      <c r="FJ247" s="65" t="e">
        <f t="shared" si="683"/>
        <v>#DIV/0!</v>
      </c>
      <c r="FK247" s="63">
        <f t="shared" si="684"/>
        <v>0</v>
      </c>
      <c r="FL247" s="63" t="e">
        <f t="shared" si="685"/>
        <v>#DIV/0!</v>
      </c>
      <c r="FM247" s="63" t="e">
        <f t="shared" si="686"/>
        <v>#DIV/0!</v>
      </c>
      <c r="FN247" s="65" t="e">
        <f t="shared" si="598"/>
        <v>#DIV/0!</v>
      </c>
      <c r="FO247" s="66" t="e">
        <f t="shared" si="687"/>
        <v>#DIV/0!</v>
      </c>
      <c r="FQ247" s="73">
        <f>IF('Picking Information'!U250="Y",'Calculations Page'!FG247,-1)</f>
        <v>-1</v>
      </c>
      <c r="FR247" s="72">
        <f>IF('Picking Information'!U250="Y",'Calculations Page'!FN247,-1)</f>
        <v>-1</v>
      </c>
      <c r="FS247" s="72" t="e">
        <f>IF('Picking Information'!A250="Y",1,'Calculations Page'!X247)</f>
        <v>#DIV/0!</v>
      </c>
      <c r="FT247" s="72">
        <f t="shared" si="596"/>
        <v>99.853999999999999</v>
      </c>
      <c r="FU247" s="72" t="e">
        <f t="shared" si="688"/>
        <v>#DIV/0!</v>
      </c>
      <c r="FV247" s="72" t="e">
        <f t="shared" si="597"/>
        <v>#DIV/0!</v>
      </c>
      <c r="FW247" s="74" t="e">
        <f t="shared" si="689"/>
        <v>#DIV/0!</v>
      </c>
      <c r="FY247" s="79">
        <f t="shared" si="570"/>
        <v>0</v>
      </c>
      <c r="FZ247" s="80" t="e">
        <f t="shared" si="571"/>
        <v>#DIV/0!</v>
      </c>
      <c r="GA247" s="80">
        <f>(DE247/1000)/'Calculations Page'!EH247</f>
        <v>0</v>
      </c>
      <c r="GB247" s="80" t="e">
        <f t="shared" si="572"/>
        <v>#DIV/0!</v>
      </c>
      <c r="GC247" s="80">
        <f>(DG247/1000)/'Calculations Page'!EH247</f>
        <v>0</v>
      </c>
      <c r="GD247" s="80" t="e">
        <f t="shared" si="573"/>
        <v>#DIV/0!</v>
      </c>
      <c r="GE247" s="80">
        <f>(DI247/1000)/'Calculations Page'!EH247</f>
        <v>0</v>
      </c>
      <c r="GF247" s="80" t="e">
        <f t="shared" si="574"/>
        <v>#DIV/0!</v>
      </c>
      <c r="GG247" s="81">
        <f t="shared" si="690"/>
        <v>0</v>
      </c>
      <c r="GH247" s="516">
        <f t="shared" si="575"/>
        <v>0</v>
      </c>
      <c r="GI247" s="515"/>
      <c r="GJ247" s="243"/>
      <c r="GK247" s="85" t="str">
        <f t="shared" si="691"/>
        <v>0.000</v>
      </c>
      <c r="GL247" s="86" t="e">
        <f t="shared" si="692"/>
        <v>#DIV/0!</v>
      </c>
      <c r="GM247" s="86" t="str">
        <f t="shared" si="693"/>
        <v>0.00</v>
      </c>
      <c r="GN247" s="86" t="e">
        <f t="shared" si="694"/>
        <v>#DIV/0!</v>
      </c>
      <c r="GO247" s="86" t="str">
        <f t="shared" si="695"/>
        <v>0.00</v>
      </c>
      <c r="GP247" s="86" t="e">
        <f t="shared" si="696"/>
        <v>#DIV/0!</v>
      </c>
      <c r="GQ247" s="86" t="str">
        <f t="shared" si="697"/>
        <v>0.00</v>
      </c>
      <c r="GR247" s="86" t="e">
        <f t="shared" si="698"/>
        <v>#DIV/0!</v>
      </c>
      <c r="GS247" s="86" t="str">
        <f t="shared" si="699"/>
        <v>-1.00</v>
      </c>
      <c r="GT247" s="86" t="e">
        <f t="shared" si="700"/>
        <v>#DIV/0!</v>
      </c>
      <c r="GU247" s="86" t="e">
        <f t="shared" si="701"/>
        <v>#DIV/0!</v>
      </c>
      <c r="GV247" s="87" t="e">
        <f t="shared" si="702"/>
        <v>#DIV/0!</v>
      </c>
      <c r="GW247" s="87" t="str">
        <f t="shared" si="703"/>
        <v>-1.00</v>
      </c>
      <c r="GX247" s="129"/>
      <c r="GY247" s="93"/>
    </row>
    <row r="248" spans="1:207">
      <c r="A248" s="39">
        <f>'Picking Information'!B251</f>
        <v>0</v>
      </c>
      <c r="B248" s="40">
        <f>'Picking Information'!D251</f>
        <v>0</v>
      </c>
      <c r="C248" s="40">
        <f>'Picking Information'!E251</f>
        <v>0</v>
      </c>
      <c r="D248" s="45">
        <f>'Picking Information'!F251</f>
        <v>0</v>
      </c>
      <c r="E248" s="45">
        <v>1</v>
      </c>
      <c r="F248" s="121">
        <f>'Picking Information'!H251</f>
        <v>0</v>
      </c>
      <c r="G248" s="121">
        <f>'Picking Information'!I251</f>
        <v>0</v>
      </c>
      <c r="H248" s="121">
        <f>'Picking Information'!J251</f>
        <v>0</v>
      </c>
      <c r="I248" s="121">
        <f>'Picking Information'!K251</f>
        <v>0</v>
      </c>
      <c r="J248" s="121">
        <f t="shared" si="599"/>
        <v>0</v>
      </c>
      <c r="K248" s="121">
        <f t="shared" si="600"/>
        <v>0</v>
      </c>
      <c r="L248" s="121">
        <f t="shared" si="601"/>
        <v>0</v>
      </c>
      <c r="M248" s="121">
        <f>IF('Picking Information'!P251="N",'Calculations Page'!F248*1.5,'Calculations Page'!F248)</f>
        <v>0</v>
      </c>
      <c r="N248" s="46">
        <f>'Picking Information'!R251</f>
        <v>0</v>
      </c>
      <c r="O248" s="222"/>
      <c r="P248" s="47">
        <f t="shared" si="602"/>
        <v>0</v>
      </c>
      <c r="Q248" s="306">
        <f t="shared" si="603"/>
        <v>-1</v>
      </c>
      <c r="R248" s="47">
        <f t="shared" si="604"/>
        <v>1</v>
      </c>
      <c r="S248" s="47" t="e">
        <f t="shared" si="605"/>
        <v>#DIV/0!</v>
      </c>
      <c r="T248" s="47" t="e">
        <f t="shared" si="606"/>
        <v>#DIV/0!</v>
      </c>
      <c r="U248" s="47">
        <f t="shared" si="607"/>
        <v>0.77821011673151741</v>
      </c>
      <c r="V248" s="47" t="e">
        <f t="shared" si="608"/>
        <v>#DIV/0!</v>
      </c>
      <c r="W248" s="47" t="e">
        <f t="shared" si="609"/>
        <v>#DIV/0!</v>
      </c>
      <c r="X248" s="239" t="e">
        <f t="shared" si="610"/>
        <v>#DIV/0!</v>
      </c>
      <c r="Y248" s="306">
        <f t="shared" si="576"/>
        <v>-6350.29</v>
      </c>
      <c r="Z248" s="306">
        <f t="shared" si="577"/>
        <v>-5</v>
      </c>
      <c r="AA248" s="192"/>
      <c r="AB248" s="192"/>
      <c r="AC248" s="192"/>
      <c r="AD248" s="192"/>
      <c r="AE248" s="192"/>
      <c r="AF248" s="192"/>
      <c r="AG248" s="251">
        <f t="shared" si="564"/>
        <v>1433738424205.7283</v>
      </c>
      <c r="AH248" s="246">
        <f t="shared" si="611"/>
        <v>8608725199.2922001</v>
      </c>
      <c r="AI248" s="246">
        <f t="shared" si="565"/>
        <v>1691112105561.1543</v>
      </c>
      <c r="AJ248" s="246">
        <f t="shared" si="612"/>
        <v>13847555888.523577</v>
      </c>
      <c r="AK248" s="246">
        <f t="shared" si="566"/>
        <v>174546574.43947619</v>
      </c>
      <c r="AL248" s="246">
        <f t="shared" si="613"/>
        <v>79527107.403615773</v>
      </c>
      <c r="AM248" s="213">
        <f t="shared" si="578"/>
        <v>0</v>
      </c>
      <c r="AN248" s="256">
        <f t="shared" si="614"/>
        <v>1303284548.9639471</v>
      </c>
      <c r="AO248" s="252">
        <f t="shared" si="615"/>
        <v>1433738424205.7283</v>
      </c>
      <c r="AP248" s="252">
        <f t="shared" si="567"/>
        <v>-2.199E-3</v>
      </c>
      <c r="AQ248" s="252">
        <f t="shared" si="568"/>
        <v>-0.99998423165137618</v>
      </c>
      <c r="AR248" s="252">
        <f t="shared" si="616"/>
        <v>8608725199.2922001</v>
      </c>
      <c r="AS248" s="252">
        <f t="shared" si="569"/>
        <v>1.6318924942564423E-4</v>
      </c>
      <c r="AT248" s="252">
        <f t="shared" si="617"/>
        <v>-7.452123257462559E-2</v>
      </c>
      <c r="AU248" s="252">
        <f t="shared" si="618"/>
        <v>137290153.01859486</v>
      </c>
      <c r="AV248" s="252">
        <f t="shared" si="579"/>
        <v>9456562.6330664139</v>
      </c>
      <c r="AW248" s="252">
        <f t="shared" si="619"/>
        <v>996169.97067578149</v>
      </c>
      <c r="AX248" s="252">
        <f t="shared" si="580"/>
        <v>2673662207.5426502</v>
      </c>
      <c r="AY248" s="252">
        <f t="shared" si="581"/>
        <v>1691112105561.1543</v>
      </c>
      <c r="AZ248" s="252">
        <f t="shared" si="582"/>
        <v>-0.13029600894067567</v>
      </c>
      <c r="BA248" s="252">
        <f t="shared" si="583"/>
        <v>-1</v>
      </c>
      <c r="BB248" s="252">
        <f t="shared" si="584"/>
        <v>13847555888.523577</v>
      </c>
      <c r="BC248" s="252">
        <f t="shared" si="585"/>
        <v>5.34545603211162E-4</v>
      </c>
      <c r="BD248" s="252">
        <f t="shared" si="586"/>
        <v>-4.1025163014571245E-3</v>
      </c>
      <c r="BE248" s="252">
        <f t="shared" si="587"/>
        <v>26831629.130094022</v>
      </c>
      <c r="BF248" s="252">
        <f t="shared" si="620"/>
        <v>269331.52955150726</v>
      </c>
      <c r="BG248" s="252">
        <f t="shared" si="621"/>
        <v>124328.76421099737</v>
      </c>
      <c r="BH248" s="213"/>
      <c r="BI248" s="213"/>
      <c r="BJ248" s="213"/>
      <c r="BK248" s="213"/>
      <c r="BL248" s="213">
        <f t="shared" si="588"/>
        <v>0</v>
      </c>
      <c r="BM248" s="485">
        <f>(($AC$20-'ICPMS Data'!V249)/('ICPMS Data'!V249/$AC$12-1)*AG248)</f>
        <v>-1850960534.9337795</v>
      </c>
      <c r="BN248" s="485">
        <f t="shared" si="622"/>
        <v>1433738424205.7283</v>
      </c>
      <c r="BO248" s="485">
        <f>$AC$33-'ICPMS Data'!V249</f>
        <v>9.9999999999999995E-7</v>
      </c>
      <c r="BP248" s="485">
        <f>'ICPMS Data'!V249/$AC$12-1</f>
        <v>-1</v>
      </c>
      <c r="BQ248" s="485">
        <f t="shared" si="623"/>
        <v>8608725199.2922001</v>
      </c>
      <c r="BR248" s="485">
        <f>SQRT($AD$33^2+'ICPMS Data'!W249^2)</f>
        <v>1.0000000000000001E-9</v>
      </c>
      <c r="BS248" s="485" t="e">
        <f>BP248*SQRT(('ICPMS Data'!W249/'ICPMS Data'!V249)^2+($AE$12/$AC$12)^2)</f>
        <v>#DIV/0!</v>
      </c>
      <c r="BT248" s="485" t="e">
        <f t="shared" si="624"/>
        <v>#DIV/0!</v>
      </c>
      <c r="BU248" s="485">
        <f t="shared" si="589"/>
        <v>-13430470.148556642</v>
      </c>
      <c r="BV248" s="485" t="e">
        <f t="shared" si="625"/>
        <v>#DIV/0!</v>
      </c>
      <c r="BW248" s="485">
        <f>AI248*(($AC$21-'ICPMS Data'!X249)/('ICPMS Data'!X249/$AC$13-1))</f>
        <v>-217673186930.44394</v>
      </c>
      <c r="BX248" s="485">
        <f t="shared" si="626"/>
        <v>1691112105561.1543</v>
      </c>
      <c r="BY248" s="485">
        <f>$AC$34-'ICPMS Data'!X249</f>
        <v>9.9999999999999995E-7</v>
      </c>
      <c r="BZ248" s="485">
        <f>'ICPMS Data'!X249/$AC$13-1</f>
        <v>-1</v>
      </c>
      <c r="CA248" s="485">
        <f t="shared" si="627"/>
        <v>13847555888.523577</v>
      </c>
      <c r="CB248" s="485">
        <f>SQRT($AD$34^2+'ICPMS Data'!Y249^2)</f>
        <v>1.0000000000000001E-9</v>
      </c>
      <c r="CC248" s="485" t="e">
        <f>BZ248*SQRT(('ICPMS Data'!Y249/'ICPMS Data'!X249)^2+($AE$13/$AC$13)^2)</f>
        <v>#DIV/0!</v>
      </c>
      <c r="CD248" s="485" t="e">
        <f t="shared" si="628"/>
        <v>#DIV/0!</v>
      </c>
      <c r="CE248" s="485">
        <f>AK248*'ICPMS Data'!Z249</f>
        <v>0</v>
      </c>
      <c r="CF248" s="485" t="e">
        <f>CE248*SQRT((AL248/AK248)^2+('ICPMS Data'!AA249/'ICPMS Data'!Z249)^2)</f>
        <v>#DIV/0!</v>
      </c>
      <c r="CG248" s="213">
        <f t="shared" si="629"/>
        <v>0</v>
      </c>
      <c r="CH248" s="262">
        <f t="shared" si="630"/>
        <v>-3154245083.8977265</v>
      </c>
      <c r="CI248" s="257" t="e">
        <f t="shared" si="631"/>
        <v>#DIV/0!</v>
      </c>
      <c r="CJ248" s="257">
        <f t="shared" si="590"/>
        <v>-22887032.781623054</v>
      </c>
      <c r="CK248" s="257" t="e">
        <f t="shared" si="632"/>
        <v>#DIV/0!</v>
      </c>
      <c r="CL248" s="262">
        <f t="shared" si="633"/>
        <v>-220346849137.9866</v>
      </c>
      <c r="CM248" s="257" t="e">
        <f t="shared" si="634"/>
        <v>#DIV/0!</v>
      </c>
      <c r="CN248" s="262">
        <f t="shared" si="635"/>
        <v>-269331.52955150726</v>
      </c>
      <c r="CO248" s="257" t="e">
        <f t="shared" si="636"/>
        <v>#DIV/0!</v>
      </c>
      <c r="CP248" s="286"/>
      <c r="CQ248" s="218">
        <f t="shared" si="637"/>
        <v>0</v>
      </c>
      <c r="CR248" s="48" t="e">
        <f t="shared" si="638"/>
        <v>#DIV/0!</v>
      </c>
      <c r="CS248" s="219">
        <f t="shared" si="639"/>
        <v>0</v>
      </c>
      <c r="CT248" s="219" t="e">
        <f t="shared" si="640"/>
        <v>#DIV/0!</v>
      </c>
      <c r="CU248" s="323" t="e">
        <f t="shared" si="641"/>
        <v>#DIV/0!</v>
      </c>
      <c r="CV248" s="219">
        <f t="shared" si="642"/>
        <v>0</v>
      </c>
      <c r="CW248" s="219" t="e">
        <f t="shared" si="643"/>
        <v>#DIV/0!</v>
      </c>
      <c r="CX248" s="323" t="e">
        <f t="shared" si="644"/>
        <v>#DIV/0!</v>
      </c>
      <c r="CY248" s="48">
        <f t="shared" si="645"/>
        <v>0</v>
      </c>
      <c r="CZ248" s="48" t="e">
        <f t="shared" si="646"/>
        <v>#DIV/0!</v>
      </c>
      <c r="DA248" s="323" t="e">
        <f t="shared" si="647"/>
        <v>#DIV/0!</v>
      </c>
      <c r="DB248" s="219">
        <f t="shared" si="648"/>
        <v>0</v>
      </c>
      <c r="DC248" s="219">
        <f t="shared" si="649"/>
        <v>0</v>
      </c>
      <c r="DD248" s="213"/>
      <c r="DE248" s="267">
        <f t="shared" si="650"/>
        <v>0</v>
      </c>
      <c r="DF248" s="263" t="e">
        <f t="shared" si="651"/>
        <v>#DIV/0!</v>
      </c>
      <c r="DG248" s="263">
        <f t="shared" si="652"/>
        <v>0</v>
      </c>
      <c r="DH248" s="263" t="e">
        <f t="shared" si="653"/>
        <v>#DIV/0!</v>
      </c>
      <c r="DI248" s="263">
        <f t="shared" si="654"/>
        <v>0</v>
      </c>
      <c r="DJ248" s="268">
        <f t="shared" si="655"/>
        <v>0</v>
      </c>
      <c r="DL248" s="49">
        <f>'He Data'!P250/(1000000000*22413.6)</f>
        <v>0</v>
      </c>
      <c r="DM248" s="45" t="e">
        <f>DL248*('He Data'!Q250/'He Data'!P250)</f>
        <v>#DIV/0!</v>
      </c>
      <c r="DN248" s="50">
        <f t="shared" si="656"/>
        <v>0</v>
      </c>
      <c r="DO248" s="51" t="e">
        <f>DN248*('He Data'!Q250/'He Data'!P250)</f>
        <v>#DIV/0!</v>
      </c>
      <c r="DP248" s="50" t="e">
        <f t="shared" si="657"/>
        <v>#DIV/0!</v>
      </c>
      <c r="DQ248" s="50" t="e">
        <f t="shared" si="658"/>
        <v>#DIV/0!</v>
      </c>
      <c r="DR248" s="50">
        <f>('He Data'!P250/1000000000)*0.0000000008107131194</f>
        <v>0</v>
      </c>
      <c r="DS248" s="50">
        <f>('He Data'!P250/1000000000)/3785.41178*42</f>
        <v>0</v>
      </c>
      <c r="DW248" s="213">
        <f t="shared" si="591"/>
        <v>0</v>
      </c>
      <c r="DX248" s="324" t="e">
        <f t="shared" si="592"/>
        <v>#DIV/0!</v>
      </c>
      <c r="DY248" s="325" t="e">
        <f t="shared" si="659"/>
        <v>#DIV/0!</v>
      </c>
      <c r="DZ248" s="326" t="e">
        <f t="shared" si="660"/>
        <v>#DIV/0!</v>
      </c>
      <c r="EA248" s="326" t="e">
        <f t="shared" si="661"/>
        <v>#DIV/0!</v>
      </c>
      <c r="EB248" s="324" t="e">
        <f t="shared" si="662"/>
        <v>#DIV/0!</v>
      </c>
      <c r="EC248" s="326" t="e">
        <f t="shared" si="663"/>
        <v>#DIV/0!</v>
      </c>
      <c r="ED248" s="324" t="e">
        <f t="shared" si="664"/>
        <v>#DIV/0!</v>
      </c>
      <c r="EE248" s="326"/>
      <c r="EF248" s="457">
        <f>'Picking Information'!B251</f>
        <v>0</v>
      </c>
      <c r="EG248" s="459">
        <f>'Picking Information'!C251</f>
        <v>0</v>
      </c>
      <c r="EH248" s="510">
        <f>IF($EG248="a",'Alpha Ejection Compiler'!G248,IF($EG248="z",'Alpha Ejection Compiler'!N248,IF($EG248="t",'Alpha Ejection Compiler'!U248,IF($EG248="m",'Alpha Ejection Compiler'!AB248,-1))))</f>
        <v>-1</v>
      </c>
      <c r="EI248" s="511">
        <f>'Alpha Ejection Compiler'!E248</f>
        <v>-1</v>
      </c>
      <c r="EJ248" s="30">
        <f>IF($EG248="a",'Alpha Ejection Compiler'!H248,IF($EG248="z",'Alpha Ejection Compiler'!O248,IF($EG248="t",'Alpha Ejection Compiler'!V248,IF($EG248="m",'Alpha Ejection Compiler'!AC248,-1))))</f>
        <v>-1</v>
      </c>
      <c r="EK248" s="30">
        <f>IF($EG248="a",'Alpha Ejection Compiler'!I248,IF($EG248="z",'Alpha Ejection Compiler'!P248,IF($EG248="t",'Alpha Ejection Compiler'!W248,IF($EG248="m",'Alpha Ejection Compiler'!AD248,-1))))</f>
        <v>-1</v>
      </c>
      <c r="EL248" s="30">
        <f>IF($EG248="a",'Alpha Ejection Compiler'!J248,IF($EG248="z",'Alpha Ejection Compiler'!Q248,IF($EG248="t",'Alpha Ejection Compiler'!X248,IF($EG248="m",'Alpha Ejection Compiler'!AE248,-1))))</f>
        <v>-1</v>
      </c>
      <c r="EM248" s="30">
        <f>IF($EG248="a",'Alpha Ejection Compiler'!K248,IF($EG248="z",'Alpha Ejection Compiler'!R248,IF($EG248="t",'Alpha Ejection Compiler'!Y248,IF($EG248="m",'Alpha Ejection Compiler'!AF248,-1))))</f>
        <v>-1</v>
      </c>
      <c r="EN248" s="30">
        <f t="shared" si="665"/>
        <v>-1</v>
      </c>
      <c r="EO248" s="30" t="e">
        <f t="shared" si="666"/>
        <v>#DIV/0!</v>
      </c>
      <c r="EP248" s="213">
        <f t="shared" si="593"/>
        <v>0</v>
      </c>
      <c r="EQ248" s="474" t="e">
        <f t="shared" si="594"/>
        <v>#DIV/0!</v>
      </c>
      <c r="ER248" s="475" t="e">
        <f t="shared" si="667"/>
        <v>#DIV/0!</v>
      </c>
      <c r="ES248" s="473" t="e">
        <f t="shared" si="668"/>
        <v>#DIV/0!</v>
      </c>
      <c r="ET248" s="476" t="e">
        <f t="shared" si="669"/>
        <v>#DIV/0!</v>
      </c>
      <c r="EU248" s="478" t="e">
        <f t="shared" si="670"/>
        <v>#DIV/0!</v>
      </c>
      <c r="EV248" s="477" t="e">
        <f t="shared" si="671"/>
        <v>#DIV/0!</v>
      </c>
      <c r="EW248" s="474" t="e">
        <f t="shared" si="672"/>
        <v>#DIV/0!</v>
      </c>
      <c r="EX248" s="474"/>
      <c r="EZ248" s="128">
        <f t="shared" si="673"/>
        <v>0</v>
      </c>
      <c r="FA248" s="63">
        <f t="shared" si="674"/>
        <v>0</v>
      </c>
      <c r="FB248" s="67">
        <f t="shared" si="675"/>
        <v>0</v>
      </c>
      <c r="FC248" s="63">
        <f t="shared" si="676"/>
        <v>0</v>
      </c>
      <c r="FD248" s="63">
        <f t="shared" si="677"/>
        <v>0</v>
      </c>
      <c r="FE248" s="67" t="e">
        <f t="shared" si="678"/>
        <v>#DIV/0!</v>
      </c>
      <c r="FF248" s="67" t="e">
        <f t="shared" si="679"/>
        <v>#DIV/0!</v>
      </c>
      <c r="FG248" s="64" t="e">
        <f t="shared" si="680"/>
        <v>#DIV/0!</v>
      </c>
      <c r="FH248" s="65" t="e">
        <f t="shared" si="681"/>
        <v>#DIV/0!</v>
      </c>
      <c r="FI248" s="65" t="e">
        <f t="shared" si="682"/>
        <v>#DIV/0!</v>
      </c>
      <c r="FJ248" s="65" t="e">
        <f t="shared" si="683"/>
        <v>#DIV/0!</v>
      </c>
      <c r="FK248" s="63">
        <f t="shared" si="684"/>
        <v>0</v>
      </c>
      <c r="FL248" s="63" t="e">
        <f t="shared" si="685"/>
        <v>#DIV/0!</v>
      </c>
      <c r="FM248" s="63" t="e">
        <f t="shared" si="686"/>
        <v>#DIV/0!</v>
      </c>
      <c r="FN248" s="65" t="e">
        <f t="shared" si="598"/>
        <v>#DIV/0!</v>
      </c>
      <c r="FO248" s="66" t="e">
        <f t="shared" si="687"/>
        <v>#DIV/0!</v>
      </c>
      <c r="FQ248" s="73">
        <f>IF('Picking Information'!U251="Y",'Calculations Page'!FG248,-1)</f>
        <v>-1</v>
      </c>
      <c r="FR248" s="72">
        <f>IF('Picking Information'!U251="Y",'Calculations Page'!FN248,-1)</f>
        <v>-1</v>
      </c>
      <c r="FS248" s="72" t="e">
        <f>IF('Picking Information'!A251="Y",1,'Calculations Page'!X248)</f>
        <v>#DIV/0!</v>
      </c>
      <c r="FT248" s="72">
        <f t="shared" si="596"/>
        <v>99.853999999999999</v>
      </c>
      <c r="FU248" s="72" t="e">
        <f t="shared" si="688"/>
        <v>#DIV/0!</v>
      </c>
      <c r="FV248" s="72" t="e">
        <f t="shared" si="597"/>
        <v>#DIV/0!</v>
      </c>
      <c r="FW248" s="74" t="e">
        <f t="shared" si="689"/>
        <v>#DIV/0!</v>
      </c>
      <c r="FY248" s="79">
        <f t="shared" si="570"/>
        <v>0</v>
      </c>
      <c r="FZ248" s="80" t="e">
        <f t="shared" si="571"/>
        <v>#DIV/0!</v>
      </c>
      <c r="GA248" s="80">
        <f>(DE248/1000)/'Calculations Page'!EH248</f>
        <v>0</v>
      </c>
      <c r="GB248" s="80" t="e">
        <f t="shared" si="572"/>
        <v>#DIV/0!</v>
      </c>
      <c r="GC248" s="80">
        <f>(DG248/1000)/'Calculations Page'!EH248</f>
        <v>0</v>
      </c>
      <c r="GD248" s="80" t="e">
        <f t="shared" si="573"/>
        <v>#DIV/0!</v>
      </c>
      <c r="GE248" s="80">
        <f>(DI248/1000)/'Calculations Page'!EH248</f>
        <v>0</v>
      </c>
      <c r="GF248" s="80" t="e">
        <f t="shared" si="574"/>
        <v>#DIV/0!</v>
      </c>
      <c r="GG248" s="81">
        <f t="shared" si="690"/>
        <v>0</v>
      </c>
      <c r="GH248" s="516">
        <f t="shared" si="575"/>
        <v>0</v>
      </c>
      <c r="GI248" s="515"/>
      <c r="GJ248" s="243"/>
      <c r="GK248" s="85" t="str">
        <f t="shared" si="691"/>
        <v>0.000</v>
      </c>
      <c r="GL248" s="86" t="e">
        <f t="shared" si="692"/>
        <v>#DIV/0!</v>
      </c>
      <c r="GM248" s="86" t="str">
        <f t="shared" si="693"/>
        <v>0.00</v>
      </c>
      <c r="GN248" s="86" t="e">
        <f t="shared" si="694"/>
        <v>#DIV/0!</v>
      </c>
      <c r="GO248" s="86" t="str">
        <f t="shared" si="695"/>
        <v>0.00</v>
      </c>
      <c r="GP248" s="86" t="e">
        <f t="shared" si="696"/>
        <v>#DIV/0!</v>
      </c>
      <c r="GQ248" s="86" t="str">
        <f t="shared" si="697"/>
        <v>0.00</v>
      </c>
      <c r="GR248" s="86" t="e">
        <f t="shared" si="698"/>
        <v>#DIV/0!</v>
      </c>
      <c r="GS248" s="86" t="str">
        <f t="shared" si="699"/>
        <v>-1.00</v>
      </c>
      <c r="GT248" s="86" t="e">
        <f t="shared" si="700"/>
        <v>#DIV/0!</v>
      </c>
      <c r="GU248" s="86" t="e">
        <f t="shared" si="701"/>
        <v>#DIV/0!</v>
      </c>
      <c r="GV248" s="87" t="e">
        <f t="shared" si="702"/>
        <v>#DIV/0!</v>
      </c>
      <c r="GW248" s="87" t="str">
        <f t="shared" si="703"/>
        <v>-1.00</v>
      </c>
      <c r="GX248" s="129"/>
      <c r="GY248" s="93"/>
    </row>
    <row r="249" spans="1:207">
      <c r="A249" s="39">
        <f>'Picking Information'!B252</f>
        <v>0</v>
      </c>
      <c r="B249" s="40">
        <f>'Picking Information'!D252</f>
        <v>0</v>
      </c>
      <c r="C249" s="40">
        <f>'Picking Information'!E252</f>
        <v>0</v>
      </c>
      <c r="D249" s="45">
        <f>'Picking Information'!F252</f>
        <v>0</v>
      </c>
      <c r="E249" s="45">
        <v>1</v>
      </c>
      <c r="F249" s="121">
        <f>'Picking Information'!H252</f>
        <v>0</v>
      </c>
      <c r="G249" s="121">
        <f>'Picking Information'!I252</f>
        <v>0</v>
      </c>
      <c r="H249" s="121">
        <f>'Picking Information'!J252</f>
        <v>0</v>
      </c>
      <c r="I249" s="121">
        <f>'Picking Information'!K252</f>
        <v>0</v>
      </c>
      <c r="J249" s="121">
        <f t="shared" si="599"/>
        <v>0</v>
      </c>
      <c r="K249" s="121">
        <f t="shared" si="600"/>
        <v>0</v>
      </c>
      <c r="L249" s="121">
        <f t="shared" si="601"/>
        <v>0</v>
      </c>
      <c r="M249" s="121">
        <f>IF('Picking Information'!P252="N",'Calculations Page'!F249*1.5,'Calculations Page'!F249)</f>
        <v>0</v>
      </c>
      <c r="N249" s="46">
        <f>'Picking Information'!R252</f>
        <v>0</v>
      </c>
      <c r="O249" s="222"/>
      <c r="P249" s="47">
        <f t="shared" si="602"/>
        <v>0</v>
      </c>
      <c r="Q249" s="306">
        <f t="shared" si="603"/>
        <v>-1</v>
      </c>
      <c r="R249" s="47">
        <f t="shared" si="604"/>
        <v>1</v>
      </c>
      <c r="S249" s="47" t="e">
        <f t="shared" si="605"/>
        <v>#DIV/0!</v>
      </c>
      <c r="T249" s="47" t="e">
        <f t="shared" si="606"/>
        <v>#DIV/0!</v>
      </c>
      <c r="U249" s="47">
        <f t="shared" si="607"/>
        <v>0.77821011673151741</v>
      </c>
      <c r="V249" s="47" t="e">
        <f t="shared" si="608"/>
        <v>#DIV/0!</v>
      </c>
      <c r="W249" s="47" t="e">
        <f t="shared" si="609"/>
        <v>#DIV/0!</v>
      </c>
      <c r="X249" s="239" t="e">
        <f t="shared" si="610"/>
        <v>#DIV/0!</v>
      </c>
      <c r="Y249" s="306">
        <f t="shared" si="576"/>
        <v>-6350.29</v>
      </c>
      <c r="Z249" s="306">
        <f t="shared" si="577"/>
        <v>-5</v>
      </c>
      <c r="AA249" s="192"/>
      <c r="AB249" s="192"/>
      <c r="AC249" s="192"/>
      <c r="AD249" s="192"/>
      <c r="AE249" s="192"/>
      <c r="AF249" s="192"/>
      <c r="AG249" s="251">
        <f t="shared" si="564"/>
        <v>1433738424205.7283</v>
      </c>
      <c r="AH249" s="246">
        <f t="shared" si="611"/>
        <v>8608725199.2922001</v>
      </c>
      <c r="AI249" s="246">
        <f t="shared" si="565"/>
        <v>1691112105561.1543</v>
      </c>
      <c r="AJ249" s="246">
        <f t="shared" si="612"/>
        <v>13847555888.523577</v>
      </c>
      <c r="AK249" s="246">
        <f t="shared" si="566"/>
        <v>174546574.43947619</v>
      </c>
      <c r="AL249" s="246">
        <f t="shared" si="613"/>
        <v>79527107.403615773</v>
      </c>
      <c r="AM249" s="213">
        <f t="shared" si="578"/>
        <v>0</v>
      </c>
      <c r="AN249" s="256">
        <f t="shared" si="614"/>
        <v>1303284548.9639471</v>
      </c>
      <c r="AO249" s="252">
        <f t="shared" si="615"/>
        <v>1433738424205.7283</v>
      </c>
      <c r="AP249" s="252">
        <f t="shared" si="567"/>
        <v>-2.199E-3</v>
      </c>
      <c r="AQ249" s="252">
        <f t="shared" si="568"/>
        <v>-0.99998423165137618</v>
      </c>
      <c r="AR249" s="252">
        <f t="shared" si="616"/>
        <v>8608725199.2922001</v>
      </c>
      <c r="AS249" s="252">
        <f t="shared" si="569"/>
        <v>1.6318924942564423E-4</v>
      </c>
      <c r="AT249" s="252">
        <f t="shared" si="617"/>
        <v>-7.452123257462559E-2</v>
      </c>
      <c r="AU249" s="252">
        <f t="shared" si="618"/>
        <v>137290153.01859486</v>
      </c>
      <c r="AV249" s="252">
        <f t="shared" si="579"/>
        <v>9456562.6330664139</v>
      </c>
      <c r="AW249" s="252">
        <f t="shared" si="619"/>
        <v>996169.97067578149</v>
      </c>
      <c r="AX249" s="252">
        <f t="shared" si="580"/>
        <v>2673662207.5426502</v>
      </c>
      <c r="AY249" s="252">
        <f t="shared" si="581"/>
        <v>1691112105561.1543</v>
      </c>
      <c r="AZ249" s="252">
        <f t="shared" si="582"/>
        <v>-0.13029600894067567</v>
      </c>
      <c r="BA249" s="252">
        <f t="shared" si="583"/>
        <v>-1</v>
      </c>
      <c r="BB249" s="252">
        <f t="shared" si="584"/>
        <v>13847555888.523577</v>
      </c>
      <c r="BC249" s="252">
        <f t="shared" si="585"/>
        <v>5.34545603211162E-4</v>
      </c>
      <c r="BD249" s="252">
        <f t="shared" si="586"/>
        <v>-4.1025163014571245E-3</v>
      </c>
      <c r="BE249" s="252">
        <f t="shared" si="587"/>
        <v>26831629.130094022</v>
      </c>
      <c r="BF249" s="252">
        <f t="shared" si="620"/>
        <v>269331.52955150726</v>
      </c>
      <c r="BG249" s="252">
        <f t="shared" si="621"/>
        <v>124328.76421099737</v>
      </c>
      <c r="BH249" s="213"/>
      <c r="BI249" s="213"/>
      <c r="BJ249" s="213"/>
      <c r="BK249" s="213"/>
      <c r="BL249" s="213">
        <f t="shared" si="588"/>
        <v>0</v>
      </c>
      <c r="BM249" s="485">
        <f>(($AC$20-'ICPMS Data'!V250)/('ICPMS Data'!V250/$AC$12-1)*AG249)</f>
        <v>-1850960534.9337795</v>
      </c>
      <c r="BN249" s="485">
        <f t="shared" si="622"/>
        <v>1433738424205.7283</v>
      </c>
      <c r="BO249" s="485">
        <f>$AC$33-'ICPMS Data'!V250</f>
        <v>9.9999999999999995E-7</v>
      </c>
      <c r="BP249" s="485">
        <f>'ICPMS Data'!V250/$AC$12-1</f>
        <v>-1</v>
      </c>
      <c r="BQ249" s="485">
        <f t="shared" si="623"/>
        <v>8608725199.2922001</v>
      </c>
      <c r="BR249" s="485">
        <f>SQRT($AD$33^2+'ICPMS Data'!W250^2)</f>
        <v>1.0000000000000001E-9</v>
      </c>
      <c r="BS249" s="485" t="e">
        <f>BP249*SQRT(('ICPMS Data'!W250/'ICPMS Data'!V250)^2+($AE$12/$AC$12)^2)</f>
        <v>#DIV/0!</v>
      </c>
      <c r="BT249" s="485" t="e">
        <f t="shared" si="624"/>
        <v>#DIV/0!</v>
      </c>
      <c r="BU249" s="485">
        <f t="shared" si="589"/>
        <v>-13430470.148556642</v>
      </c>
      <c r="BV249" s="485" t="e">
        <f t="shared" si="625"/>
        <v>#DIV/0!</v>
      </c>
      <c r="BW249" s="485">
        <f>AI249*(($AC$21-'ICPMS Data'!X250)/('ICPMS Data'!X250/$AC$13-1))</f>
        <v>-217673186930.44394</v>
      </c>
      <c r="BX249" s="485">
        <f t="shared" si="626"/>
        <v>1691112105561.1543</v>
      </c>
      <c r="BY249" s="485">
        <f>$AC$34-'ICPMS Data'!X250</f>
        <v>9.9999999999999995E-7</v>
      </c>
      <c r="BZ249" s="485">
        <f>'ICPMS Data'!X250/$AC$13-1</f>
        <v>-1</v>
      </c>
      <c r="CA249" s="485">
        <f t="shared" si="627"/>
        <v>13847555888.523577</v>
      </c>
      <c r="CB249" s="485">
        <f>SQRT($AD$34^2+'ICPMS Data'!Y250^2)</f>
        <v>1.0000000000000001E-9</v>
      </c>
      <c r="CC249" s="485" t="e">
        <f>BZ249*SQRT(('ICPMS Data'!Y250/'ICPMS Data'!X250)^2+($AE$13/$AC$13)^2)</f>
        <v>#DIV/0!</v>
      </c>
      <c r="CD249" s="485" t="e">
        <f t="shared" si="628"/>
        <v>#DIV/0!</v>
      </c>
      <c r="CE249" s="485">
        <f>AK249*'ICPMS Data'!Z250</f>
        <v>0</v>
      </c>
      <c r="CF249" s="485" t="e">
        <f>CE249*SQRT((AL249/AK249)^2+('ICPMS Data'!AA250/'ICPMS Data'!Z250)^2)</f>
        <v>#DIV/0!</v>
      </c>
      <c r="CG249" s="213">
        <f t="shared" si="629"/>
        <v>0</v>
      </c>
      <c r="CH249" s="262">
        <f t="shared" si="630"/>
        <v>-3154245083.8977265</v>
      </c>
      <c r="CI249" s="257" t="e">
        <f t="shared" si="631"/>
        <v>#DIV/0!</v>
      </c>
      <c r="CJ249" s="257">
        <f t="shared" si="590"/>
        <v>-22887032.781623054</v>
      </c>
      <c r="CK249" s="257" t="e">
        <f t="shared" si="632"/>
        <v>#DIV/0!</v>
      </c>
      <c r="CL249" s="262">
        <f t="shared" si="633"/>
        <v>-220346849137.9866</v>
      </c>
      <c r="CM249" s="257" t="e">
        <f t="shared" si="634"/>
        <v>#DIV/0!</v>
      </c>
      <c r="CN249" s="262">
        <f t="shared" si="635"/>
        <v>-269331.52955150726</v>
      </c>
      <c r="CO249" s="257" t="e">
        <f t="shared" si="636"/>
        <v>#DIV/0!</v>
      </c>
      <c r="CP249" s="286"/>
      <c r="CQ249" s="218">
        <f t="shared" si="637"/>
        <v>0</v>
      </c>
      <c r="CR249" s="48" t="e">
        <f t="shared" si="638"/>
        <v>#DIV/0!</v>
      </c>
      <c r="CS249" s="219">
        <f t="shared" si="639"/>
        <v>0</v>
      </c>
      <c r="CT249" s="219" t="e">
        <f t="shared" si="640"/>
        <v>#DIV/0!</v>
      </c>
      <c r="CU249" s="323" t="e">
        <f t="shared" si="641"/>
        <v>#DIV/0!</v>
      </c>
      <c r="CV249" s="219">
        <f t="shared" si="642"/>
        <v>0</v>
      </c>
      <c r="CW249" s="219" t="e">
        <f t="shared" si="643"/>
        <v>#DIV/0!</v>
      </c>
      <c r="CX249" s="323" t="e">
        <f t="shared" si="644"/>
        <v>#DIV/0!</v>
      </c>
      <c r="CY249" s="48">
        <f t="shared" si="645"/>
        <v>0</v>
      </c>
      <c r="CZ249" s="48" t="e">
        <f t="shared" si="646"/>
        <v>#DIV/0!</v>
      </c>
      <c r="DA249" s="323" t="e">
        <f t="shared" si="647"/>
        <v>#DIV/0!</v>
      </c>
      <c r="DB249" s="219">
        <f t="shared" si="648"/>
        <v>0</v>
      </c>
      <c r="DC249" s="219">
        <f t="shared" si="649"/>
        <v>0</v>
      </c>
      <c r="DD249" s="213"/>
      <c r="DE249" s="267">
        <f t="shared" si="650"/>
        <v>0</v>
      </c>
      <c r="DF249" s="263" t="e">
        <f t="shared" si="651"/>
        <v>#DIV/0!</v>
      </c>
      <c r="DG249" s="263">
        <f t="shared" si="652"/>
        <v>0</v>
      </c>
      <c r="DH249" s="263" t="e">
        <f t="shared" si="653"/>
        <v>#DIV/0!</v>
      </c>
      <c r="DI249" s="263">
        <f t="shared" si="654"/>
        <v>0</v>
      </c>
      <c r="DJ249" s="268">
        <f t="shared" si="655"/>
        <v>0</v>
      </c>
      <c r="DL249" s="49">
        <f>'He Data'!P251/(1000000000*22413.6)</f>
        <v>0</v>
      </c>
      <c r="DM249" s="45" t="e">
        <f>DL249*('He Data'!Q251/'He Data'!P251)</f>
        <v>#DIV/0!</v>
      </c>
      <c r="DN249" s="50">
        <f t="shared" si="656"/>
        <v>0</v>
      </c>
      <c r="DO249" s="51" t="e">
        <f>DN249*('He Data'!Q251/'He Data'!P251)</f>
        <v>#DIV/0!</v>
      </c>
      <c r="DP249" s="50" t="e">
        <f t="shared" si="657"/>
        <v>#DIV/0!</v>
      </c>
      <c r="DQ249" s="50" t="e">
        <f t="shared" si="658"/>
        <v>#DIV/0!</v>
      </c>
      <c r="DR249" s="50">
        <f>('He Data'!P251/1000000000)*0.0000000008107131194</f>
        <v>0</v>
      </c>
      <c r="DS249" s="50">
        <f>('He Data'!P251/1000000000)/3785.41178*42</f>
        <v>0</v>
      </c>
      <c r="DW249" s="213">
        <f t="shared" si="591"/>
        <v>0</v>
      </c>
      <c r="DX249" s="324" t="e">
        <f t="shared" si="592"/>
        <v>#DIV/0!</v>
      </c>
      <c r="DY249" s="325" t="e">
        <f t="shared" si="659"/>
        <v>#DIV/0!</v>
      </c>
      <c r="DZ249" s="326" t="e">
        <f t="shared" si="660"/>
        <v>#DIV/0!</v>
      </c>
      <c r="EA249" s="326" t="e">
        <f t="shared" si="661"/>
        <v>#DIV/0!</v>
      </c>
      <c r="EB249" s="324" t="e">
        <f t="shared" si="662"/>
        <v>#DIV/0!</v>
      </c>
      <c r="EC249" s="326" t="e">
        <f t="shared" si="663"/>
        <v>#DIV/0!</v>
      </c>
      <c r="ED249" s="324" t="e">
        <f t="shared" si="664"/>
        <v>#DIV/0!</v>
      </c>
      <c r="EE249" s="326"/>
      <c r="EF249" s="457">
        <f>'Picking Information'!B252</f>
        <v>0</v>
      </c>
      <c r="EG249" s="459">
        <f>'Picking Information'!C252</f>
        <v>0</v>
      </c>
      <c r="EH249" s="510">
        <f>IF($EG249="a",'Alpha Ejection Compiler'!G249,IF($EG249="z",'Alpha Ejection Compiler'!N249,IF($EG249="t",'Alpha Ejection Compiler'!U249,IF($EG249="m",'Alpha Ejection Compiler'!AB249,-1))))</f>
        <v>-1</v>
      </c>
      <c r="EI249" s="511">
        <f>'Alpha Ejection Compiler'!E249</f>
        <v>-1</v>
      </c>
      <c r="EJ249" s="30">
        <f>IF($EG249="a",'Alpha Ejection Compiler'!H249,IF($EG249="z",'Alpha Ejection Compiler'!O249,IF($EG249="t",'Alpha Ejection Compiler'!V249,IF($EG249="m",'Alpha Ejection Compiler'!AC249,-1))))</f>
        <v>-1</v>
      </c>
      <c r="EK249" s="30">
        <f>IF($EG249="a",'Alpha Ejection Compiler'!I249,IF($EG249="z",'Alpha Ejection Compiler'!P249,IF($EG249="t",'Alpha Ejection Compiler'!W249,IF($EG249="m",'Alpha Ejection Compiler'!AD249,-1))))</f>
        <v>-1</v>
      </c>
      <c r="EL249" s="30">
        <f>IF($EG249="a",'Alpha Ejection Compiler'!J249,IF($EG249="z",'Alpha Ejection Compiler'!Q249,IF($EG249="t",'Alpha Ejection Compiler'!X249,IF($EG249="m",'Alpha Ejection Compiler'!AE249,-1))))</f>
        <v>-1</v>
      </c>
      <c r="EM249" s="30">
        <f>IF($EG249="a",'Alpha Ejection Compiler'!K249,IF($EG249="z",'Alpha Ejection Compiler'!R249,IF($EG249="t",'Alpha Ejection Compiler'!Y249,IF($EG249="m",'Alpha Ejection Compiler'!AF249,-1))))</f>
        <v>-1</v>
      </c>
      <c r="EN249" s="30">
        <f t="shared" si="665"/>
        <v>-1</v>
      </c>
      <c r="EO249" s="30" t="e">
        <f t="shared" si="666"/>
        <v>#DIV/0!</v>
      </c>
      <c r="EP249" s="213">
        <f t="shared" si="593"/>
        <v>0</v>
      </c>
      <c r="EQ249" s="474" t="e">
        <f t="shared" si="594"/>
        <v>#DIV/0!</v>
      </c>
      <c r="ER249" s="475" t="e">
        <f t="shared" si="667"/>
        <v>#DIV/0!</v>
      </c>
      <c r="ES249" s="473" t="e">
        <f t="shared" si="668"/>
        <v>#DIV/0!</v>
      </c>
      <c r="ET249" s="476" t="e">
        <f t="shared" si="669"/>
        <v>#DIV/0!</v>
      </c>
      <c r="EU249" s="478" t="e">
        <f t="shared" si="670"/>
        <v>#DIV/0!</v>
      </c>
      <c r="EV249" s="477" t="e">
        <f t="shared" si="671"/>
        <v>#DIV/0!</v>
      </c>
      <c r="EW249" s="474" t="e">
        <f t="shared" si="672"/>
        <v>#DIV/0!</v>
      </c>
      <c r="EX249" s="474"/>
      <c r="EZ249" s="128">
        <f t="shared" si="673"/>
        <v>0</v>
      </c>
      <c r="FA249" s="63">
        <f t="shared" si="674"/>
        <v>0</v>
      </c>
      <c r="FB249" s="67">
        <f t="shared" si="675"/>
        <v>0</v>
      </c>
      <c r="FC249" s="63">
        <f t="shared" si="676"/>
        <v>0</v>
      </c>
      <c r="FD249" s="63">
        <f t="shared" si="677"/>
        <v>0</v>
      </c>
      <c r="FE249" s="67" t="e">
        <f t="shared" si="678"/>
        <v>#DIV/0!</v>
      </c>
      <c r="FF249" s="67" t="e">
        <f t="shared" si="679"/>
        <v>#DIV/0!</v>
      </c>
      <c r="FG249" s="64" t="e">
        <f t="shared" si="680"/>
        <v>#DIV/0!</v>
      </c>
      <c r="FH249" s="65" t="e">
        <f t="shared" si="681"/>
        <v>#DIV/0!</v>
      </c>
      <c r="FI249" s="65" t="e">
        <f t="shared" si="682"/>
        <v>#DIV/0!</v>
      </c>
      <c r="FJ249" s="65" t="e">
        <f t="shared" si="683"/>
        <v>#DIV/0!</v>
      </c>
      <c r="FK249" s="63">
        <f t="shared" si="684"/>
        <v>0</v>
      </c>
      <c r="FL249" s="63" t="e">
        <f t="shared" si="685"/>
        <v>#DIV/0!</v>
      </c>
      <c r="FM249" s="63" t="e">
        <f t="shared" si="686"/>
        <v>#DIV/0!</v>
      </c>
      <c r="FN249" s="65" t="e">
        <f t="shared" si="598"/>
        <v>#DIV/0!</v>
      </c>
      <c r="FO249" s="66" t="e">
        <f t="shared" si="687"/>
        <v>#DIV/0!</v>
      </c>
      <c r="FQ249" s="73">
        <f>IF('Picking Information'!U252="Y",'Calculations Page'!FG249,-1)</f>
        <v>-1</v>
      </c>
      <c r="FR249" s="72">
        <f>IF('Picking Information'!U252="Y",'Calculations Page'!FN249,-1)</f>
        <v>-1</v>
      </c>
      <c r="FS249" s="72" t="e">
        <f>IF('Picking Information'!A252="Y",1,'Calculations Page'!X249)</f>
        <v>#DIV/0!</v>
      </c>
      <c r="FT249" s="72">
        <f t="shared" si="596"/>
        <v>99.853999999999999</v>
      </c>
      <c r="FU249" s="72" t="e">
        <f t="shared" si="688"/>
        <v>#DIV/0!</v>
      </c>
      <c r="FV249" s="72" t="e">
        <f t="shared" si="597"/>
        <v>#DIV/0!</v>
      </c>
      <c r="FW249" s="74" t="e">
        <f t="shared" si="689"/>
        <v>#DIV/0!</v>
      </c>
      <c r="FY249" s="79">
        <f t="shared" si="570"/>
        <v>0</v>
      </c>
      <c r="FZ249" s="80" t="e">
        <f t="shared" si="571"/>
        <v>#DIV/0!</v>
      </c>
      <c r="GA249" s="80">
        <f>(DE249/1000)/'Calculations Page'!EH249</f>
        <v>0</v>
      </c>
      <c r="GB249" s="80" t="e">
        <f t="shared" si="572"/>
        <v>#DIV/0!</v>
      </c>
      <c r="GC249" s="80">
        <f>(DG249/1000)/'Calculations Page'!EH249</f>
        <v>0</v>
      </c>
      <c r="GD249" s="80" t="e">
        <f t="shared" si="573"/>
        <v>#DIV/0!</v>
      </c>
      <c r="GE249" s="80">
        <f>(DI249/1000)/'Calculations Page'!EH249</f>
        <v>0</v>
      </c>
      <c r="GF249" s="80" t="e">
        <f t="shared" si="574"/>
        <v>#DIV/0!</v>
      </c>
      <c r="GG249" s="81">
        <f t="shared" si="690"/>
        <v>0</v>
      </c>
      <c r="GH249" s="516">
        <f t="shared" si="575"/>
        <v>0</v>
      </c>
      <c r="GI249" s="515"/>
      <c r="GJ249" s="243"/>
      <c r="GK249" s="85" t="str">
        <f t="shared" si="691"/>
        <v>0.000</v>
      </c>
      <c r="GL249" s="86" t="e">
        <f t="shared" si="692"/>
        <v>#DIV/0!</v>
      </c>
      <c r="GM249" s="86" t="str">
        <f t="shared" si="693"/>
        <v>0.00</v>
      </c>
      <c r="GN249" s="86" t="e">
        <f t="shared" si="694"/>
        <v>#DIV/0!</v>
      </c>
      <c r="GO249" s="86" t="str">
        <f t="shared" si="695"/>
        <v>0.00</v>
      </c>
      <c r="GP249" s="86" t="e">
        <f t="shared" si="696"/>
        <v>#DIV/0!</v>
      </c>
      <c r="GQ249" s="86" t="str">
        <f t="shared" si="697"/>
        <v>0.00</v>
      </c>
      <c r="GR249" s="86" t="e">
        <f t="shared" si="698"/>
        <v>#DIV/0!</v>
      </c>
      <c r="GS249" s="86" t="str">
        <f t="shared" si="699"/>
        <v>-1.00</v>
      </c>
      <c r="GT249" s="86" t="e">
        <f t="shared" si="700"/>
        <v>#DIV/0!</v>
      </c>
      <c r="GU249" s="86" t="e">
        <f t="shared" si="701"/>
        <v>#DIV/0!</v>
      </c>
      <c r="GV249" s="87" t="e">
        <f t="shared" si="702"/>
        <v>#DIV/0!</v>
      </c>
      <c r="GW249" s="87" t="str">
        <f t="shared" si="703"/>
        <v>-1.00</v>
      </c>
      <c r="GX249" s="129"/>
      <c r="GY249" s="93"/>
    </row>
    <row r="250" spans="1:207">
      <c r="A250" s="39">
        <f>'Picking Information'!B253</f>
        <v>0</v>
      </c>
      <c r="B250" s="40">
        <f>'Picking Information'!D253</f>
        <v>0</v>
      </c>
      <c r="C250" s="40">
        <f>'Picking Information'!E253</f>
        <v>0</v>
      </c>
      <c r="D250" s="45">
        <f>'Picking Information'!F253</f>
        <v>0</v>
      </c>
      <c r="E250" s="45">
        <v>1</v>
      </c>
      <c r="F250" s="121">
        <f>'Picking Information'!H253</f>
        <v>0</v>
      </c>
      <c r="G250" s="121">
        <f>'Picking Information'!I253</f>
        <v>0</v>
      </c>
      <c r="H250" s="121">
        <f>'Picking Information'!J253</f>
        <v>0</v>
      </c>
      <c r="I250" s="121">
        <f>'Picking Information'!K253</f>
        <v>0</v>
      </c>
      <c r="J250" s="121">
        <f t="shared" si="599"/>
        <v>0</v>
      </c>
      <c r="K250" s="121">
        <f t="shared" si="600"/>
        <v>0</v>
      </c>
      <c r="L250" s="121">
        <f t="shared" si="601"/>
        <v>0</v>
      </c>
      <c r="M250" s="121">
        <f>IF('Picking Information'!P253="N",'Calculations Page'!F250*1.5,'Calculations Page'!F250)</f>
        <v>0</v>
      </c>
      <c r="N250" s="46">
        <f>'Picking Information'!R253</f>
        <v>0</v>
      </c>
      <c r="O250" s="222"/>
      <c r="P250" s="47">
        <f t="shared" si="602"/>
        <v>0</v>
      </c>
      <c r="Q250" s="306">
        <f t="shared" si="603"/>
        <v>-1</v>
      </c>
      <c r="R250" s="47">
        <f t="shared" si="604"/>
        <v>1</v>
      </c>
      <c r="S250" s="47" t="e">
        <f t="shared" si="605"/>
        <v>#DIV/0!</v>
      </c>
      <c r="T250" s="47" t="e">
        <f t="shared" si="606"/>
        <v>#DIV/0!</v>
      </c>
      <c r="U250" s="47">
        <f t="shared" si="607"/>
        <v>0.77821011673151741</v>
      </c>
      <c r="V250" s="47" t="e">
        <f t="shared" si="608"/>
        <v>#DIV/0!</v>
      </c>
      <c r="W250" s="47" t="e">
        <f t="shared" si="609"/>
        <v>#DIV/0!</v>
      </c>
      <c r="X250" s="239" t="e">
        <f t="shared" si="610"/>
        <v>#DIV/0!</v>
      </c>
      <c r="Y250" s="306">
        <f t="shared" si="576"/>
        <v>-6350.29</v>
      </c>
      <c r="Z250" s="306">
        <f t="shared" si="577"/>
        <v>-5</v>
      </c>
      <c r="AA250" s="192"/>
      <c r="AB250" s="192"/>
      <c r="AC250" s="192"/>
      <c r="AD250" s="192"/>
      <c r="AE250" s="192"/>
      <c r="AF250" s="192"/>
      <c r="AG250" s="251">
        <f t="shared" si="564"/>
        <v>1433738424205.7283</v>
      </c>
      <c r="AH250" s="246">
        <f t="shared" si="611"/>
        <v>8608725199.2922001</v>
      </c>
      <c r="AI250" s="246">
        <f t="shared" si="565"/>
        <v>1691112105561.1543</v>
      </c>
      <c r="AJ250" s="246">
        <f t="shared" si="612"/>
        <v>13847555888.523577</v>
      </c>
      <c r="AK250" s="246">
        <f t="shared" si="566"/>
        <v>174546574.43947619</v>
      </c>
      <c r="AL250" s="246">
        <f t="shared" si="613"/>
        <v>79527107.403615773</v>
      </c>
      <c r="AM250" s="213">
        <f t="shared" si="578"/>
        <v>0</v>
      </c>
      <c r="AN250" s="256">
        <f t="shared" si="614"/>
        <v>1303284548.9639471</v>
      </c>
      <c r="AO250" s="252">
        <f t="shared" si="615"/>
        <v>1433738424205.7283</v>
      </c>
      <c r="AP250" s="252">
        <f t="shared" si="567"/>
        <v>-2.199E-3</v>
      </c>
      <c r="AQ250" s="252">
        <f t="shared" si="568"/>
        <v>-0.99998423165137618</v>
      </c>
      <c r="AR250" s="252">
        <f t="shared" si="616"/>
        <v>8608725199.2922001</v>
      </c>
      <c r="AS250" s="252">
        <f t="shared" si="569"/>
        <v>1.6318924942564423E-4</v>
      </c>
      <c r="AT250" s="252">
        <f t="shared" si="617"/>
        <v>-7.452123257462559E-2</v>
      </c>
      <c r="AU250" s="252">
        <f t="shared" si="618"/>
        <v>137290153.01859486</v>
      </c>
      <c r="AV250" s="252">
        <f t="shared" si="579"/>
        <v>9456562.6330664139</v>
      </c>
      <c r="AW250" s="252">
        <f t="shared" si="619"/>
        <v>996169.97067578149</v>
      </c>
      <c r="AX250" s="252">
        <f t="shared" si="580"/>
        <v>2673662207.5426502</v>
      </c>
      <c r="AY250" s="252">
        <f t="shared" si="581"/>
        <v>1691112105561.1543</v>
      </c>
      <c r="AZ250" s="252">
        <f t="shared" si="582"/>
        <v>-0.13029600894067567</v>
      </c>
      <c r="BA250" s="252">
        <f t="shared" si="583"/>
        <v>-1</v>
      </c>
      <c r="BB250" s="252">
        <f t="shared" si="584"/>
        <v>13847555888.523577</v>
      </c>
      <c r="BC250" s="252">
        <f t="shared" si="585"/>
        <v>5.34545603211162E-4</v>
      </c>
      <c r="BD250" s="252">
        <f t="shared" si="586"/>
        <v>-4.1025163014571245E-3</v>
      </c>
      <c r="BE250" s="252">
        <f t="shared" si="587"/>
        <v>26831629.130094022</v>
      </c>
      <c r="BF250" s="252">
        <f t="shared" si="620"/>
        <v>269331.52955150726</v>
      </c>
      <c r="BG250" s="252">
        <f t="shared" si="621"/>
        <v>124328.76421099737</v>
      </c>
      <c r="BH250" s="213"/>
      <c r="BI250" s="213"/>
      <c r="BJ250" s="213"/>
      <c r="BK250" s="213"/>
      <c r="BL250" s="213">
        <f t="shared" si="588"/>
        <v>0</v>
      </c>
      <c r="BM250" s="485">
        <f>(($AC$20-'ICPMS Data'!V251)/('ICPMS Data'!V251/$AC$12-1)*AG250)</f>
        <v>-1850960534.9337795</v>
      </c>
      <c r="BN250" s="485">
        <f t="shared" si="622"/>
        <v>1433738424205.7283</v>
      </c>
      <c r="BO250" s="485">
        <f>$AC$33-'ICPMS Data'!V251</f>
        <v>9.9999999999999995E-7</v>
      </c>
      <c r="BP250" s="485">
        <f>'ICPMS Data'!V251/$AC$12-1</f>
        <v>-1</v>
      </c>
      <c r="BQ250" s="485">
        <f t="shared" si="623"/>
        <v>8608725199.2922001</v>
      </c>
      <c r="BR250" s="485">
        <f>SQRT($AD$33^2+'ICPMS Data'!W251^2)</f>
        <v>1.0000000000000001E-9</v>
      </c>
      <c r="BS250" s="485" t="e">
        <f>BP250*SQRT(('ICPMS Data'!W251/'ICPMS Data'!V251)^2+($AE$12/$AC$12)^2)</f>
        <v>#DIV/0!</v>
      </c>
      <c r="BT250" s="485" t="e">
        <f t="shared" si="624"/>
        <v>#DIV/0!</v>
      </c>
      <c r="BU250" s="485">
        <f t="shared" si="589"/>
        <v>-13430470.148556642</v>
      </c>
      <c r="BV250" s="485" t="e">
        <f t="shared" si="625"/>
        <v>#DIV/0!</v>
      </c>
      <c r="BW250" s="485">
        <f>AI250*(($AC$21-'ICPMS Data'!X251)/('ICPMS Data'!X251/$AC$13-1))</f>
        <v>-217673186930.44394</v>
      </c>
      <c r="BX250" s="485">
        <f t="shared" si="626"/>
        <v>1691112105561.1543</v>
      </c>
      <c r="BY250" s="485">
        <f>$AC$34-'ICPMS Data'!X251</f>
        <v>9.9999999999999995E-7</v>
      </c>
      <c r="BZ250" s="485">
        <f>'ICPMS Data'!X251/$AC$13-1</f>
        <v>-1</v>
      </c>
      <c r="CA250" s="485">
        <f t="shared" si="627"/>
        <v>13847555888.523577</v>
      </c>
      <c r="CB250" s="485">
        <f>SQRT($AD$34^2+'ICPMS Data'!Y251^2)</f>
        <v>1.0000000000000001E-9</v>
      </c>
      <c r="CC250" s="485" t="e">
        <f>BZ250*SQRT(('ICPMS Data'!Y251/'ICPMS Data'!X251)^2+($AE$13/$AC$13)^2)</f>
        <v>#DIV/0!</v>
      </c>
      <c r="CD250" s="485" t="e">
        <f t="shared" si="628"/>
        <v>#DIV/0!</v>
      </c>
      <c r="CE250" s="485">
        <f>AK250*'ICPMS Data'!Z251</f>
        <v>0</v>
      </c>
      <c r="CF250" s="485" t="e">
        <f>CE250*SQRT((AL250/AK250)^2+('ICPMS Data'!AA251/'ICPMS Data'!Z251)^2)</f>
        <v>#DIV/0!</v>
      </c>
      <c r="CG250" s="213">
        <f t="shared" si="629"/>
        <v>0</v>
      </c>
      <c r="CH250" s="262">
        <f t="shared" si="630"/>
        <v>-3154245083.8977265</v>
      </c>
      <c r="CI250" s="257" t="e">
        <f t="shared" si="631"/>
        <v>#DIV/0!</v>
      </c>
      <c r="CJ250" s="257">
        <f t="shared" si="590"/>
        <v>-22887032.781623054</v>
      </c>
      <c r="CK250" s="257" t="e">
        <f t="shared" si="632"/>
        <v>#DIV/0!</v>
      </c>
      <c r="CL250" s="262">
        <f t="shared" si="633"/>
        <v>-220346849137.9866</v>
      </c>
      <c r="CM250" s="257" t="e">
        <f t="shared" si="634"/>
        <v>#DIV/0!</v>
      </c>
      <c r="CN250" s="262">
        <f t="shared" si="635"/>
        <v>-269331.52955150726</v>
      </c>
      <c r="CO250" s="257" t="e">
        <f t="shared" si="636"/>
        <v>#DIV/0!</v>
      </c>
      <c r="CP250" s="286"/>
      <c r="CQ250" s="218">
        <f t="shared" si="637"/>
        <v>0</v>
      </c>
      <c r="CR250" s="48" t="e">
        <f t="shared" si="638"/>
        <v>#DIV/0!</v>
      </c>
      <c r="CS250" s="219">
        <f t="shared" si="639"/>
        <v>0</v>
      </c>
      <c r="CT250" s="219" t="e">
        <f t="shared" si="640"/>
        <v>#DIV/0!</v>
      </c>
      <c r="CU250" s="323" t="e">
        <f t="shared" si="641"/>
        <v>#DIV/0!</v>
      </c>
      <c r="CV250" s="219">
        <f t="shared" si="642"/>
        <v>0</v>
      </c>
      <c r="CW250" s="219" t="e">
        <f t="shared" si="643"/>
        <v>#DIV/0!</v>
      </c>
      <c r="CX250" s="323" t="e">
        <f t="shared" si="644"/>
        <v>#DIV/0!</v>
      </c>
      <c r="CY250" s="48">
        <f t="shared" si="645"/>
        <v>0</v>
      </c>
      <c r="CZ250" s="48" t="e">
        <f t="shared" si="646"/>
        <v>#DIV/0!</v>
      </c>
      <c r="DA250" s="323" t="e">
        <f t="shared" si="647"/>
        <v>#DIV/0!</v>
      </c>
      <c r="DB250" s="219">
        <f t="shared" si="648"/>
        <v>0</v>
      </c>
      <c r="DC250" s="219">
        <f t="shared" si="649"/>
        <v>0</v>
      </c>
      <c r="DD250" s="213"/>
      <c r="DE250" s="267">
        <f t="shared" si="650"/>
        <v>0</v>
      </c>
      <c r="DF250" s="263" t="e">
        <f t="shared" si="651"/>
        <v>#DIV/0!</v>
      </c>
      <c r="DG250" s="263">
        <f t="shared" si="652"/>
        <v>0</v>
      </c>
      <c r="DH250" s="263" t="e">
        <f t="shared" si="653"/>
        <v>#DIV/0!</v>
      </c>
      <c r="DI250" s="263">
        <f t="shared" si="654"/>
        <v>0</v>
      </c>
      <c r="DJ250" s="268">
        <f t="shared" si="655"/>
        <v>0</v>
      </c>
      <c r="DL250" s="49">
        <f>'He Data'!P252/(1000000000*22413.6)</f>
        <v>0</v>
      </c>
      <c r="DM250" s="45" t="e">
        <f>DL250*('He Data'!Q252/'He Data'!P252)</f>
        <v>#DIV/0!</v>
      </c>
      <c r="DN250" s="50">
        <f t="shared" si="656"/>
        <v>0</v>
      </c>
      <c r="DO250" s="51" t="e">
        <f>DN250*('He Data'!Q252/'He Data'!P252)</f>
        <v>#DIV/0!</v>
      </c>
      <c r="DP250" s="50" t="e">
        <f t="shared" si="657"/>
        <v>#DIV/0!</v>
      </c>
      <c r="DQ250" s="50" t="e">
        <f t="shared" si="658"/>
        <v>#DIV/0!</v>
      </c>
      <c r="DR250" s="50">
        <f>('He Data'!P252/1000000000)*0.0000000008107131194</f>
        <v>0</v>
      </c>
      <c r="DS250" s="50">
        <f>('He Data'!P252/1000000000)/3785.41178*42</f>
        <v>0</v>
      </c>
      <c r="DW250" s="213">
        <f t="shared" si="591"/>
        <v>0</v>
      </c>
      <c r="DX250" s="324" t="e">
        <f t="shared" si="592"/>
        <v>#DIV/0!</v>
      </c>
      <c r="DY250" s="325" t="e">
        <f t="shared" si="659"/>
        <v>#DIV/0!</v>
      </c>
      <c r="DZ250" s="326" t="e">
        <f t="shared" si="660"/>
        <v>#DIV/0!</v>
      </c>
      <c r="EA250" s="326" t="e">
        <f t="shared" si="661"/>
        <v>#DIV/0!</v>
      </c>
      <c r="EB250" s="324" t="e">
        <f t="shared" si="662"/>
        <v>#DIV/0!</v>
      </c>
      <c r="EC250" s="326" t="e">
        <f t="shared" si="663"/>
        <v>#DIV/0!</v>
      </c>
      <c r="ED250" s="324" t="e">
        <f t="shared" si="664"/>
        <v>#DIV/0!</v>
      </c>
      <c r="EE250" s="326"/>
      <c r="EF250" s="457">
        <f>'Picking Information'!B253</f>
        <v>0</v>
      </c>
      <c r="EG250" s="459">
        <f>'Picking Information'!C253</f>
        <v>0</v>
      </c>
      <c r="EH250" s="510">
        <f>IF($EG250="a",'Alpha Ejection Compiler'!G250,IF($EG250="z",'Alpha Ejection Compiler'!N250,IF($EG250="t",'Alpha Ejection Compiler'!U250,IF($EG250="m",'Alpha Ejection Compiler'!AB250,-1))))</f>
        <v>-1</v>
      </c>
      <c r="EI250" s="511">
        <f>'Alpha Ejection Compiler'!E250</f>
        <v>-1</v>
      </c>
      <c r="EJ250" s="30">
        <f>IF($EG250="a",'Alpha Ejection Compiler'!H250,IF($EG250="z",'Alpha Ejection Compiler'!O250,IF($EG250="t",'Alpha Ejection Compiler'!V250,IF($EG250="m",'Alpha Ejection Compiler'!AC250,-1))))</f>
        <v>-1</v>
      </c>
      <c r="EK250" s="30">
        <f>IF($EG250="a",'Alpha Ejection Compiler'!I250,IF($EG250="z",'Alpha Ejection Compiler'!P250,IF($EG250="t",'Alpha Ejection Compiler'!W250,IF($EG250="m",'Alpha Ejection Compiler'!AD250,-1))))</f>
        <v>-1</v>
      </c>
      <c r="EL250" s="30">
        <f>IF($EG250="a",'Alpha Ejection Compiler'!J250,IF($EG250="z",'Alpha Ejection Compiler'!Q250,IF($EG250="t",'Alpha Ejection Compiler'!X250,IF($EG250="m",'Alpha Ejection Compiler'!AE250,-1))))</f>
        <v>-1</v>
      </c>
      <c r="EM250" s="30">
        <f>IF($EG250="a",'Alpha Ejection Compiler'!K250,IF($EG250="z",'Alpha Ejection Compiler'!R250,IF($EG250="t",'Alpha Ejection Compiler'!Y250,IF($EG250="m",'Alpha Ejection Compiler'!AF250,-1))))</f>
        <v>-1</v>
      </c>
      <c r="EN250" s="30">
        <f t="shared" si="665"/>
        <v>-1</v>
      </c>
      <c r="EO250" s="30" t="e">
        <f t="shared" si="666"/>
        <v>#DIV/0!</v>
      </c>
      <c r="EP250" s="213">
        <f t="shared" si="593"/>
        <v>0</v>
      </c>
      <c r="EQ250" s="474" t="e">
        <f t="shared" si="594"/>
        <v>#DIV/0!</v>
      </c>
      <c r="ER250" s="475" t="e">
        <f t="shared" si="667"/>
        <v>#DIV/0!</v>
      </c>
      <c r="ES250" s="473" t="e">
        <f t="shared" si="668"/>
        <v>#DIV/0!</v>
      </c>
      <c r="ET250" s="476" t="e">
        <f t="shared" si="669"/>
        <v>#DIV/0!</v>
      </c>
      <c r="EU250" s="478" t="e">
        <f t="shared" si="670"/>
        <v>#DIV/0!</v>
      </c>
      <c r="EV250" s="477" t="e">
        <f t="shared" si="671"/>
        <v>#DIV/0!</v>
      </c>
      <c r="EW250" s="474" t="e">
        <f t="shared" si="672"/>
        <v>#DIV/0!</v>
      </c>
      <c r="EX250" s="474"/>
      <c r="EZ250" s="128">
        <f t="shared" si="673"/>
        <v>0</v>
      </c>
      <c r="FA250" s="63">
        <f t="shared" si="674"/>
        <v>0</v>
      </c>
      <c r="FB250" s="67">
        <f t="shared" si="675"/>
        <v>0</v>
      </c>
      <c r="FC250" s="63">
        <f t="shared" si="676"/>
        <v>0</v>
      </c>
      <c r="FD250" s="63">
        <f t="shared" si="677"/>
        <v>0</v>
      </c>
      <c r="FE250" s="67" t="e">
        <f t="shared" si="678"/>
        <v>#DIV/0!</v>
      </c>
      <c r="FF250" s="67" t="e">
        <f t="shared" si="679"/>
        <v>#DIV/0!</v>
      </c>
      <c r="FG250" s="64" t="e">
        <f t="shared" si="680"/>
        <v>#DIV/0!</v>
      </c>
      <c r="FH250" s="65" t="e">
        <f t="shared" si="681"/>
        <v>#DIV/0!</v>
      </c>
      <c r="FI250" s="65" t="e">
        <f t="shared" si="682"/>
        <v>#DIV/0!</v>
      </c>
      <c r="FJ250" s="65" t="e">
        <f t="shared" si="683"/>
        <v>#DIV/0!</v>
      </c>
      <c r="FK250" s="63">
        <f t="shared" si="684"/>
        <v>0</v>
      </c>
      <c r="FL250" s="63" t="e">
        <f t="shared" si="685"/>
        <v>#DIV/0!</v>
      </c>
      <c r="FM250" s="63" t="e">
        <f t="shared" si="686"/>
        <v>#DIV/0!</v>
      </c>
      <c r="FN250" s="65" t="e">
        <f t="shared" si="598"/>
        <v>#DIV/0!</v>
      </c>
      <c r="FO250" s="66" t="e">
        <f t="shared" si="687"/>
        <v>#DIV/0!</v>
      </c>
      <c r="FQ250" s="73">
        <f>IF('Picking Information'!U253="Y",'Calculations Page'!FG250,-1)</f>
        <v>-1</v>
      </c>
      <c r="FR250" s="72">
        <f>IF('Picking Information'!U253="Y",'Calculations Page'!FN250,-1)</f>
        <v>-1</v>
      </c>
      <c r="FS250" s="72" t="e">
        <f>IF('Picking Information'!A253="Y",1,'Calculations Page'!X250)</f>
        <v>#DIV/0!</v>
      </c>
      <c r="FT250" s="72">
        <f t="shared" si="596"/>
        <v>99.853999999999999</v>
      </c>
      <c r="FU250" s="72" t="e">
        <f t="shared" si="688"/>
        <v>#DIV/0!</v>
      </c>
      <c r="FV250" s="72" t="e">
        <f t="shared" si="597"/>
        <v>#DIV/0!</v>
      </c>
      <c r="FW250" s="74" t="e">
        <f t="shared" si="689"/>
        <v>#DIV/0!</v>
      </c>
      <c r="FY250" s="79">
        <f t="shared" si="570"/>
        <v>0</v>
      </c>
      <c r="FZ250" s="80" t="e">
        <f t="shared" si="571"/>
        <v>#DIV/0!</v>
      </c>
      <c r="GA250" s="80">
        <f>(DE250/1000)/'Calculations Page'!EH250</f>
        <v>0</v>
      </c>
      <c r="GB250" s="80" t="e">
        <f t="shared" si="572"/>
        <v>#DIV/0!</v>
      </c>
      <c r="GC250" s="80">
        <f>(DG250/1000)/'Calculations Page'!EH250</f>
        <v>0</v>
      </c>
      <c r="GD250" s="80" t="e">
        <f t="shared" si="573"/>
        <v>#DIV/0!</v>
      </c>
      <c r="GE250" s="80">
        <f>(DI250/1000)/'Calculations Page'!EH250</f>
        <v>0</v>
      </c>
      <c r="GF250" s="80" t="e">
        <f t="shared" si="574"/>
        <v>#DIV/0!</v>
      </c>
      <c r="GG250" s="81">
        <f t="shared" si="690"/>
        <v>0</v>
      </c>
      <c r="GH250" s="516">
        <f t="shared" si="575"/>
        <v>0</v>
      </c>
      <c r="GI250" s="515"/>
      <c r="GJ250" s="243"/>
      <c r="GK250" s="85" t="str">
        <f t="shared" si="691"/>
        <v>0.000</v>
      </c>
      <c r="GL250" s="86" t="e">
        <f t="shared" si="692"/>
        <v>#DIV/0!</v>
      </c>
      <c r="GM250" s="86" t="str">
        <f t="shared" si="693"/>
        <v>0.00</v>
      </c>
      <c r="GN250" s="86" t="e">
        <f t="shared" si="694"/>
        <v>#DIV/0!</v>
      </c>
      <c r="GO250" s="86" t="str">
        <f t="shared" si="695"/>
        <v>0.00</v>
      </c>
      <c r="GP250" s="86" t="e">
        <f t="shared" si="696"/>
        <v>#DIV/0!</v>
      </c>
      <c r="GQ250" s="86" t="str">
        <f t="shared" si="697"/>
        <v>0.00</v>
      </c>
      <c r="GR250" s="86" t="e">
        <f t="shared" si="698"/>
        <v>#DIV/0!</v>
      </c>
      <c r="GS250" s="86" t="str">
        <f t="shared" si="699"/>
        <v>-1.00</v>
      </c>
      <c r="GT250" s="86" t="e">
        <f t="shared" si="700"/>
        <v>#DIV/0!</v>
      </c>
      <c r="GU250" s="86" t="e">
        <f t="shared" si="701"/>
        <v>#DIV/0!</v>
      </c>
      <c r="GV250" s="87" t="e">
        <f t="shared" si="702"/>
        <v>#DIV/0!</v>
      </c>
      <c r="GW250" s="87" t="str">
        <f t="shared" si="703"/>
        <v>-1.00</v>
      </c>
      <c r="GX250" s="129"/>
      <c r="GY250" s="93"/>
    </row>
    <row r="251" spans="1:207">
      <c r="A251" s="39">
        <f>'Picking Information'!B254</f>
        <v>0</v>
      </c>
      <c r="B251" s="40">
        <f>'Picking Information'!D254</f>
        <v>0</v>
      </c>
      <c r="C251" s="40">
        <f>'Picking Information'!E254</f>
        <v>0</v>
      </c>
      <c r="D251" s="45">
        <f>'Picking Information'!F254</f>
        <v>0</v>
      </c>
      <c r="E251" s="45">
        <v>1</v>
      </c>
      <c r="F251" s="121">
        <f>'Picking Information'!H254</f>
        <v>0</v>
      </c>
      <c r="G251" s="121">
        <f>'Picking Information'!I254</f>
        <v>0</v>
      </c>
      <c r="H251" s="121">
        <f>'Picking Information'!J254</f>
        <v>0</v>
      </c>
      <c r="I251" s="121">
        <f>'Picking Information'!K254</f>
        <v>0</v>
      </c>
      <c r="J251" s="121">
        <f t="shared" si="599"/>
        <v>0</v>
      </c>
      <c r="K251" s="121">
        <f t="shared" si="600"/>
        <v>0</v>
      </c>
      <c r="L251" s="121">
        <f t="shared" si="601"/>
        <v>0</v>
      </c>
      <c r="M251" s="121">
        <f>IF('Picking Information'!P254="N",'Calculations Page'!F251*1.5,'Calculations Page'!F251)</f>
        <v>0</v>
      </c>
      <c r="N251" s="46">
        <f>'Picking Information'!R254</f>
        <v>0</v>
      </c>
      <c r="O251" s="222"/>
      <c r="P251" s="47">
        <f t="shared" si="602"/>
        <v>0</v>
      </c>
      <c r="Q251" s="306">
        <f t="shared" si="603"/>
        <v>-1</v>
      </c>
      <c r="R251" s="47">
        <f t="shared" si="604"/>
        <v>1</v>
      </c>
      <c r="S251" s="47" t="e">
        <f t="shared" si="605"/>
        <v>#DIV/0!</v>
      </c>
      <c r="T251" s="47" t="e">
        <f t="shared" si="606"/>
        <v>#DIV/0!</v>
      </c>
      <c r="U251" s="47">
        <f t="shared" si="607"/>
        <v>0.77821011673151741</v>
      </c>
      <c r="V251" s="47" t="e">
        <f t="shared" si="608"/>
        <v>#DIV/0!</v>
      </c>
      <c r="W251" s="47" t="e">
        <f t="shared" si="609"/>
        <v>#DIV/0!</v>
      </c>
      <c r="X251" s="239" t="e">
        <f t="shared" si="610"/>
        <v>#DIV/0!</v>
      </c>
      <c r="Y251" s="306">
        <f t="shared" si="576"/>
        <v>-6350.29</v>
      </c>
      <c r="Z251" s="306">
        <f t="shared" si="577"/>
        <v>-5</v>
      </c>
      <c r="AA251" s="192"/>
      <c r="AB251" s="192"/>
      <c r="AC251" s="192"/>
      <c r="AD251" s="192"/>
      <c r="AE251" s="192"/>
      <c r="AF251" s="192"/>
      <c r="AG251" s="251">
        <f t="shared" si="564"/>
        <v>1433738424205.7283</v>
      </c>
      <c r="AH251" s="246">
        <f t="shared" si="611"/>
        <v>8608725199.2922001</v>
      </c>
      <c r="AI251" s="246">
        <f t="shared" si="565"/>
        <v>1691112105561.1543</v>
      </c>
      <c r="AJ251" s="246">
        <f t="shared" si="612"/>
        <v>13847555888.523577</v>
      </c>
      <c r="AK251" s="246">
        <f t="shared" si="566"/>
        <v>174546574.43947619</v>
      </c>
      <c r="AL251" s="246">
        <f t="shared" si="613"/>
        <v>79527107.403615773</v>
      </c>
      <c r="AM251" s="213">
        <f t="shared" si="578"/>
        <v>0</v>
      </c>
      <c r="AN251" s="256">
        <f t="shared" si="614"/>
        <v>1303284548.9639471</v>
      </c>
      <c r="AO251" s="252">
        <f t="shared" si="615"/>
        <v>1433738424205.7283</v>
      </c>
      <c r="AP251" s="252">
        <f t="shared" si="567"/>
        <v>-2.199E-3</v>
      </c>
      <c r="AQ251" s="252">
        <f t="shared" si="568"/>
        <v>-0.99998423165137618</v>
      </c>
      <c r="AR251" s="252">
        <f t="shared" si="616"/>
        <v>8608725199.2922001</v>
      </c>
      <c r="AS251" s="252">
        <f t="shared" si="569"/>
        <v>1.6318924942564423E-4</v>
      </c>
      <c r="AT251" s="252">
        <f t="shared" si="617"/>
        <v>-7.452123257462559E-2</v>
      </c>
      <c r="AU251" s="252">
        <f t="shared" si="618"/>
        <v>137290153.01859486</v>
      </c>
      <c r="AV251" s="252">
        <f t="shared" si="579"/>
        <v>9456562.6330664139</v>
      </c>
      <c r="AW251" s="252">
        <f t="shared" si="619"/>
        <v>996169.97067578149</v>
      </c>
      <c r="AX251" s="252">
        <f t="shared" si="580"/>
        <v>2673662207.5426502</v>
      </c>
      <c r="AY251" s="252">
        <f t="shared" si="581"/>
        <v>1691112105561.1543</v>
      </c>
      <c r="AZ251" s="252">
        <f t="shared" si="582"/>
        <v>-0.13029600894067567</v>
      </c>
      <c r="BA251" s="252">
        <f t="shared" si="583"/>
        <v>-1</v>
      </c>
      <c r="BB251" s="252">
        <f t="shared" si="584"/>
        <v>13847555888.523577</v>
      </c>
      <c r="BC251" s="252">
        <f t="shared" si="585"/>
        <v>5.34545603211162E-4</v>
      </c>
      <c r="BD251" s="252">
        <f t="shared" si="586"/>
        <v>-4.1025163014571245E-3</v>
      </c>
      <c r="BE251" s="252">
        <f t="shared" si="587"/>
        <v>26831629.130094022</v>
      </c>
      <c r="BF251" s="252">
        <f t="shared" si="620"/>
        <v>269331.52955150726</v>
      </c>
      <c r="BG251" s="252">
        <f t="shared" si="621"/>
        <v>124328.76421099737</v>
      </c>
      <c r="BH251" s="213"/>
      <c r="BI251" s="213"/>
      <c r="BJ251" s="213"/>
      <c r="BK251" s="213"/>
      <c r="BL251" s="213">
        <f t="shared" si="588"/>
        <v>0</v>
      </c>
      <c r="BM251" s="485">
        <f>(($AC$20-'ICPMS Data'!V252)/('ICPMS Data'!V252/$AC$12-1)*AG251)</f>
        <v>-1850960534.9337795</v>
      </c>
      <c r="BN251" s="485">
        <f t="shared" si="622"/>
        <v>1433738424205.7283</v>
      </c>
      <c r="BO251" s="485">
        <f>$AC$33-'ICPMS Data'!V252</f>
        <v>9.9999999999999995E-7</v>
      </c>
      <c r="BP251" s="485">
        <f>'ICPMS Data'!V252/$AC$12-1</f>
        <v>-1</v>
      </c>
      <c r="BQ251" s="485">
        <f t="shared" si="623"/>
        <v>8608725199.2922001</v>
      </c>
      <c r="BR251" s="485">
        <f>SQRT($AD$33^2+'ICPMS Data'!W252^2)</f>
        <v>1.0000000000000001E-9</v>
      </c>
      <c r="BS251" s="485" t="e">
        <f>BP251*SQRT(('ICPMS Data'!W252/'ICPMS Data'!V252)^2+($AE$12/$AC$12)^2)</f>
        <v>#DIV/0!</v>
      </c>
      <c r="BT251" s="485" t="e">
        <f t="shared" si="624"/>
        <v>#DIV/0!</v>
      </c>
      <c r="BU251" s="485">
        <f t="shared" si="589"/>
        <v>-13430470.148556642</v>
      </c>
      <c r="BV251" s="485" t="e">
        <f t="shared" si="625"/>
        <v>#DIV/0!</v>
      </c>
      <c r="BW251" s="485">
        <f>AI251*(($AC$21-'ICPMS Data'!X252)/('ICPMS Data'!X252/$AC$13-1))</f>
        <v>-217673186930.44394</v>
      </c>
      <c r="BX251" s="485">
        <f t="shared" si="626"/>
        <v>1691112105561.1543</v>
      </c>
      <c r="BY251" s="485">
        <f>$AC$34-'ICPMS Data'!X252</f>
        <v>9.9999999999999995E-7</v>
      </c>
      <c r="BZ251" s="485">
        <f>'ICPMS Data'!X252/$AC$13-1</f>
        <v>-1</v>
      </c>
      <c r="CA251" s="485">
        <f t="shared" si="627"/>
        <v>13847555888.523577</v>
      </c>
      <c r="CB251" s="485">
        <f>SQRT($AD$34^2+'ICPMS Data'!Y252^2)</f>
        <v>1.0000000000000001E-9</v>
      </c>
      <c r="CC251" s="485" t="e">
        <f>BZ251*SQRT(('ICPMS Data'!Y252/'ICPMS Data'!X252)^2+($AE$13/$AC$13)^2)</f>
        <v>#DIV/0!</v>
      </c>
      <c r="CD251" s="485" t="e">
        <f t="shared" si="628"/>
        <v>#DIV/0!</v>
      </c>
      <c r="CE251" s="485">
        <f>AK251*'ICPMS Data'!Z252</f>
        <v>0</v>
      </c>
      <c r="CF251" s="485" t="e">
        <f>CE251*SQRT((AL251/AK251)^2+('ICPMS Data'!AA252/'ICPMS Data'!Z252)^2)</f>
        <v>#DIV/0!</v>
      </c>
      <c r="CG251" s="213">
        <f t="shared" si="629"/>
        <v>0</v>
      </c>
      <c r="CH251" s="262">
        <f t="shared" si="630"/>
        <v>-3154245083.8977265</v>
      </c>
      <c r="CI251" s="257" t="e">
        <f t="shared" si="631"/>
        <v>#DIV/0!</v>
      </c>
      <c r="CJ251" s="257">
        <f t="shared" si="590"/>
        <v>-22887032.781623054</v>
      </c>
      <c r="CK251" s="257" t="e">
        <f t="shared" si="632"/>
        <v>#DIV/0!</v>
      </c>
      <c r="CL251" s="262">
        <f t="shared" si="633"/>
        <v>-220346849137.9866</v>
      </c>
      <c r="CM251" s="257" t="e">
        <f t="shared" si="634"/>
        <v>#DIV/0!</v>
      </c>
      <c r="CN251" s="262">
        <f t="shared" si="635"/>
        <v>-269331.52955150726</v>
      </c>
      <c r="CO251" s="257" t="e">
        <f t="shared" si="636"/>
        <v>#DIV/0!</v>
      </c>
      <c r="CP251" s="286"/>
      <c r="CQ251" s="218">
        <f t="shared" si="637"/>
        <v>0</v>
      </c>
      <c r="CR251" s="48" t="e">
        <f t="shared" si="638"/>
        <v>#DIV/0!</v>
      </c>
      <c r="CS251" s="219">
        <f t="shared" si="639"/>
        <v>0</v>
      </c>
      <c r="CT251" s="219" t="e">
        <f t="shared" si="640"/>
        <v>#DIV/0!</v>
      </c>
      <c r="CU251" s="323" t="e">
        <f t="shared" si="641"/>
        <v>#DIV/0!</v>
      </c>
      <c r="CV251" s="219">
        <f t="shared" si="642"/>
        <v>0</v>
      </c>
      <c r="CW251" s="219" t="e">
        <f t="shared" si="643"/>
        <v>#DIV/0!</v>
      </c>
      <c r="CX251" s="323" t="e">
        <f t="shared" si="644"/>
        <v>#DIV/0!</v>
      </c>
      <c r="CY251" s="48">
        <f t="shared" si="645"/>
        <v>0</v>
      </c>
      <c r="CZ251" s="48" t="e">
        <f t="shared" si="646"/>
        <v>#DIV/0!</v>
      </c>
      <c r="DA251" s="323" t="e">
        <f t="shared" si="647"/>
        <v>#DIV/0!</v>
      </c>
      <c r="DB251" s="219">
        <f t="shared" si="648"/>
        <v>0</v>
      </c>
      <c r="DC251" s="219">
        <f t="shared" si="649"/>
        <v>0</v>
      </c>
      <c r="DD251" s="213"/>
      <c r="DE251" s="267">
        <f t="shared" si="650"/>
        <v>0</v>
      </c>
      <c r="DF251" s="263" t="e">
        <f t="shared" si="651"/>
        <v>#DIV/0!</v>
      </c>
      <c r="DG251" s="263">
        <f t="shared" si="652"/>
        <v>0</v>
      </c>
      <c r="DH251" s="263" t="e">
        <f t="shared" si="653"/>
        <v>#DIV/0!</v>
      </c>
      <c r="DI251" s="263">
        <f t="shared" si="654"/>
        <v>0</v>
      </c>
      <c r="DJ251" s="268">
        <f t="shared" si="655"/>
        <v>0</v>
      </c>
      <c r="DL251" s="49">
        <f>'He Data'!P253/(1000000000*22413.6)</f>
        <v>0</v>
      </c>
      <c r="DM251" s="45" t="e">
        <f>DL251*('He Data'!Q253/'He Data'!P253)</f>
        <v>#DIV/0!</v>
      </c>
      <c r="DN251" s="50">
        <f t="shared" si="656"/>
        <v>0</v>
      </c>
      <c r="DO251" s="51" t="e">
        <f>DN251*('He Data'!Q253/'He Data'!P253)</f>
        <v>#DIV/0!</v>
      </c>
      <c r="DP251" s="50" t="e">
        <f t="shared" si="657"/>
        <v>#DIV/0!</v>
      </c>
      <c r="DQ251" s="50" t="e">
        <f t="shared" si="658"/>
        <v>#DIV/0!</v>
      </c>
      <c r="DR251" s="50">
        <f>('He Data'!P253/1000000000)*0.0000000008107131194</f>
        <v>0</v>
      </c>
      <c r="DS251" s="50">
        <f>('He Data'!P253/1000000000)/3785.41178*42</f>
        <v>0</v>
      </c>
      <c r="DW251" s="213">
        <f t="shared" si="591"/>
        <v>0</v>
      </c>
      <c r="DX251" s="324" t="e">
        <f t="shared" si="592"/>
        <v>#DIV/0!</v>
      </c>
      <c r="DY251" s="325" t="e">
        <f t="shared" si="659"/>
        <v>#DIV/0!</v>
      </c>
      <c r="DZ251" s="326" t="e">
        <f t="shared" si="660"/>
        <v>#DIV/0!</v>
      </c>
      <c r="EA251" s="326" t="e">
        <f t="shared" si="661"/>
        <v>#DIV/0!</v>
      </c>
      <c r="EB251" s="324" t="e">
        <f t="shared" si="662"/>
        <v>#DIV/0!</v>
      </c>
      <c r="EC251" s="326" t="e">
        <f t="shared" si="663"/>
        <v>#DIV/0!</v>
      </c>
      <c r="ED251" s="324" t="e">
        <f t="shared" si="664"/>
        <v>#DIV/0!</v>
      </c>
      <c r="EE251" s="326"/>
      <c r="EF251" s="457">
        <f>'Picking Information'!B254</f>
        <v>0</v>
      </c>
      <c r="EG251" s="459">
        <f>'Picking Information'!C254</f>
        <v>0</v>
      </c>
      <c r="EH251" s="510">
        <f>IF($EG251="a",'Alpha Ejection Compiler'!G251,IF($EG251="z",'Alpha Ejection Compiler'!N251,IF($EG251="t",'Alpha Ejection Compiler'!U251,IF($EG251="m",'Alpha Ejection Compiler'!AB251,-1))))</f>
        <v>-1</v>
      </c>
      <c r="EI251" s="511">
        <f>'Alpha Ejection Compiler'!E251</f>
        <v>-1</v>
      </c>
      <c r="EJ251" s="30">
        <f>IF($EG251="a",'Alpha Ejection Compiler'!H251,IF($EG251="z",'Alpha Ejection Compiler'!O251,IF($EG251="t",'Alpha Ejection Compiler'!V251,IF($EG251="m",'Alpha Ejection Compiler'!AC251,-1))))</f>
        <v>-1</v>
      </c>
      <c r="EK251" s="30">
        <f>IF($EG251="a",'Alpha Ejection Compiler'!I251,IF($EG251="z",'Alpha Ejection Compiler'!P251,IF($EG251="t",'Alpha Ejection Compiler'!W251,IF($EG251="m",'Alpha Ejection Compiler'!AD251,-1))))</f>
        <v>-1</v>
      </c>
      <c r="EL251" s="30">
        <f>IF($EG251="a",'Alpha Ejection Compiler'!J251,IF($EG251="z",'Alpha Ejection Compiler'!Q251,IF($EG251="t",'Alpha Ejection Compiler'!X251,IF($EG251="m",'Alpha Ejection Compiler'!AE251,-1))))</f>
        <v>-1</v>
      </c>
      <c r="EM251" s="30">
        <f>IF($EG251="a",'Alpha Ejection Compiler'!K251,IF($EG251="z",'Alpha Ejection Compiler'!R251,IF($EG251="t",'Alpha Ejection Compiler'!Y251,IF($EG251="m",'Alpha Ejection Compiler'!AF251,-1))))</f>
        <v>-1</v>
      </c>
      <c r="EN251" s="30">
        <f t="shared" si="665"/>
        <v>-1</v>
      </c>
      <c r="EO251" s="30" t="e">
        <f t="shared" si="666"/>
        <v>#DIV/0!</v>
      </c>
      <c r="EP251" s="213">
        <f t="shared" si="593"/>
        <v>0</v>
      </c>
      <c r="EQ251" s="474" t="e">
        <f t="shared" si="594"/>
        <v>#DIV/0!</v>
      </c>
      <c r="ER251" s="475" t="e">
        <f t="shared" si="667"/>
        <v>#DIV/0!</v>
      </c>
      <c r="ES251" s="473" t="e">
        <f t="shared" si="668"/>
        <v>#DIV/0!</v>
      </c>
      <c r="ET251" s="476" t="e">
        <f t="shared" si="669"/>
        <v>#DIV/0!</v>
      </c>
      <c r="EU251" s="478" t="e">
        <f t="shared" si="670"/>
        <v>#DIV/0!</v>
      </c>
      <c r="EV251" s="477" t="e">
        <f t="shared" si="671"/>
        <v>#DIV/0!</v>
      </c>
      <c r="EW251" s="474" t="e">
        <f t="shared" si="672"/>
        <v>#DIV/0!</v>
      </c>
      <c r="EX251" s="474"/>
      <c r="EZ251" s="128">
        <f t="shared" si="673"/>
        <v>0</v>
      </c>
      <c r="FA251" s="63">
        <f t="shared" si="674"/>
        <v>0</v>
      </c>
      <c r="FB251" s="67">
        <f t="shared" si="675"/>
        <v>0</v>
      </c>
      <c r="FC251" s="63">
        <f t="shared" si="676"/>
        <v>0</v>
      </c>
      <c r="FD251" s="63">
        <f t="shared" si="677"/>
        <v>0</v>
      </c>
      <c r="FE251" s="67" t="e">
        <f t="shared" si="678"/>
        <v>#DIV/0!</v>
      </c>
      <c r="FF251" s="67" t="e">
        <f t="shared" si="679"/>
        <v>#DIV/0!</v>
      </c>
      <c r="FG251" s="64" t="e">
        <f t="shared" si="680"/>
        <v>#DIV/0!</v>
      </c>
      <c r="FH251" s="65" t="e">
        <f t="shared" si="681"/>
        <v>#DIV/0!</v>
      </c>
      <c r="FI251" s="65" t="e">
        <f t="shared" si="682"/>
        <v>#DIV/0!</v>
      </c>
      <c r="FJ251" s="65" t="e">
        <f t="shared" si="683"/>
        <v>#DIV/0!</v>
      </c>
      <c r="FK251" s="63">
        <f t="shared" si="684"/>
        <v>0</v>
      </c>
      <c r="FL251" s="63" t="e">
        <f t="shared" si="685"/>
        <v>#DIV/0!</v>
      </c>
      <c r="FM251" s="63" t="e">
        <f t="shared" si="686"/>
        <v>#DIV/0!</v>
      </c>
      <c r="FN251" s="65" t="e">
        <f t="shared" si="598"/>
        <v>#DIV/0!</v>
      </c>
      <c r="FO251" s="66" t="e">
        <f t="shared" si="687"/>
        <v>#DIV/0!</v>
      </c>
      <c r="FQ251" s="73">
        <f>IF('Picking Information'!U254="Y",'Calculations Page'!FG251,-1)</f>
        <v>-1</v>
      </c>
      <c r="FR251" s="72">
        <f>IF('Picking Information'!U254="Y",'Calculations Page'!FN251,-1)</f>
        <v>-1</v>
      </c>
      <c r="FS251" s="72" t="e">
        <f>IF('Picking Information'!A254="Y",1,'Calculations Page'!X251)</f>
        <v>#DIV/0!</v>
      </c>
      <c r="FT251" s="72">
        <f t="shared" si="596"/>
        <v>99.853999999999999</v>
      </c>
      <c r="FU251" s="72" t="e">
        <f t="shared" si="688"/>
        <v>#DIV/0!</v>
      </c>
      <c r="FV251" s="72" t="e">
        <f t="shared" si="597"/>
        <v>#DIV/0!</v>
      </c>
      <c r="FW251" s="74" t="e">
        <f t="shared" si="689"/>
        <v>#DIV/0!</v>
      </c>
      <c r="FY251" s="79">
        <f t="shared" si="570"/>
        <v>0</v>
      </c>
      <c r="FZ251" s="80" t="e">
        <f t="shared" si="571"/>
        <v>#DIV/0!</v>
      </c>
      <c r="GA251" s="80">
        <f>(DE251/1000)/'Calculations Page'!EH251</f>
        <v>0</v>
      </c>
      <c r="GB251" s="80" t="e">
        <f t="shared" si="572"/>
        <v>#DIV/0!</v>
      </c>
      <c r="GC251" s="80">
        <f>(DG251/1000)/'Calculations Page'!EH251</f>
        <v>0</v>
      </c>
      <c r="GD251" s="80" t="e">
        <f t="shared" si="573"/>
        <v>#DIV/0!</v>
      </c>
      <c r="GE251" s="80">
        <f>(DI251/1000)/'Calculations Page'!EH251</f>
        <v>0</v>
      </c>
      <c r="GF251" s="80" t="e">
        <f t="shared" si="574"/>
        <v>#DIV/0!</v>
      </c>
      <c r="GG251" s="81">
        <f t="shared" si="690"/>
        <v>0</v>
      </c>
      <c r="GH251" s="516">
        <f t="shared" si="575"/>
        <v>0</v>
      </c>
      <c r="GI251" s="515"/>
      <c r="GJ251" s="243"/>
      <c r="GK251" s="85" t="str">
        <f t="shared" si="691"/>
        <v>0.000</v>
      </c>
      <c r="GL251" s="86" t="e">
        <f t="shared" si="692"/>
        <v>#DIV/0!</v>
      </c>
      <c r="GM251" s="86" t="str">
        <f t="shared" si="693"/>
        <v>0.00</v>
      </c>
      <c r="GN251" s="86" t="e">
        <f t="shared" si="694"/>
        <v>#DIV/0!</v>
      </c>
      <c r="GO251" s="86" t="str">
        <f t="shared" si="695"/>
        <v>0.00</v>
      </c>
      <c r="GP251" s="86" t="e">
        <f t="shared" si="696"/>
        <v>#DIV/0!</v>
      </c>
      <c r="GQ251" s="86" t="str">
        <f t="shared" si="697"/>
        <v>0.00</v>
      </c>
      <c r="GR251" s="86" t="e">
        <f t="shared" si="698"/>
        <v>#DIV/0!</v>
      </c>
      <c r="GS251" s="86" t="str">
        <f t="shared" si="699"/>
        <v>-1.00</v>
      </c>
      <c r="GT251" s="86" t="e">
        <f t="shared" si="700"/>
        <v>#DIV/0!</v>
      </c>
      <c r="GU251" s="86" t="e">
        <f t="shared" si="701"/>
        <v>#DIV/0!</v>
      </c>
      <c r="GV251" s="87" t="e">
        <f t="shared" si="702"/>
        <v>#DIV/0!</v>
      </c>
      <c r="GW251" s="87" t="str">
        <f t="shared" si="703"/>
        <v>-1.00</v>
      </c>
      <c r="GX251" s="129"/>
      <c r="GY251" s="93"/>
    </row>
    <row r="252" spans="1:207">
      <c r="A252" s="39">
        <f>'Picking Information'!B255</f>
        <v>0</v>
      </c>
      <c r="B252" s="40">
        <f>'Picking Information'!D255</f>
        <v>0</v>
      </c>
      <c r="C252" s="40">
        <f>'Picking Information'!E255</f>
        <v>0</v>
      </c>
      <c r="D252" s="45">
        <f>'Picking Information'!F255</f>
        <v>0</v>
      </c>
      <c r="E252" s="45">
        <v>1</v>
      </c>
      <c r="F252" s="121">
        <f>'Picking Information'!H255</f>
        <v>0</v>
      </c>
      <c r="G252" s="121">
        <f>'Picking Information'!I255</f>
        <v>0</v>
      </c>
      <c r="H252" s="121">
        <f>'Picking Information'!J255</f>
        <v>0</v>
      </c>
      <c r="I252" s="121">
        <f>'Picking Information'!K255</f>
        <v>0</v>
      </c>
      <c r="J252" s="121">
        <f t="shared" si="599"/>
        <v>0</v>
      </c>
      <c r="K252" s="121">
        <f t="shared" si="600"/>
        <v>0</v>
      </c>
      <c r="L252" s="121">
        <f t="shared" si="601"/>
        <v>0</v>
      </c>
      <c r="M252" s="121">
        <f>IF('Picking Information'!P255="N",'Calculations Page'!F252*1.5,'Calculations Page'!F252)</f>
        <v>0</v>
      </c>
      <c r="N252" s="46">
        <f>'Picking Information'!R255</f>
        <v>0</v>
      </c>
      <c r="O252" s="222"/>
      <c r="P252" s="47">
        <f t="shared" si="602"/>
        <v>0</v>
      </c>
      <c r="Q252" s="306">
        <f t="shared" si="603"/>
        <v>-1</v>
      </c>
      <c r="R252" s="47">
        <f t="shared" si="604"/>
        <v>1</v>
      </c>
      <c r="S252" s="47" t="e">
        <f t="shared" si="605"/>
        <v>#DIV/0!</v>
      </c>
      <c r="T252" s="47" t="e">
        <f t="shared" si="606"/>
        <v>#DIV/0!</v>
      </c>
      <c r="U252" s="47">
        <f t="shared" si="607"/>
        <v>0.77821011673151741</v>
      </c>
      <c r="V252" s="47" t="e">
        <f t="shared" si="608"/>
        <v>#DIV/0!</v>
      </c>
      <c r="W252" s="47" t="e">
        <f t="shared" si="609"/>
        <v>#DIV/0!</v>
      </c>
      <c r="X252" s="239" t="e">
        <f t="shared" si="610"/>
        <v>#DIV/0!</v>
      </c>
      <c r="Y252" s="306">
        <f t="shared" si="576"/>
        <v>-6350.29</v>
      </c>
      <c r="Z252" s="306">
        <f t="shared" si="577"/>
        <v>-5</v>
      </c>
      <c r="AA252" s="192"/>
      <c r="AB252" s="192"/>
      <c r="AC252" s="192"/>
      <c r="AD252" s="192"/>
      <c r="AE252" s="192"/>
      <c r="AF252" s="192"/>
      <c r="AG252" s="251">
        <f t="shared" si="564"/>
        <v>1433738424205.7283</v>
      </c>
      <c r="AH252" s="246">
        <f t="shared" si="611"/>
        <v>8608725199.2922001</v>
      </c>
      <c r="AI252" s="246">
        <f t="shared" si="565"/>
        <v>1691112105561.1543</v>
      </c>
      <c r="AJ252" s="246">
        <f t="shared" si="612"/>
        <v>13847555888.523577</v>
      </c>
      <c r="AK252" s="246">
        <f t="shared" si="566"/>
        <v>174546574.43947619</v>
      </c>
      <c r="AL252" s="246">
        <f t="shared" si="613"/>
        <v>79527107.403615773</v>
      </c>
      <c r="AM252" s="213">
        <f t="shared" si="578"/>
        <v>0</v>
      </c>
      <c r="AN252" s="256">
        <f t="shared" si="614"/>
        <v>1303284548.9639471</v>
      </c>
      <c r="AO252" s="252">
        <f t="shared" si="615"/>
        <v>1433738424205.7283</v>
      </c>
      <c r="AP252" s="252">
        <f t="shared" si="567"/>
        <v>-2.199E-3</v>
      </c>
      <c r="AQ252" s="252">
        <f t="shared" si="568"/>
        <v>-0.99998423165137618</v>
      </c>
      <c r="AR252" s="252">
        <f t="shared" si="616"/>
        <v>8608725199.2922001</v>
      </c>
      <c r="AS252" s="252">
        <f t="shared" si="569"/>
        <v>1.6318924942564423E-4</v>
      </c>
      <c r="AT252" s="252">
        <f t="shared" si="617"/>
        <v>-7.452123257462559E-2</v>
      </c>
      <c r="AU252" s="252">
        <f t="shared" si="618"/>
        <v>137290153.01859486</v>
      </c>
      <c r="AV252" s="252">
        <f t="shared" si="579"/>
        <v>9456562.6330664139</v>
      </c>
      <c r="AW252" s="252">
        <f t="shared" si="619"/>
        <v>996169.97067578149</v>
      </c>
      <c r="AX252" s="252">
        <f t="shared" si="580"/>
        <v>2673662207.5426502</v>
      </c>
      <c r="AY252" s="252">
        <f t="shared" si="581"/>
        <v>1691112105561.1543</v>
      </c>
      <c r="AZ252" s="252">
        <f t="shared" si="582"/>
        <v>-0.13029600894067567</v>
      </c>
      <c r="BA252" s="252">
        <f t="shared" si="583"/>
        <v>-1</v>
      </c>
      <c r="BB252" s="252">
        <f t="shared" si="584"/>
        <v>13847555888.523577</v>
      </c>
      <c r="BC252" s="252">
        <f t="shared" si="585"/>
        <v>5.34545603211162E-4</v>
      </c>
      <c r="BD252" s="252">
        <f t="shared" si="586"/>
        <v>-4.1025163014571245E-3</v>
      </c>
      <c r="BE252" s="252">
        <f t="shared" si="587"/>
        <v>26831629.130094022</v>
      </c>
      <c r="BF252" s="252">
        <f t="shared" si="620"/>
        <v>269331.52955150726</v>
      </c>
      <c r="BG252" s="252">
        <f t="shared" si="621"/>
        <v>124328.76421099737</v>
      </c>
      <c r="BH252" s="213"/>
      <c r="BI252" s="213"/>
      <c r="BJ252" s="213"/>
      <c r="BK252" s="213"/>
      <c r="BL252" s="213">
        <f t="shared" si="588"/>
        <v>0</v>
      </c>
      <c r="BM252" s="485">
        <f>(($AC$20-'ICPMS Data'!V253)/('ICPMS Data'!V253/$AC$12-1)*AG252)</f>
        <v>-1850960534.9337795</v>
      </c>
      <c r="BN252" s="485">
        <f t="shared" si="622"/>
        <v>1433738424205.7283</v>
      </c>
      <c r="BO252" s="485">
        <f>$AC$33-'ICPMS Data'!V253</f>
        <v>9.9999999999999995E-7</v>
      </c>
      <c r="BP252" s="485">
        <f>'ICPMS Data'!V253/$AC$12-1</f>
        <v>-1</v>
      </c>
      <c r="BQ252" s="485">
        <f t="shared" si="623"/>
        <v>8608725199.2922001</v>
      </c>
      <c r="BR252" s="485">
        <f>SQRT($AD$33^2+'ICPMS Data'!W253^2)</f>
        <v>1.0000000000000001E-9</v>
      </c>
      <c r="BS252" s="485" t="e">
        <f>BP252*SQRT(('ICPMS Data'!W253/'ICPMS Data'!V253)^2+($AE$12/$AC$12)^2)</f>
        <v>#DIV/0!</v>
      </c>
      <c r="BT252" s="485" t="e">
        <f t="shared" si="624"/>
        <v>#DIV/0!</v>
      </c>
      <c r="BU252" s="485">
        <f t="shared" si="589"/>
        <v>-13430470.148556642</v>
      </c>
      <c r="BV252" s="485" t="e">
        <f t="shared" si="625"/>
        <v>#DIV/0!</v>
      </c>
      <c r="BW252" s="485">
        <f>AI252*(($AC$21-'ICPMS Data'!X253)/('ICPMS Data'!X253/$AC$13-1))</f>
        <v>-217673186930.44394</v>
      </c>
      <c r="BX252" s="485">
        <f t="shared" si="626"/>
        <v>1691112105561.1543</v>
      </c>
      <c r="BY252" s="485">
        <f>$AC$34-'ICPMS Data'!X253</f>
        <v>9.9999999999999995E-7</v>
      </c>
      <c r="BZ252" s="485">
        <f>'ICPMS Data'!X253/$AC$13-1</f>
        <v>-1</v>
      </c>
      <c r="CA252" s="485">
        <f t="shared" si="627"/>
        <v>13847555888.523577</v>
      </c>
      <c r="CB252" s="485">
        <f>SQRT($AD$34^2+'ICPMS Data'!Y253^2)</f>
        <v>1.0000000000000001E-9</v>
      </c>
      <c r="CC252" s="485" t="e">
        <f>BZ252*SQRT(('ICPMS Data'!Y253/'ICPMS Data'!X253)^2+($AE$13/$AC$13)^2)</f>
        <v>#DIV/0!</v>
      </c>
      <c r="CD252" s="485" t="e">
        <f t="shared" si="628"/>
        <v>#DIV/0!</v>
      </c>
      <c r="CE252" s="485">
        <f>AK252*'ICPMS Data'!Z253</f>
        <v>0</v>
      </c>
      <c r="CF252" s="485" t="e">
        <f>CE252*SQRT((AL252/AK252)^2+('ICPMS Data'!AA253/'ICPMS Data'!Z253)^2)</f>
        <v>#DIV/0!</v>
      </c>
      <c r="CG252" s="213">
        <f t="shared" si="629"/>
        <v>0</v>
      </c>
      <c r="CH252" s="262">
        <f t="shared" si="630"/>
        <v>-3154245083.8977265</v>
      </c>
      <c r="CI252" s="257" t="e">
        <f t="shared" si="631"/>
        <v>#DIV/0!</v>
      </c>
      <c r="CJ252" s="257">
        <f t="shared" si="590"/>
        <v>-22887032.781623054</v>
      </c>
      <c r="CK252" s="257" t="e">
        <f t="shared" si="632"/>
        <v>#DIV/0!</v>
      </c>
      <c r="CL252" s="262">
        <f t="shared" si="633"/>
        <v>-220346849137.9866</v>
      </c>
      <c r="CM252" s="257" t="e">
        <f t="shared" si="634"/>
        <v>#DIV/0!</v>
      </c>
      <c r="CN252" s="262">
        <f t="shared" si="635"/>
        <v>-269331.52955150726</v>
      </c>
      <c r="CO252" s="257" t="e">
        <f t="shared" si="636"/>
        <v>#DIV/0!</v>
      </c>
      <c r="CP252" s="286"/>
      <c r="CQ252" s="218">
        <f t="shared" si="637"/>
        <v>0</v>
      </c>
      <c r="CR252" s="48" t="e">
        <f t="shared" si="638"/>
        <v>#DIV/0!</v>
      </c>
      <c r="CS252" s="219">
        <f t="shared" si="639"/>
        <v>0</v>
      </c>
      <c r="CT252" s="219" t="e">
        <f t="shared" si="640"/>
        <v>#DIV/0!</v>
      </c>
      <c r="CU252" s="323" t="e">
        <f t="shared" si="641"/>
        <v>#DIV/0!</v>
      </c>
      <c r="CV252" s="219">
        <f t="shared" si="642"/>
        <v>0</v>
      </c>
      <c r="CW252" s="219" t="e">
        <f t="shared" si="643"/>
        <v>#DIV/0!</v>
      </c>
      <c r="CX252" s="323" t="e">
        <f t="shared" si="644"/>
        <v>#DIV/0!</v>
      </c>
      <c r="CY252" s="48">
        <f t="shared" si="645"/>
        <v>0</v>
      </c>
      <c r="CZ252" s="48" t="e">
        <f t="shared" si="646"/>
        <v>#DIV/0!</v>
      </c>
      <c r="DA252" s="323" t="e">
        <f t="shared" si="647"/>
        <v>#DIV/0!</v>
      </c>
      <c r="DB252" s="219">
        <f t="shared" si="648"/>
        <v>0</v>
      </c>
      <c r="DC252" s="219">
        <f t="shared" si="649"/>
        <v>0</v>
      </c>
      <c r="DD252" s="213"/>
      <c r="DE252" s="267">
        <f t="shared" si="650"/>
        <v>0</v>
      </c>
      <c r="DF252" s="263" t="e">
        <f t="shared" si="651"/>
        <v>#DIV/0!</v>
      </c>
      <c r="DG252" s="263">
        <f t="shared" si="652"/>
        <v>0</v>
      </c>
      <c r="DH252" s="263" t="e">
        <f t="shared" si="653"/>
        <v>#DIV/0!</v>
      </c>
      <c r="DI252" s="263">
        <f t="shared" si="654"/>
        <v>0</v>
      </c>
      <c r="DJ252" s="268">
        <f t="shared" si="655"/>
        <v>0</v>
      </c>
      <c r="DL252" s="49">
        <f>'He Data'!P254/(1000000000*22413.6)</f>
        <v>0</v>
      </c>
      <c r="DM252" s="45" t="e">
        <f>DL252*('He Data'!Q254/'He Data'!P254)</f>
        <v>#DIV/0!</v>
      </c>
      <c r="DN252" s="50">
        <f t="shared" si="656"/>
        <v>0</v>
      </c>
      <c r="DO252" s="51" t="e">
        <f>DN252*('He Data'!Q254/'He Data'!P254)</f>
        <v>#DIV/0!</v>
      </c>
      <c r="DP252" s="50" t="e">
        <f t="shared" si="657"/>
        <v>#DIV/0!</v>
      </c>
      <c r="DQ252" s="50" t="e">
        <f t="shared" si="658"/>
        <v>#DIV/0!</v>
      </c>
      <c r="DR252" s="50">
        <f>('He Data'!P254/1000000000)*0.0000000008107131194</f>
        <v>0</v>
      </c>
      <c r="DS252" s="50">
        <f>('He Data'!P254/1000000000)/3785.41178*42</f>
        <v>0</v>
      </c>
      <c r="DW252" s="213">
        <f t="shared" si="591"/>
        <v>0</v>
      </c>
      <c r="DX252" s="324" t="e">
        <f t="shared" si="592"/>
        <v>#DIV/0!</v>
      </c>
      <c r="DY252" s="325" t="e">
        <f t="shared" si="659"/>
        <v>#DIV/0!</v>
      </c>
      <c r="DZ252" s="326" t="e">
        <f t="shared" si="660"/>
        <v>#DIV/0!</v>
      </c>
      <c r="EA252" s="326" t="e">
        <f t="shared" si="661"/>
        <v>#DIV/0!</v>
      </c>
      <c r="EB252" s="324" t="e">
        <f t="shared" si="662"/>
        <v>#DIV/0!</v>
      </c>
      <c r="EC252" s="326" t="e">
        <f t="shared" si="663"/>
        <v>#DIV/0!</v>
      </c>
      <c r="ED252" s="324" t="e">
        <f t="shared" si="664"/>
        <v>#DIV/0!</v>
      </c>
      <c r="EE252" s="326"/>
      <c r="EF252" s="457">
        <f>'Picking Information'!B255</f>
        <v>0</v>
      </c>
      <c r="EG252" s="459">
        <f>'Picking Information'!C255</f>
        <v>0</v>
      </c>
      <c r="EH252" s="510">
        <f>IF($EG252="a",'Alpha Ejection Compiler'!G252,IF($EG252="z",'Alpha Ejection Compiler'!N252,IF($EG252="t",'Alpha Ejection Compiler'!U252,IF($EG252="m",'Alpha Ejection Compiler'!AB252,-1))))</f>
        <v>-1</v>
      </c>
      <c r="EI252" s="511">
        <f>'Alpha Ejection Compiler'!E252</f>
        <v>-1</v>
      </c>
      <c r="EJ252" s="30">
        <f>IF($EG252="a",'Alpha Ejection Compiler'!H252,IF($EG252="z",'Alpha Ejection Compiler'!O252,IF($EG252="t",'Alpha Ejection Compiler'!V252,IF($EG252="m",'Alpha Ejection Compiler'!AC252,-1))))</f>
        <v>-1</v>
      </c>
      <c r="EK252" s="30">
        <f>IF($EG252="a",'Alpha Ejection Compiler'!I252,IF($EG252="z",'Alpha Ejection Compiler'!P252,IF($EG252="t",'Alpha Ejection Compiler'!W252,IF($EG252="m",'Alpha Ejection Compiler'!AD252,-1))))</f>
        <v>-1</v>
      </c>
      <c r="EL252" s="30">
        <f>IF($EG252="a",'Alpha Ejection Compiler'!J252,IF($EG252="z",'Alpha Ejection Compiler'!Q252,IF($EG252="t",'Alpha Ejection Compiler'!X252,IF($EG252="m",'Alpha Ejection Compiler'!AE252,-1))))</f>
        <v>-1</v>
      </c>
      <c r="EM252" s="30">
        <f>IF($EG252="a",'Alpha Ejection Compiler'!K252,IF($EG252="z",'Alpha Ejection Compiler'!R252,IF($EG252="t",'Alpha Ejection Compiler'!Y252,IF($EG252="m",'Alpha Ejection Compiler'!AF252,-1))))</f>
        <v>-1</v>
      </c>
      <c r="EN252" s="30">
        <f t="shared" si="665"/>
        <v>-1</v>
      </c>
      <c r="EO252" s="30" t="e">
        <f t="shared" si="666"/>
        <v>#DIV/0!</v>
      </c>
      <c r="EP252" s="213">
        <f t="shared" si="593"/>
        <v>0</v>
      </c>
      <c r="EQ252" s="474" t="e">
        <f t="shared" si="594"/>
        <v>#DIV/0!</v>
      </c>
      <c r="ER252" s="475" t="e">
        <f t="shared" si="667"/>
        <v>#DIV/0!</v>
      </c>
      <c r="ES252" s="473" t="e">
        <f t="shared" si="668"/>
        <v>#DIV/0!</v>
      </c>
      <c r="ET252" s="476" t="e">
        <f t="shared" si="669"/>
        <v>#DIV/0!</v>
      </c>
      <c r="EU252" s="478" t="e">
        <f t="shared" si="670"/>
        <v>#DIV/0!</v>
      </c>
      <c r="EV252" s="477" t="e">
        <f t="shared" si="671"/>
        <v>#DIV/0!</v>
      </c>
      <c r="EW252" s="474" t="e">
        <f t="shared" si="672"/>
        <v>#DIV/0!</v>
      </c>
      <c r="EX252" s="474"/>
      <c r="EZ252" s="128">
        <f t="shared" si="673"/>
        <v>0</v>
      </c>
      <c r="FA252" s="63">
        <f t="shared" si="674"/>
        <v>0</v>
      </c>
      <c r="FB252" s="67">
        <f t="shared" si="675"/>
        <v>0</v>
      </c>
      <c r="FC252" s="63">
        <f t="shared" si="676"/>
        <v>0</v>
      </c>
      <c r="FD252" s="63">
        <f t="shared" si="677"/>
        <v>0</v>
      </c>
      <c r="FE252" s="67" t="e">
        <f t="shared" si="678"/>
        <v>#DIV/0!</v>
      </c>
      <c r="FF252" s="67" t="e">
        <f t="shared" si="679"/>
        <v>#DIV/0!</v>
      </c>
      <c r="FG252" s="64" t="e">
        <f t="shared" si="680"/>
        <v>#DIV/0!</v>
      </c>
      <c r="FH252" s="65" t="e">
        <f t="shared" si="681"/>
        <v>#DIV/0!</v>
      </c>
      <c r="FI252" s="65" t="e">
        <f t="shared" si="682"/>
        <v>#DIV/0!</v>
      </c>
      <c r="FJ252" s="65" t="e">
        <f t="shared" si="683"/>
        <v>#DIV/0!</v>
      </c>
      <c r="FK252" s="63">
        <f t="shared" si="684"/>
        <v>0</v>
      </c>
      <c r="FL252" s="63" t="e">
        <f t="shared" si="685"/>
        <v>#DIV/0!</v>
      </c>
      <c r="FM252" s="63" t="e">
        <f t="shared" si="686"/>
        <v>#DIV/0!</v>
      </c>
      <c r="FN252" s="65" t="e">
        <f t="shared" si="598"/>
        <v>#DIV/0!</v>
      </c>
      <c r="FO252" s="66" t="e">
        <f t="shared" si="687"/>
        <v>#DIV/0!</v>
      </c>
      <c r="FQ252" s="73">
        <f>IF('Picking Information'!U255="Y",'Calculations Page'!FG252,-1)</f>
        <v>-1</v>
      </c>
      <c r="FR252" s="72">
        <f>IF('Picking Information'!U255="Y",'Calculations Page'!FN252,-1)</f>
        <v>-1</v>
      </c>
      <c r="FS252" s="72" t="e">
        <f>IF('Picking Information'!A255="Y",1,'Calculations Page'!X252)</f>
        <v>#DIV/0!</v>
      </c>
      <c r="FT252" s="72">
        <f t="shared" si="596"/>
        <v>99.853999999999999</v>
      </c>
      <c r="FU252" s="72" t="e">
        <f t="shared" si="688"/>
        <v>#DIV/0!</v>
      </c>
      <c r="FV252" s="72" t="e">
        <f t="shared" si="597"/>
        <v>#DIV/0!</v>
      </c>
      <c r="FW252" s="74" t="e">
        <f t="shared" si="689"/>
        <v>#DIV/0!</v>
      </c>
      <c r="FY252" s="79">
        <f t="shared" si="570"/>
        <v>0</v>
      </c>
      <c r="FZ252" s="80" t="e">
        <f t="shared" si="571"/>
        <v>#DIV/0!</v>
      </c>
      <c r="GA252" s="80">
        <f>(DE252/1000)/'Calculations Page'!EH252</f>
        <v>0</v>
      </c>
      <c r="GB252" s="80" t="e">
        <f t="shared" si="572"/>
        <v>#DIV/0!</v>
      </c>
      <c r="GC252" s="80">
        <f>(DG252/1000)/'Calculations Page'!EH252</f>
        <v>0</v>
      </c>
      <c r="GD252" s="80" t="e">
        <f t="shared" si="573"/>
        <v>#DIV/0!</v>
      </c>
      <c r="GE252" s="80">
        <f>(DI252/1000)/'Calculations Page'!EH252</f>
        <v>0</v>
      </c>
      <c r="GF252" s="80" t="e">
        <f t="shared" si="574"/>
        <v>#DIV/0!</v>
      </c>
      <c r="GG252" s="81">
        <f t="shared" si="690"/>
        <v>0</v>
      </c>
      <c r="GH252" s="516">
        <f t="shared" si="575"/>
        <v>0</v>
      </c>
      <c r="GI252" s="515"/>
      <c r="GJ252" s="243"/>
      <c r="GK252" s="85" t="str">
        <f t="shared" si="691"/>
        <v>0.000</v>
      </c>
      <c r="GL252" s="86" t="e">
        <f t="shared" si="692"/>
        <v>#DIV/0!</v>
      </c>
      <c r="GM252" s="86" t="str">
        <f t="shared" si="693"/>
        <v>0.00</v>
      </c>
      <c r="GN252" s="86" t="e">
        <f t="shared" si="694"/>
        <v>#DIV/0!</v>
      </c>
      <c r="GO252" s="86" t="str">
        <f t="shared" si="695"/>
        <v>0.00</v>
      </c>
      <c r="GP252" s="86" t="e">
        <f t="shared" si="696"/>
        <v>#DIV/0!</v>
      </c>
      <c r="GQ252" s="86" t="str">
        <f t="shared" si="697"/>
        <v>0.00</v>
      </c>
      <c r="GR252" s="86" t="e">
        <f t="shared" si="698"/>
        <v>#DIV/0!</v>
      </c>
      <c r="GS252" s="86" t="str">
        <f t="shared" si="699"/>
        <v>-1.00</v>
      </c>
      <c r="GT252" s="86" t="e">
        <f t="shared" si="700"/>
        <v>#DIV/0!</v>
      </c>
      <c r="GU252" s="86" t="e">
        <f t="shared" si="701"/>
        <v>#DIV/0!</v>
      </c>
      <c r="GV252" s="87" t="e">
        <f t="shared" si="702"/>
        <v>#DIV/0!</v>
      </c>
      <c r="GW252" s="87" t="str">
        <f t="shared" si="703"/>
        <v>-1.00</v>
      </c>
      <c r="GX252" s="129"/>
      <c r="GY252" s="93"/>
    </row>
    <row r="253" spans="1:207">
      <c r="A253" s="39">
        <f>'Picking Information'!B256</f>
        <v>0</v>
      </c>
      <c r="B253" s="40">
        <f>'Picking Information'!D256</f>
        <v>0</v>
      </c>
      <c r="C253" s="40">
        <f>'Picking Information'!E256</f>
        <v>0</v>
      </c>
      <c r="D253" s="45">
        <f>'Picking Information'!F256</f>
        <v>0</v>
      </c>
      <c r="E253" s="45">
        <v>1</v>
      </c>
      <c r="F253" s="121">
        <f>'Picking Information'!H256</f>
        <v>0</v>
      </c>
      <c r="G253" s="121">
        <f>'Picking Information'!I256</f>
        <v>0</v>
      </c>
      <c r="H253" s="121">
        <f>'Picking Information'!J256</f>
        <v>0</v>
      </c>
      <c r="I253" s="121">
        <f>'Picking Information'!K256</f>
        <v>0</v>
      </c>
      <c r="J253" s="121">
        <f t="shared" si="599"/>
        <v>0</v>
      </c>
      <c r="K253" s="121">
        <f t="shared" si="600"/>
        <v>0</v>
      </c>
      <c r="L253" s="121">
        <f t="shared" si="601"/>
        <v>0</v>
      </c>
      <c r="M253" s="121">
        <f>IF('Picking Information'!P256="N",'Calculations Page'!F253*1.5,'Calculations Page'!F253)</f>
        <v>0</v>
      </c>
      <c r="N253" s="46">
        <f>'Picking Information'!R256</f>
        <v>0</v>
      </c>
      <c r="O253" s="222"/>
      <c r="P253" s="47">
        <f t="shared" si="602"/>
        <v>0</v>
      </c>
      <c r="Q253" s="306">
        <f t="shared" si="603"/>
        <v>-1</v>
      </c>
      <c r="R253" s="47">
        <f t="shared" si="604"/>
        <v>1</v>
      </c>
      <c r="S253" s="47" t="e">
        <f t="shared" si="605"/>
        <v>#DIV/0!</v>
      </c>
      <c r="T253" s="47" t="e">
        <f t="shared" si="606"/>
        <v>#DIV/0!</v>
      </c>
      <c r="U253" s="47">
        <f t="shared" si="607"/>
        <v>0.77821011673151741</v>
      </c>
      <c r="V253" s="47" t="e">
        <f t="shared" si="608"/>
        <v>#DIV/0!</v>
      </c>
      <c r="W253" s="47" t="e">
        <f t="shared" si="609"/>
        <v>#DIV/0!</v>
      </c>
      <c r="X253" s="239" t="e">
        <f t="shared" si="610"/>
        <v>#DIV/0!</v>
      </c>
      <c r="Y253" s="306">
        <f t="shared" si="576"/>
        <v>-6350.29</v>
      </c>
      <c r="Z253" s="306">
        <f t="shared" si="577"/>
        <v>-5</v>
      </c>
      <c r="AA253" s="192"/>
      <c r="AB253" s="192"/>
      <c r="AC253" s="192"/>
      <c r="AD253" s="192"/>
      <c r="AE253" s="192"/>
      <c r="AF253" s="192"/>
      <c r="AG253" s="251">
        <f t="shared" si="564"/>
        <v>1433738424205.7283</v>
      </c>
      <c r="AH253" s="246">
        <f t="shared" si="611"/>
        <v>8608725199.2922001</v>
      </c>
      <c r="AI253" s="246">
        <f t="shared" si="565"/>
        <v>1691112105561.1543</v>
      </c>
      <c r="AJ253" s="246">
        <f t="shared" si="612"/>
        <v>13847555888.523577</v>
      </c>
      <c r="AK253" s="246">
        <f t="shared" si="566"/>
        <v>174546574.43947619</v>
      </c>
      <c r="AL253" s="246">
        <f t="shared" si="613"/>
        <v>79527107.403615773</v>
      </c>
      <c r="AM253" s="213">
        <f t="shared" si="578"/>
        <v>0</v>
      </c>
      <c r="AN253" s="256">
        <f t="shared" si="614"/>
        <v>1303284548.9639471</v>
      </c>
      <c r="AO253" s="252">
        <f t="shared" si="615"/>
        <v>1433738424205.7283</v>
      </c>
      <c r="AP253" s="252">
        <f t="shared" si="567"/>
        <v>-2.199E-3</v>
      </c>
      <c r="AQ253" s="252">
        <f t="shared" si="568"/>
        <v>-0.99998423165137618</v>
      </c>
      <c r="AR253" s="252">
        <f t="shared" si="616"/>
        <v>8608725199.2922001</v>
      </c>
      <c r="AS253" s="252">
        <f t="shared" si="569"/>
        <v>1.6318924942564423E-4</v>
      </c>
      <c r="AT253" s="252">
        <f t="shared" si="617"/>
        <v>-7.452123257462559E-2</v>
      </c>
      <c r="AU253" s="252">
        <f t="shared" si="618"/>
        <v>137290153.01859486</v>
      </c>
      <c r="AV253" s="252">
        <f t="shared" si="579"/>
        <v>9456562.6330664139</v>
      </c>
      <c r="AW253" s="252">
        <f t="shared" si="619"/>
        <v>996169.97067578149</v>
      </c>
      <c r="AX253" s="252">
        <f t="shared" si="580"/>
        <v>2673662207.5426502</v>
      </c>
      <c r="AY253" s="252">
        <f t="shared" si="581"/>
        <v>1691112105561.1543</v>
      </c>
      <c r="AZ253" s="252">
        <f t="shared" si="582"/>
        <v>-0.13029600894067567</v>
      </c>
      <c r="BA253" s="252">
        <f t="shared" si="583"/>
        <v>-1</v>
      </c>
      <c r="BB253" s="252">
        <f t="shared" si="584"/>
        <v>13847555888.523577</v>
      </c>
      <c r="BC253" s="252">
        <f t="shared" si="585"/>
        <v>5.34545603211162E-4</v>
      </c>
      <c r="BD253" s="252">
        <f t="shared" si="586"/>
        <v>-4.1025163014571245E-3</v>
      </c>
      <c r="BE253" s="252">
        <f t="shared" si="587"/>
        <v>26831629.130094022</v>
      </c>
      <c r="BF253" s="252">
        <f t="shared" si="620"/>
        <v>269331.52955150726</v>
      </c>
      <c r="BG253" s="252">
        <f t="shared" si="621"/>
        <v>124328.76421099737</v>
      </c>
      <c r="BH253" s="213"/>
      <c r="BI253" s="213"/>
      <c r="BJ253" s="213"/>
      <c r="BK253" s="213"/>
      <c r="BL253" s="213">
        <f t="shared" si="588"/>
        <v>0</v>
      </c>
      <c r="BM253" s="485">
        <f>(($AC$20-'ICPMS Data'!V254)/('ICPMS Data'!V254/$AC$12-1)*AG253)</f>
        <v>-1850960534.9337795</v>
      </c>
      <c r="BN253" s="485">
        <f t="shared" si="622"/>
        <v>1433738424205.7283</v>
      </c>
      <c r="BO253" s="485">
        <f>$AC$33-'ICPMS Data'!V254</f>
        <v>9.9999999999999995E-7</v>
      </c>
      <c r="BP253" s="485">
        <f>'ICPMS Data'!V254/$AC$12-1</f>
        <v>-1</v>
      </c>
      <c r="BQ253" s="485">
        <f t="shared" si="623"/>
        <v>8608725199.2922001</v>
      </c>
      <c r="BR253" s="485">
        <f>SQRT($AD$33^2+'ICPMS Data'!W254^2)</f>
        <v>1.0000000000000001E-9</v>
      </c>
      <c r="BS253" s="485" t="e">
        <f>BP253*SQRT(('ICPMS Data'!W254/'ICPMS Data'!V254)^2+($AE$12/$AC$12)^2)</f>
        <v>#DIV/0!</v>
      </c>
      <c r="BT253" s="485" t="e">
        <f t="shared" si="624"/>
        <v>#DIV/0!</v>
      </c>
      <c r="BU253" s="485">
        <f t="shared" si="589"/>
        <v>-13430470.148556642</v>
      </c>
      <c r="BV253" s="485" t="e">
        <f t="shared" si="625"/>
        <v>#DIV/0!</v>
      </c>
      <c r="BW253" s="485">
        <f>AI253*(($AC$21-'ICPMS Data'!X254)/('ICPMS Data'!X254/$AC$13-1))</f>
        <v>-217673186930.44394</v>
      </c>
      <c r="BX253" s="485">
        <f t="shared" si="626"/>
        <v>1691112105561.1543</v>
      </c>
      <c r="BY253" s="485">
        <f>$AC$34-'ICPMS Data'!X254</f>
        <v>9.9999999999999995E-7</v>
      </c>
      <c r="BZ253" s="485">
        <f>'ICPMS Data'!X254/$AC$13-1</f>
        <v>-1</v>
      </c>
      <c r="CA253" s="485">
        <f t="shared" si="627"/>
        <v>13847555888.523577</v>
      </c>
      <c r="CB253" s="485">
        <f>SQRT($AD$34^2+'ICPMS Data'!Y254^2)</f>
        <v>1.0000000000000001E-9</v>
      </c>
      <c r="CC253" s="485" t="e">
        <f>BZ253*SQRT(('ICPMS Data'!Y254/'ICPMS Data'!X254)^2+($AE$13/$AC$13)^2)</f>
        <v>#DIV/0!</v>
      </c>
      <c r="CD253" s="485" t="e">
        <f t="shared" si="628"/>
        <v>#DIV/0!</v>
      </c>
      <c r="CE253" s="485">
        <f>AK253*'ICPMS Data'!Z254</f>
        <v>0</v>
      </c>
      <c r="CF253" s="485" t="e">
        <f>CE253*SQRT((AL253/AK253)^2+('ICPMS Data'!AA254/'ICPMS Data'!Z254)^2)</f>
        <v>#DIV/0!</v>
      </c>
      <c r="CG253" s="213">
        <f t="shared" si="629"/>
        <v>0</v>
      </c>
      <c r="CH253" s="262">
        <f t="shared" si="630"/>
        <v>-3154245083.8977265</v>
      </c>
      <c r="CI253" s="257" t="e">
        <f t="shared" si="631"/>
        <v>#DIV/0!</v>
      </c>
      <c r="CJ253" s="257">
        <f t="shared" si="590"/>
        <v>-22887032.781623054</v>
      </c>
      <c r="CK253" s="257" t="e">
        <f t="shared" si="632"/>
        <v>#DIV/0!</v>
      </c>
      <c r="CL253" s="262">
        <f t="shared" si="633"/>
        <v>-220346849137.9866</v>
      </c>
      <c r="CM253" s="257" t="e">
        <f t="shared" si="634"/>
        <v>#DIV/0!</v>
      </c>
      <c r="CN253" s="262">
        <f t="shared" si="635"/>
        <v>-269331.52955150726</v>
      </c>
      <c r="CO253" s="257" t="e">
        <f t="shared" si="636"/>
        <v>#DIV/0!</v>
      </c>
      <c r="CP253" s="286"/>
      <c r="CQ253" s="218">
        <f t="shared" si="637"/>
        <v>0</v>
      </c>
      <c r="CR253" s="48" t="e">
        <f t="shared" si="638"/>
        <v>#DIV/0!</v>
      </c>
      <c r="CS253" s="219">
        <f t="shared" si="639"/>
        <v>0</v>
      </c>
      <c r="CT253" s="219" t="e">
        <f t="shared" si="640"/>
        <v>#DIV/0!</v>
      </c>
      <c r="CU253" s="323" t="e">
        <f t="shared" si="641"/>
        <v>#DIV/0!</v>
      </c>
      <c r="CV253" s="219">
        <f t="shared" si="642"/>
        <v>0</v>
      </c>
      <c r="CW253" s="219" t="e">
        <f t="shared" si="643"/>
        <v>#DIV/0!</v>
      </c>
      <c r="CX253" s="323" t="e">
        <f t="shared" si="644"/>
        <v>#DIV/0!</v>
      </c>
      <c r="CY253" s="48">
        <f t="shared" si="645"/>
        <v>0</v>
      </c>
      <c r="CZ253" s="48" t="e">
        <f t="shared" si="646"/>
        <v>#DIV/0!</v>
      </c>
      <c r="DA253" s="323" t="e">
        <f t="shared" si="647"/>
        <v>#DIV/0!</v>
      </c>
      <c r="DB253" s="219">
        <f t="shared" si="648"/>
        <v>0</v>
      </c>
      <c r="DC253" s="219">
        <f t="shared" si="649"/>
        <v>0</v>
      </c>
      <c r="DD253" s="213"/>
      <c r="DE253" s="267">
        <f t="shared" si="650"/>
        <v>0</v>
      </c>
      <c r="DF253" s="263" t="e">
        <f t="shared" si="651"/>
        <v>#DIV/0!</v>
      </c>
      <c r="DG253" s="263">
        <f t="shared" si="652"/>
        <v>0</v>
      </c>
      <c r="DH253" s="263" t="e">
        <f t="shared" si="653"/>
        <v>#DIV/0!</v>
      </c>
      <c r="DI253" s="263">
        <f t="shared" si="654"/>
        <v>0</v>
      </c>
      <c r="DJ253" s="268">
        <f t="shared" si="655"/>
        <v>0</v>
      </c>
      <c r="DL253" s="49">
        <f>'He Data'!P255/(1000000000*22413.6)</f>
        <v>0</v>
      </c>
      <c r="DM253" s="45" t="e">
        <f>DL253*('He Data'!Q255/'He Data'!P255)</f>
        <v>#DIV/0!</v>
      </c>
      <c r="DN253" s="50">
        <f t="shared" si="656"/>
        <v>0</v>
      </c>
      <c r="DO253" s="51" t="e">
        <f>DN253*('He Data'!Q255/'He Data'!P255)</f>
        <v>#DIV/0!</v>
      </c>
      <c r="DP253" s="50" t="e">
        <f t="shared" si="657"/>
        <v>#DIV/0!</v>
      </c>
      <c r="DQ253" s="50" t="e">
        <f t="shared" si="658"/>
        <v>#DIV/0!</v>
      </c>
      <c r="DR253" s="50">
        <f>('He Data'!P255/1000000000)*0.0000000008107131194</f>
        <v>0</v>
      </c>
      <c r="DS253" s="50">
        <f>('He Data'!P255/1000000000)/3785.41178*42</f>
        <v>0</v>
      </c>
      <c r="DW253" s="213">
        <f t="shared" si="591"/>
        <v>0</v>
      </c>
      <c r="DX253" s="324" t="e">
        <f t="shared" si="592"/>
        <v>#DIV/0!</v>
      </c>
      <c r="DY253" s="325" t="e">
        <f t="shared" si="659"/>
        <v>#DIV/0!</v>
      </c>
      <c r="DZ253" s="326" t="e">
        <f t="shared" si="660"/>
        <v>#DIV/0!</v>
      </c>
      <c r="EA253" s="326" t="e">
        <f t="shared" si="661"/>
        <v>#DIV/0!</v>
      </c>
      <c r="EB253" s="324" t="e">
        <f t="shared" si="662"/>
        <v>#DIV/0!</v>
      </c>
      <c r="EC253" s="326" t="e">
        <f t="shared" si="663"/>
        <v>#DIV/0!</v>
      </c>
      <c r="ED253" s="324" t="e">
        <f t="shared" si="664"/>
        <v>#DIV/0!</v>
      </c>
      <c r="EE253" s="326"/>
      <c r="EF253" s="457">
        <f>'Picking Information'!B256</f>
        <v>0</v>
      </c>
      <c r="EG253" s="459">
        <f>'Picking Information'!C256</f>
        <v>0</v>
      </c>
      <c r="EH253" s="510">
        <f>IF($EG253="a",'Alpha Ejection Compiler'!G253,IF($EG253="z",'Alpha Ejection Compiler'!N253,IF($EG253="t",'Alpha Ejection Compiler'!U253,IF($EG253="m",'Alpha Ejection Compiler'!AB253,-1))))</f>
        <v>-1</v>
      </c>
      <c r="EI253" s="511">
        <f>'Alpha Ejection Compiler'!E253</f>
        <v>-1</v>
      </c>
      <c r="EJ253" s="30">
        <f>IF($EG253="a",'Alpha Ejection Compiler'!H253,IF($EG253="z",'Alpha Ejection Compiler'!O253,IF($EG253="t",'Alpha Ejection Compiler'!V253,IF($EG253="m",'Alpha Ejection Compiler'!AC253,-1))))</f>
        <v>-1</v>
      </c>
      <c r="EK253" s="30">
        <f>IF($EG253="a",'Alpha Ejection Compiler'!I253,IF($EG253="z",'Alpha Ejection Compiler'!P253,IF($EG253="t",'Alpha Ejection Compiler'!W253,IF($EG253="m",'Alpha Ejection Compiler'!AD253,-1))))</f>
        <v>-1</v>
      </c>
      <c r="EL253" s="30">
        <f>IF($EG253="a",'Alpha Ejection Compiler'!J253,IF($EG253="z",'Alpha Ejection Compiler'!Q253,IF($EG253="t",'Alpha Ejection Compiler'!X253,IF($EG253="m",'Alpha Ejection Compiler'!AE253,-1))))</f>
        <v>-1</v>
      </c>
      <c r="EM253" s="30">
        <f>IF($EG253="a",'Alpha Ejection Compiler'!K253,IF($EG253="z",'Alpha Ejection Compiler'!R253,IF($EG253="t",'Alpha Ejection Compiler'!Y253,IF($EG253="m",'Alpha Ejection Compiler'!AF253,-1))))</f>
        <v>-1</v>
      </c>
      <c r="EN253" s="30">
        <f t="shared" si="665"/>
        <v>-1</v>
      </c>
      <c r="EO253" s="30" t="e">
        <f t="shared" si="666"/>
        <v>#DIV/0!</v>
      </c>
      <c r="EP253" s="213">
        <f t="shared" si="593"/>
        <v>0</v>
      </c>
      <c r="EQ253" s="474" t="e">
        <f t="shared" si="594"/>
        <v>#DIV/0!</v>
      </c>
      <c r="ER253" s="475" t="e">
        <f t="shared" si="667"/>
        <v>#DIV/0!</v>
      </c>
      <c r="ES253" s="473" t="e">
        <f t="shared" si="668"/>
        <v>#DIV/0!</v>
      </c>
      <c r="ET253" s="476" t="e">
        <f t="shared" si="669"/>
        <v>#DIV/0!</v>
      </c>
      <c r="EU253" s="478" t="e">
        <f t="shared" si="670"/>
        <v>#DIV/0!</v>
      </c>
      <c r="EV253" s="477" t="e">
        <f t="shared" si="671"/>
        <v>#DIV/0!</v>
      </c>
      <c r="EW253" s="474" t="e">
        <f t="shared" si="672"/>
        <v>#DIV/0!</v>
      </c>
      <c r="EX253" s="474"/>
      <c r="EZ253" s="128">
        <f t="shared" si="673"/>
        <v>0</v>
      </c>
      <c r="FA253" s="63">
        <f t="shared" si="674"/>
        <v>0</v>
      </c>
      <c r="FB253" s="67">
        <f t="shared" si="675"/>
        <v>0</v>
      </c>
      <c r="FC253" s="63">
        <f t="shared" si="676"/>
        <v>0</v>
      </c>
      <c r="FD253" s="63">
        <f t="shared" si="677"/>
        <v>0</v>
      </c>
      <c r="FE253" s="67" t="e">
        <f t="shared" si="678"/>
        <v>#DIV/0!</v>
      </c>
      <c r="FF253" s="67" t="e">
        <f t="shared" si="679"/>
        <v>#DIV/0!</v>
      </c>
      <c r="FG253" s="64" t="e">
        <f t="shared" si="680"/>
        <v>#DIV/0!</v>
      </c>
      <c r="FH253" s="65" t="e">
        <f t="shared" si="681"/>
        <v>#DIV/0!</v>
      </c>
      <c r="FI253" s="65" t="e">
        <f t="shared" si="682"/>
        <v>#DIV/0!</v>
      </c>
      <c r="FJ253" s="65" t="e">
        <f t="shared" si="683"/>
        <v>#DIV/0!</v>
      </c>
      <c r="FK253" s="63">
        <f t="shared" si="684"/>
        <v>0</v>
      </c>
      <c r="FL253" s="63" t="e">
        <f t="shared" si="685"/>
        <v>#DIV/0!</v>
      </c>
      <c r="FM253" s="63" t="e">
        <f t="shared" si="686"/>
        <v>#DIV/0!</v>
      </c>
      <c r="FN253" s="65" t="e">
        <f t="shared" si="598"/>
        <v>#DIV/0!</v>
      </c>
      <c r="FO253" s="66" t="e">
        <f t="shared" si="687"/>
        <v>#DIV/0!</v>
      </c>
      <c r="FQ253" s="73">
        <f>IF('Picking Information'!U256="Y",'Calculations Page'!FG253,-1)</f>
        <v>-1</v>
      </c>
      <c r="FR253" s="72">
        <f>IF('Picking Information'!U256="Y",'Calculations Page'!FN253,-1)</f>
        <v>-1</v>
      </c>
      <c r="FS253" s="72" t="e">
        <f>IF('Picking Information'!A256="Y",1,'Calculations Page'!X253)</f>
        <v>#DIV/0!</v>
      </c>
      <c r="FT253" s="72">
        <f t="shared" si="596"/>
        <v>99.853999999999999</v>
      </c>
      <c r="FU253" s="72" t="e">
        <f t="shared" si="688"/>
        <v>#DIV/0!</v>
      </c>
      <c r="FV253" s="72" t="e">
        <f t="shared" si="597"/>
        <v>#DIV/0!</v>
      </c>
      <c r="FW253" s="74" t="e">
        <f t="shared" si="689"/>
        <v>#DIV/0!</v>
      </c>
      <c r="FY253" s="79">
        <f t="shared" si="570"/>
        <v>0</v>
      </c>
      <c r="FZ253" s="80" t="e">
        <f t="shared" si="571"/>
        <v>#DIV/0!</v>
      </c>
      <c r="GA253" s="80">
        <f>(DE253/1000)/'Calculations Page'!EH253</f>
        <v>0</v>
      </c>
      <c r="GB253" s="80" t="e">
        <f t="shared" si="572"/>
        <v>#DIV/0!</v>
      </c>
      <c r="GC253" s="80">
        <f>(DG253/1000)/'Calculations Page'!EH253</f>
        <v>0</v>
      </c>
      <c r="GD253" s="80" t="e">
        <f t="shared" si="573"/>
        <v>#DIV/0!</v>
      </c>
      <c r="GE253" s="80">
        <f>(DI253/1000)/'Calculations Page'!EH253</f>
        <v>0</v>
      </c>
      <c r="GF253" s="80" t="e">
        <f t="shared" si="574"/>
        <v>#DIV/0!</v>
      </c>
      <c r="GG253" s="81">
        <f t="shared" si="690"/>
        <v>0</v>
      </c>
      <c r="GH253" s="516">
        <f t="shared" si="575"/>
        <v>0</v>
      </c>
      <c r="GI253" s="515"/>
      <c r="GJ253" s="243"/>
      <c r="GK253" s="85" t="str">
        <f t="shared" si="691"/>
        <v>0.000</v>
      </c>
      <c r="GL253" s="86" t="e">
        <f t="shared" si="692"/>
        <v>#DIV/0!</v>
      </c>
      <c r="GM253" s="86" t="str">
        <f t="shared" si="693"/>
        <v>0.00</v>
      </c>
      <c r="GN253" s="86" t="e">
        <f t="shared" si="694"/>
        <v>#DIV/0!</v>
      </c>
      <c r="GO253" s="86" t="str">
        <f t="shared" si="695"/>
        <v>0.00</v>
      </c>
      <c r="GP253" s="86" t="e">
        <f t="shared" si="696"/>
        <v>#DIV/0!</v>
      </c>
      <c r="GQ253" s="86" t="str">
        <f t="shared" si="697"/>
        <v>0.00</v>
      </c>
      <c r="GR253" s="86" t="e">
        <f t="shared" si="698"/>
        <v>#DIV/0!</v>
      </c>
      <c r="GS253" s="86" t="str">
        <f t="shared" si="699"/>
        <v>-1.00</v>
      </c>
      <c r="GT253" s="86" t="e">
        <f t="shared" si="700"/>
        <v>#DIV/0!</v>
      </c>
      <c r="GU253" s="86" t="e">
        <f t="shared" si="701"/>
        <v>#DIV/0!</v>
      </c>
      <c r="GV253" s="87" t="e">
        <f t="shared" si="702"/>
        <v>#DIV/0!</v>
      </c>
      <c r="GW253" s="87" t="str">
        <f t="shared" si="703"/>
        <v>-1.00</v>
      </c>
      <c r="GX253" s="129"/>
      <c r="GY253" s="93"/>
    </row>
  </sheetData>
  <mergeCells count="13">
    <mergeCell ref="FY1:GA1"/>
    <mergeCell ref="GK1:GM1"/>
    <mergeCell ref="AB9:AB10"/>
    <mergeCell ref="AB1:AC1"/>
    <mergeCell ref="A1:D1"/>
    <mergeCell ref="DU3:DV3"/>
    <mergeCell ref="FK1:FO1"/>
    <mergeCell ref="CQ1:CT1"/>
    <mergeCell ref="DL1:DO1"/>
    <mergeCell ref="DU1:DV1"/>
    <mergeCell ref="EJ1:EM1"/>
    <mergeCell ref="EZ1:FC1"/>
    <mergeCell ref="FQ1:FT1"/>
  </mergeCells>
  <phoneticPr fontId="11" type="noConversion"/>
  <conditionalFormatting sqref="EJ5:EO253">
    <cfRule type="expression" dxfId="78" priority="1">
      <formula>EJ5&lt;0.55</formula>
    </cfRule>
  </conditionalFormatting>
  <pageMargins left="0.7" right="0.7" top="0.75" bottom="0.75"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1"/>
  </sheetPr>
  <dimension ref="A2:AF363"/>
  <sheetViews>
    <sheetView workbookViewId="0">
      <selection activeCell="D11" sqref="D11"/>
    </sheetView>
  </sheetViews>
  <sheetFormatPr baseColWidth="10" defaultRowHeight="13"/>
  <cols>
    <col min="1" max="1" width="19.33203125" customWidth="1"/>
    <col min="2" max="6" width="10.83203125" style="13"/>
    <col min="7" max="7" width="12.33203125" style="459" bestFit="1" customWidth="1"/>
  </cols>
  <sheetData>
    <row r="2" spans="1:32" ht="22" customHeight="1">
      <c r="H2" s="462" t="s">
        <v>337</v>
      </c>
      <c r="I2" s="28"/>
      <c r="J2" s="28"/>
      <c r="K2" s="28"/>
      <c r="L2" s="28"/>
      <c r="M2" s="28"/>
      <c r="N2" s="28"/>
      <c r="O2" s="462" t="s">
        <v>338</v>
      </c>
      <c r="P2" s="28"/>
      <c r="Q2" s="28"/>
      <c r="R2" s="28"/>
      <c r="S2" s="28"/>
      <c r="T2" s="28"/>
      <c r="U2" s="28"/>
      <c r="V2" s="462" t="s">
        <v>339</v>
      </c>
      <c r="W2" s="28"/>
      <c r="X2" s="28"/>
      <c r="Y2" s="28"/>
      <c r="AB2" s="28"/>
      <c r="AC2" s="462" t="s">
        <v>407</v>
      </c>
      <c r="AD2" s="28"/>
      <c r="AE2" s="28"/>
      <c r="AF2" s="28"/>
    </row>
    <row r="3" spans="1:32" ht="22" customHeight="1">
      <c r="G3" s="463">
        <f>'Alpha Ejection Constants'!B2</f>
        <v>3.2</v>
      </c>
      <c r="H3" s="463">
        <f>'Alpha Ejection Constants'!$C$2</f>
        <v>18.809999999999999</v>
      </c>
      <c r="I3" s="463">
        <f>'Alpha Ejection Constants'!$D$2</f>
        <v>21.8</v>
      </c>
      <c r="J3" s="463">
        <f>'Alpha Ejection Constants'!$E$2</f>
        <v>22.25</v>
      </c>
      <c r="K3" s="463">
        <f>'Alpha Ejection Constants'!$F$2</f>
        <v>5.93</v>
      </c>
      <c r="L3" s="464"/>
      <c r="M3" s="464"/>
      <c r="N3" s="463">
        <f>'Alpha Ejection Constants'!B3</f>
        <v>4.6500000000000004</v>
      </c>
      <c r="O3" s="463">
        <f>'Alpha Ejection Constants'!$C$3</f>
        <v>15.55</v>
      </c>
      <c r="P3" s="463">
        <f>'Alpha Ejection Constants'!$D$3</f>
        <v>18.05</v>
      </c>
      <c r="Q3" s="463">
        <f>'Alpha Ejection Constants'!$E$3</f>
        <v>18.43</v>
      </c>
      <c r="R3" s="463">
        <f>'Alpha Ejection Constants'!$F$3</f>
        <v>4.76</v>
      </c>
      <c r="S3" s="464"/>
      <c r="T3" s="464"/>
      <c r="U3" s="463">
        <f>'Alpha Ejection Constants'!B4</f>
        <v>3.53</v>
      </c>
      <c r="V3" s="463">
        <f>'Alpha Ejection Constants'!$C$4</f>
        <v>17.46</v>
      </c>
      <c r="W3" s="463">
        <f>'Alpha Ejection Constants'!$D$4</f>
        <v>20.25</v>
      </c>
      <c r="X3" s="463">
        <f>'Alpha Ejection Constants'!$E$4</f>
        <v>20.68</v>
      </c>
      <c r="Y3" s="463">
        <f>'Alpha Ejection Constants'!$F$4</f>
        <v>5.47</v>
      </c>
      <c r="AB3" s="463">
        <f>'Alpha Ejection Constants'!B5</f>
        <v>4.25</v>
      </c>
      <c r="AC3" s="463">
        <f>'Alpha Ejection Constants'!C5</f>
        <v>15.3</v>
      </c>
      <c r="AD3" s="463">
        <f>'Alpha Ejection Constants'!D5</f>
        <v>17.760000000000002</v>
      </c>
      <c r="AE3" s="463">
        <f>'Alpha Ejection Constants'!E5</f>
        <v>18.14</v>
      </c>
      <c r="AF3" s="463">
        <f>'Alpha Ejection Constants'!F5</f>
        <v>4.7699999999999996</v>
      </c>
    </row>
    <row r="4" spans="1:32" ht="22" customHeight="1">
      <c r="A4" s="465" t="s">
        <v>8</v>
      </c>
      <c r="B4" s="7" t="s">
        <v>369</v>
      </c>
      <c r="C4" s="7"/>
      <c r="D4" s="7" t="s">
        <v>350</v>
      </c>
      <c r="E4" s="7" t="s">
        <v>357</v>
      </c>
      <c r="F4" s="7"/>
      <c r="G4" s="466" t="s">
        <v>397</v>
      </c>
      <c r="H4" s="7" t="s">
        <v>356</v>
      </c>
      <c r="I4" s="7" t="s">
        <v>359</v>
      </c>
      <c r="J4" s="7" t="s">
        <v>360</v>
      </c>
      <c r="K4" s="7" t="s">
        <v>361</v>
      </c>
      <c r="L4" s="28"/>
      <c r="M4" s="28"/>
      <c r="N4" s="466" t="s">
        <v>397</v>
      </c>
      <c r="O4" s="7" t="s">
        <v>356</v>
      </c>
      <c r="P4" s="7" t="s">
        <v>359</v>
      </c>
      <c r="Q4" s="7" t="s">
        <v>360</v>
      </c>
      <c r="R4" s="7" t="s">
        <v>361</v>
      </c>
      <c r="S4" s="28"/>
      <c r="T4" s="28"/>
      <c r="U4" s="466" t="s">
        <v>397</v>
      </c>
      <c r="V4" s="7" t="s">
        <v>356</v>
      </c>
      <c r="W4" s="7" t="s">
        <v>359</v>
      </c>
      <c r="X4" s="7" t="s">
        <v>360</v>
      </c>
      <c r="Y4" s="7" t="s">
        <v>361</v>
      </c>
      <c r="AB4" s="466" t="s">
        <v>397</v>
      </c>
      <c r="AC4" s="7" t="s">
        <v>356</v>
      </c>
      <c r="AD4" s="7" t="s">
        <v>359</v>
      </c>
      <c r="AE4" s="7" t="s">
        <v>360</v>
      </c>
      <c r="AF4" s="7" t="s">
        <v>361</v>
      </c>
    </row>
    <row r="5" spans="1:32">
      <c r="A5" t="str">
        <f>'Picking Information'!E8</f>
        <v>12-5</v>
      </c>
      <c r="B5" s="457" t="str">
        <f>'Picking Information'!B8</f>
        <v>3</v>
      </c>
      <c r="C5" s="457"/>
      <c r="D5">
        <f>IF($B5="1",'Alpha Ejection Calcs'!M5,IF('Alpha Ejection Compiler'!$B5="2",'Alpha Ejection Calcs'!AO5,IF($B5="3",'Alpha Ejection Calcs'!BM5,IF($B5="4",'Alpha Ejection Calcs'!CJ5,-1))))</f>
        <v>200872.85815860622</v>
      </c>
      <c r="E5">
        <f>IF($B5="1",'Alpha Ejection Calcs'!S5,IF('Alpha Ejection Compiler'!$B5="2",'Alpha Ejection Calcs'!AP5,IF($B5="3",'Alpha Ejection Calcs'!BK5,IF($B5="4",'Alpha Ejection Calcs'!CH5,-1))))</f>
        <v>31.865637117617961</v>
      </c>
      <c r="F5"/>
      <c r="G5" s="459">
        <f>G$3*($D5/1000000000000)</f>
        <v>6.4279314610753997E-7</v>
      </c>
      <c r="H5">
        <f>IF($B5="1",'Alpha Ejection Calcs'!T5,IF('Alpha Ejection Compiler'!$B5="2",'Alpha Ejection Calcs'!AQ5,IF($B5="3",'Alpha Ejection Calcs'!BN5,IF($B5="4",'Alpha Ejection Calcs'!CL5,-1))))</f>
        <v>0.60128870769977527</v>
      </c>
      <c r="I5">
        <f>IF($B5="1",'Alpha Ejection Calcs'!U5,IF('Alpha Ejection Compiler'!$B5="2",'Alpha Ejection Calcs'!AR5,IF($B5="3",'Alpha Ejection Calcs'!BO5,IF($B5="4",'Alpha Ejection Calcs'!CM5,-1))))</f>
        <v>0.54601757314047639</v>
      </c>
      <c r="J5">
        <f>IF($B5="1",'Alpha Ejection Calcs'!V5,IF('Alpha Ejection Compiler'!$B5="2",'Alpha Ejection Calcs'!AS5,IF($B5="3",'Alpha Ejection Calcs'!BP5,IF($B5="4",'Alpha Ejection Calcs'!CN5,-1))))</f>
        <v>0.53789171231256072</v>
      </c>
      <c r="K5">
        <f>IF($B5="1",'Alpha Ejection Calcs'!W5,IF('Alpha Ejection Compiler'!$B5="2",'Alpha Ejection Calcs'!AT5,IF($B5="3",'Alpha Ejection Calcs'!BQ5,IF($B5="4",'Alpha Ejection Calcs'!CO5,-1))))</f>
        <v>0.86480333578382818</v>
      </c>
      <c r="N5" s="459">
        <f>N$3*($D5/1000000000000)</f>
        <v>9.3405879043751898E-7</v>
      </c>
      <c r="O5">
        <f>IF($B5="1",'Alpha Ejection Calcs'!Y5,IF('Alpha Ejection Compiler'!$B5="2",'Alpha Ejection Calcs'!AV5,IF($B5="3",'Alpha Ejection Calcs'!BS5,IF($B5="4",'Alpha Ejection Calcs'!CQ5,-1))))</f>
        <v>0.66408508562591972</v>
      </c>
      <c r="P5">
        <f>IF($B5="1",'Alpha Ejection Calcs'!Z5,IF('Alpha Ejection Compiler'!$B5="2",'Alpha Ejection Calcs'!AW5,IF($B5="3",'Alpha Ejection Calcs'!BT5,IF($B5="4",'Alpha Ejection Calcs'!CR5,-1))))</f>
        <v>0.6156920356347394</v>
      </c>
      <c r="Q5">
        <f>IF($B5="1",'Alpha Ejection Calcs'!AA5,IF('Alpha Ejection Compiler'!$B5="2",'Alpha Ejection Calcs'!AX5,IF($B5="3",'Alpha Ejection Calcs'!BU5,IF($B5="4",'Alpha Ejection Calcs'!CS5,-1))))</f>
        <v>0.6084724114648502</v>
      </c>
      <c r="R5">
        <f>IF($B5="1",'Alpha Ejection Calcs'!AB5,IF('Alpha Ejection Compiler'!$B5="2",'Alpha Ejection Calcs'!AY5,IF($B5="3",'Alpha Ejection Calcs'!BV5,IF($B5="4",'Alpha Ejection Calcs'!CT5,-1))))</f>
        <v>0.89078520172169162</v>
      </c>
      <c r="U5" s="459">
        <f>U$3*($D5/1000000000000)</f>
        <v>7.0908118929987991E-7</v>
      </c>
      <c r="V5">
        <f>IF($B5="1",'Alpha Ejection Calcs'!AD5,IF('Alpha Ejection Compiler'!$B5="2",'Alpha Ejection Calcs'!BA5,IF($B5="3",'Alpha Ejection Calcs'!BX5,IF($B5="4",'Alpha Ejection Calcs'!CV5,-1))))</f>
        <v>0.62697263371456491</v>
      </c>
      <c r="W5">
        <f>IF($B5="1",'Alpha Ejection Calcs'!AE5,IF('Alpha Ejection Compiler'!$B5="2",'Alpha Ejection Calcs'!BB5,IF($B5="3",'Alpha Ejection Calcs'!BY5,IF($B5="4",'Alpha Ejection Calcs'!CW5,-1))))</f>
        <v>0.57439222153786196</v>
      </c>
      <c r="X5">
        <f>IF($B5="1",'Alpha Ejection Calcs'!AF5,IF('Alpha Ejection Compiler'!$B5="2",'Alpha Ejection Calcs'!BC5,IF($B5="3",'Alpha Ejection Calcs'!BZ5,IF($B5="4",'Alpha Ejection Calcs'!CX5,-1))))</f>
        <v>0.56646064437682464</v>
      </c>
      <c r="Y5">
        <f>IF($B5="1",'Alpha Ejection Calcs'!AG5,IF('Alpha Ejection Compiler'!$B5="2",'Alpha Ejection Calcs'!BD5,IF($B5="3",'Alpha Ejection Calcs'!CA5,IF($B5="4",'Alpha Ejection Calcs'!CY5,-1))))</f>
        <v>0.87497780647654078</v>
      </c>
      <c r="AB5" s="459">
        <f>AB$3*($D5/1000000000000)</f>
        <v>8.5370964717407642E-7</v>
      </c>
      <c r="AC5">
        <f>IF($B5="1",'Alpha Ejection Calcs'!AI5,IF('Alpha Ejection Compiler'!$B5="2",'Alpha Ejection Calcs'!BF5,IF($B5="3",'Alpha Ejection Calcs'!CC5,IF($B5="4",'Alpha Ejection Calcs'!DA5,-1))))</f>
        <v>0.66900990059148457</v>
      </c>
      <c r="AD5">
        <f>IF($B5="1",'Alpha Ejection Calcs'!AJ5,IF('Alpha Ejection Compiler'!$B5="2",'Alpha Ejection Calcs'!BG5,IF($B5="3",'Alpha Ejection Calcs'!CD5,IF($B5="4",'Alpha Ejection Calcs'!DB5,-1))))</f>
        <v>0.62122591548826778</v>
      </c>
      <c r="AE5">
        <f>IF($B5="1",'Alpha Ejection Calcs'!AK5,IF('Alpha Ejection Compiler'!$B5="2",'Alpha Ejection Calcs'!BH5,IF($B5="3",'Alpha Ejection Calcs'!CE5,IF($B5="4",'Alpha Ejection Calcs'!DC5,-1))))</f>
        <v>0.61397887837786247</v>
      </c>
      <c r="AF5">
        <f>IF($B5="1",'Alpha Ejection Calcs'!AL5,IF('Alpha Ejection Compiler'!$B5="2",'Alpha Ejection Calcs'!BI5,IF($B5="3",'Alpha Ejection Calcs'!CF5,IF($B5="4",'Alpha Ejection Calcs'!DD5,-1))))</f>
        <v>0.89056169170511046</v>
      </c>
    </row>
    <row r="6" spans="1:32">
      <c r="A6" t="str">
        <f>'Picking Information'!E9</f>
        <v>14LDCZ3-3</v>
      </c>
      <c r="B6" s="457" t="str">
        <f>'Picking Information'!B9</f>
        <v>3</v>
      </c>
      <c r="C6" s="457"/>
      <c r="D6">
        <f>IF($B6="1",'Alpha Ejection Calcs'!M6,IF('Alpha Ejection Compiler'!$B6="2",'Alpha Ejection Calcs'!AO6,IF($B6="3",'Alpha Ejection Calcs'!BM6,IF($B6="4",'Alpha Ejection Calcs'!CJ6,-1))))</f>
        <v>550818.66666666663</v>
      </c>
      <c r="E6">
        <f>IF($B6="1",'Alpha Ejection Calcs'!S6,IF('Alpha Ejection Compiler'!$B6="2",'Alpha Ejection Calcs'!AP6,IF($B6="3",'Alpha Ejection Calcs'!BK6,IF($B6="4",'Alpha Ejection Calcs'!CH6,-1))))</f>
        <v>42.384036004028566</v>
      </c>
      <c r="F6"/>
      <c r="G6" s="459">
        <f t="shared" ref="G6:G69" si="0">G$3*($D6/1000000000000)</f>
        <v>1.7626197333333333E-6</v>
      </c>
      <c r="H6">
        <f>IF($B6="1",'Alpha Ejection Calcs'!T6,IF('Alpha Ejection Compiler'!$B6="2",'Alpha Ejection Calcs'!AQ6,IF($B6="3",'Alpha Ejection Calcs'!BN6,IF($B6="4",'Alpha Ejection Calcs'!CL6,-1))))</f>
        <v>0.69051659540231292</v>
      </c>
      <c r="I6">
        <f>IF($B6="1",'Alpha Ejection Calcs'!U6,IF('Alpha Ejection Compiler'!$B6="2",'Alpha Ejection Calcs'!AR6,IF($B6="3",'Alpha Ejection Calcs'!BO6,IF($B6="4",'Alpha Ejection Calcs'!CM6,-1))))</f>
        <v>0.64562634352531445</v>
      </c>
      <c r="J6">
        <f>IF($B6="1",'Alpha Ejection Calcs'!V6,IF('Alpha Ejection Compiler'!$B6="2",'Alpha Ejection Calcs'!AS6,IF($B6="3",'Alpha Ejection Calcs'!BP6,IF($B6="4",'Alpha Ejection Calcs'!CN6,-1))))</f>
        <v>0.63897251528527654</v>
      </c>
      <c r="K6">
        <f>IF($B6="1",'Alpha Ejection Calcs'!W6,IF('Alpha Ejection Compiler'!$B6="2",'Alpha Ejection Calcs'!AT6,IF($B6="3",'Alpha Ejection Calcs'!BQ6,IF($B6="4",'Alpha Ejection Calcs'!CO6,-1))))</f>
        <v>0.89738890946736971</v>
      </c>
      <c r="N6" s="459">
        <f t="shared" ref="N6:N69" si="1">N$3*($D6/1000000000000)</f>
        <v>2.5613068E-6</v>
      </c>
      <c r="O6">
        <f>IF($B6="1",'Alpha Ejection Calcs'!Y6,IF('Alpha Ejection Compiler'!$B6="2",'Alpha Ejection Calcs'!AV6,IF($B6="3",'Alpha Ejection Calcs'!BS6,IF($B6="4",'Alpha Ejection Calcs'!CQ6,-1))))</f>
        <v>0.74080604462604982</v>
      </c>
      <c r="P6">
        <f>IF($B6="1",'Alpha Ejection Calcs'!Z6,IF('Alpha Ejection Compiler'!$B6="2",'Alpha Ejection Calcs'!AW6,IF($B6="3",'Alpha Ejection Calcs'!BT6,IF($B6="4",'Alpha Ejection Calcs'!CR6,-1))))</f>
        <v>0.70211504030759952</v>
      </c>
      <c r="Q6">
        <f>IF($B6="1",'Alpha Ejection Calcs'!AA6,IF('Alpha Ejection Compiler'!$B6="2",'Alpha Ejection Calcs'!AX6,IF($B6="3",'Alpha Ejection Calcs'!BU6,IF($B6="4",'Alpha Ejection Calcs'!CS6,-1))))</f>
        <v>0.69630628169623565</v>
      </c>
      <c r="R6">
        <f>IF($B6="1",'Alpha Ejection Calcs'!AB6,IF('Alpha Ejection Compiler'!$B6="2",'Alpha Ejection Calcs'!AY6,IF($B6="3",'Alpha Ejection Calcs'!BV6,IF($B6="4",'Alpha Ejection Calcs'!CT6,-1))))</f>
        <v>0.91726647866886413</v>
      </c>
      <c r="U6" s="459">
        <f t="shared" ref="U6:U69" si="2">U$3*($D6/1000000000000)</f>
        <v>1.9443898933333329E-6</v>
      </c>
      <c r="V6">
        <f>IF($B6="1",'Alpha Ejection Calcs'!AD6,IF('Alpha Ejection Compiler'!$B6="2",'Alpha Ejection Calcs'!BA6,IF($B6="3",'Alpha Ejection Calcs'!BX6,IF($B6="4",'Alpha Ejection Calcs'!CV6,-1))))</f>
        <v>0.71117169698560245</v>
      </c>
      <c r="W6">
        <f>IF($B6="1",'Alpha Ejection Calcs'!AE6,IF('Alpha Ejection Compiler'!$B6="2",'Alpha Ejection Calcs'!BB6,IF($B6="3",'Alpha Ejection Calcs'!BY6,IF($B6="4",'Alpha Ejection Calcs'!CW6,-1))))</f>
        <v>0.66874980887004432</v>
      </c>
      <c r="X6">
        <f>IF($B6="1",'Alpha Ejection Calcs'!AF6,IF('Alpha Ejection Compiler'!$B6="2",'Alpha Ejection Calcs'!BC6,IF($B6="3",'Alpha Ejection Calcs'!BZ6,IF($B6="4",'Alpha Ejection Calcs'!CX6,-1))))</f>
        <v>0.66230310722610397</v>
      </c>
      <c r="Y6">
        <f>IF($B6="1",'Alpha Ejection Calcs'!AG6,IF('Alpha Ejection Compiler'!$B6="2",'Alpha Ejection Calcs'!BD6,IF($B6="3",'Alpha Ejection Calcs'!CA6,IF($B6="4",'Alpha Ejection Calcs'!CY6,-1))))</f>
        <v>0.9051824535199624</v>
      </c>
      <c r="AB6" s="459">
        <f t="shared" ref="AB6:AB69" si="3">AB$3*($D6/1000000000000)</f>
        <v>2.3409793333333333E-6</v>
      </c>
      <c r="AC6">
        <f>IF($B6="1",'Alpha Ejection Calcs'!AI6,IF('Alpha Ejection Compiler'!$B6="2",'Alpha Ejection Calcs'!BF6,IF($B6="3",'Alpha Ejection Calcs'!CC6,IF($B6="4",'Alpha Ejection Calcs'!DA6,-1))))</f>
        <v>0.74472054747562633</v>
      </c>
      <c r="AD6">
        <f>IF($B6="1",'Alpha Ejection Calcs'!AJ6,IF('Alpha Ejection Compiler'!$B6="2",'Alpha Ejection Calcs'!BG6,IF($B6="3",'Alpha Ejection Calcs'!CD6,IF($B6="4",'Alpha Ejection Calcs'!DB6,-1))))</f>
        <v>0.70656087184923211</v>
      </c>
      <c r="AE6">
        <f>IF($B6="1",'Alpha Ejection Calcs'!AK6,IF('Alpha Ejection Compiler'!$B6="2",'Alpha Ejection Calcs'!BH6,IF($B6="3",'Alpha Ejection Calcs'!CE6,IF($B6="4",'Alpha Ejection Calcs'!DC6,-1))))</f>
        <v>0.70073755804824189</v>
      </c>
      <c r="AF6">
        <f>IF($B6="1",'Alpha Ejection Calcs'!AL6,IF('Alpha Ejection Compiler'!$B6="2",'Alpha Ejection Calcs'!BI6,IF($B6="3",'Alpha Ejection Calcs'!CF6,IF($B6="4",'Alpha Ejection Calcs'!DD6,-1))))</f>
        <v>0.91709581885239333</v>
      </c>
    </row>
    <row r="7" spans="1:32">
      <c r="A7" t="str">
        <f>'Picking Information'!E10</f>
        <v>14LDCZ3-6</v>
      </c>
      <c r="B7" s="457" t="str">
        <f>'Picking Information'!B10</f>
        <v>3</v>
      </c>
      <c r="C7" s="457"/>
      <c r="D7">
        <f>IF($B7="1",'Alpha Ejection Calcs'!M7,IF('Alpha Ejection Compiler'!$B7="2",'Alpha Ejection Calcs'!AO7,IF($B7="3",'Alpha Ejection Calcs'!BM7,IF($B7="4",'Alpha Ejection Calcs'!CJ7,-1))))</f>
        <v>1032189</v>
      </c>
      <c r="E7">
        <f>IF($B7="1",'Alpha Ejection Calcs'!S7,IF('Alpha Ejection Compiler'!$B7="2",'Alpha Ejection Calcs'!AP7,IF($B7="3",'Alpha Ejection Calcs'!BK7,IF($B7="4",'Alpha Ejection Calcs'!CH7,-1))))</f>
        <v>55.10517142653277</v>
      </c>
      <c r="F7"/>
      <c r="G7" s="459">
        <f t="shared" si="0"/>
        <v>3.3030048E-6</v>
      </c>
      <c r="H7">
        <f>IF($B7="1",'Alpha Ejection Calcs'!T7,IF('Alpha Ejection Compiler'!$B7="2",'Alpha Ejection Calcs'!AQ7,IF($B7="3",'Alpha Ejection Calcs'!BN7,IF($B7="4",'Alpha Ejection Calcs'!CL7,-1))))</f>
        <v>0.75862324167002548</v>
      </c>
      <c r="I7">
        <f>IF($B7="1",'Alpha Ejection Calcs'!U7,IF('Alpha Ejection Compiler'!$B7="2",'Alpha Ejection Calcs'!AR7,IF($B7="3",'Alpha Ejection Calcs'!BO7,IF($B7="4",'Alpha Ejection Calcs'!CM7,-1))))</f>
        <v>0.72295037686959007</v>
      </c>
      <c r="J7">
        <f>IF($B7="1",'Alpha Ejection Calcs'!V7,IF('Alpha Ejection Compiler'!$B7="2",'Alpha Ejection Calcs'!AS7,IF($B7="3",'Alpha Ejection Calcs'!BP7,IF($B7="4",'Alpha Ejection Calcs'!CN7,-1))))</f>
        <v>0.71764557574234489</v>
      </c>
      <c r="K7">
        <f>IF($B7="1",'Alpha Ejection Calcs'!W7,IF('Alpha Ejection Compiler'!$B7="2",'Alpha Ejection Calcs'!AT7,IF($B7="3",'Alpha Ejection Calcs'!BQ7,IF($B7="4",'Alpha Ejection Calcs'!CO7,-1))))</f>
        <v>0.92074510320010206</v>
      </c>
      <c r="N7" s="459">
        <f t="shared" si="1"/>
        <v>4.7996788500000001E-6</v>
      </c>
      <c r="O7">
        <f>IF($B7="1",'Alpha Ejection Calcs'!Y7,IF('Alpha Ejection Compiler'!$B7="2",'Alpha Ejection Calcs'!AV7,IF($B7="3",'Alpha Ejection Calcs'!BS7,IF($B7="4",'Alpha Ejection Calcs'!CQ7,-1))))</f>
        <v>0.79836010404156155</v>
      </c>
      <c r="P7">
        <f>IF($B7="1",'Alpha Ejection Calcs'!Z7,IF('Alpha Ejection Compiler'!$B7="2",'Alpha Ejection Calcs'!AW7,IF($B7="3",'Alpha Ejection Calcs'!BT7,IF($B7="4",'Alpha Ejection Calcs'!CR7,-1))))</f>
        <v>0.76780846681351722</v>
      </c>
      <c r="Q7">
        <f>IF($B7="1",'Alpha Ejection Calcs'!AA7,IF('Alpha Ejection Compiler'!$B7="2",'Alpha Ejection Calcs'!AX7,IF($B7="3",'Alpha Ejection Calcs'!BU7,IF($B7="4",'Alpha Ejection Calcs'!CS7,-1))))</f>
        <v>0.76320988191384842</v>
      </c>
      <c r="R7">
        <f>IF($B7="1",'Alpha Ejection Calcs'!AB7,IF('Alpha Ejection Compiler'!$B7="2",'Alpha Ejection Calcs'!AY7,IF($B7="3",'Alpha Ejection Calcs'!BV7,IF($B7="4",'Alpha Ejection Calcs'!CT7,-1))))</f>
        <v>0.93615190140532745</v>
      </c>
      <c r="U7" s="459">
        <f t="shared" si="2"/>
        <v>3.6436271699999998E-6</v>
      </c>
      <c r="V7">
        <f>IF($B7="1",'Alpha Ejection Calcs'!AD7,IF('Alpha Ejection Compiler'!$B7="2",'Alpha Ejection Calcs'!BA7,IF($B7="3",'Alpha Ejection Calcs'!BX7,IF($B7="4",'Alpha Ejection Calcs'!CV7,-1))))</f>
        <v>0.7749720450529628</v>
      </c>
      <c r="W7">
        <f>IF($B7="1",'Alpha Ejection Calcs'!AE7,IF('Alpha Ejection Compiler'!$B7="2",'Alpha Ejection Calcs'!BB7,IF($B7="3",'Alpha Ejection Calcs'!BY7,IF($B7="4",'Alpha Ejection Calcs'!CW7,-1))))</f>
        <v>0.74135068443733998</v>
      </c>
      <c r="X7">
        <f>IF($B7="1",'Alpha Ejection Calcs'!AF7,IF('Alpha Ejection Compiler'!$B7="2",'Alpha Ejection Calcs'!BC7,IF($B7="3",'Alpha Ejection Calcs'!BZ7,IF($B7="4",'Alpha Ejection Calcs'!CX7,-1))))</f>
        <v>0.73622616419408848</v>
      </c>
      <c r="Y7">
        <f>IF($B7="1",'Alpha Ejection Calcs'!AG7,IF('Alpha Ejection Compiler'!$B7="2",'Alpha Ejection Calcs'!BD7,IF($B7="3",'Alpha Ejection Calcs'!CA7,IF($B7="4",'Alpha Ejection Calcs'!CY7,-1))))</f>
        <v>0.92678896880427231</v>
      </c>
      <c r="AB7" s="459">
        <f t="shared" si="3"/>
        <v>4.3868032499999998E-6</v>
      </c>
      <c r="AC7">
        <f>IF($B7="1",'Alpha Ejection Calcs'!AI7,IF('Alpha Ejection Compiler'!$B7="2",'Alpha Ejection Calcs'!BF7,IF($B7="3",'Alpha Ejection Calcs'!CC7,IF($B7="4",'Alpha Ejection Calcs'!DA7,-1))))</f>
        <v>0.80144370249737817</v>
      </c>
      <c r="AD7">
        <f>IF($B7="1",'Alpha Ejection Calcs'!AJ7,IF('Alpha Ejection Compiler'!$B7="2",'Alpha Ejection Calcs'!BG7,IF($B7="3",'Alpha Ejection Calcs'!CD7,IF($B7="4",'Alpha Ejection Calcs'!DB7,-1))))</f>
        <v>0.77132594935686127</v>
      </c>
      <c r="AE7">
        <f>IF($B7="1",'Alpha Ejection Calcs'!AK7,IF('Alpha Ejection Compiler'!$B7="2",'Alpha Ejection Calcs'!BH7,IF($B7="3",'Alpha Ejection Calcs'!CE7,IF($B7="4",'Alpha Ejection Calcs'!DC7,-1))))</f>
        <v>0.76671824879878414</v>
      </c>
      <c r="AF7">
        <f>IF($B7="1",'Alpha Ejection Calcs'!AL7,IF('Alpha Ejection Compiler'!$B7="2",'Alpha Ejection Calcs'!BI7,IF($B7="3",'Alpha Ejection Calcs'!CF7,IF($B7="4",'Alpha Ejection Calcs'!DD7,-1))))</f>
        <v>0.93601973959789031</v>
      </c>
    </row>
    <row r="8" spans="1:32">
      <c r="A8" t="str">
        <f>'Picking Information'!E11</f>
        <v>14LDCZ4-18</v>
      </c>
      <c r="B8" s="457" t="str">
        <f>'Picking Information'!B11</f>
        <v>3</v>
      </c>
      <c r="C8" s="457"/>
      <c r="D8">
        <f>IF($B8="1",'Alpha Ejection Calcs'!M8,IF('Alpha Ejection Compiler'!$B8="2",'Alpha Ejection Calcs'!AO8,IF($B8="3",'Alpha Ejection Calcs'!BM8,IF($B8="4",'Alpha Ejection Calcs'!CJ8,-1))))</f>
        <v>885248.16666666663</v>
      </c>
      <c r="E8">
        <f>IF($B8="1",'Alpha Ejection Calcs'!S8,IF('Alpha Ejection Compiler'!$B8="2",'Alpha Ejection Calcs'!AP8,IF($B8="3",'Alpha Ejection Calcs'!BK8,IF($B8="4",'Alpha Ejection Calcs'!CH8,-1))))</f>
        <v>49.312886408007749</v>
      </c>
      <c r="F8"/>
      <c r="G8" s="459">
        <f t="shared" si="0"/>
        <v>2.8327941333333333E-6</v>
      </c>
      <c r="H8">
        <f>IF($B8="1",'Alpha Ejection Calcs'!T8,IF('Alpha Ejection Compiler'!$B8="2",'Alpha Ejection Calcs'!AQ8,IF($B8="3",'Alpha Ejection Calcs'!BN8,IF($B8="4",'Alpha Ejection Calcs'!CL8,-1))))</f>
        <v>0.7313516766087963</v>
      </c>
      <c r="I8">
        <f>IF($B8="1",'Alpha Ejection Calcs'!U8,IF('Alpha Ejection Compiler'!$B8="2",'Alpha Ejection Calcs'!AR8,IF($B8="3",'Alpha Ejection Calcs'!BO8,IF($B8="4",'Alpha Ejection Calcs'!CM8,-1))))</f>
        <v>0.69185949751678755</v>
      </c>
      <c r="J8">
        <f>IF($B8="1",'Alpha Ejection Calcs'!V8,IF('Alpha Ejection Compiler'!$B8="2",'Alpha Ejection Calcs'!AS8,IF($B8="3",'Alpha Ejection Calcs'!BP8,IF($B8="4",'Alpha Ejection Calcs'!CN8,-1))))</f>
        <v>0.6859921309586684</v>
      </c>
      <c r="K8">
        <f>IF($B8="1",'Alpha Ejection Calcs'!W8,IF('Alpha Ejection Compiler'!$B8="2",'Alpha Ejection Calcs'!AT8,IF($B8="3",'Alpha Ejection Calcs'!BQ8,IF($B8="4",'Alpha Ejection Calcs'!CO8,-1))))</f>
        <v>0.91154322350805561</v>
      </c>
      <c r="N8" s="459">
        <f t="shared" si="1"/>
        <v>4.1164039749999998E-6</v>
      </c>
      <c r="O8">
        <f>IF($B8="1",'Alpha Ejection Calcs'!Y8,IF('Alpha Ejection Compiler'!$B8="2",'Alpha Ejection Calcs'!AV8,IF($B8="3",'Alpha Ejection Calcs'!BS8,IF($B8="4",'Alpha Ejection Calcs'!CQ8,-1))))</f>
        <v>0.77541394793208629</v>
      </c>
      <c r="P8">
        <f>IF($B8="1",'Alpha Ejection Calcs'!Z8,IF('Alpha Ejection Compiler'!$B8="2",'Alpha Ejection Calcs'!AW8,IF($B8="3",'Alpha Ejection Calcs'!BT8,IF($B8="4",'Alpha Ejection Calcs'!CR8,-1))))</f>
        <v>0.7415302465228627</v>
      </c>
      <c r="Q8">
        <f>IF($B8="1",'Alpha Ejection Calcs'!AA8,IF('Alpha Ejection Compiler'!$B8="2",'Alpha Ejection Calcs'!AX8,IF($B8="3",'Alpha Ejection Calcs'!BU8,IF($B8="4",'Alpha Ejection Calcs'!CS8,-1))))</f>
        <v>0.73643384674689572</v>
      </c>
      <c r="R8">
        <f>IF($B8="1",'Alpha Ejection Calcs'!AB8,IF('Alpha Ejection Compiler'!$B8="2",'Alpha Ejection Calcs'!AY8,IF($B8="3",'Alpha Ejection Calcs'!BV8,IF($B8="4",'Alpha Ejection Calcs'!CT8,-1))))</f>
        <v>0.92872150620437555</v>
      </c>
      <c r="U8" s="459">
        <f t="shared" si="2"/>
        <v>3.1249260283333332E-6</v>
      </c>
      <c r="V8">
        <f>IF($B8="1",'Alpha Ejection Calcs'!AD8,IF('Alpha Ejection Compiler'!$B8="2",'Alpha Ejection Calcs'!BA8,IF($B8="3",'Alpha Ejection Calcs'!BX8,IF($B8="4",'Alpha Ejection Calcs'!CV8,-1))))</f>
        <v>0.74947127589022833</v>
      </c>
      <c r="W8">
        <f>IF($B8="1",'Alpha Ejection Calcs'!AE8,IF('Alpha Ejection Compiler'!$B8="2",'Alpha Ejection Calcs'!BB8,IF($B8="3",'Alpha Ejection Calcs'!BY8,IF($B8="4",'Alpha Ejection Calcs'!CW8,-1))))</f>
        <v>0.71222205761914015</v>
      </c>
      <c r="X8">
        <f>IF($B8="1",'Alpha Ejection Calcs'!AF8,IF('Alpha Ejection Compiler'!$B8="2",'Alpha Ejection Calcs'!BC8,IF($B8="3",'Alpha Ejection Calcs'!BZ8,IF($B8="4",'Alpha Ejection Calcs'!CX8,-1))))</f>
        <v>0.70654936013047542</v>
      </c>
      <c r="Y8">
        <f>IF($B8="1",'Alpha Ejection Calcs'!AG8,IF('Alpha Ejection Compiler'!$B8="2",'Alpha Ejection Calcs'!BD8,IF($B8="3",'Alpha Ejection Calcs'!CA8,IF($B8="4",'Alpha Ejection Calcs'!CY8,-1))))</f>
        <v>0.91828098613904108</v>
      </c>
      <c r="AB8" s="459">
        <f t="shared" si="3"/>
        <v>3.762304708333333E-6</v>
      </c>
      <c r="AC8">
        <f>IF($B8="1",'Alpha Ejection Calcs'!AI8,IF('Alpha Ejection Compiler'!$B8="2",'Alpha Ejection Calcs'!BF8,IF($B8="3",'Alpha Ejection Calcs'!CC8,IF($B8="4",'Alpha Ejection Calcs'!DA8,-1))))</f>
        <v>0.77883619229750289</v>
      </c>
      <c r="AD8">
        <f>IF($B8="1",'Alpha Ejection Calcs'!AJ8,IF('Alpha Ejection Compiler'!$B8="2",'Alpha Ejection Calcs'!BG8,IF($B8="3",'Alpha Ejection Calcs'!CD8,IF($B8="4",'Alpha Ejection Calcs'!DB8,-1))))</f>
        <v>0.74542917771836403</v>
      </c>
      <c r="AE8">
        <f>IF($B8="1",'Alpha Ejection Calcs'!AK8,IF('Alpha Ejection Compiler'!$B8="2",'Alpha Ejection Calcs'!BH8,IF($B8="3",'Alpha Ejection Calcs'!CE8,IF($B8="4",'Alpha Ejection Calcs'!DC8,-1))))</f>
        <v>0.74032191848191908</v>
      </c>
      <c r="AF8">
        <f>IF($B8="1",'Alpha Ejection Calcs'!AL8,IF('Alpha Ejection Compiler'!$B8="2",'Alpha Ejection Calcs'!BI8,IF($B8="3",'Alpha Ejection Calcs'!CF8,IF($B8="4",'Alpha Ejection Calcs'!DD8,-1))))</f>
        <v>0.92857411172479576</v>
      </c>
    </row>
    <row r="9" spans="1:32">
      <c r="A9" t="str">
        <f>'Picking Information'!E12</f>
        <v>14LDCZ4-3</v>
      </c>
      <c r="B9" s="457" t="str">
        <f>'Picking Information'!B12</f>
        <v>3</v>
      </c>
      <c r="C9" s="457"/>
      <c r="D9">
        <f>IF($B9="1",'Alpha Ejection Calcs'!M9,IF('Alpha Ejection Compiler'!$B9="2",'Alpha Ejection Calcs'!AO9,IF($B9="3",'Alpha Ejection Calcs'!BM9,IF($B9="4",'Alpha Ejection Calcs'!CJ9,-1))))</f>
        <v>854715</v>
      </c>
      <c r="E9">
        <f>IF($B9="1",'Alpha Ejection Calcs'!S9,IF('Alpha Ejection Compiler'!$B9="2",'Alpha Ejection Calcs'!AP9,IF($B9="3",'Alpha Ejection Calcs'!BK9,IF($B9="4",'Alpha Ejection Calcs'!CH9,-1))))</f>
        <v>50.282348343587472</v>
      </c>
      <c r="F9"/>
      <c r="G9" s="459">
        <f t="shared" si="0"/>
        <v>2.7350880000000004E-6</v>
      </c>
      <c r="H9">
        <f>IF($B9="1",'Alpha Ejection Calcs'!T9,IF('Alpha Ejection Compiler'!$B9="2",'Alpha Ejection Calcs'!AQ9,IF($B9="3",'Alpha Ejection Calcs'!BN9,IF($B9="4",'Alpha Ejection Calcs'!CL9,-1))))</f>
        <v>0.73648724381194075</v>
      </c>
      <c r="I9">
        <f>IF($B9="1",'Alpha Ejection Calcs'!U9,IF('Alpha Ejection Compiler'!$B9="2",'Alpha Ejection Calcs'!AR9,IF($B9="3",'Alpha Ejection Calcs'!BO9,IF($B9="4",'Alpha Ejection Calcs'!CM9,-1))))</f>
        <v>0.69774136416077548</v>
      </c>
      <c r="J9">
        <f>IF($B9="1",'Alpha Ejection Calcs'!V9,IF('Alpha Ejection Compiler'!$B9="2",'Alpha Ejection Calcs'!AS9,IF($B9="3",'Alpha Ejection Calcs'!BP9,IF($B9="4",'Alpha Ejection Calcs'!CN9,-1))))</f>
        <v>0.69198465354306693</v>
      </c>
      <c r="K9">
        <f>IF($B9="1",'Alpha Ejection Calcs'!W9,IF('Alpha Ejection Compiler'!$B9="2",'Alpha Ejection Calcs'!AT9,IF($B9="3",'Alpha Ejection Calcs'!BQ9,IF($B9="4",'Alpha Ejection Calcs'!CO9,-1))))</f>
        <v>0.91324432227071317</v>
      </c>
      <c r="N9" s="459">
        <f t="shared" si="1"/>
        <v>3.9744247500000006E-6</v>
      </c>
      <c r="O9">
        <f>IF($B9="1",'Alpha Ejection Calcs'!Y9,IF('Alpha Ejection Compiler'!$B9="2",'Alpha Ejection Calcs'!AV9,IF($B9="3",'Alpha Ejection Calcs'!BS9,IF($B9="4",'Alpha Ejection Calcs'!CQ9,-1))))</f>
        <v>0.77971393054431926</v>
      </c>
      <c r="P9">
        <f>IF($B9="1",'Alpha Ejection Calcs'!Z9,IF('Alpha Ejection Compiler'!$B9="2",'Alpha Ejection Calcs'!AW9,IF($B9="3",'Alpha Ejection Calcs'!BT9,IF($B9="4",'Alpha Ejection Calcs'!CR9,-1))))</f>
        <v>0.74647305647253592</v>
      </c>
      <c r="Q9">
        <f>IF($B9="1",'Alpha Ejection Calcs'!AA9,IF('Alpha Ejection Compiler'!$B9="2",'Alpha Ejection Calcs'!AX9,IF($B9="3",'Alpha Ejection Calcs'!BU9,IF($B9="4",'Alpha Ejection Calcs'!CS9,-1))))</f>
        <v>0.74147319048552873</v>
      </c>
      <c r="R9">
        <f>IF($B9="1",'Alpha Ejection Calcs'!AB9,IF('Alpha Ejection Compiler'!$B9="2",'Alpha Ejection Calcs'!AY9,IF($B9="3",'Alpha Ejection Calcs'!BV9,IF($B9="4",'Alpha Ejection Calcs'!CT9,-1))))</f>
        <v>0.930092959301699</v>
      </c>
      <c r="U9" s="459">
        <f t="shared" si="2"/>
        <v>3.0171439499999999E-6</v>
      </c>
      <c r="V9">
        <f>IF($B9="1",'Alpha Ejection Calcs'!AD9,IF('Alpha Ejection Compiler'!$B9="2",'Alpha Ejection Calcs'!BA9,IF($B9="3",'Alpha Ejection Calcs'!BX9,IF($B9="4",'Alpha Ejection Calcs'!CV9,-1))))</f>
        <v>0.75426358947684236</v>
      </c>
      <c r="W9">
        <f>IF($B9="1",'Alpha Ejection Calcs'!AE9,IF('Alpha Ejection Compiler'!$B9="2",'Alpha Ejection Calcs'!BB9,IF($B9="3",'Alpha Ejection Calcs'!BY9,IF($B9="4",'Alpha Ejection Calcs'!CW9,-1))))</f>
        <v>0.71771944497895623</v>
      </c>
      <c r="X9">
        <f>IF($B9="1",'Alpha Ejection Calcs'!AF9,IF('Alpha Ejection Compiler'!$B9="2",'Alpha Ejection Calcs'!BC9,IF($B9="3",'Alpha Ejection Calcs'!BZ9,IF($B9="4",'Alpha Ejection Calcs'!CX9,-1))))</f>
        <v>0.71215392697921076</v>
      </c>
      <c r="Y9">
        <f>IF($B9="1",'Alpha Ejection Calcs'!AG9,IF('Alpha Ejection Compiler'!$B9="2",'Alpha Ejection Calcs'!BD9,IF($B9="3",'Alpha Ejection Calcs'!CA9,IF($B9="4",'Alpha Ejection Calcs'!CY9,-1))))</f>
        <v>0.91985283156472697</v>
      </c>
      <c r="AB9" s="459">
        <f t="shared" si="3"/>
        <v>3.6325387500000001E-6</v>
      </c>
      <c r="AC9">
        <f>IF($B9="1",'Alpha Ejection Calcs'!AI9,IF('Alpha Ejection Compiler'!$B9="2",'Alpha Ejection Calcs'!BF9,IF($B9="3",'Alpha Ejection Calcs'!CC9,IF($B9="4",'Alpha Ejection Calcs'!DA9,-1))))</f>
        <v>0.78307115343617772</v>
      </c>
      <c r="AD9">
        <f>IF($B9="1",'Alpha Ejection Calcs'!AJ9,IF('Alpha Ejection Compiler'!$B9="2",'Alpha Ejection Calcs'!BG9,IF($B9="3",'Alpha Ejection Calcs'!CD9,IF($B9="4",'Alpha Ejection Calcs'!DB9,-1))))</f>
        <v>0.75029810836358057</v>
      </c>
      <c r="AE9">
        <f>IF($B9="1",'Alpha Ejection Calcs'!AK9,IF('Alpha Ejection Compiler'!$B9="2",'Alpha Ejection Calcs'!BH9,IF($B9="3",'Alpha Ejection Calcs'!CE9,IF($B9="4",'Alpha Ejection Calcs'!DC9,-1))))</f>
        <v>0.74528761974264834</v>
      </c>
      <c r="AF9">
        <f>IF($B9="1",'Alpha Ejection Calcs'!AL9,IF('Alpha Ejection Compiler'!$B9="2",'Alpha Ejection Calcs'!BI9,IF($B9="3",'Alpha Ejection Calcs'!CF9,IF($B9="4",'Alpha Ejection Calcs'!DD9,-1))))</f>
        <v>0.92994839477099367</v>
      </c>
    </row>
    <row r="10" spans="1:32">
      <c r="A10" t="str">
        <f>'Picking Information'!E13</f>
        <v>14LDCZ4-43</v>
      </c>
      <c r="B10" s="457" t="str">
        <f>'Picking Information'!B13</f>
        <v>3</v>
      </c>
      <c r="C10" s="457"/>
      <c r="D10">
        <f>IF($B10="1",'Alpha Ejection Calcs'!M10,IF('Alpha Ejection Compiler'!$B10="2",'Alpha Ejection Calcs'!AO10,IF($B10="3",'Alpha Ejection Calcs'!BM10,IF($B10="4",'Alpha Ejection Calcs'!CJ10,-1))))</f>
        <v>602602.83333333326</v>
      </c>
      <c r="E10">
        <f>IF($B10="1",'Alpha Ejection Calcs'!S10,IF('Alpha Ejection Compiler'!$B10="2",'Alpha Ejection Calcs'!AP10,IF($B10="3",'Alpha Ejection Calcs'!BK10,IF($B10="4",'Alpha Ejection Calcs'!CH10,-1))))</f>
        <v>44.991664844415531</v>
      </c>
      <c r="F10"/>
      <c r="G10" s="459">
        <f t="shared" si="0"/>
        <v>1.9283290666666666E-6</v>
      </c>
      <c r="H10">
        <f>IF($B10="1",'Alpha Ejection Calcs'!T10,IF('Alpha Ejection Compiler'!$B10="2",'Alpha Ejection Calcs'!AQ10,IF($B10="3",'Alpha Ejection Calcs'!BN10,IF($B10="4",'Alpha Ejection Calcs'!CL10,-1))))</f>
        <v>0.70801947888295125</v>
      </c>
      <c r="I10">
        <f>IF($B10="1",'Alpha Ejection Calcs'!U10,IF('Alpha Ejection Compiler'!$B10="2",'Alpha Ejection Calcs'!AR10,IF($B10="3",'Alpha Ejection Calcs'!BO10,IF($B10="4",'Alpha Ejection Calcs'!CM10,-1))))</f>
        <v>0.66558197846353651</v>
      </c>
      <c r="J10">
        <f>IF($B10="1",'Alpha Ejection Calcs'!V10,IF('Alpha Ejection Compiler'!$B10="2",'Alpha Ejection Calcs'!AS10,IF($B10="3",'Alpha Ejection Calcs'!BP10,IF($B10="4",'Alpha Ejection Calcs'!CN10,-1))))</f>
        <v>0.65928946882797601</v>
      </c>
      <c r="K10">
        <f>IF($B10="1",'Alpha Ejection Calcs'!W10,IF('Alpha Ejection Compiler'!$B10="2",'Alpha Ejection Calcs'!AT10,IF($B10="3",'Alpha Ejection Calcs'!BQ10,IF($B10="4",'Alpha Ejection Calcs'!CO10,-1))))</f>
        <v>0.90329289648278843</v>
      </c>
      <c r="N10" s="459">
        <f t="shared" si="1"/>
        <v>2.802103175E-6</v>
      </c>
      <c r="O10">
        <f>IF($B10="1",'Alpha Ejection Calcs'!Y10,IF('Alpha Ejection Compiler'!$B10="2",'Alpha Ejection Calcs'!AV10,IF($B10="3",'Alpha Ejection Calcs'!BS10,IF($B10="4",'Alpha Ejection Calcs'!CQ10,-1))))</f>
        <v>0.75553170232622902</v>
      </c>
      <c r="P10">
        <f>IF($B10="1",'Alpha Ejection Calcs'!Z10,IF('Alpha Ejection Compiler'!$B10="2",'Alpha Ejection Calcs'!AW10,IF($B10="3",'Alpha Ejection Calcs'!BT10,IF($B10="4",'Alpha Ejection Calcs'!CR10,-1))))</f>
        <v>0.71898007620604865</v>
      </c>
      <c r="Q10">
        <f>IF($B10="1",'Alpha Ejection Calcs'!AA10,IF('Alpha Ejection Compiler'!$B10="2",'Alpha Ejection Calcs'!AX10,IF($B10="3",'Alpha Ejection Calcs'!BU10,IF($B10="4",'Alpha Ejection Calcs'!CS10,-1))))</f>
        <v>0.71349097127661254</v>
      </c>
      <c r="R10">
        <f>IF($B10="1",'Alpha Ejection Calcs'!AB10,IF('Alpha Ejection Compiler'!$B10="2",'Alpha Ejection Calcs'!AY10,IF($B10="3",'Alpha Ejection Calcs'!BV10,IF($B10="4",'Alpha Ejection Calcs'!CT10,-1))))</f>
        <v>0.92203374842699803</v>
      </c>
      <c r="U10" s="459">
        <f t="shared" si="2"/>
        <v>2.1271880016666663E-6</v>
      </c>
      <c r="V10">
        <f>IF($B10="1",'Alpha Ejection Calcs'!AD10,IF('Alpha Ejection Compiler'!$B10="2",'Alpha Ejection Calcs'!BA10,IF($B10="3",'Alpha Ejection Calcs'!BX10,IF($B10="4",'Alpha Ejection Calcs'!CV10,-1))))</f>
        <v>0.7275375357094529</v>
      </c>
      <c r="W10">
        <f>IF($B10="1",'Alpha Ejection Calcs'!AE10,IF('Alpha Ejection Compiler'!$B10="2",'Alpha Ejection Calcs'!BB10,IF($B10="3",'Alpha Ejection Calcs'!BY10,IF($B10="4",'Alpha Ejection Calcs'!CW10,-1))))</f>
        <v>0.6874452325468573</v>
      </c>
      <c r="X10">
        <f>IF($B10="1",'Alpha Ejection Calcs'!AF10,IF('Alpha Ejection Compiler'!$B10="2",'Alpha Ejection Calcs'!BC10,IF($B10="3",'Alpha Ejection Calcs'!BZ10,IF($B10="4",'Alpha Ejection Calcs'!CX10,-1))))</f>
        <v>0.68135057221536677</v>
      </c>
      <c r="Y10">
        <f>IF($B10="1",'Alpha Ejection Calcs'!AG10,IF('Alpha Ejection Compiler'!$B10="2",'Alpha Ejection Calcs'!BD10,IF($B10="3",'Alpha Ejection Calcs'!CA10,IF($B10="4",'Alpha Ejection Calcs'!CY10,-1))))</f>
        <v>0.91064117690543012</v>
      </c>
      <c r="AB10" s="459">
        <f t="shared" si="3"/>
        <v>2.5610620416666664E-6</v>
      </c>
      <c r="AC10">
        <f>IF($B10="1",'Alpha Ejection Calcs'!AI10,IF('Alpha Ejection Compiler'!$B10="2",'Alpha Ejection Calcs'!BF10,IF($B10="3",'Alpha Ejection Calcs'!CC10,IF($B10="4",'Alpha Ejection Calcs'!DA10,-1))))</f>
        <v>0.75922879228708795</v>
      </c>
      <c r="AD10">
        <f>IF($B10="1",'Alpha Ejection Calcs'!AJ10,IF('Alpha Ejection Compiler'!$B10="2",'Alpha Ejection Calcs'!BG10,IF($B10="3",'Alpha Ejection Calcs'!CD10,IF($B10="4",'Alpha Ejection Calcs'!DB10,-1))))</f>
        <v>0.72318097939908466</v>
      </c>
      <c r="AE10">
        <f>IF($B10="1",'Alpha Ejection Calcs'!AK10,IF('Alpha Ejection Compiler'!$B10="2",'Alpha Ejection Calcs'!BH10,IF($B10="3",'Alpha Ejection Calcs'!CE10,IF($B10="4",'Alpha Ejection Calcs'!DC10,-1))))</f>
        <v>0.71767843332392545</v>
      </c>
      <c r="AF10">
        <f>IF($B10="1",'Alpha Ejection Calcs'!AL10,IF('Alpha Ejection Compiler'!$B10="2",'Alpha Ejection Calcs'!BI10,IF($B10="3",'Alpha Ejection Calcs'!CF10,IF($B10="4",'Alpha Ejection Calcs'!DD10,-1))))</f>
        <v>0.92187286277653024</v>
      </c>
    </row>
    <row r="11" spans="1:32">
      <c r="A11" t="str">
        <f>'Picking Information'!E14</f>
        <v>14LDCZ4-49</v>
      </c>
      <c r="B11" s="457" t="str">
        <f>'Picking Information'!B14</f>
        <v>3</v>
      </c>
      <c r="C11" s="457"/>
      <c r="D11">
        <f>IF($B11="1",'Alpha Ejection Calcs'!M11,IF('Alpha Ejection Compiler'!$B11="2",'Alpha Ejection Calcs'!AO11,IF($B11="3",'Alpha Ejection Calcs'!BM11,IF($B11="4",'Alpha Ejection Calcs'!CJ11,-1))))</f>
        <v>961580.33333333337</v>
      </c>
      <c r="E11">
        <f>IF($B11="1",'Alpha Ejection Calcs'!S11,IF('Alpha Ejection Compiler'!$B11="2",'Alpha Ejection Calcs'!AP11,IF($B11="3",'Alpha Ejection Calcs'!BK11,IF($B11="4",'Alpha Ejection Calcs'!CH11,-1))))</f>
        <v>44.664431323722127</v>
      </c>
      <c r="F11"/>
      <c r="G11" s="459">
        <f t="shared" si="0"/>
        <v>3.0770570666666671E-6</v>
      </c>
      <c r="H11">
        <f>IF($B11="1",'Alpha Ejection Calcs'!T11,IF('Alpha Ejection Compiler'!$B11="2",'Alpha Ejection Calcs'!AQ11,IF($B11="3",'Alpha Ejection Calcs'!BN11,IF($B11="4",'Alpha Ejection Calcs'!CL11,-1))))</f>
        <v>0.70529726976587537</v>
      </c>
      <c r="I11">
        <f>IF($B11="1",'Alpha Ejection Calcs'!U11,IF('Alpha Ejection Compiler'!$B11="2",'Alpha Ejection Calcs'!AR11,IF($B11="3",'Alpha Ejection Calcs'!BO11,IF($B11="4",'Alpha Ejection Calcs'!CM11,-1))))</f>
        <v>0.66234876962368372</v>
      </c>
      <c r="J11">
        <f>IF($B11="1",'Alpha Ejection Calcs'!V11,IF('Alpha Ejection Compiler'!$B11="2",'Alpha Ejection Calcs'!AS11,IF($B11="3",'Alpha Ejection Calcs'!BP11,IF($B11="4",'Alpha Ejection Calcs'!CN11,-1))))</f>
        <v>0.65597749454582976</v>
      </c>
      <c r="K11">
        <f>IF($B11="1",'Alpha Ejection Calcs'!W11,IF('Alpha Ejection Compiler'!$B11="2",'Alpha Ejection Calcs'!AT11,IF($B11="3",'Alpha Ejection Calcs'!BQ11,IF($B11="4",'Alpha Ejection Calcs'!CO11,-1))))</f>
        <v>0.90252642825787599</v>
      </c>
      <c r="N11" s="459">
        <f t="shared" si="1"/>
        <v>4.4713485500000009E-6</v>
      </c>
      <c r="O11">
        <f>IF($B11="1",'Alpha Ejection Calcs'!Y11,IF('Alpha Ejection Compiler'!$B11="2",'Alpha Ejection Calcs'!AV11,IF($B11="3",'Alpha Ejection Calcs'!BS11,IF($B11="4",'Alpha Ejection Calcs'!CQ11,-1))))</f>
        <v>0.7533421665880945</v>
      </c>
      <c r="P11">
        <f>IF($B11="1",'Alpha Ejection Calcs'!Z11,IF('Alpha Ejection Compiler'!$B11="2",'Alpha Ejection Calcs'!AW11,IF($B11="3",'Alpha Ejection Calcs'!BT11,IF($B11="4",'Alpha Ejection Calcs'!CR11,-1))))</f>
        <v>0.7163843304901919</v>
      </c>
      <c r="Q11">
        <f>IF($B11="1",'Alpha Ejection Calcs'!AA11,IF('Alpha Ejection Compiler'!$B11="2",'Alpha Ejection Calcs'!AX11,IF($B11="3",'Alpha Ejection Calcs'!BU11,IF($B11="4",'Alpha Ejection Calcs'!CS11,-1))))</f>
        <v>0.7108321672828205</v>
      </c>
      <c r="R11">
        <f>IF($B11="1",'Alpha Ejection Calcs'!AB11,IF('Alpha Ejection Compiler'!$B11="2",'Alpha Ejection Calcs'!AY11,IF($B11="3",'Alpha Ejection Calcs'!BV11,IF($B11="4",'Alpha Ejection Calcs'!CT11,-1))))</f>
        <v>0.92142519434728587</v>
      </c>
      <c r="U11" s="459">
        <f t="shared" si="2"/>
        <v>3.3943785766666669E-6</v>
      </c>
      <c r="V11">
        <f>IF($B11="1",'Alpha Ejection Calcs'!AD11,IF('Alpha Ejection Compiler'!$B11="2",'Alpha Ejection Calcs'!BA11,IF($B11="3",'Alpha Ejection Calcs'!BX11,IF($B11="4",'Alpha Ejection Calcs'!CV11,-1))))</f>
        <v>0.72503900894177176</v>
      </c>
      <c r="W11">
        <f>IF($B11="1",'Alpha Ejection Calcs'!AE11,IF('Alpha Ejection Compiler'!$B11="2",'Alpha Ejection Calcs'!BB11,IF($B11="3",'Alpha Ejection Calcs'!BY11,IF($B11="4",'Alpha Ejection Calcs'!CW11,-1))))</f>
        <v>0.68447960383417206</v>
      </c>
      <c r="X11">
        <f>IF($B11="1",'Alpha Ejection Calcs'!AF11,IF('Alpha Ejection Compiler'!$B11="2",'Alpha Ejection Calcs'!BC11,IF($B11="3",'Alpha Ejection Calcs'!BZ11,IF($B11="4",'Alpha Ejection Calcs'!CX11,-1))))</f>
        <v>0.67831128999227985</v>
      </c>
      <c r="Y11">
        <f>IF($B11="1",'Alpha Ejection Calcs'!AG11,IF('Alpha Ejection Compiler'!$B11="2",'Alpha Ejection Calcs'!BD11,IF($B11="3",'Alpha Ejection Calcs'!CA11,IF($B11="4",'Alpha Ejection Calcs'!CY11,-1))))</f>
        <v>0.90993718682645586</v>
      </c>
      <c r="AB11" s="459">
        <f t="shared" si="3"/>
        <v>4.086716416666667E-6</v>
      </c>
      <c r="AC11">
        <f>IF($B11="1",'Alpha Ejection Calcs'!AI11,IF('Alpha Ejection Compiler'!$B11="2",'Alpha Ejection Calcs'!BF11,IF($B11="3",'Alpha Ejection Calcs'!CC11,IF($B11="4",'Alpha Ejection Calcs'!DA11,-1))))</f>
        <v>0.75707905186744162</v>
      </c>
      <c r="AD11">
        <f>IF($B11="1",'Alpha Ejection Calcs'!AJ11,IF('Alpha Ejection Compiler'!$B11="2",'Alpha Ejection Calcs'!BG11,IF($B11="3",'Alpha Ejection Calcs'!CD11,IF($B11="4",'Alpha Ejection Calcs'!DB11,-1))))</f>
        <v>0.72063312375388466</v>
      </c>
      <c r="AE11">
        <f>IF($B11="1",'Alpha Ejection Calcs'!AK11,IF('Alpha Ejection Compiler'!$B11="2",'Alpha Ejection Calcs'!BH11,IF($B11="3",'Alpha Ejection Calcs'!CE11,IF($B11="4",'Alpha Ejection Calcs'!DC11,-1))))</f>
        <v>0.71506778409855642</v>
      </c>
      <c r="AF11">
        <f>IF($B11="1",'Alpha Ejection Calcs'!AL11,IF('Alpha Ejection Compiler'!$B11="2",'Alpha Ejection Calcs'!BI11,IF($B11="3",'Alpha Ejection Calcs'!CF11,IF($B11="4",'Alpha Ejection Calcs'!DD11,-1))))</f>
        <v>0.92126297293473103</v>
      </c>
    </row>
    <row r="12" spans="1:32">
      <c r="A12" t="str">
        <f>'Picking Information'!E15</f>
        <v>14LDCZ4-6</v>
      </c>
      <c r="B12" s="457" t="str">
        <f>'Picking Information'!B15</f>
        <v>3</v>
      </c>
      <c r="C12" s="457"/>
      <c r="D12">
        <f>IF($B12="1",'Alpha Ejection Calcs'!M12,IF('Alpha Ejection Compiler'!$B12="2",'Alpha Ejection Calcs'!AO12,IF($B12="3",'Alpha Ejection Calcs'!BM12,IF($B12="4",'Alpha Ejection Calcs'!CJ12,-1))))</f>
        <v>482160</v>
      </c>
      <c r="E12">
        <f>IF($B12="1",'Alpha Ejection Calcs'!S12,IF('Alpha Ejection Compiler'!$B12="2",'Alpha Ejection Calcs'!AP12,IF($B12="3",'Alpha Ejection Calcs'!BK12,IF($B12="4",'Alpha Ejection Calcs'!CH12,-1))))</f>
        <v>33.492373652053516</v>
      </c>
      <c r="F12"/>
      <c r="G12" s="459">
        <f t="shared" si="0"/>
        <v>1.542912E-6</v>
      </c>
      <c r="H12">
        <f>IF($B12="1",'Alpha Ejection Calcs'!T12,IF('Alpha Ejection Compiler'!$B12="2",'Alpha Ejection Calcs'!AQ12,IF($B12="3",'Alpha Ejection Calcs'!BN12,IF($B12="4",'Alpha Ejection Calcs'!CL12,-1))))</f>
        <v>0.61174168969784282</v>
      </c>
      <c r="I12">
        <f>IF($B12="1",'Alpha Ejection Calcs'!U12,IF('Alpha Ejection Compiler'!$B12="2",'Alpha Ejection Calcs'!AR12,IF($B12="3",'Alpha Ejection Calcs'!BO12,IF($B12="4",'Alpha Ejection Calcs'!CM12,-1))))</f>
        <v>0.55609644636601308</v>
      </c>
      <c r="J12">
        <f>IF($B12="1",'Alpha Ejection Calcs'!V12,IF('Alpha Ejection Compiler'!$B12="2",'Alpha Ejection Calcs'!AS12,IF($B12="3",'Alpha Ejection Calcs'!BP12,IF($B12="4",'Alpha Ejection Calcs'!CN12,-1))))</f>
        <v>0.54786593607644096</v>
      </c>
      <c r="K12">
        <f>IF($B12="1",'Alpha Ejection Calcs'!W12,IF('Alpha Ejection Compiler'!$B12="2",'Alpha Ejection Calcs'!AT12,IF($B12="3",'Alpha Ejection Calcs'!BQ12,IF($B12="4",'Alpha Ejection Calcs'!CO12,-1))))</f>
        <v>0.87048408810712186</v>
      </c>
      <c r="N12" s="459">
        <f t="shared" si="1"/>
        <v>2.2420440000000002E-6</v>
      </c>
      <c r="O12">
        <f>IF($B12="1",'Alpha Ejection Calcs'!Y12,IF('Alpha Ejection Compiler'!$B12="2",'Alpha Ejection Calcs'!AV12,IF($B12="3",'Alpha Ejection Calcs'!BS12,IF($B12="4",'Alpha Ejection Calcs'!CQ12,-1))))</f>
        <v>0.67430962877757739</v>
      </c>
      <c r="P12">
        <f>IF($B12="1",'Alpha Ejection Calcs'!Z12,IF('Alpha Ejection Compiler'!$B12="2",'Alpha Ejection Calcs'!AW12,IF($B12="3",'Alpha Ejection Calcs'!BT12,IF($B12="4",'Alpha Ejection Calcs'!CR12,-1))))</f>
        <v>0.62615110070082303</v>
      </c>
      <c r="Q12">
        <f>IF($B12="1",'Alpha Ejection Calcs'!AA12,IF('Alpha Ejection Compiler'!$B12="2",'Alpha Ejection Calcs'!AX12,IF($B12="3",'Alpha Ejection Calcs'!BU12,IF($B12="4",'Alpha Ejection Calcs'!CS12,-1))))</f>
        <v>0.61893294474192584</v>
      </c>
      <c r="R12">
        <f>IF($B12="1",'Alpha Ejection Calcs'!AB12,IF('Alpha Ejection Compiler'!$B12="2",'Alpha Ejection Calcs'!AY12,IF($B12="3",'Alpha Ejection Calcs'!BV12,IF($B12="4",'Alpha Ejection Calcs'!CT12,-1))))</f>
        <v>0.89551906231947742</v>
      </c>
      <c r="U12" s="459">
        <f t="shared" si="2"/>
        <v>1.7020247999999997E-6</v>
      </c>
      <c r="V12">
        <f>IF($B12="1",'Alpha Ejection Calcs'!AD12,IF('Alpha Ejection Compiler'!$B12="2",'Alpha Ejection Calcs'!BA12,IF($B12="3",'Alpha Ejection Calcs'!BX12,IF($B12="4",'Alpha Ejection Calcs'!CV12,-1))))</f>
        <v>0.63741154573377889</v>
      </c>
      <c r="W12">
        <f>IF($B12="1",'Alpha Ejection Calcs'!AE12,IF('Alpha Ejection Compiler'!$B12="2",'Alpha Ejection Calcs'!BB12,IF($B12="3",'Alpha Ejection Calcs'!BY12,IF($B12="4",'Alpha Ejection Calcs'!CW12,-1))))</f>
        <v>0.5847347381649497</v>
      </c>
      <c r="X12">
        <f>IF($B12="1",'Alpha Ejection Calcs'!AF12,IF('Alpha Ejection Compiler'!$B12="2",'Alpha Ejection Calcs'!BC12,IF($B12="3",'Alpha Ejection Calcs'!BZ12,IF($B12="4",'Alpha Ejection Calcs'!CX12,-1))))</f>
        <v>0.57674506203312581</v>
      </c>
      <c r="Y12">
        <f>IF($B12="1",'Alpha Ejection Calcs'!AG12,IF('Alpha Ejection Compiler'!$B12="2",'Alpha Ejection Calcs'!BD12,IF($B12="3",'Alpha Ejection Calcs'!CA12,IF($B12="4",'Alpha Ejection Calcs'!CY12,-1))))</f>
        <v>0.88029647660178401</v>
      </c>
      <c r="AB12" s="459">
        <f t="shared" si="3"/>
        <v>2.0491800000000001E-6</v>
      </c>
      <c r="AC12">
        <f>IF($B12="1",'Alpha Ejection Calcs'!AI12,IF('Alpha Ejection Compiler'!$B12="2",'Alpha Ejection Calcs'!BF12,IF($B12="3",'Alpha Ejection Calcs'!CC12,IF($B12="4",'Alpha Ejection Calcs'!DA12,-1))))</f>
        <v>0.67918952029347557</v>
      </c>
      <c r="AD12">
        <f>IF($B12="1",'Alpha Ejection Calcs'!AJ12,IF('Alpha Ejection Compiler'!$B12="2",'Alpha Ejection Calcs'!BG12,IF($B12="3",'Alpha Ejection Calcs'!CD12,IF($B12="4",'Alpha Ejection Calcs'!DB12,-1))))</f>
        <v>0.63167779190958107</v>
      </c>
      <c r="AE12">
        <f>IF($B12="1",'Alpha Ejection Calcs'!AK12,IF('Alpha Ejection Compiler'!$B12="2",'Alpha Ejection Calcs'!BH12,IF($B12="3",'Alpha Ejection Calcs'!CE12,IF($B12="4",'Alpha Ejection Calcs'!DC12,-1))))</f>
        <v>0.62443910630516775</v>
      </c>
      <c r="AF12">
        <f>IF($B12="1",'Alpha Ejection Calcs'!AL12,IF('Alpha Ejection Compiler'!$B12="2",'Alpha Ejection Calcs'!BI12,IF($B12="3",'Alpha Ejection Calcs'!CF12,IF($B12="4",'Alpha Ejection Calcs'!DD12,-1))))</f>
        <v>0.89530400767325158</v>
      </c>
    </row>
    <row r="13" spans="1:32">
      <c r="A13" t="str">
        <f>'Picking Information'!E16</f>
        <v>14LDCZ4-65</v>
      </c>
      <c r="B13" s="457" t="str">
        <f>'Picking Information'!B16</f>
        <v>3</v>
      </c>
      <c r="C13" s="457"/>
      <c r="D13">
        <f>IF($B13="1",'Alpha Ejection Calcs'!M13,IF('Alpha Ejection Compiler'!$B13="2",'Alpha Ejection Calcs'!AO13,IF($B13="3",'Alpha Ejection Calcs'!BM13,IF($B13="4",'Alpha Ejection Calcs'!CJ13,-1))))</f>
        <v>577600.16666666674</v>
      </c>
      <c r="E13">
        <f>IF($B13="1",'Alpha Ejection Calcs'!S13,IF('Alpha Ejection Compiler'!$B13="2",'Alpha Ejection Calcs'!AP13,IF($B13="3",'Alpha Ejection Calcs'!BK13,IF($B13="4",'Alpha Ejection Calcs'!CH13,-1))))</f>
        <v>39.471978860600444</v>
      </c>
      <c r="F13"/>
      <c r="G13" s="459">
        <f t="shared" si="0"/>
        <v>1.8483205333333337E-6</v>
      </c>
      <c r="H13">
        <f>IF($B13="1",'Alpha Ejection Calcs'!T13,IF('Alpha Ejection Compiler'!$B13="2",'Alpha Ejection Calcs'!AQ13,IF($B13="3",'Alpha Ejection Calcs'!BN13,IF($B13="4",'Alpha Ejection Calcs'!CL13,-1))))</f>
        <v>0.66995386386376599</v>
      </c>
      <c r="I13">
        <f>IF($B13="1",'Alpha Ejection Calcs'!U13,IF('Alpha Ejection Compiler'!$B13="2",'Alpha Ejection Calcs'!AR13,IF($B13="3",'Alpha Ejection Calcs'!BO13,IF($B13="4",'Alpha Ejection Calcs'!CM13,-1))))</f>
        <v>0.62253067539426976</v>
      </c>
      <c r="J13">
        <f>IF($B13="1",'Alpha Ejection Calcs'!V13,IF('Alpha Ejection Compiler'!$B13="2",'Alpha Ejection Calcs'!AS13,IF($B13="3",'Alpha Ejection Calcs'!BP13,IF($B13="4",'Alpha Ejection Calcs'!CN13,-1))))</f>
        <v>0.61551310740320775</v>
      </c>
      <c r="K13">
        <f>IF($B13="1",'Alpha Ejection Calcs'!W13,IF('Alpha Ejection Compiler'!$B13="2",'Alpha Ejection Calcs'!AT13,IF($B13="3",'Alpha Ejection Calcs'!BQ13,IF($B13="4",'Alpha Ejection Calcs'!CO13,-1))))</f>
        <v>0.89004430526302147</v>
      </c>
      <c r="N13" s="459">
        <f t="shared" si="1"/>
        <v>2.6858407750000008E-6</v>
      </c>
      <c r="O13">
        <f>IF($B13="1",'Alpha Ejection Calcs'!Y13,IF('Alpha Ejection Compiler'!$B13="2",'Alpha Ejection Calcs'!AV13,IF($B13="3",'Alpha Ejection Calcs'!BS13,IF($B13="4",'Alpha Ejection Calcs'!CQ13,-1))))</f>
        <v>0.72323493804120209</v>
      </c>
      <c r="P13">
        <f>IF($B13="1",'Alpha Ejection Calcs'!Z13,IF('Alpha Ejection Compiler'!$B13="2",'Alpha Ejection Calcs'!AW13,IF($B13="3",'Alpha Ejection Calcs'!BT13,IF($B13="4",'Alpha Ejection Calcs'!CR13,-1))))</f>
        <v>0.68222829853119449</v>
      </c>
      <c r="Q13">
        <f>IF($B13="1",'Alpha Ejection Calcs'!AA13,IF('Alpha Ejection Compiler'!$B13="2",'Alpha Ejection Calcs'!AX13,IF($B13="3",'Alpha Ejection Calcs'!BU13,IF($B13="4",'Alpha Ejection Calcs'!CS13,-1))))</f>
        <v>0.67607991527377276</v>
      </c>
      <c r="R13">
        <f>IF($B13="1",'Alpha Ejection Calcs'!AB13,IF('Alpha Ejection Compiler'!$B13="2",'Alpha Ejection Calcs'!AY13,IF($B13="3",'Alpha Ejection Calcs'!BV13,IF($B13="4",'Alpha Ejection Calcs'!CT13,-1))))</f>
        <v>0.91130812193877264</v>
      </c>
      <c r="U13" s="459">
        <f t="shared" si="2"/>
        <v>2.0389285883333337E-6</v>
      </c>
      <c r="V13">
        <f>IF($B13="1",'Alpha Ejection Calcs'!AD13,IF('Alpha Ejection Compiler'!$B13="2",'Alpha Ejection Calcs'!BA13,IF($B13="3",'Alpha Ejection Calcs'!BX13,IF($B13="4",'Alpha Ejection Calcs'!CV13,-1))))</f>
        <v>0.69181872640135944</v>
      </c>
      <c r="W13">
        <f>IF($B13="1",'Alpha Ejection Calcs'!AE13,IF('Alpha Ejection Compiler'!$B13="2",'Alpha Ejection Calcs'!BB13,IF($B13="3",'Alpha Ejection Calcs'!BY13,IF($B13="4",'Alpha Ejection Calcs'!CW13,-1))))</f>
        <v>0.64694201013313624</v>
      </c>
      <c r="X13">
        <f>IF($B13="1",'Alpha Ejection Calcs'!AF13,IF('Alpha Ejection Compiler'!$B13="2",'Alpha Ejection Calcs'!BC13,IF($B13="3",'Alpha Ejection Calcs'!BZ13,IF($B13="4",'Alpha Ejection Calcs'!CX13,-1))))</f>
        <v>0.64013259303307857</v>
      </c>
      <c r="Y13">
        <f>IF($B13="1",'Alpha Ejection Calcs'!AG13,IF('Alpha Ejection Compiler'!$B13="2",'Alpha Ejection Calcs'!BD13,IF($B13="3",'Alpha Ejection Calcs'!CA13,IF($B13="4",'Alpha Ejection Calcs'!CY13,-1))))</f>
        <v>0.89837918353190371</v>
      </c>
      <c r="AB13" s="459">
        <f t="shared" si="3"/>
        <v>2.4548007083333339E-6</v>
      </c>
      <c r="AC13">
        <f>IF($B13="1",'Alpha Ejection Calcs'!AI13,IF('Alpha Ejection Compiler'!$B13="2",'Alpha Ejection Calcs'!BF13,IF($B13="3",'Alpha Ejection Calcs'!CC13,IF($B13="4",'Alpha Ejection Calcs'!DA13,-1))))</f>
        <v>0.72738876385196005</v>
      </c>
      <c r="AD13">
        <f>IF($B13="1",'Alpha Ejection Calcs'!AJ13,IF('Alpha Ejection Compiler'!$B13="2",'Alpha Ejection Calcs'!BG13,IF($B13="3",'Alpha Ejection Calcs'!CD13,IF($B13="4",'Alpha Ejection Calcs'!DB13,-1))))</f>
        <v>0.6869355102621103</v>
      </c>
      <c r="AE13">
        <f>IF($B13="1",'Alpha Ejection Calcs'!AK13,IF('Alpha Ejection Compiler'!$B13="2",'Alpha Ejection Calcs'!BH13,IF($B13="3",'Alpha Ejection Calcs'!CE13,IF($B13="4",'Alpha Ejection Calcs'!DC13,-1))))</f>
        <v>0.68077008427902985</v>
      </c>
      <c r="AF13">
        <f>IF($B13="1",'Alpha Ejection Calcs'!AL13,IF('Alpha Ejection Compiler'!$B13="2",'Alpha Ejection Calcs'!BI13,IF($B13="3",'Alpha Ejection Calcs'!CF13,IF($B13="4",'Alpha Ejection Calcs'!DD13,-1))))</f>
        <v>0.91112548293034201</v>
      </c>
    </row>
    <row r="14" spans="1:32">
      <c r="A14" t="str">
        <f>'Picking Information'!E17</f>
        <v>14LDCZ4-68</v>
      </c>
      <c r="B14" s="457" t="str">
        <f>'Picking Information'!B17</f>
        <v>3</v>
      </c>
      <c r="C14" s="457"/>
      <c r="D14">
        <f>IF($B14="1",'Alpha Ejection Calcs'!M14,IF('Alpha Ejection Compiler'!$B14="2",'Alpha Ejection Calcs'!AO14,IF($B14="3",'Alpha Ejection Calcs'!BM14,IF($B14="4",'Alpha Ejection Calcs'!CJ14,-1))))</f>
        <v>1412458.6666666667</v>
      </c>
      <c r="E14">
        <f>IF($B14="1",'Alpha Ejection Calcs'!S14,IF('Alpha Ejection Compiler'!$B14="2",'Alpha Ejection Calcs'!AP14,IF($B14="3",'Alpha Ejection Calcs'!BK14,IF($B14="4",'Alpha Ejection Calcs'!CH14,-1))))</f>
        <v>54.0704615610519</v>
      </c>
      <c r="F14"/>
      <c r="G14" s="459">
        <f t="shared" si="0"/>
        <v>4.519867733333334E-6</v>
      </c>
      <c r="H14">
        <f>IF($B14="1",'Alpha Ejection Calcs'!T14,IF('Alpha Ejection Compiler'!$B14="2",'Alpha Ejection Calcs'!AQ14,IF($B14="3",'Alpha Ejection Calcs'!BN14,IF($B14="4",'Alpha Ejection Calcs'!CL14,-1))))</f>
        <v>0.75272959831259389</v>
      </c>
      <c r="I14">
        <f>IF($B14="1",'Alpha Ejection Calcs'!U14,IF('Alpha Ejection Compiler'!$B14="2",'Alpha Ejection Calcs'!AR14,IF($B14="3",'Alpha Ejection Calcs'!BO14,IF($B14="4",'Alpha Ejection Calcs'!CM14,-1))))</f>
        <v>0.71593667116416027</v>
      </c>
      <c r="J14">
        <f>IF($B14="1",'Alpha Ejection Calcs'!V14,IF('Alpha Ejection Compiler'!$B14="2",'Alpha Ejection Calcs'!AS14,IF($B14="3",'Alpha Ejection Calcs'!BP14,IF($B14="4",'Alpha Ejection Calcs'!CN14,-1))))</f>
        <v>0.7104589474955213</v>
      </c>
      <c r="K14">
        <f>IF($B14="1",'Alpha Ejection Calcs'!W14,IF('Alpha Ejection Compiler'!$B14="2",'Alpha Ejection Calcs'!AT14,IF($B14="3",'Alpha Ejection Calcs'!BQ14,IF($B14="4",'Alpha Ejection Calcs'!CO14,-1))))</f>
        <v>0.91910177854330544</v>
      </c>
      <c r="N14" s="459">
        <f t="shared" si="1"/>
        <v>6.5679328000000015E-6</v>
      </c>
      <c r="O14">
        <f>IF($B14="1",'Alpha Ejection Calcs'!Y14,IF('Alpha Ejection Compiler'!$B14="2",'Alpha Ejection Calcs'!AV14,IF($B14="3",'Alpha Ejection Calcs'!BS14,IF($B14="4",'Alpha Ejection Calcs'!CQ14,-1))))</f>
        <v>0.79363039354306741</v>
      </c>
      <c r="P14">
        <f>IF($B14="1",'Alpha Ejection Calcs'!Z14,IF('Alpha Ejection Compiler'!$B14="2",'Alpha Ejection Calcs'!AW14,IF($B14="3",'Alpha Ejection Calcs'!BT14,IF($B14="4",'Alpha Ejection Calcs'!CR14,-1))))</f>
        <v>0.76219151049124867</v>
      </c>
      <c r="Q14">
        <f>IF($B14="1",'Alpha Ejection Calcs'!AA14,IF('Alpha Ejection Compiler'!$B14="2",'Alpha Ejection Calcs'!AX14,IF($B14="3",'Alpha Ejection Calcs'!BU14,IF($B14="4",'Alpha Ejection Calcs'!CS14,-1))))</f>
        <v>0.75745498796905975</v>
      </c>
      <c r="R14">
        <f>IF($B14="1",'Alpha Ejection Calcs'!AB14,IF('Alpha Ejection Compiler'!$B14="2",'Alpha Ejection Calcs'!AY14,IF($B14="3",'Alpha Ejection Calcs'!BV14,IF($B14="4",'Alpha Ejection Calcs'!CT14,-1))))</f>
        <v>0.93484846225839691</v>
      </c>
      <c r="U14" s="459">
        <f t="shared" si="2"/>
        <v>4.9859790933333334E-6</v>
      </c>
      <c r="V14">
        <f>IF($B14="1",'Alpha Ejection Calcs'!AD14,IF('Alpha Ejection Compiler'!$B14="2",'Alpha Ejection Calcs'!BA14,IF($B14="3",'Alpha Ejection Calcs'!BX14,IF($B14="4",'Alpha Ejection Calcs'!CV14,-1))))</f>
        <v>0.76956764635690955</v>
      </c>
      <c r="W14">
        <f>IF($B14="1",'Alpha Ejection Calcs'!AE14,IF('Alpha Ejection Compiler'!$B14="2",'Alpha Ejection Calcs'!BB14,IF($B14="3",'Alpha Ejection Calcs'!BY14,IF($B14="4",'Alpha Ejection Calcs'!CW14,-1))))</f>
        <v>0.73492388700529043</v>
      </c>
      <c r="X14">
        <f>IF($B14="1",'Alpha Ejection Calcs'!AF14,IF('Alpha Ejection Compiler'!$B14="2",'Alpha Ejection Calcs'!BC14,IF($B14="3",'Alpha Ejection Calcs'!BZ14,IF($B14="4",'Alpha Ejection Calcs'!CX14,-1))))</f>
        <v>0.7296379007806012</v>
      </c>
      <c r="Y14">
        <f>IF($B14="1",'Alpha Ejection Calcs'!AG14,IF('Alpha Ejection Compiler'!$B14="2",'Alpha Ejection Calcs'!BD14,IF($B14="3",'Alpha Ejection Calcs'!CA14,IF($B14="4",'Alpha Ejection Calcs'!CY14,-1))))</f>
        <v>0.92528019239036674</v>
      </c>
      <c r="AB14" s="459">
        <f t="shared" si="3"/>
        <v>6.0029493333333336E-6</v>
      </c>
      <c r="AC14">
        <f>IF($B14="1",'Alpha Ejection Calcs'!AI14,IF('Alpha Ejection Compiler'!$B14="2",'Alpha Ejection Calcs'!BF14,IF($B14="3",'Alpha Ejection Calcs'!CC14,IF($B14="4",'Alpha Ejection Calcs'!DA14,-1))))</f>
        <v>0.79680078408226795</v>
      </c>
      <c r="AD14">
        <f>IF($B14="1",'Alpha Ejection Calcs'!AJ14,IF('Alpha Ejection Compiler'!$B14="2",'Alpha Ejection Calcs'!BG14,IF($B14="3",'Alpha Ejection Calcs'!CD14,IF($B14="4",'Alpha Ejection Calcs'!DB14,-1))))</f>
        <v>0.7658137150608485</v>
      </c>
      <c r="AE14">
        <f>IF($B14="1",'Alpha Ejection Calcs'!AK14,IF('Alpha Ejection Compiler'!$B14="2",'Alpha Ejection Calcs'!BH14,IF($B14="3",'Alpha Ejection Calcs'!CE14,IF($B14="4",'Alpha Ejection Calcs'!DC14,-1))))</f>
        <v>0.76106869640429187</v>
      </c>
      <c r="AF14">
        <f>IF($B14="1",'Alpha Ejection Calcs'!AL14,IF('Alpha Ejection Compiler'!$B14="2",'Alpha Ejection Calcs'!BI14,IF($B14="3",'Alpha Ejection Calcs'!CF14,IF($B14="4",'Alpha Ejection Calcs'!DD14,-1))))</f>
        <v>0.93471342805313029</v>
      </c>
    </row>
    <row r="15" spans="1:32">
      <c r="A15" t="str">
        <f>'Picking Information'!E18</f>
        <v>15LDC02-155</v>
      </c>
      <c r="B15" s="457" t="str">
        <f>'Picking Information'!B18</f>
        <v>1</v>
      </c>
      <c r="C15" s="457"/>
      <c r="D15">
        <f>IF($B15="1",'Alpha Ejection Calcs'!M15,IF('Alpha Ejection Compiler'!$B15="2",'Alpha Ejection Calcs'!AO15,IF($B15="3",'Alpha Ejection Calcs'!BM15,IF($B15="4",'Alpha Ejection Calcs'!CJ15,-1))))</f>
        <v>1157871.6715923613</v>
      </c>
      <c r="E15">
        <f>IF($B15="1",'Alpha Ejection Calcs'!S15,IF('Alpha Ejection Compiler'!$B15="2",'Alpha Ejection Calcs'!AP15,IF($B15="3",'Alpha Ejection Calcs'!BK15,IF($B15="4",'Alpha Ejection Calcs'!CH15,-1))))</f>
        <v>64.125714085735552</v>
      </c>
      <c r="F15"/>
      <c r="G15" s="459">
        <f t="shared" si="0"/>
        <v>3.7051893490955562E-6</v>
      </c>
      <c r="H15">
        <f>IF($B15="1",'Alpha Ejection Calcs'!T15,IF('Alpha Ejection Compiler'!$B15="2",'Alpha Ejection Calcs'!AQ15,IF($B15="3",'Alpha Ejection Calcs'!BN15,IF($B15="4",'Alpha Ejection Calcs'!CL15,-1))))</f>
        <v>0.78158998887855025</v>
      </c>
      <c r="I15">
        <f>IF($B15="1",'Alpha Ejection Calcs'!U15,IF('Alpha Ejection Compiler'!$B15="2",'Alpha Ejection Calcs'!AR15,IF($B15="3",'Alpha Ejection Calcs'!BO15,IF($B15="4",'Alpha Ejection Calcs'!CM15,-1))))</f>
        <v>0.74750339062151294</v>
      </c>
      <c r="J15">
        <f>IF($B15="1",'Alpha Ejection Calcs'!V15,IF('Alpha Ejection Compiler'!$B15="2",'Alpha Ejection Calcs'!AS15,IF($B15="3",'Alpha Ejection Calcs'!BP15,IF($B15="4",'Alpha Ejection Calcs'!CN15,-1))))</f>
        <v>0.74239651209076063</v>
      </c>
      <c r="K15">
        <f>IF($B15="1",'Alpha Ejection Calcs'!W15,IF('Alpha Ejection Compiler'!$B15="2",'Alpha Ejection Calcs'!AT15,IF($B15="3",'Alpha Ejection Calcs'!BQ15,IF($B15="4",'Alpha Ejection Calcs'!CO15,-1))))</f>
        <v>0.93069378905992217</v>
      </c>
      <c r="N15" s="459">
        <f t="shared" si="1"/>
        <v>5.3841032729044803E-6</v>
      </c>
      <c r="O15">
        <f>IF($B15="1",'Alpha Ejection Calcs'!Y15,IF('Alpha Ejection Compiler'!$B15="2",'Alpha Ejection Calcs'!AV15,IF($B15="3",'Alpha Ejection Calcs'!BS15,IF($B15="4",'Alpha Ejection Calcs'!CQ15,-1))))</f>
        <v>0.81902759093261257</v>
      </c>
      <c r="P15">
        <f>IF($B15="1",'Alpha Ejection Calcs'!Z15,IF('Alpha Ejection Compiler'!$B15="2",'Alpha Ejection Calcs'!AW15,IF($B15="3",'Alpha Ejection Calcs'!BT15,IF($B15="4",'Alpha Ejection Calcs'!CR15,-1))))</f>
        <v>0.79029402000645377</v>
      </c>
      <c r="Q15">
        <f>IF($B15="1",'Alpha Ejection Calcs'!AA15,IF('Alpha Ejection Compiler'!$B15="2",'Alpha Ejection Calcs'!AX15,IF($B15="3",'Alpha Ejection Calcs'!BU15,IF($B15="4",'Alpha Ejection Calcs'!CS15,-1))))</f>
        <v>0.78594009998272152</v>
      </c>
      <c r="R15">
        <f>IF($B15="1",'Alpha Ejection Calcs'!AB15,IF('Alpha Ejection Compiler'!$B15="2",'Alpha Ejection Calcs'!AY15,IF($B15="3",'Alpha Ejection Calcs'!BV15,IF($B15="4",'Alpha Ejection Calcs'!CT15,-1))))</f>
        <v>0.94435383172528053</v>
      </c>
      <c r="U15" s="459">
        <f t="shared" si="2"/>
        <v>4.0872870007210352E-6</v>
      </c>
      <c r="V15">
        <f>IF($B15="1",'Alpha Ejection Calcs'!AD15,IF('Alpha Ejection Compiler'!$B15="2",'Alpha Ejection Calcs'!BA15,IF($B15="3",'Alpha Ejection Calcs'!BX15,IF($B15="4",'Alpha Ejection Calcs'!CV15,-1))))</f>
        <v>0.79706141737025948</v>
      </c>
      <c r="W15">
        <f>IF($B15="1",'Alpha Ejection Calcs'!AE15,IF('Alpha Ejection Compiler'!$B15="2",'Alpha Ejection Calcs'!BB15,IF($B15="3",'Alpha Ejection Calcs'!BY15,IF($B15="4",'Alpha Ejection Calcs'!CW15,-1))))</f>
        <v>0.76514129783386842</v>
      </c>
      <c r="X15">
        <f>IF($B15="1",'Alpha Ejection Calcs'!AF15,IF('Alpha Ejection Compiler'!$B15="2",'Alpha Ejection Calcs'!BC15,IF($B15="3",'Alpha Ejection Calcs'!BZ15,IF($B15="4",'Alpha Ejection Calcs'!CX15,-1))))</f>
        <v>0.76024099457069094</v>
      </c>
      <c r="Y15">
        <f>IF($B15="1",'Alpha Ejection Calcs'!AG15,IF('Alpha Ejection Compiler'!$B15="2",'Alpha Ejection Calcs'!BD15,IF($B15="3",'Alpha Ejection Calcs'!CA15,IF($B15="4",'Alpha Ejection Calcs'!CY15,-1))))</f>
        <v>0.93606314515441991</v>
      </c>
      <c r="AB15" s="459">
        <f t="shared" si="3"/>
        <v>4.9209546042675354E-6</v>
      </c>
      <c r="AC15">
        <f>IF($B15="1",'Alpha Ejection Calcs'!AI15,IF('Alpha Ejection Compiler'!$B15="2",'Alpha Ejection Calcs'!BF15,IF($B15="3",'Alpha Ejection Calcs'!CC15,IF($B15="4",'Alpha Ejection Calcs'!DA15,-1))))</f>
        <v>0.8219089673828992</v>
      </c>
      <c r="AD15">
        <f>IF($B15="1",'Alpha Ejection Calcs'!AJ15,IF('Alpha Ejection Compiler'!$B15="2",'Alpha Ejection Calcs'!BG15,IF($B15="3",'Alpha Ejection Calcs'!CD15,IF($B15="4",'Alpha Ejection Calcs'!DB15,-1))))</f>
        <v>0.79361926236012204</v>
      </c>
      <c r="AE15">
        <f>IF($B15="1",'Alpha Ejection Calcs'!AK15,IF('Alpha Ejection Compiler'!$B15="2",'Alpha Ejection Calcs'!BH15,IF($B15="3",'Alpha Ejection Calcs'!CE15,IF($B15="4",'Alpha Ejection Calcs'!DC15,-1))))</f>
        <v>0.78926248836605528</v>
      </c>
      <c r="AF15">
        <f>IF($B15="1",'Alpha Ejection Calcs'!AL15,IF('Alpha Ejection Compiler'!$B15="2",'Alpha Ejection Calcs'!BI15,IF($B15="3",'Alpha Ejection Calcs'!CF15,IF($B15="4",'Alpha Ejection Calcs'!DD15,-1))))</f>
        <v>0.94423703644537227</v>
      </c>
    </row>
    <row r="16" spans="1:32">
      <c r="A16" t="str">
        <f>'Picking Information'!E19</f>
        <v>15LDC02-88</v>
      </c>
      <c r="B16" s="457" t="str">
        <f>'Picking Information'!B19</f>
        <v>3</v>
      </c>
      <c r="C16" s="457"/>
      <c r="D16">
        <f>IF($B16="1",'Alpha Ejection Calcs'!M16,IF('Alpha Ejection Compiler'!$B16="2",'Alpha Ejection Calcs'!AO16,IF($B16="3",'Alpha Ejection Calcs'!BM16,IF($B16="4",'Alpha Ejection Calcs'!CJ16,-1))))</f>
        <v>1130521.5</v>
      </c>
      <c r="E16">
        <f>IF($B16="1",'Alpha Ejection Calcs'!S16,IF('Alpha Ejection Compiler'!$B16="2",'Alpha Ejection Calcs'!AP16,IF($B16="3",'Alpha Ejection Calcs'!BK16,IF($B16="4",'Alpha Ejection Calcs'!CH16,-1))))</f>
        <v>52.621616035675608</v>
      </c>
      <c r="F16"/>
      <c r="G16" s="459">
        <f t="shared" si="0"/>
        <v>3.6176688000000004E-6</v>
      </c>
      <c r="H16">
        <f>IF($B16="1",'Alpha Ejection Calcs'!T16,IF('Alpha Ejection Compiler'!$B16="2",'Alpha Ejection Calcs'!AQ16,IF($B16="3",'Alpha Ejection Calcs'!BN16,IF($B16="4",'Alpha Ejection Calcs'!CL16,-1))))</f>
        <v>0.74743415262922164</v>
      </c>
      <c r="I16">
        <f>IF($B16="1",'Alpha Ejection Calcs'!U16,IF('Alpha Ejection Compiler'!$B16="2",'Alpha Ejection Calcs'!AR16,IF($B16="3",'Alpha Ejection Calcs'!BO16,IF($B16="4",'Alpha Ejection Calcs'!CM16,-1))))</f>
        <v>0.71014733597102031</v>
      </c>
      <c r="J16">
        <f>IF($B16="1",'Alpha Ejection Calcs'!V16,IF('Alpha Ejection Compiler'!$B16="2",'Alpha Ejection Calcs'!AS16,IF($B16="3",'Alpha Ejection Calcs'!BP16,IF($B16="4",'Alpha Ejection Calcs'!CN16,-1))))</f>
        <v>0.70460354248717183</v>
      </c>
      <c r="K16">
        <f>IF($B16="1",'Alpha Ejection Calcs'!W16,IF('Alpha Ejection Compiler'!$B16="2",'Alpha Ejection Calcs'!AT16,IF($B16="3",'Alpha Ejection Calcs'!BQ16,IF($B16="4",'Alpha Ejection Calcs'!CO16,-1))))</f>
        <v>0.91702473075647406</v>
      </c>
      <c r="N16" s="459">
        <f t="shared" si="1"/>
        <v>5.2569249750000009E-6</v>
      </c>
      <c r="O16">
        <f>IF($B16="1",'Alpha Ejection Calcs'!Y16,IF('Alpha Ejection Compiler'!$B16="2",'Alpha Ejection Calcs'!AV16,IF($B16="3",'Alpha Ejection Calcs'!BS16,IF($B16="4",'Alpha Ejection Calcs'!CQ16,-1))))</f>
        <v>0.78898217359191791</v>
      </c>
      <c r="P16">
        <f>IF($B16="1",'Alpha Ejection Calcs'!Z16,IF('Alpha Ejection Compiler'!$B16="2",'Alpha Ejection Calcs'!AW16,IF($B16="3",'Alpha Ejection Calcs'!BT16,IF($B16="4",'Alpha Ejection Calcs'!CR16,-1))))</f>
        <v>0.75703681184935445</v>
      </c>
      <c r="Q16">
        <f>IF($B16="1",'Alpha Ejection Calcs'!AA16,IF('Alpha Ejection Compiler'!$B16="2",'Alpha Ejection Calcs'!AX16,IF($B16="3",'Alpha Ejection Calcs'!BU16,IF($B16="4",'Alpha Ejection Calcs'!CS16,-1))))</f>
        <v>0.75222914517105954</v>
      </c>
      <c r="R16">
        <f>IF($B16="1",'Alpha Ejection Calcs'!AB16,IF('Alpha Ejection Compiler'!$B16="2",'Alpha Ejection Calcs'!AY16,IF($B16="3",'Alpha Ejection Calcs'!BV16,IF($B16="4",'Alpha Ejection Calcs'!CT16,-1))))</f>
        <v>0.93315149809040865</v>
      </c>
      <c r="U16" s="459">
        <f t="shared" si="2"/>
        <v>3.9907408950000004E-6</v>
      </c>
      <c r="V16">
        <f>IF($B16="1",'Alpha Ejection Calcs'!AD16,IF('Alpha Ejection Compiler'!$B16="2",'Alpha Ejection Calcs'!BA16,IF($B16="3",'Alpha Ejection Calcs'!BX16,IF($B16="4",'Alpha Ejection Calcs'!CV16,-1))))</f>
        <v>0.76452646263481827</v>
      </c>
      <c r="W16">
        <f>IF($B16="1",'Alpha Ejection Calcs'!AE16,IF('Alpha Ejection Compiler'!$B16="2",'Alpha Ejection Calcs'!BB16,IF($B16="3",'Alpha Ejection Calcs'!BY16,IF($B16="4",'Alpha Ejection Calcs'!CW16,-1))))</f>
        <v>0.72937866973115983</v>
      </c>
      <c r="X16">
        <f>IF($B16="1",'Alpha Ejection Calcs'!AF16,IF('Alpha Ejection Compiler'!$B16="2",'Alpha Ejection Calcs'!BC16,IF($B16="3",'Alpha Ejection Calcs'!BZ16,IF($B16="4",'Alpha Ejection Calcs'!CX16,-1))))</f>
        <v>0.72402239026316828</v>
      </c>
      <c r="Y16">
        <f>IF($B16="1",'Alpha Ejection Calcs'!AG16,IF('Alpha Ejection Compiler'!$B16="2",'Alpha Ejection Calcs'!BD16,IF($B16="3",'Alpha Ejection Calcs'!CA16,IF($B16="4",'Alpha Ejection Calcs'!CY16,-1))))</f>
        <v>0.92335083618656877</v>
      </c>
      <c r="AB16" s="459">
        <f t="shared" si="3"/>
        <v>4.8047163750000006E-6</v>
      </c>
      <c r="AC16">
        <f>IF($B16="1",'Alpha Ejection Calcs'!AI16,IF('Alpha Ejection Compiler'!$B16="2",'Alpha Ejection Calcs'!BF16,IF($B16="3",'Alpha Ejection Calcs'!CC16,IF($B16="4",'Alpha Ejection Calcs'!DA16,-1))))</f>
        <v>0.79220688105708259</v>
      </c>
      <c r="AD16">
        <f>IF($B16="1",'Alpha Ejection Calcs'!AJ16,IF('Alpha Ejection Compiler'!$B16="2",'Alpha Ejection Calcs'!BG16,IF($B16="3",'Alpha Ejection Calcs'!CD16,IF($B16="4",'Alpha Ejection Calcs'!DB16,-1))))</f>
        <v>0.76071434758553824</v>
      </c>
      <c r="AE16">
        <f>IF($B16="1",'Alpha Ejection Calcs'!AK16,IF('Alpha Ejection Compiler'!$B16="2",'Alpha Ejection Calcs'!BH16,IF($B16="3",'Alpha Ejection Calcs'!CE16,IF($B16="4",'Alpha Ejection Calcs'!DC16,-1))))</f>
        <v>0.75589700853994701</v>
      </c>
      <c r="AF16">
        <f>IF($B16="1",'Alpha Ejection Calcs'!AL16,IF('Alpha Ejection Compiler'!$B16="2",'Alpha Ejection Calcs'!BI16,IF($B16="3",'Alpha Ejection Calcs'!CF16,IF($B16="4",'Alpha Ejection Calcs'!DD16,-1))))</f>
        <v>0.93301315340020685</v>
      </c>
    </row>
    <row r="17" spans="1:32">
      <c r="A17" t="str">
        <f>'Picking Information'!E20</f>
        <v>22-1</v>
      </c>
      <c r="B17" s="457" t="str">
        <f>'Picking Information'!B20</f>
        <v>1</v>
      </c>
      <c r="C17" s="457"/>
      <c r="D17">
        <f>IF($B17="1",'Alpha Ejection Calcs'!M17,IF('Alpha Ejection Compiler'!$B17="2",'Alpha Ejection Calcs'!AO17,IF($B17="3",'Alpha Ejection Calcs'!BM17,IF($B17="4",'Alpha Ejection Calcs'!CJ17,-1))))</f>
        <v>10848228.882890213</v>
      </c>
      <c r="E17">
        <f>IF($B17="1",'Alpha Ejection Calcs'!S17,IF('Alpha Ejection Compiler'!$B17="2",'Alpha Ejection Calcs'!AP17,IF($B17="3",'Alpha Ejection Calcs'!BK17,IF($B17="4",'Alpha Ejection Calcs'!CH17,-1))))</f>
        <v>134.98845412651318</v>
      </c>
      <c r="F17"/>
      <c r="G17" s="459">
        <f t="shared" si="0"/>
        <v>3.4714332425248685E-5</v>
      </c>
      <c r="H17">
        <f>IF($B17="1",'Alpha Ejection Calcs'!T17,IF('Alpha Ejection Compiler'!$B17="2",'Alpha Ejection Calcs'!AQ17,IF($B17="3",'Alpha Ejection Calcs'!BN17,IF($B17="4",'Alpha Ejection Calcs'!CL17,-1))))</f>
        <v>0.8956614114092406</v>
      </c>
      <c r="I17">
        <f>IF($B17="1",'Alpha Ejection Calcs'!U17,IF('Alpha Ejection Compiler'!$B17="2",'Alpha Ejection Calcs'!AR17,IF($B17="3",'Alpha Ejection Calcs'!BO17,IF($B17="4",'Alpha Ejection Calcs'!CM17,-1))))</f>
        <v>0.87914371197948848</v>
      </c>
      <c r="J17">
        <f>IF($B17="1",'Alpha Ejection Calcs'!V17,IF('Alpha Ejection Compiler'!$B17="2",'Alpha Ejection Calcs'!AS17,IF($B17="3",'Alpha Ejection Calcs'!BP17,IF($B17="4",'Alpha Ejection Calcs'!CN17,-1))))</f>
        <v>0.87666026128501151</v>
      </c>
      <c r="K17">
        <f>IF($B17="1",'Alpha Ejection Calcs'!W17,IF('Alpha Ejection Compiler'!$B17="2",'Alpha Ejection Calcs'!AT17,IF($B17="3",'Alpha Ejection Calcs'!BQ17,IF($B17="4",'Alpha Ejection Calcs'!CO17,-1))))</f>
        <v>0.96705807525063403</v>
      </c>
      <c r="N17" s="459">
        <f t="shared" si="1"/>
        <v>5.04442643054395E-5</v>
      </c>
      <c r="O17">
        <f>IF($B17="1",'Alpha Ejection Calcs'!Y17,IF('Alpha Ejection Compiler'!$B17="2",'Alpha Ejection Calcs'!AV17,IF($B17="3",'Alpha Ejection Calcs'!BS17,IF($B17="4",'Alpha Ejection Calcs'!CQ17,-1))))</f>
        <v>0.9136999643155912</v>
      </c>
      <c r="P17">
        <f>IF($B17="1",'Alpha Ejection Calcs'!Z17,IF('Alpha Ejection Compiler'!$B17="2",'Alpha Ejection Calcs'!AW17,IF($B17="3",'Alpha Ejection Calcs'!BT17,IF($B17="4",'Alpha Ejection Calcs'!CR17,-1))))</f>
        <v>0.89986416938321734</v>
      </c>
      <c r="Q17">
        <f>IF($B17="1",'Alpha Ejection Calcs'!AA17,IF('Alpha Ejection Compiler'!$B17="2",'Alpha Ejection Calcs'!AX17,IF($B17="3",'Alpha Ejection Calcs'!BU17,IF($B17="4",'Alpha Ejection Calcs'!CS17,-1))))</f>
        <v>0.89776258603977932</v>
      </c>
      <c r="R17">
        <f>IF($B17="1",'Alpha Ejection Calcs'!AB17,IF('Alpha Ejection Compiler'!$B17="2",'Alpha Ejection Calcs'!AY17,IF($B17="3",'Alpha Ejection Calcs'!BV17,IF($B17="4",'Alpha Ejection Calcs'!CT17,-1))))</f>
        <v>0.97355605425006464</v>
      </c>
      <c r="U17" s="459">
        <f t="shared" si="2"/>
        <v>3.8294247956602451E-5</v>
      </c>
      <c r="V17">
        <f>IF($B17="1",'Alpha Ejection Calcs'!AD17,IF('Alpha Ejection Compiler'!$B17="2",'Alpha Ejection Calcs'!BA17,IF($B17="3",'Alpha Ejection Calcs'!BX17,IF($B17="4",'Alpha Ejection Calcs'!CV17,-1))))</f>
        <v>0.90312794419750042</v>
      </c>
      <c r="W17">
        <f>IF($B17="1",'Alpha Ejection Calcs'!AE17,IF('Alpha Ejection Compiler'!$B17="2",'Alpha Ejection Calcs'!BB17,IF($B17="3",'Alpha Ejection Calcs'!BY17,IF($B17="4",'Alpha Ejection Calcs'!CW17,-1))))</f>
        <v>0.88770292200676204</v>
      </c>
      <c r="X17">
        <f>IF($B17="1",'Alpha Ejection Calcs'!AF17,IF('Alpha Ejection Compiler'!$B17="2",'Alpha Ejection Calcs'!BC17,IF($B17="3",'Alpha Ejection Calcs'!BZ17,IF($B17="4",'Alpha Ejection Calcs'!CX17,-1))))</f>
        <v>0.88532765820386128</v>
      </c>
      <c r="Y17">
        <f>IF($B17="1",'Alpha Ejection Calcs'!AG17,IF('Alpha Ejection Compiler'!$B17="2",'Alpha Ejection Calcs'!BD17,IF($B17="3",'Alpha Ejection Calcs'!CA17,IF($B17="4",'Alpha Ejection Calcs'!CY17,-1))))</f>
        <v>0.96961270113200038</v>
      </c>
      <c r="AB17" s="459">
        <f t="shared" si="3"/>
        <v>4.6104972752283411E-5</v>
      </c>
      <c r="AC17">
        <f>IF($B17="1",'Alpha Ejection Calcs'!AI17,IF('Alpha Ejection Compiler'!$B17="2",'Alpha Ejection Calcs'!BF17,IF($B17="3",'Alpha Ejection Calcs'!CC17,IF($B17="4",'Alpha Ejection Calcs'!DA17,-1))))</f>
        <v>0.91508440431923621</v>
      </c>
      <c r="AD17">
        <f>IF($B17="1",'Alpha Ejection Calcs'!AJ17,IF('Alpha Ejection Compiler'!$B17="2",'Alpha Ejection Calcs'!BG17,IF($B17="3",'Alpha Ejection Calcs'!CD17,IF($B17="4",'Alpha Ejection Calcs'!DB17,-1))))</f>
        <v>0.90146827905668403</v>
      </c>
      <c r="AE17">
        <f>IF($B17="1",'Alpha Ejection Calcs'!AK17,IF('Alpha Ejection Compiler'!$B17="2",'Alpha Ejection Calcs'!BH17,IF($B17="3",'Alpha Ejection Calcs'!CE17,IF($B17="4",'Alpha Ejection Calcs'!DC17,-1))))</f>
        <v>0.89936638947036762</v>
      </c>
      <c r="AF17">
        <f>IF($B17="1",'Alpha Ejection Calcs'!AL17,IF('Alpha Ejection Compiler'!$B17="2",'Alpha Ejection Calcs'!BI17,IF($B17="3",'Alpha Ejection Calcs'!CF17,IF($B17="4",'Alpha Ejection Calcs'!DD17,-1))))</f>
        <v>0.97350051137770788</v>
      </c>
    </row>
    <row r="18" spans="1:32">
      <c r="A18" t="str">
        <f>'Picking Information'!E21</f>
        <v>22-3</v>
      </c>
      <c r="B18" s="457" t="str">
        <f>'Picking Information'!B21</f>
        <v>1</v>
      </c>
      <c r="C18" s="457"/>
      <c r="D18">
        <f>IF($B18="1",'Alpha Ejection Calcs'!M18,IF('Alpha Ejection Compiler'!$B18="2",'Alpha Ejection Calcs'!AO18,IF($B18="3",'Alpha Ejection Calcs'!BM18,IF($B18="4",'Alpha Ejection Calcs'!CJ18,-1))))</f>
        <v>9679988.3305905182</v>
      </c>
      <c r="E18">
        <f>IF($B18="1",'Alpha Ejection Calcs'!S18,IF('Alpha Ejection Compiler'!$B18="2",'Alpha Ejection Calcs'!AP18,IF($B18="3",'Alpha Ejection Calcs'!BK18,IF($B18="4",'Alpha Ejection Calcs'!CH18,-1))))</f>
        <v>124.67680706910026</v>
      </c>
      <c r="F18"/>
      <c r="G18" s="459">
        <f t="shared" si="0"/>
        <v>3.0975962657889656E-5</v>
      </c>
      <c r="H18">
        <f>IF($B18="1",'Alpha Ejection Calcs'!T18,IF('Alpha Ejection Compiler'!$B18="2",'Alpha Ejection Calcs'!AQ18,IF($B18="3",'Alpha Ejection Calcs'!BN18,IF($B18="4",'Alpha Ejection Calcs'!CL18,-1))))</f>
        <v>0.88708581121923447</v>
      </c>
      <c r="I18">
        <f>IF($B18="1",'Alpha Ejection Calcs'!U18,IF('Alpha Ejection Compiler'!$B18="2",'Alpha Ejection Calcs'!AR18,IF($B18="3",'Alpha Ejection Calcs'!BO18,IF($B18="4",'Alpha Ejection Calcs'!CM18,-1))))</f>
        <v>0.86923200650248111</v>
      </c>
      <c r="J18">
        <f>IF($B18="1",'Alpha Ejection Calcs'!V18,IF('Alpha Ejection Compiler'!$B18="2",'Alpha Ejection Calcs'!AS18,IF($B18="3",'Alpha Ejection Calcs'!BP18,IF($B18="4",'Alpha Ejection Calcs'!CN18,-1))))</f>
        <v>0.8665484642899538</v>
      </c>
      <c r="K18">
        <f>IF($B18="1",'Alpha Ejection Calcs'!W18,IF('Alpha Ejection Compiler'!$B18="2",'Alpha Ejection Calcs'!AT18,IF($B18="3",'Alpha Ejection Calcs'!BQ18,IF($B18="4",'Alpha Ejection Calcs'!CO18,-1))))</f>
        <v>0.96433523673276467</v>
      </c>
      <c r="N18" s="459">
        <f t="shared" si="1"/>
        <v>4.5011945737245908E-5</v>
      </c>
      <c r="O18">
        <f>IF($B18="1",'Alpha Ejection Calcs'!Y18,IF('Alpha Ejection Compiler'!$B18="2",'Alpha Ejection Calcs'!AV18,IF($B18="3",'Alpha Ejection Calcs'!BS18,IF($B18="4",'Alpha Ejection Calcs'!CQ18,-1))))</f>
        <v>0.90659281635652578</v>
      </c>
      <c r="P18">
        <f>IF($B18="1",'Alpha Ejection Calcs'!Z18,IF('Alpha Ejection Compiler'!$B18="2",'Alpha Ejection Calcs'!AW18,IF($B18="3",'Alpha Ejection Calcs'!BT18,IF($B18="4",'Alpha Ejection Calcs'!CR18,-1))))</f>
        <v>0.89162988996930281</v>
      </c>
      <c r="Q18">
        <f>IF($B18="1",'Alpha Ejection Calcs'!AA18,IF('Alpha Ejection Compiler'!$B18="2",'Alpha Ejection Calcs'!AX18,IF($B18="3",'Alpha Ejection Calcs'!BU18,IF($B18="4",'Alpha Ejection Calcs'!CS18,-1))))</f>
        <v>0.88935756463591675</v>
      </c>
      <c r="R18">
        <f>IF($B18="1",'Alpha Ejection Calcs'!AB18,IF('Alpha Ejection Compiler'!$B18="2",'Alpha Ejection Calcs'!AY18,IF($B18="3",'Alpha Ejection Calcs'!BV18,IF($B18="4",'Alpha Ejection Calcs'!CT18,-1))))</f>
        <v>0.97136982832756003</v>
      </c>
      <c r="U18" s="459">
        <f t="shared" si="2"/>
        <v>3.4170358806984524E-5</v>
      </c>
      <c r="V18">
        <f>IF($B18="1",'Alpha Ejection Calcs'!AD18,IF('Alpha Ejection Compiler'!$B18="2",'Alpha Ejection Calcs'!BA18,IF($B18="3",'Alpha Ejection Calcs'!BX18,IF($B18="4",'Alpha Ejection Calcs'!CV18,-1))))</f>
        <v>0.89515907970488606</v>
      </c>
      <c r="W18">
        <f>IF($B18="1",'Alpha Ejection Calcs'!AE18,IF('Alpha Ejection Compiler'!$B18="2",'Alpha Ejection Calcs'!BB18,IF($B18="3",'Alpha Ejection Calcs'!BY18,IF($B18="4",'Alpha Ejection Calcs'!CW18,-1))))</f>
        <v>0.87848245796709756</v>
      </c>
      <c r="X18">
        <f>IF($B18="1",'Alpha Ejection Calcs'!AF18,IF('Alpha Ejection Compiler'!$B18="2",'Alpha Ejection Calcs'!BC18,IF($B18="3",'Alpha Ejection Calcs'!BZ18,IF($B18="4",'Alpha Ejection Calcs'!CX18,-1))))</f>
        <v>0.87591512163124952</v>
      </c>
      <c r="Y18">
        <f>IF($B18="1",'Alpha Ejection Calcs'!AG18,IF('Alpha Ejection Compiler'!$B18="2",'Alpha Ejection Calcs'!BD18,IF($B18="3",'Alpha Ejection Calcs'!CA18,IF($B18="4",'Alpha Ejection Calcs'!CY18,-1))))</f>
        <v>0.96710078456221515</v>
      </c>
      <c r="AB18" s="459">
        <f t="shared" si="3"/>
        <v>4.1139950405009697E-5</v>
      </c>
      <c r="AC18">
        <f>IF($B18="1",'Alpha Ejection Calcs'!AI18,IF('Alpha Ejection Compiler'!$B18="2",'Alpha Ejection Calcs'!BF18,IF($B18="3",'Alpha Ejection Calcs'!CC18,IF($B18="4",'Alpha Ejection Calcs'!DA18,-1))))</f>
        <v>0.90809031311744925</v>
      </c>
      <c r="AD18">
        <f>IF($B18="1",'Alpha Ejection Calcs'!AJ18,IF('Alpha Ejection Compiler'!$B18="2",'Alpha Ejection Calcs'!BG18,IF($B18="3",'Alpha Ejection Calcs'!CD18,IF($B18="4",'Alpha Ejection Calcs'!DB18,-1))))</f>
        <v>0.89336441045605464</v>
      </c>
      <c r="AE18">
        <f>IF($B18="1",'Alpha Ejection Calcs'!AK18,IF('Alpha Ejection Compiler'!$B18="2",'Alpha Ejection Calcs'!BH18,IF($B18="3",'Alpha Ejection Calcs'!CE18,IF($B18="4",'Alpha Ejection Calcs'!DC18,-1))))</f>
        <v>0.89109165659345446</v>
      </c>
      <c r="AF18">
        <f>IF($B18="1",'Alpha Ejection Calcs'!AL18,IF('Alpha Ejection Compiler'!$B18="2",'Alpha Ejection Calcs'!BI18,IF($B18="3",'Alpha Ejection Calcs'!CF18,IF($B18="4",'Alpha Ejection Calcs'!DD18,-1))))</f>
        <v>0.97130969718980009</v>
      </c>
    </row>
    <row r="19" spans="1:32">
      <c r="A19" t="str">
        <f>'Picking Information'!E22</f>
        <v>22-5</v>
      </c>
      <c r="B19" s="457" t="str">
        <f>'Picking Information'!B22</f>
        <v>1</v>
      </c>
      <c r="C19" s="457"/>
      <c r="D19">
        <f>IF($B19="1",'Alpha Ejection Calcs'!M19,IF('Alpha Ejection Compiler'!$B19="2",'Alpha Ejection Calcs'!AO19,IF($B19="3",'Alpha Ejection Calcs'!BM19,IF($B19="4",'Alpha Ejection Calcs'!CJ19,-1))))</f>
        <v>17938208.520380847</v>
      </c>
      <c r="E19">
        <f>IF($B19="1",'Alpha Ejection Calcs'!S19,IF('Alpha Ejection Compiler'!$B19="2",'Alpha Ejection Calcs'!AP19,IF($B19="3",'Alpha Ejection Calcs'!BK19,IF($B19="4",'Alpha Ejection Calcs'!CH19,-1))))</f>
        <v>152.19836219563172</v>
      </c>
      <c r="F19"/>
      <c r="G19" s="459">
        <f t="shared" si="0"/>
        <v>5.7402267265218708E-5</v>
      </c>
      <c r="H19">
        <f>IF($B19="1",'Alpha Ejection Calcs'!T19,IF('Alpha Ejection Compiler'!$B19="2",'Alpha Ejection Calcs'!AQ19,IF($B19="3",'Alpha Ejection Calcs'!BN19,IF($B19="4",'Alpha Ejection Calcs'!CL19,-1))))</f>
        <v>0.90743183516136583</v>
      </c>
      <c r="I19">
        <f>IF($B19="1",'Alpha Ejection Calcs'!U19,IF('Alpha Ejection Compiler'!$B19="2",'Alpha Ejection Calcs'!AR19,IF($B19="3",'Alpha Ejection Calcs'!BO19,IF($B19="4",'Alpha Ejection Calcs'!CM19,-1))))</f>
        <v>0.8927664538811112</v>
      </c>
      <c r="J19">
        <f>IF($B19="1",'Alpha Ejection Calcs'!V19,IF('Alpha Ejection Compiler'!$B19="2",'Alpha Ejection Calcs'!AS19,IF($B19="3",'Alpha Ejection Calcs'!BP19,IF($B19="4",'Alpha Ejection Calcs'!CN19,-1))))</f>
        <v>0.89056109329491484</v>
      </c>
      <c r="K19">
        <f>IF($B19="1",'Alpha Ejection Calcs'!W19,IF('Alpha Ejection Compiler'!$B19="2",'Alpha Ejection Calcs'!AT19,IF($B19="3",'Alpha Ejection Calcs'!BQ19,IF($B19="4",'Alpha Ejection Calcs'!CO19,-1))))</f>
        <v>0.97078213192037099</v>
      </c>
      <c r="N19" s="459">
        <f t="shared" si="1"/>
        <v>8.3412669619770948E-5</v>
      </c>
      <c r="O19">
        <f>IF($B19="1",'Alpha Ejection Calcs'!Y19,IF('Alpha Ejection Compiler'!$B19="2",'Alpha Ejection Calcs'!AV19,IF($B19="3",'Alpha Ejection Calcs'!BS19,IF($B19="4",'Alpha Ejection Calcs'!CQ19,-1))))</f>
        <v>0.92344272665051319</v>
      </c>
      <c r="P19">
        <f>IF($B19="1",'Alpha Ejection Calcs'!Z19,IF('Alpha Ejection Compiler'!$B19="2",'Alpha Ejection Calcs'!AW19,IF($B19="3",'Alpha Ejection Calcs'!BT19,IF($B19="4",'Alpha Ejection Calcs'!CR19,-1))))</f>
        <v>0.91116258969899544</v>
      </c>
      <c r="Q19">
        <f>IF($B19="1",'Alpha Ejection Calcs'!AA19,IF('Alpha Ejection Compiler'!$B19="2",'Alpha Ejection Calcs'!AX19,IF($B19="3",'Alpha Ejection Calcs'!BU19,IF($B19="4",'Alpha Ejection Calcs'!CS19,-1))))</f>
        <v>0.90929706443016001</v>
      </c>
      <c r="R19">
        <f>IF($B19="1",'Alpha Ejection Calcs'!AB19,IF('Alpha Ejection Compiler'!$B19="2",'Alpha Ejection Calcs'!AY19,IF($B19="3",'Alpha Ejection Calcs'!BV19,IF($B19="4",'Alpha Ejection Calcs'!CT19,-1))))</f>
        <v>0.97654576787355596</v>
      </c>
      <c r="U19" s="459">
        <f t="shared" si="2"/>
        <v>6.3321876076944387E-5</v>
      </c>
      <c r="V19">
        <f>IF($B19="1",'Alpha Ejection Calcs'!AD19,IF('Alpha Ejection Compiler'!$B19="2",'Alpha Ejection Calcs'!BA19,IF($B19="3",'Alpha Ejection Calcs'!BX19,IF($B19="4",'Alpha Ejection Calcs'!CV19,-1))))</f>
        <v>0.91405963538860169</v>
      </c>
      <c r="W19">
        <f>IF($B19="1",'Alpha Ejection Calcs'!AE19,IF('Alpha Ejection Compiler'!$B19="2",'Alpha Ejection Calcs'!BB19,IF($B19="3",'Alpha Ejection Calcs'!BY19,IF($B19="4",'Alpha Ejection Calcs'!CW19,-1))))</f>
        <v>0.90036639095312454</v>
      </c>
      <c r="X19">
        <f>IF($B19="1",'Alpha Ejection Calcs'!AF19,IF('Alpha Ejection Compiler'!$B19="2",'Alpha Ejection Calcs'!BC19,IF($B19="3",'Alpha Ejection Calcs'!BZ19,IF($B19="4",'Alpha Ejection Calcs'!CX19,-1))))</f>
        <v>0.89825746128576944</v>
      </c>
      <c r="Y19">
        <f>IF($B19="1",'Alpha Ejection Calcs'!AG19,IF('Alpha Ejection Compiler'!$B19="2",'Alpha Ejection Calcs'!BD19,IF($B19="3",'Alpha Ejection Calcs'!CA19,IF($B19="4",'Alpha Ejection Calcs'!CY19,-1))))</f>
        <v>0.97304807898750079</v>
      </c>
      <c r="AB19" s="459">
        <f t="shared" si="3"/>
        <v>7.6237386211618603E-5</v>
      </c>
      <c r="AC19">
        <f>IF($B19="1",'Alpha Ejection Calcs'!AI19,IF('Alpha Ejection Compiler'!$B19="2",'Alpha Ejection Calcs'!BF19,IF($B19="3",'Alpha Ejection Calcs'!CC19,IF($B19="4",'Alpha Ejection Calcs'!DA19,-1))))</f>
        <v>0.92467136354869228</v>
      </c>
      <c r="AD19">
        <f>IF($B19="1",'Alpha Ejection Calcs'!AJ19,IF('Alpha Ejection Compiler'!$B19="2",'Alpha Ejection Calcs'!BG19,IF($B19="3",'Alpha Ejection Calcs'!CD19,IF($B19="4",'Alpha Ejection Calcs'!DB19,-1))))</f>
        <v>0.91258647539790994</v>
      </c>
      <c r="AE19">
        <f>IF($B19="1",'Alpha Ejection Calcs'!AK19,IF('Alpha Ejection Compiler'!$B19="2",'Alpha Ejection Calcs'!BH19,IF($B19="3",'Alpha Ejection Calcs'!CE19,IF($B19="4",'Alpha Ejection Calcs'!DC19,-1))))</f>
        <v>0.91072072834036955</v>
      </c>
      <c r="AF19">
        <f>IF($B19="1",'Alpha Ejection Calcs'!AL19,IF('Alpha Ejection Compiler'!$B19="2",'Alpha Ejection Calcs'!BI19,IF($B19="3",'Alpha Ejection Calcs'!CF19,IF($B19="4",'Alpha Ejection Calcs'!DD19,-1))))</f>
        <v>0.97649650270338539</v>
      </c>
    </row>
    <row r="20" spans="1:32">
      <c r="A20" t="str">
        <f>'Picking Information'!E23</f>
        <v>28-3</v>
      </c>
      <c r="B20" s="457" t="str">
        <f>'Picking Information'!B23</f>
        <v>1</v>
      </c>
      <c r="C20" s="457"/>
      <c r="D20">
        <f>IF($B20="1",'Alpha Ejection Calcs'!M20,IF('Alpha Ejection Compiler'!$B20="2",'Alpha Ejection Calcs'!AO20,IF($B20="3",'Alpha Ejection Calcs'!BM20,IF($B20="4",'Alpha Ejection Calcs'!CJ20,-1))))</f>
        <v>672888.9172824421</v>
      </c>
      <c r="E20">
        <f>IF($B20="1",'Alpha Ejection Calcs'!S20,IF('Alpha Ejection Compiler'!$B20="2",'Alpha Ejection Calcs'!AP20,IF($B20="3",'Alpha Ejection Calcs'!BK20,IF($B20="4",'Alpha Ejection Calcs'!CH20,-1))))</f>
        <v>50.939339354946263</v>
      </c>
      <c r="F20"/>
      <c r="G20" s="459">
        <f t="shared" si="0"/>
        <v>2.1532445353038145E-6</v>
      </c>
      <c r="H20">
        <f>IF($B20="1",'Alpha Ejection Calcs'!T20,IF('Alpha Ejection Compiler'!$B20="2",'Alpha Ejection Calcs'!AQ20,IF($B20="3",'Alpha Ejection Calcs'!BN20,IF($B20="4",'Alpha Ejection Calcs'!CL20,-1))))</f>
        <v>0.72648309512767761</v>
      </c>
      <c r="I20">
        <f>IF($B20="1",'Alpha Ejection Calcs'!U20,IF('Alpha Ejection Compiler'!$B20="2",'Alpha Ejection Calcs'!AR20,IF($B20="3",'Alpha Ejection Calcs'!BO20,IF($B20="4",'Alpha Ejection Calcs'!CM20,-1))))</f>
        <v>0.68436968678460441</v>
      </c>
      <c r="J20">
        <f>IF($B20="1",'Alpha Ejection Calcs'!V20,IF('Alpha Ejection Compiler'!$B20="2",'Alpha Ejection Calcs'!AS20,IF($B20="3",'Alpha Ejection Calcs'!BP20,IF($B20="4",'Alpha Ejection Calcs'!CN20,-1))))</f>
        <v>0.67808170084092578</v>
      </c>
      <c r="K20">
        <f>IF($B20="1",'Alpha Ejection Calcs'!W20,IF('Alpha Ejection Compiler'!$B20="2",'Alpha Ejection Calcs'!AT20,IF($B20="3",'Alpha Ejection Calcs'!BQ20,IF($B20="4",'Alpha Ejection Calcs'!CO20,-1))))</f>
        <v>0.91279774514430556</v>
      </c>
      <c r="N20" s="459">
        <f t="shared" si="1"/>
        <v>3.1289334653633559E-6</v>
      </c>
      <c r="O20">
        <f>IF($B20="1",'Alpha Ejection Calcs'!Y20,IF('Alpha Ejection Compiler'!$B20="2",'Alpha Ejection Calcs'!AV20,IF($B20="3",'Alpha Ejection Calcs'!BS20,IF($B20="4",'Alpha Ejection Calcs'!CQ20,-1))))</f>
        <v>0.77298914120214324</v>
      </c>
      <c r="P20">
        <f>IF($B20="1",'Alpha Ejection Calcs'!Z20,IF('Alpha Ejection Compiler'!$B20="2",'Alpha Ejection Calcs'!AW20,IF($B20="3",'Alpha Ejection Calcs'!BT20,IF($B20="4",'Alpha Ejection Calcs'!CR20,-1))))</f>
        <v>0.73727367215316042</v>
      </c>
      <c r="Q20">
        <f>IF($B20="1",'Alpha Ejection Calcs'!AA20,IF('Alpha Ejection Compiler'!$B20="2",'Alpha Ejection Calcs'!AX20,IF($B20="3",'Alpha Ejection Calcs'!BU20,IF($B20="4",'Alpha Ejection Calcs'!CS20,-1))))</f>
        <v>0.73187426872910066</v>
      </c>
      <c r="R20">
        <f>IF($B20="1",'Alpha Ejection Calcs'!AB20,IF('Alpha Ejection Compiler'!$B20="2",'Alpha Ejection Calcs'!AY20,IF($B20="3",'Alpha Ejection Calcs'!BV20,IF($B20="4",'Alpha Ejection Calcs'!CT20,-1))))</f>
        <v>0.92997222741491459</v>
      </c>
      <c r="U20" s="459">
        <f t="shared" si="2"/>
        <v>2.3752978780070203E-6</v>
      </c>
      <c r="V20">
        <f>IF($B20="1",'Alpha Ejection Calcs'!AD20,IF('Alpha Ejection Compiler'!$B20="2",'Alpha Ejection Calcs'!BA20,IF($B20="3",'Alpha Ejection Calcs'!BX20,IF($B20="4",'Alpha Ejection Calcs'!CV20,-1))))</f>
        <v>0.74567286682733236</v>
      </c>
      <c r="W20">
        <f>IF($B20="1",'Alpha Ejection Calcs'!AE20,IF('Alpha Ejection Compiler'!$B20="2",'Alpha Ejection Calcs'!BB20,IF($B20="3",'Alpha Ejection Calcs'!BY20,IF($B20="4",'Alpha Ejection Calcs'!CW20,-1))))</f>
        <v>0.70613104025703011</v>
      </c>
      <c r="X20">
        <f>IF($B20="1",'Alpha Ejection Calcs'!AF20,IF('Alpha Ejection Compiler'!$B20="2",'Alpha Ejection Calcs'!BC20,IF($B20="3",'Alpha Ejection Calcs'!BZ20,IF($B20="4",'Alpha Ejection Calcs'!CX20,-1))))</f>
        <v>0.70007844890462556</v>
      </c>
      <c r="Y20">
        <f>IF($B20="1",'Alpha Ejection Calcs'!AG20,IF('Alpha Ejection Compiler'!$B20="2",'Alpha Ejection Calcs'!BD20,IF($B20="3",'Alpha Ejection Calcs'!CA20,IF($B20="4",'Alpha Ejection Calcs'!CY20,-1))))</f>
        <v>0.91954738547386339</v>
      </c>
      <c r="AB20" s="459">
        <f t="shared" si="3"/>
        <v>2.8597778984503786E-6</v>
      </c>
      <c r="AC20">
        <f>IF($B20="1",'Alpha Ejection Calcs'!AI20,IF('Alpha Ejection Compiler'!$B20="2",'Alpha Ejection Calcs'!BF20,IF($B20="3",'Alpha Ejection Calcs'!CC20,IF($B20="4",'Alpha Ejection Calcs'!DA20,-1))))</f>
        <v>0.77657801530186332</v>
      </c>
      <c r="AD20">
        <f>IF($B20="1",'Alpha Ejection Calcs'!AJ20,IF('Alpha Ejection Compiler'!$B20="2",'Alpha Ejection Calcs'!BG20,IF($B20="3",'Alpha Ejection Calcs'!CD20,IF($B20="4",'Alpha Ejection Calcs'!DB20,-1))))</f>
        <v>0.7413997012456629</v>
      </c>
      <c r="AE20">
        <f>IF($B20="1",'Alpha Ejection Calcs'!AK20,IF('Alpha Ejection Compiler'!$B20="2",'Alpha Ejection Calcs'!BH20,IF($B20="3",'Alpha Ejection Calcs'!CE20,IF($B20="4",'Alpha Ejection Calcs'!DC20,-1))))</f>
        <v>0.73599413133021629</v>
      </c>
      <c r="AF20">
        <f>IF($B20="1",'Alpha Ejection Calcs'!AL20,IF('Alpha Ejection Compiler'!$B20="2",'Alpha Ejection Calcs'!BI20,IF($B20="3",'Alpha Ejection Calcs'!CF20,IF($B20="4",'Alpha Ejection Calcs'!DD20,-1))))</f>
        <v>0.92982534453789689</v>
      </c>
    </row>
    <row r="21" spans="1:32">
      <c r="A21" t="str">
        <f>'Picking Information'!E24</f>
        <v>28-4</v>
      </c>
      <c r="B21" s="457" t="str">
        <f>'Picking Information'!B24</f>
        <v>1</v>
      </c>
      <c r="C21" s="457"/>
      <c r="D21">
        <f>IF($B21="1",'Alpha Ejection Calcs'!M21,IF('Alpha Ejection Compiler'!$B21="2",'Alpha Ejection Calcs'!AO21,IF($B21="3",'Alpha Ejection Calcs'!BM21,IF($B21="4",'Alpha Ejection Calcs'!CJ21,-1))))</f>
        <v>536944.11392449494</v>
      </c>
      <c r="E21">
        <f>IF($B21="1",'Alpha Ejection Calcs'!S21,IF('Alpha Ejection Compiler'!$B21="2",'Alpha Ejection Calcs'!AP21,IF($B21="3",'Alpha Ejection Calcs'!BK21,IF($B21="4",'Alpha Ejection Calcs'!CH21,-1))))</f>
        <v>47.425229505990721</v>
      </c>
      <c r="F21"/>
      <c r="G21" s="459">
        <f t="shared" si="0"/>
        <v>1.7182211645583841E-6</v>
      </c>
      <c r="H21">
        <f>IF($B21="1",'Alpha Ejection Calcs'!T21,IF('Alpha Ejection Compiler'!$B21="2",'Alpha Ejection Calcs'!AQ21,IF($B21="3",'Alpha Ejection Calcs'!BN21,IF($B21="4",'Alpha Ejection Calcs'!CL21,-1))))</f>
        <v>0.70659680014504878</v>
      </c>
      <c r="I21">
        <f>IF($B21="1",'Alpha Ejection Calcs'!U21,IF('Alpha Ejection Compiler'!$B21="2",'Alpha Ejection Calcs'!AR21,IF($B21="3",'Alpha Ejection Calcs'!BO21,IF($B21="4",'Alpha Ejection Calcs'!CM21,-1))))</f>
        <v>0.66157482825166958</v>
      </c>
      <c r="J21">
        <f>IF($B21="1",'Alpha Ejection Calcs'!V21,IF('Alpha Ejection Compiler'!$B21="2",'Alpha Ejection Calcs'!AS21,IF($B21="3",'Alpha Ejection Calcs'!BP21,IF($B21="4",'Alpha Ejection Calcs'!CN21,-1))))</f>
        <v>0.65485838153980358</v>
      </c>
      <c r="K21">
        <f>IF($B21="1",'Alpha Ejection Calcs'!W21,IF('Alpha Ejection Compiler'!$B21="2",'Alpha Ejection Calcs'!AT21,IF($B21="3",'Alpha Ejection Calcs'!BQ21,IF($B21="4",'Alpha Ejection Calcs'!CO21,-1))))</f>
        <v>0.90634817068934759</v>
      </c>
      <c r="N21" s="459">
        <f t="shared" si="1"/>
        <v>2.4967901297489017E-6</v>
      </c>
      <c r="O21">
        <f>IF($B21="1",'Alpha Ejection Calcs'!Y21,IF('Alpha Ejection Compiler'!$B21="2",'Alpha Ejection Calcs'!AV21,IF($B21="3",'Alpha Ejection Calcs'!BS21,IF($B21="4",'Alpha Ejection Calcs'!CQ21,-1))))</f>
        <v>0.75638321597523583</v>
      </c>
      <c r="P21">
        <f>IF($B21="1",'Alpha Ejection Calcs'!Z21,IF('Alpha Ejection Compiler'!$B21="2",'Alpha Ejection Calcs'!AW21,IF($B21="3",'Alpha Ejection Calcs'!BT21,IF($B21="4",'Alpha Ejection Calcs'!CR21,-1))))</f>
        <v>0.71814262632067449</v>
      </c>
      <c r="Q21">
        <f>IF($B21="1",'Alpha Ejection Calcs'!AA21,IF('Alpha Ejection Compiler'!$B21="2",'Alpha Ejection Calcs'!AX21,IF($B21="3",'Alpha Ejection Calcs'!BU21,IF($B21="4",'Alpha Ejection Calcs'!CS21,-1))))</f>
        <v>0.71236483667655659</v>
      </c>
      <c r="R21">
        <f>IF($B21="1",'Alpha Ejection Calcs'!AB21,IF('Alpha Ejection Compiler'!$B21="2",'Alpha Ejection Calcs'!AY21,IF($B21="3",'Alpha Ejection Calcs'!BV21,IF($B21="4",'Alpha Ejection Calcs'!CT21,-1))))</f>
        <v>0.92478948647391213</v>
      </c>
      <c r="U21" s="459">
        <f t="shared" si="2"/>
        <v>1.8954127221534672E-6</v>
      </c>
      <c r="V21">
        <f>IF($B21="1",'Alpha Ejection Calcs'!AD21,IF('Alpha Ejection Compiler'!$B21="2",'Alpha Ejection Calcs'!BA21,IF($B21="3",'Alpha Ejection Calcs'!BX21,IF($B21="4",'Alpha Ejection Calcs'!CV21,-1))))</f>
        <v>0.72713226030908718</v>
      </c>
      <c r="W21">
        <f>IF($B21="1",'Alpha Ejection Calcs'!AE21,IF('Alpha Ejection Compiler'!$B21="2",'Alpha Ejection Calcs'!BB21,IF($B21="3",'Alpha Ejection Calcs'!BY21,IF($B21="4",'Alpha Ejection Calcs'!CW21,-1))))</f>
        <v>0.68483100669970864</v>
      </c>
      <c r="X21">
        <f>IF($B21="1",'Alpha Ejection Calcs'!AF21,IF('Alpha Ejection Compiler'!$B21="2",'Alpha Ejection Calcs'!BC21,IF($B21="3",'Alpha Ejection Calcs'!BZ21,IF($B21="4",'Alpha Ejection Calcs'!CX21,-1))))</f>
        <v>0.67836083992321472</v>
      </c>
      <c r="Y21">
        <f>IF($B21="1",'Alpha Ejection Calcs'!AG21,IF('Alpha Ejection Compiler'!$B21="2",'Alpha Ejection Calcs'!BD21,IF($B21="3",'Alpha Ejection Calcs'!CA21,IF($B21="4",'Alpha Ejection Calcs'!CY21,-1))))</f>
        <v>0.91359537881862318</v>
      </c>
      <c r="AB21" s="459">
        <f t="shared" si="3"/>
        <v>2.2820124841791037E-6</v>
      </c>
      <c r="AC21">
        <f>IF($B21="1",'Alpha Ejection Calcs'!AI21,IF('Alpha Ejection Compiler'!$B21="2",'Alpha Ejection Calcs'!BF21,IF($B21="3",'Alpha Ejection Calcs'!CC21,IF($B21="4",'Alpha Ejection Calcs'!DA21,-1))))</f>
        <v>0.76022780929359046</v>
      </c>
      <c r="AD21">
        <f>IF($B21="1",'Alpha Ejection Calcs'!AJ21,IF('Alpha Ejection Compiler'!$B21="2",'Alpha Ejection Calcs'!BG21,IF($B21="3",'Alpha Ejection Calcs'!CD21,IF($B21="4",'Alpha Ejection Calcs'!DB21,-1))))</f>
        <v>0.72255842922669189</v>
      </c>
      <c r="AE21">
        <f>IF($B21="1",'Alpha Ejection Calcs'!AK21,IF('Alpha Ejection Compiler'!$B21="2",'Alpha Ejection Calcs'!BH21,IF($B21="3",'Alpha Ejection Calcs'!CE21,IF($B21="4",'Alpha Ejection Calcs'!DC21,-1))))</f>
        <v>0.71677333171124324</v>
      </c>
      <c r="AF21">
        <f>IF($B21="1",'Alpha Ejection Calcs'!AL21,IF('Alpha Ejection Compiler'!$B21="2",'Alpha Ejection Calcs'!BI21,IF($B21="3",'Alpha Ejection Calcs'!CF21,IF($B21="4",'Alpha Ejection Calcs'!DD21,-1))))</f>
        <v>0.92463175885174576</v>
      </c>
    </row>
    <row r="22" spans="1:32">
      <c r="A22" t="str">
        <f>'Picking Information'!E25</f>
        <v>28-5</v>
      </c>
      <c r="B22" s="457" t="str">
        <f>'Picking Information'!B25</f>
        <v>1</v>
      </c>
      <c r="C22" s="457"/>
      <c r="D22">
        <f>IF($B22="1",'Alpha Ejection Calcs'!M22,IF('Alpha Ejection Compiler'!$B22="2",'Alpha Ejection Calcs'!AO22,IF($B22="3",'Alpha Ejection Calcs'!BM22,IF($B22="4",'Alpha Ejection Calcs'!CJ22,-1))))</f>
        <v>290309.8175880246</v>
      </c>
      <c r="E22">
        <f>IF($B22="1",'Alpha Ejection Calcs'!S22,IF('Alpha Ejection Compiler'!$B22="2",'Alpha Ejection Calcs'!AP22,IF($B22="3",'Alpha Ejection Calcs'!BK22,IF($B22="4",'Alpha Ejection Calcs'!CH22,-1))))</f>
        <v>37.935085204565006</v>
      </c>
      <c r="F22"/>
      <c r="G22" s="459">
        <f t="shared" si="0"/>
        <v>9.2899141628167881E-7</v>
      </c>
      <c r="H22">
        <f>IF($B22="1",'Alpha Ejection Calcs'!T22,IF('Alpha Ejection Compiler'!$B22="2",'Alpha Ejection Calcs'!AQ22,IF($B22="3",'Alpha Ejection Calcs'!BN22,IF($B22="4",'Alpha Ejection Calcs'!CL22,-1))))</f>
        <v>0.63619447680292185</v>
      </c>
      <c r="I22">
        <f>IF($B22="1",'Alpha Ejection Calcs'!U22,IF('Alpha Ejection Compiler'!$B22="2",'Alpha Ejection Calcs'!AR22,IF($B22="3",'Alpha Ejection Calcs'!BO22,IF($B22="4",'Alpha Ejection Calcs'!CM22,-1))))</f>
        <v>0.58157828591989835</v>
      </c>
      <c r="J22">
        <f>IF($B22="1",'Alpha Ejection Calcs'!V22,IF('Alpha Ejection Compiler'!$B22="2",'Alpha Ejection Calcs'!AS22,IF($B22="3",'Alpha Ejection Calcs'!BP22,IF($B22="4",'Alpha Ejection Calcs'!CN22,-1))))</f>
        <v>0.57347659257685268</v>
      </c>
      <c r="K22">
        <f>IF($B22="1",'Alpha Ejection Calcs'!W22,IF('Alpha Ejection Compiler'!$B22="2",'Alpha Ejection Calcs'!AT22,IF($B22="3",'Alpha Ejection Calcs'!BQ22,IF($B22="4",'Alpha Ejection Calcs'!CO22,-1))))</f>
        <v>0.88301340821289687</v>
      </c>
      <c r="N22" s="459">
        <f t="shared" si="1"/>
        <v>1.3499406517843146E-6</v>
      </c>
      <c r="O22">
        <f>IF($B22="1",'Alpha Ejection Calcs'!Y22,IF('Alpha Ejection Compiler'!$B22="2",'Alpha Ejection Calcs'!AV22,IF($B22="3",'Alpha Ejection Calcs'!BS22,IF($B22="4",'Alpha Ejection Calcs'!CQ22,-1))))</f>
        <v>0.69713173941617579</v>
      </c>
      <c r="P22">
        <f>IF($B22="1",'Alpha Ejection Calcs'!Z22,IF('Alpha Ejection Compiler'!$B22="2",'Alpha Ejection Calcs'!AW22,IF($B22="3",'Alpha Ejection Calcs'!BT22,IF($B22="4",'Alpha Ejection Calcs'!CR22,-1))))</f>
        <v>0.65027981713455818</v>
      </c>
      <c r="Q22">
        <f>IF($B22="1",'Alpha Ejection Calcs'!AA22,IF('Alpha Ejection Compiler'!$B22="2",'Alpha Ejection Calcs'!AX22,IF($B22="3",'Alpha Ejection Calcs'!BU22,IF($B22="4",'Alpha Ejection Calcs'!CS22,-1))))</f>
        <v>0.64322745424147432</v>
      </c>
      <c r="R22">
        <f>IF($B22="1",'Alpha Ejection Calcs'!AB22,IF('Alpha Ejection Compiler'!$B22="2",'Alpha Ejection Calcs'!AY22,IF($B22="3",'Alpha Ejection Calcs'!BV22,IF($B22="4",'Alpha Ejection Calcs'!CT22,-1))))</f>
        <v>0.90602280234509158</v>
      </c>
      <c r="U22" s="459">
        <f t="shared" si="2"/>
        <v>1.0247936560857267E-6</v>
      </c>
      <c r="V22">
        <f>IF($B22="1",'Alpha Ejection Calcs'!AD22,IF('Alpha Ejection Compiler'!$B22="2",'Alpha Ejection Calcs'!BA22,IF($B22="3",'Alpha Ejection Calcs'!BX22,IF($B22="4",'Alpha Ejection Calcs'!CV22,-1))))</f>
        <v>0.66126701564794932</v>
      </c>
      <c r="W22">
        <f>IF($B22="1",'Alpha Ejection Calcs'!AE22,IF('Alpha Ejection Compiler'!$B22="2",'Alpha Ejection Calcs'!BB22,IF($B22="3",'Alpha Ejection Calcs'!BY22,IF($B22="4",'Alpha Ejection Calcs'!CW22,-1))))</f>
        <v>0.60972611270089927</v>
      </c>
      <c r="X22">
        <f>IF($B22="1",'Alpha Ejection Calcs'!AF22,IF('Alpha Ejection Compiler'!$B22="2",'Alpha Ejection Calcs'!BC22,IF($B22="3",'Alpha Ejection Calcs'!BZ22,IF($B22="4",'Alpha Ejection Calcs'!CX22,-1))))</f>
        <v>0.60188068374084058</v>
      </c>
      <c r="Y22">
        <f>IF($B22="1",'Alpha Ejection Calcs'!AG22,IF('Alpha Ejection Compiler'!$B22="2",'Alpha Ejection Calcs'!BD22,IF($B22="3",'Alpha Ejection Calcs'!CA22,IF($B22="4",'Alpha Ejection Calcs'!CY22,-1))))</f>
        <v>0.89205342915843289</v>
      </c>
      <c r="AB22" s="459">
        <f t="shared" si="3"/>
        <v>1.2338167247491046E-6</v>
      </c>
      <c r="AC22">
        <f>IF($B22="1",'Alpha Ejection Calcs'!AI22,IF('Alpha Ejection Compiler'!$B22="2",'Alpha Ejection Calcs'!BF22,IF($B22="3",'Alpha Ejection Calcs'!CC22,IF($B22="4",'Alpha Ejection Calcs'!DA22,-1))))</f>
        <v>0.70185774607767371</v>
      </c>
      <c r="AD22">
        <f>IF($B22="1",'Alpha Ejection Calcs'!AJ22,IF('Alpha Ejection Compiler'!$B22="2",'Alpha Ejection Calcs'!BG22,IF($B22="3",'Alpha Ejection Calcs'!CD22,IF($B22="4",'Alpha Ejection Calcs'!DB22,-1))))</f>
        <v>0.65567467809339519</v>
      </c>
      <c r="AE22">
        <f>IF($B22="1",'Alpha Ejection Calcs'!AK22,IF('Alpha Ejection Compiler'!$B22="2",'Alpha Ejection Calcs'!BH22,IF($B22="3",'Alpha Ejection Calcs'!CE22,IF($B22="4",'Alpha Ejection Calcs'!DC22,-1))))</f>
        <v>0.64860778994944346</v>
      </c>
      <c r="AF22">
        <f>IF($B22="1",'Alpha Ejection Calcs'!AL22,IF('Alpha Ejection Compiler'!$B22="2",'Alpha Ejection Calcs'!BI22,IF($B22="3",'Alpha Ejection Calcs'!CF22,IF($B22="4",'Alpha Ejection Calcs'!DD22,-1))))</f>
        <v>0.90582592313609911</v>
      </c>
    </row>
    <row r="23" spans="1:32">
      <c r="A23" t="str">
        <f>'Picking Information'!E26</f>
        <v>34-1</v>
      </c>
      <c r="B23" s="457" t="str">
        <f>'Picking Information'!B26</f>
        <v>2</v>
      </c>
      <c r="C23" s="457"/>
      <c r="D23">
        <f>IF($B23="1",'Alpha Ejection Calcs'!M23,IF('Alpha Ejection Compiler'!$B23="2",'Alpha Ejection Calcs'!AO23,IF($B23="3",'Alpha Ejection Calcs'!BM23,IF($B23="4",'Alpha Ejection Calcs'!CJ23,-1))))</f>
        <v>718206.07118020603</v>
      </c>
      <c r="E23">
        <f>IF($B23="1",'Alpha Ejection Calcs'!S23,IF('Alpha Ejection Compiler'!$B23="2",'Alpha Ejection Calcs'!AP23,IF($B23="3",'Alpha Ejection Calcs'!BK23,IF($B23="4",'Alpha Ejection Calcs'!CH23,-1))))</f>
        <v>47.319128249408557</v>
      </c>
      <c r="F23"/>
      <c r="G23" s="459">
        <f t="shared" si="0"/>
        <v>2.2982594277766593E-6</v>
      </c>
      <c r="H23">
        <f>IF($B23="1",'Alpha Ejection Calcs'!T23,IF('Alpha Ejection Compiler'!$B23="2",'Alpha Ejection Calcs'!AQ23,IF($B23="3",'Alpha Ejection Calcs'!BN23,IF($B23="4",'Alpha Ejection Calcs'!CL23,-1))))</f>
        <v>0.71684874233508333</v>
      </c>
      <c r="I23">
        <f>IF($B23="1",'Alpha Ejection Calcs'!U23,IF('Alpha Ejection Compiler'!$B23="2",'Alpha Ejection Calcs'!AR23,IF($B23="3",'Alpha Ejection Calcs'!BO23,IF($B23="4",'Alpha Ejection Calcs'!CM23,-1))))</f>
        <v>0.67491117333285544</v>
      </c>
      <c r="J23">
        <f>IF($B23="1",'Alpha Ejection Calcs'!V23,IF('Alpha Ejection Compiler'!$B23="2",'Alpha Ejection Calcs'!AS23,IF($B23="3",'Alpha Ejection Calcs'!BP23,IF($B23="4",'Alpha Ejection Calcs'!CN23,-1))))</f>
        <v>0.66867998798046069</v>
      </c>
      <c r="K23">
        <f>IF($B23="1",'Alpha Ejection Calcs'!W23,IF('Alpha Ejection Compiler'!$B23="2",'Alpha Ejection Calcs'!AT23,IF($B23="3",'Alpha Ejection Calcs'!BQ23,IF($B23="4",'Alpha Ejection Calcs'!CO23,-1))))</f>
        <v>0.90740056864989549</v>
      </c>
      <c r="N23" s="459">
        <f t="shared" si="1"/>
        <v>3.3396582309879583E-6</v>
      </c>
      <c r="O23">
        <f>IF($B23="1",'Alpha Ejection Calcs'!Y23,IF('Alpha Ejection Compiler'!$B23="2",'Alpha Ejection Calcs'!AV23,IF($B23="3",'Alpha Ejection Calcs'!BS23,IF($B23="4",'Alpha Ejection Calcs'!CQ23,-1))))</f>
        <v>0.76360283003399809</v>
      </c>
      <c r="P23">
        <f>IF($B23="1",'Alpha Ejection Calcs'!Z23,IF('Alpha Ejection Compiler'!$B23="2",'Alpha Ejection Calcs'!AW23,IF($B23="3",'Alpha Ejection Calcs'!BT23,IF($B23="4",'Alpha Ejection Calcs'!CR23,-1))))</f>
        <v>0.72765402471295126</v>
      </c>
      <c r="Q23">
        <f>IF($B23="1",'Alpha Ejection Calcs'!AA23,IF('Alpha Ejection Compiler'!$B23="2",'Alpha Ejection Calcs'!AX23,IF($B23="3",'Alpha Ejection Calcs'!BU23,IF($B23="4",'Alpha Ejection Calcs'!CS23,-1))))</f>
        <v>0.72224411474647454</v>
      </c>
      <c r="R23">
        <f>IF($B23="1",'Alpha Ejection Calcs'!AB23,IF('Alpha Ejection Compiler'!$B23="2",'Alpha Ejection Calcs'!AY23,IF($B23="3",'Alpha Ejection Calcs'!BV23,IF($B23="4",'Alpha Ejection Calcs'!CT23,-1))))</f>
        <v>0.92544465691155431</v>
      </c>
      <c r="U23" s="459">
        <f t="shared" si="2"/>
        <v>2.535267431266127E-6</v>
      </c>
      <c r="V23">
        <f>IF($B23="1",'Alpha Ejection Calcs'!AD23,IF('Alpha Ejection Compiler'!$B23="2",'Alpha Ejection Calcs'!BA23,IF($B23="3",'Alpha Ejection Calcs'!BX23,IF($B23="4",'Alpha Ejection Calcs'!CV23,-1))))</f>
        <v>0.7360822609062817</v>
      </c>
      <c r="W23">
        <f>IF($B23="1",'Alpha Ejection Calcs'!AE23,IF('Alpha Ejection Compiler'!$B23="2",'Alpha Ejection Calcs'!BB23,IF($B23="3",'Alpha Ejection Calcs'!BY23,IF($B23="4",'Alpha Ejection Calcs'!CW23,-1))))</f>
        <v>0.69653630840430714</v>
      </c>
      <c r="X23">
        <f>IF($B23="1",'Alpha Ejection Calcs'!AF23,IF('Alpha Ejection Compiler'!$B23="2",'Alpha Ejection Calcs'!BC23,IF($B23="3",'Alpha Ejection Calcs'!BZ23,IF($B23="4",'Alpha Ejection Calcs'!CX23,-1))))</f>
        <v>0.6905120500990628</v>
      </c>
      <c r="Y23">
        <f>IF($B23="1",'Alpha Ejection Calcs'!AG23,IF('Alpha Ejection Compiler'!$B23="2",'Alpha Ejection Calcs'!BD23,IF($B23="3",'Alpha Ejection Calcs'!CA23,IF($B23="4",'Alpha Ejection Calcs'!CY23,-1))))</f>
        <v>0.91448118369519782</v>
      </c>
      <c r="AB23" s="459">
        <f t="shared" si="3"/>
        <v>3.0523758025158756E-6</v>
      </c>
      <c r="AC23">
        <f>IF($B23="1",'Alpha Ejection Calcs'!AI23,IF('Alpha Ejection Compiler'!$B23="2",'Alpha Ejection Calcs'!BF23,IF($B23="3",'Alpha Ejection Calcs'!CC23,IF($B23="4",'Alpha Ejection Calcs'!DA23,-1))))</f>
        <v>0.76723135582352608</v>
      </c>
      <c r="AD23">
        <f>IF($B23="1",'Alpha Ejection Calcs'!AJ23,IF('Alpha Ejection Compiler'!$B23="2",'Alpha Ejection Calcs'!BG23,IF($B23="3",'Alpha Ejection Calcs'!CD23,IF($B23="4",'Alpha Ejection Calcs'!DB23,-1))))</f>
        <v>0.73179237617337245</v>
      </c>
      <c r="AE23">
        <f>IF($B23="1",'Alpha Ejection Calcs'!AK23,IF('Alpha Ejection Compiler'!$B23="2",'Alpha Ejection Calcs'!BH23,IF($B23="3",'Alpha Ejection Calcs'!CE23,IF($B23="4",'Alpha Ejection Calcs'!DC23,-1))))</f>
        <v>0.72637142025995061</v>
      </c>
      <c r="AF23">
        <f>IF($B23="1",'Alpha Ejection Calcs'!AL23,IF('Alpha Ejection Compiler'!$B23="2",'Alpha Ejection Calcs'!BI23,IF($B23="3",'Alpha Ejection Calcs'!CF23,IF($B23="4",'Alpha Ejection Calcs'!DD23,-1))))</f>
        <v>0.92528995118826329</v>
      </c>
    </row>
    <row r="24" spans="1:32">
      <c r="A24" t="str">
        <f>'Picking Information'!E27</f>
        <v>34-2</v>
      </c>
      <c r="B24" s="457" t="str">
        <f>'Picking Information'!B27</f>
        <v>1</v>
      </c>
      <c r="C24" s="457"/>
      <c r="D24">
        <f>IF($B24="1",'Alpha Ejection Calcs'!M24,IF('Alpha Ejection Compiler'!$B24="2",'Alpha Ejection Calcs'!AO24,IF($B24="3",'Alpha Ejection Calcs'!BM24,IF($B24="4",'Alpha Ejection Calcs'!CJ24,-1))))</f>
        <v>1249075.0837010774</v>
      </c>
      <c r="E24">
        <f>IF($B24="1",'Alpha Ejection Calcs'!S24,IF('Alpha Ejection Compiler'!$B24="2",'Alpha Ejection Calcs'!AP24,IF($B24="3",'Alpha Ejection Calcs'!BK24,IF($B24="4",'Alpha Ejection Calcs'!CH24,-1))))</f>
        <v>62.846715590374572</v>
      </c>
      <c r="F24"/>
      <c r="G24" s="459">
        <f t="shared" si="0"/>
        <v>3.997040267843448E-6</v>
      </c>
      <c r="H24">
        <f>IF($B24="1",'Alpha Ejection Calcs'!T24,IF('Alpha Ejection Compiler'!$B24="2",'Alpha Ejection Calcs'!AQ24,IF($B24="3",'Alpha Ejection Calcs'!BN24,IF($B24="4",'Alpha Ejection Calcs'!CL24,-1))))</f>
        <v>0.77730777971146847</v>
      </c>
      <c r="I24">
        <f>IF($B24="1",'Alpha Ejection Calcs'!U24,IF('Alpha Ejection Compiler'!$B24="2",'Alpha Ejection Calcs'!AR24,IF($B24="3",'Alpha Ejection Calcs'!BO24,IF($B24="4",'Alpha Ejection Calcs'!CM24,-1))))</f>
        <v>0.74261803987611841</v>
      </c>
      <c r="J24">
        <f>IF($B24="1",'Alpha Ejection Calcs'!V24,IF('Alpha Ejection Compiler'!$B24="2",'Alpha Ejection Calcs'!AS24,IF($B24="3",'Alpha Ejection Calcs'!BP24,IF($B24="4",'Alpha Ejection Calcs'!CN24,-1))))</f>
        <v>0.73742323832114043</v>
      </c>
      <c r="K24">
        <f>IF($B24="1",'Alpha Ejection Calcs'!W24,IF('Alpha Ejection Compiler'!$B24="2",'Alpha Ejection Calcs'!AT24,IF($B24="3",'Alpha Ejection Calcs'!BQ24,IF($B24="4",'Alpha Ejection Calcs'!CO24,-1))))</f>
        <v>0.92928842976035564</v>
      </c>
      <c r="N24" s="459">
        <f t="shared" si="1"/>
        <v>5.8081991392100109E-6</v>
      </c>
      <c r="O24">
        <f>IF($B24="1",'Alpha Ejection Calcs'!Y24,IF('Alpha Ejection Compiler'!$B24="2",'Alpha Ejection Calcs'!AV24,IF($B24="3",'Alpha Ejection Calcs'!BS24,IF($B24="4",'Alpha Ejection Calcs'!CQ24,-1))))</f>
        <v>0.81543651078974799</v>
      </c>
      <c r="P24">
        <f>IF($B24="1",'Alpha Ejection Calcs'!Z24,IF('Alpha Ejection Compiler'!$B24="2",'Alpha Ejection Calcs'!AW24,IF($B24="3",'Alpha Ejection Calcs'!BT24,IF($B24="4",'Alpha Ejection Calcs'!CR24,-1))))</f>
        <v>0.78617001559714272</v>
      </c>
      <c r="Q24">
        <f>IF($B24="1",'Alpha Ejection Calcs'!AA24,IF('Alpha Ejection Compiler'!$B24="2",'Alpha Ejection Calcs'!AX24,IF($B24="3",'Alpha Ejection Calcs'!BU24,IF($B24="4",'Alpha Ejection Calcs'!CS24,-1))))</f>
        <v>0.78173675929250774</v>
      </c>
      <c r="R24">
        <f>IF($B24="1",'Alpha Ejection Calcs'!AB24,IF('Alpha Ejection Compiler'!$B24="2",'Alpha Ejection Calcs'!AY24,IF($B24="3",'Alpha Ejection Calcs'!BV24,IF($B24="4",'Alpha Ejection Calcs'!CT24,-1))))</f>
        <v>0.94322400824482677</v>
      </c>
      <c r="U24" s="459">
        <f t="shared" si="2"/>
        <v>4.4092350454648034E-6</v>
      </c>
      <c r="V24">
        <f>IF($B24="1",'Alpha Ejection Calcs'!AD24,IF('Alpha Ejection Compiler'!$B24="2",'Alpha Ejection Calcs'!BA24,IF($B24="3",'Alpha Ejection Calcs'!BX24,IF($B24="4",'Alpha Ejection Calcs'!CV24,-1))))</f>
        <v>0.79306149736420328</v>
      </c>
      <c r="W24">
        <f>IF($B24="1",'Alpha Ejection Calcs'!AE24,IF('Alpha Ejection Compiler'!$B24="2",'Alpha Ejection Calcs'!BB24,IF($B24="3",'Alpha Ejection Calcs'!BY24,IF($B24="4",'Alpha Ejection Calcs'!CW24,-1))))</f>
        <v>0.76056463279192543</v>
      </c>
      <c r="X24">
        <f>IF($B24="1",'Alpha Ejection Calcs'!AF24,IF('Alpha Ejection Compiler'!$B24="2",'Alpha Ejection Calcs'!BC24,IF($B24="3",'Alpha Ejection Calcs'!BZ24,IF($B24="4",'Alpha Ejection Calcs'!CX24,-1))))</f>
        <v>0.75557780906122429</v>
      </c>
      <c r="Y24">
        <f>IF($B24="1",'Alpha Ejection Calcs'!AG24,IF('Alpha Ejection Compiler'!$B24="2",'Alpha Ejection Calcs'!BD24,IF($B24="3",'Alpha Ejection Calcs'!CA24,IF($B24="4",'Alpha Ejection Calcs'!CY24,-1))))</f>
        <v>0.93476596155260672</v>
      </c>
      <c r="AB24" s="459">
        <f t="shared" si="3"/>
        <v>5.3085691057295795E-6</v>
      </c>
      <c r="AC24">
        <f>IF($B24="1",'Alpha Ejection Calcs'!AI24,IF('Alpha Ejection Compiler'!$B24="2",'Alpha Ejection Calcs'!BF24,IF($B24="3",'Alpha Ejection Calcs'!CC24,IF($B24="4",'Alpha Ejection Calcs'!DA24,-1))))</f>
        <v>0.81837216458847017</v>
      </c>
      <c r="AD24">
        <f>IF($B24="1",'Alpha Ejection Calcs'!AJ24,IF('Alpha Ejection Compiler'!$B24="2",'Alpha Ejection Calcs'!BG24,IF($B24="3",'Alpha Ejection Calcs'!CD24,IF($B24="4",'Alpha Ejection Calcs'!DB24,-1))))</f>
        <v>0.78955611281397298</v>
      </c>
      <c r="AE24">
        <f>IF($B24="1",'Alpha Ejection Calcs'!AK24,IF('Alpha Ejection Compiler'!$B24="2",'Alpha Ejection Calcs'!BH24,IF($B24="3",'Alpha Ejection Calcs'!CE24,IF($B24="4",'Alpha Ejection Calcs'!DC24,-1))))</f>
        <v>0.78511965201996092</v>
      </c>
      <c r="AF24">
        <f>IF($B24="1",'Alpha Ejection Calcs'!AL24,IF('Alpha Ejection Compiler'!$B24="2",'Alpha Ejection Calcs'!BI24,IF($B24="3",'Alpha Ejection Calcs'!CF24,IF($B24="4",'Alpha Ejection Calcs'!DD24,-1))))</f>
        <v>0.94310485270394662</v>
      </c>
    </row>
    <row r="25" spans="1:32">
      <c r="A25" t="str">
        <f>'Picking Information'!E28</f>
        <v>34-5</v>
      </c>
      <c r="B25" s="457" t="str">
        <f>'Picking Information'!B28</f>
        <v>1</v>
      </c>
      <c r="C25" s="457"/>
      <c r="D25">
        <f>IF($B25="1",'Alpha Ejection Calcs'!M25,IF('Alpha Ejection Compiler'!$B25="2",'Alpha Ejection Calcs'!AO25,IF($B25="3",'Alpha Ejection Calcs'!BM25,IF($B25="4",'Alpha Ejection Calcs'!CJ25,-1))))</f>
        <v>504066.33953643905</v>
      </c>
      <c r="E25">
        <f>IF($B25="1",'Alpha Ejection Calcs'!S25,IF('Alpha Ejection Compiler'!$B25="2",'Alpha Ejection Calcs'!AP25,IF($B25="3",'Alpha Ejection Calcs'!BK25,IF($B25="4",'Alpha Ejection Calcs'!CH25,-1))))</f>
        <v>48.522415514993682</v>
      </c>
      <c r="F25"/>
      <c r="G25" s="459">
        <f t="shared" si="0"/>
        <v>1.6130122865166049E-6</v>
      </c>
      <c r="H25">
        <f>IF($B25="1",'Alpha Ejection Calcs'!T25,IF('Alpha Ejection Compiler'!$B25="2",'Alpha Ejection Calcs'!AQ25,IF($B25="3",'Alpha Ejection Calcs'!BN25,IF($B25="4",'Alpha Ejection Calcs'!CL25,-1))))</f>
        <v>0.71299220864689927</v>
      </c>
      <c r="I25">
        <f>IF($B25="1",'Alpha Ejection Calcs'!U25,IF('Alpha Ejection Compiler'!$B25="2",'Alpha Ejection Calcs'!AR25,IF($B25="3",'Alpha Ejection Calcs'!BO25,IF($B25="4",'Alpha Ejection Calcs'!CM25,-1))))</f>
        <v>0.66885521707721052</v>
      </c>
      <c r="J25">
        <f>IF($B25="1",'Alpha Ejection Calcs'!V25,IF('Alpha Ejection Compiler'!$B25="2",'Alpha Ejection Calcs'!AS25,IF($B25="3",'Alpha Ejection Calcs'!BP25,IF($B25="4",'Alpha Ejection Calcs'!CN25,-1))))</f>
        <v>0.66226712289294176</v>
      </c>
      <c r="K25">
        <f>IF($B25="1",'Alpha Ejection Calcs'!W25,IF('Alpha Ejection Compiler'!$B25="2",'Alpha Ejection Calcs'!AT25,IF($B25="3",'Alpha Ejection Calcs'!BQ25,IF($B25="4",'Alpha Ejection Calcs'!CO25,-1))))</f>
        <v>0.90845833160632949</v>
      </c>
      <c r="N25" s="459">
        <f t="shared" si="1"/>
        <v>2.3439084788444416E-6</v>
      </c>
      <c r="O25">
        <f>IF($B25="1",'Alpha Ejection Calcs'!Y25,IF('Alpha Ejection Compiler'!$B25="2",'Alpha Ejection Calcs'!AV25,IF($B25="3",'Alpha Ejection Calcs'!BS25,IF($B25="4",'Alpha Ejection Calcs'!CQ25,-1))))</f>
        <v>0.76175683254815985</v>
      </c>
      <c r="P25">
        <f>IF($B25="1",'Alpha Ejection Calcs'!Z25,IF('Alpha Ejection Compiler'!$B25="2",'Alpha Ejection Calcs'!AW25,IF($B25="3",'Alpha Ejection Calcs'!BT25,IF($B25="4",'Alpha Ejection Calcs'!CR25,-1))))</f>
        <v>0.7243047771108263</v>
      </c>
      <c r="Q25">
        <f>IF($B25="1",'Alpha Ejection Calcs'!AA25,IF('Alpha Ejection Compiler'!$B25="2",'Alpha Ejection Calcs'!AX25,IF($B25="3",'Alpha Ejection Calcs'!BU25,IF($B25="4",'Alpha Ejection Calcs'!CS25,-1))))</f>
        <v>0.71864401331148109</v>
      </c>
      <c r="R25">
        <f>IF($B25="1",'Alpha Ejection Calcs'!AB25,IF('Alpha Ejection Compiler'!$B25="2",'Alpha Ejection Calcs'!AY25,IF($B25="3",'Alpha Ejection Calcs'!BV25,IF($B25="4",'Alpha Ejection Calcs'!CT25,-1))))</f>
        <v>0.92648626902359343</v>
      </c>
      <c r="U25" s="459">
        <f t="shared" si="2"/>
        <v>1.7793541785636298E-6</v>
      </c>
      <c r="V25">
        <f>IF($B25="1",'Alpha Ejection Calcs'!AD25,IF('Alpha Ejection Compiler'!$B25="2",'Alpha Ejection Calcs'!BA25,IF($B25="3",'Alpha Ejection Calcs'!BX25,IF($B25="4",'Alpha Ejection Calcs'!CV25,-1))))</f>
        <v>0.73311117810920445</v>
      </c>
      <c r="W25">
        <f>IF($B25="1",'Alpha Ejection Calcs'!AE25,IF('Alpha Ejection Compiler'!$B25="2",'Alpha Ejection Calcs'!BB25,IF($B25="3",'Alpha Ejection Calcs'!BY25,IF($B25="4",'Alpha Ejection Calcs'!CW25,-1))))</f>
        <v>0.69165938092284551</v>
      </c>
      <c r="X25">
        <f>IF($B25="1",'Alpha Ejection Calcs'!AF25,IF('Alpha Ejection Compiler'!$B25="2",'Alpha Ejection Calcs'!BC25,IF($B25="3",'Alpha Ejection Calcs'!BZ25,IF($B25="4",'Alpha Ejection Calcs'!CX25,-1))))</f>
        <v>0.68531611394093528</v>
      </c>
      <c r="Y25">
        <f>IF($B25="1",'Alpha Ejection Calcs'!AG25,IF('Alpha Ejection Compiler'!$B25="2",'Alpha Ejection Calcs'!BD25,IF($B25="3",'Alpha Ejection Calcs'!CA25,IF($B25="4",'Alpha Ejection Calcs'!CY25,-1))))</f>
        <v>0.91554327734267027</v>
      </c>
      <c r="AB25" s="459">
        <f t="shared" si="3"/>
        <v>2.142281943029866E-6</v>
      </c>
      <c r="AC25">
        <f>IF($B25="1",'Alpha Ejection Calcs'!AI25,IF('Alpha Ejection Compiler'!$B25="2",'Alpha Ejection Calcs'!BF25,IF($B25="3",'Alpha Ejection Calcs'!CC25,IF($B25="4",'Alpha Ejection Calcs'!DA25,-1))))</f>
        <v>0.76552090079165402</v>
      </c>
      <c r="AD25">
        <f>IF($B25="1",'Alpha Ejection Calcs'!AJ25,IF('Alpha Ejection Compiler'!$B25="2",'Alpha Ejection Calcs'!BG25,IF($B25="3",'Alpha Ejection Calcs'!CD25,IF($B25="4",'Alpha Ejection Calcs'!DB25,-1))))</f>
        <v>0.72863074678838646</v>
      </c>
      <c r="AE25">
        <f>IF($B25="1",'Alpha Ejection Calcs'!AK25,IF('Alpha Ejection Compiler'!$B25="2",'Alpha Ejection Calcs'!BH25,IF($B25="3",'Alpha Ejection Calcs'!CE25,IF($B25="4",'Alpha Ejection Calcs'!DC25,-1))))</f>
        <v>0.72296327003424377</v>
      </c>
      <c r="AF25">
        <f>IF($B25="1",'Alpha Ejection Calcs'!AL25,IF('Alpha Ejection Compiler'!$B25="2",'Alpha Ejection Calcs'!BI25,IF($B25="3",'Alpha Ejection Calcs'!CF25,IF($B25="4",'Alpha Ejection Calcs'!DD25,-1))))</f>
        <v>0.92633208346713891</v>
      </c>
    </row>
    <row r="26" spans="1:32">
      <c r="A26" t="str">
        <f>'Picking Information'!E29</f>
        <v>50-1</v>
      </c>
      <c r="B26" s="457" t="str">
        <f>'Picking Information'!B29</f>
        <v>1</v>
      </c>
      <c r="C26" s="457"/>
      <c r="D26">
        <f>IF($B26="1",'Alpha Ejection Calcs'!M26,IF('Alpha Ejection Compiler'!$B26="2",'Alpha Ejection Calcs'!AO26,IF($B26="3",'Alpha Ejection Calcs'!BM26,IF($B26="4",'Alpha Ejection Calcs'!CJ26,-1))))</f>
        <v>3195405.0961113614</v>
      </c>
      <c r="E26">
        <f>IF($B26="1",'Alpha Ejection Calcs'!S26,IF('Alpha Ejection Compiler'!$B26="2",'Alpha Ejection Calcs'!AP26,IF($B26="3",'Alpha Ejection Calcs'!BK26,IF($B26="4",'Alpha Ejection Calcs'!CH26,-1))))</f>
        <v>87.731713929575662</v>
      </c>
      <c r="F26"/>
      <c r="G26" s="459">
        <f t="shared" si="0"/>
        <v>1.0225296307556356E-5</v>
      </c>
      <c r="H26">
        <f>IF($B26="1",'Alpha Ejection Calcs'!T26,IF('Alpha Ejection Compiler'!$B26="2",'Alpha Ejection Calcs'!AQ26,IF($B26="3",'Alpha Ejection Calcs'!BN26,IF($B26="4",'Alpha Ejection Calcs'!CL26,-1))))</f>
        <v>0.83983528411638764</v>
      </c>
      <c r="I26">
        <f>IF($B26="1",'Alpha Ejection Calcs'!U26,IF('Alpha Ejection Compiler'!$B26="2",'Alpha Ejection Calcs'!AR26,IF($B26="3",'Alpha Ejection Calcs'!BO26,IF($B26="4",'Alpha Ejection Calcs'!CM26,-1))))</f>
        <v>0.81462958590713919</v>
      </c>
      <c r="J26">
        <f>IF($B26="1",'Alpha Ejection Calcs'!V26,IF('Alpha Ejection Compiler'!$B26="2",'Alpha Ejection Calcs'!AS26,IF($B26="3",'Alpha Ejection Calcs'!BP26,IF($B26="4",'Alpha Ejection Calcs'!CN26,-1))))</f>
        <v>0.81084541476994532</v>
      </c>
      <c r="K26">
        <f>IF($B26="1",'Alpha Ejection Calcs'!W26,IF('Alpha Ejection Compiler'!$B26="2",'Alpha Ejection Calcs'!AT26,IF($B26="3",'Alpha Ejection Calcs'!BQ26,IF($B26="4",'Alpha Ejection Calcs'!CO26,-1))))</f>
        <v>0.94932566623157477</v>
      </c>
      <c r="N26" s="459">
        <f t="shared" si="1"/>
        <v>1.4858633696917832E-5</v>
      </c>
      <c r="O26">
        <f>IF($B26="1",'Alpha Ejection Calcs'!Y26,IF('Alpha Ejection Compiler'!$B26="2",'Alpha Ejection Calcs'!AV26,IF($B26="3",'Alpha Ejection Calcs'!BS26,IF($B26="4",'Alpha Ejection Calcs'!CQ26,-1))))</f>
        <v>0.8674267793640138</v>
      </c>
      <c r="P26">
        <f>IF($B26="1",'Alpha Ejection Calcs'!Z26,IF('Alpha Ejection Compiler'!$B26="2",'Alpha Ejection Calcs'!AW26,IF($B26="3",'Alpha Ejection Calcs'!BT26,IF($B26="4",'Alpha Ejection Calcs'!CR26,-1))))</f>
        <v>0.84625811086447777</v>
      </c>
      <c r="Q26">
        <f>IF($B26="1",'Alpha Ejection Calcs'!AA26,IF('Alpha Ejection Compiler'!$B26="2",'Alpha Ejection Calcs'!AX26,IF($B26="3",'Alpha Ejection Calcs'!BU26,IF($B26="4",'Alpha Ejection Calcs'!CS26,-1))))</f>
        <v>0.84304593209721534</v>
      </c>
      <c r="R26">
        <f>IF($B26="1",'Alpha Ejection Calcs'!AB26,IF('Alpha Ejection Compiler'!$B26="2",'Alpha Ejection Calcs'!AY26,IF($B26="3",'Alpha Ejection Calcs'!BV26,IF($B26="4",'Alpha Ejection Calcs'!CT26,-1))))</f>
        <v>0.95931809884380692</v>
      </c>
      <c r="U26" s="459">
        <f t="shared" si="2"/>
        <v>1.1279779989273106E-5</v>
      </c>
      <c r="V26">
        <f>IF($B26="1",'Alpha Ejection Calcs'!AD26,IF('Alpha Ejection Compiler'!$B26="2",'Alpha Ejection Calcs'!BA26,IF($B26="3",'Alpha Ejection Calcs'!BX26,IF($B26="4",'Alpha Ejection Calcs'!CV26,-1))))</f>
        <v>0.85124840046832462</v>
      </c>
      <c r="W26">
        <f>IF($B26="1",'Alpha Ejection Calcs'!AE26,IF('Alpha Ejection Compiler'!$B26="2",'Alpha Ejection Calcs'!BB26,IF($B26="3",'Alpha Ejection Calcs'!BY26,IF($B26="4",'Alpha Ejection Calcs'!CW26,-1))))</f>
        <v>0.82768306240090839</v>
      </c>
      <c r="X26">
        <f>IF($B26="1",'Alpha Ejection Calcs'!AF26,IF('Alpha Ejection Compiler'!$B26="2",'Alpha Ejection Calcs'!BC26,IF($B26="3",'Alpha Ejection Calcs'!BZ26,IF($B26="4",'Alpha Ejection Calcs'!CX26,-1))))</f>
        <v>0.824058879146644</v>
      </c>
      <c r="Y26">
        <f>IF($B26="1",'Alpha Ejection Calcs'!AG26,IF('Alpha Ejection Compiler'!$B26="2",'Alpha Ejection Calcs'!BD26,IF($B26="3",'Alpha Ejection Calcs'!CA26,IF($B26="4",'Alpha Ejection Calcs'!CY26,-1))))</f>
        <v>0.95325380897672474</v>
      </c>
      <c r="AB26" s="459">
        <f t="shared" si="3"/>
        <v>1.3580471658473285E-5</v>
      </c>
      <c r="AC26">
        <f>IF($B26="1",'Alpha Ejection Calcs'!AI26,IF('Alpha Ejection Compiler'!$B26="2",'Alpha Ejection Calcs'!BF26,IF($B26="3",'Alpha Ejection Calcs'!CC26,IF($B26="4",'Alpha Ejection Calcs'!DA26,-1))))</f>
        <v>0.86954686915520929</v>
      </c>
      <c r="AD26">
        <f>IF($B26="1",'Alpha Ejection Calcs'!AJ26,IF('Alpha Ejection Compiler'!$B26="2",'Alpha Ejection Calcs'!BG26,IF($B26="3",'Alpha Ejection Calcs'!CD26,IF($B26="4",'Alpha Ejection Calcs'!DB26,-1))))</f>
        <v>0.84871052078015707</v>
      </c>
      <c r="AE26">
        <f>IF($B26="1",'Alpha Ejection Calcs'!AK26,IF('Alpha Ejection Compiler'!$B26="2",'Alpha Ejection Calcs'!BH26,IF($B26="3",'Alpha Ejection Calcs'!CE26,IF($B26="4",'Alpha Ejection Calcs'!DC26,-1))))</f>
        <v>0.84549719501595655</v>
      </c>
      <c r="AF26">
        <f>IF($B26="1",'Alpha Ejection Calcs'!AL26,IF('Alpha Ejection Compiler'!$B26="2",'Alpha Ejection Calcs'!BI26,IF($B26="3",'Alpha Ejection Calcs'!CF26,IF($B26="4",'Alpha Ejection Calcs'!DD26,-1))))</f>
        <v>0.95923267624439368</v>
      </c>
    </row>
    <row r="27" spans="1:32">
      <c r="A27" t="str">
        <f>'Picking Information'!E30</f>
        <v>APTT01_z01</v>
      </c>
      <c r="B27" s="457" t="str">
        <f>'Picking Information'!B30</f>
        <v>3</v>
      </c>
      <c r="C27" s="457"/>
      <c r="D27">
        <f>IF($B27="1",'Alpha Ejection Calcs'!M27,IF('Alpha Ejection Compiler'!$B27="2",'Alpha Ejection Calcs'!AO27,IF($B27="3",'Alpha Ejection Calcs'!BM27,IF($B27="4",'Alpha Ejection Calcs'!CJ27,-1))))</f>
        <v>3092346.2069766666</v>
      </c>
      <c r="E27">
        <f>IF($B27="1",'Alpha Ejection Calcs'!S27,IF('Alpha Ejection Compiler'!$B27="2",'Alpha Ejection Calcs'!AP27,IF($B27="3",'Alpha Ejection Calcs'!BK27,IF($B27="4",'Alpha Ejection Calcs'!CH27,-1))))</f>
        <v>74.242072636396927</v>
      </c>
      <c r="F27"/>
      <c r="G27" s="459">
        <f t="shared" si="0"/>
        <v>9.8955078623253338E-6</v>
      </c>
      <c r="H27">
        <f>IF($B27="1",'Alpha Ejection Calcs'!T27,IF('Alpha Ejection Compiler'!$B27="2",'Alpha Ejection Calcs'!AQ27,IF($B27="3",'Alpha Ejection Calcs'!BN27,IF($B27="4",'Alpha Ejection Calcs'!CL27,-1))))</f>
        <v>0.81774807732368193</v>
      </c>
      <c r="I27">
        <f>IF($B27="1",'Alpha Ejection Calcs'!U27,IF('Alpha Ejection Compiler'!$B27="2",'Alpha Ejection Calcs'!AR27,IF($B27="3",'Alpha Ejection Calcs'!BO27,IF($B27="4",'Alpha Ejection Calcs'!CM27,-1))))</f>
        <v>0.79020880807452443</v>
      </c>
      <c r="J27">
        <f>IF($B27="1",'Alpha Ejection Calcs'!V27,IF('Alpha Ejection Compiler'!$B27="2",'Alpha Ejection Calcs'!AS27,IF($B27="3",'Alpha Ejection Calcs'!BP27,IF($B27="4",'Alpha Ejection Calcs'!CN27,-1))))</f>
        <v>0.78609808979507945</v>
      </c>
      <c r="K27">
        <f>IF($B27="1",'Alpha Ejection Calcs'!W27,IF('Alpha Ejection Compiler'!$B27="2",'Alpha Ejection Calcs'!AT27,IF($B27="3",'Alpha Ejection Calcs'!BQ27,IF($B27="4",'Alpha Ejection Calcs'!CO27,-1))))</f>
        <v>0.94086669268040224</v>
      </c>
      <c r="N27" s="459">
        <f t="shared" si="1"/>
        <v>1.4379409862441499E-5</v>
      </c>
      <c r="O27">
        <f>IF($B27="1",'Alpha Ejection Calcs'!Y27,IF('Alpha Ejection Compiler'!$B27="2",'Alpha Ejection Calcs'!AV27,IF($B27="3",'Alpha Ejection Calcs'!BS27,IF($B27="4",'Alpha Ejection Calcs'!CQ27,-1))))</f>
        <v>0.84822152249126326</v>
      </c>
      <c r="P27">
        <f>IF($B27="1",'Alpha Ejection Calcs'!Z27,IF('Alpha Ejection Compiler'!$B27="2",'Alpha Ejection Calcs'!AW27,IF($B27="3",'Alpha Ejection Calcs'!BT27,IF($B27="4",'Alpha Ejection Calcs'!CR27,-1))))</f>
        <v>0.82481059978874682</v>
      </c>
      <c r="Q27">
        <f>IF($B27="1",'Alpha Ejection Calcs'!AA27,IF('Alpha Ejection Compiler'!$B27="2",'Alpha Ejection Calcs'!AX27,IF($B27="3",'Alpha Ejection Calcs'!BU27,IF($B27="4",'Alpha Ejection Calcs'!CS27,-1))))</f>
        <v>0.82127616811850424</v>
      </c>
      <c r="R27">
        <f>IF($B27="1",'Alpha Ejection Calcs'!AB27,IF('Alpha Ejection Compiler'!$B27="2",'Alpha Ejection Calcs'!AY27,IF($B27="3",'Alpha Ejection Calcs'!BV27,IF($B27="4",'Alpha Ejection Calcs'!CT27,-1))))</f>
        <v>0.95241152688529751</v>
      </c>
      <c r="U27" s="459">
        <f t="shared" si="2"/>
        <v>1.0915982110627632E-5</v>
      </c>
      <c r="V27">
        <f>IF($B27="1",'Alpha Ejection Calcs'!AD27,IF('Alpha Ejection Compiler'!$B27="2",'Alpha Ejection Calcs'!BA27,IF($B27="3",'Alpha Ejection Calcs'!BX27,IF($B27="4",'Alpha Ejection Calcs'!CV27,-1))))</f>
        <v>0.83031083539795647</v>
      </c>
      <c r="W27">
        <f>IF($B27="1",'Alpha Ejection Calcs'!AE27,IF('Alpha Ejection Compiler'!$B27="2",'Alpha Ejection Calcs'!BB27,IF($B27="3",'Alpha Ejection Calcs'!BY27,IF($B27="4",'Alpha Ejection Calcs'!CW27,-1))))</f>
        <v>0.80443601222828043</v>
      </c>
      <c r="X27">
        <f>IF($B27="1",'Alpha Ejection Calcs'!AF27,IF('Alpha Ejection Compiler'!$B27="2",'Alpha Ejection Calcs'!BC27,IF($B27="3",'Alpha Ejection Calcs'!BZ27,IF($B27="4",'Alpha Ejection Calcs'!CX27,-1))))</f>
        <v>0.80047853645016898</v>
      </c>
      <c r="Y27">
        <f>IF($B27="1",'Alpha Ejection Calcs'!AG27,IF('Alpha Ejection Compiler'!$B27="2",'Alpha Ejection Calcs'!BD27,IF($B27="3",'Alpha Ejection Calcs'!CA27,IF($B27="4",'Alpha Ejection Calcs'!CY27,-1))))</f>
        <v>0.94539851651511642</v>
      </c>
      <c r="AB27" s="459">
        <f t="shared" si="3"/>
        <v>1.3142471379650832E-5</v>
      </c>
      <c r="AC27">
        <f>IF($B27="1",'Alpha Ejection Calcs'!AI27,IF('Alpha Ejection Compiler'!$B27="2",'Alpha Ejection Calcs'!BF27,IF($B27="3",'Alpha Ejection Calcs'!CC27,IF($B27="4",'Alpha Ejection Calcs'!DA27,-1))))</f>
        <v>0.85057770947014177</v>
      </c>
      <c r="AD27">
        <f>IF($B27="1",'Alpha Ejection Calcs'!AJ27,IF('Alpha Ejection Compiler'!$B27="2",'Alpha Ejection Calcs'!BG27,IF($B27="3",'Alpha Ejection Calcs'!CD27,IF($B27="4",'Alpha Ejection Calcs'!DB27,-1))))</f>
        <v>0.82751219526040742</v>
      </c>
      <c r="AE27">
        <f>IF($B27="1",'Alpha Ejection Calcs'!AK27,IF('Alpha Ejection Compiler'!$B27="2",'Alpha Ejection Calcs'!BH27,IF($B27="3",'Alpha Ejection Calcs'!CE27,IF($B27="4",'Alpha Ejection Calcs'!DC27,-1))))</f>
        <v>0.82397292450102844</v>
      </c>
      <c r="AF27">
        <f>IF($B27="1",'Alpha Ejection Calcs'!AL27,IF('Alpha Ejection Compiler'!$B27="2",'Alpha Ejection Calcs'!BI27,IF($B27="3",'Alpha Ejection Calcs'!CF27,IF($B27="4",'Alpha Ejection Calcs'!DD27,-1))))</f>
        <v>0.95231259839977256</v>
      </c>
    </row>
    <row r="28" spans="1:32">
      <c r="A28" t="str">
        <f>'Picking Information'!E31</f>
        <v>APTT01_z02</v>
      </c>
      <c r="B28" s="457" t="str">
        <f>'Picking Information'!B31</f>
        <v>3</v>
      </c>
      <c r="C28" s="457"/>
      <c r="D28">
        <f>IF($B28="1",'Alpha Ejection Calcs'!M28,IF('Alpha Ejection Compiler'!$B28="2",'Alpha Ejection Calcs'!AO28,IF($B28="3",'Alpha Ejection Calcs'!BM28,IF($B28="4",'Alpha Ejection Calcs'!CJ28,-1))))</f>
        <v>3030736.0038781674</v>
      </c>
      <c r="E28">
        <f>IF($B28="1",'Alpha Ejection Calcs'!S28,IF('Alpha Ejection Compiler'!$B28="2",'Alpha Ejection Calcs'!AP28,IF($B28="3",'Alpha Ejection Calcs'!BK28,IF($B28="4",'Alpha Ejection Calcs'!CH28,-1))))</f>
        <v>70.477273143712836</v>
      </c>
      <c r="F28"/>
      <c r="G28" s="459">
        <f t="shared" si="0"/>
        <v>9.6983552124101358E-6</v>
      </c>
      <c r="H28">
        <f>IF($B28="1",'Alpha Ejection Calcs'!T28,IF('Alpha Ejection Compiler'!$B28="2",'Alpha Ejection Calcs'!AQ28,IF($B28="3",'Alpha Ejection Calcs'!BN28,IF($B28="4",'Alpha Ejection Calcs'!CL28,-1))))</f>
        <v>0.8084339383689374</v>
      </c>
      <c r="I28">
        <f>IF($B28="1",'Alpha Ejection Calcs'!U28,IF('Alpha Ejection Compiler'!$B28="2",'Alpha Ejection Calcs'!AR28,IF($B28="3",'Alpha Ejection Calcs'!BO28,IF($B28="4",'Alpha Ejection Calcs'!CM28,-1))))</f>
        <v>0.77956821416274413</v>
      </c>
      <c r="J28">
        <f>IF($B28="1",'Alpha Ejection Calcs'!V28,IF('Alpha Ejection Compiler'!$B28="2",'Alpha Ejection Calcs'!AS28,IF($B28="3",'Alpha Ejection Calcs'!BP28,IF($B28="4",'Alpha Ejection Calcs'!CN28,-1))))</f>
        <v>0.77526152194408982</v>
      </c>
      <c r="K28">
        <f>IF($B28="1",'Alpha Ejection Calcs'!W28,IF('Alpha Ejection Compiler'!$B28="2",'Alpha Ejection Calcs'!AT28,IF($B28="3",'Alpha Ejection Calcs'!BQ28,IF($B28="4",'Alpha Ejection Calcs'!CO28,-1))))</f>
        <v>0.93774976508442121</v>
      </c>
      <c r="N28" s="459">
        <f t="shared" si="1"/>
        <v>1.4092922418033479E-5</v>
      </c>
      <c r="O28">
        <f>IF($B28="1",'Alpha Ejection Calcs'!Y28,IF('Alpha Ejection Compiler'!$B28="2",'Alpha Ejection Calcs'!AV28,IF($B28="3",'Alpha Ejection Calcs'!BS28,IF($B28="4",'Alpha Ejection Calcs'!CQ28,-1))))</f>
        <v>0.84040178886583738</v>
      </c>
      <c r="P28">
        <f>IF($B28="1",'Alpha Ejection Calcs'!Z28,IF('Alpha Ejection Compiler'!$B28="2",'Alpha Ejection Calcs'!AW28,IF($B28="3",'Alpha Ejection Calcs'!BT28,IF($B28="4",'Alpha Ejection Calcs'!CR28,-1))))</f>
        <v>0.81584035786529518</v>
      </c>
      <c r="Q28">
        <f>IF($B28="1",'Alpha Ejection Calcs'!AA28,IF('Alpha Ejection Compiler'!$B28="2",'Alpha Ejection Calcs'!AX28,IF($B28="3",'Alpha Ejection Calcs'!BU28,IF($B28="4",'Alpha Ejection Calcs'!CS28,-1))))</f>
        <v>0.81213363629187618</v>
      </c>
      <c r="R28">
        <f>IF($B28="1",'Alpha Ejection Calcs'!AB28,IF('Alpha Ejection Compiler'!$B28="2",'Alpha Ejection Calcs'!AY28,IF($B28="3",'Alpha Ejection Calcs'!BV28,IF($B28="4",'Alpha Ejection Calcs'!CT28,-1))))</f>
        <v>0.94989640829695532</v>
      </c>
      <c r="U28" s="459">
        <f t="shared" si="2"/>
        <v>1.069849809368993E-5</v>
      </c>
      <c r="V28">
        <f>IF($B28="1",'Alpha Ejection Calcs'!AD28,IF('Alpha Ejection Compiler'!$B28="2",'Alpha Ejection Calcs'!BA28,IF($B28="3",'Alpha Ejection Calcs'!BX28,IF($B28="4",'Alpha Ejection Calcs'!CV28,-1))))</f>
        <v>0.8216094492388798</v>
      </c>
      <c r="W28">
        <f>IF($B28="1",'Alpha Ejection Calcs'!AE28,IF('Alpha Ejection Compiler'!$B28="2",'Alpha Ejection Calcs'!BB28,IF($B28="3",'Alpha Ejection Calcs'!BY28,IF($B28="4",'Alpha Ejection Calcs'!CW28,-1))))</f>
        <v>0.79447776861933683</v>
      </c>
      <c r="X28">
        <f>IF($B28="1",'Alpha Ejection Calcs'!AF28,IF('Alpha Ejection Compiler'!$B28="2",'Alpha Ejection Calcs'!BC28,IF($B28="3",'Alpha Ejection Calcs'!BZ28,IF($B28="4",'Alpha Ejection Calcs'!CX28,-1))))</f>
        <v>0.79032985707155679</v>
      </c>
      <c r="Y28">
        <f>IF($B28="1",'Alpha Ejection Calcs'!AG28,IF('Alpha Ejection Compiler'!$B28="2",'Alpha Ejection Calcs'!BD28,IF($B28="3",'Alpha Ejection Calcs'!CA28,IF($B28="4",'Alpha Ejection Calcs'!CY28,-1))))</f>
        <v>0.94251742544775718</v>
      </c>
      <c r="AB28" s="459">
        <f t="shared" si="3"/>
        <v>1.2880628016482211E-5</v>
      </c>
      <c r="AC28">
        <f>IF($B28="1",'Alpha Ejection Calcs'!AI28,IF('Alpha Ejection Compiler'!$B28="2",'Alpha Ejection Calcs'!BF28,IF($B28="3",'Alpha Ejection Calcs'!CC28,IF($B28="4",'Alpha Ejection Calcs'!DA28,-1))))</f>
        <v>0.84287465204797396</v>
      </c>
      <c r="AD28">
        <f>IF($B28="1",'Alpha Ejection Calcs'!AJ28,IF('Alpha Ejection Compiler'!$B28="2",'Alpha Ejection Calcs'!BG28,IF($B28="3",'Alpha Ejection Calcs'!CD28,IF($B28="4",'Alpha Ejection Calcs'!DB28,-1))))</f>
        <v>0.81867389709683946</v>
      </c>
      <c r="AE28">
        <f>IF($B28="1",'Alpha Ejection Calcs'!AK28,IF('Alpha Ejection Compiler'!$B28="2",'Alpha Ejection Calcs'!BH28,IF($B28="3",'Alpha Ejection Calcs'!CE28,IF($B28="4",'Alpha Ejection Calcs'!DC28,-1))))</f>
        <v>0.81496181536910617</v>
      </c>
      <c r="AF28">
        <f>IF($B28="1",'Alpha Ejection Calcs'!AL28,IF('Alpha Ejection Compiler'!$B28="2",'Alpha Ejection Calcs'!BI28,IF($B28="3",'Alpha Ejection Calcs'!CF28,IF($B28="4",'Alpha Ejection Calcs'!DD28,-1))))</f>
        <v>0.94979230872021536</v>
      </c>
    </row>
    <row r="29" spans="1:32">
      <c r="A29" t="str">
        <f>'Picking Information'!E32</f>
        <v>APTT01_z03</v>
      </c>
      <c r="B29" s="457" t="str">
        <f>'Picking Information'!B32</f>
        <v>3</v>
      </c>
      <c r="C29" s="457"/>
      <c r="D29">
        <f>IF($B29="1",'Alpha Ejection Calcs'!M29,IF('Alpha Ejection Compiler'!$B29="2",'Alpha Ejection Calcs'!AO29,IF($B29="3",'Alpha Ejection Calcs'!BM29,IF($B29="4",'Alpha Ejection Calcs'!CJ29,-1))))</f>
        <v>2074613.4206701666</v>
      </c>
      <c r="E29">
        <f>IF($B29="1",'Alpha Ejection Calcs'!S29,IF('Alpha Ejection Compiler'!$B29="2",'Alpha Ejection Calcs'!AP29,IF($B29="3",'Alpha Ejection Calcs'!BK29,IF($B29="4",'Alpha Ejection Calcs'!CH29,-1))))</f>
        <v>64.804517384573373</v>
      </c>
      <c r="F29"/>
      <c r="G29" s="459">
        <f t="shared" si="0"/>
        <v>6.6387629461445334E-6</v>
      </c>
      <c r="H29">
        <f>IF($B29="1",'Alpha Ejection Calcs'!T29,IF('Alpha Ejection Compiler'!$B29="2",'Alpha Ejection Calcs'!AQ29,IF($B29="3",'Alpha Ejection Calcs'!BN29,IF($B29="4",'Alpha Ejection Calcs'!CL29,-1))))</f>
        <v>0.79255109370565535</v>
      </c>
      <c r="I29">
        <f>IF($B29="1",'Alpha Ejection Calcs'!U29,IF('Alpha Ejection Compiler'!$B29="2",'Alpha Ejection Calcs'!AR29,IF($B29="3",'Alpha Ejection Calcs'!BO29,IF($B29="4",'Alpha Ejection Calcs'!CM29,-1))))</f>
        <v>0.76146268401882411</v>
      </c>
      <c r="J29">
        <f>IF($B29="1",'Alpha Ejection Calcs'!V29,IF('Alpha Ejection Compiler'!$B29="2",'Alpha Ejection Calcs'!AS29,IF($B29="3",'Alpha Ejection Calcs'!BP29,IF($B29="4",'Alpha Ejection Calcs'!CN29,-1))))</f>
        <v>0.75682864655179882</v>
      </c>
      <c r="K29">
        <f>IF($B29="1",'Alpha Ejection Calcs'!W29,IF('Alpha Ejection Compiler'!$B29="2",'Alpha Ejection Calcs'!AT29,IF($B29="3",'Alpha Ejection Calcs'!BQ29,IF($B29="4",'Alpha Ejection Calcs'!CO29,-1))))</f>
        <v>0.93238867565861994</v>
      </c>
      <c r="N29" s="459">
        <f t="shared" si="1"/>
        <v>9.6469524061162752E-6</v>
      </c>
      <c r="O29">
        <f>IF($B29="1",'Alpha Ejection Calcs'!Y29,IF('Alpha Ejection Compiler'!$B29="2",'Alpha Ejection Calcs'!AV29,IF($B29="3",'Alpha Ejection Calcs'!BS29,IF($B29="4",'Alpha Ejection Calcs'!CQ29,-1))))</f>
        <v>0.82703674765001056</v>
      </c>
      <c r="P29">
        <f>IF($B29="1",'Alpha Ejection Calcs'!Z29,IF('Alpha Ejection Compiler'!$B29="2",'Alpha Ejection Calcs'!AW29,IF($B29="3",'Alpha Ejection Calcs'!BT29,IF($B29="4",'Alpha Ejection Calcs'!CR29,-1))))</f>
        <v>0.80053568216513471</v>
      </c>
      <c r="Q29">
        <f>IF($B29="1",'Alpha Ejection Calcs'!AA29,IF('Alpha Ejection Compiler'!$B29="2",'Alpha Ejection Calcs'!AX29,IF($B29="3",'Alpha Ejection Calcs'!BU29,IF($B29="4",'Alpha Ejection Calcs'!CS29,-1))))</f>
        <v>0.79653920703505598</v>
      </c>
      <c r="R29">
        <f>IF($B29="1",'Alpha Ejection Calcs'!AB29,IF('Alpha Ejection Compiler'!$B29="2",'Alpha Ejection Calcs'!AY29,IF($B29="3",'Alpha Ejection Calcs'!BV29,IF($B29="4",'Alpha Ejection Calcs'!CT29,-1))))</f>
        <v>0.94556726696010274</v>
      </c>
      <c r="U29" s="459">
        <f t="shared" si="2"/>
        <v>7.3233853749656876E-6</v>
      </c>
      <c r="V29">
        <f>IF($B29="1",'Alpha Ejection Calcs'!AD29,IF('Alpha Ejection Compiler'!$B29="2",'Alpha Ejection Calcs'!BA29,IF($B29="3",'Alpha Ejection Calcs'!BX29,IF($B29="4",'Alpha Ejection Calcs'!CV29,-1))))</f>
        <v>0.80675730580383065</v>
      </c>
      <c r="W29">
        <f>IF($B29="1",'Alpha Ejection Calcs'!AE29,IF('Alpha Ejection Compiler'!$B29="2",'Alpha Ejection Calcs'!BB29,IF($B29="3",'Alpha Ejection Calcs'!BY29,IF($B29="4",'Alpha Ejection Calcs'!CW29,-1))))</f>
        <v>0.77751412479818027</v>
      </c>
      <c r="X29">
        <f>IF($B29="1",'Alpha Ejection Calcs'!AF29,IF('Alpha Ejection Compiler'!$B29="2",'Alpha Ejection Calcs'!BC29,IF($B29="3",'Alpha Ejection Calcs'!BZ29,IF($B29="4",'Alpha Ejection Calcs'!CX29,-1))))</f>
        <v>0.77304720039751507</v>
      </c>
      <c r="Y29">
        <f>IF($B29="1",'Alpha Ejection Calcs'!AG29,IF('Alpha Ejection Compiler'!$B29="2",'Alpha Ejection Calcs'!BD29,IF($B29="3",'Alpha Ejection Calcs'!CA29,IF($B29="4",'Alpha Ejection Calcs'!CY29,-1))))</f>
        <v>0.93756054590633131</v>
      </c>
      <c r="AB29" s="459">
        <f t="shared" si="3"/>
        <v>8.8171070378482085E-6</v>
      </c>
      <c r="AC29">
        <f>IF($B29="1",'Alpha Ejection Calcs'!AI29,IF('Alpha Ejection Compiler'!$B29="2",'Alpha Ejection Calcs'!BF29,IF($B29="3",'Alpha Ejection Calcs'!CC29,IF($B29="4",'Alpha Ejection Calcs'!DA29,-1))))</f>
        <v>0.82970675980087438</v>
      </c>
      <c r="AD29">
        <f>IF($B29="1",'Alpha Ejection Calcs'!AJ29,IF('Alpha Ejection Compiler'!$B29="2",'Alpha Ejection Calcs'!BG29,IF($B29="3",'Alpha Ejection Calcs'!CD29,IF($B29="4",'Alpha Ejection Calcs'!DB29,-1))))</f>
        <v>0.80359124939692517</v>
      </c>
      <c r="AE29">
        <f>IF($B29="1",'Alpha Ejection Calcs'!AK29,IF('Alpha Ejection Compiler'!$B29="2",'Alpha Ejection Calcs'!BH29,IF($B29="3",'Alpha Ejection Calcs'!CE29,IF($B29="4",'Alpha Ejection Calcs'!DC29,-1))))</f>
        <v>0.79958839289264472</v>
      </c>
      <c r="AF29">
        <f>IF($B29="1",'Alpha Ejection Calcs'!AL29,IF('Alpha Ejection Compiler'!$B29="2",'Alpha Ejection Calcs'!BI29,IF($B29="3",'Alpha Ejection Calcs'!CF29,IF($B29="4",'Alpha Ejection Calcs'!DD29,-1))))</f>
        <v>0.94545429356581134</v>
      </c>
    </row>
    <row r="30" spans="1:32">
      <c r="A30" t="str">
        <f>'Picking Information'!E33</f>
        <v>APTT01_z04</v>
      </c>
      <c r="B30" s="457" t="str">
        <f>'Picking Information'!B33</f>
        <v>3</v>
      </c>
      <c r="C30" s="457"/>
      <c r="D30">
        <f>IF($B30="1",'Alpha Ejection Calcs'!M30,IF('Alpha Ejection Compiler'!$B30="2",'Alpha Ejection Calcs'!AO30,IF($B30="3",'Alpha Ejection Calcs'!BM30,IF($B30="4",'Alpha Ejection Calcs'!CJ30,-1))))</f>
        <v>1951104.8057526671</v>
      </c>
      <c r="E30">
        <f>IF($B30="1",'Alpha Ejection Calcs'!S30,IF('Alpha Ejection Compiler'!$B30="2",'Alpha Ejection Calcs'!AP30,IF($B30="3",'Alpha Ejection Calcs'!BK30,IF($B30="4",'Alpha Ejection Calcs'!CH30,-1))))</f>
        <v>64.26964044659006</v>
      </c>
      <c r="F30"/>
      <c r="G30" s="459">
        <f t="shared" si="0"/>
        <v>6.2435353784085357E-6</v>
      </c>
      <c r="H30">
        <f>IF($B30="1",'Alpha Ejection Calcs'!T30,IF('Alpha Ejection Compiler'!$B30="2",'Alpha Ejection Calcs'!AQ30,IF($B30="3",'Alpha Ejection Calcs'!BN30,IF($B30="4",'Alpha Ejection Calcs'!CL30,-1))))</f>
        <v>0.79092874272653535</v>
      </c>
      <c r="I30">
        <f>IF($B30="1",'Alpha Ejection Calcs'!U30,IF('Alpha Ejection Compiler'!$B30="2",'Alpha Ejection Calcs'!AR30,IF($B30="3",'Alpha Ejection Calcs'!BO30,IF($B30="4",'Alpha Ejection Calcs'!CM30,-1))))</f>
        <v>0.75961733530980813</v>
      </c>
      <c r="J30">
        <f>IF($B30="1",'Alpha Ejection Calcs'!V30,IF('Alpha Ejection Compiler'!$B30="2",'Alpha Ejection Calcs'!AS30,IF($B30="3",'Alpha Ejection Calcs'!BP30,IF($B30="4",'Alpha Ejection Calcs'!CN30,-1))))</f>
        <v>0.75495056486126866</v>
      </c>
      <c r="K30">
        <f>IF($B30="1",'Alpha Ejection Calcs'!W30,IF('Alpha Ejection Compiler'!$B30="2",'Alpha Ejection Calcs'!AT30,IF($B30="3",'Alpha Ejection Calcs'!BQ30,IF($B30="4",'Alpha Ejection Calcs'!CO30,-1))))</f>
        <v>0.93183633610363148</v>
      </c>
      <c r="N30" s="459">
        <f t="shared" si="1"/>
        <v>9.0726373467499044E-6</v>
      </c>
      <c r="O30">
        <f>IF($B30="1",'Alpha Ejection Calcs'!Y30,IF('Alpha Ejection Compiler'!$B30="2",'Alpha Ejection Calcs'!AV30,IF($B30="3",'Alpha Ejection Calcs'!BS30,IF($B30="4",'Alpha Ejection Calcs'!CQ30,-1))))</f>
        <v>0.82566843681112334</v>
      </c>
      <c r="P30">
        <f>IF($B30="1",'Alpha Ejection Calcs'!Z30,IF('Alpha Ejection Compiler'!$B30="2",'Alpha Ejection Calcs'!AW30,IF($B30="3",'Alpha Ejection Calcs'!BT30,IF($B30="4",'Alpha Ejection Calcs'!CR30,-1))))</f>
        <v>0.79897153831397039</v>
      </c>
      <c r="Q30">
        <f>IF($B30="1",'Alpha Ejection Calcs'!AA30,IF('Alpha Ejection Compiler'!$B30="2",'Alpha Ejection Calcs'!AX30,IF($B30="3",'Alpha Ejection Calcs'!BU30,IF($B30="4",'Alpha Ejection Calcs'!CS30,-1))))</f>
        <v>0.79494588233142383</v>
      </c>
      <c r="R30">
        <f>IF($B30="1",'Alpha Ejection Calcs'!AB30,IF('Alpha Ejection Compiler'!$B30="2",'Alpha Ejection Calcs'!AY30,IF($B30="3",'Alpha Ejection Calcs'!BV30,IF($B30="4",'Alpha Ejection Calcs'!CT30,-1))))</f>
        <v>0.94512092417168192</v>
      </c>
      <c r="U30" s="459">
        <f t="shared" si="2"/>
        <v>6.8873999643069154E-6</v>
      </c>
      <c r="V30">
        <f>IF($B30="1",'Alpha Ejection Calcs'!AD30,IF('Alpha Ejection Compiler'!$B30="2",'Alpha Ejection Calcs'!BA30,IF($B30="3",'Alpha Ejection Calcs'!BX30,IF($B30="4",'Alpha Ejection Calcs'!CV30,-1))))</f>
        <v>0.80523877538290289</v>
      </c>
      <c r="W30">
        <f>IF($B30="1",'Alpha Ejection Calcs'!AE30,IF('Alpha Ejection Compiler'!$B30="2",'Alpha Ejection Calcs'!BB30,IF($B30="3",'Alpha Ejection Calcs'!BY30,IF($B30="4",'Alpha Ejection Calcs'!CW30,-1))))</f>
        <v>0.77578318226592891</v>
      </c>
      <c r="X30">
        <f>IF($B30="1",'Alpha Ejection Calcs'!AF30,IF('Alpha Ejection Compiler'!$B30="2",'Alpha Ejection Calcs'!BC30,IF($B30="3",'Alpha Ejection Calcs'!BZ30,IF($B30="4",'Alpha Ejection Calcs'!CX30,-1))))</f>
        <v>0.77128426160648555</v>
      </c>
      <c r="Y30">
        <f>IF($B30="1",'Alpha Ejection Calcs'!AG30,IF('Alpha Ejection Compiler'!$B30="2",'Alpha Ejection Calcs'!BD30,IF($B30="3",'Alpha Ejection Calcs'!CA30,IF($B30="4",'Alpha Ejection Calcs'!CY30,-1))))</f>
        <v>0.93704970548474542</v>
      </c>
      <c r="AB30" s="459">
        <f t="shared" si="3"/>
        <v>8.2921954244488363E-6</v>
      </c>
      <c r="AC30">
        <f>IF($B30="1",'Alpha Ejection Calcs'!AI30,IF('Alpha Ejection Compiler'!$B30="2",'Alpha Ejection Calcs'!BF30,IF($B30="3",'Alpha Ejection Calcs'!CC30,IF($B30="4",'Alpha Ejection Calcs'!DA30,-1))))</f>
        <v>0.82835840023992469</v>
      </c>
      <c r="AD30">
        <f>IF($B30="1",'Alpha Ejection Calcs'!AJ30,IF('Alpha Ejection Compiler'!$B30="2",'Alpha Ejection Calcs'!BG30,IF($B30="3",'Alpha Ejection Calcs'!CD30,IF($B30="4",'Alpha Ejection Calcs'!DB30,-1))))</f>
        <v>0.80204947914060565</v>
      </c>
      <c r="AE30">
        <f>IF($B30="1",'Alpha Ejection Calcs'!AK30,IF('Alpha Ejection Compiler'!$B30="2",'Alpha Ejection Calcs'!BH30,IF($B30="3",'Alpha Ejection Calcs'!CE30,IF($B30="4",'Alpha Ejection Calcs'!DC30,-1))))</f>
        <v>0.79801732381721469</v>
      </c>
      <c r="AF30">
        <f>IF($B30="1",'Alpha Ejection Calcs'!AL30,IF('Alpha Ejection Compiler'!$B30="2",'Alpha Ejection Calcs'!BI30,IF($B30="3",'Alpha Ejection Calcs'!CF30,IF($B30="4",'Alpha Ejection Calcs'!DD30,-1))))</f>
        <v>0.94500703861335011</v>
      </c>
    </row>
    <row r="31" spans="1:32">
      <c r="A31" t="str">
        <f>'Picking Information'!E34</f>
        <v>APTT01_z05</v>
      </c>
      <c r="B31" s="457" t="str">
        <f>'Picking Information'!B34</f>
        <v>3</v>
      </c>
      <c r="C31" s="457"/>
      <c r="D31">
        <f>IF($B31="1",'Alpha Ejection Calcs'!M31,IF('Alpha Ejection Compiler'!$B31="2",'Alpha Ejection Calcs'!AO31,IF($B31="3",'Alpha Ejection Calcs'!BM31,IF($B31="4",'Alpha Ejection Calcs'!CJ31,-1))))</f>
        <v>2939326.0563306659</v>
      </c>
      <c r="E31">
        <f>IF($B31="1",'Alpha Ejection Calcs'!S31,IF('Alpha Ejection Compiler'!$B31="2",'Alpha Ejection Calcs'!AP31,IF($B31="3",'Alpha Ejection Calcs'!BK31,IF($B31="4",'Alpha Ejection Calcs'!CH31,-1))))</f>
        <v>73.227955585181334</v>
      </c>
      <c r="F31"/>
      <c r="G31" s="459">
        <f t="shared" si="0"/>
        <v>9.4058433802581316E-6</v>
      </c>
      <c r="H31">
        <f>IF($B31="1",'Alpha Ejection Calcs'!T31,IF('Alpha Ejection Compiler'!$B31="2",'Alpha Ejection Calcs'!AQ31,IF($B31="3",'Alpha Ejection Calcs'!BN31,IF($B31="4",'Alpha Ejection Calcs'!CL31,-1))))</f>
        <v>0.81539276175016862</v>
      </c>
      <c r="I31">
        <f>IF($B31="1",'Alpha Ejection Calcs'!U31,IF('Alpha Ejection Compiler'!$B31="2",'Alpha Ejection Calcs'!AR31,IF($B31="3",'Alpha Ejection Calcs'!BO31,IF($B31="4",'Alpha Ejection Calcs'!CM31,-1))))</f>
        <v>0.78752998517642503</v>
      </c>
      <c r="J31">
        <f>IF($B31="1",'Alpha Ejection Calcs'!V31,IF('Alpha Ejection Compiler'!$B31="2",'Alpha Ejection Calcs'!AS31,IF($B31="3",'Alpha Ejection Calcs'!BP31,IF($B31="4",'Alpha Ejection Calcs'!CN31,-1))))</f>
        <v>0.783371787059153</v>
      </c>
      <c r="K31">
        <f>IF($B31="1",'Alpha Ejection Calcs'!W31,IF('Alpha Ejection Compiler'!$B31="2",'Alpha Ejection Calcs'!AT31,IF($B31="3",'Alpha Ejection Calcs'!BQ31,IF($B31="4",'Alpha Ejection Calcs'!CO31,-1))))</f>
        <v>0.940064530785372</v>
      </c>
      <c r="N31" s="459">
        <f t="shared" si="1"/>
        <v>1.3667866161937597E-5</v>
      </c>
      <c r="O31">
        <f>IF($B31="1",'Alpha Ejection Calcs'!Y31,IF('Alpha Ejection Compiler'!$B31="2",'Alpha Ejection Calcs'!AV31,IF($B31="3",'Alpha Ejection Calcs'!BS31,IF($B31="4",'Alpha Ejection Calcs'!CQ31,-1))))</f>
        <v>0.84623483446078018</v>
      </c>
      <c r="P31">
        <f>IF($B31="1",'Alpha Ejection Calcs'!Z31,IF('Alpha Ejection Compiler'!$B31="2",'Alpha Ejection Calcs'!AW31,IF($B31="3",'Alpha Ejection Calcs'!BT31,IF($B31="4",'Alpha Ejection Calcs'!CR31,-1))))</f>
        <v>0.8225397385554909</v>
      </c>
      <c r="Q31">
        <f>IF($B31="1",'Alpha Ejection Calcs'!AA31,IF('Alpha Ejection Compiler'!$B31="2",'Alpha Ejection Calcs'!AX31,IF($B31="3",'Alpha Ejection Calcs'!BU31,IF($B31="4",'Alpha Ejection Calcs'!CS31,-1))))</f>
        <v>0.81896296697906346</v>
      </c>
      <c r="R31">
        <f>IF($B31="1",'Alpha Ejection Calcs'!AB31,IF('Alpha Ejection Compiler'!$B31="2",'Alpha Ejection Calcs'!AY31,IF($B31="3",'Alpha Ejection Calcs'!BV31,IF($B31="4",'Alpha Ejection Calcs'!CT31,-1))))</f>
        <v>0.95176328503092122</v>
      </c>
      <c r="U31" s="459">
        <f t="shared" si="2"/>
        <v>1.037582097884725E-5</v>
      </c>
      <c r="V31">
        <f>IF($B31="1",'Alpha Ejection Calcs'!AD31,IF('Alpha Ejection Compiler'!$B31="2",'Alpha Ejection Calcs'!BA31,IF($B31="3",'Alpha Ejection Calcs'!BX31,IF($B31="4",'Alpha Ejection Calcs'!CV31,-1))))</f>
        <v>0.82810615924649866</v>
      </c>
      <c r="W31">
        <f>IF($B31="1",'Alpha Ejection Calcs'!AE31,IF('Alpha Ejection Compiler'!$B31="2",'Alpha Ejection Calcs'!BB31,IF($B31="3",'Alpha Ejection Calcs'!BY31,IF($B31="4",'Alpha Ejection Calcs'!CW31,-1))))</f>
        <v>0.80192315122770008</v>
      </c>
      <c r="X31">
        <f>IF($B31="1",'Alpha Ejection Calcs'!AF31,IF('Alpha Ejection Compiler'!$B31="2",'Alpha Ejection Calcs'!BC31,IF($B31="3",'Alpha Ejection Calcs'!BZ31,IF($B31="4",'Alpha Ejection Calcs'!CX31,-1))))</f>
        <v>0.79791925841200506</v>
      </c>
      <c r="Y31">
        <f>IF($B31="1",'Alpha Ejection Calcs'!AG31,IF('Alpha Ejection Compiler'!$B31="2",'Alpha Ejection Calcs'!BD31,IF($B31="3",'Alpha Ejection Calcs'!CA31,IF($B31="4",'Alpha Ejection Calcs'!CY31,-1))))</f>
        <v>0.94465661520827382</v>
      </c>
      <c r="AB31" s="459">
        <f t="shared" si="3"/>
        <v>1.249213573940533E-5</v>
      </c>
      <c r="AC31">
        <f>IF($B31="1",'Alpha Ejection Calcs'!AI31,IF('Alpha Ejection Compiler'!$B31="2",'Alpha Ejection Calcs'!BF31,IF($B31="3",'Alpha Ejection Calcs'!CC31,IF($B31="4",'Alpha Ejection Calcs'!DA31,-1))))</f>
        <v>0.84861997550535584</v>
      </c>
      <c r="AD31">
        <f>IF($B31="1",'Alpha Ejection Calcs'!AJ31,IF('Alpha Ejection Compiler'!$B31="2",'Alpha Ejection Calcs'!BG31,IF($B31="3",'Alpha Ejection Calcs'!CD31,IF($B31="4",'Alpha Ejection Calcs'!DB31,-1))))</f>
        <v>0.82527379775483378</v>
      </c>
      <c r="AE31">
        <f>IF($B31="1",'Alpha Ejection Calcs'!AK31,IF('Alpha Ejection Compiler'!$B31="2",'Alpha Ejection Calcs'!BH31,IF($B31="3",'Alpha Ejection Calcs'!CE31,IF($B31="4",'Alpha Ejection Calcs'!DC31,-1))))</f>
        <v>0.82169201501844713</v>
      </c>
      <c r="AF31">
        <f>IF($B31="1",'Alpha Ejection Calcs'!AL31,IF('Alpha Ejection Compiler'!$B31="2",'Alpha Ejection Calcs'!BI31,IF($B31="3",'Alpha Ejection Calcs'!CF31,IF($B31="4",'Alpha Ejection Calcs'!DD31,-1))))</f>
        <v>0.95166303193313406</v>
      </c>
    </row>
    <row r="32" spans="1:32">
      <c r="A32" t="str">
        <f>'Picking Information'!E35</f>
        <v>APTT03_z03</v>
      </c>
      <c r="B32" s="457" t="str">
        <f>'Picking Information'!B35</f>
        <v>3</v>
      </c>
      <c r="C32" s="457"/>
      <c r="D32">
        <f>IF($B32="1",'Alpha Ejection Calcs'!M32,IF('Alpha Ejection Compiler'!$B32="2",'Alpha Ejection Calcs'!AO32,IF($B32="3",'Alpha Ejection Calcs'!BM32,IF($B32="4",'Alpha Ejection Calcs'!CJ32,-1))))</f>
        <v>786958.52720400016</v>
      </c>
      <c r="E32">
        <f>IF($B32="1",'Alpha Ejection Calcs'!S32,IF('Alpha Ejection Compiler'!$B32="2",'Alpha Ejection Calcs'!AP32,IF($B32="3",'Alpha Ejection Calcs'!BK32,IF($B32="4",'Alpha Ejection Calcs'!CH32,-1))))</f>
        <v>47.106201725048841</v>
      </c>
      <c r="F32"/>
      <c r="G32" s="459">
        <f t="shared" si="0"/>
        <v>2.5182672870528003E-6</v>
      </c>
      <c r="H32">
        <f>IF($B32="1",'Alpha Ejection Calcs'!T32,IF('Alpha Ejection Compiler'!$B32="2",'Alpha Ejection Calcs'!AQ32,IF($B32="3",'Alpha Ejection Calcs'!BN32,IF($B32="4",'Alpha Ejection Calcs'!CL32,-1))))</f>
        <v>0.71965374213112987</v>
      </c>
      <c r="I32">
        <f>IF($B32="1",'Alpha Ejection Calcs'!U32,IF('Alpha Ejection Compiler'!$B32="2",'Alpha Ejection Calcs'!AR32,IF($B32="3",'Alpha Ejection Calcs'!BO32,IF($B32="4",'Alpha Ejection Calcs'!CM32,-1))))</f>
        <v>0.67861591422291967</v>
      </c>
      <c r="J32">
        <f>IF($B32="1",'Alpha Ejection Calcs'!V32,IF('Alpha Ejection Compiler'!$B32="2",'Alpha Ejection Calcs'!AS32,IF($B32="3",'Alpha Ejection Calcs'!BP32,IF($B32="4",'Alpha Ejection Calcs'!CN32,-1))))</f>
        <v>0.67252337808149198</v>
      </c>
      <c r="K32">
        <f>IF($B32="1",'Alpha Ejection Calcs'!W32,IF('Alpha Ejection Compiler'!$B32="2",'Alpha Ejection Calcs'!AT32,IF($B32="3",'Alpha Ejection Calcs'!BQ32,IF($B32="4",'Alpha Ejection Calcs'!CO32,-1))))</f>
        <v>0.90748761921506793</v>
      </c>
      <c r="N32" s="459">
        <f t="shared" si="1"/>
        <v>3.6593571514986006E-6</v>
      </c>
      <c r="O32">
        <f>IF($B32="1",'Alpha Ejection Calcs'!Y32,IF('Alpha Ejection Compiler'!$B32="2",'Alpha Ejection Calcs'!AV32,IF($B32="3",'Alpha Ejection Calcs'!BS32,IF($B32="4",'Alpha Ejection Calcs'!CQ32,-1))))</f>
        <v>0.76549933532499626</v>
      </c>
      <c r="P32">
        <f>IF($B32="1",'Alpha Ejection Calcs'!Z32,IF('Alpha Ejection Compiler'!$B32="2",'Alpha Ejection Calcs'!AW32,IF($B32="3",'Alpha Ejection Calcs'!BT32,IF($B32="4",'Alpha Ejection Calcs'!CR32,-1))))</f>
        <v>0.73023890787321477</v>
      </c>
      <c r="Q32">
        <f>IF($B32="1",'Alpha Ejection Calcs'!AA32,IF('Alpha Ejection Compiler'!$B32="2",'Alpha Ejection Calcs'!AX32,IF($B32="3",'Alpha Ejection Calcs'!BU32,IF($B32="4",'Alpha Ejection Calcs'!CS32,-1))))</f>
        <v>0.72493851494124639</v>
      </c>
      <c r="R32">
        <f>IF($B32="1",'Alpha Ejection Calcs'!AB32,IF('Alpha Ejection Compiler'!$B32="2",'Alpha Ejection Calcs'!AY32,IF($B32="3",'Alpha Ejection Calcs'!BV32,IF($B32="4",'Alpha Ejection Calcs'!CT32,-1))))</f>
        <v>0.92543926616072392</v>
      </c>
      <c r="U32" s="459">
        <f t="shared" si="2"/>
        <v>2.7779636010301204E-6</v>
      </c>
      <c r="V32">
        <f>IF($B32="1",'Alpha Ejection Calcs'!AD32,IF('Alpha Ejection Compiler'!$B32="2",'Alpha Ejection Calcs'!BA32,IF($B32="3",'Alpha Ejection Calcs'!BX32,IF($B32="4",'Alpha Ejection Calcs'!CV32,-1))))</f>
        <v>0.73849941890656157</v>
      </c>
      <c r="W32">
        <f>IF($B32="1",'Alpha Ejection Calcs'!AE32,IF('Alpha Ejection Compiler'!$B32="2",'Alpha Ejection Calcs'!BB32,IF($B32="3",'Alpha Ejection Calcs'!BY32,IF($B32="4",'Alpha Ejection Calcs'!CW32,-1))))</f>
        <v>0.6997689840007919</v>
      </c>
      <c r="X32">
        <f>IF($B32="1",'Alpha Ejection Calcs'!AF32,IF('Alpha Ejection Compiler'!$B32="2",'Alpha Ejection Calcs'!BC32,IF($B32="3",'Alpha Ejection Calcs'!BZ32,IF($B32="4",'Alpha Ejection Calcs'!CX32,-1))))</f>
        <v>0.69387466507072437</v>
      </c>
      <c r="Y32">
        <f>IF($B32="1",'Alpha Ejection Calcs'!AG32,IF('Alpha Ejection Compiler'!$B32="2",'Alpha Ejection Calcs'!BD32,IF($B32="3",'Alpha Ejection Calcs'!CA32,IF($B32="4",'Alpha Ejection Calcs'!CY32,-1))))</f>
        <v>0.91452786710564427</v>
      </c>
      <c r="AB32" s="459">
        <f t="shared" si="3"/>
        <v>3.3445737406170006E-6</v>
      </c>
      <c r="AC32">
        <f>IF($B32="1",'Alpha Ejection Calcs'!AI32,IF('Alpha Ejection Compiler'!$B32="2",'Alpha Ejection Calcs'!BF32,IF($B32="3",'Alpha Ejection Calcs'!CC32,IF($B32="4",'Alpha Ejection Calcs'!DA32,-1))))</f>
        <v>0.76906256239764403</v>
      </c>
      <c r="AD32">
        <f>IF($B32="1",'Alpha Ejection Calcs'!AJ32,IF('Alpha Ejection Compiler'!$B32="2",'Alpha Ejection Calcs'!BG32,IF($B32="3",'Alpha Ejection Calcs'!CD32,IF($B32="4",'Alpha Ejection Calcs'!DB32,-1))))</f>
        <v>0.73429445355147549</v>
      </c>
      <c r="AE32">
        <f>IF($B32="1",'Alpha Ejection Calcs'!AK32,IF('Alpha Ejection Compiler'!$B32="2",'Alpha Ejection Calcs'!BH32,IF($B32="3",'Alpha Ejection Calcs'!CE32,IF($B32="4",'Alpha Ejection Calcs'!DC32,-1))))</f>
        <v>0.72898214000019901</v>
      </c>
      <c r="AF32">
        <f>IF($B32="1",'Alpha Ejection Calcs'!AL32,IF('Alpha Ejection Compiler'!$B32="2",'Alpha Ejection Calcs'!BI32,IF($B32="3",'Alpha Ejection Calcs'!CF32,IF($B32="4",'Alpha Ejection Calcs'!DD32,-1))))</f>
        <v>0.92528520587983032</v>
      </c>
    </row>
    <row r="33" spans="1:32">
      <c r="A33" t="str">
        <f>'Picking Information'!E36</f>
        <v>APTT03_z04</v>
      </c>
      <c r="B33" s="457" t="str">
        <f>'Picking Information'!B36</f>
        <v>3</v>
      </c>
      <c r="C33" s="457"/>
      <c r="D33">
        <f>IF($B33="1",'Alpha Ejection Calcs'!M33,IF('Alpha Ejection Compiler'!$B33="2",'Alpha Ejection Calcs'!AO33,IF($B33="3",'Alpha Ejection Calcs'!BM33,IF($B33="4",'Alpha Ejection Calcs'!CJ33,-1))))</f>
        <v>897549.31723683339</v>
      </c>
      <c r="E33">
        <f>IF($B33="1",'Alpha Ejection Calcs'!S33,IF('Alpha Ejection Compiler'!$B33="2",'Alpha Ejection Calcs'!AP33,IF($B33="3",'Alpha Ejection Calcs'!BK33,IF($B33="4",'Alpha Ejection Calcs'!CH33,-1))))</f>
        <v>49.818165581307341</v>
      </c>
      <c r="F33"/>
      <c r="G33" s="459">
        <f t="shared" si="0"/>
        <v>2.8721578151578672E-6</v>
      </c>
      <c r="H33">
        <f>IF($B33="1",'Alpha Ejection Calcs'!T33,IF('Alpha Ejection Compiler'!$B33="2",'Alpha Ejection Calcs'!AQ33,IF($B33="3",'Alpha Ejection Calcs'!BN33,IF($B33="4",'Alpha Ejection Calcs'!CL33,-1))))</f>
        <v>0.73418934883805309</v>
      </c>
      <c r="I33">
        <f>IF($B33="1",'Alpha Ejection Calcs'!U33,IF('Alpha Ejection Compiler'!$B33="2",'Alpha Ejection Calcs'!AR33,IF($B33="3",'Alpha Ejection Calcs'!BO33,IF($B33="4",'Alpha Ejection Calcs'!CM33,-1))))</f>
        <v>0.69513646853666478</v>
      </c>
      <c r="J33">
        <f>IF($B33="1",'Alpha Ejection Calcs'!V33,IF('Alpha Ejection Compiler'!$B33="2",'Alpha Ejection Calcs'!AS33,IF($B33="3",'Alpha Ejection Calcs'!BP33,IF($B33="4",'Alpha Ejection Calcs'!CN33,-1))))</f>
        <v>0.68933493761126863</v>
      </c>
      <c r="K33">
        <f>IF($B33="1",'Alpha Ejection Calcs'!W33,IF('Alpha Ejection Compiler'!$B33="2",'Alpha Ejection Calcs'!AT33,IF($B33="3",'Alpha Ejection Calcs'!BQ33,IF($B33="4",'Alpha Ejection Calcs'!CO33,-1))))</f>
        <v>0.91245161592240054</v>
      </c>
      <c r="N33" s="459">
        <f t="shared" si="1"/>
        <v>4.1736043251512755E-6</v>
      </c>
      <c r="O33">
        <f>IF($B33="1",'Alpha Ejection Calcs'!Y33,IF('Alpha Ejection Compiler'!$B33="2",'Alpha Ejection Calcs'!AV33,IF($B33="3",'Alpha Ejection Calcs'!BS33,IF($B33="4",'Alpha Ejection Calcs'!CQ33,-1))))</f>
        <v>0.77776897250996546</v>
      </c>
      <c r="P33">
        <f>IF($B33="1",'Alpha Ejection Calcs'!Z33,IF('Alpha Ejection Compiler'!$B33="2",'Alpha Ejection Calcs'!AW33,IF($B33="3",'Alpha Ejection Calcs'!BT33,IF($B33="4",'Alpha Ejection Calcs'!CR33,-1))))</f>
        <v>0.74425574280907303</v>
      </c>
      <c r="Q33">
        <f>IF($B33="1",'Alpha Ejection Calcs'!AA33,IF('Alpha Ejection Compiler'!$B33="2",'Alpha Ejection Calcs'!AX33,IF($B33="3",'Alpha Ejection Calcs'!BU33,IF($B33="4",'Alpha Ejection Calcs'!CS33,-1))))</f>
        <v>0.73921545708336989</v>
      </c>
      <c r="R33">
        <f>IF($B33="1",'Alpha Ejection Calcs'!AB33,IF('Alpha Ejection Compiler'!$B33="2",'Alpha Ejection Calcs'!AY33,IF($B33="3",'Alpha Ejection Calcs'!BV33,IF($B33="4",'Alpha Ejection Calcs'!CT33,-1))))</f>
        <v>0.92945167691172559</v>
      </c>
      <c r="U33" s="459">
        <f t="shared" si="2"/>
        <v>3.1683490898460219E-6</v>
      </c>
      <c r="V33">
        <f>IF($B33="1",'Alpha Ejection Calcs'!AD33,IF('Alpha Ejection Compiler'!$B33="2",'Alpha Ejection Calcs'!BA33,IF($B33="3",'Alpha Ejection Calcs'!BX33,IF($B33="4",'Alpha Ejection Calcs'!CV33,-1))))</f>
        <v>0.75210954437219768</v>
      </c>
      <c r="W33">
        <f>IF($B33="1",'Alpha Ejection Calcs'!AE33,IF('Alpha Ejection Compiler'!$B33="2",'Alpha Ejection Calcs'!BB33,IF($B33="3",'Alpha Ejection Calcs'!BY33,IF($B33="4",'Alpha Ejection Calcs'!CW33,-1))))</f>
        <v>0.71527170159747766</v>
      </c>
      <c r="X33">
        <f>IF($B33="1",'Alpha Ejection Calcs'!AF33,IF('Alpha Ejection Compiler'!$B33="2",'Alpha Ejection Calcs'!BC33,IF($B33="3",'Alpha Ejection Calcs'!BZ33,IF($B33="4",'Alpha Ejection Calcs'!CX33,-1))))</f>
        <v>0.70966215600730975</v>
      </c>
      <c r="Y33">
        <f>IF($B33="1",'Alpha Ejection Calcs'!AG33,IF('Alpha Ejection Compiler'!$B33="2",'Alpha Ejection Calcs'!BD33,IF($B33="3",'Alpha Ejection Calcs'!CA33,IF($B33="4",'Alpha Ejection Calcs'!CY33,-1))))</f>
        <v>0.91911936746473799</v>
      </c>
      <c r="AB33" s="459">
        <f t="shared" si="3"/>
        <v>3.8145845982565423E-6</v>
      </c>
      <c r="AC33">
        <f>IF($B33="1",'Alpha Ejection Calcs'!AI33,IF('Alpha Ejection Compiler'!$B33="2",'Alpha Ejection Calcs'!BF33,IF($B33="3",'Alpha Ejection Calcs'!CC33,IF($B33="4",'Alpha Ejection Calcs'!DA33,-1))))</f>
        <v>0.78115404554156986</v>
      </c>
      <c r="AD33">
        <f>IF($B33="1",'Alpha Ejection Calcs'!AJ33,IF('Alpha Ejection Compiler'!$B33="2",'Alpha Ejection Calcs'!BG33,IF($B33="3",'Alpha Ejection Calcs'!CD33,IF($B33="4",'Alpha Ejection Calcs'!DB33,-1))))</f>
        <v>0.74811181503339452</v>
      </c>
      <c r="AE33">
        <f>IF($B33="1",'Alpha Ejection Calcs'!AK33,IF('Alpha Ejection Compiler'!$B33="2",'Alpha Ejection Calcs'!BH33,IF($B33="3",'Alpha Ejection Calcs'!CE33,IF($B33="4",'Alpha Ejection Calcs'!DC33,-1))))</f>
        <v>0.74306070965160698</v>
      </c>
      <c r="AF33">
        <f>IF($B33="1",'Alpha Ejection Calcs'!AL33,IF('Alpha Ejection Compiler'!$B33="2",'Alpha Ejection Calcs'!BI33,IF($B33="3",'Alpha Ejection Calcs'!CF33,IF($B33="4",'Alpha Ejection Calcs'!DD33,-1))))</f>
        <v>0.92930580778956673</v>
      </c>
    </row>
    <row r="34" spans="1:32">
      <c r="A34" t="str">
        <f>'Picking Information'!E37</f>
        <v>BF03-175-Agt_1_1</v>
      </c>
      <c r="B34" s="457" t="str">
        <f>'Picking Information'!B37</f>
        <v>3</v>
      </c>
      <c r="C34" s="457"/>
      <c r="D34">
        <f>IF($B34="1",'Alpha Ejection Calcs'!M34,IF('Alpha Ejection Compiler'!$B34="2",'Alpha Ejection Calcs'!AO34,IF($B34="3",'Alpha Ejection Calcs'!BM34,IF($B34="4",'Alpha Ejection Calcs'!CJ34,-1))))</f>
        <v>63904749.9375</v>
      </c>
      <c r="E34">
        <f>IF($B34="1",'Alpha Ejection Calcs'!S34,IF('Alpha Ejection Compiler'!$B34="2",'Alpha Ejection Calcs'!AP34,IF($B34="3",'Alpha Ejection Calcs'!BK34,IF($B34="4",'Alpha Ejection Calcs'!CH34,-1))))</f>
        <v>212.4797446456212</v>
      </c>
      <c r="F34"/>
      <c r="G34" s="459">
        <f t="shared" si="0"/>
        <v>2.0449519980000002E-4</v>
      </c>
      <c r="H34">
        <f>IF($B34="1",'Alpha Ejection Calcs'!T34,IF('Alpha Ejection Compiler'!$B34="2",'Alpha Ejection Calcs'!AQ34,IF($B34="3",'Alpha Ejection Calcs'!BN34,IF($B34="4",'Alpha Ejection Calcs'!CL34,-1))))</f>
        <v>0.93457292059574915</v>
      </c>
      <c r="I34">
        <f>IF($B34="1",'Alpha Ejection Calcs'!U34,IF('Alpha Ejection Compiler'!$B34="2",'Alpha Ejection Calcs'!AR34,IF($B34="3",'Alpha Ejection Calcs'!BO34,IF($B34="4",'Alpha Ejection Calcs'!CM34,-1))))</f>
        <v>0.92435099831004763</v>
      </c>
      <c r="J34">
        <f>IF($B34="1",'Alpha Ejection Calcs'!V34,IF('Alpha Ejection Compiler'!$B34="2",'Alpha Ejection Calcs'!AS34,IF($B34="3",'Alpha Ejection Calcs'!BP34,IF($B34="4",'Alpha Ejection Calcs'!CN34,-1))))</f>
        <v>0.92281681480674349</v>
      </c>
      <c r="K34">
        <f>IF($B34="1",'Alpha Ejection Calcs'!W34,IF('Alpha Ejection Compiler'!$B34="2",'Alpha Ejection Calcs'!AT34,IF($B34="3",'Alpha Ejection Calcs'!BQ34,IF($B34="4",'Alpha Ejection Calcs'!CO34,-1))))</f>
        <v>0.97916474894750483</v>
      </c>
      <c r="N34" s="459">
        <f t="shared" si="1"/>
        <v>2.9715708720937502E-4</v>
      </c>
      <c r="O34">
        <f>IF($B34="1",'Alpha Ejection Calcs'!Y34,IF('Alpha Ejection Compiler'!$B34="2",'Alpha Ejection Calcs'!AV34,IF($B34="3",'Alpha Ejection Calcs'!BS34,IF($B34="4",'Alpha Ejection Calcs'!CQ34,-1))))</f>
        <v>0.94577360668605437</v>
      </c>
      <c r="P34">
        <f>IF($B34="1",'Alpha Ejection Calcs'!Z34,IF('Alpha Ejection Compiler'!$B34="2",'Alpha Ejection Calcs'!AW34,IF($B34="3",'Alpha Ejection Calcs'!BT34,IF($B34="4",'Alpha Ejection Calcs'!CR34,-1))))</f>
        <v>0.93717892807517822</v>
      </c>
      <c r="Q34">
        <f>IF($B34="1",'Alpha Ejection Calcs'!AA34,IF('Alpha Ejection Compiler'!$B34="2",'Alpha Ejection Calcs'!AX34,IF($B34="3",'Alpha Ejection Calcs'!BU34,IF($B34="4",'Alpha Ejection Calcs'!CS34,-1))))</f>
        <v>0.93587552948409169</v>
      </c>
      <c r="R34">
        <f>IF($B34="1",'Alpha Ejection Calcs'!AB34,IF('Alpha Ejection Compiler'!$B34="2",'Alpha Ejection Calcs'!AY34,IF($B34="3",'Alpha Ejection Calcs'!BV34,IF($B34="4",'Alpha Ejection Calcs'!CT34,-1))))</f>
        <v>0.98326035405381207</v>
      </c>
      <c r="U34" s="459">
        <f t="shared" si="2"/>
        <v>2.25583767279375E-4</v>
      </c>
      <c r="V34">
        <f>IF($B34="1",'Alpha Ejection Calcs'!AD34,IF('Alpha Ejection Compiler'!$B34="2",'Alpha Ejection Calcs'!BA34,IF($B34="3",'Alpha Ejection Calcs'!BX34,IF($B34="4",'Alpha Ejection Calcs'!CV34,-1))))</f>
        <v>0.93920419080067541</v>
      </c>
      <c r="W34">
        <f>IF($B34="1",'Alpha Ejection Calcs'!AE34,IF('Alpha Ejection Compiler'!$B34="2",'Alpha Ejection Calcs'!BB34,IF($B34="3",'Alpha Ejection Calcs'!BY34,IF($B34="4",'Alpha Ejection Calcs'!CW34,-1))))</f>
        <v>0.92964388488089211</v>
      </c>
      <c r="X34">
        <f>IF($B34="1",'Alpha Ejection Calcs'!AF34,IF('Alpha Ejection Compiler'!$B34="2",'Alpha Ejection Calcs'!BC34,IF($B34="3",'Alpha Ejection Calcs'!BZ34,IF($B34="4",'Alpha Ejection Calcs'!CX34,-1))))</f>
        <v>0.9281742188027533</v>
      </c>
      <c r="Y34">
        <f>IF($B34="1",'Alpha Ejection Calcs'!AG34,IF('Alpha Ejection Compiler'!$B34="2",'Alpha Ejection Calcs'!BD34,IF($B34="3",'Alpha Ejection Calcs'!CA34,IF($B34="4",'Alpha Ejection Calcs'!CY34,-1))))</f>
        <v>0.98077409378843439</v>
      </c>
      <c r="AB34" s="459">
        <f t="shared" si="3"/>
        <v>2.7159518723437499E-4</v>
      </c>
      <c r="AC34">
        <f>IF($B34="1",'Alpha Ejection Calcs'!AI34,IF('Alpha Ejection Compiler'!$B34="2",'Alpha Ejection Calcs'!BF34,IF($B34="3",'Alpha Ejection Calcs'!CC34,IF($B34="4",'Alpha Ejection Calcs'!DA34,-1))))</f>
        <v>0.94663495446624346</v>
      </c>
      <c r="AD34">
        <f>IF($B34="1",'Alpha Ejection Calcs'!AJ34,IF('Alpha Ejection Compiler'!$B34="2",'Alpha Ejection Calcs'!BG34,IF($B34="3",'Alpha Ejection Calcs'!CD34,IF($B34="4",'Alpha Ejection Calcs'!DB34,-1))))</f>
        <v>0.9381741582992732</v>
      </c>
      <c r="AE34">
        <f>IF($B34="1",'Alpha Ejection Calcs'!AK34,IF('Alpha Ejection Compiler'!$B34="2",'Alpha Ejection Calcs'!BH34,IF($B34="3",'Alpha Ejection Calcs'!CE34,IF($B34="4",'Alpha Ejection Calcs'!DC34,-1))))</f>
        <v>0.93687015704030308</v>
      </c>
      <c r="AF34">
        <f>IF($B34="1",'Alpha Ejection Calcs'!AL34,IF('Alpha Ejection Compiler'!$B34="2",'Alpha Ejection Calcs'!BI34,IF($B34="3",'Alpha Ejection Calcs'!CF34,IF($B34="4",'Alpha Ejection Calcs'!DD34,-1))))</f>
        <v>0.98322531716260098</v>
      </c>
    </row>
    <row r="35" spans="1:32">
      <c r="A35" t="str">
        <f>'Picking Information'!E38</f>
        <v>BF03-175-Agt_1_3</v>
      </c>
      <c r="B35" s="457" t="str">
        <f>'Picking Information'!B38</f>
        <v>3</v>
      </c>
      <c r="C35" s="457"/>
      <c r="D35">
        <f>IF($B35="1",'Alpha Ejection Calcs'!M35,IF('Alpha Ejection Compiler'!$B35="2",'Alpha Ejection Calcs'!AO35,IF($B35="3",'Alpha Ejection Calcs'!BM35,IF($B35="4",'Alpha Ejection Calcs'!CJ35,-1))))</f>
        <v>66255133.117333345</v>
      </c>
      <c r="E35">
        <f>IF($B35="1",'Alpha Ejection Calcs'!S35,IF('Alpha Ejection Compiler'!$B35="2",'Alpha Ejection Calcs'!AP35,IF($B35="3",'Alpha Ejection Calcs'!BK35,IF($B35="4",'Alpha Ejection Calcs'!CH35,-1))))</f>
        <v>222.51669896877192</v>
      </c>
      <c r="F35"/>
      <c r="G35" s="459">
        <f t="shared" si="0"/>
        <v>2.1201642597546669E-4</v>
      </c>
      <c r="H35">
        <f>IF($B35="1",'Alpha Ejection Calcs'!T35,IF('Alpha Ejection Compiler'!$B35="2",'Alpha Ejection Calcs'!AQ35,IF($B35="3",'Alpha Ejection Calcs'!BN35,IF($B35="4",'Alpha Ejection Calcs'!CL35,-1))))</f>
        <v>0.93750874399061324</v>
      </c>
      <c r="I35">
        <f>IF($B35="1",'Alpha Ejection Calcs'!U35,IF('Alpha Ejection Compiler'!$B35="2",'Alpha Ejection Calcs'!AR35,IF($B35="3",'Alpha Ejection Calcs'!BO35,IF($B35="4",'Alpha Ejection Calcs'!CM35,-1))))</f>
        <v>0.92774262419029807</v>
      </c>
      <c r="J35">
        <f>IF($B35="1",'Alpha Ejection Calcs'!V35,IF('Alpha Ejection Compiler'!$B35="2",'Alpha Ejection Calcs'!AS35,IF($B35="3",'Alpha Ejection Calcs'!BP35,IF($B35="4",'Alpha Ejection Calcs'!CN35,-1))))</f>
        <v>0.9262767815696894</v>
      </c>
      <c r="K35">
        <f>IF($B35="1",'Alpha Ejection Calcs'!W35,IF('Alpha Ejection Compiler'!$B35="2",'Alpha Ejection Calcs'!AT35,IF($B35="3",'Alpha Ejection Calcs'!BQ35,IF($B35="4",'Alpha Ejection Calcs'!CO35,-1))))</f>
        <v>0.98010302760453327</v>
      </c>
      <c r="N35" s="459">
        <f t="shared" si="1"/>
        <v>3.0808636899560003E-4</v>
      </c>
      <c r="O35">
        <f>IF($B35="1",'Alpha Ejection Calcs'!Y35,IF('Alpha Ejection Compiler'!$B35="2",'Alpha Ejection Calcs'!AV35,IF($B35="3",'Alpha Ejection Calcs'!BS35,IF($B35="4",'Alpha Ejection Calcs'!CQ35,-1))))</f>
        <v>0.94820907031917423</v>
      </c>
      <c r="P35">
        <f>IF($B35="1",'Alpha Ejection Calcs'!Z35,IF('Alpha Ejection Compiler'!$B35="2",'Alpha Ejection Calcs'!AW35,IF($B35="3",'Alpha Ejection Calcs'!BT35,IF($B35="4",'Alpha Ejection Calcs'!CR35,-1))))</f>
        <v>0.93999842003718126</v>
      </c>
      <c r="Q35">
        <f>IF($B35="1",'Alpha Ejection Calcs'!AA35,IF('Alpha Ejection Compiler'!$B35="2",'Alpha Ejection Calcs'!AX35,IF($B35="3",'Alpha Ejection Calcs'!BU35,IF($B35="4",'Alpha Ejection Calcs'!CS35,-1))))</f>
        <v>0.93875321124351685</v>
      </c>
      <c r="R35">
        <f>IF($B35="1",'Alpha Ejection Calcs'!AB35,IF('Alpha Ejection Compiler'!$B35="2",'Alpha Ejection Calcs'!AY35,IF($B35="3",'Alpha Ejection Calcs'!BV35,IF($B35="4",'Alpha Ejection Calcs'!CT35,-1))))</f>
        <v>0.98401443734380856</v>
      </c>
      <c r="U35" s="459">
        <f t="shared" si="2"/>
        <v>2.3388061990418669E-4</v>
      </c>
      <c r="V35">
        <f>IF($B35="1",'Alpha Ejection Calcs'!AD35,IF('Alpha Ejection Compiler'!$B35="2",'Alpha Ejection Calcs'!BA35,IF($B35="3",'Alpha Ejection Calcs'!BX35,IF($B35="4",'Alpha Ejection Calcs'!CV35,-1))))</f>
        <v>0.94193324000552081</v>
      </c>
      <c r="W35">
        <f>IF($B35="1",'Alpha Ejection Calcs'!AE35,IF('Alpha Ejection Compiler'!$B35="2",'Alpha Ejection Calcs'!BB35,IF($B35="3",'Alpha Ejection Calcs'!BY35,IF($B35="4",'Alpha Ejection Calcs'!CW35,-1))))</f>
        <v>0.93279959741321694</v>
      </c>
      <c r="X35">
        <f>IF($B35="1",'Alpha Ejection Calcs'!AF35,IF('Alpha Ejection Compiler'!$B35="2",'Alpha Ejection Calcs'!BC35,IF($B35="3",'Alpha Ejection Calcs'!BZ35,IF($B35="4",'Alpha Ejection Calcs'!CX35,-1))))</f>
        <v>0.93139545857830042</v>
      </c>
      <c r="Y35">
        <f>IF($B35="1",'Alpha Ejection Calcs'!AG35,IF('Alpha Ejection Compiler'!$B35="2",'Alpha Ejection Calcs'!BD35,IF($B35="3",'Alpha Ejection Calcs'!CA35,IF($B35="4",'Alpha Ejection Calcs'!CY35,-1))))</f>
        <v>0.9816400082198844</v>
      </c>
      <c r="AB35" s="459">
        <f t="shared" si="3"/>
        <v>2.8158431574866672E-4</v>
      </c>
      <c r="AC35">
        <f>IF($B35="1",'Alpha Ejection Calcs'!AI35,IF('Alpha Ejection Compiler'!$B35="2",'Alpha Ejection Calcs'!BF35,IF($B35="3",'Alpha Ejection Calcs'!CC35,IF($B35="4",'Alpha Ejection Calcs'!DA35,-1))))</f>
        <v>0.94903190061493925</v>
      </c>
      <c r="AD35">
        <f>IF($B35="1",'Alpha Ejection Calcs'!AJ35,IF('Alpha Ejection Compiler'!$B35="2",'Alpha Ejection Calcs'!BG35,IF($B35="3",'Alpha Ejection Calcs'!CD35,IF($B35="4",'Alpha Ejection Calcs'!DB35,-1))))</f>
        <v>0.94094920985537178</v>
      </c>
      <c r="AE35">
        <f>IF($B35="1",'Alpha Ejection Calcs'!AK35,IF('Alpha Ejection Compiler'!$B35="2",'Alpha Ejection Calcs'!BH35,IF($B35="3",'Alpha Ejection Calcs'!CE35,IF($B35="4",'Alpha Ejection Calcs'!DC35,-1))))</f>
        <v>0.93970343514902155</v>
      </c>
      <c r="AF35">
        <f>IF($B35="1",'Alpha Ejection Calcs'!AL35,IF('Alpha Ejection Compiler'!$B35="2",'Alpha Ejection Calcs'!BI35,IF($B35="3",'Alpha Ejection Calcs'!CF35,IF($B35="4",'Alpha Ejection Calcs'!DD35,-1))))</f>
        <v>0.98398097670645801</v>
      </c>
    </row>
    <row r="36" spans="1:32">
      <c r="A36" t="str">
        <f>'Picking Information'!E39</f>
        <v>E8-2</v>
      </c>
      <c r="B36" s="457" t="str">
        <f>'Picking Information'!B39</f>
        <v>1</v>
      </c>
      <c r="C36" s="457"/>
      <c r="D36">
        <f>IF($B36="1",'Alpha Ejection Calcs'!M36,IF('Alpha Ejection Compiler'!$B36="2",'Alpha Ejection Calcs'!AO36,IF($B36="3",'Alpha Ejection Calcs'!BM36,IF($B36="4",'Alpha Ejection Calcs'!CJ36,-1))))</f>
        <v>12839091.155621596</v>
      </c>
      <c r="E36">
        <f>IF($B36="1",'Alpha Ejection Calcs'!S36,IF('Alpha Ejection Compiler'!$B36="2",'Alpha Ejection Calcs'!AP36,IF($B36="3",'Alpha Ejection Calcs'!BK36,IF($B36="4",'Alpha Ejection Calcs'!CH36,-1))))</f>
        <v>143.43645144176716</v>
      </c>
      <c r="F36"/>
      <c r="G36" s="459">
        <f t="shared" si="0"/>
        <v>4.1085091697989104E-5</v>
      </c>
      <c r="H36">
        <f>IF($B36="1",'Alpha Ejection Calcs'!T36,IF('Alpha Ejection Compiler'!$B36="2",'Alpha Ejection Calcs'!AQ36,IF($B36="3",'Alpha Ejection Calcs'!BN36,IF($B36="4",'Alpha Ejection Calcs'!CL36,-1))))</f>
        <v>0.90178738355899213</v>
      </c>
      <c r="I36">
        <f>IF($B36="1",'Alpha Ejection Calcs'!U36,IF('Alpha Ejection Compiler'!$B36="2",'Alpha Ejection Calcs'!AR36,IF($B36="3",'Alpha Ejection Calcs'!BO36,IF($B36="4",'Alpha Ejection Calcs'!CM36,-1))))</f>
        <v>0.88623180045619965</v>
      </c>
      <c r="J36">
        <f>IF($B36="1",'Alpha Ejection Calcs'!V36,IF('Alpha Ejection Compiler'!$B36="2",'Alpha Ejection Calcs'!AS36,IF($B36="3",'Alpha Ejection Calcs'!BP36,IF($B36="4",'Alpha Ejection Calcs'!CN36,-1))))</f>
        <v>0.88389272139567465</v>
      </c>
      <c r="K36">
        <f>IF($B36="1",'Alpha Ejection Calcs'!W36,IF('Alpha Ejection Compiler'!$B36="2",'Alpha Ejection Calcs'!AT36,IF($B36="3",'Alpha Ejection Calcs'!BQ36,IF($B36="4",'Alpha Ejection Calcs'!CO36,-1))))</f>
        <v>0.96899765666565996</v>
      </c>
      <c r="N36" s="459">
        <f t="shared" si="1"/>
        <v>5.9701773873640418E-5</v>
      </c>
      <c r="O36">
        <f>IF($B36="1",'Alpha Ejection Calcs'!Y36,IF('Alpha Ejection Compiler'!$B36="2",'Alpha Ejection Calcs'!AV36,IF($B36="3",'Alpha Ejection Calcs'!BS36,IF($B36="4",'Alpha Ejection Calcs'!CQ36,-1))))</f>
        <v>0.91877190144284016</v>
      </c>
      <c r="P36">
        <f>IF($B36="1",'Alpha Ejection Calcs'!Z36,IF('Alpha Ejection Compiler'!$B36="2",'Alpha Ejection Calcs'!AW36,IF($B36="3",'Alpha Ejection Calcs'!BT36,IF($B36="4",'Alpha Ejection Calcs'!CR36,-1))))</f>
        <v>0.90574485406222305</v>
      </c>
      <c r="Q36">
        <f>IF($B36="1",'Alpha Ejection Calcs'!AA36,IF('Alpha Ejection Compiler'!$B36="2",'Alpha Ejection Calcs'!AX36,IF($B36="3",'Alpha Ejection Calcs'!BU36,IF($B36="4",'Alpha Ejection Calcs'!CS36,-1))))</f>
        <v>0.90376594961029744</v>
      </c>
      <c r="R36">
        <f>IF($B36="1",'Alpha Ejection Calcs'!AB36,IF('Alpha Ejection Compiler'!$B36="2",'Alpha Ejection Calcs'!AY36,IF($B36="3",'Alpha Ejection Calcs'!BV36,IF($B36="4",'Alpha Ejection Calcs'!CT36,-1))))</f>
        <v>0.97511321480889335</v>
      </c>
      <c r="U36" s="459">
        <f t="shared" si="2"/>
        <v>4.5321991779344226E-5</v>
      </c>
      <c r="V36">
        <f>IF($B36="1",'Alpha Ejection Calcs'!AD36,IF('Alpha Ejection Compiler'!$B36="2",'Alpha Ejection Calcs'!BA36,IF($B36="3",'Alpha Ejection Calcs'!BX36,IF($B36="4",'Alpha Ejection Calcs'!CV36,-1))))</f>
        <v>0.90881801782335503</v>
      </c>
      <c r="W36">
        <f>IF($B36="1",'Alpha Ejection Calcs'!AE36,IF('Alpha Ejection Compiler'!$B36="2",'Alpha Ejection Calcs'!BB36,IF($B36="3",'Alpha Ejection Calcs'!BY36,IF($B36="4",'Alpha Ejection Calcs'!CW36,-1))))</f>
        <v>0.8942928526827475</v>
      </c>
      <c r="X36">
        <f>IF($B36="1",'Alpha Ejection Calcs'!AF36,IF('Alpha Ejection Compiler'!$B36="2",'Alpha Ejection Calcs'!BC36,IF($B36="3",'Alpha Ejection Calcs'!BZ36,IF($B36="4",'Alpha Ejection Calcs'!CX36,-1))))</f>
        <v>0.89205592052540061</v>
      </c>
      <c r="Y36">
        <f>IF($B36="1",'Alpha Ejection Calcs'!AG36,IF('Alpha Ejection Compiler'!$B36="2",'Alpha Ejection Calcs'!BD36,IF($B36="3",'Alpha Ejection Calcs'!CA36,IF($B36="4",'Alpha Ejection Calcs'!CY36,-1))))</f>
        <v>0.97140195228848003</v>
      </c>
      <c r="AB36" s="459">
        <f t="shared" si="3"/>
        <v>5.456613741139178E-5</v>
      </c>
      <c r="AC36">
        <f>IF($B36="1",'Alpha Ejection Calcs'!AI36,IF('Alpha Ejection Compiler'!$B36="2",'Alpha Ejection Calcs'!BF36,IF($B36="3",'Alpha Ejection Calcs'!CC36,IF($B36="4",'Alpha Ejection Calcs'!DA36,-1))))</f>
        <v>0.92007531865475845</v>
      </c>
      <c r="AD36">
        <f>IF($B36="1",'Alpha Ejection Calcs'!AJ36,IF('Alpha Ejection Compiler'!$B36="2",'Alpha Ejection Calcs'!BG36,IF($B36="3",'Alpha Ejection Calcs'!CD36,IF($B36="4",'Alpha Ejection Calcs'!DB36,-1))))</f>
        <v>0.90725529396450066</v>
      </c>
      <c r="AE36">
        <f>IF($B36="1",'Alpha Ejection Calcs'!AK36,IF('Alpha Ejection Compiler'!$B36="2",'Alpha Ejection Calcs'!BH36,IF($B36="3",'Alpha Ejection Calcs'!CE36,IF($B36="4",'Alpha Ejection Calcs'!DC36,-1))))</f>
        <v>0.90527613595370748</v>
      </c>
      <c r="AF36">
        <f>IF($B36="1",'Alpha Ejection Calcs'!AL36,IF('Alpha Ejection Compiler'!$B36="2",'Alpha Ejection Calcs'!BI36,IF($B36="3",'Alpha Ejection Calcs'!CF36,IF($B36="4",'Alpha Ejection Calcs'!DD36,-1))))</f>
        <v>0.97506094128054988</v>
      </c>
    </row>
    <row r="37" spans="1:32">
      <c r="A37" t="str">
        <f>'Picking Information'!E40</f>
        <v>EGC1_z04</v>
      </c>
      <c r="B37" s="457" t="str">
        <f>'Picking Information'!B40</f>
        <v>1</v>
      </c>
      <c r="C37" s="457"/>
      <c r="D37">
        <f>IF($B37="1",'Alpha Ejection Calcs'!M37,IF('Alpha Ejection Compiler'!$B37="2",'Alpha Ejection Calcs'!AO37,IF($B37="3",'Alpha Ejection Calcs'!BM37,IF($B37="4",'Alpha Ejection Calcs'!CJ37,-1))))</f>
        <v>259225.61445575106</v>
      </c>
      <c r="E37">
        <f>IF($B37="1",'Alpha Ejection Calcs'!S37,IF('Alpha Ejection Compiler'!$B37="2",'Alpha Ejection Calcs'!AP37,IF($B37="3",'Alpha Ejection Calcs'!BK37,IF($B37="4",'Alpha Ejection Calcs'!CH37,-1))))</f>
        <v>37.317970270419671</v>
      </c>
      <c r="F37"/>
      <c r="G37" s="459">
        <f t="shared" si="0"/>
        <v>8.2952196625840341E-7</v>
      </c>
      <c r="H37">
        <f>IF($B37="1",'Alpha Ejection Calcs'!T37,IF('Alpha Ejection Compiler'!$B37="2",'Alpha Ejection Calcs'!AQ37,IF($B37="3",'Alpha Ejection Calcs'!BN37,IF($B37="4",'Alpha Ejection Calcs'!CL37,-1))))</f>
        <v>0.62997159277117909</v>
      </c>
      <c r="I37">
        <f>IF($B37="1",'Alpha Ejection Calcs'!U37,IF('Alpha Ejection Compiler'!$B37="2",'Alpha Ejection Calcs'!AR37,IF($B37="3",'Alpha Ejection Calcs'!BO37,IF($B37="4",'Alpha Ejection Calcs'!CM37,-1))))</f>
        <v>0.57433713429760191</v>
      </c>
      <c r="J37">
        <f>IF($B37="1",'Alpha Ejection Calcs'!V37,IF('Alpha Ejection Compiler'!$B37="2",'Alpha Ejection Calcs'!AS37,IF($B37="3",'Alpha Ejection Calcs'!BP37,IF($B37="4",'Alpha Ejection Calcs'!CN37,-1))))</f>
        <v>0.5660811205943207</v>
      </c>
      <c r="K37">
        <f>IF($B37="1",'Alpha Ejection Calcs'!W37,IF('Alpha Ejection Compiler'!$B37="2",'Alpha Ejection Calcs'!AT37,IF($B37="3",'Alpha Ejection Calcs'!BQ37,IF($B37="4",'Alpha Ejection Calcs'!CO37,-1))))</f>
        <v>0.8810723615204249</v>
      </c>
      <c r="N37" s="459">
        <f t="shared" si="1"/>
        <v>1.2053991072192424E-6</v>
      </c>
      <c r="O37">
        <f>IF($B37="1",'Alpha Ejection Calcs'!Y37,IF('Alpha Ejection Compiler'!$B37="2",'Alpha Ejection Calcs'!AV37,IF($B37="3",'Alpha Ejection Calcs'!BS37,IF($B37="4",'Alpha Ejection Calcs'!CQ37,-1))))</f>
        <v>0.69200649840066675</v>
      </c>
      <c r="P37">
        <f>IF($B37="1",'Alpha Ejection Calcs'!Z37,IF('Alpha Ejection Compiler'!$B37="2",'Alpha Ejection Calcs'!AW37,IF($B37="3",'Alpha Ejection Calcs'!BT37,IF($B37="4",'Alpha Ejection Calcs'!CR37,-1))))</f>
        <v>0.64431391969048823</v>
      </c>
      <c r="Q37">
        <f>IF($B37="1",'Alpha Ejection Calcs'!AA37,IF('Alpha Ejection Compiler'!$B37="2",'Alpha Ejection Calcs'!AX37,IF($B37="3",'Alpha Ejection Calcs'!BU37,IF($B37="4",'Alpha Ejection Calcs'!CS37,-1))))</f>
        <v>0.63713315124456504</v>
      </c>
      <c r="R37">
        <f>IF($B37="1",'Alpha Ejection Calcs'!AB37,IF('Alpha Ejection Compiler'!$B37="2",'Alpha Ejection Calcs'!AY37,IF($B37="3",'Alpha Ejection Calcs'!BV37,IF($B37="4",'Alpha Ejection Calcs'!CT37,-1))))</f>
        <v>0.90446538203909499</v>
      </c>
      <c r="U37" s="459">
        <f t="shared" si="2"/>
        <v>9.1506641902880111E-7</v>
      </c>
      <c r="V37">
        <f>IF($B37="1",'Alpha Ejection Calcs'!AD37,IF('Alpha Ejection Compiler'!$B37="2",'Alpha Ejection Calcs'!BA37,IF($B37="3",'Alpha Ejection Calcs'!BX37,IF($B37="4",'Alpha Ejection Calcs'!CV37,-1))))</f>
        <v>0.65550014546730584</v>
      </c>
      <c r="W37">
        <f>IF($B37="1",'Alpha Ejection Calcs'!AE37,IF('Alpha Ejection Compiler'!$B37="2",'Alpha Ejection Calcs'!BB37,IF($B37="3",'Alpha Ejection Calcs'!BY37,IF($B37="4",'Alpha Ejection Calcs'!CW37,-1))))</f>
        <v>0.6030143183943214</v>
      </c>
      <c r="X37">
        <f>IF($B37="1",'Alpha Ejection Calcs'!AF37,IF('Alpha Ejection Compiler'!$B37="2",'Alpha Ejection Calcs'!BC37,IF($B37="3",'Alpha Ejection Calcs'!BZ37,IF($B37="4",'Alpha Ejection Calcs'!CX37,-1))))</f>
        <v>0.59502236747878612</v>
      </c>
      <c r="Y37">
        <f>IF($B37="1",'Alpha Ejection Calcs'!AG37,IF('Alpha Ejection Compiler'!$B37="2",'Alpha Ejection Calcs'!BD37,IF($B37="3",'Alpha Ejection Calcs'!CA37,IF($B37="4",'Alpha Ejection Calcs'!CY37,-1))))</f>
        <v>0.89026326793659538</v>
      </c>
      <c r="AB37" s="459">
        <f t="shared" si="3"/>
        <v>1.101708861436942E-6</v>
      </c>
      <c r="AC37">
        <f>IF($B37="1",'Alpha Ejection Calcs'!AI37,IF('Alpha Ejection Compiler'!$B37="2",'Alpha Ejection Calcs'!BF37,IF($B37="3",'Alpha Ejection Calcs'!CC37,IF($B37="4",'Alpha Ejection Calcs'!DA37,-1))))</f>
        <v>0.69681620124253774</v>
      </c>
      <c r="AD37">
        <f>IF($B37="1",'Alpha Ejection Calcs'!AJ37,IF('Alpha Ejection Compiler'!$B37="2",'Alpha Ejection Calcs'!BG37,IF($B37="3",'Alpha Ejection Calcs'!CD37,IF($B37="4",'Alpha Ejection Calcs'!DB37,-1))))</f>
        <v>0.64980665854131459</v>
      </c>
      <c r="AE37">
        <f>IF($B37="1",'Alpha Ejection Calcs'!AK37,IF('Alpha Ejection Compiler'!$B37="2",'Alpha Ejection Calcs'!BH37,IF($B37="3",'Alpha Ejection Calcs'!CE37,IF($B37="4",'Alpha Ejection Calcs'!DC37,-1))))</f>
        <v>0.64261149633073622</v>
      </c>
      <c r="AF37">
        <f>IF($B37="1",'Alpha Ejection Calcs'!AL37,IF('Alpha Ejection Compiler'!$B37="2",'Alpha Ejection Calcs'!BI37,IF($B37="3",'Alpha Ejection Calcs'!CF37,IF($B37="4",'Alpha Ejection Calcs'!DD37,-1))))</f>
        <v>0.90426522594296055</v>
      </c>
    </row>
    <row r="38" spans="1:32">
      <c r="A38" t="str">
        <f>'Picking Information'!E41</f>
        <v>FC3_jrm_z99</v>
      </c>
      <c r="B38" s="457" t="str">
        <f>'Picking Information'!B41</f>
        <v>3</v>
      </c>
      <c r="C38" s="457"/>
      <c r="D38">
        <f>IF($B38="1",'Alpha Ejection Calcs'!M38,IF('Alpha Ejection Compiler'!$B38="2",'Alpha Ejection Calcs'!AO38,IF($B38="3",'Alpha Ejection Calcs'!BM38,IF($B38="4",'Alpha Ejection Calcs'!CJ38,-1))))</f>
        <v>1846013.6519999998</v>
      </c>
      <c r="E38">
        <f>IF($B38="1",'Alpha Ejection Calcs'!S38,IF('Alpha Ejection Compiler'!$B38="2",'Alpha Ejection Calcs'!AP38,IF($B38="3",'Alpha Ejection Calcs'!BK38,IF($B38="4",'Alpha Ejection Calcs'!CH38,-1))))</f>
        <v>66.010510006968744</v>
      </c>
      <c r="F38"/>
      <c r="G38" s="459">
        <f t="shared" si="0"/>
        <v>5.9072436863999997E-6</v>
      </c>
      <c r="H38">
        <f>IF($B38="1",'Alpha Ejection Calcs'!T38,IF('Alpha Ejection Compiler'!$B38="2",'Alpha Ejection Calcs'!AQ38,IF($B38="3",'Alpha Ejection Calcs'!BN38,IF($B38="4",'Alpha Ejection Calcs'!CL38,-1))))</f>
        <v>0.79637184530850846</v>
      </c>
      <c r="I38">
        <f>IF($B38="1",'Alpha Ejection Calcs'!U38,IF('Alpha Ejection Compiler'!$B38="2",'Alpha Ejection Calcs'!AR38,IF($B38="3",'Alpha Ejection Calcs'!BO38,IF($B38="4",'Alpha Ejection Calcs'!CM38,-1))))</f>
        <v>0.7658619546901192</v>
      </c>
      <c r="J38">
        <f>IF($B38="1",'Alpha Ejection Calcs'!V38,IF('Alpha Ejection Compiler'!$B38="2",'Alpha Ejection Calcs'!AS38,IF($B38="3",'Alpha Ejection Calcs'!BP38,IF($B38="4",'Alpha Ejection Calcs'!CN38,-1))))</f>
        <v>0.76131430086811192</v>
      </c>
      <c r="K38">
        <f>IF($B38="1",'Alpha Ejection Calcs'!W38,IF('Alpha Ejection Compiler'!$B38="2",'Alpha Ejection Calcs'!AT38,IF($B38="3",'Alpha Ejection Calcs'!BQ38,IF($B38="4",'Alpha Ejection Calcs'!CO38,-1))))</f>
        <v>0.93362696797593714</v>
      </c>
      <c r="N38" s="459">
        <f t="shared" si="1"/>
        <v>8.5839634817999992E-6</v>
      </c>
      <c r="O38">
        <f>IF($B38="1",'Alpha Ejection Calcs'!Y38,IF('Alpha Ejection Compiler'!$B38="2",'Alpha Ejection Calcs'!AV38,IF($B38="3",'Alpha Ejection Calcs'!BS38,IF($B38="4",'Alpha Ejection Calcs'!CQ38,-1))))</f>
        <v>0.83021773060473203</v>
      </c>
      <c r="P38">
        <f>IF($B38="1",'Alpha Ejection Calcs'!Z38,IF('Alpha Ejection Compiler'!$B38="2",'Alpha Ejection Calcs'!AW38,IF($B38="3",'Alpha Ejection Calcs'!BT38,IF($B38="4",'Alpha Ejection Calcs'!CR38,-1))))</f>
        <v>0.80420812532643438</v>
      </c>
      <c r="Q38">
        <f>IF($B38="1",'Alpha Ejection Calcs'!AA38,IF('Alpha Ejection Compiler'!$B38="2",'Alpha Ejection Calcs'!AX38,IF($B38="3",'Alpha Ejection Calcs'!BU38,IF($B38="4",'Alpha Ejection Calcs'!CS38,-1))))</f>
        <v>0.80028586826303316</v>
      </c>
      <c r="R38">
        <f>IF($B38="1",'Alpha Ejection Calcs'!AB38,IF('Alpha Ejection Compiler'!$B38="2",'Alpha Ejection Calcs'!AY38,IF($B38="3",'Alpha Ejection Calcs'!BV38,IF($B38="4",'Alpha Ejection Calcs'!CT38,-1))))</f>
        <v>0.94656370430642767</v>
      </c>
      <c r="U38" s="459">
        <f t="shared" si="2"/>
        <v>6.5164281915599983E-6</v>
      </c>
      <c r="V38">
        <f>IF($B38="1",'Alpha Ejection Calcs'!AD38,IF('Alpha Ejection Compiler'!$B38="2",'Alpha Ejection Calcs'!BA38,IF($B38="3",'Alpha Ejection Calcs'!BX38,IF($B38="4",'Alpha Ejection Calcs'!CV38,-1))))</f>
        <v>0.81031426261084938</v>
      </c>
      <c r="W38">
        <f>IF($B38="1",'Alpha Ejection Calcs'!AE38,IF('Alpha Ejection Compiler'!$B38="2",'Alpha Ejection Calcs'!BB38,IF($B38="3",'Alpha Ejection Calcs'!BY38,IF($B38="4",'Alpha Ejection Calcs'!CW38,-1))))</f>
        <v>0.78161448115030674</v>
      </c>
      <c r="X38">
        <f>IF($B38="1",'Alpha Ejection Calcs'!AF38,IF('Alpha Ejection Compiler'!$B38="2",'Alpha Ejection Calcs'!BC38,IF($B38="3",'Alpha Ejection Calcs'!BZ38,IF($B38="4",'Alpha Ejection Calcs'!CX38,-1))))</f>
        <v>0.77723069430479252</v>
      </c>
      <c r="Y38">
        <f>IF($B38="1",'Alpha Ejection Calcs'!AG38,IF('Alpha Ejection Compiler'!$B38="2",'Alpha Ejection Calcs'!BD38,IF($B38="3",'Alpha Ejection Calcs'!CA38,IF($B38="4",'Alpha Ejection Calcs'!CY38,-1))))</f>
        <v>0.93870389434938029</v>
      </c>
      <c r="AB38" s="459">
        <f t="shared" si="3"/>
        <v>7.8455580209999983E-6</v>
      </c>
      <c r="AC38">
        <f>IF($B38="1",'Alpha Ejection Calcs'!AI38,IF('Alpha Ejection Compiler'!$B38="2",'Alpha Ejection Calcs'!BF38,IF($B38="3",'Alpha Ejection Calcs'!CC38,IF($B38="4",'Alpha Ejection Calcs'!DA38,-1))))</f>
        <v>0.83283829275947496</v>
      </c>
      <c r="AD38">
        <f>IF($B38="1",'Alpha Ejection Calcs'!AJ38,IF('Alpha Ejection Compiler'!$B38="2",'Alpha Ejection Calcs'!BG38,IF($B38="3",'Alpha Ejection Calcs'!CD38,IF($B38="4",'Alpha Ejection Calcs'!DB38,-1))))</f>
        <v>0.80720696654571522</v>
      </c>
      <c r="AE38">
        <f>IF($B38="1",'Alpha Ejection Calcs'!AK38,IF('Alpha Ejection Compiler'!$B38="2",'Alpha Ejection Calcs'!BH38,IF($B38="3",'Alpha Ejection Calcs'!CE38,IF($B38="4",'Alpha Ejection Calcs'!DC38,-1))))</f>
        <v>0.80327842555711892</v>
      </c>
      <c r="AF38">
        <f>IF($B38="1",'Alpha Ejection Calcs'!AL38,IF('Alpha Ejection Compiler'!$B38="2",'Alpha Ejection Calcs'!BI38,IF($B38="3",'Alpha Ejection Calcs'!CF38,IF($B38="4",'Alpha Ejection Calcs'!DD38,-1))))</f>
        <v>0.94645280317753555</v>
      </c>
    </row>
    <row r="39" spans="1:32">
      <c r="A39" t="str">
        <f>'Picking Information'!E42</f>
        <v>FC3_jrm_z97</v>
      </c>
      <c r="B39" s="457" t="str">
        <f>'Picking Information'!B42</f>
        <v>3</v>
      </c>
      <c r="C39" s="457"/>
      <c r="D39">
        <f>IF($B39="1",'Alpha Ejection Calcs'!M39,IF('Alpha Ejection Compiler'!$B39="2",'Alpha Ejection Calcs'!AO39,IF($B39="3",'Alpha Ejection Calcs'!BM39,IF($B39="4",'Alpha Ejection Calcs'!CJ39,-1))))</f>
        <v>1031594.9714999999</v>
      </c>
      <c r="E39">
        <f>IF($B39="1",'Alpha Ejection Calcs'!S39,IF('Alpha Ejection Compiler'!$B39="2",'Alpha Ejection Calcs'!AP39,IF($B39="3",'Alpha Ejection Calcs'!BK39,IF($B39="4",'Alpha Ejection Calcs'!CH39,-1))))</f>
        <v>50.882303735840807</v>
      </c>
      <c r="F39"/>
      <c r="G39" s="459">
        <f t="shared" si="0"/>
        <v>3.3011039087999996E-6</v>
      </c>
      <c r="H39">
        <f>IF($B39="1",'Alpha Ejection Calcs'!T39,IF('Alpha Ejection Compiler'!$B39="2",'Alpha Ejection Calcs'!AQ39,IF($B39="3",'Alpha Ejection Calcs'!BN39,IF($B39="4",'Alpha Ejection Calcs'!CL39,-1))))</f>
        <v>0.73912727232467168</v>
      </c>
      <c r="I39">
        <f>IF($B39="1",'Alpha Ejection Calcs'!U39,IF('Alpha Ejection Compiler'!$B39="2",'Alpha Ejection Calcs'!AR39,IF($B39="3",'Alpha Ejection Calcs'!BO39,IF($B39="4",'Alpha Ejection Calcs'!CM39,-1))))</f>
        <v>0.70067795909893993</v>
      </c>
      <c r="J39">
        <f>IF($B39="1",'Alpha Ejection Calcs'!V39,IF('Alpha Ejection Compiler'!$B39="2",'Alpha Ejection Calcs'!AS39,IF($B39="3",'Alpha Ejection Calcs'!BP39,IF($B39="4",'Alpha Ejection Calcs'!CN39,-1))))</f>
        <v>0.69496295903939043</v>
      </c>
      <c r="K39">
        <f>IF($B39="1",'Alpha Ejection Calcs'!W39,IF('Alpha Ejection Compiler'!$B39="2",'Alpha Ejection Calcs'!AT39,IF($B39="3",'Alpha Ejection Calcs'!BQ39,IF($B39="4",'Alpha Ejection Calcs'!CO39,-1))))</f>
        <v>0.91422084205038689</v>
      </c>
      <c r="N39" s="459">
        <f t="shared" si="1"/>
        <v>4.7969166174749994E-6</v>
      </c>
      <c r="O39">
        <f>IF($B39="1",'Alpha Ejection Calcs'!Y39,IF('Alpha Ejection Compiler'!$B39="2",'Alpha Ejection Calcs'!AV39,IF($B39="3",'Alpha Ejection Calcs'!BS39,IF($B39="4",'Alpha Ejection Calcs'!CQ39,-1))))</f>
        <v>0.78199213700452253</v>
      </c>
      <c r="P39">
        <f>IF($B39="1",'Alpha Ejection Calcs'!Z39,IF('Alpha Ejection Compiler'!$B39="2",'Alpha Ejection Calcs'!AW39,IF($B39="3",'Alpha Ejection Calcs'!BT39,IF($B39="4",'Alpha Ejection Calcs'!CR39,-1))))</f>
        <v>0.74903232172023604</v>
      </c>
      <c r="Q39">
        <f>IF($B39="1",'Alpha Ejection Calcs'!AA39,IF('Alpha Ejection Compiler'!$B39="2",'Alpha Ejection Calcs'!AX39,IF($B39="3",'Alpha Ejection Calcs'!BU39,IF($B39="4",'Alpha Ejection Calcs'!CS39,-1))))</f>
        <v>0.74407311004525656</v>
      </c>
      <c r="R39">
        <f>IF($B39="1",'Alpha Ejection Calcs'!AB39,IF('Alpha Ejection Compiler'!$B39="2",'Alpha Ejection Calcs'!AY39,IF($B39="3",'Alpha Ejection Calcs'!BV39,IF($B39="4",'Alpha Ejection Calcs'!CT39,-1))))</f>
        <v>0.93088732658459628</v>
      </c>
      <c r="U39" s="459">
        <f t="shared" si="2"/>
        <v>3.6415302493949991E-6</v>
      </c>
      <c r="V39">
        <f>IF($B39="1",'Alpha Ejection Calcs'!AD39,IF('Alpha Ejection Compiler'!$B39="2",'Alpha Ejection Calcs'!BA39,IF($B39="3",'Alpha Ejection Calcs'!BX39,IF($B39="4",'Alpha Ejection Calcs'!CV39,-1))))</f>
        <v>0.75675865284613919</v>
      </c>
      <c r="W39">
        <f>IF($B39="1",'Alpha Ejection Calcs'!AE39,IF('Alpha Ejection Compiler'!$B39="2",'Alpha Ejection Calcs'!BB39,IF($B39="3",'Alpha Ejection Calcs'!BY39,IF($B39="4",'Alpha Ejection Calcs'!CW39,-1))))</f>
        <v>0.72050651629374751</v>
      </c>
      <c r="X39">
        <f>IF($B39="1",'Alpha Ejection Calcs'!AF39,IF('Alpha Ejection Compiler'!$B39="2",'Alpha Ejection Calcs'!BC39,IF($B39="3",'Alpha Ejection Calcs'!BZ39,IF($B39="4",'Alpha Ejection Calcs'!CX39,-1))))</f>
        <v>0.71498338847640219</v>
      </c>
      <c r="Y39">
        <f>IF($B39="1",'Alpha Ejection Calcs'!AG39,IF('Alpha Ejection Compiler'!$B39="2",'Alpha Ejection Calcs'!BD39,IF($B39="3",'Alpha Ejection Calcs'!CA39,IF($B39="4",'Alpha Ejection Calcs'!CY39,-1))))</f>
        <v>0.92075835257196592</v>
      </c>
      <c r="AB39" s="459">
        <f t="shared" si="3"/>
        <v>4.3842786288749991E-6</v>
      </c>
      <c r="AC39">
        <f>IF($B39="1",'Alpha Ejection Calcs'!AI39,IF('Alpha Ejection Compiler'!$B39="2",'Alpha Ejection Calcs'!BF39,IF($B39="3",'Alpha Ejection Calcs'!CC39,IF($B39="4",'Alpha Ejection Calcs'!DA39,-1))))</f>
        <v>0.78531995576856839</v>
      </c>
      <c r="AD39">
        <f>IF($B39="1",'Alpha Ejection Calcs'!AJ39,IF('Alpha Ejection Compiler'!$B39="2",'Alpha Ejection Calcs'!BG39,IF($B39="3",'Alpha Ejection Calcs'!CD39,IF($B39="4",'Alpha Ejection Calcs'!DB39,-1))))</f>
        <v>0.752825981043312</v>
      </c>
      <c r="AE39">
        <f>IF($B39="1",'Alpha Ejection Calcs'!AK39,IF('Alpha Ejection Compiler'!$B39="2",'Alpha Ejection Calcs'!BH39,IF($B39="3",'Alpha Ejection Calcs'!CE39,IF($B39="4",'Alpha Ejection Calcs'!DC39,-1))))</f>
        <v>0.74785656292945246</v>
      </c>
      <c r="AF39">
        <f>IF($B39="1",'Alpha Ejection Calcs'!AL39,IF('Alpha Ejection Compiler'!$B39="2",'Alpha Ejection Calcs'!BI39,IF($B39="3",'Alpha Ejection Calcs'!CF39,IF($B39="4",'Alpha Ejection Calcs'!DD39,-1))))</f>
        <v>0.93074434081784008</v>
      </c>
    </row>
    <row r="40" spans="1:32">
      <c r="A40" t="str">
        <f>'Picking Information'!E43</f>
        <v>FC3_jrm_z98</v>
      </c>
      <c r="B40" s="457" t="str">
        <f>'Picking Information'!B43</f>
        <v>3</v>
      </c>
      <c r="C40" s="457"/>
      <c r="D40">
        <f>IF($B40="1",'Alpha Ejection Calcs'!M40,IF('Alpha Ejection Compiler'!$B40="2",'Alpha Ejection Calcs'!AO40,IF($B40="3",'Alpha Ejection Calcs'!BM40,IF($B40="4",'Alpha Ejection Calcs'!CJ40,-1))))</f>
        <v>3017915.6191666662</v>
      </c>
      <c r="E40">
        <f>IF($B40="1",'Alpha Ejection Calcs'!S40,IF('Alpha Ejection Compiler'!$B40="2",'Alpha Ejection Calcs'!AP40,IF($B40="3",'Alpha Ejection Calcs'!BK40,IF($B40="4",'Alpha Ejection Calcs'!CH40,-1))))</f>
        <v>75.232406347172159</v>
      </c>
      <c r="F40"/>
      <c r="G40" s="459">
        <f t="shared" si="0"/>
        <v>9.6573299813333321E-6</v>
      </c>
      <c r="H40">
        <f>IF($B40="1",'Alpha Ejection Calcs'!T40,IF('Alpha Ejection Compiler'!$B40="2",'Alpha Ejection Calcs'!AQ40,IF($B40="3",'Alpha Ejection Calcs'!BN40,IF($B40="4",'Alpha Ejection Calcs'!CL40,-1))))</f>
        <v>0.82014007982246684</v>
      </c>
      <c r="I40">
        <f>IF($B40="1",'Alpha Ejection Calcs'!U40,IF('Alpha Ejection Compiler'!$B40="2",'Alpha Ejection Calcs'!AR40,IF($B40="3",'Alpha Ejection Calcs'!BO40,IF($B40="4",'Alpha Ejection Calcs'!CM40,-1))))</f>
        <v>0.79296089164937023</v>
      </c>
      <c r="J40">
        <f>IF($B40="1",'Alpha Ejection Calcs'!V40,IF('Alpha Ejection Compiler'!$B40="2",'Alpha Ejection Calcs'!AS40,IF($B40="3",'Alpha Ejection Calcs'!BP40,IF($B40="4",'Alpha Ejection Calcs'!CN40,-1))))</f>
        <v>0.78890388770850572</v>
      </c>
      <c r="K40">
        <f>IF($B40="1",'Alpha Ejection Calcs'!W40,IF('Alpha Ejection Compiler'!$B40="2",'Alpha Ejection Calcs'!AT40,IF($B40="3",'Alpha Ejection Calcs'!BQ40,IF($B40="4",'Alpha Ejection Calcs'!CO40,-1))))</f>
        <v>0.94164439773813635</v>
      </c>
      <c r="N40" s="459">
        <f t="shared" si="1"/>
        <v>1.4033307629124998E-5</v>
      </c>
      <c r="O40">
        <f>IF($B40="1",'Alpha Ejection Calcs'!Y40,IF('Alpha Ejection Compiler'!$B40="2",'Alpha Ejection Calcs'!AV40,IF($B40="3",'Alpha Ejection Calcs'!BS40,IF($B40="4",'Alpha Ejection Calcs'!CQ40,-1))))</f>
        <v>0.85021463059927194</v>
      </c>
      <c r="P40">
        <f>IF($B40="1",'Alpha Ejection Calcs'!Z40,IF('Alpha Ejection Compiler'!$B40="2",'Alpha Ejection Calcs'!AW40,IF($B40="3",'Alpha Ejection Calcs'!BT40,IF($B40="4",'Alpha Ejection Calcs'!CR40,-1))))</f>
        <v>0.82711019576704614</v>
      </c>
      <c r="Q40">
        <f>IF($B40="1",'Alpha Ejection Calcs'!AA40,IF('Alpha Ejection Compiler'!$B40="2",'Alpha Ejection Calcs'!AX40,IF($B40="3",'Alpha Ejection Calcs'!BU40,IF($B40="4",'Alpha Ejection Calcs'!CS40,-1))))</f>
        <v>0.82362201198910023</v>
      </c>
      <c r="R40">
        <f>IF($B40="1",'Alpha Ejection Calcs'!AB40,IF('Alpha Ejection Compiler'!$B40="2",'Alpha Ejection Calcs'!AY40,IF($B40="3",'Alpha Ejection Calcs'!BV40,IF($B40="4",'Alpha Ejection Calcs'!CT40,-1))))</f>
        <v>0.95303751065563846</v>
      </c>
      <c r="U40" s="459">
        <f t="shared" si="2"/>
        <v>1.065324213565833E-5</v>
      </c>
      <c r="V40">
        <f>IF($B40="1",'Alpha Ejection Calcs'!AD40,IF('Alpha Ejection Compiler'!$B40="2",'Alpha Ejection Calcs'!BA40,IF($B40="3",'Alpha Ejection Calcs'!BX40,IF($B40="4",'Alpha Ejection Calcs'!CV40,-1))))</f>
        <v>0.83253844854815784</v>
      </c>
      <c r="W40">
        <f>IF($B40="1",'Alpha Ejection Calcs'!AE40,IF('Alpha Ejection Compiler'!$B40="2",'Alpha Ejection Calcs'!BB40,IF($B40="3",'Alpha Ejection Calcs'!BY40,IF($B40="4",'Alpha Ejection Calcs'!CW40,-1))))</f>
        <v>0.80700212158065232</v>
      </c>
      <c r="X40">
        <f>IF($B40="1",'Alpha Ejection Calcs'!AF40,IF('Alpha Ejection Compiler'!$B40="2",'Alpha Ejection Calcs'!BC40,IF($B40="3",'Alpha Ejection Calcs'!BZ40,IF($B40="4",'Alpha Ejection Calcs'!CX40,-1))))</f>
        <v>0.8030963875072924</v>
      </c>
      <c r="Y40">
        <f>IF($B40="1",'Alpha Ejection Calcs'!AG40,IF('Alpha Ejection Compiler'!$B40="2",'Alpha Ejection Calcs'!BD40,IF($B40="3",'Alpha Ejection Calcs'!CA40,IF($B40="4",'Alpha Ejection Calcs'!CY40,-1))))</f>
        <v>0.94611667141597322</v>
      </c>
      <c r="AB40" s="459">
        <f t="shared" si="3"/>
        <v>1.2826141381458331E-5</v>
      </c>
      <c r="AC40">
        <f>IF($B40="1",'Alpha Ejection Calcs'!AI40,IF('Alpha Ejection Compiler'!$B40="2",'Alpha Ejection Calcs'!BF40,IF($B40="3",'Alpha Ejection Calcs'!CC40,IF($B40="4",'Alpha Ejection Calcs'!DA40,-1))))</f>
        <v>0.85253995629432733</v>
      </c>
      <c r="AD40">
        <f>IF($B40="1",'Alpha Ejection Calcs'!AJ40,IF('Alpha Ejection Compiler'!$B40="2",'Alpha Ejection Calcs'!BG40,IF($B40="3",'Alpha Ejection Calcs'!CD40,IF($B40="4",'Alpha Ejection Calcs'!DB40,-1))))</f>
        <v>0.82977643673912815</v>
      </c>
      <c r="AE40">
        <f>IF($B40="1",'Alpha Ejection Calcs'!AK40,IF('Alpha Ejection Compiler'!$B40="2",'Alpha Ejection Calcs'!BH40,IF($B40="3",'Alpha Ejection Calcs'!CE40,IF($B40="4",'Alpha Ejection Calcs'!DC40,-1))))</f>
        <v>0.82628348199465429</v>
      </c>
      <c r="AF40">
        <f>IF($B40="1",'Alpha Ejection Calcs'!AL40,IF('Alpha Ejection Compiler'!$B40="2",'Alpha Ejection Calcs'!BI40,IF($B40="3",'Alpha Ejection Calcs'!CF40,IF($B40="4",'Alpha Ejection Calcs'!DD40,-1))))</f>
        <v>0.95293988251865414</v>
      </c>
    </row>
    <row r="41" spans="1:32">
      <c r="A41" t="str">
        <f>'Picking Information'!E44</f>
        <v>FCTB_21</v>
      </c>
      <c r="B41" s="457" t="str">
        <f>'Picking Information'!B44</f>
        <v>3</v>
      </c>
      <c r="C41" s="457"/>
      <c r="D41">
        <f>IF($B41="1",'Alpha Ejection Calcs'!M41,IF('Alpha Ejection Compiler'!$B41="2",'Alpha Ejection Calcs'!AO41,IF($B41="3",'Alpha Ejection Calcs'!BM41,IF($B41="4",'Alpha Ejection Calcs'!CJ41,-1))))</f>
        <v>2125008</v>
      </c>
      <c r="E41">
        <f>IF($B41="1",'Alpha Ejection Calcs'!S41,IF('Alpha Ejection Compiler'!$B41="2",'Alpha Ejection Calcs'!AP41,IF($B41="3",'Alpha Ejection Calcs'!BK41,IF($B41="4",'Alpha Ejection Calcs'!CH41,-1))))</f>
        <v>67.181137077127275</v>
      </c>
      <c r="F41"/>
      <c r="G41" s="459">
        <f t="shared" si="0"/>
        <v>6.8000256000000007E-6</v>
      </c>
      <c r="H41">
        <f>IF($B41="1",'Alpha Ejection Calcs'!T41,IF('Alpha Ejection Compiler'!$B41="2",'Alpha Ejection Calcs'!AQ41,IF($B41="3",'Alpha Ejection Calcs'!BN41,IF($B41="4",'Alpha Ejection Calcs'!CL41,-1))))</f>
        <v>0.79961997210535418</v>
      </c>
      <c r="I41">
        <f>IF($B41="1",'Alpha Ejection Calcs'!U41,IF('Alpha Ejection Compiler'!$B41="2",'Alpha Ejection Calcs'!AR41,IF($B41="3",'Alpha Ejection Calcs'!BO41,IF($B41="4",'Alpha Ejection Calcs'!CM41,-1))))</f>
        <v>0.76953873153323726</v>
      </c>
      <c r="J41">
        <f>IF($B41="1",'Alpha Ejection Calcs'!V41,IF('Alpha Ejection Compiler'!$B41="2",'Alpha Ejection Calcs'!AS41,IF($B41="3",'Alpha Ejection Calcs'!BP41,IF($B41="4",'Alpha Ejection Calcs'!CN41,-1))))</f>
        <v>0.76505350829721475</v>
      </c>
      <c r="K41">
        <f>IF($B41="1",'Alpha Ejection Calcs'!W41,IF('Alpha Ejection Compiler'!$B41="2",'Alpha Ejection Calcs'!AT41,IF($B41="3",'Alpha Ejection Calcs'!BQ41,IF($B41="4",'Alpha Ejection Calcs'!CO41,-1))))</f>
        <v>0.93475368957048588</v>
      </c>
      <c r="N41" s="459">
        <f t="shared" si="1"/>
        <v>9.8812872000000024E-6</v>
      </c>
      <c r="O41">
        <f>IF($B41="1",'Alpha Ejection Calcs'!Y41,IF('Alpha Ejection Compiler'!$B41="2",'Alpha Ejection Calcs'!AV41,IF($B41="3",'Alpha Ejection Calcs'!BS41,IF($B41="4",'Alpha Ejection Calcs'!CQ41,-1))))</f>
        <v>0.83297109673059855</v>
      </c>
      <c r="P41">
        <f>IF($B41="1",'Alpha Ejection Calcs'!Z41,IF('Alpha Ejection Compiler'!$B41="2",'Alpha Ejection Calcs'!AW41,IF($B41="3",'Alpha Ejection Calcs'!BT41,IF($B41="4",'Alpha Ejection Calcs'!CR41,-1))))</f>
        <v>0.80734346452544914</v>
      </c>
      <c r="Q41">
        <f>IF($B41="1",'Alpha Ejection Calcs'!AA41,IF('Alpha Ejection Compiler'!$B41="2",'Alpha Ejection Calcs'!AX41,IF($B41="3",'Alpha Ejection Calcs'!BU41,IF($B41="4",'Alpha Ejection Calcs'!CS41,-1))))</f>
        <v>0.80347779546989506</v>
      </c>
      <c r="R41">
        <f>IF($B41="1",'Alpha Ejection Calcs'!AB41,IF('Alpha Ejection Compiler'!$B41="2",'Alpha Ejection Calcs'!AY41,IF($B41="3",'Alpha Ejection Calcs'!BV41,IF($B41="4",'Alpha Ejection Calcs'!CT41,-1))))</f>
        <v>0.94747561186458462</v>
      </c>
      <c r="U41" s="459">
        <f t="shared" si="2"/>
        <v>7.5012782400000003E-6</v>
      </c>
      <c r="V41">
        <f>IF($B41="1",'Alpha Ejection Calcs'!AD41,IF('Alpha Ejection Compiler'!$B41="2",'Alpha Ejection Calcs'!BA41,IF($B41="3",'Alpha Ejection Calcs'!BX41,IF($B41="4",'Alpha Ejection Calcs'!CV41,-1))))</f>
        <v>0.81336097177433153</v>
      </c>
      <c r="W41">
        <f>IF($B41="1",'Alpha Ejection Calcs'!AE41,IF('Alpha Ejection Compiler'!$B41="2",'Alpha Ejection Calcs'!BB41,IF($B41="3",'Alpha Ejection Calcs'!BY41,IF($B41="4",'Alpha Ejection Calcs'!CW41,-1))))</f>
        <v>0.78507205000304658</v>
      </c>
      <c r="X41">
        <f>IF($B41="1",'Alpha Ejection Calcs'!AF41,IF('Alpha Ejection Compiler'!$B41="2",'Alpha Ejection Calcs'!BC41,IF($B41="3",'Alpha Ejection Calcs'!BZ41,IF($B41="4",'Alpha Ejection Calcs'!CX41,-1))))</f>
        <v>0.78074972341855398</v>
      </c>
      <c r="Y41">
        <f>IF($B41="1",'Alpha Ejection Calcs'!AG41,IF('Alpha Ejection Compiler'!$B41="2",'Alpha Ejection Calcs'!BD41,IF($B41="3",'Alpha Ejection Calcs'!CA41,IF($B41="4",'Alpha Ejection Calcs'!CY41,-1))))</f>
        <v>0.9397465983997858</v>
      </c>
      <c r="AB41" s="459">
        <f t="shared" si="3"/>
        <v>9.0312840000000007E-6</v>
      </c>
      <c r="AC41">
        <f>IF($B41="1",'Alpha Ejection Calcs'!AI41,IF('Alpha Ejection Compiler'!$B41="2",'Alpha Ejection Calcs'!BF41,IF($B41="3",'Alpha Ejection Calcs'!CC41,IF($B41="4",'Alpha Ejection Calcs'!DA41,-1))))</f>
        <v>0.83555253693370179</v>
      </c>
      <c r="AD41">
        <f>IF($B41="1",'Alpha Ejection Calcs'!AJ41,IF('Alpha Ejection Compiler'!$B41="2",'Alpha Ejection Calcs'!BG41,IF($B41="3",'Alpha Ejection Calcs'!CD41,IF($B41="4",'Alpha Ejection Calcs'!DB41,-1))))</f>
        <v>0.81029885883849606</v>
      </c>
      <c r="AE41">
        <f>IF($B41="1",'Alpha Ejection Calcs'!AK41,IF('Alpha Ejection Compiler'!$B41="2",'Alpha Ejection Calcs'!BH41,IF($B41="3",'Alpha Ejection Calcs'!CE41,IF($B41="4",'Alpha Ejection Calcs'!DC41,-1))))</f>
        <v>0.80642720228190568</v>
      </c>
      <c r="AF41">
        <f>IF($B41="1",'Alpha Ejection Calcs'!AL41,IF('Alpha Ejection Compiler'!$B41="2",'Alpha Ejection Calcs'!BI41,IF($B41="3",'Alpha Ejection Calcs'!CF41,IF($B41="4",'Alpha Ejection Calcs'!DD41,-1))))</f>
        <v>0.94736656235436911</v>
      </c>
    </row>
    <row r="42" spans="1:32">
      <c r="A42" t="str">
        <f>'Picking Information'!E45</f>
        <v>FCTB_22</v>
      </c>
      <c r="B42" s="457" t="str">
        <f>'Picking Information'!B45</f>
        <v>3</v>
      </c>
      <c r="C42" s="457"/>
      <c r="D42">
        <f>IF($B42="1",'Alpha Ejection Calcs'!M42,IF('Alpha Ejection Compiler'!$B42="2",'Alpha Ejection Calcs'!AO42,IF($B42="3",'Alpha Ejection Calcs'!BM42,IF($B42="4",'Alpha Ejection Calcs'!CJ42,-1))))</f>
        <v>2510103.666666667</v>
      </c>
      <c r="E42">
        <f>IF($B42="1",'Alpha Ejection Calcs'!S42,IF('Alpha Ejection Compiler'!$B42="2",'Alpha Ejection Calcs'!AP42,IF($B42="3",'Alpha Ejection Calcs'!BK42,IF($B42="4",'Alpha Ejection Calcs'!CH42,-1))))</f>
        <v>71.881215563442979</v>
      </c>
      <c r="F42"/>
      <c r="G42" s="459">
        <f t="shared" si="0"/>
        <v>8.0323317333333337E-6</v>
      </c>
      <c r="H42">
        <f>IF($B42="1",'Alpha Ejection Calcs'!T42,IF('Alpha Ejection Compiler'!$B42="2",'Alpha Ejection Calcs'!AQ42,IF($B42="3",'Alpha Ejection Calcs'!BN42,IF($B42="4",'Alpha Ejection Calcs'!CL42,-1))))</f>
        <v>0.8120967759186607</v>
      </c>
      <c r="I42">
        <f>IF($B42="1",'Alpha Ejection Calcs'!U42,IF('Alpha Ejection Compiler'!$B42="2",'Alpha Ejection Calcs'!AR42,IF($B42="3",'Alpha Ejection Calcs'!BO42,IF($B42="4",'Alpha Ejection Calcs'!CM42,-1))))</f>
        <v>0.78376782488927321</v>
      </c>
      <c r="J42">
        <f>IF($B42="1",'Alpha Ejection Calcs'!V42,IF('Alpha Ejection Compiler'!$B42="2",'Alpha Ejection Calcs'!AS42,IF($B42="3",'Alpha Ejection Calcs'!BP42,IF($B42="4",'Alpha Ejection Calcs'!CN42,-1))))</f>
        <v>0.77954083820815068</v>
      </c>
      <c r="K42">
        <f>IF($B42="1",'Alpha Ejection Calcs'!W42,IF('Alpha Ejection Compiler'!$B42="2",'Alpha Ejection Calcs'!AT42,IF($B42="3",'Alpha Ejection Calcs'!BQ42,IF($B42="4",'Alpha Ejection Calcs'!CO42,-1))))</f>
        <v>0.93895777694245564</v>
      </c>
      <c r="N42" s="459">
        <f t="shared" si="1"/>
        <v>1.1671982050000003E-5</v>
      </c>
      <c r="O42">
        <f>IF($B42="1",'Alpha Ejection Calcs'!Y42,IF('Alpha Ejection Compiler'!$B42="2",'Alpha Ejection Calcs'!AV42,IF($B42="3",'Alpha Ejection Calcs'!BS42,IF($B42="4",'Alpha Ejection Calcs'!CQ42,-1))))</f>
        <v>0.84346517060943371</v>
      </c>
      <c r="P42">
        <f>IF($B42="1",'Alpha Ejection Calcs'!Z42,IF('Alpha Ejection Compiler'!$B42="2",'Alpha Ejection Calcs'!AW42,IF($B42="3",'Alpha Ejection Calcs'!BT42,IF($B42="4",'Alpha Ejection Calcs'!CR42,-1))))</f>
        <v>0.81936477022333187</v>
      </c>
      <c r="Q42">
        <f>IF($B42="1",'Alpha Ejection Calcs'!AA42,IF('Alpha Ejection Compiler'!$B42="2",'Alpha Ejection Calcs'!AX42,IF($B42="3",'Alpha Ejection Calcs'!BU42,IF($B42="4",'Alpha Ejection Calcs'!CS42,-1))))</f>
        <v>0.81572736196412088</v>
      </c>
      <c r="R42">
        <f>IF($B42="1",'Alpha Ejection Calcs'!AB42,IF('Alpha Ejection Compiler'!$B42="2",'Alpha Ejection Calcs'!AY42,IF($B42="3",'Alpha Ejection Calcs'!BV42,IF($B42="4",'Alpha Ejection Calcs'!CT42,-1))))</f>
        <v>0.95086996166707372</v>
      </c>
      <c r="U42" s="459">
        <f t="shared" si="2"/>
        <v>8.8606659433333332E-6</v>
      </c>
      <c r="V42">
        <f>IF($B42="1",'Alpha Ejection Calcs'!AD42,IF('Alpha Ejection Compiler'!$B42="2",'Alpha Ejection Calcs'!BA42,IF($B42="3",'Alpha Ejection Calcs'!BX42,IF($B42="4",'Alpha Ejection Calcs'!CV42,-1))))</f>
        <v>0.82502584437970206</v>
      </c>
      <c r="W42">
        <f>IF($B42="1",'Alpha Ejection Calcs'!AE42,IF('Alpha Ejection Compiler'!$B42="2",'Alpha Ejection Calcs'!BB42,IF($B42="3",'Alpha Ejection Calcs'!BY42,IF($B42="4",'Alpha Ejection Calcs'!CW42,-1))))</f>
        <v>0.79840067581355778</v>
      </c>
      <c r="X42">
        <f>IF($B42="1",'Alpha Ejection Calcs'!AF42,IF('Alpha Ejection Compiler'!$B42="2",'Alpha Ejection Calcs'!BC42,IF($B42="3",'Alpha Ejection Calcs'!BZ42,IF($B42="4",'Alpha Ejection Calcs'!CX42,-1))))</f>
        <v>0.79432986309507425</v>
      </c>
      <c r="Y42">
        <f>IF($B42="1",'Alpha Ejection Calcs'!AG42,IF('Alpha Ejection Compiler'!$B42="2",'Alpha Ejection Calcs'!BD42,IF($B42="3",'Alpha Ejection Calcs'!CA42,IF($B42="4",'Alpha Ejection Calcs'!CY42,-1))))</f>
        <v>0.94363348484764897</v>
      </c>
      <c r="AB42" s="459">
        <f t="shared" si="3"/>
        <v>1.0667940583333335E-5</v>
      </c>
      <c r="AC42">
        <f>IF($B42="1",'Alpha Ejection Calcs'!AI42,IF('Alpha Ejection Compiler'!$B42="2",'Alpha Ejection Calcs'!BF42,IF($B42="3",'Alpha Ejection Calcs'!CC42,IF($B42="4",'Alpha Ejection Calcs'!DA42,-1))))</f>
        <v>0.84589145120190012</v>
      </c>
      <c r="AD42">
        <f>IF($B42="1",'Alpha Ejection Calcs'!AJ42,IF('Alpha Ejection Compiler'!$B42="2",'Alpha Ejection Calcs'!BG42,IF($B42="3",'Alpha Ejection Calcs'!CD42,IF($B42="4",'Alpha Ejection Calcs'!DB42,-1))))</f>
        <v>0.82214527692853223</v>
      </c>
      <c r="AE42">
        <f>IF($B42="1",'Alpha Ejection Calcs'!AK42,IF('Alpha Ejection Compiler'!$B42="2",'Alpha Ejection Calcs'!BH42,IF($B42="3",'Alpha Ejection Calcs'!CE42,IF($B42="4",'Alpha Ejection Calcs'!DC42,-1))))</f>
        <v>0.81850266224303769</v>
      </c>
      <c r="AF42">
        <f>IF($B42="1",'Alpha Ejection Calcs'!AL42,IF('Alpha Ejection Compiler'!$B42="2",'Alpha Ejection Calcs'!BI42,IF($B42="3",'Alpha Ejection Calcs'!CF42,IF($B42="4",'Alpha Ejection Calcs'!DD42,-1))))</f>
        <v>0.95076787409998287</v>
      </c>
    </row>
    <row r="43" spans="1:32">
      <c r="A43" t="str">
        <f>'Picking Information'!E46</f>
        <v>FCTB_23</v>
      </c>
      <c r="B43" s="457" t="str">
        <f>'Picking Information'!B46</f>
        <v>3</v>
      </c>
      <c r="C43" s="457"/>
      <c r="D43">
        <f>IF($B43="1",'Alpha Ejection Calcs'!M43,IF('Alpha Ejection Compiler'!$B43="2",'Alpha Ejection Calcs'!AO43,IF($B43="3",'Alpha Ejection Calcs'!BM43,IF($B43="4",'Alpha Ejection Calcs'!CJ43,-1))))</f>
        <v>982830.66666666663</v>
      </c>
      <c r="E43">
        <f>IF($B43="1",'Alpha Ejection Calcs'!S43,IF('Alpha Ejection Compiler'!$B43="2",'Alpha Ejection Calcs'!AP43,IF($B43="3",'Alpha Ejection Calcs'!BK43,IF($B43="4",'Alpha Ejection Calcs'!CH43,-1))))</f>
        <v>51.131366303504784</v>
      </c>
      <c r="F43"/>
      <c r="G43" s="459">
        <f t="shared" si="0"/>
        <v>3.1450581333333331E-6</v>
      </c>
      <c r="H43">
        <f>IF($B43="1",'Alpha Ejection Calcs'!T43,IF('Alpha Ejection Compiler'!$B43="2",'Alpha Ejection Calcs'!AQ43,IF($B43="3",'Alpha Ejection Calcs'!BN43,IF($B43="4",'Alpha Ejection Calcs'!CL43,-1))))</f>
        <v>0.74061791871927196</v>
      </c>
      <c r="I43">
        <f>IF($B43="1",'Alpha Ejection Calcs'!U43,IF('Alpha Ejection Compiler'!$B43="2",'Alpha Ejection Calcs'!AR43,IF($B43="3",'Alpha Ejection Calcs'!BO43,IF($B43="4",'Alpha Ejection Calcs'!CM43,-1))))</f>
        <v>0.70243136862932243</v>
      </c>
      <c r="J43">
        <f>IF($B43="1",'Alpha Ejection Calcs'!V43,IF('Alpha Ejection Compiler'!$B43="2",'Alpha Ejection Calcs'!AS43,IF($B43="3",'Alpha Ejection Calcs'!BP43,IF($B43="4",'Alpha Ejection Calcs'!CN43,-1))))</f>
        <v>0.69675652789030973</v>
      </c>
      <c r="K43">
        <f>IF($B43="1",'Alpha Ejection Calcs'!W43,IF('Alpha Ejection Compiler'!$B43="2",'Alpha Ejection Calcs'!AT43,IF($B43="3",'Alpha Ejection Calcs'!BQ43,IF($B43="4",'Alpha Ejection Calcs'!CO43,-1))))</f>
        <v>0.91466053312296991</v>
      </c>
      <c r="N43" s="459">
        <f t="shared" si="1"/>
        <v>4.5701625999999997E-6</v>
      </c>
      <c r="O43">
        <f>IF($B43="1",'Alpha Ejection Calcs'!Y43,IF('Alpha Ejection Compiler'!$B43="2",'Alpha Ejection Calcs'!AV43,IF($B43="3",'Alpha Ejection Calcs'!BS43,IF($B43="4",'Alpha Ejection Calcs'!CQ43,-1))))</f>
        <v>0.78320436126755344</v>
      </c>
      <c r="P43">
        <f>IF($B43="1",'Alpha Ejection Calcs'!Z43,IF('Alpha Ejection Compiler'!$B43="2",'Alpha Ejection Calcs'!AW43,IF($B43="3",'Alpha Ejection Calcs'!BT43,IF($B43="4",'Alpha Ejection Calcs'!CR43,-1))))</f>
        <v>0.75045730746182604</v>
      </c>
      <c r="Q43">
        <f>IF($B43="1",'Alpha Ejection Calcs'!AA43,IF('Alpha Ejection Compiler'!$B43="2",'Alpha Ejection Calcs'!AX43,IF($B43="3",'Alpha Ejection Calcs'!BU43,IF($B43="4",'Alpha Ejection Calcs'!CS43,-1))))</f>
        <v>0.74553086892897424</v>
      </c>
      <c r="R43">
        <f>IF($B43="1",'Alpha Ejection Calcs'!AB43,IF('Alpha Ejection Compiler'!$B43="2",'Alpha Ejection Calcs'!AY43,IF($B43="3",'Alpha Ejection Calcs'!BV43,IF($B43="4",'Alpha Ejection Calcs'!CT43,-1))))</f>
        <v>0.93123806031347789</v>
      </c>
      <c r="U43" s="459">
        <f t="shared" si="2"/>
        <v>3.4693922533333328E-6</v>
      </c>
      <c r="V43">
        <f>IF($B43="1",'Alpha Ejection Calcs'!AD43,IF('Alpha Ejection Compiler'!$B43="2",'Alpha Ejection Calcs'!BA43,IF($B43="3",'Alpha Ejection Calcs'!BX43,IF($B43="4",'Alpha Ejection Calcs'!CV43,-1))))</f>
        <v>0.75813298061095746</v>
      </c>
      <c r="W43">
        <f>IF($B43="1",'Alpha Ejection Calcs'!AE43,IF('Alpha Ejection Compiler'!$B43="2",'Alpha Ejection Calcs'!BB43,IF($B43="3",'Alpha Ejection Calcs'!BY43,IF($B43="4",'Alpha Ejection Calcs'!CW43,-1))))</f>
        <v>0.72212282691806573</v>
      </c>
      <c r="X43">
        <f>IF($B43="1",'Alpha Ejection Calcs'!AF43,IF('Alpha Ejection Compiler'!$B43="2",'Alpha Ejection Calcs'!BC43,IF($B43="3",'Alpha Ejection Calcs'!BZ43,IF($B43="4",'Alpha Ejection Calcs'!CX43,-1))))</f>
        <v>0.71663754227059484</v>
      </c>
      <c r="Y43">
        <f>IF($B43="1",'Alpha Ejection Calcs'!AG43,IF('Alpha Ejection Compiler'!$B43="2",'Alpha Ejection Calcs'!BD43,IF($B43="3",'Alpha Ejection Calcs'!CA43,IF($B43="4",'Alpha Ejection Calcs'!CY43,-1))))</f>
        <v>0.92116293962433748</v>
      </c>
      <c r="AB43" s="459">
        <f t="shared" si="3"/>
        <v>4.1770303333333327E-6</v>
      </c>
      <c r="AC43">
        <f>IF($B43="1",'Alpha Ejection Calcs'!AI43,IF('Alpha Ejection Compiler'!$B43="2",'Alpha Ejection Calcs'!BF43,IF($B43="3",'Alpha Ejection Calcs'!CC43,IF($B43="4",'Alpha Ejection Calcs'!DA43,-1))))</f>
        <v>0.78651117614315813</v>
      </c>
      <c r="AD43">
        <f>IF($B43="1",'Alpha Ejection Calcs'!AJ43,IF('Alpha Ejection Compiler'!$B43="2",'Alpha Ejection Calcs'!BG43,IF($B43="3",'Alpha Ejection Calcs'!CD43,IF($B43="4",'Alpha Ejection Calcs'!DB43,-1))))</f>
        <v>0.75422603264821275</v>
      </c>
      <c r="AE43">
        <f>IF($B43="1",'Alpha Ejection Calcs'!AK43,IF('Alpha Ejection Compiler'!$B43="2",'Alpha Ejection Calcs'!BH43,IF($B43="3",'Alpha Ejection Calcs'!CE43,IF($B43="4",'Alpha Ejection Calcs'!DC43,-1))))</f>
        <v>0.7492893003950627</v>
      </c>
      <c r="AF43">
        <f>IF($B43="1",'Alpha Ejection Calcs'!AL43,IF('Alpha Ejection Compiler'!$B43="2",'Alpha Ejection Calcs'!BI43,IF($B43="3",'Alpha Ejection Calcs'!CF43,IF($B43="4",'Alpha Ejection Calcs'!DD43,-1))))</f>
        <v>0.93109583027213982</v>
      </c>
    </row>
    <row r="44" spans="1:32">
      <c r="A44" t="str">
        <f>'Picking Information'!E47</f>
        <v>FCTB_25</v>
      </c>
      <c r="B44" s="457" t="str">
        <f>'Picking Information'!B47</f>
        <v>3</v>
      </c>
      <c r="C44" s="457"/>
      <c r="D44">
        <f>IF($B44="1",'Alpha Ejection Calcs'!M44,IF('Alpha Ejection Compiler'!$B44="2",'Alpha Ejection Calcs'!AO44,IF($B44="3",'Alpha Ejection Calcs'!BM44,IF($B44="4",'Alpha Ejection Calcs'!CJ44,-1))))</f>
        <v>1106617.3333333333</v>
      </c>
      <c r="E44">
        <f>IF($B44="1",'Alpha Ejection Calcs'!S44,IF('Alpha Ejection Compiler'!$B44="2",'Alpha Ejection Calcs'!AP44,IF($B44="3",'Alpha Ejection Calcs'!BK44,IF($B44="4",'Alpha Ejection Calcs'!CH44,-1))))</f>
        <v>52.167592501916232</v>
      </c>
      <c r="F44"/>
      <c r="G44" s="459">
        <f t="shared" si="0"/>
        <v>3.5411754666666668E-6</v>
      </c>
      <c r="H44">
        <f>IF($B44="1",'Alpha Ejection Calcs'!T44,IF('Alpha Ejection Compiler'!$B44="2",'Alpha Ejection Calcs'!AQ44,IF($B44="3",'Alpha Ejection Calcs'!BN44,IF($B44="4",'Alpha Ejection Calcs'!CL44,-1))))</f>
        <v>0.74537818238194886</v>
      </c>
      <c r="I44">
        <f>IF($B44="1",'Alpha Ejection Calcs'!U44,IF('Alpha Ejection Compiler'!$B44="2",'Alpha Ejection Calcs'!AR44,IF($B44="3",'Alpha Ejection Calcs'!BO44,IF($B44="4",'Alpha Ejection Calcs'!CM44,-1))))</f>
        <v>0.70781563699549044</v>
      </c>
      <c r="J44">
        <f>IF($B44="1",'Alpha Ejection Calcs'!V44,IF('Alpha Ejection Compiler'!$B44="2",'Alpha Ejection Calcs'!AS44,IF($B44="3",'Alpha Ejection Calcs'!BP44,IF($B44="4",'Alpha Ejection Calcs'!CN44,-1))))</f>
        <v>0.7022315590697068</v>
      </c>
      <c r="K44">
        <f>IF($B44="1",'Alpha Ejection Calcs'!W44,IF('Alpha Ejection Compiler'!$B44="2",'Alpha Ejection Calcs'!AT44,IF($B44="3",'Alpha Ejection Calcs'!BQ44,IF($B44="4",'Alpha Ejection Calcs'!CO44,-1))))</f>
        <v>0.91631671102088197</v>
      </c>
      <c r="N44" s="459">
        <f t="shared" si="1"/>
        <v>5.1457706E-6</v>
      </c>
      <c r="O44">
        <f>IF($B44="1",'Alpha Ejection Calcs'!Y44,IF('Alpha Ejection Compiler'!$B44="2",'Alpha Ejection Calcs'!AV44,IF($B44="3",'Alpha Ejection Calcs'!BS44,IF($B44="4",'Alpha Ejection Calcs'!CQ44,-1))))</f>
        <v>0.78724279887227289</v>
      </c>
      <c r="P44">
        <f>IF($B44="1",'Alpha Ejection Calcs'!Z44,IF('Alpha Ejection Compiler'!$B44="2",'Alpha Ejection Calcs'!AW44,IF($B44="3",'Alpha Ejection Calcs'!BT44,IF($B44="4",'Alpha Ejection Calcs'!CR44,-1))))</f>
        <v>0.75505316008752799</v>
      </c>
      <c r="Q44">
        <f>IF($B44="1",'Alpha Ejection Calcs'!AA44,IF('Alpha Ejection Compiler'!$B44="2",'Alpha Ejection Calcs'!AX44,IF($B44="3",'Alpha Ejection Calcs'!BU44,IF($B44="4",'Alpha Ejection Calcs'!CS44,-1))))</f>
        <v>0.75020922099788356</v>
      </c>
      <c r="R44">
        <f>IF($B44="1",'Alpha Ejection Calcs'!AB44,IF('Alpha Ejection Compiler'!$B44="2",'Alpha Ejection Calcs'!AY44,IF($B44="3",'Alpha Ejection Calcs'!BV44,IF($B44="4",'Alpha Ejection Calcs'!CT44,-1))))</f>
        <v>0.93257880728947751</v>
      </c>
      <c r="U44" s="459">
        <f t="shared" si="2"/>
        <v>3.9063591866666661E-6</v>
      </c>
      <c r="V44">
        <f>IF($B44="1",'Alpha Ejection Calcs'!AD44,IF('Alpha Ejection Compiler'!$B44="2",'Alpha Ejection Calcs'!BA44,IF($B44="3",'Alpha Ejection Calcs'!BX44,IF($B44="4",'Alpha Ejection Calcs'!CV44,-1))))</f>
        <v>0.76259957708510651</v>
      </c>
      <c r="W44">
        <f>IF($B44="1",'Alpha Ejection Calcs'!AE44,IF('Alpha Ejection Compiler'!$B44="2",'Alpha Ejection Calcs'!BB44,IF($B44="3",'Alpha Ejection Calcs'!BY44,IF($B44="4",'Alpha Ejection Calcs'!CW44,-1))))</f>
        <v>0.72718815779822088</v>
      </c>
      <c r="X44">
        <f>IF($B44="1",'Alpha Ejection Calcs'!AF44,IF('Alpha Ejection Compiler'!$B44="2",'Alpha Ejection Calcs'!BC44,IF($B44="3",'Alpha Ejection Calcs'!BZ44,IF($B44="4",'Alpha Ejection Calcs'!CX44,-1))))</f>
        <v>0.72179233287421696</v>
      </c>
      <c r="Y44">
        <f>IF($B44="1",'Alpha Ejection Calcs'!AG44,IF('Alpha Ejection Compiler'!$B44="2",'Alpha Ejection Calcs'!BD44,IF($B44="3",'Alpha Ejection Calcs'!CA44,IF($B44="4",'Alpha Ejection Calcs'!CY44,-1))))</f>
        <v>0.92269576673706533</v>
      </c>
      <c r="AB44" s="459">
        <f t="shared" si="3"/>
        <v>4.7031236666666666E-6</v>
      </c>
      <c r="AC44">
        <f>IF($B44="1",'Alpha Ejection Calcs'!AI44,IF('Alpha Ejection Compiler'!$B44="2",'Alpha Ejection Calcs'!BF44,IF($B44="3",'Alpha Ejection Calcs'!CC44,IF($B44="4",'Alpha Ejection Calcs'!DA44,-1))))</f>
        <v>0.79049247284657653</v>
      </c>
      <c r="AD44">
        <f>IF($B44="1",'Alpha Ejection Calcs'!AJ44,IF('Alpha Ejection Compiler'!$B44="2",'Alpha Ejection Calcs'!BG44,IF($B44="3",'Alpha Ejection Calcs'!CD44,IF($B44="4",'Alpha Ejection Calcs'!DB44,-1))))</f>
        <v>0.7587585296768613</v>
      </c>
      <c r="AE44">
        <f>IF($B44="1",'Alpha Ejection Calcs'!AK44,IF('Alpha Ejection Compiler'!$B44="2",'Alpha Ejection Calcs'!BH44,IF($B44="3",'Alpha Ejection Calcs'!CE44,IF($B44="4",'Alpha Ejection Calcs'!DC44,-1))))</f>
        <v>0.75390474548885944</v>
      </c>
      <c r="AF44">
        <f>IF($B44="1",'Alpha Ejection Calcs'!AL44,IF('Alpha Ejection Compiler'!$B44="2",'Alpha Ejection Calcs'!BI44,IF($B44="3",'Alpha Ejection Calcs'!CF44,IF($B44="4",'Alpha Ejection Calcs'!DD44,-1))))</f>
        <v>0.93243929685060611</v>
      </c>
    </row>
    <row r="45" spans="1:32">
      <c r="A45" t="str">
        <f>'Picking Information'!E48</f>
        <v>GMG_1_1</v>
      </c>
      <c r="B45" s="457" t="str">
        <f>'Picking Information'!B48</f>
        <v>3</v>
      </c>
      <c r="C45" s="457"/>
      <c r="D45">
        <f>IF($B45="1",'Alpha Ejection Calcs'!M45,IF('Alpha Ejection Compiler'!$B45="2",'Alpha Ejection Calcs'!AO45,IF($B45="3",'Alpha Ejection Calcs'!BM45,IF($B45="4",'Alpha Ejection Calcs'!CJ45,-1))))</f>
        <v>659774620.18049979</v>
      </c>
      <c r="E45">
        <f>IF($B45="1",'Alpha Ejection Calcs'!S45,IF('Alpha Ejection Compiler'!$B45="2",'Alpha Ejection Calcs'!AP45,IF($B45="3",'Alpha Ejection Calcs'!BK45,IF($B45="4",'Alpha Ejection Calcs'!CH45,-1))))</f>
        <v>458.0266946616739</v>
      </c>
      <c r="F45"/>
      <c r="G45" s="459">
        <f t="shared" si="0"/>
        <v>2.1112787845775994E-3</v>
      </c>
      <c r="H45">
        <f>IF($B45="1",'Alpha Ejection Calcs'!T45,IF('Alpha Ejection Compiler'!$B45="2",'Alpha Ejection Calcs'!AQ45,IF($B45="3",'Alpha Ejection Calcs'!BN45,IF($B45="4",'Alpha Ejection Calcs'!CL45,-1))))</f>
        <v>0.96941727600780658</v>
      </c>
      <c r="I45">
        <f>IF($B45="1",'Alpha Ejection Calcs'!U45,IF('Alpha Ejection Compiler'!$B45="2",'Alpha Ejection Calcs'!AR45,IF($B45="3",'Alpha Ejection Calcs'!BO45,IF($B45="4",'Alpha Ejection Calcs'!CM45,-1))))</f>
        <v>0.96459604688546174</v>
      </c>
      <c r="J45">
        <f>IF($B45="1",'Alpha Ejection Calcs'!V45,IF('Alpha Ejection Compiler'!$B45="2",'Alpha Ejection Calcs'!AS45,IF($B45="3",'Alpha Ejection Calcs'!BP45,IF($B45="4",'Alpha Ejection Calcs'!CN45,-1))))</f>
        <v>0.96387139710997161</v>
      </c>
      <c r="K45">
        <f>IF($B45="1",'Alpha Ejection Calcs'!W45,IF('Alpha Ejection Compiler'!$B45="2",'Alpha Ejection Calcs'!AT45,IF($B45="3",'Alpha Ejection Calcs'!BQ45,IF($B45="4",'Alpha Ejection Calcs'!CO45,-1))))</f>
        <v>0.99031152206955708</v>
      </c>
      <c r="N45" s="459">
        <f t="shared" si="1"/>
        <v>3.067951983839324E-3</v>
      </c>
      <c r="O45">
        <f>IF($B45="1",'Alpha Ejection Calcs'!Y45,IF('Alpha Ejection Compiler'!$B45="2",'Alpha Ejection Calcs'!AV45,IF($B45="3",'Alpha Ejection Calcs'!BS45,IF($B45="4",'Alpha Ejection Calcs'!CQ45,-1))))</f>
        <v>0.97468641403070755</v>
      </c>
      <c r="P45">
        <f>IF($B45="1",'Alpha Ejection Calcs'!Z45,IF('Alpha Ejection Compiler'!$B45="2",'Alpha Ejection Calcs'!AW45,IF($B45="3",'Alpha Ejection Calcs'!BT45,IF($B45="4",'Alpha Ejection Calcs'!CR45,-1))))</f>
        <v>0.97064449397930186</v>
      </c>
      <c r="Q45">
        <f>IF($B45="1",'Alpha Ejection Calcs'!AA45,IF('Alpha Ejection Compiler'!$B45="2",'Alpha Ejection Calcs'!AX45,IF($B45="3",'Alpha Ejection Calcs'!BU45,IF($B45="4",'Alpha Ejection Calcs'!CS45,-1))))</f>
        <v>0.97003079607098208</v>
      </c>
      <c r="R45">
        <f>IF($B45="1",'Alpha Ejection Calcs'!AB45,IF('Alpha Ejection Compiler'!$B45="2",'Alpha Ejection Calcs'!AY45,IF($B45="3",'Alpha Ejection Calcs'!BV45,IF($B45="4",'Alpha Ejection Calcs'!CT45,-1))))</f>
        <v>0.99221964718317712</v>
      </c>
      <c r="U45" s="459">
        <f t="shared" si="2"/>
        <v>2.3290044092371641E-3</v>
      </c>
      <c r="V45">
        <f>IF($B45="1",'Alpha Ejection Calcs'!AD45,IF('Alpha Ejection Compiler'!$B45="2",'Alpha Ejection Calcs'!BA45,IF($B45="3",'Alpha Ejection Calcs'!BX45,IF($B45="4",'Alpha Ejection Calcs'!CV45,-1))))</f>
        <v>0.97159769315820288</v>
      </c>
      <c r="W45">
        <f>IF($B45="1",'Alpha Ejection Calcs'!AE45,IF('Alpha Ejection Compiler'!$B45="2",'Alpha Ejection Calcs'!BB45,IF($B45="3",'Alpha Ejection Calcs'!BY45,IF($B45="4",'Alpha Ejection Calcs'!CW45,-1))))</f>
        <v>0.96709397178140333</v>
      </c>
      <c r="X45">
        <f>IF($B45="1",'Alpha Ejection Calcs'!AF45,IF('Alpha Ejection Compiler'!$B45="2",'Alpha Ejection Calcs'!BC45,IF($B45="3",'Alpha Ejection Calcs'!BZ45,IF($B45="4",'Alpha Ejection Calcs'!CX45,-1))))</f>
        <v>0.96640070249554666</v>
      </c>
      <c r="Y45">
        <f>IF($B45="1",'Alpha Ejection Calcs'!AG45,IF('Alpha Ejection Compiler'!$B45="2",'Alpha Ejection Calcs'!BD45,IF($B45="3",'Alpha Ejection Calcs'!CA45,IF($B45="4",'Alpha Ejection Calcs'!CY45,-1))))</f>
        <v>0.99106152398302161</v>
      </c>
      <c r="AB45" s="459">
        <f t="shared" si="3"/>
        <v>2.8040421357671238E-3</v>
      </c>
      <c r="AC45">
        <f>IF($B45="1",'Alpha Ejection Calcs'!AI45,IF('Alpha Ejection Compiler'!$B45="2",'Alpha Ejection Calcs'!BF45,IF($B45="3",'Alpha Ejection Calcs'!CC45,IF($B45="4",'Alpha Ejection Calcs'!DA45,-1))))</f>
        <v>0.97509102940335735</v>
      </c>
      <c r="AD45">
        <f>IF($B45="1",'Alpha Ejection Calcs'!AJ45,IF('Alpha Ejection Compiler'!$B45="2",'Alpha Ejection Calcs'!BG45,IF($B45="3",'Alpha Ejection Calcs'!CD45,IF($B45="4",'Alpha Ejection Calcs'!DB45,-1))))</f>
        <v>0.97111296203437525</v>
      </c>
      <c r="AE45">
        <f>IF($B45="1",'Alpha Ejection Calcs'!AK45,IF('Alpha Ejection Compiler'!$B45="2",'Alpha Ejection Calcs'!BH45,IF($B45="3",'Alpha Ejection Calcs'!CE45,IF($B45="4",'Alpha Ejection Calcs'!DC45,-1))))</f>
        <v>0.97049912840212971</v>
      </c>
      <c r="AF45">
        <f>IF($B45="1",'Alpha Ejection Calcs'!AL45,IF('Alpha Ejection Compiler'!$B45="2",'Alpha Ejection Calcs'!BI45,IF($B45="3",'Alpha Ejection Calcs'!CF45,IF($B45="4",'Alpha Ejection Calcs'!DD45,-1))))</f>
        <v>0.99220333127815785</v>
      </c>
    </row>
    <row r="46" spans="1:32">
      <c r="A46" t="str">
        <f>'Picking Information'!E49</f>
        <v>GMG_1_2</v>
      </c>
      <c r="B46" s="457" t="str">
        <f>'Picking Information'!B49</f>
        <v>3</v>
      </c>
      <c r="C46" s="457"/>
      <c r="D46">
        <f>IF($B46="1",'Alpha Ejection Calcs'!M46,IF('Alpha Ejection Compiler'!$B46="2",'Alpha Ejection Calcs'!AO46,IF($B46="3",'Alpha Ejection Calcs'!BM46,IF($B46="4",'Alpha Ejection Calcs'!CJ46,-1))))</f>
        <v>2676470721.3405008</v>
      </c>
      <c r="E46">
        <f>IF($B46="1",'Alpha Ejection Calcs'!S46,IF('Alpha Ejection Compiler'!$B46="2",'Alpha Ejection Calcs'!AP46,IF($B46="3",'Alpha Ejection Calcs'!BK46,IF($B46="4",'Alpha Ejection Calcs'!CH46,-1))))</f>
        <v>746.87175249836832</v>
      </c>
      <c r="F46"/>
      <c r="G46" s="459">
        <f t="shared" si="0"/>
        <v>8.564706308289604E-3</v>
      </c>
      <c r="H46">
        <f>IF($B46="1",'Alpha Ejection Calcs'!T46,IF('Alpha Ejection Compiler'!$B46="2",'Alpha Ejection Calcs'!AQ46,IF($B46="3",'Alpha Ejection Calcs'!BN46,IF($B46="4",'Alpha Ejection Calcs'!CL46,-1))))</f>
        <v>0.98118988438264065</v>
      </c>
      <c r="I46">
        <f>IF($B46="1",'Alpha Ejection Calcs'!U46,IF('Alpha Ejection Compiler'!$B46="2",'Alpha Ejection Calcs'!AR46,IF($B46="3",'Alpha Ejection Calcs'!BO46,IF($B46="4",'Alpha Ejection Calcs'!CM46,-1))))</f>
        <v>0.97821435893323816</v>
      </c>
      <c r="J46">
        <f>IF($B46="1",'Alpha Ejection Calcs'!V46,IF('Alpha Ejection Compiler'!$B46="2",'Alpha Ejection Calcs'!AS46,IF($B46="3",'Alpha Ejection Calcs'!BP46,IF($B46="4",'Alpha Ejection Calcs'!CN46,-1))))</f>
        <v>0.97776688156824954</v>
      </c>
      <c r="K46">
        <f>IF($B46="1",'Alpha Ejection Calcs'!W46,IF('Alpha Ejection Compiler'!$B46="2",'Alpha Ejection Calcs'!AT46,IF($B46="3",'Alpha Ejection Calcs'!BQ46,IF($B46="4",'Alpha Ejection Calcs'!CO46,-1))))</f>
        <v>0.99405298115188612</v>
      </c>
      <c r="N46" s="459">
        <f t="shared" si="1"/>
        <v>1.244558885423333E-2</v>
      </c>
      <c r="O46">
        <f>IF($B46="1",'Alpha Ejection Calcs'!Y46,IF('Alpha Ejection Compiler'!$B46="2",'Alpha Ejection Calcs'!AV46,IF($B46="3",'Alpha Ejection Calcs'!BS46,IF($B46="4",'Alpha Ejection Calcs'!CQ46,-1))))</f>
        <v>0.98443863305657686</v>
      </c>
      <c r="P46">
        <f>IF($B46="1",'Alpha Ejection Calcs'!Z46,IF('Alpha Ejection Compiler'!$B46="2",'Alpha Ejection Calcs'!AW46,IF($B46="3",'Alpha Ejection Calcs'!BT46,IF($B46="4",'Alpha Ejection Calcs'!CR46,-1))))</f>
        <v>0.98194683891752865</v>
      </c>
      <c r="Q46">
        <f>IF($B46="1",'Alpha Ejection Calcs'!AA46,IF('Alpha Ejection Compiler'!$B46="2",'Alpha Ejection Calcs'!AX46,IF($B46="3",'Alpha Ejection Calcs'!BU46,IF($B46="4",'Alpha Ejection Calcs'!CS46,-1))))</f>
        <v>0.98156832954338447</v>
      </c>
      <c r="R46">
        <f>IF($B46="1",'Alpha Ejection Calcs'!AB46,IF('Alpha Ejection Compiler'!$B46="2",'Alpha Ejection Calcs'!AY46,IF($B46="3",'Alpha Ejection Calcs'!BV46,IF($B46="4",'Alpha Ejection Calcs'!CT46,-1))))</f>
        <v>0.99522510071524362</v>
      </c>
      <c r="U46" s="459">
        <f t="shared" si="2"/>
        <v>9.4479416463319685E-3</v>
      </c>
      <c r="V46">
        <f>IF($B46="1",'Alpha Ejection Calcs'!AD46,IF('Alpha Ejection Compiler'!$B46="2",'Alpha Ejection Calcs'!BA46,IF($B46="3",'Alpha Ejection Calcs'!BX46,IF($B46="4",'Alpha Ejection Calcs'!CV46,-1))))</f>
        <v>0.98253465177312194</v>
      </c>
      <c r="W46">
        <f>IF($B46="1",'Alpha Ejection Calcs'!AE46,IF('Alpha Ejection Compiler'!$B46="2",'Alpha Ejection Calcs'!BB46,IF($B46="3",'Alpha Ejection Calcs'!BY46,IF($B46="4",'Alpha Ejection Calcs'!CW46,-1))))</f>
        <v>0.97975635912835346</v>
      </c>
      <c r="X46">
        <f>IF($B46="1",'Alpha Ejection Calcs'!AF46,IF('Alpha Ejection Compiler'!$B46="2",'Alpha Ejection Calcs'!BC46,IF($B46="3",'Alpha Ejection Calcs'!BZ46,IF($B46="4",'Alpha Ejection Calcs'!CX46,-1))))</f>
        <v>0.97932847134743717</v>
      </c>
      <c r="Y46">
        <f>IF($B46="1",'Alpha Ejection Calcs'!AG46,IF('Alpha Ejection Compiler'!$B46="2",'Alpha Ejection Calcs'!BD46,IF($B46="3",'Alpha Ejection Calcs'!CA46,IF($B46="4",'Alpha Ejection Calcs'!CY46,-1))))</f>
        <v>0.99451374186642538</v>
      </c>
      <c r="AB46" s="459">
        <f t="shared" si="3"/>
        <v>1.1375000565697129E-2</v>
      </c>
      <c r="AC46">
        <f>IF($B46="1",'Alpha Ejection Calcs'!AI46,IF('Alpha Ejection Compiler'!$B46="2",'Alpha Ejection Calcs'!BF46,IF($B46="3",'Alpha Ejection Calcs'!CC46,IF($B46="4",'Alpha Ejection Calcs'!DA46,-1))))</f>
        <v>0.98468796533306058</v>
      </c>
      <c r="AD46">
        <f>IF($B46="1",'Alpha Ejection Calcs'!AJ46,IF('Alpha Ejection Compiler'!$B46="2",'Alpha Ejection Calcs'!BG46,IF($B46="3",'Alpha Ejection Calcs'!CD46,IF($B46="4",'Alpha Ejection Calcs'!DB46,-1))))</f>
        <v>0.98223574453638285</v>
      </c>
      <c r="AE46">
        <f>IF($B46="1",'Alpha Ejection Calcs'!AK46,IF('Alpha Ejection Compiler'!$B46="2",'Alpha Ejection Calcs'!BH46,IF($B46="3",'Alpha Ejection Calcs'!CE46,IF($B46="4",'Alpha Ejection Calcs'!DC46,-1))))</f>
        <v>0.98185718615727524</v>
      </c>
      <c r="AF46">
        <f>IF($B46="1",'Alpha Ejection Calcs'!AL46,IF('Alpha Ejection Compiler'!$B46="2",'Alpha Ejection Calcs'!BI46,IF($B46="3",'Alpha Ejection Calcs'!CF46,IF($B46="4",'Alpha Ejection Calcs'!DD46,-1))))</f>
        <v>0.99521508002010894</v>
      </c>
    </row>
    <row r="47" spans="1:32">
      <c r="A47" t="str">
        <f>'Picking Information'!E50</f>
        <v>GMG_1_3</v>
      </c>
      <c r="B47" s="457" t="str">
        <f>'Picking Information'!B50</f>
        <v>3</v>
      </c>
      <c r="C47" s="457"/>
      <c r="D47">
        <f>IF($B47="1",'Alpha Ejection Calcs'!M47,IF('Alpha Ejection Compiler'!$B47="2",'Alpha Ejection Calcs'!AO47,IF($B47="3",'Alpha Ejection Calcs'!BM47,IF($B47="4",'Alpha Ejection Calcs'!CJ47,-1))))</f>
        <v>2100565355.4706664</v>
      </c>
      <c r="E47">
        <f>IF($B47="1",'Alpha Ejection Calcs'!S47,IF('Alpha Ejection Compiler'!$B47="2",'Alpha Ejection Calcs'!AP47,IF($B47="3",'Alpha Ejection Calcs'!BK47,IF($B47="4",'Alpha Ejection Calcs'!CH47,-1))))</f>
        <v>697.84608004688141</v>
      </c>
      <c r="F47"/>
      <c r="G47" s="459">
        <f t="shared" si="0"/>
        <v>6.7218091375061328E-3</v>
      </c>
      <c r="H47">
        <f>IF($B47="1",'Alpha Ejection Calcs'!T47,IF('Alpha Ejection Compiler'!$B47="2",'Alpha Ejection Calcs'!AQ47,IF($B47="3",'Alpha Ejection Calcs'!BN47,IF($B47="4",'Alpha Ejection Calcs'!CL47,-1))))</f>
        <v>0.97987535408871052</v>
      </c>
      <c r="I47">
        <f>IF($B47="1",'Alpha Ejection Calcs'!U47,IF('Alpha Ejection Compiler'!$B47="2",'Alpha Ejection Calcs'!AR47,IF($B47="3",'Alpha Ejection Calcs'!BO47,IF($B47="4",'Alpha Ejection Calcs'!CM47,-1))))</f>
        <v>0.97669316909242487</v>
      </c>
      <c r="J47">
        <f>IF($B47="1",'Alpha Ejection Calcs'!V47,IF('Alpha Ejection Compiler'!$B47="2",'Alpha Ejection Calcs'!AS47,IF($B47="3",'Alpha Ejection Calcs'!BP47,IF($B47="4",'Alpha Ejection Calcs'!CN47,-1))))</f>
        <v>0.97621464363706556</v>
      </c>
      <c r="K47">
        <f>IF($B47="1",'Alpha Ejection Calcs'!W47,IF('Alpha Ejection Compiler'!$B47="2",'Alpha Ejection Calcs'!AT47,IF($B47="3",'Alpha Ejection Calcs'!BQ47,IF($B47="4",'Alpha Ejection Calcs'!CO47,-1))))</f>
        <v>0.99363587529615838</v>
      </c>
      <c r="N47" s="459">
        <f t="shared" si="1"/>
        <v>9.7676289029385993E-3</v>
      </c>
      <c r="O47">
        <f>IF($B47="1",'Alpha Ejection Calcs'!Y47,IF('Alpha Ejection Compiler'!$B47="2",'Alpha Ejection Calcs'!AV47,IF($B47="3",'Alpha Ejection Calcs'!BS47,IF($B47="4",'Alpha Ejection Calcs'!CQ47,-1))))</f>
        <v>0.9833501414348691</v>
      </c>
      <c r="P47">
        <f>IF($B47="1",'Alpha Ejection Calcs'!Z47,IF('Alpha Ejection Compiler'!$B47="2",'Alpha Ejection Calcs'!AW47,IF($B47="3",'Alpha Ejection Calcs'!BT47,IF($B47="4",'Alpha Ejection Calcs'!CR47,-1))))</f>
        <v>0.98068493784211819</v>
      </c>
      <c r="Q47">
        <f>IF($B47="1",'Alpha Ejection Calcs'!AA47,IF('Alpha Ejection Compiler'!$B47="2",'Alpha Ejection Calcs'!AX47,IF($B47="3",'Alpha Ejection Calcs'!BU47,IF($B47="4",'Alpha Ejection Calcs'!CS47,-1))))</f>
        <v>0.98028010877327643</v>
      </c>
      <c r="R47">
        <f>IF($B47="1",'Alpha Ejection Calcs'!AB47,IF('Alpha Ejection Compiler'!$B47="2",'Alpha Ejection Calcs'!AY47,IF($B47="3",'Alpha Ejection Calcs'!BV47,IF($B47="4",'Alpha Ejection Calcs'!CT47,-1))))</f>
        <v>0.99489009448408394</v>
      </c>
      <c r="U47" s="459">
        <f t="shared" si="2"/>
        <v>7.414995704811452E-3</v>
      </c>
      <c r="V47">
        <f>IF($B47="1",'Alpha Ejection Calcs'!AD47,IF('Alpha Ejection Compiler'!$B47="2",'Alpha Ejection Calcs'!BA47,IF($B47="3",'Alpha Ejection Calcs'!BX47,IF($B47="4",'Alpha Ejection Calcs'!CV47,-1))))</f>
        <v>0.9813136356419444</v>
      </c>
      <c r="W47">
        <f>IF($B47="1",'Alpha Ejection Calcs'!AE47,IF('Alpha Ejection Compiler'!$B47="2",'Alpha Ejection Calcs'!BB47,IF($B47="3",'Alpha Ejection Calcs'!BY47,IF($B47="4",'Alpha Ejection Calcs'!CW47,-1))))</f>
        <v>0.97834222188483821</v>
      </c>
      <c r="X47">
        <f>IF($B47="1",'Alpha Ejection Calcs'!AF47,IF('Alpha Ejection Compiler'!$B47="2",'Alpha Ejection Calcs'!BC47,IF($B47="3",'Alpha Ejection Calcs'!BZ47,IF($B47="4",'Alpha Ejection Calcs'!CX47,-1))))</f>
        <v>0.97788461868059506</v>
      </c>
      <c r="Y47">
        <f>IF($B47="1",'Alpha Ejection Calcs'!AG47,IF('Alpha Ejection Compiler'!$B47="2",'Alpha Ejection Calcs'!BD47,IF($B47="3",'Alpha Ejection Calcs'!CA47,IF($B47="4",'Alpha Ejection Calcs'!CY47,-1))))</f>
        <v>0.99412890299346524</v>
      </c>
      <c r="AB47" s="459">
        <f t="shared" si="3"/>
        <v>8.9274027607503317E-3</v>
      </c>
      <c r="AC47">
        <f>IF($B47="1",'Alpha Ejection Calcs'!AI47,IF('Alpha Ejection Compiler'!$B47="2",'Alpha Ejection Calcs'!BF47,IF($B47="3",'Alpha Ejection Calcs'!CC47,IF($B47="4",'Alpha Ejection Calcs'!DA47,-1))))</f>
        <v>0.98361683886890094</v>
      </c>
      <c r="AD47">
        <f>IF($B47="1",'Alpha Ejection Calcs'!AJ47,IF('Alpha Ejection Compiler'!$B47="2",'Alpha Ejection Calcs'!BG47,IF($B47="3",'Alpha Ejection Calcs'!CD47,IF($B47="4",'Alpha Ejection Calcs'!DB47,-1))))</f>
        <v>0.98099393638656951</v>
      </c>
      <c r="AE47">
        <f>IF($B47="1",'Alpha Ejection Calcs'!AK47,IF('Alpha Ejection Compiler'!$B47="2",'Alpha Ejection Calcs'!BH47,IF($B47="3",'Alpha Ejection Calcs'!CE47,IF($B47="4",'Alpha Ejection Calcs'!DC47,-1))))</f>
        <v>0.98058905055078027</v>
      </c>
      <c r="AF47">
        <f>IF($B47="1",'Alpha Ejection Calcs'!AL47,IF('Alpha Ejection Compiler'!$B47="2",'Alpha Ejection Calcs'!BI47,IF($B47="3",'Alpha Ejection Calcs'!CF47,IF($B47="4",'Alpha Ejection Calcs'!DD47,-1))))</f>
        <v>0.99487937167423068</v>
      </c>
    </row>
    <row r="48" spans="1:32">
      <c r="A48" t="str">
        <f>'Picking Information'!E51</f>
        <v>GMK_1_2</v>
      </c>
      <c r="B48" s="457" t="str">
        <f>'Picking Information'!B51</f>
        <v>3</v>
      </c>
      <c r="C48" s="457"/>
      <c r="D48">
        <f>IF($B48="1",'Alpha Ejection Calcs'!M48,IF('Alpha Ejection Compiler'!$B48="2",'Alpha Ejection Calcs'!AO48,IF($B48="3",'Alpha Ejection Calcs'!BM48,IF($B48="4",'Alpha Ejection Calcs'!CJ48,-1))))</f>
        <v>60481879.554833338</v>
      </c>
      <c r="E48">
        <f>IF($B48="1",'Alpha Ejection Calcs'!S48,IF('Alpha Ejection Compiler'!$B48="2",'Alpha Ejection Calcs'!AP48,IF($B48="3",'Alpha Ejection Calcs'!BK48,IF($B48="4",'Alpha Ejection Calcs'!CH48,-1))))</f>
        <v>210.41133051491786</v>
      </c>
      <c r="F48"/>
      <c r="G48" s="459">
        <f t="shared" si="0"/>
        <v>1.935420145754667E-4</v>
      </c>
      <c r="H48">
        <f>IF($B48="1",'Alpha Ejection Calcs'!T48,IF('Alpha Ejection Compiler'!$B48="2",'Alpha Ejection Calcs'!AQ48,IF($B48="3",'Alpha Ejection Calcs'!BN48,IF($B48="4",'Alpha Ejection Calcs'!CL48,-1))))</f>
        <v>0.93400082942067841</v>
      </c>
      <c r="I48">
        <f>IF($B48="1",'Alpha Ejection Calcs'!U48,IF('Alpha Ejection Compiler'!$B48="2",'Alpha Ejection Calcs'!AR48,IF($B48="3",'Alpha Ejection Calcs'!BO48,IF($B48="4",'Alpha Ejection Calcs'!CM48,-1))))</f>
        <v>0.92370281535763421</v>
      </c>
      <c r="J48">
        <f>IF($B48="1",'Alpha Ejection Calcs'!V48,IF('Alpha Ejection Compiler'!$B48="2",'Alpha Ejection Calcs'!AS48,IF($B48="3",'Alpha Ejection Calcs'!BP48,IF($B48="4",'Alpha Ejection Calcs'!CN48,-1))))</f>
        <v>0.92215753250702404</v>
      </c>
      <c r="K48">
        <f>IF($B48="1",'Alpha Ejection Calcs'!W48,IF('Alpha Ejection Compiler'!$B48="2",'Alpha Ejection Calcs'!AT48,IF($B48="3",'Alpha Ejection Calcs'!BQ48,IF($B48="4",'Alpha Ejection Calcs'!CO48,-1))))</f>
        <v>0.97896699578985247</v>
      </c>
      <c r="N48" s="459">
        <f t="shared" si="1"/>
        <v>2.8124073992997502E-4</v>
      </c>
      <c r="O48">
        <f>IF($B48="1",'Alpha Ejection Calcs'!Y48,IF('Alpha Ejection Compiler'!$B48="2",'Alpha Ejection Calcs'!AV48,IF($B48="3",'Alpha Ejection Calcs'!BS48,IF($B48="4",'Alpha Ejection Calcs'!CQ48,-1))))</f>
        <v>0.94528911932472437</v>
      </c>
      <c r="P48">
        <f>IF($B48="1",'Alpha Ejection Calcs'!Z48,IF('Alpha Ejection Compiler'!$B48="2",'Alpha Ejection Calcs'!AW48,IF($B48="3",'Alpha Ejection Calcs'!BT48,IF($B48="4",'Alpha Ejection Calcs'!CR48,-1))))</f>
        <v>0.93662682710660616</v>
      </c>
      <c r="Q48">
        <f>IF($B48="1",'Alpha Ejection Calcs'!AA48,IF('Alpha Ejection Compiler'!$B48="2",'Alpha Ejection Calcs'!AX48,IF($B48="3",'Alpha Ejection Calcs'!BU48,IF($B48="4",'Alpha Ejection Calcs'!CS48,-1))))</f>
        <v>0.93531340052186551</v>
      </c>
      <c r="R48">
        <f>IF($B48="1",'Alpha Ejection Calcs'!AB48,IF('Alpha Ejection Compiler'!$B48="2",'Alpha Ejection Calcs'!AY48,IF($B48="3",'Alpha Ejection Calcs'!BV48,IF($B48="4",'Alpha Ejection Calcs'!CT48,-1))))</f>
        <v>0.98310034944823332</v>
      </c>
      <c r="U48" s="459">
        <f t="shared" si="2"/>
        <v>2.1350103482856167E-4</v>
      </c>
      <c r="V48">
        <f>IF($B48="1",'Alpha Ejection Calcs'!AD48,IF('Alpha Ejection Compiler'!$B48="2",'Alpha Ejection Calcs'!BA48,IF($B48="3",'Alpha Ejection Calcs'!BX48,IF($B48="4",'Alpha Ejection Calcs'!CV48,-1))))</f>
        <v>0.93866778996614686</v>
      </c>
      <c r="W48">
        <f>IF($B48="1",'Alpha Ejection Calcs'!AE48,IF('Alpha Ejection Compiler'!$B48="2",'Alpha Ejection Calcs'!BB48,IF($B48="3",'Alpha Ejection Calcs'!BY48,IF($B48="4",'Alpha Ejection Calcs'!CW48,-1))))</f>
        <v>0.92903463910959094</v>
      </c>
      <c r="X48">
        <f>IF($B48="1",'Alpha Ejection Calcs'!AF48,IF('Alpha Ejection Compiler'!$B48="2",'Alpha Ejection Calcs'!BC48,IF($B48="3",'Alpha Ejection Calcs'!BZ48,IF($B48="4",'Alpha Ejection Calcs'!CX48,-1))))</f>
        <v>0.92755406140836671</v>
      </c>
      <c r="Y48">
        <f>IF($B48="1",'Alpha Ejection Calcs'!AG48,IF('Alpha Ejection Compiler'!$B48="2",'Alpha Ejection Calcs'!BD48,IF($B48="3",'Alpha Ejection Calcs'!CA48,IF($B48="4",'Alpha Ejection Calcs'!CY48,-1))))</f>
        <v>0.98059110755122914</v>
      </c>
      <c r="AB48" s="459">
        <f t="shared" si="3"/>
        <v>2.5704798810804167E-4</v>
      </c>
      <c r="AC48">
        <f>IF($B48="1",'Alpha Ejection Calcs'!AI48,IF('Alpha Ejection Compiler'!$B48="2",'Alpha Ejection Calcs'!BF48,IF($B48="3",'Alpha Ejection Calcs'!CC48,IF($B48="4",'Alpha Ejection Calcs'!DA48,-1))))</f>
        <v>0.94615738505949687</v>
      </c>
      <c r="AD48">
        <f>IF($B48="1",'Alpha Ejection Calcs'!AJ48,IF('Alpha Ejection Compiler'!$B48="2",'Alpha Ejection Calcs'!BG48,IF($B48="3",'Alpha Ejection Calcs'!CD48,IF($B48="4",'Alpha Ejection Calcs'!DB48,-1))))</f>
        <v>0.93762975452949837</v>
      </c>
      <c r="AE48">
        <f>IF($B48="1",'Alpha Ejection Calcs'!AK48,IF('Alpha Ejection Compiler'!$B48="2",'Alpha Ejection Calcs'!BH48,IF($B48="3",'Alpha Ejection Calcs'!CE48,IF($B48="4",'Alpha Ejection Calcs'!DC48,-1))))</f>
        <v>0.9363156750757301</v>
      </c>
      <c r="AF48">
        <f>IF($B48="1",'Alpha Ejection Calcs'!AL48,IF('Alpha Ejection Compiler'!$B48="2",'Alpha Ejection Calcs'!BI48,IF($B48="3",'Alpha Ejection Calcs'!CF48,IF($B48="4",'Alpha Ejection Calcs'!DD48,-1))))</f>
        <v>0.98306498727765956</v>
      </c>
    </row>
    <row r="49" spans="1:32">
      <c r="A49" t="str">
        <f>'Picking Information'!E52</f>
        <v>SC2_1_3</v>
      </c>
      <c r="B49" s="457" t="str">
        <f>'Picking Information'!B52</f>
        <v>1</v>
      </c>
      <c r="C49" s="457"/>
      <c r="D49">
        <f>IF($B49="1",'Alpha Ejection Calcs'!M49,IF('Alpha Ejection Compiler'!$B49="2",'Alpha Ejection Calcs'!AO49,IF($B49="3",'Alpha Ejection Calcs'!BM49,IF($B49="4",'Alpha Ejection Calcs'!CJ49,-1))))</f>
        <v>77111126.794622049</v>
      </c>
      <c r="E49">
        <f>IF($B49="1",'Alpha Ejection Calcs'!S49,IF('Alpha Ejection Compiler'!$B49="2",'Alpha Ejection Calcs'!AP49,IF($B49="3",'Alpha Ejection Calcs'!BK49,IF($B49="4",'Alpha Ejection Calcs'!CH49,-1))))</f>
        <v>252.35083639655642</v>
      </c>
      <c r="F49"/>
      <c r="G49" s="459">
        <f t="shared" si="0"/>
        <v>2.4675560574279054E-4</v>
      </c>
      <c r="H49">
        <f>IF($B49="1",'Alpha Ejection Calcs'!T49,IF('Alpha Ejection Compiler'!$B49="2",'Alpha Ejection Calcs'!AQ49,IF($B49="3",'Alpha Ejection Calcs'!BN49,IF($B49="4",'Alpha Ejection Calcs'!CL49,-1))))</f>
        <v>0.94412352897584795</v>
      </c>
      <c r="I49">
        <f>IF($B49="1",'Alpha Ejection Calcs'!U49,IF('Alpha Ejection Compiler'!$B49="2",'Alpha Ejection Calcs'!AR49,IF($B49="3",'Alpha Ejection Calcs'!BO49,IF($B49="4",'Alpha Ejection Calcs'!CM49,-1))))</f>
        <v>0.93525259034922525</v>
      </c>
      <c r="J49">
        <f>IF($B49="1",'Alpha Ejection Calcs'!V49,IF('Alpha Ejection Compiler'!$B49="2",'Alpha Ejection Calcs'!AS49,IF($B49="3",'Alpha Ejection Calcs'!BP49,IF($B49="4",'Alpha Ejection Calcs'!CN49,-1))))</f>
        <v>0.93391790632252669</v>
      </c>
      <c r="K49">
        <f>IF($B49="1",'Alpha Ejection Calcs'!W49,IF('Alpha Ejection Compiler'!$B49="2",'Alpha Ejection Calcs'!AT49,IF($B49="3",'Alpha Ejection Calcs'!BQ49,IF($B49="4",'Alpha Ejection Calcs'!CO49,-1))))</f>
        <v>0.98237659947469258</v>
      </c>
      <c r="N49" s="459">
        <f t="shared" si="1"/>
        <v>3.5856673959499256E-4</v>
      </c>
      <c r="O49">
        <f>IF($B49="1",'Alpha Ejection Calcs'!Y49,IF('Alpha Ejection Compiler'!$B49="2",'Alpha Ejection Calcs'!AV49,IF($B49="3",'Alpha Ejection Calcs'!BS49,IF($B49="4",'Alpha Ejection Calcs'!CQ49,-1))))</f>
        <v>0.95380030910752844</v>
      </c>
      <c r="P49">
        <f>IF($B49="1",'Alpha Ejection Calcs'!Z49,IF('Alpha Ejection Compiler'!$B49="2",'Alpha Ejection Calcs'!AW49,IF($B49="3",'Alpha Ejection Calcs'!BT49,IF($B49="4",'Alpha Ejection Calcs'!CR49,-1))))</f>
        <v>0.94637904887389801</v>
      </c>
      <c r="Q49">
        <f>IF($B49="1",'Alpha Ejection Calcs'!AA49,IF('Alpha Ejection Compiler'!$B49="2",'Alpha Ejection Calcs'!AX49,IF($B49="3",'Alpha Ejection Calcs'!BU49,IF($B49="4",'Alpha Ejection Calcs'!CS49,-1))))</f>
        <v>0.94525125552548073</v>
      </c>
      <c r="R49">
        <f>IF($B49="1",'Alpha Ejection Calcs'!AB49,IF('Alpha Ejection Compiler'!$B49="2",'Alpha Ejection Calcs'!AY49,IF($B49="3",'Alpha Ejection Calcs'!BV49,IF($B49="4",'Alpha Ejection Calcs'!CT49,-1))))</f>
        <v>0.98585348003427709</v>
      </c>
      <c r="U49" s="459">
        <f t="shared" si="2"/>
        <v>2.7220227758501583E-4</v>
      </c>
      <c r="V49">
        <f>IF($B49="1",'Alpha Ejection Calcs'!AD49,IF('Alpha Ejection Compiler'!$B49="2",'Alpha Ejection Calcs'!BA49,IF($B49="3",'Alpha Ejection Calcs'!BX49,IF($B49="4",'Alpha Ejection Calcs'!CV49,-1))))</f>
        <v>0.94813022558078741</v>
      </c>
      <c r="W49">
        <f>IF($B49="1",'Alpha Ejection Calcs'!AE49,IF('Alpha Ejection Compiler'!$B49="2",'Alpha Ejection Calcs'!BB49,IF($B49="3",'Alpha Ejection Calcs'!BY49,IF($B49="4",'Alpha Ejection Calcs'!CW49,-1))))</f>
        <v>0.93985066919834548</v>
      </c>
      <c r="X49">
        <f>IF($B49="1",'Alpha Ejection Calcs'!AF49,IF('Alpha Ejection Compiler'!$B49="2",'Alpha Ejection Calcs'!BC49,IF($B49="3",'Alpha Ejection Calcs'!BZ49,IF($B49="4",'Alpha Ejection Calcs'!CX49,-1))))</f>
        <v>0.9385749467481399</v>
      </c>
      <c r="Y49">
        <f>IF($B49="1",'Alpha Ejection Calcs'!AG49,IF('Alpha Ejection Compiler'!$B49="2",'Alpha Ejection Calcs'!BD49,IF($B49="3",'Alpha Ejection Calcs'!CA49,IF($B49="4",'Alpha Ejection Calcs'!CY49,-1))))</f>
        <v>0.9837435560770903</v>
      </c>
      <c r="AB49" s="459">
        <f t="shared" si="3"/>
        <v>3.2772228887714369E-4</v>
      </c>
      <c r="AC49">
        <f>IF($B49="1",'Alpha Ejection Calcs'!AI49,IF('Alpha Ejection Compiler'!$B49="2",'Alpha Ejection Calcs'!BF49,IF($B49="3",'Alpha Ejection Calcs'!CC49,IF($B49="4",'Alpha Ejection Calcs'!DA49,-1))))</f>
        <v>0.95454257577007728</v>
      </c>
      <c r="AD49">
        <f>IF($B49="1",'Alpha Ejection Calcs'!AJ49,IF('Alpha Ejection Compiler'!$B49="2",'Alpha Ejection Calcs'!BG49,IF($B49="3",'Alpha Ejection Calcs'!CD49,IF($B49="4",'Alpha Ejection Calcs'!DB49,-1))))</f>
        <v>0.94723977735905618</v>
      </c>
      <c r="AE49">
        <f>IF($B49="1",'Alpha Ejection Calcs'!AK49,IF('Alpha Ejection Compiler'!$B49="2",'Alpha Ejection Calcs'!BH49,IF($B49="3",'Alpha Ejection Calcs'!CE49,IF($B49="4",'Alpha Ejection Calcs'!DC49,-1))))</f>
        <v>0.94611193395924065</v>
      </c>
      <c r="AF49">
        <f>IF($B49="1",'Alpha Ejection Calcs'!AL49,IF('Alpha Ejection Compiler'!$B49="2",'Alpha Ejection Calcs'!BI49,IF($B49="3",'Alpha Ejection Calcs'!CF49,IF($B49="4",'Alpha Ejection Calcs'!DD49,-1))))</f>
        <v>0.98582376235619118</v>
      </c>
    </row>
    <row r="50" spans="1:32">
      <c r="A50" t="str">
        <f>'Picking Information'!E53</f>
        <v>UG85-1_bp_z01</v>
      </c>
      <c r="B50" s="457" t="str">
        <f>'Picking Information'!B53</f>
        <v>3</v>
      </c>
      <c r="C50" s="457"/>
      <c r="D50">
        <f>IF($B50="1",'Alpha Ejection Calcs'!M50,IF('Alpha Ejection Compiler'!$B50="2",'Alpha Ejection Calcs'!AO50,IF($B50="3",'Alpha Ejection Calcs'!BM50,IF($B50="4",'Alpha Ejection Calcs'!CJ50,-1))))</f>
        <v>277583.81249999994</v>
      </c>
      <c r="E50">
        <f>IF($B50="1",'Alpha Ejection Calcs'!S50,IF('Alpha Ejection Compiler'!$B50="2",'Alpha Ejection Calcs'!AP50,IF($B50="3",'Alpha Ejection Calcs'!BK50,IF($B50="4",'Alpha Ejection Calcs'!CH50,-1))))</f>
        <v>33.301540826159126</v>
      </c>
      <c r="F50"/>
      <c r="G50" s="459">
        <f t="shared" si="0"/>
        <v>8.8826819999999988E-7</v>
      </c>
      <c r="H50">
        <f>IF($B50="1",'Alpha Ejection Calcs'!T50,IF('Alpha Ejection Compiler'!$B50="2",'Alpha Ejection Calcs'!AQ50,IF($B50="3",'Alpha Ejection Calcs'!BN50,IF($B50="4",'Alpha Ejection Calcs'!CL50,-1))))</f>
        <v>0.61473561923204489</v>
      </c>
      <c r="I50">
        <f>IF($B50="1",'Alpha Ejection Calcs'!U50,IF('Alpha Ejection Compiler'!$B50="2",'Alpha Ejection Calcs'!AR50,IF($B50="3",'Alpha Ejection Calcs'!BO50,IF($B50="4",'Alpha Ejection Calcs'!CM50,-1))))</f>
        <v>0.56056251882805541</v>
      </c>
      <c r="J50">
        <f>IF($B50="1",'Alpha Ejection Calcs'!V50,IF('Alpha Ejection Compiler'!$B50="2",'Alpha Ejection Calcs'!AS50,IF($B50="3",'Alpha Ejection Calcs'!BP50,IF($B50="4",'Alpha Ejection Calcs'!CN50,-1))))</f>
        <v>0.55257722795732134</v>
      </c>
      <c r="K50">
        <f>IF($B50="1",'Alpha Ejection Calcs'!W50,IF('Alpha Ejection Compiler'!$B50="2",'Alpha Ejection Calcs'!AT50,IF($B50="3",'Alpha Ejection Calcs'!BQ50,IF($B50="4",'Alpha Ejection Calcs'!CO50,-1))))</f>
        <v>0.87026058956080132</v>
      </c>
      <c r="N50" s="459">
        <f t="shared" si="1"/>
        <v>1.2907647281249998E-6</v>
      </c>
      <c r="O50">
        <f>IF($B50="1",'Alpha Ejection Calcs'!Y50,IF('Alpha Ejection Compiler'!$B50="2",'Alpha Ejection Calcs'!AV50,IF($B50="3",'Alpha Ejection Calcs'!BS50,IF($B50="4",'Alpha Ejection Calcs'!CQ50,-1))))</f>
        <v>0.67600988845786425</v>
      </c>
      <c r="P50">
        <f>IF($B50="1",'Alpha Ejection Calcs'!Z50,IF('Alpha Ejection Compiler'!$B50="2",'Alpha Ejection Calcs'!AW50,IF($B50="3",'Alpha Ejection Calcs'!BT50,IF($B50="4",'Alpha Ejection Calcs'!CR50,-1))))</f>
        <v>0.62881439911771919</v>
      </c>
      <c r="Q50">
        <f>IF($B50="1",'Alpha Ejection Calcs'!AA50,IF('Alpha Ejection Compiler'!$B50="2",'Alpha Ejection Calcs'!AX50,IF($B50="3",'Alpha Ejection Calcs'!BU50,IF($B50="4",'Alpha Ejection Calcs'!CS50,-1))))</f>
        <v>0.62175935172518604</v>
      </c>
      <c r="R50">
        <f>IF($B50="1",'Alpha Ejection Calcs'!AB50,IF('Alpha Ejection Compiler'!$B50="2",'Alpha Ejection Calcs'!AY50,IF($B50="3",'Alpha Ejection Calcs'!BV50,IF($B50="4",'Alpha Ejection Calcs'!CT50,-1))))</f>
        <v>0.89525454146578487</v>
      </c>
      <c r="U50" s="459">
        <f t="shared" si="2"/>
        <v>9.7987085812499971E-7</v>
      </c>
      <c r="V50">
        <f>IF($B50="1",'Alpha Ejection Calcs'!AD50,IF('Alpha Ejection Compiler'!$B50="2",'Alpha Ejection Calcs'!BA50,IF($B50="3",'Alpha Ejection Calcs'!BX50,IF($B50="4",'Alpha Ejection Calcs'!CV50,-1))))</f>
        <v>0.63983034360433177</v>
      </c>
      <c r="W50">
        <f>IF($B50="1",'Alpha Ejection Calcs'!AE50,IF('Alpha Ejection Compiler'!$B50="2",'Alpha Ejection Calcs'!BB50,IF($B50="3",'Alpha Ejection Calcs'!BY50,IF($B50="4",'Alpha Ejection Calcs'!CW50,-1))))</f>
        <v>0.58840354599046729</v>
      </c>
      <c r="X50">
        <f>IF($B50="1",'Alpha Ejection Calcs'!AF50,IF('Alpha Ejection Compiler'!$B50="2",'Alpha Ejection Calcs'!BC50,IF($B50="3",'Alpha Ejection Calcs'!BZ50,IF($B50="4",'Alpha Ejection Calcs'!CX50,-1))))</f>
        <v>0.58062768578307977</v>
      </c>
      <c r="Y50">
        <f>IF($B50="1",'Alpha Ejection Calcs'!AG50,IF('Alpha Ejection Compiler'!$B50="2",'Alpha Ejection Calcs'!BD50,IF($B50="3",'Alpha Ejection Calcs'!CA50,IF($B50="4",'Alpha Ejection Calcs'!CY50,-1))))</f>
        <v>0.88005185791167806</v>
      </c>
      <c r="AB50" s="459">
        <f t="shared" si="3"/>
        <v>1.1797312031249997E-6</v>
      </c>
      <c r="AC50">
        <f>IF($B50="1",'Alpha Ejection Calcs'!AI50,IF('Alpha Ejection Compiler'!$B50="2",'Alpha Ejection Calcs'!BF50,IF($B50="3",'Alpha Ejection Calcs'!CC50,IF($B50="4",'Alpha Ejection Calcs'!DA50,-1))))</f>
        <v>0.68080398376768159</v>
      </c>
      <c r="AD50">
        <f>IF($B50="1",'Alpha Ejection Calcs'!AJ50,IF('Alpha Ejection Compiler'!$B50="2",'Alpha Ejection Calcs'!BG50,IF($B50="3",'Alpha Ejection Calcs'!CD50,IF($B50="4",'Alpha Ejection Calcs'!DB50,-1))))</f>
        <v>0.63421958239426379</v>
      </c>
      <c r="AE50">
        <f>IF($B50="1",'Alpha Ejection Calcs'!AK50,IF('Alpha Ejection Compiler'!$B50="2",'Alpha Ejection Calcs'!BH50,IF($B50="3",'Alpha Ejection Calcs'!CE50,IF($B50="4",'Alpha Ejection Calcs'!DC50,-1))))</f>
        <v>0.62714063678903698</v>
      </c>
      <c r="AF50">
        <f>IF($B50="1",'Alpha Ejection Calcs'!AL50,IF('Alpha Ejection Compiler'!$B50="2",'Alpha Ejection Calcs'!BI50,IF($B50="3",'Alpha Ejection Calcs'!CF50,IF($B50="4",'Alpha Ejection Calcs'!DD50,-1))))</f>
        <v>0.89503966014456127</v>
      </c>
    </row>
    <row r="51" spans="1:32">
      <c r="A51" t="str">
        <f>'Picking Information'!E54</f>
        <v>UG85-1_bp_z02</v>
      </c>
      <c r="B51" s="457" t="str">
        <f>'Picking Information'!B54</f>
        <v>3</v>
      </c>
      <c r="C51" s="457"/>
      <c r="D51">
        <f>IF($B51="1",'Alpha Ejection Calcs'!M51,IF('Alpha Ejection Compiler'!$B51="2",'Alpha Ejection Calcs'!AO51,IF($B51="3",'Alpha Ejection Calcs'!BM51,IF($B51="4",'Alpha Ejection Calcs'!CJ51,-1))))</f>
        <v>395134.13083333336</v>
      </c>
      <c r="E51">
        <f>IF($B51="1",'Alpha Ejection Calcs'!S51,IF('Alpha Ejection Compiler'!$B51="2",'Alpha Ejection Calcs'!AP51,IF($B51="3",'Alpha Ejection Calcs'!BK51,IF($B51="4",'Alpha Ejection Calcs'!CH51,-1))))</f>
        <v>40.406476959305309</v>
      </c>
      <c r="F51"/>
      <c r="G51" s="459">
        <f t="shared" si="0"/>
        <v>1.2644292186666668E-6</v>
      </c>
      <c r="H51">
        <f>IF($B51="1",'Alpha Ejection Calcs'!T51,IF('Alpha Ejection Compiler'!$B51="2",'Alpha Ejection Calcs'!AQ51,IF($B51="3",'Alpha Ejection Calcs'!BN51,IF($B51="4",'Alpha Ejection Calcs'!CL51,-1))))</f>
        <v>0.67851452660596889</v>
      </c>
      <c r="I51">
        <f>IF($B51="1",'Alpha Ejection Calcs'!U51,IF('Alpha Ejection Compiler'!$B51="2",'Alpha Ejection Calcs'!AR51,IF($B51="3",'Alpha Ejection Calcs'!BO51,IF($B51="4",'Alpha Ejection Calcs'!CM51,-1))))</f>
        <v>0.6325064322703885</v>
      </c>
      <c r="J51">
        <f>IF($B51="1",'Alpha Ejection Calcs'!V51,IF('Alpha Ejection Compiler'!$B51="2",'Alpha Ejection Calcs'!AS51,IF($B51="3",'Alpha Ejection Calcs'!BP51,IF($B51="4",'Alpha Ejection Calcs'!CN51,-1))))</f>
        <v>0.62570312807449868</v>
      </c>
      <c r="K51">
        <f>IF($B51="1",'Alpha Ejection Calcs'!W51,IF('Alpha Ejection Compiler'!$B51="2",'Alpha Ejection Calcs'!AT51,IF($B51="3",'Alpha Ejection Calcs'!BQ51,IF($B51="4",'Alpha Ejection Calcs'!CO51,-1))))</f>
        <v>0.89267948441561285</v>
      </c>
      <c r="N51" s="459">
        <f t="shared" si="1"/>
        <v>1.8373737083750002E-6</v>
      </c>
      <c r="O51">
        <f>IF($B51="1",'Alpha Ejection Calcs'!Y51,IF('Alpha Ejection Compiler'!$B51="2",'Alpha Ejection Calcs'!AV51,IF($B51="3",'Alpha Ejection Calcs'!BS51,IF($B51="4",'Alpha Ejection Calcs'!CQ51,-1))))</f>
        <v>0.73026969825870303</v>
      </c>
      <c r="P51">
        <f>IF($B51="1",'Alpha Ejection Calcs'!Z51,IF('Alpha Ejection Compiler'!$B51="2",'Alpha Ejection Calcs'!AW51,IF($B51="3",'Alpha Ejection Calcs'!BT51,IF($B51="4",'Alpha Ejection Calcs'!CR51,-1))))</f>
        <v>0.69043164635570076</v>
      </c>
      <c r="Q51">
        <f>IF($B51="1",'Alpha Ejection Calcs'!AA51,IF('Alpha Ejection Compiler'!$B51="2",'Alpha Ejection Calcs'!AX51,IF($B51="3",'Alpha Ejection Calcs'!BU51,IF($B51="4",'Alpha Ejection Calcs'!CS51,-1))))</f>
        <v>0.68446180024602854</v>
      </c>
      <c r="R51">
        <f>IF($B51="1",'Alpha Ejection Calcs'!AB51,IF('Alpha Ejection Compiler'!$B51="2",'Alpha Ejection Calcs'!AY51,IF($B51="3",'Alpha Ejection Calcs'!BV51,IF($B51="4",'Alpha Ejection Calcs'!CT51,-1))))</f>
        <v>0.91341873521390993</v>
      </c>
      <c r="U51" s="459">
        <f t="shared" si="2"/>
        <v>1.3948234818416667E-6</v>
      </c>
      <c r="V51">
        <f>IF($B51="1",'Alpha Ejection Calcs'!AD51,IF('Alpha Ejection Compiler'!$B51="2",'Alpha Ejection Calcs'!BA51,IF($B51="3",'Alpha Ejection Calcs'!BX51,IF($B51="4",'Alpha Ejection Calcs'!CV51,-1))))</f>
        <v>0.69974534864079851</v>
      </c>
      <c r="W51">
        <f>IF($B51="1",'Alpha Ejection Calcs'!AE51,IF('Alpha Ejection Compiler'!$B51="2",'Alpha Ejection Calcs'!BB51,IF($B51="3",'Alpha Ejection Calcs'!BY51,IF($B51="4",'Alpha Ejection Calcs'!CW51,-1))))</f>
        <v>0.65618233012632543</v>
      </c>
      <c r="X51">
        <f>IF($B51="1",'Alpha Ejection Calcs'!AF51,IF('Alpha Ejection Compiler'!$B51="2",'Alpha Ejection Calcs'!BC51,IF($B51="3",'Alpha Ejection Calcs'!BZ51,IF($B51="4",'Alpha Ejection Calcs'!CX51,-1))))</f>
        <v>0.64957653619267797</v>
      </c>
      <c r="Y51">
        <f>IF($B51="1",'Alpha Ejection Calcs'!AG51,IF('Alpha Ejection Compiler'!$B51="2",'Alpha Ejection Calcs'!BD51,IF($B51="3",'Alpha Ejection Calcs'!CA51,IF($B51="4",'Alpha Ejection Calcs'!CY51,-1))))</f>
        <v>0.90080785099236693</v>
      </c>
      <c r="AB51" s="459">
        <f t="shared" si="3"/>
        <v>1.6793200560416669E-6</v>
      </c>
      <c r="AC51">
        <f>IF($B51="1",'Alpha Ejection Calcs'!AI51,IF('Alpha Ejection Compiler'!$B51="2",'Alpha Ejection Calcs'!BF51,IF($B51="3",'Alpha Ejection Calcs'!CC51,IF($B51="4",'Alpha Ejection Calcs'!DA51,-1))))</f>
        <v>0.73430723811956611</v>
      </c>
      <c r="AD51">
        <f>IF($B51="1",'Alpha Ejection Calcs'!AJ51,IF('Alpha Ejection Compiler'!$B51="2",'Alpha Ejection Calcs'!BG51,IF($B51="3",'Alpha Ejection Calcs'!CD51,IF($B51="4",'Alpha Ejection Calcs'!DB51,-1))))</f>
        <v>0.69500276793955618</v>
      </c>
      <c r="AE51">
        <f>IF($B51="1",'Alpha Ejection Calcs'!AK51,IF('Alpha Ejection Compiler'!$B51="2",'Alpha Ejection Calcs'!BH51,IF($B51="3",'Alpha Ejection Calcs'!CE51,IF($B51="4",'Alpha Ejection Calcs'!DC51,-1))))</f>
        <v>0.68901569547149555</v>
      </c>
      <c r="AF51">
        <f>IF($B51="1",'Alpha Ejection Calcs'!AL51,IF('Alpha Ejection Compiler'!$B51="2",'Alpha Ejection Calcs'!BI51,IF($B51="3",'Alpha Ejection Calcs'!CF51,IF($B51="4",'Alpha Ejection Calcs'!DD51,-1))))</f>
        <v>0.91324057000963677</v>
      </c>
    </row>
    <row r="52" spans="1:32">
      <c r="A52" t="str">
        <f>'Picking Information'!E55</f>
        <v>UG85-1_bp_z03</v>
      </c>
      <c r="B52" s="457" t="str">
        <f>'Picking Information'!B55</f>
        <v>3</v>
      </c>
      <c r="C52" s="457"/>
      <c r="D52">
        <f>IF($B52="1",'Alpha Ejection Calcs'!M52,IF('Alpha Ejection Compiler'!$B52="2",'Alpha Ejection Calcs'!AO52,IF($B52="3",'Alpha Ejection Calcs'!BM52,IF($B52="4",'Alpha Ejection Calcs'!CJ52,-1))))</f>
        <v>677315.69316666666</v>
      </c>
      <c r="E52">
        <f>IF($B52="1",'Alpha Ejection Calcs'!S52,IF('Alpha Ejection Compiler'!$B52="2",'Alpha Ejection Calcs'!AP52,IF($B52="3",'Alpha Ejection Calcs'!BK52,IF($B52="4",'Alpha Ejection Calcs'!CH52,-1))))</f>
        <v>43.84302981462146</v>
      </c>
      <c r="F52"/>
      <c r="G52" s="459">
        <f t="shared" si="0"/>
        <v>2.1674102181333334E-6</v>
      </c>
      <c r="H52">
        <f>IF($B52="1",'Alpha Ejection Calcs'!T52,IF('Alpha Ejection Compiler'!$B52="2",'Alpha Ejection Calcs'!AQ52,IF($B52="3",'Alpha Ejection Calcs'!BN52,IF($B52="4",'Alpha Ejection Calcs'!CL52,-1))))</f>
        <v>0.70364496532819154</v>
      </c>
      <c r="I52">
        <f>IF($B52="1",'Alpha Ejection Calcs'!U52,IF('Alpha Ejection Compiler'!$B52="2",'Alpha Ejection Calcs'!AR52,IF($B52="3",'Alpha Ejection Calcs'!BO52,IF($B52="4",'Alpha Ejection Calcs'!CM52,-1))))</f>
        <v>0.66121958894100741</v>
      </c>
      <c r="J52">
        <f>IF($B52="1",'Alpha Ejection Calcs'!V52,IF('Alpha Ejection Compiler'!$B52="2",'Alpha Ejection Calcs'!AS52,IF($B52="3",'Alpha Ejection Calcs'!BP52,IF($B52="4",'Alpha Ejection Calcs'!CN52,-1))))</f>
        <v>0.65494570604476388</v>
      </c>
      <c r="K52">
        <f>IF($B52="1",'Alpha Ejection Calcs'!W52,IF('Alpha Ejection Compiler'!$B52="2",'Alpha Ejection Calcs'!AT52,IF($B52="3",'Alpha Ejection Calcs'!BQ52,IF($B52="4",'Alpha Ejection Calcs'!CO52,-1))))</f>
        <v>0.90108478265810288</v>
      </c>
      <c r="N52" s="459">
        <f t="shared" si="1"/>
        <v>3.1495179732250003E-6</v>
      </c>
      <c r="O52">
        <f>IF($B52="1",'Alpha Ejection Calcs'!Y52,IF('Alpha Ejection Compiler'!$B52="2",'Alpha Ejection Calcs'!AV52,IF($B52="3",'Alpha Ejection Calcs'!BS52,IF($B52="4",'Alpha Ejection Calcs'!CQ52,-1))))</f>
        <v>0.75136512096921959</v>
      </c>
      <c r="P52">
        <f>IF($B52="1",'Alpha Ejection Calcs'!Z52,IF('Alpha Ejection Compiler'!$B52="2",'Alpha Ejection Calcs'!AW52,IF($B52="3",'Alpha Ejection Calcs'!BT52,IF($B52="4",'Alpha Ejection Calcs'!CR52,-1))))</f>
        <v>0.71463341496829635</v>
      </c>
      <c r="Q52">
        <f>IF($B52="1",'Alpha Ejection Calcs'!AA52,IF('Alpha Ejection Compiler'!$B52="2",'Alpha Ejection Calcs'!AX52,IF($B52="3",'Alpha Ejection Calcs'!BU52,IF($B52="4",'Alpha Ejection Calcs'!CS52,-1))))</f>
        <v>0.70912881655714166</v>
      </c>
      <c r="R52">
        <f>IF($B52="1",'Alpha Ejection Calcs'!AB52,IF('Alpha Ejection Compiler'!$B52="2",'Alpha Ejection Calcs'!AY52,IF($B52="3",'Alpha Ejection Calcs'!BV52,IF($B52="4",'Alpha Ejection Calcs'!CT52,-1))))</f>
        <v>0.92020085124256701</v>
      </c>
      <c r="U52" s="459">
        <f t="shared" si="2"/>
        <v>2.3909243968783332E-6</v>
      </c>
      <c r="V52">
        <f>IF($B52="1",'Alpha Ejection Calcs'!AD52,IF('Alpha Ejection Compiler'!$B52="2",'Alpha Ejection Calcs'!BA52,IF($B52="3",'Alpha Ejection Calcs'!BX52,IF($B52="4",'Alpha Ejection Calcs'!CV52,-1))))</f>
        <v>0.72322114190713782</v>
      </c>
      <c r="W52">
        <f>IF($B52="1",'Alpha Ejection Calcs'!AE52,IF('Alpha Ejection Compiler'!$B52="2",'Alpha Ejection Calcs'!BB52,IF($B52="3",'Alpha Ejection Calcs'!BY52,IF($B52="4",'Alpha Ejection Calcs'!CW52,-1))))</f>
        <v>0.68305233177610902</v>
      </c>
      <c r="X52">
        <f>IF($B52="1",'Alpha Ejection Calcs'!AF52,IF('Alpha Ejection Compiler'!$B52="2",'Alpha Ejection Calcs'!BC52,IF($B52="3",'Alpha Ejection Calcs'!BZ52,IF($B52="4",'Alpha Ejection Calcs'!CX52,-1))))</f>
        <v>0.67696090855028856</v>
      </c>
      <c r="Y52">
        <f>IF($B52="1",'Alpha Ejection Calcs'!AG52,IF('Alpha Ejection Compiler'!$B52="2",'Alpha Ejection Calcs'!BD52,IF($B52="3",'Alpha Ejection Calcs'!CA52,IF($B52="4",'Alpha Ejection Calcs'!CY52,-1))))</f>
        <v>0.90857703922388211</v>
      </c>
      <c r="AB52" s="459">
        <f t="shared" si="3"/>
        <v>2.8785916959583334E-6</v>
      </c>
      <c r="AC52">
        <f>IF($B52="1",'Alpha Ejection Calcs'!AI52,IF('Alpha Ejection Compiler'!$B52="2",'Alpha Ejection Calcs'!BF52,IF($B52="3",'Alpha Ejection Calcs'!CC52,IF($B52="4",'Alpha Ejection Calcs'!DA52,-1))))</f>
        <v>0.75508768106988533</v>
      </c>
      <c r="AD52">
        <f>IF($B52="1",'Alpha Ejection Calcs'!AJ52,IF('Alpha Ejection Compiler'!$B52="2",'Alpha Ejection Calcs'!BG52,IF($B52="3",'Alpha Ejection Calcs'!CD52,IF($B52="4",'Alpha Ejection Calcs'!DB52,-1))))</f>
        <v>0.71884825107397798</v>
      </c>
      <c r="AE52">
        <f>IF($B52="1",'Alpha Ejection Calcs'!AK52,IF('Alpha Ejection Compiler'!$B52="2",'Alpha Ejection Calcs'!BH52,IF($B52="3",'Alpha Ejection Calcs'!CE52,IF($B52="4",'Alpha Ejection Calcs'!DC52,-1))))</f>
        <v>0.71332781928693023</v>
      </c>
      <c r="AF52">
        <f>IF($B52="1",'Alpha Ejection Calcs'!AL52,IF('Alpha Ejection Compiler'!$B52="2",'Alpha Ejection Calcs'!BI52,IF($B52="3",'Alpha Ejection Calcs'!CF52,IF($B52="4",'Alpha Ejection Calcs'!DD52,-1))))</f>
        <v>0.92003663270541702</v>
      </c>
    </row>
    <row r="53" spans="1:32">
      <c r="A53" t="str">
        <f>'Picking Information'!E56</f>
        <v>UG85-1_bp_z04</v>
      </c>
      <c r="B53" s="457" t="str">
        <f>'Picking Information'!B56</f>
        <v>3</v>
      </c>
      <c r="C53" s="457"/>
      <c r="D53">
        <f>IF($B53="1",'Alpha Ejection Calcs'!M53,IF('Alpha Ejection Compiler'!$B53="2",'Alpha Ejection Calcs'!AO53,IF($B53="3",'Alpha Ejection Calcs'!BM53,IF($B53="4",'Alpha Ejection Calcs'!CJ53,-1))))</f>
        <v>187145.96399999998</v>
      </c>
      <c r="E53">
        <f>IF($B53="1",'Alpha Ejection Calcs'!S53,IF('Alpha Ejection Compiler'!$B53="2",'Alpha Ejection Calcs'!AP53,IF($B53="3",'Alpha Ejection Calcs'!BK53,IF($B53="4",'Alpha Ejection Calcs'!CH53,-1))))</f>
        <v>30.093604540749489</v>
      </c>
      <c r="F53"/>
      <c r="G53" s="459">
        <f t="shared" si="0"/>
        <v>5.9886708479999999E-7</v>
      </c>
      <c r="H53">
        <f>IF($B53="1",'Alpha Ejection Calcs'!T53,IF('Alpha Ejection Compiler'!$B53="2",'Alpha Ejection Calcs'!AQ53,IF($B53="3",'Alpha Ejection Calcs'!BN53,IF($B53="4",'Alpha Ejection Calcs'!CL53,-1))))</f>
        <v>0.57922053649158245</v>
      </c>
      <c r="I53">
        <f>IF($B53="1",'Alpha Ejection Calcs'!U53,IF('Alpha Ejection Compiler'!$B53="2",'Alpha Ejection Calcs'!AR53,IF($B53="3",'Alpha Ejection Calcs'!BO53,IF($B53="4",'Alpha Ejection Calcs'!CM53,-1))))</f>
        <v>0.52117855115720046</v>
      </c>
      <c r="J53">
        <f>IF($B53="1",'Alpha Ejection Calcs'!V53,IF('Alpha Ejection Compiler'!$B53="2",'Alpha Ejection Calcs'!AS53,IF($B53="3",'Alpha Ejection Calcs'!BP53,IF($B53="4",'Alpha Ejection Calcs'!CN53,-1))))</f>
        <v>0.51265317704746638</v>
      </c>
      <c r="K53">
        <f>IF($B53="1",'Alpha Ejection Calcs'!W53,IF('Alpha Ejection Compiler'!$B53="2",'Alpha Ejection Calcs'!AT53,IF($B53="3",'Alpha Ejection Calcs'!BQ53,IF($B53="4",'Alpha Ejection Calcs'!CO53,-1))))</f>
        <v>0.85698250408817955</v>
      </c>
      <c r="N53" s="459">
        <f t="shared" si="1"/>
        <v>8.702287325999999E-7</v>
      </c>
      <c r="O53">
        <f>IF($B53="1",'Alpha Ejection Calcs'!Y53,IF('Alpha Ejection Compiler'!$B53="2",'Alpha Ejection Calcs'!AV53,IF($B53="3",'Alpha Ejection Calcs'!BS53,IF($B53="4",'Alpha Ejection Calcs'!CQ53,-1))))</f>
        <v>0.64526837115627744</v>
      </c>
      <c r="P53">
        <f>IF($B53="1",'Alpha Ejection Calcs'!Z53,IF('Alpha Ejection Compiler'!$B53="2",'Alpha Ejection Calcs'!AW53,IF($B53="3",'Alpha Ejection Calcs'!BT53,IF($B53="4",'Alpha Ejection Calcs'!CR53,-1))))</f>
        <v>0.59436038802542912</v>
      </c>
      <c r="Q53">
        <f>IF($B53="1",'Alpha Ejection Calcs'!AA53,IF('Alpha Ejection Compiler'!$B53="2",'Alpha Ejection Calcs'!AX53,IF($B53="3",'Alpha Ejection Calcs'!BU53,IF($B53="4",'Alpha Ejection Calcs'!CS53,-1))))</f>
        <v>0.58677086921733801</v>
      </c>
      <c r="R53">
        <f>IF($B53="1",'Alpha Ejection Calcs'!AB53,IF('Alpha Ejection Compiler'!$B53="2",'Alpha Ejection Calcs'!AY53,IF($B53="3",'Alpha Ejection Calcs'!BV53,IF($B53="4",'Alpha Ejection Calcs'!CT53,-1))))</f>
        <v>0.88444445951882955</v>
      </c>
      <c r="U53" s="459">
        <f t="shared" si="2"/>
        <v>6.6062525291999985E-7</v>
      </c>
      <c r="V53">
        <f>IF($B53="1",'Alpha Ejection Calcs'!AD53,IF('Alpha Ejection Compiler'!$B53="2",'Alpha Ejection Calcs'!BA53,IF($B53="3",'Alpha Ejection Calcs'!BX53,IF($B53="4",'Alpha Ejection Calcs'!CV53,-1))))</f>
        <v>0.60622176762539004</v>
      </c>
      <c r="W53">
        <f>IF($B53="1",'Alpha Ejection Calcs'!AE53,IF('Alpha Ejection Compiler'!$B53="2",'Alpha Ejection Calcs'!BB53,IF($B53="3",'Alpha Ejection Calcs'!BY53,IF($B53="4",'Alpha Ejection Calcs'!CW53,-1))))</f>
        <v>0.55096435487634021</v>
      </c>
      <c r="X53">
        <f>IF($B53="1",'Alpha Ejection Calcs'!AF53,IF('Alpha Ejection Compiler'!$B53="2",'Alpha Ejection Calcs'!BC53,IF($B53="3",'Alpha Ejection Calcs'!BZ53,IF($B53="4",'Alpha Ejection Calcs'!CX53,-1))))</f>
        <v>0.54263585010509652</v>
      </c>
      <c r="Y53">
        <f>IF($B53="1",'Alpha Ejection Calcs'!AG53,IF('Alpha Ejection Compiler'!$B53="2",'Alpha Ejection Calcs'!BD53,IF($B53="3",'Alpha Ejection Calcs'!CA53,IF($B53="4",'Alpha Ejection Calcs'!CY53,-1))))</f>
        <v>0.86773519719758829</v>
      </c>
      <c r="AB53" s="459">
        <f t="shared" si="3"/>
        <v>7.9537034699999994E-7</v>
      </c>
      <c r="AC53">
        <f>IF($B53="1",'Alpha Ejection Calcs'!AI53,IF('Alpha Ejection Compiler'!$B53="2",'Alpha Ejection Calcs'!BF53,IF($B53="3",'Alpha Ejection Calcs'!CC53,IF($B53="4",'Alpha Ejection Calcs'!DA53,-1))))</f>
        <v>0.65045245351231828</v>
      </c>
      <c r="AD53">
        <f>IF($B53="1",'Alpha Ejection Calcs'!AJ53,IF('Alpha Ejection Compiler'!$B53="2",'Alpha Ejection Calcs'!BG53,IF($B53="3",'Alpha Ejection Calcs'!CD53,IF($B53="4",'Alpha Ejection Calcs'!DB53,-1))))</f>
        <v>0.60017875298769041</v>
      </c>
      <c r="AE53">
        <f>IF($B53="1",'Alpha Ejection Calcs'!AK53,IF('Alpha Ejection Compiler'!$B53="2",'Alpha Ejection Calcs'!BH53,IF($B53="3",'Alpha Ejection Calcs'!CE53,IF($B53="4",'Alpha Ejection Calcs'!DC53,-1))))</f>
        <v>0.59255932901150121</v>
      </c>
      <c r="AF53">
        <f>IF($B53="1",'Alpha Ejection Calcs'!AL53,IF('Alpha Ejection Compiler'!$B53="2",'Alpha Ejection Calcs'!BI53,IF($B53="3",'Alpha Ejection Calcs'!CF53,IF($B53="4",'Alpha Ejection Calcs'!DD53,-1))))</f>
        <v>0.88420816799483049</v>
      </c>
    </row>
    <row r="54" spans="1:32">
      <c r="A54" t="str">
        <f>'Picking Information'!E57</f>
        <v>UG85-1_bp_z05</v>
      </c>
      <c r="B54" s="457" t="str">
        <f>'Picking Information'!B57</f>
        <v>3</v>
      </c>
      <c r="C54" s="457"/>
      <c r="D54">
        <f>IF($B54="1",'Alpha Ejection Calcs'!M54,IF('Alpha Ejection Compiler'!$B54="2",'Alpha Ejection Calcs'!AO54,IF($B54="3",'Alpha Ejection Calcs'!BM54,IF($B54="4",'Alpha Ejection Calcs'!CJ54,-1))))</f>
        <v>490835.7913333333</v>
      </c>
      <c r="E54">
        <f>IF($B54="1",'Alpha Ejection Calcs'!S54,IF('Alpha Ejection Compiler'!$B54="2",'Alpha Ejection Calcs'!AP54,IF($B54="3",'Alpha Ejection Calcs'!BK54,IF($B54="4",'Alpha Ejection Calcs'!CH54,-1))))</f>
        <v>43.156546121157675</v>
      </c>
      <c r="F54"/>
      <c r="G54" s="459">
        <f t="shared" si="0"/>
        <v>1.5706745322666667E-6</v>
      </c>
      <c r="H54">
        <f>IF($B54="1",'Alpha Ejection Calcs'!T54,IF('Alpha Ejection Compiler'!$B54="2",'Alpha Ejection Calcs'!AQ54,IF($B54="3",'Alpha Ejection Calcs'!BN54,IF($B54="4",'Alpha Ejection Calcs'!CL54,-1))))</f>
        <v>0.69704321069985808</v>
      </c>
      <c r="I54">
        <f>IF($B54="1",'Alpha Ejection Calcs'!U54,IF('Alpha Ejection Compiler'!$B54="2",'Alpha Ejection Calcs'!AR54,IF($B54="3",'Alpha Ejection Calcs'!BO54,IF($B54="4",'Alpha Ejection Calcs'!CM54,-1))))</f>
        <v>0.6532951580709887</v>
      </c>
      <c r="J54">
        <f>IF($B54="1",'Alpha Ejection Calcs'!V54,IF('Alpha Ejection Compiler'!$B54="2",'Alpha Ejection Calcs'!AS54,IF($B54="3",'Alpha Ejection Calcs'!BP54,IF($B54="4",'Alpha Ejection Calcs'!CN54,-1))))</f>
        <v>0.64681572022258516</v>
      </c>
      <c r="K54">
        <f>IF($B54="1",'Alpha Ejection Calcs'!W54,IF('Alpha Ejection Compiler'!$B54="2",'Alpha Ejection Calcs'!AT54,IF($B54="3",'Alpha Ejection Calcs'!BQ54,IF($B54="4",'Alpha Ejection Calcs'!CO54,-1))))</f>
        <v>0.89932374299890472</v>
      </c>
      <c r="N54" s="459">
        <f t="shared" si="1"/>
        <v>2.2823864297000001E-6</v>
      </c>
      <c r="O54">
        <f>IF($B54="1",'Alpha Ejection Calcs'!Y54,IF('Alpha Ejection Compiler'!$B54="2",'Alpha Ejection Calcs'!AV54,IF($B54="3",'Alpha Ejection Calcs'!BS54,IF($B54="4",'Alpha Ejection Calcs'!CQ54,-1))))</f>
        <v>0.74612005970330308</v>
      </c>
      <c r="P54">
        <f>IF($B54="1",'Alpha Ejection Calcs'!Z54,IF('Alpha Ejection Compiler'!$B54="2",'Alpha Ejection Calcs'!AW54,IF($B54="3",'Alpha Ejection Calcs'!BT54,IF($B54="4",'Alpha Ejection Calcs'!CR54,-1))))</f>
        <v>0.70835591040260659</v>
      </c>
      <c r="Q54">
        <f>IF($B54="1",'Alpha Ejection Calcs'!AA54,IF('Alpha Ejection Compiler'!$B54="2",'Alpha Ejection Calcs'!AX54,IF($B54="3",'Alpha Ejection Calcs'!BU54,IF($B54="4",'Alpha Ejection Calcs'!CS54,-1))))</f>
        <v>0.70268979235488693</v>
      </c>
      <c r="R54">
        <f>IF($B54="1",'Alpha Ejection Calcs'!AB54,IF('Alpha Ejection Compiler'!$B54="2",'Alpha Ejection Calcs'!AY54,IF($B54="3",'Alpha Ejection Calcs'!BV54,IF($B54="4",'Alpha Ejection Calcs'!CT54,-1))))</f>
        <v>0.91881061675930009</v>
      </c>
      <c r="U54" s="459">
        <f t="shared" si="2"/>
        <v>1.7326503434066666E-6</v>
      </c>
      <c r="V54">
        <f>IF($B54="1",'Alpha Ejection Calcs'!AD54,IF('Alpha Ejection Compiler'!$B54="2",'Alpha Ejection Calcs'!BA54,IF($B54="3",'Alpha Ejection Calcs'!BX54,IF($B54="4",'Alpha Ejection Calcs'!CV54,-1))))</f>
        <v>0.71719201847093927</v>
      </c>
      <c r="W54">
        <f>IF($B54="1",'Alpha Ejection Calcs'!AE54,IF('Alpha Ejection Compiler'!$B54="2",'Alpha Ejection Calcs'!BB54,IF($B54="3",'Alpha Ejection Calcs'!BY54,IF($B54="4",'Alpha Ejection Calcs'!CW54,-1))))</f>
        <v>0.67582292681724165</v>
      </c>
      <c r="X54">
        <f>IF($B54="1",'Alpha Ejection Calcs'!AF54,IF('Alpha Ejection Compiler'!$B54="2",'Alpha Ejection Calcs'!BC54,IF($B54="3",'Alpha Ejection Calcs'!BZ54,IF($B54="4",'Alpha Ejection Calcs'!CX54,-1))))</f>
        <v>0.66954070905207208</v>
      </c>
      <c r="Y54">
        <f>IF($B54="1",'Alpha Ejection Calcs'!AG54,IF('Alpha Ejection Compiler'!$B54="2",'Alpha Ejection Calcs'!BD54,IF($B54="3",'Alpha Ejection Calcs'!CA54,IF($B54="4",'Alpha Ejection Calcs'!CY54,-1))))</f>
        <v>0.90696315548047668</v>
      </c>
      <c r="AB54" s="459">
        <f t="shared" si="3"/>
        <v>2.0860521131666669E-6</v>
      </c>
      <c r="AC54">
        <f>IF($B54="1",'Alpha Ejection Calcs'!AI54,IF('Alpha Ejection Compiler'!$B54="2",'Alpha Ejection Calcs'!BF54,IF($B54="3",'Alpha Ejection Calcs'!CC54,IF($B54="4",'Alpha Ejection Calcs'!DA54,-1))))</f>
        <v>0.74994298180087593</v>
      </c>
      <c r="AD54">
        <f>IF($B54="1",'Alpha Ejection Calcs'!AJ54,IF('Alpha Ejection Compiler'!$B54="2",'Alpha Ejection Calcs'!BG54,IF($B54="3",'Alpha Ejection Calcs'!CD54,IF($B54="4",'Alpha Ejection Calcs'!DB54,-1))))</f>
        <v>0.71269319689435606</v>
      </c>
      <c r="AE54">
        <f>IF($B54="1",'Alpha Ejection Calcs'!AK54,IF('Alpha Ejection Compiler'!$B54="2",'Alpha Ejection Calcs'!BH54,IF($B54="3",'Alpha Ejection Calcs'!CE54,IF($B54="4",'Alpha Ejection Calcs'!DC54,-1))))</f>
        <v>0.70701216949431966</v>
      </c>
      <c r="AF54">
        <f>IF($B54="1",'Alpha Ejection Calcs'!AL54,IF('Alpha Ejection Compiler'!$B54="2",'Alpha Ejection Calcs'!BI54,IF($B54="3",'Alpha Ejection Calcs'!CF54,IF($B54="4",'Alpha Ejection Calcs'!DD54,-1))))</f>
        <v>0.918643277579962</v>
      </c>
    </row>
    <row r="55" spans="1:32">
      <c r="A55" t="str">
        <f>'Picking Information'!E58</f>
        <v>UG85-1_bp_z06</v>
      </c>
      <c r="B55" s="457" t="str">
        <f>'Picking Information'!B58</f>
        <v>3</v>
      </c>
      <c r="C55" s="457"/>
      <c r="D55">
        <f>IF($B55="1",'Alpha Ejection Calcs'!M55,IF('Alpha Ejection Compiler'!$B55="2",'Alpha Ejection Calcs'!AO55,IF($B55="3",'Alpha Ejection Calcs'!BM55,IF($B55="4",'Alpha Ejection Calcs'!CJ55,-1))))</f>
        <v>1386653.5588333332</v>
      </c>
      <c r="E55">
        <f>IF($B55="1",'Alpha Ejection Calcs'!S55,IF('Alpha Ejection Compiler'!$B55="2",'Alpha Ejection Calcs'!AP55,IF($B55="3",'Alpha Ejection Calcs'!BK55,IF($B55="4",'Alpha Ejection Calcs'!CH55,-1))))</f>
        <v>58.834398942567972</v>
      </c>
      <c r="F55"/>
      <c r="G55" s="459">
        <f t="shared" si="0"/>
        <v>4.4372913882666658E-6</v>
      </c>
      <c r="H55">
        <f>IF($B55="1",'Alpha Ejection Calcs'!T55,IF('Alpha Ejection Compiler'!$B55="2",'Alpha Ejection Calcs'!AQ55,IF($B55="3",'Alpha Ejection Calcs'!BN55,IF($B55="4",'Alpha Ejection Calcs'!CL55,-1))))</f>
        <v>0.77277498680449774</v>
      </c>
      <c r="I55">
        <f>IF($B55="1",'Alpha Ejection Calcs'!U55,IF('Alpha Ejection Compiler'!$B55="2",'Alpha Ejection Calcs'!AR55,IF($B55="3",'Alpha Ejection Calcs'!BO55,IF($B55="4",'Alpha Ejection Calcs'!CM55,-1))))</f>
        <v>0.73896929160219904</v>
      </c>
      <c r="J55">
        <f>IF($B55="1",'Alpha Ejection Calcs'!V55,IF('Alpha Ejection Compiler'!$B55="2",'Alpha Ejection Calcs'!AS55,IF($B55="3",'Alpha Ejection Calcs'!BP55,IF($B55="4",'Alpha Ejection Calcs'!CN55,-1))))</f>
        <v>0.73393642191352215</v>
      </c>
      <c r="K55">
        <f>IF($B55="1",'Alpha Ejection Calcs'!W55,IF('Alpha Ejection Compiler'!$B55="2",'Alpha Ejection Calcs'!AT55,IF($B55="3",'Alpha Ejection Calcs'!BQ55,IF($B55="4",'Alpha Ejection Calcs'!CO55,-1))))</f>
        <v>0.92565459444291587</v>
      </c>
      <c r="N55" s="459">
        <f t="shared" si="1"/>
        <v>6.4479390485749997E-6</v>
      </c>
      <c r="O55">
        <f>IF($B55="1",'Alpha Ejection Calcs'!Y55,IF('Alpha Ejection Compiler'!$B55="2",'Alpha Ejection Calcs'!AV55,IF($B55="3",'Alpha Ejection Calcs'!BS55,IF($B55="4",'Alpha Ejection Calcs'!CQ55,-1))))</f>
        <v>0.81035655069301238</v>
      </c>
      <c r="P55">
        <f>IF($B55="1",'Alpha Ejection Calcs'!Z55,IF('Alpha Ejection Compiler'!$B55="2",'Alpha Ejection Calcs'!AW55,IF($B55="3",'Alpha Ejection Calcs'!BT55,IF($B55="4",'Alpha Ejection Calcs'!CR55,-1))))</f>
        <v>0.78146889529716679</v>
      </c>
      <c r="Q55">
        <f>IF($B55="1",'Alpha Ejection Calcs'!AA55,IF('Alpha Ejection Compiler'!$B55="2",'Alpha Ejection Calcs'!AX55,IF($B55="3",'Alpha Ejection Calcs'!BU55,IF($B55="4",'Alpha Ejection Calcs'!CS55,-1))))</f>
        <v>0.77711681578639757</v>
      </c>
      <c r="R55">
        <f>IF($B55="1",'Alpha Ejection Calcs'!AB55,IF('Alpha Ejection Compiler'!$B55="2",'Alpha Ejection Calcs'!AY55,IF($B55="3",'Alpha Ejection Calcs'!BV55,IF($B55="4",'Alpha Ejection Calcs'!CT55,-1))))</f>
        <v>0.94012541035093589</v>
      </c>
      <c r="U55" s="459">
        <f t="shared" si="2"/>
        <v>4.8948870626816661E-6</v>
      </c>
      <c r="V55">
        <f>IF($B55="1",'Alpha Ejection Calcs'!AD55,IF('Alpha Ejection Compiler'!$B55="2",'Alpha Ejection Calcs'!BA55,IF($B55="3",'Alpha Ejection Calcs'!BX55,IF($B55="4",'Alpha Ejection Calcs'!CV55,-1))))</f>
        <v>0.78824638432175387</v>
      </c>
      <c r="W55">
        <f>IF($B55="1",'Alpha Ejection Calcs'!AE55,IF('Alpha Ejection Compiler'!$B55="2",'Alpha Ejection Calcs'!BB55,IF($B55="3",'Alpha Ejection Calcs'!BY55,IF($B55="4",'Alpha Ejection Calcs'!CW55,-1))))</f>
        <v>0.75641476155612286</v>
      </c>
      <c r="X55">
        <f>IF($B55="1",'Alpha Ejection Calcs'!AF55,IF('Alpha Ejection Compiler'!$B55="2",'Alpha Ejection Calcs'!BC55,IF($B55="3",'Alpha Ejection Calcs'!BZ55,IF($B55="4",'Alpha Ejection Calcs'!CX55,-1))))</f>
        <v>0.75155795685692617</v>
      </c>
      <c r="Y55">
        <f>IF($B55="1",'Alpha Ejection Calcs'!AG55,IF('Alpha Ejection Compiler'!$B55="2",'Alpha Ejection Calcs'!BD55,IF($B55="3",'Alpha Ejection Calcs'!CA55,IF($B55="4",'Alpha Ejection Calcs'!CY55,-1))))</f>
        <v>0.93133238287236175</v>
      </c>
      <c r="AB55" s="459">
        <f t="shared" si="3"/>
        <v>5.893277625041666E-6</v>
      </c>
      <c r="AC55">
        <f>IF($B55="1",'Alpha Ejection Calcs'!AI55,IF('Alpha Ejection Compiler'!$B55="2",'Alpha Ejection Calcs'!BF55,IF($B55="3",'Alpha Ejection Calcs'!CC55,IF($B55="4",'Alpha Ejection Calcs'!DA55,-1))))</f>
        <v>0.81326971802829517</v>
      </c>
      <c r="AD55">
        <f>IF($B55="1",'Alpha Ejection Calcs'!AJ55,IF('Alpha Ejection Compiler'!$B55="2",'Alpha Ejection Calcs'!BG55,IF($B55="3",'Alpha Ejection Calcs'!CD55,IF($B55="4",'Alpha Ejection Calcs'!DB55,-1))))</f>
        <v>0.78479711552546605</v>
      </c>
      <c r="AE55">
        <f>IF($B55="1",'Alpha Ejection Calcs'!AK55,IF('Alpha Ejection Compiler'!$B55="2",'Alpha Ejection Calcs'!BH55,IF($B55="3",'Alpha Ejection Calcs'!CE55,IF($B55="4",'Alpha Ejection Calcs'!DC55,-1))))</f>
        <v>0.78043721324266502</v>
      </c>
      <c r="AF55">
        <f>IF($B55="1",'Alpha Ejection Calcs'!AL55,IF('Alpha Ejection Compiler'!$B55="2",'Alpha Ejection Calcs'!BI55,IF($B55="3",'Alpha Ejection Calcs'!CF55,IF($B55="4",'Alpha Ejection Calcs'!DD55,-1))))</f>
        <v>0.94000131643884399</v>
      </c>
    </row>
    <row r="56" spans="1:32">
      <c r="A56" t="str">
        <f>'Picking Information'!E59</f>
        <v>UG96-1_bp_z01</v>
      </c>
      <c r="B56" s="457" t="str">
        <f>'Picking Information'!B59</f>
        <v>3</v>
      </c>
      <c r="C56" s="457"/>
      <c r="D56">
        <f>IF($B56="1",'Alpha Ejection Calcs'!M56,IF('Alpha Ejection Compiler'!$B56="2",'Alpha Ejection Calcs'!AO56,IF($B56="3",'Alpha Ejection Calcs'!BM56,IF($B56="4",'Alpha Ejection Calcs'!CJ56,-1))))</f>
        <v>235035.56250000006</v>
      </c>
      <c r="E56">
        <f>IF($B56="1",'Alpha Ejection Calcs'!S56,IF('Alpha Ejection Compiler'!$B56="2",'Alpha Ejection Calcs'!AP56,IF($B56="3",'Alpha Ejection Calcs'!BK56,IF($B56="4",'Alpha Ejection Calcs'!CH56,-1))))</f>
        <v>27.191256765575655</v>
      </c>
      <c r="F56"/>
      <c r="G56" s="459">
        <f t="shared" si="0"/>
        <v>7.5211380000000026E-7</v>
      </c>
      <c r="H56">
        <f>IF($B56="1",'Alpha Ejection Calcs'!T56,IF('Alpha Ejection Compiler'!$B56="2",'Alpha Ejection Calcs'!AQ56,IF($B56="3",'Alpha Ejection Calcs'!BN56,IF($B56="4",'Alpha Ejection Calcs'!CL56,-1))))</f>
        <v>0.53523517678280796</v>
      </c>
      <c r="I56">
        <f>IF($B56="1",'Alpha Ejection Calcs'!U56,IF('Alpha Ejection Compiler'!$B56="2",'Alpha Ejection Calcs'!AR56,IF($B56="3",'Alpha Ejection Calcs'!BO56,IF($B56="4",'Alpha Ejection Calcs'!CM56,-1))))</f>
        <v>0.47131633488595015</v>
      </c>
      <c r="J56">
        <f>IF($B56="1",'Alpha Ejection Calcs'!V56,IF('Alpha Ejection Compiler'!$B56="2",'Alpha Ejection Calcs'!AS56,IF($B56="3",'Alpha Ejection Calcs'!BP56,IF($B56="4",'Alpha Ejection Calcs'!CN56,-1))))</f>
        <v>0.46193296329285399</v>
      </c>
      <c r="K56">
        <f>IF($B56="1",'Alpha Ejection Calcs'!W56,IF('Alpha Ejection Compiler'!$B56="2",'Alpha Ejection Calcs'!AT56,IF($B56="3",'Alpha Ejection Calcs'!BQ56,IF($B56="4",'Alpha Ejection Calcs'!CO56,-1))))</f>
        <v>0.84180928662611776</v>
      </c>
      <c r="N56" s="459">
        <f t="shared" si="1"/>
        <v>1.0929153656250003E-6</v>
      </c>
      <c r="O56">
        <f>IF($B56="1",'Alpha Ejection Calcs'!Y56,IF('Alpha Ejection Compiler'!$B56="2",'Alpha Ejection Calcs'!AV56,IF($B56="3",'Alpha Ejection Calcs'!BS56,IF($B56="4",'Alpha Ejection Calcs'!CQ56,-1))))</f>
        <v>0.60803907786383637</v>
      </c>
      <c r="P56">
        <f>IF($B56="1",'Alpha Ejection Calcs'!Z56,IF('Alpha Ejection Compiler'!$B56="2",'Alpha Ejection Calcs'!AW56,IF($B56="3",'Alpha Ejection Calcs'!BT56,IF($B56="4",'Alpha Ejection Calcs'!CR56,-1))))</f>
        <v>0.5519175618253197</v>
      </c>
      <c r="Q56">
        <f>IF($B56="1",'Alpha Ejection Calcs'!AA56,IF('Alpha Ejection Compiler'!$B56="2",'Alpha Ejection Calcs'!AX56,IF($B56="3",'Alpha Ejection Calcs'!BU56,IF($B56="4",'Alpha Ejection Calcs'!CS56,-1))))</f>
        <v>0.54355430623403078</v>
      </c>
      <c r="R56">
        <f>IF($B56="1",'Alpha Ejection Calcs'!AB56,IF('Alpha Ejection Compiler'!$B56="2",'Alpha Ejection Calcs'!AY56,IF($B56="3",'Alpha Ejection Calcs'!BV56,IF($B56="4",'Alpha Ejection Calcs'!CT56,-1))))</f>
        <v>0.87216968226311875</v>
      </c>
      <c r="U56" s="459">
        <f t="shared" si="2"/>
        <v>8.2967553562500015E-7</v>
      </c>
      <c r="V56">
        <f>IF($B56="1",'Alpha Ejection Calcs'!AD56,IF('Alpha Ejection Compiler'!$B56="2",'Alpha Ejection Calcs'!BA56,IF($B56="3",'Alpha Ejection Calcs'!BX56,IF($B56="4",'Alpha Ejection Calcs'!CV56,-1))))</f>
        <v>0.56499005904517297</v>
      </c>
      <c r="W56">
        <f>IF($B56="1",'Alpha Ejection Calcs'!AE56,IF('Alpha Ejection Compiler'!$B56="2",'Alpha Ejection Calcs'!BB56,IF($B56="3",'Alpha Ejection Calcs'!BY56,IF($B56="4",'Alpha Ejection Calcs'!CW56,-1))))</f>
        <v>0.5041104902054756</v>
      </c>
      <c r="X56">
        <f>IF($B56="1",'Alpha Ejection Calcs'!AF56,IF('Alpha Ejection Compiler'!$B56="2",'Alpha Ejection Calcs'!BC56,IF($B56="3",'Alpha Ejection Calcs'!BZ56,IF($B56="4",'Alpha Ejection Calcs'!CX56,-1))))</f>
        <v>0.49493917248311753</v>
      </c>
      <c r="Y56">
        <f>IF($B56="1",'Alpha Ejection Calcs'!AG56,IF('Alpha Ejection Compiler'!$B56="2",'Alpha Ejection Calcs'!BD56,IF($B56="3",'Alpha Ejection Calcs'!CA56,IF($B56="4",'Alpha Ejection Calcs'!CY56,-1))))</f>
        <v>0.85369595077925975</v>
      </c>
      <c r="AB56" s="459">
        <f t="shared" si="3"/>
        <v>9.989011406250004E-7</v>
      </c>
      <c r="AC56">
        <f>IF($B56="1",'Alpha Ejection Calcs'!AI56,IF('Alpha Ejection Compiler'!$B56="2",'Alpha Ejection Calcs'!BF56,IF($B56="3",'Alpha Ejection Calcs'!CC56,IF($B56="4",'Alpha Ejection Calcs'!DA56,-1))))</f>
        <v>0.61375627351649464</v>
      </c>
      <c r="AD56">
        <f>IF($B56="1",'Alpha Ejection Calcs'!AJ56,IF('Alpha Ejection Compiler'!$B56="2",'Alpha Ejection Calcs'!BG56,IF($B56="3",'Alpha Ejection Calcs'!CD56,IF($B56="4",'Alpha Ejection Calcs'!DB56,-1))))</f>
        <v>0.55832973371359829</v>
      </c>
      <c r="AE56">
        <f>IF($B56="1",'Alpha Ejection Calcs'!AK56,IF('Alpha Ejection Compiler'!$B56="2",'Alpha Ejection Calcs'!BH56,IF($B56="3",'Alpha Ejection Calcs'!CE56,IF($B56="4",'Alpha Ejection Calcs'!DC56,-1))))</f>
        <v>0.54993280291015378</v>
      </c>
      <c r="AF56">
        <f>IF($B56="1",'Alpha Ejection Calcs'!AL56,IF('Alpha Ejection Compiler'!$B56="2",'Alpha Ejection Calcs'!BI56,IF($B56="3",'Alpha Ejection Calcs'!CF56,IF($B56="4",'Alpha Ejection Calcs'!DD56,-1))))</f>
        <v>0.87190841932253171</v>
      </c>
    </row>
    <row r="57" spans="1:32">
      <c r="A57" t="str">
        <f>'Picking Information'!E60</f>
        <v>UG96-1_bp_z02</v>
      </c>
      <c r="B57" s="457" t="str">
        <f>'Picking Information'!B60</f>
        <v>3</v>
      </c>
      <c r="C57" s="457"/>
      <c r="D57">
        <f>IF($B57="1",'Alpha Ejection Calcs'!M57,IF('Alpha Ejection Compiler'!$B57="2",'Alpha Ejection Calcs'!AO57,IF($B57="3",'Alpha Ejection Calcs'!BM57,IF($B57="4",'Alpha Ejection Calcs'!CJ57,-1))))</f>
        <v>232057.6875</v>
      </c>
      <c r="E57">
        <f>IF($B57="1",'Alpha Ejection Calcs'!S57,IF('Alpha Ejection Compiler'!$B57="2",'Alpha Ejection Calcs'!AP57,IF($B57="3",'Alpha Ejection Calcs'!BK57,IF($B57="4",'Alpha Ejection Calcs'!CH57,-1))))</f>
        <v>29.605869772331904</v>
      </c>
      <c r="F57"/>
      <c r="G57" s="459">
        <f t="shared" si="0"/>
        <v>7.4258460000000003E-7</v>
      </c>
      <c r="H57">
        <f>IF($B57="1",'Alpha Ejection Calcs'!T57,IF('Alpha Ejection Compiler'!$B57="2",'Alpha Ejection Calcs'!AQ57,IF($B57="3",'Alpha Ejection Calcs'!BN57,IF($B57="4",'Alpha Ejection Calcs'!CL57,-1))))</f>
        <v>0.57800291066690102</v>
      </c>
      <c r="I57">
        <f>IF($B57="1",'Alpha Ejection Calcs'!U57,IF('Alpha Ejection Compiler'!$B57="2",'Alpha Ejection Calcs'!AR57,IF($B57="3",'Alpha Ejection Calcs'!BO57,IF($B57="4",'Alpha Ejection Calcs'!CM57,-1))))</f>
        <v>0.52096581666426378</v>
      </c>
      <c r="J57">
        <f>IF($B57="1",'Alpha Ejection Calcs'!V57,IF('Alpha Ejection Compiler'!$B57="2",'Alpha Ejection Calcs'!AS57,IF($B57="3",'Alpha Ejection Calcs'!BP57,IF($B57="4",'Alpha Ejection Calcs'!CN57,-1))))</f>
        <v>0.51262014206148387</v>
      </c>
      <c r="K57">
        <f>IF($B57="1",'Alpha Ejection Calcs'!W57,IF('Alpha Ejection Compiler'!$B57="2",'Alpha Ejection Calcs'!AT57,IF($B57="3",'Alpha Ejection Calcs'!BQ57,IF($B57="4",'Alpha Ejection Calcs'!CO57,-1))))</f>
        <v>0.85519433718217786</v>
      </c>
      <c r="N57" s="459">
        <f t="shared" si="1"/>
        <v>1.079068246875E-6</v>
      </c>
      <c r="O57">
        <f>IF($B57="1",'Alpha Ejection Calcs'!Y57,IF('Alpha Ejection Compiler'!$B57="2",'Alpha Ejection Calcs'!AV57,IF($B57="3",'Alpha Ejection Calcs'!BS57,IF($B57="4",'Alpha Ejection Calcs'!CQ57,-1))))</f>
        <v>0.64332972806954847</v>
      </c>
      <c r="P57">
        <f>IF($B57="1",'Alpha Ejection Calcs'!Z57,IF('Alpha Ejection Compiler'!$B57="2",'Alpha Ejection Calcs'!AW57,IF($B57="3",'Alpha Ejection Calcs'!BT57,IF($B57="4",'Alpha Ejection Calcs'!CR57,-1))))</f>
        <v>0.59293973869897498</v>
      </c>
      <c r="Q57">
        <f>IF($B57="1",'Alpha Ejection Calcs'!AA57,IF('Alpha Ejection Compiler'!$B57="2",'Alpha Ejection Calcs'!AX57,IF($B57="3",'Alpha Ejection Calcs'!BU57,IF($B57="4",'Alpha Ejection Calcs'!CS57,-1))))</f>
        <v>0.5854490766890883</v>
      </c>
      <c r="R57">
        <f>IF($B57="1",'Alpha Ejection Calcs'!AB57,IF('Alpha Ejection Compiler'!$B57="2",'Alpha Ejection Calcs'!AY57,IF($B57="3",'Alpha Ejection Calcs'!BV57,IF($B57="4",'Alpha Ejection Calcs'!CT57,-1))))</f>
        <v>0.88290670539836003</v>
      </c>
      <c r="U57" s="459">
        <f t="shared" si="2"/>
        <v>8.1916363687500001E-7</v>
      </c>
      <c r="V57">
        <f>IF($B57="1",'Alpha Ejection Calcs'!AD57,IF('Alpha Ejection Compiler'!$B57="2",'Alpha Ejection Calcs'!BA57,IF($B57="3",'Alpha Ejection Calcs'!BX57,IF($B57="4",'Alpha Ejection Calcs'!CV57,-1))))</f>
        <v>0.60465815247665411</v>
      </c>
      <c r="W57">
        <f>IF($B57="1",'Alpha Ejection Calcs'!AE57,IF('Alpha Ejection Compiler'!$B57="2",'Alpha Ejection Calcs'!BB57,IF($B57="3",'Alpha Ejection Calcs'!BY57,IF($B57="4",'Alpha Ejection Calcs'!CW57,-1))))</f>
        <v>0.5501896523216141</v>
      </c>
      <c r="X57">
        <f>IF($B57="1",'Alpha Ejection Calcs'!AF57,IF('Alpha Ejection Compiler'!$B57="2",'Alpha Ejection Calcs'!BC57,IF($B57="3",'Alpha Ejection Calcs'!BZ57,IF($B57="4",'Alpha Ejection Calcs'!CX57,-1))))</f>
        <v>0.54200819362227903</v>
      </c>
      <c r="Y57">
        <f>IF($B57="1",'Alpha Ejection Calcs'!AG57,IF('Alpha Ejection Compiler'!$B57="2",'Alpha Ejection Calcs'!BD57,IF($B57="3",'Alpha Ejection Calcs'!CA57,IF($B57="4",'Alpha Ejection Calcs'!CY57,-1))))</f>
        <v>0.86603947828172223</v>
      </c>
      <c r="AB57" s="459">
        <f t="shared" si="3"/>
        <v>9.8624517187500011E-7</v>
      </c>
      <c r="AC57">
        <f>IF($B57="1",'Alpha Ejection Calcs'!AI57,IF('Alpha Ejection Compiler'!$B57="2",'Alpha Ejection Calcs'!BF57,IF($B57="3",'Alpha Ejection Calcs'!CC57,IF($B57="4",'Alpha Ejection Calcs'!DA57,-1))))</f>
        <v>0.64847465149255967</v>
      </c>
      <c r="AD57">
        <f>IF($B57="1",'Alpha Ejection Calcs'!AJ57,IF('Alpha Ejection Compiler'!$B57="2",'Alpha Ejection Calcs'!BG57,IF($B57="3",'Alpha Ejection Calcs'!CD57,IF($B57="4",'Alpha Ejection Calcs'!DB57,-1))))</f>
        <v>0.5986862327342557</v>
      </c>
      <c r="AE57">
        <f>IF($B57="1",'Alpha Ejection Calcs'!AK57,IF('Alpha Ejection Compiler'!$B57="2",'Alpha Ejection Calcs'!BH57,IF($B57="3",'Alpha Ejection Calcs'!CE57,IF($B57="4",'Alpha Ejection Calcs'!DC57,-1))))</f>
        <v>0.59116161326007199</v>
      </c>
      <c r="AF57">
        <f>IF($B57="1",'Alpha Ejection Calcs'!AL57,IF('Alpha Ejection Compiler'!$B57="2",'Alpha Ejection Calcs'!BI57,IF($B57="3",'Alpha Ejection Calcs'!CF57,IF($B57="4",'Alpha Ejection Calcs'!DD57,-1))))</f>
        <v>0.88266806031539535</v>
      </c>
    </row>
    <row r="58" spans="1:32">
      <c r="A58" t="str">
        <f>'Picking Information'!E61</f>
        <v>UG96-1_bp_z03</v>
      </c>
      <c r="B58" s="457" t="str">
        <f>'Picking Information'!B61</f>
        <v>3</v>
      </c>
      <c r="C58" s="457"/>
      <c r="D58">
        <f>IF($B58="1",'Alpha Ejection Calcs'!M58,IF('Alpha Ejection Compiler'!$B58="2",'Alpha Ejection Calcs'!AO58,IF($B58="3",'Alpha Ejection Calcs'!BM58,IF($B58="4",'Alpha Ejection Calcs'!CJ58,-1))))</f>
        <v>142177.57033333334</v>
      </c>
      <c r="E58">
        <f>IF($B58="1",'Alpha Ejection Calcs'!S58,IF('Alpha Ejection Compiler'!$B58="2",'Alpha Ejection Calcs'!AP58,IF($B58="3",'Alpha Ejection Calcs'!BK58,IF($B58="4",'Alpha Ejection Calcs'!CH58,-1))))</f>
        <v>26.002965580498273</v>
      </c>
      <c r="F58"/>
      <c r="G58" s="459">
        <f t="shared" si="0"/>
        <v>4.549682250666667E-7</v>
      </c>
      <c r="H58">
        <f>IF($B58="1",'Alpha Ejection Calcs'!T58,IF('Alpha Ejection Compiler'!$B58="2",'Alpha Ejection Calcs'!AQ58,IF($B58="3",'Alpha Ejection Calcs'!BN58,IF($B58="4",'Alpha Ejection Calcs'!CL58,-1))))</f>
        <v>0.51947309517384466</v>
      </c>
      <c r="I58">
        <f>IF($B58="1",'Alpha Ejection Calcs'!U58,IF('Alpha Ejection Compiler'!$B58="2",'Alpha Ejection Calcs'!AR58,IF($B58="3",'Alpha Ejection Calcs'!BO58,IF($B58="4",'Alpha Ejection Calcs'!CM58,-1))))</f>
        <v>0.45451284626469252</v>
      </c>
      <c r="J58">
        <f>IF($B58="1",'Alpha Ejection Calcs'!V58,IF('Alpha Ejection Compiler'!$B58="2",'Alpha Ejection Calcs'!AS58,IF($B58="3",'Alpha Ejection Calcs'!BP58,IF($B58="4",'Alpha Ejection Calcs'!CN58,-1))))</f>
        <v>0.44500751196814126</v>
      </c>
      <c r="K58">
        <f>IF($B58="1",'Alpha Ejection Calcs'!W58,IF('Alpha Ejection Compiler'!$B58="2",'Alpha Ejection Calcs'!AT58,IF($B58="3",'Alpha Ejection Calcs'!BQ58,IF($B58="4",'Alpha Ejection Calcs'!CO58,-1))))</f>
        <v>0.83512457405713802</v>
      </c>
      <c r="N58" s="459">
        <f t="shared" si="1"/>
        <v>6.6112570205000011E-7</v>
      </c>
      <c r="O58">
        <f>IF($B58="1",'Alpha Ejection Calcs'!Y58,IF('Alpha Ejection Compiler'!$B58="2",'Alpha Ejection Calcs'!AV58,IF($B58="3",'Alpha Ejection Calcs'!BS58,IF($B58="4",'Alpha Ejection Calcs'!CQ58,-1))))</f>
        <v>0.59387010157914688</v>
      </c>
      <c r="P58">
        <f>IF($B58="1",'Alpha Ejection Calcs'!Z58,IF('Alpha Ejection Compiler'!$B58="2",'Alpha Ejection Calcs'!AW58,IF($B58="3",'Alpha Ejection Calcs'!BT58,IF($B58="4",'Alpha Ejection Calcs'!CR58,-1))))</f>
        <v>0.5364842016732364</v>
      </c>
      <c r="Q58">
        <f>IF($B58="1",'Alpha Ejection Calcs'!AA58,IF('Alpha Ejection Compiler'!$B58="2",'Alpha Ejection Calcs'!AX58,IF($B58="3",'Alpha Ejection Calcs'!BU58,IF($B58="4",'Alpha Ejection Calcs'!CS58,-1))))</f>
        <v>0.52795334187639908</v>
      </c>
      <c r="R58">
        <f>IF($B58="1",'Alpha Ejection Calcs'!AB58,IF('Alpha Ejection Compiler'!$B58="2",'Alpha Ejection Calcs'!AY58,IF($B58="3",'Alpha Ejection Calcs'!BV58,IF($B58="4",'Alpha Ejection Calcs'!CT58,-1))))</f>
        <v>0.86667878189011927</v>
      </c>
      <c r="U58" s="459">
        <f t="shared" si="2"/>
        <v>5.0188682327666666E-7</v>
      </c>
      <c r="V58">
        <f>IF($B58="1",'Alpha Ejection Calcs'!AD58,IF('Alpha Ejection Compiler'!$B58="2",'Alpha Ejection Calcs'!BA58,IF($B58="3",'Alpha Ejection Calcs'!BX58,IF($B58="4",'Alpha Ejection Calcs'!CV58,-1))))</f>
        <v>0.54982978133653237</v>
      </c>
      <c r="W58">
        <f>IF($B58="1",'Alpha Ejection Calcs'!AE58,IF('Alpha Ejection Compiler'!$B58="2",'Alpha Ejection Calcs'!BB58,IF($B58="3",'Alpha Ejection Calcs'!BY58,IF($B58="4",'Alpha Ejection Calcs'!CW58,-1))))</f>
        <v>0.48779672677433189</v>
      </c>
      <c r="X58">
        <f>IF($B58="1",'Alpha Ejection Calcs'!AF58,IF('Alpha Ejection Compiler'!$B58="2",'Alpha Ejection Calcs'!BC58,IF($B58="3",'Alpha Ejection Calcs'!BZ58,IF($B58="4",'Alpha Ejection Calcs'!CX58,-1))))</f>
        <v>0.47847873222552195</v>
      </c>
      <c r="Y58">
        <f>IF($B58="1",'Alpha Ejection Calcs'!AG58,IF('Alpha Ejection Compiler'!$B58="2",'Alpha Ejection Calcs'!BD58,IF($B58="3",'Alpha Ejection Calcs'!CA58,IF($B58="4",'Alpha Ejection Calcs'!CY58,-1))))</f>
        <v>0.84747326426176417</v>
      </c>
      <c r="AB58" s="459">
        <f t="shared" si="3"/>
        <v>6.0425467391666677E-7</v>
      </c>
      <c r="AC58">
        <f>IF($B58="1",'Alpha Ejection Calcs'!AI58,IF('Alpha Ejection Compiler'!$B58="2",'Alpha Ejection Calcs'!BF58,IF($B58="3",'Alpha Ejection Calcs'!CC58,IF($B58="4",'Alpha Ejection Calcs'!DA58,-1))))</f>
        <v>0.59972917807361414</v>
      </c>
      <c r="AD58">
        <f>IF($B58="1",'Alpha Ejection Calcs'!AJ58,IF('Alpha Ejection Compiler'!$B58="2",'Alpha Ejection Calcs'!BG58,IF($B58="3",'Alpha Ejection Calcs'!CD58,IF($B58="4",'Alpha Ejection Calcs'!DB58,-1))))</f>
        <v>0.54302864635274495</v>
      </c>
      <c r="AE58">
        <f>IF($B58="1",'Alpha Ejection Calcs'!AK58,IF('Alpha Ejection Compiler'!$B58="2",'Alpha Ejection Calcs'!BH58,IF($B58="3",'Alpha Ejection Calcs'!CE58,IF($B58="4",'Alpha Ejection Calcs'!DC58,-1))))</f>
        <v>0.5344591607734287</v>
      </c>
      <c r="AF58">
        <f>IF($B58="1",'Alpha Ejection Calcs'!AL58,IF('Alpha Ejection Compiler'!$B58="2",'Alpha Ejection Calcs'!BI58,IF($B58="3",'Alpha Ejection Calcs'!CF58,IF($B58="4",'Alpha Ejection Calcs'!DD58,-1))))</f>
        <v>0.86640705487015679</v>
      </c>
    </row>
    <row r="59" spans="1:32">
      <c r="A59" t="str">
        <f>'Picking Information'!E62</f>
        <v>UG96-1_bp_z04</v>
      </c>
      <c r="B59" s="457" t="str">
        <f>'Picking Information'!B62</f>
        <v>1</v>
      </c>
      <c r="C59" s="457"/>
      <c r="D59">
        <f>IF($B59="1",'Alpha Ejection Calcs'!M59,IF('Alpha Ejection Compiler'!$B59="2",'Alpha Ejection Calcs'!AO59,IF($B59="3",'Alpha Ejection Calcs'!BM59,IF($B59="4",'Alpha Ejection Calcs'!CJ59,-1))))</f>
        <v>217482.72361238796</v>
      </c>
      <c r="E59">
        <f>IF($B59="1",'Alpha Ejection Calcs'!S59,IF('Alpha Ejection Compiler'!$B59="2",'Alpha Ejection Calcs'!AP59,IF($B59="3",'Alpha Ejection Calcs'!BK59,IF($B59="4",'Alpha Ejection Calcs'!CH59,-1))))</f>
        <v>31.512475920818538</v>
      </c>
      <c r="F59"/>
      <c r="G59" s="459">
        <f t="shared" si="0"/>
        <v>6.9594471555964152E-7</v>
      </c>
      <c r="H59">
        <f>IF($B59="1",'Alpha Ejection Calcs'!T59,IF('Alpha Ejection Compiler'!$B59="2",'Alpha Ejection Calcs'!AQ59,IF($B59="3",'Alpha Ejection Calcs'!BN59,IF($B59="4",'Alpha Ejection Calcs'!CL59,-1))))</f>
        <v>0.56633148215901896</v>
      </c>
      <c r="I59">
        <f>IF($B59="1",'Alpha Ejection Calcs'!U59,IF('Alpha Ejection Compiler'!$B59="2",'Alpha Ejection Calcs'!AR59,IF($B59="3",'Alpha Ejection Calcs'!BO59,IF($B59="4",'Alpha Ejection Calcs'!CM59,-1))))</f>
        <v>0.50296919850246158</v>
      </c>
      <c r="J59">
        <f>IF($B59="1",'Alpha Ejection Calcs'!V59,IF('Alpha Ejection Compiler'!$B59="2",'Alpha Ejection Calcs'!AS59,IF($B59="3",'Alpha Ejection Calcs'!BP59,IF($B59="4",'Alpha Ejection Calcs'!CN59,-1))))</f>
        <v>0.49363792919549038</v>
      </c>
      <c r="K59">
        <f>IF($B59="1",'Alpha Ejection Calcs'!W59,IF('Alpha Ejection Compiler'!$B59="2",'Alpha Ejection Calcs'!AT59,IF($B59="3",'Alpha Ejection Calcs'!BQ59,IF($B59="4",'Alpha Ejection Calcs'!CO59,-1))))</f>
        <v>0.85930443395683886</v>
      </c>
      <c r="N59" s="459">
        <f t="shared" si="1"/>
        <v>1.011294664797604E-6</v>
      </c>
      <c r="O59">
        <f>IF($B59="1",'Alpha Ejection Calcs'!Y59,IF('Alpha Ejection Compiler'!$B59="2",'Alpha Ejection Calcs'!AV59,IF($B59="3",'Alpha Ejection Calcs'!BS59,IF($B59="4",'Alpha Ejection Calcs'!CQ59,-1))))</f>
        <v>0.63782444622980483</v>
      </c>
      <c r="P59">
        <f>IF($B59="1",'Alpha Ejection Calcs'!Z59,IF('Alpha Ejection Compiler'!$B59="2",'Alpha Ejection Calcs'!AW59,IF($B59="3",'Alpha Ejection Calcs'!BT59,IF($B59="4",'Alpha Ejection Calcs'!CR59,-1))))</f>
        <v>0.58278891056081927</v>
      </c>
      <c r="Q59">
        <f>IF($B59="1",'Alpha Ejection Calcs'!AA59,IF('Alpha Ejection Compiler'!$B59="2",'Alpha Ejection Calcs'!AX59,IF($B59="3",'Alpha Ejection Calcs'!BU59,IF($B59="4",'Alpha Ejection Calcs'!CS59,-1))))</f>
        <v>0.57454338796126114</v>
      </c>
      <c r="R59">
        <f>IF($B59="1",'Alpha Ejection Calcs'!AB59,IF('Alpha Ejection Compiler'!$B59="2",'Alpha Ejection Calcs'!AY59,IF($B59="3",'Alpha Ejection Calcs'!BV59,IF($B59="4",'Alpha Ejection Calcs'!CT59,-1))))</f>
        <v>0.88693859203264935</v>
      </c>
      <c r="U59" s="459">
        <f t="shared" si="2"/>
        <v>7.6771401435172946E-7</v>
      </c>
      <c r="V59">
        <f>IF($B59="1",'Alpha Ejection Calcs'!AD59,IF('Alpha Ejection Compiler'!$B59="2",'Alpha Ejection Calcs'!BA59,IF($B59="3",'Alpha Ejection Calcs'!BX59,IF($B59="4",'Alpha Ejection Calcs'!CV59,-1))))</f>
        <v>0.59565615943975259</v>
      </c>
      <c r="W59">
        <f>IF($B59="1",'Alpha Ejection Calcs'!AE59,IF('Alpha Ejection Compiler'!$B59="2",'Alpha Ejection Calcs'!BB59,IF($B59="3",'Alpha Ejection Calcs'!BY59,IF($B59="4",'Alpha Ejection Calcs'!CW59,-1))))</f>
        <v>0.53552988529020862</v>
      </c>
      <c r="X59">
        <f>IF($B59="1",'Alpha Ejection Calcs'!AF59,IF('Alpha Ejection Compiler'!$B59="2",'Alpha Ejection Calcs'!BC59,IF($B59="3",'Alpha Ejection Calcs'!BZ59,IF($B59="4",'Alpha Ejection Calcs'!CX59,-1))))</f>
        <v>0.52643331804852911</v>
      </c>
      <c r="Y59">
        <f>IF($B59="1",'Alpha Ejection Calcs'!AG59,IF('Alpha Ejection Compiler'!$B59="2",'Alpha Ejection Calcs'!BD59,IF($B59="3",'Alpha Ejection Calcs'!CA59,IF($B59="4",'Alpha Ejection Calcs'!CY59,-1))))</f>
        <v>0.87015803424539451</v>
      </c>
      <c r="AB59" s="459">
        <f t="shared" si="3"/>
        <v>9.2430157535264881E-7</v>
      </c>
      <c r="AC59">
        <f>IF($B59="1",'Alpha Ejection Calcs'!AI59,IF('Alpha Ejection Compiler'!$B59="2",'Alpha Ejection Calcs'!BF59,IF($B59="3",'Alpha Ejection Calcs'!CC59,IF($B59="4",'Alpha Ejection Calcs'!DA59,-1))))</f>
        <v>0.64339877711744131</v>
      </c>
      <c r="AD59">
        <f>IF($B59="1",'Alpha Ejection Calcs'!AJ59,IF('Alpha Ejection Compiler'!$B59="2",'Alpha Ejection Calcs'!BG59,IF($B59="3",'Alpha Ejection Calcs'!CD59,IF($B59="4",'Alpha Ejection Calcs'!DB59,-1))))</f>
        <v>0.58910373355867196</v>
      </c>
      <c r="AE59">
        <f>IF($B59="1",'Alpha Ejection Calcs'!AK59,IF('Alpha Ejection Compiler'!$B59="2",'Alpha Ejection Calcs'!BH59,IF($B59="3",'Alpha Ejection Calcs'!CE59,IF($B59="4",'Alpha Ejection Calcs'!DC59,-1))))</f>
        <v>0.58083302236146761</v>
      </c>
      <c r="AF59">
        <f>IF($B59="1",'Alpha Ejection Calcs'!AL59,IF('Alpha Ejection Compiler'!$B59="2",'Alpha Ejection Calcs'!BI59,IF($B59="3",'Alpha Ejection Calcs'!CF59,IF($B59="4",'Alpha Ejection Calcs'!DD59,-1))))</f>
        <v>0.88670202509255147</v>
      </c>
    </row>
    <row r="60" spans="1:32">
      <c r="A60" t="str">
        <f>'Picking Information'!E63</f>
        <v>UG96-1_bp_z05</v>
      </c>
      <c r="B60" s="457" t="str">
        <f>'Picking Information'!B63</f>
        <v>3</v>
      </c>
      <c r="C60" s="457"/>
      <c r="D60">
        <f>IF($B60="1",'Alpha Ejection Calcs'!M60,IF('Alpha Ejection Compiler'!$B60="2",'Alpha Ejection Calcs'!AO60,IF($B60="3",'Alpha Ejection Calcs'!BM60,IF($B60="4",'Alpha Ejection Calcs'!CJ60,-1))))</f>
        <v>1353829.5420000001</v>
      </c>
      <c r="E60">
        <f>IF($B60="1",'Alpha Ejection Calcs'!S60,IF('Alpha Ejection Compiler'!$B60="2",'Alpha Ejection Calcs'!AP60,IF($B60="3",'Alpha Ejection Calcs'!BK60,IF($B60="4",'Alpha Ejection Calcs'!CH60,-1))))</f>
        <v>53.741736191335633</v>
      </c>
      <c r="F60"/>
      <c r="G60" s="459">
        <f t="shared" si="0"/>
        <v>4.3322545344000008E-6</v>
      </c>
      <c r="H60">
        <f>IF($B60="1",'Alpha Ejection Calcs'!T60,IF('Alpha Ejection Compiler'!$B60="2",'Alpha Ejection Calcs'!AQ60,IF($B60="3",'Alpha Ejection Calcs'!BN60,IF($B60="4",'Alpha Ejection Calcs'!CL60,-1))))</f>
        <v>0.75224476099952287</v>
      </c>
      <c r="I60">
        <f>IF($B60="1",'Alpha Ejection Calcs'!U60,IF('Alpha Ejection Compiler'!$B60="2",'Alpha Ejection Calcs'!AR60,IF($B60="3",'Alpha Ejection Calcs'!BO60,IF($B60="4",'Alpha Ejection Calcs'!CM60,-1))))</f>
        <v>0.71557945527510758</v>
      </c>
      <c r="J60">
        <f>IF($B60="1",'Alpha Ejection Calcs'!V60,IF('Alpha Ejection Compiler'!$B60="2",'Alpha Ejection Calcs'!AS60,IF($B60="3",'Alpha Ejection Calcs'!BP60,IF($B60="4",'Alpha Ejection Calcs'!CN60,-1))))</f>
        <v>0.71012580000863723</v>
      </c>
      <c r="K60">
        <f>IF($B60="1",'Alpha Ejection Calcs'!W60,IF('Alpha Ejection Compiler'!$B60="2",'Alpha Ejection Calcs'!AT60,IF($B60="3",'Alpha Ejection Calcs'!BQ60,IF($B60="4",'Alpha Ejection Calcs'!CO60,-1))))</f>
        <v>0.91870907967377347</v>
      </c>
      <c r="N60" s="459">
        <f t="shared" si="1"/>
        <v>6.2953073703000012E-6</v>
      </c>
      <c r="O60">
        <f>IF($B60="1",'Alpha Ejection Calcs'!Y60,IF('Alpha Ejection Compiler'!$B60="2",'Alpha Ejection Calcs'!AV60,IF($B60="3",'Alpha Ejection Calcs'!BS60,IF($B60="4",'Alpha Ejection Calcs'!CQ60,-1))))</f>
        <v>0.79307039381312627</v>
      </c>
      <c r="P60">
        <f>IF($B60="1",'Alpha Ejection Calcs'!Z60,IF('Alpha Ejection Compiler'!$B60="2",'Alpha Ejection Calcs'!AW60,IF($B60="3",'Alpha Ejection Calcs'!BT60,IF($B60="4",'Alpha Ejection Calcs'!CR60,-1))))</f>
        <v>0.76168318410604396</v>
      </c>
      <c r="Q60">
        <f>IF($B60="1",'Alpha Ejection Calcs'!AA60,IF('Alpha Ejection Compiler'!$B60="2",'Alpha Ejection Calcs'!AX60,IF($B60="3",'Alpha Ejection Calcs'!BU60,IF($B60="4",'Alpha Ejection Calcs'!CS60,-1))))</f>
        <v>0.7569579526624638</v>
      </c>
      <c r="R60">
        <f>IF($B60="1",'Alpha Ejection Calcs'!AB60,IF('Alpha Ejection Compiler'!$B60="2",'Alpha Ejection Calcs'!AY60,IF($B60="3",'Alpha Ejection Calcs'!BV60,IF($B60="4",'Alpha Ejection Calcs'!CT60,-1))))</f>
        <v>0.93451575471731929</v>
      </c>
      <c r="U60" s="459">
        <f t="shared" si="2"/>
        <v>4.77901828326E-6</v>
      </c>
      <c r="V60">
        <f>IF($B60="1",'Alpha Ejection Calcs'!AD60,IF('Alpha Ejection Compiler'!$B60="2",'Alpha Ejection Calcs'!BA60,IF($B60="3",'Alpha Ejection Calcs'!BX60,IF($B60="4",'Alpha Ejection Calcs'!CV60,-1))))</f>
        <v>0.76904358627280722</v>
      </c>
      <c r="W60">
        <f>IF($B60="1",'Alpha Ejection Calcs'!AE60,IF('Alpha Ejection Compiler'!$B60="2",'Alpha Ejection Calcs'!BB60,IF($B60="3",'Alpha Ejection Calcs'!BY60,IF($B60="4",'Alpha Ejection Calcs'!CW60,-1))))</f>
        <v>0.73449350373213007</v>
      </c>
      <c r="X60">
        <f>IF($B60="1",'Alpha Ejection Calcs'!AF60,IF('Alpha Ejection Compiler'!$B60="2",'Alpha Ejection Calcs'!BC60,IF($B60="3",'Alpha Ejection Calcs'!BZ60,IF($B60="4",'Alpha Ejection Calcs'!CX60,-1))))</f>
        <v>0.72922630319366499</v>
      </c>
      <c r="Y60">
        <f>IF($B60="1",'Alpha Ejection Calcs'!AG60,IF('Alpha Ejection Compiler'!$B60="2",'Alpha Ejection Calcs'!BD60,IF($B60="3",'Alpha Ejection Calcs'!CA60,IF($B60="4",'Alpha Ejection Calcs'!CY60,-1))))</f>
        <v>0.92491005423733008</v>
      </c>
      <c r="AB60" s="459">
        <f t="shared" si="3"/>
        <v>5.7537755535000006E-6</v>
      </c>
      <c r="AC60">
        <f>IF($B60="1",'Alpha Ejection Calcs'!AI60,IF('Alpha Ejection Compiler'!$B60="2",'Alpha Ejection Calcs'!BF60,IF($B60="3",'Alpha Ejection Calcs'!CC60,IF($B60="4",'Alpha Ejection Calcs'!DA60,-1))))</f>
        <v>0.79623777596523859</v>
      </c>
      <c r="AD60">
        <f>IF($B60="1",'Alpha Ejection Calcs'!AJ60,IF('Alpha Ejection Compiler'!$B60="2",'Alpha Ejection Calcs'!BG60,IF($B60="3",'Alpha Ejection Calcs'!CD60,IF($B60="4",'Alpha Ejection Calcs'!DB60,-1))))</f>
        <v>0.76529738195764818</v>
      </c>
      <c r="AE60">
        <f>IF($B60="1",'Alpha Ejection Calcs'!AK60,IF('Alpha Ejection Compiler'!$B60="2",'Alpha Ejection Calcs'!BH60,IF($B60="3",'Alpha Ejection Calcs'!CE60,IF($B60="4",'Alpha Ejection Calcs'!DC60,-1))))</f>
        <v>0.76056296226042219</v>
      </c>
      <c r="AF60">
        <f>IF($B60="1",'Alpha Ejection Calcs'!AL60,IF('Alpha Ejection Compiler'!$B60="2",'Alpha Ejection Calcs'!BI60,IF($B60="3",'Alpha Ejection Calcs'!CF60,IF($B60="4",'Alpha Ejection Calcs'!DD60,-1))))</f>
        <v>0.93438017133832518</v>
      </c>
    </row>
    <row r="61" spans="1:32">
      <c r="A61" t="str">
        <f>'Picking Information'!E64</f>
        <v>UG96-1_bp_z06</v>
      </c>
      <c r="B61" s="457" t="str">
        <f>'Picking Information'!B64</f>
        <v>3</v>
      </c>
      <c r="C61" s="457"/>
      <c r="D61">
        <f>IF($B61="1",'Alpha Ejection Calcs'!M61,IF('Alpha Ejection Compiler'!$B61="2",'Alpha Ejection Calcs'!AO61,IF($B61="3",'Alpha Ejection Calcs'!BM61,IF($B61="4",'Alpha Ejection Calcs'!CJ61,-1))))</f>
        <v>258375.29666666669</v>
      </c>
      <c r="E61">
        <f>IF($B61="1",'Alpha Ejection Calcs'!S61,IF('Alpha Ejection Compiler'!$B61="2",'Alpha Ejection Calcs'!AP61,IF($B61="3",'Alpha Ejection Calcs'!BK61,IF($B61="4",'Alpha Ejection Calcs'!CH61,-1))))</f>
        <v>31.32845647659493</v>
      </c>
      <c r="F61"/>
      <c r="G61" s="459">
        <f t="shared" si="0"/>
        <v>8.2680094933333353E-7</v>
      </c>
      <c r="H61">
        <f>IF($B61="1",'Alpha Ejection Calcs'!T61,IF('Alpha Ejection Compiler'!$B61="2",'Alpha Ejection Calcs'!AQ61,IF($B61="3",'Alpha Ejection Calcs'!BN61,IF($B61="4",'Alpha Ejection Calcs'!CL61,-1))))</f>
        <v>0.59332688420299906</v>
      </c>
      <c r="I61">
        <f>IF($B61="1",'Alpha Ejection Calcs'!U61,IF('Alpha Ejection Compiler'!$B61="2",'Alpha Ejection Calcs'!AR61,IF($B61="3",'Alpha Ejection Calcs'!BO61,IF($B61="4",'Alpha Ejection Calcs'!CM61,-1))))</f>
        <v>0.5367218705068969</v>
      </c>
      <c r="J61">
        <f>IF($B61="1",'Alpha Ejection Calcs'!V61,IF('Alpha Ejection Compiler'!$B61="2",'Alpha Ejection Calcs'!AS61,IF($B61="3",'Alpha Ejection Calcs'!BP61,IF($B61="4",'Alpha Ejection Calcs'!CN61,-1))))</f>
        <v>0.52839363697903763</v>
      </c>
      <c r="K61">
        <f>IF($B61="1",'Alpha Ejection Calcs'!W61,IF('Alpha Ejection Compiler'!$B61="2",'Alpha Ejection Calcs'!AT61,IF($B61="3",'Alpha Ejection Calcs'!BQ61,IF($B61="4",'Alpha Ejection Calcs'!CO61,-1))))</f>
        <v>0.86237332124629384</v>
      </c>
      <c r="N61" s="459">
        <f t="shared" si="1"/>
        <v>1.2014451295000003E-6</v>
      </c>
      <c r="O61">
        <f>IF($B61="1",'Alpha Ejection Calcs'!Y61,IF('Alpha Ejection Compiler'!$B61="2",'Alpha Ejection Calcs'!AV61,IF($B61="3",'Alpha Ejection Calcs'!BS61,IF($B61="4",'Alpha Ejection Calcs'!CQ61,-1))))</f>
        <v>0.65755624737614016</v>
      </c>
      <c r="P61">
        <f>IF($B61="1",'Alpha Ejection Calcs'!Z61,IF('Alpha Ejection Compiler'!$B61="2",'Alpha Ejection Calcs'!AW61,IF($B61="3",'Alpha Ejection Calcs'!BT61,IF($B61="4",'Alpha Ejection Calcs'!CR61,-1))))</f>
        <v>0.6080662727269307</v>
      </c>
      <c r="Q61">
        <f>IF($B61="1",'Alpha Ejection Calcs'!AA61,IF('Alpha Ejection Compiler'!$B61="2",'Alpha Ejection Calcs'!AX61,IF($B61="3",'Alpha Ejection Calcs'!BU61,IF($B61="4",'Alpha Ejection Calcs'!CS61,-1))))</f>
        <v>0.60067876953361787</v>
      </c>
      <c r="R61">
        <f>IF($B61="1",'Alpha Ejection Calcs'!AB61,IF('Alpha Ejection Compiler'!$B61="2",'Alpha Ejection Calcs'!AY61,IF($B61="3",'Alpha Ejection Calcs'!BV61,IF($B61="4",'Alpha Ejection Calcs'!CT61,-1))))</f>
        <v>0.88884046776216252</v>
      </c>
      <c r="U61" s="459">
        <f t="shared" si="2"/>
        <v>9.1206479723333345E-7</v>
      </c>
      <c r="V61">
        <f>IF($B61="1",'Alpha Ejection Calcs'!AD61,IF('Alpha Ejection Compiler'!$B61="2",'Alpha Ejection Calcs'!BA61,IF($B61="3",'Alpha Ejection Calcs'!BX61,IF($B61="4",'Alpha Ejection Calcs'!CV61,-1))))</f>
        <v>0.61960692554791863</v>
      </c>
      <c r="W61">
        <f>IF($B61="1",'Alpha Ejection Calcs'!AE61,IF('Alpha Ejection Compiler'!$B61="2",'Alpha Ejection Calcs'!BB61,IF($B61="3",'Alpha Ejection Calcs'!BY61,IF($B61="4",'Alpha Ejection Calcs'!CW61,-1))))</f>
        <v>0.56579033291740088</v>
      </c>
      <c r="X61">
        <f>IF($B61="1",'Alpha Ejection Calcs'!AF61,IF('Alpha Ejection Compiler'!$B61="2",'Alpha Ejection Calcs'!BC61,IF($B61="3",'Alpha Ejection Calcs'!BZ61,IF($B61="4",'Alpha Ejection Calcs'!CX61,-1))))</f>
        <v>0.55766678283668902</v>
      </c>
      <c r="Y61">
        <f>IF($B61="1",'Alpha Ejection Calcs'!AG61,IF('Alpha Ejection Compiler'!$B61="2",'Alpha Ejection Calcs'!BD61,IF($B61="3",'Alpha Ejection Calcs'!CA61,IF($B61="4",'Alpha Ejection Calcs'!CY61,-1))))</f>
        <v>0.87273892815318765</v>
      </c>
      <c r="AB61" s="459">
        <f t="shared" si="3"/>
        <v>1.0980950108333335E-6</v>
      </c>
      <c r="AC61">
        <f>IF($B61="1",'Alpha Ejection Calcs'!AI61,IF('Alpha Ejection Compiler'!$B61="2",'Alpha Ejection Calcs'!BF61,IF($B61="3",'Alpha Ejection Calcs'!CC61,IF($B61="4",'Alpha Ejection Calcs'!DA61,-1))))</f>
        <v>0.66259003459383869</v>
      </c>
      <c r="AD61">
        <f>IF($B61="1",'Alpha Ejection Calcs'!AJ61,IF('Alpha Ejection Compiler'!$B61="2",'Alpha Ejection Calcs'!BG61,IF($B61="3",'Alpha Ejection Calcs'!CD61,IF($B61="4",'Alpha Ejection Calcs'!DB61,-1))))</f>
        <v>0.61372806723706796</v>
      </c>
      <c r="AE61">
        <f>IF($B61="1",'Alpha Ejection Calcs'!AK61,IF('Alpha Ejection Compiler'!$B61="2",'Alpha Ejection Calcs'!BH61,IF($B61="3",'Alpha Ejection Calcs'!CE61,IF($B61="4",'Alpha Ejection Calcs'!DC61,-1))))</f>
        <v>0.60631338199064644</v>
      </c>
      <c r="AF61">
        <f>IF($B61="1",'Alpha Ejection Calcs'!AL61,IF('Alpha Ejection Compiler'!$B61="2",'Alpha Ejection Calcs'!BI61,IF($B61="3",'Alpha Ejection Calcs'!CF61,IF($B61="4",'Alpha Ejection Calcs'!DD61,-1))))</f>
        <v>0.88861282220030224</v>
      </c>
    </row>
    <row r="62" spans="1:32">
      <c r="A62" t="str">
        <f>'Picking Information'!E65</f>
        <v>sample name</v>
      </c>
      <c r="B62" s="457" t="str">
        <f>'Picking Information'!B65</f>
        <v>3</v>
      </c>
      <c r="C62" s="457"/>
      <c r="D62">
        <f>IF($B62="1",'Alpha Ejection Calcs'!M62,IF('Alpha Ejection Compiler'!$B62="2",'Alpha Ejection Calcs'!AO62,IF($B62="3",'Alpha Ejection Calcs'!BM62,IF($B62="4",'Alpha Ejection Calcs'!CJ62,-1))))</f>
        <v>333333.33333333326</v>
      </c>
      <c r="E62">
        <f>IF($B62="1",'Alpha Ejection Calcs'!S62,IF('Alpha Ejection Compiler'!$B62="2",'Alpha Ejection Calcs'!AP62,IF($B62="3",'Alpha Ejection Calcs'!BK62,IF($B62="4",'Alpha Ejection Calcs'!CH62,-1))))</f>
        <v>35.355339059327363</v>
      </c>
      <c r="F62"/>
      <c r="G62" s="459">
        <f t="shared" si="0"/>
        <v>1.0666666666666665E-6</v>
      </c>
      <c r="H62">
        <f>IF($B62="1",'Alpha Ejection Calcs'!T62,IF('Alpha Ejection Compiler'!$B62="2",'Alpha Ejection Calcs'!AQ62,IF($B62="3",'Alpha Ejection Calcs'!BN62,IF($B62="4",'Alpha Ejection Calcs'!CL62,-1))))</f>
        <v>0.63797111663143102</v>
      </c>
      <c r="I62">
        <f>IF($B62="1",'Alpha Ejection Calcs'!U62,IF('Alpha Ejection Compiler'!$B62="2",'Alpha Ejection Calcs'!AR62,IF($B62="3",'Alpha Ejection Calcs'!BO62,IF($B62="4",'Alpha Ejection Calcs'!CM62,-1))))</f>
        <v>0.58723850710399772</v>
      </c>
      <c r="J62">
        <f>IF($B62="1",'Alpha Ejection Calcs'!V62,IF('Alpha Ejection Compiler'!$B62="2",'Alpha Ejection Calcs'!AS62,IF($B62="3",'Alpha Ejection Calcs'!BP62,IF($B62="4",'Alpha Ejection Calcs'!CN62,-1))))</f>
        <v>0.57976500793297936</v>
      </c>
      <c r="K62">
        <f>IF($B62="1",'Alpha Ejection Calcs'!W62,IF('Alpha Ejection Compiler'!$B62="2",'Alpha Ejection Calcs'!AT62,IF($B62="3",'Alpha Ejection Calcs'!BQ62,IF($B62="4",'Alpha Ejection Calcs'!CO62,-1))))</f>
        <v>0.87788219392191313</v>
      </c>
      <c r="N62" s="459">
        <f t="shared" si="1"/>
        <v>1.5499999999999998E-6</v>
      </c>
      <c r="O62">
        <f>IF($B62="1",'Alpha Ejection Calcs'!Y62,IF('Alpha Ejection Compiler'!$B62="2",'Alpha Ejection Calcs'!AV62,IF($B62="3",'Alpha Ejection Calcs'!BS62,IF($B62="4",'Alpha Ejection Calcs'!CQ62,-1))))</f>
        <v>0.69541513795147547</v>
      </c>
      <c r="P62">
        <f>IF($B62="1",'Alpha Ejection Calcs'!Z62,IF('Alpha Ejection Compiler'!$B62="2",'Alpha Ejection Calcs'!AW62,IF($B62="3",'Alpha Ejection Calcs'!BT62,IF($B62="4",'Alpha Ejection Calcs'!CR62,-1))))</f>
        <v>0.65116432936248425</v>
      </c>
      <c r="Q62">
        <f>IF($B62="1",'Alpha Ejection Calcs'!AA62,IF('Alpha Ejection Compiler'!$B62="2",'Alpha Ejection Calcs'!AX62,IF($B62="3",'Alpha Ejection Calcs'!BU62,IF($B62="4",'Alpha Ejection Calcs'!CS62,-1))))</f>
        <v>0.64455262597695773</v>
      </c>
      <c r="R62">
        <f>IF($B62="1",'Alpha Ejection Calcs'!AB62,IF('Alpha Ejection Compiler'!$B62="2",'Alpha Ejection Calcs'!AY62,IF($B62="3",'Alpha Ejection Calcs'!BV62,IF($B62="4",'Alpha Ejection Calcs'!CT62,-1))))</f>
        <v>0.90139400372656098</v>
      </c>
      <c r="U62" s="459">
        <f t="shared" si="2"/>
        <v>1.1766666666666663E-6</v>
      </c>
      <c r="V62">
        <f>IF($B62="1",'Alpha Ejection Calcs'!AD62,IF('Alpha Ejection Compiler'!$B62="2",'Alpha Ejection Calcs'!BA62,IF($B62="3",'Alpha Ejection Calcs'!BX62,IF($B62="4",'Alpha Ejection Calcs'!CV62,-1))))</f>
        <v>0.66148970279448627</v>
      </c>
      <c r="W62">
        <f>IF($B62="1",'Alpha Ejection Calcs'!AE62,IF('Alpha Ejection Compiler'!$B62="2",'Alpha Ejection Calcs'!BB62,IF($B62="3",'Alpha Ejection Calcs'!BY62,IF($B62="4",'Alpha Ejection Calcs'!CW62,-1))))</f>
        <v>0.61330466480417223</v>
      </c>
      <c r="X62">
        <f>IF($B62="1",'Alpha Ejection Calcs'!AF62,IF('Alpha Ejection Compiler'!$B62="2",'Alpha Ejection Calcs'!BC62,IF($B62="3",'Alpha Ejection Calcs'!BZ62,IF($B62="4",'Alpha Ejection Calcs'!CX62,-1))))</f>
        <v>0.60602305687186575</v>
      </c>
      <c r="Y62">
        <f>IF($B62="1",'Alpha Ejection Calcs'!AG62,IF('Alpha Ejection Compiler'!$B62="2",'Alpha Ejection Calcs'!BD62,IF($B62="3",'Alpha Ejection Calcs'!CA62,IF($B62="4",'Alpha Ejection Calcs'!CY62,-1))))</f>
        <v>0.88709200730228743</v>
      </c>
      <c r="AB62" s="459">
        <f t="shared" si="3"/>
        <v>1.4166666666666663E-6</v>
      </c>
      <c r="AC62">
        <f>IF($B62="1",'Alpha Ejection Calcs'!AI62,IF('Alpha Ejection Compiler'!$B62="2",'Alpha Ejection Calcs'!BF62,IF($B62="3",'Alpha Ejection Calcs'!CC62,IF($B62="4",'Alpha Ejection Calcs'!DA62,-1))))</f>
        <v>0.69991209693537448</v>
      </c>
      <c r="AD62">
        <f>IF($B62="1",'Alpha Ejection Calcs'!AJ62,IF('Alpha Ejection Compiler'!$B62="2",'Alpha Ejection Calcs'!BG62,IF($B62="3",'Alpha Ejection Calcs'!CD62,IF($B62="4",'Alpha Ejection Calcs'!DB62,-1))))</f>
        <v>0.65623041706380736</v>
      </c>
      <c r="AE62">
        <f>IF($B62="1",'Alpha Ejection Calcs'!AK62,IF('Alpha Ejection Compiler'!$B62="2",'Alpha Ejection Calcs'!BH62,IF($B62="3",'Alpha Ejection Calcs'!CE62,IF($B62="4",'Alpha Ejection Calcs'!DC62,-1))))</f>
        <v>0.64959567085828074</v>
      </c>
      <c r="AF62">
        <f>IF($B62="1",'Alpha Ejection Calcs'!AL62,IF('Alpha Ejection Compiler'!$B62="2",'Alpha Ejection Calcs'!BI62,IF($B62="3",'Alpha Ejection Calcs'!CF62,IF($B62="4",'Alpha Ejection Calcs'!DD62,-1))))</f>
        <v>0.90119183530720504</v>
      </c>
    </row>
    <row r="63" spans="1:32">
      <c r="A63" t="str">
        <f>'Picking Information'!E66</f>
        <v>sample name</v>
      </c>
      <c r="B63" s="457" t="str">
        <f>'Picking Information'!B66</f>
        <v>3</v>
      </c>
      <c r="C63" s="457"/>
      <c r="D63">
        <f>IF($B63="1",'Alpha Ejection Calcs'!M63,IF('Alpha Ejection Compiler'!$B63="2",'Alpha Ejection Calcs'!AO63,IF($B63="3",'Alpha Ejection Calcs'!BM63,IF($B63="4",'Alpha Ejection Calcs'!CJ63,-1))))</f>
        <v>333333.33333333326</v>
      </c>
      <c r="E63">
        <f>IF($B63="1",'Alpha Ejection Calcs'!S63,IF('Alpha Ejection Compiler'!$B63="2",'Alpha Ejection Calcs'!AP63,IF($B63="3",'Alpha Ejection Calcs'!BK63,IF($B63="4",'Alpha Ejection Calcs'!CH63,-1))))</f>
        <v>35.355339059327363</v>
      </c>
      <c r="F63"/>
      <c r="G63" s="459">
        <f t="shared" si="0"/>
        <v>1.0666666666666665E-6</v>
      </c>
      <c r="H63">
        <f>IF($B63="1",'Alpha Ejection Calcs'!T63,IF('Alpha Ejection Compiler'!$B63="2",'Alpha Ejection Calcs'!AQ63,IF($B63="3",'Alpha Ejection Calcs'!BN63,IF($B63="4",'Alpha Ejection Calcs'!CL63,-1))))</f>
        <v>0.63797111663143102</v>
      </c>
      <c r="I63">
        <f>IF($B63="1",'Alpha Ejection Calcs'!U63,IF('Alpha Ejection Compiler'!$B63="2",'Alpha Ejection Calcs'!AR63,IF($B63="3",'Alpha Ejection Calcs'!BO63,IF($B63="4",'Alpha Ejection Calcs'!CM63,-1))))</f>
        <v>0.58723850710399772</v>
      </c>
      <c r="J63">
        <f>IF($B63="1",'Alpha Ejection Calcs'!V63,IF('Alpha Ejection Compiler'!$B63="2",'Alpha Ejection Calcs'!AS63,IF($B63="3",'Alpha Ejection Calcs'!BP63,IF($B63="4",'Alpha Ejection Calcs'!CN63,-1))))</f>
        <v>0.57976500793297936</v>
      </c>
      <c r="K63">
        <f>IF($B63="1",'Alpha Ejection Calcs'!W63,IF('Alpha Ejection Compiler'!$B63="2",'Alpha Ejection Calcs'!AT63,IF($B63="3",'Alpha Ejection Calcs'!BQ63,IF($B63="4",'Alpha Ejection Calcs'!CO63,-1))))</f>
        <v>0.87788219392191313</v>
      </c>
      <c r="N63" s="459">
        <f t="shared" si="1"/>
        <v>1.5499999999999998E-6</v>
      </c>
      <c r="O63">
        <f>IF($B63="1",'Alpha Ejection Calcs'!Y63,IF('Alpha Ejection Compiler'!$B63="2",'Alpha Ejection Calcs'!AV63,IF($B63="3",'Alpha Ejection Calcs'!BS63,IF($B63="4",'Alpha Ejection Calcs'!CQ63,-1))))</f>
        <v>0.69541513795147547</v>
      </c>
      <c r="P63">
        <f>IF($B63="1",'Alpha Ejection Calcs'!Z63,IF('Alpha Ejection Compiler'!$B63="2",'Alpha Ejection Calcs'!AW63,IF($B63="3",'Alpha Ejection Calcs'!BT63,IF($B63="4",'Alpha Ejection Calcs'!CR63,-1))))</f>
        <v>0.65116432936248425</v>
      </c>
      <c r="Q63">
        <f>IF($B63="1",'Alpha Ejection Calcs'!AA63,IF('Alpha Ejection Compiler'!$B63="2",'Alpha Ejection Calcs'!AX63,IF($B63="3",'Alpha Ejection Calcs'!BU63,IF($B63="4",'Alpha Ejection Calcs'!CS63,-1))))</f>
        <v>0.64455262597695773</v>
      </c>
      <c r="R63">
        <f>IF($B63="1",'Alpha Ejection Calcs'!AB63,IF('Alpha Ejection Compiler'!$B63="2",'Alpha Ejection Calcs'!AY63,IF($B63="3",'Alpha Ejection Calcs'!BV63,IF($B63="4",'Alpha Ejection Calcs'!CT63,-1))))</f>
        <v>0.90139400372656098</v>
      </c>
      <c r="U63" s="459">
        <f t="shared" si="2"/>
        <v>1.1766666666666663E-6</v>
      </c>
      <c r="V63">
        <f>IF($B63="1",'Alpha Ejection Calcs'!AD63,IF('Alpha Ejection Compiler'!$B63="2",'Alpha Ejection Calcs'!BA63,IF($B63="3",'Alpha Ejection Calcs'!BX63,IF($B63="4",'Alpha Ejection Calcs'!CV63,-1))))</f>
        <v>0.66148970279448627</v>
      </c>
      <c r="W63">
        <f>IF($B63="1",'Alpha Ejection Calcs'!AE63,IF('Alpha Ejection Compiler'!$B63="2",'Alpha Ejection Calcs'!BB63,IF($B63="3",'Alpha Ejection Calcs'!BY63,IF($B63="4",'Alpha Ejection Calcs'!CW63,-1))))</f>
        <v>0.61330466480417223</v>
      </c>
      <c r="X63">
        <f>IF($B63="1",'Alpha Ejection Calcs'!AF63,IF('Alpha Ejection Compiler'!$B63="2",'Alpha Ejection Calcs'!BC63,IF($B63="3",'Alpha Ejection Calcs'!BZ63,IF($B63="4",'Alpha Ejection Calcs'!CX63,-1))))</f>
        <v>0.60602305687186575</v>
      </c>
      <c r="Y63">
        <f>IF($B63="1",'Alpha Ejection Calcs'!AG63,IF('Alpha Ejection Compiler'!$B63="2",'Alpha Ejection Calcs'!BD63,IF($B63="3",'Alpha Ejection Calcs'!CA63,IF($B63="4",'Alpha Ejection Calcs'!CY63,-1))))</f>
        <v>0.88709200730228743</v>
      </c>
      <c r="AB63" s="459">
        <f t="shared" si="3"/>
        <v>1.4166666666666663E-6</v>
      </c>
      <c r="AC63">
        <f>IF($B63="1",'Alpha Ejection Calcs'!AI63,IF('Alpha Ejection Compiler'!$B63="2",'Alpha Ejection Calcs'!BF63,IF($B63="3",'Alpha Ejection Calcs'!CC63,IF($B63="4",'Alpha Ejection Calcs'!DA63,-1))))</f>
        <v>0.69991209693537448</v>
      </c>
      <c r="AD63">
        <f>IF($B63="1",'Alpha Ejection Calcs'!AJ63,IF('Alpha Ejection Compiler'!$B63="2",'Alpha Ejection Calcs'!BG63,IF($B63="3",'Alpha Ejection Calcs'!CD63,IF($B63="4",'Alpha Ejection Calcs'!DB63,-1))))</f>
        <v>0.65623041706380736</v>
      </c>
      <c r="AE63">
        <f>IF($B63="1",'Alpha Ejection Calcs'!AK63,IF('Alpha Ejection Compiler'!$B63="2",'Alpha Ejection Calcs'!BH63,IF($B63="3",'Alpha Ejection Calcs'!CE63,IF($B63="4",'Alpha Ejection Calcs'!DC63,-1))))</f>
        <v>0.64959567085828074</v>
      </c>
      <c r="AF63">
        <f>IF($B63="1",'Alpha Ejection Calcs'!AL63,IF('Alpha Ejection Compiler'!$B63="2",'Alpha Ejection Calcs'!BI63,IF($B63="3",'Alpha Ejection Calcs'!CF63,IF($B63="4",'Alpha Ejection Calcs'!DD63,-1))))</f>
        <v>0.90119183530720504</v>
      </c>
    </row>
    <row r="64" spans="1:32">
      <c r="A64" t="str">
        <f>'Picking Information'!E67</f>
        <v>sample name</v>
      </c>
      <c r="B64" s="457" t="str">
        <f>'Picking Information'!B67</f>
        <v>3</v>
      </c>
      <c r="C64" s="457"/>
      <c r="D64">
        <f>IF($B64="1",'Alpha Ejection Calcs'!M64,IF('Alpha Ejection Compiler'!$B64="2",'Alpha Ejection Calcs'!AO64,IF($B64="3",'Alpha Ejection Calcs'!BM64,IF($B64="4",'Alpha Ejection Calcs'!CJ64,-1))))</f>
        <v>333333.33333333326</v>
      </c>
      <c r="E64">
        <f>IF($B64="1",'Alpha Ejection Calcs'!S64,IF('Alpha Ejection Compiler'!$B64="2",'Alpha Ejection Calcs'!AP64,IF($B64="3",'Alpha Ejection Calcs'!BK64,IF($B64="4",'Alpha Ejection Calcs'!CH64,-1))))</f>
        <v>35.355339059327363</v>
      </c>
      <c r="F64"/>
      <c r="G64" s="459">
        <f t="shared" si="0"/>
        <v>1.0666666666666665E-6</v>
      </c>
      <c r="H64">
        <f>IF($B64="1",'Alpha Ejection Calcs'!T64,IF('Alpha Ejection Compiler'!$B64="2",'Alpha Ejection Calcs'!AQ64,IF($B64="3",'Alpha Ejection Calcs'!BN64,IF($B64="4",'Alpha Ejection Calcs'!CL64,-1))))</f>
        <v>0.63797111663143102</v>
      </c>
      <c r="I64">
        <f>IF($B64="1",'Alpha Ejection Calcs'!U64,IF('Alpha Ejection Compiler'!$B64="2",'Alpha Ejection Calcs'!AR64,IF($B64="3",'Alpha Ejection Calcs'!BO64,IF($B64="4",'Alpha Ejection Calcs'!CM64,-1))))</f>
        <v>0.58723850710399772</v>
      </c>
      <c r="J64">
        <f>IF($B64="1",'Alpha Ejection Calcs'!V64,IF('Alpha Ejection Compiler'!$B64="2",'Alpha Ejection Calcs'!AS64,IF($B64="3",'Alpha Ejection Calcs'!BP64,IF($B64="4",'Alpha Ejection Calcs'!CN64,-1))))</f>
        <v>0.57976500793297936</v>
      </c>
      <c r="K64">
        <f>IF($B64="1",'Alpha Ejection Calcs'!W64,IF('Alpha Ejection Compiler'!$B64="2",'Alpha Ejection Calcs'!AT64,IF($B64="3",'Alpha Ejection Calcs'!BQ64,IF($B64="4",'Alpha Ejection Calcs'!CO64,-1))))</f>
        <v>0.87788219392191313</v>
      </c>
      <c r="N64" s="459">
        <f t="shared" si="1"/>
        <v>1.5499999999999998E-6</v>
      </c>
      <c r="O64">
        <f>IF($B64="1",'Alpha Ejection Calcs'!Y64,IF('Alpha Ejection Compiler'!$B64="2",'Alpha Ejection Calcs'!AV64,IF($B64="3",'Alpha Ejection Calcs'!BS64,IF($B64="4",'Alpha Ejection Calcs'!CQ64,-1))))</f>
        <v>0.69541513795147547</v>
      </c>
      <c r="P64">
        <f>IF($B64="1",'Alpha Ejection Calcs'!Z64,IF('Alpha Ejection Compiler'!$B64="2",'Alpha Ejection Calcs'!AW64,IF($B64="3",'Alpha Ejection Calcs'!BT64,IF($B64="4",'Alpha Ejection Calcs'!CR64,-1))))</f>
        <v>0.65116432936248425</v>
      </c>
      <c r="Q64">
        <f>IF($B64="1",'Alpha Ejection Calcs'!AA64,IF('Alpha Ejection Compiler'!$B64="2",'Alpha Ejection Calcs'!AX64,IF($B64="3",'Alpha Ejection Calcs'!BU64,IF($B64="4",'Alpha Ejection Calcs'!CS64,-1))))</f>
        <v>0.64455262597695773</v>
      </c>
      <c r="R64">
        <f>IF($B64="1",'Alpha Ejection Calcs'!AB64,IF('Alpha Ejection Compiler'!$B64="2",'Alpha Ejection Calcs'!AY64,IF($B64="3",'Alpha Ejection Calcs'!BV64,IF($B64="4",'Alpha Ejection Calcs'!CT64,-1))))</f>
        <v>0.90139400372656098</v>
      </c>
      <c r="U64" s="459">
        <f t="shared" si="2"/>
        <v>1.1766666666666663E-6</v>
      </c>
      <c r="V64">
        <f>IF($B64="1",'Alpha Ejection Calcs'!AD64,IF('Alpha Ejection Compiler'!$B64="2",'Alpha Ejection Calcs'!BA64,IF($B64="3",'Alpha Ejection Calcs'!BX64,IF($B64="4",'Alpha Ejection Calcs'!CV64,-1))))</f>
        <v>0.66148970279448627</v>
      </c>
      <c r="W64">
        <f>IF($B64="1",'Alpha Ejection Calcs'!AE64,IF('Alpha Ejection Compiler'!$B64="2",'Alpha Ejection Calcs'!BB64,IF($B64="3",'Alpha Ejection Calcs'!BY64,IF($B64="4",'Alpha Ejection Calcs'!CW64,-1))))</f>
        <v>0.61330466480417223</v>
      </c>
      <c r="X64">
        <f>IF($B64="1",'Alpha Ejection Calcs'!AF64,IF('Alpha Ejection Compiler'!$B64="2",'Alpha Ejection Calcs'!BC64,IF($B64="3",'Alpha Ejection Calcs'!BZ64,IF($B64="4",'Alpha Ejection Calcs'!CX64,-1))))</f>
        <v>0.60602305687186575</v>
      </c>
      <c r="Y64">
        <f>IF($B64="1",'Alpha Ejection Calcs'!AG64,IF('Alpha Ejection Compiler'!$B64="2",'Alpha Ejection Calcs'!BD64,IF($B64="3",'Alpha Ejection Calcs'!CA64,IF($B64="4",'Alpha Ejection Calcs'!CY64,-1))))</f>
        <v>0.88709200730228743</v>
      </c>
      <c r="AB64" s="459">
        <f t="shared" si="3"/>
        <v>1.4166666666666663E-6</v>
      </c>
      <c r="AC64">
        <f>IF($B64="1",'Alpha Ejection Calcs'!AI64,IF('Alpha Ejection Compiler'!$B64="2",'Alpha Ejection Calcs'!BF64,IF($B64="3",'Alpha Ejection Calcs'!CC64,IF($B64="4",'Alpha Ejection Calcs'!DA64,-1))))</f>
        <v>0.69991209693537448</v>
      </c>
      <c r="AD64">
        <f>IF($B64="1",'Alpha Ejection Calcs'!AJ64,IF('Alpha Ejection Compiler'!$B64="2",'Alpha Ejection Calcs'!BG64,IF($B64="3",'Alpha Ejection Calcs'!CD64,IF($B64="4",'Alpha Ejection Calcs'!DB64,-1))))</f>
        <v>0.65623041706380736</v>
      </c>
      <c r="AE64">
        <f>IF($B64="1",'Alpha Ejection Calcs'!AK64,IF('Alpha Ejection Compiler'!$B64="2",'Alpha Ejection Calcs'!BH64,IF($B64="3",'Alpha Ejection Calcs'!CE64,IF($B64="4",'Alpha Ejection Calcs'!DC64,-1))))</f>
        <v>0.64959567085828074</v>
      </c>
      <c r="AF64">
        <f>IF($B64="1",'Alpha Ejection Calcs'!AL64,IF('Alpha Ejection Compiler'!$B64="2",'Alpha Ejection Calcs'!BI64,IF($B64="3",'Alpha Ejection Calcs'!CF64,IF($B64="4",'Alpha Ejection Calcs'!DD64,-1))))</f>
        <v>0.90119183530720504</v>
      </c>
    </row>
    <row r="65" spans="1:32">
      <c r="A65" t="str">
        <f>'Picking Information'!E68</f>
        <v>sample name</v>
      </c>
      <c r="B65" s="457" t="str">
        <f>'Picking Information'!B68</f>
        <v>3</v>
      </c>
      <c r="C65" s="457"/>
      <c r="D65">
        <f>IF($B65="1",'Alpha Ejection Calcs'!M65,IF('Alpha Ejection Compiler'!$B65="2",'Alpha Ejection Calcs'!AO65,IF($B65="3",'Alpha Ejection Calcs'!BM65,IF($B65="4",'Alpha Ejection Calcs'!CJ65,-1))))</f>
        <v>333333.33333333326</v>
      </c>
      <c r="E65">
        <f>IF($B65="1",'Alpha Ejection Calcs'!S65,IF('Alpha Ejection Compiler'!$B65="2",'Alpha Ejection Calcs'!AP65,IF($B65="3",'Alpha Ejection Calcs'!BK65,IF($B65="4",'Alpha Ejection Calcs'!CH65,-1))))</f>
        <v>35.355339059327363</v>
      </c>
      <c r="F65"/>
      <c r="G65" s="459">
        <f t="shared" si="0"/>
        <v>1.0666666666666665E-6</v>
      </c>
      <c r="H65">
        <f>IF($B65="1",'Alpha Ejection Calcs'!T65,IF('Alpha Ejection Compiler'!$B65="2",'Alpha Ejection Calcs'!AQ65,IF($B65="3",'Alpha Ejection Calcs'!BN65,IF($B65="4",'Alpha Ejection Calcs'!CL65,-1))))</f>
        <v>0.63797111663143102</v>
      </c>
      <c r="I65">
        <f>IF($B65="1",'Alpha Ejection Calcs'!U65,IF('Alpha Ejection Compiler'!$B65="2",'Alpha Ejection Calcs'!AR65,IF($B65="3",'Alpha Ejection Calcs'!BO65,IF($B65="4",'Alpha Ejection Calcs'!CM65,-1))))</f>
        <v>0.58723850710399772</v>
      </c>
      <c r="J65">
        <f>IF($B65="1",'Alpha Ejection Calcs'!V65,IF('Alpha Ejection Compiler'!$B65="2",'Alpha Ejection Calcs'!AS65,IF($B65="3",'Alpha Ejection Calcs'!BP65,IF($B65="4",'Alpha Ejection Calcs'!CN65,-1))))</f>
        <v>0.57976500793297936</v>
      </c>
      <c r="K65">
        <f>IF($B65="1",'Alpha Ejection Calcs'!W65,IF('Alpha Ejection Compiler'!$B65="2",'Alpha Ejection Calcs'!AT65,IF($B65="3",'Alpha Ejection Calcs'!BQ65,IF($B65="4",'Alpha Ejection Calcs'!CO65,-1))))</f>
        <v>0.87788219392191313</v>
      </c>
      <c r="N65" s="459">
        <f t="shared" si="1"/>
        <v>1.5499999999999998E-6</v>
      </c>
      <c r="O65">
        <f>IF($B65="1",'Alpha Ejection Calcs'!Y65,IF('Alpha Ejection Compiler'!$B65="2",'Alpha Ejection Calcs'!AV65,IF($B65="3",'Alpha Ejection Calcs'!BS65,IF($B65="4",'Alpha Ejection Calcs'!CQ65,-1))))</f>
        <v>0.69541513795147547</v>
      </c>
      <c r="P65">
        <f>IF($B65="1",'Alpha Ejection Calcs'!Z65,IF('Alpha Ejection Compiler'!$B65="2",'Alpha Ejection Calcs'!AW65,IF($B65="3",'Alpha Ejection Calcs'!BT65,IF($B65="4",'Alpha Ejection Calcs'!CR65,-1))))</f>
        <v>0.65116432936248425</v>
      </c>
      <c r="Q65">
        <f>IF($B65="1",'Alpha Ejection Calcs'!AA65,IF('Alpha Ejection Compiler'!$B65="2",'Alpha Ejection Calcs'!AX65,IF($B65="3",'Alpha Ejection Calcs'!BU65,IF($B65="4",'Alpha Ejection Calcs'!CS65,-1))))</f>
        <v>0.64455262597695773</v>
      </c>
      <c r="R65">
        <f>IF($B65="1",'Alpha Ejection Calcs'!AB65,IF('Alpha Ejection Compiler'!$B65="2",'Alpha Ejection Calcs'!AY65,IF($B65="3",'Alpha Ejection Calcs'!BV65,IF($B65="4",'Alpha Ejection Calcs'!CT65,-1))))</f>
        <v>0.90139400372656098</v>
      </c>
      <c r="U65" s="459">
        <f t="shared" si="2"/>
        <v>1.1766666666666663E-6</v>
      </c>
      <c r="V65">
        <f>IF($B65="1",'Alpha Ejection Calcs'!AD65,IF('Alpha Ejection Compiler'!$B65="2",'Alpha Ejection Calcs'!BA65,IF($B65="3",'Alpha Ejection Calcs'!BX65,IF($B65="4",'Alpha Ejection Calcs'!CV65,-1))))</f>
        <v>0.66148970279448627</v>
      </c>
      <c r="W65">
        <f>IF($B65="1",'Alpha Ejection Calcs'!AE65,IF('Alpha Ejection Compiler'!$B65="2",'Alpha Ejection Calcs'!BB65,IF($B65="3",'Alpha Ejection Calcs'!BY65,IF($B65="4",'Alpha Ejection Calcs'!CW65,-1))))</f>
        <v>0.61330466480417223</v>
      </c>
      <c r="X65">
        <f>IF($B65="1",'Alpha Ejection Calcs'!AF65,IF('Alpha Ejection Compiler'!$B65="2",'Alpha Ejection Calcs'!BC65,IF($B65="3",'Alpha Ejection Calcs'!BZ65,IF($B65="4",'Alpha Ejection Calcs'!CX65,-1))))</f>
        <v>0.60602305687186575</v>
      </c>
      <c r="Y65">
        <f>IF($B65="1",'Alpha Ejection Calcs'!AG65,IF('Alpha Ejection Compiler'!$B65="2",'Alpha Ejection Calcs'!BD65,IF($B65="3",'Alpha Ejection Calcs'!CA65,IF($B65="4",'Alpha Ejection Calcs'!CY65,-1))))</f>
        <v>0.88709200730228743</v>
      </c>
      <c r="AB65" s="459">
        <f t="shared" si="3"/>
        <v>1.4166666666666663E-6</v>
      </c>
      <c r="AC65">
        <f>IF($B65="1",'Alpha Ejection Calcs'!AI65,IF('Alpha Ejection Compiler'!$B65="2",'Alpha Ejection Calcs'!BF65,IF($B65="3",'Alpha Ejection Calcs'!CC65,IF($B65="4",'Alpha Ejection Calcs'!DA65,-1))))</f>
        <v>0.69991209693537448</v>
      </c>
      <c r="AD65">
        <f>IF($B65="1",'Alpha Ejection Calcs'!AJ65,IF('Alpha Ejection Compiler'!$B65="2",'Alpha Ejection Calcs'!BG65,IF($B65="3",'Alpha Ejection Calcs'!CD65,IF($B65="4",'Alpha Ejection Calcs'!DB65,-1))))</f>
        <v>0.65623041706380736</v>
      </c>
      <c r="AE65">
        <f>IF($B65="1",'Alpha Ejection Calcs'!AK65,IF('Alpha Ejection Compiler'!$B65="2",'Alpha Ejection Calcs'!BH65,IF($B65="3",'Alpha Ejection Calcs'!CE65,IF($B65="4",'Alpha Ejection Calcs'!DC65,-1))))</f>
        <v>0.64959567085828074</v>
      </c>
      <c r="AF65">
        <f>IF($B65="1",'Alpha Ejection Calcs'!AL65,IF('Alpha Ejection Compiler'!$B65="2",'Alpha Ejection Calcs'!BI65,IF($B65="3",'Alpha Ejection Calcs'!CF65,IF($B65="4",'Alpha Ejection Calcs'!DD65,-1))))</f>
        <v>0.90119183530720504</v>
      </c>
    </row>
    <row r="66" spans="1:32">
      <c r="A66" t="str">
        <f>'Picking Information'!E69</f>
        <v>sample name</v>
      </c>
      <c r="B66" s="457" t="str">
        <f>'Picking Information'!B69</f>
        <v>4</v>
      </c>
      <c r="C66" s="457"/>
      <c r="D66">
        <f>IF($B66="1",'Alpha Ejection Calcs'!M66,IF('Alpha Ejection Compiler'!$B66="2",'Alpha Ejection Calcs'!AO66,IF($B66="3",'Alpha Ejection Calcs'!BM66,IF($B66="4",'Alpha Ejection Calcs'!CJ66,-1))))</f>
        <v>279700.53837925155</v>
      </c>
      <c r="E66">
        <f>IF($B66="1",'Alpha Ejection Calcs'!S66,IF('Alpha Ejection Compiler'!$B66="2",'Alpha Ejection Calcs'!AP66,IF($B66="3",'Alpha Ejection Calcs'!BK66,IF($B66="4",'Alpha Ejection Calcs'!CH66,-1))))</f>
        <v>36.473074156562177</v>
      </c>
      <c r="F66"/>
      <c r="G66" s="459">
        <f t="shared" si="0"/>
        <v>8.9504172281360495E-7</v>
      </c>
      <c r="H66">
        <f>IF($B66="1",'Alpha Ejection Calcs'!T66,IF('Alpha Ejection Compiler'!$B66="2",'Alpha Ejection Calcs'!AQ66,IF($B66="3",'Alpha Ejection Calcs'!BN66,IF($B66="4",'Alpha Ejection Calcs'!CL66,-1))))</f>
        <v>0.63662546245111906</v>
      </c>
      <c r="I66">
        <f>IF($B66="1",'Alpha Ejection Calcs'!U66,IF('Alpha Ejection Compiler'!$B66="2",'Alpha Ejection Calcs'!AR66,IF($B66="3",'Alpha Ejection Calcs'!BO66,IF($B66="4",'Alpha Ejection Calcs'!CM66,-1))))</f>
        <v>0.58319411675377286</v>
      </c>
      <c r="J66">
        <f>IF($B66="1",'Alpha Ejection Calcs'!V66,IF('Alpha Ejection Compiler'!$B66="2",'Alpha Ejection Calcs'!AS66,IF($B66="3",'Alpha Ejection Calcs'!BP66,IF($B66="4",'Alpha Ejection Calcs'!CN66,-1))))</f>
        <v>0.57525580606267845</v>
      </c>
      <c r="K66">
        <f>IF($B66="1",'Alpha Ejection Calcs'!W66,IF('Alpha Ejection Compiler'!$B66="2",'Alpha Ejection Calcs'!AT66,IF($B66="3",'Alpha Ejection Calcs'!BQ66,IF($B66="4",'Alpha Ejection Calcs'!CO66,-1))))</f>
        <v>0.8803829323788831</v>
      </c>
      <c r="N66" s="459">
        <f t="shared" si="1"/>
        <v>1.3006075034635196E-6</v>
      </c>
      <c r="O66">
        <f>IF($B66="1",'Alpha Ejection Calcs'!Y66,IF('Alpha Ejection Compiler'!$B66="2",'Alpha Ejection Calcs'!AV66,IF($B66="3",'Alpha Ejection Calcs'!BS66,IF($B66="4",'Alpha Ejection Calcs'!CQ66,-1))))</f>
        <v>0.696238598905349</v>
      </c>
      <c r="P66">
        <f>IF($B66="1",'Alpha Ejection Calcs'!Z66,IF('Alpha Ejection Compiler'!$B66="2",'Alpha Ejection Calcs'!AW66,IF($B66="3",'Alpha Ejection Calcs'!BT66,IF($B66="4",'Alpha Ejection Calcs'!CR66,-1))))</f>
        <v>0.65039654526303547</v>
      </c>
      <c r="Q66">
        <f>IF($B66="1",'Alpha Ejection Calcs'!AA66,IF('Alpha Ejection Compiler'!$B66="2",'Alpha Ejection Calcs'!AX66,IF($B66="3",'Alpha Ejection Calcs'!BU66,IF($B66="4",'Alpha Ejection Calcs'!CS66,-1))))</f>
        <v>0.64350138870871343</v>
      </c>
      <c r="R66">
        <f>IF($B66="1",'Alpha Ejection Calcs'!AB66,IF('Alpha Ejection Compiler'!$B66="2",'Alpha Ejection Calcs'!AY66,IF($B66="3",'Alpha Ejection Calcs'!BV66,IF($B66="4",'Alpha Ejection Calcs'!CT66,-1))))</f>
        <v>0.90361551057880318</v>
      </c>
      <c r="U66" s="459">
        <f t="shared" si="2"/>
        <v>9.8734290047875788E-7</v>
      </c>
      <c r="V66">
        <f>IF($B66="1",'Alpha Ejection Calcs'!AD66,IF('Alpha Ejection Compiler'!$B66="2",'Alpha Ejection Calcs'!BA66,IF($B66="3",'Alpha Ejection Calcs'!BX66,IF($B66="4",'Alpha Ejection Calcs'!CV66,-1))))</f>
        <v>0.66114028275255876</v>
      </c>
      <c r="W66">
        <f>IF($B66="1",'Alpha Ejection Calcs'!AE66,IF('Alpha Ejection Compiler'!$B66="2",'Alpha Ejection Calcs'!BB66,IF($B66="3",'Alpha Ejection Calcs'!BY66,IF($B66="4",'Alpha Ejection Calcs'!CW66,-1))))</f>
        <v>0.61074389114078864</v>
      </c>
      <c r="X66">
        <f>IF($B66="1",'Alpha Ejection Calcs'!AF66,IF('Alpha Ejection Compiler'!$B66="2",'Alpha Ejection Calcs'!BC66,IF($B66="3",'Alpha Ejection Calcs'!BZ66,IF($B66="4",'Alpha Ejection Calcs'!CX66,-1))))</f>
        <v>0.60306894562696034</v>
      </c>
      <c r="Y66">
        <f>IF($B66="1",'Alpha Ejection Calcs'!AG66,IF('Alpha Ejection Compiler'!$B66="2",'Alpha Ejection Calcs'!BD66,IF($B66="3",'Alpha Ejection Calcs'!CA66,IF($B66="4",'Alpha Ejection Calcs'!CY66,-1))))</f>
        <v>0.88949550111769804</v>
      </c>
      <c r="AB66" s="459">
        <f t="shared" si="3"/>
        <v>1.188727288111819E-6</v>
      </c>
      <c r="AC66">
        <f>IF($B66="1",'Alpha Ejection Calcs'!AI66,IF('Alpha Ejection Compiler'!$B66="2",'Alpha Ejection Calcs'!BF66,IF($B66="3",'Alpha Ejection Calcs'!CC66,IF($B66="4",'Alpha Ejection Calcs'!DA66,-1))))</f>
        <v>0.70086853690259443</v>
      </c>
      <c r="AD66">
        <f>IF($B66="1",'Alpha Ejection Calcs'!AJ66,IF('Alpha Ejection Compiler'!$B66="2",'Alpha Ejection Calcs'!BG66,IF($B66="3",'Alpha Ejection Calcs'!CD66,IF($B66="4",'Alpha Ejection Calcs'!DB66,-1))))</f>
        <v>0.65567157414611876</v>
      </c>
      <c r="AE66">
        <f>IF($B66="1",'Alpha Ejection Calcs'!AK66,IF('Alpha Ejection Compiler'!$B66="2",'Alpha Ejection Calcs'!BH66,IF($B66="3",'Alpha Ejection Calcs'!CE66,IF($B66="4",'Alpha Ejection Calcs'!DC66,-1))))</f>
        <v>0.6487617441313327</v>
      </c>
      <c r="AF66">
        <f>IF($B66="1",'Alpha Ejection Calcs'!AL66,IF('Alpha Ejection Compiler'!$B66="2",'Alpha Ejection Calcs'!BI66,IF($B66="3",'Alpha Ejection Calcs'!CF66,IF($B66="4",'Alpha Ejection Calcs'!DD66,-1))))</f>
        <v>0.90341617419224363</v>
      </c>
    </row>
    <row r="67" spans="1:32">
      <c r="A67" t="str">
        <f>'Picking Information'!E70</f>
        <v>sample name</v>
      </c>
      <c r="B67" s="457" t="str">
        <f>'Picking Information'!B70</f>
        <v>4</v>
      </c>
      <c r="C67" s="457"/>
      <c r="D67">
        <f>IF($B67="1",'Alpha Ejection Calcs'!M67,IF('Alpha Ejection Compiler'!$B67="2",'Alpha Ejection Calcs'!AO67,IF($B67="3",'Alpha Ejection Calcs'!BM67,IF($B67="4",'Alpha Ejection Calcs'!CJ67,-1))))</f>
        <v>279700.53837925155</v>
      </c>
      <c r="E67">
        <f>IF($B67="1",'Alpha Ejection Calcs'!S67,IF('Alpha Ejection Compiler'!$B67="2",'Alpha Ejection Calcs'!AP67,IF($B67="3",'Alpha Ejection Calcs'!BK67,IF($B67="4",'Alpha Ejection Calcs'!CH67,-1))))</f>
        <v>36.473074156562177</v>
      </c>
      <c r="F67"/>
      <c r="G67" s="459">
        <f t="shared" si="0"/>
        <v>8.9504172281360495E-7</v>
      </c>
      <c r="H67">
        <f>IF($B67="1",'Alpha Ejection Calcs'!T67,IF('Alpha Ejection Compiler'!$B67="2",'Alpha Ejection Calcs'!AQ67,IF($B67="3",'Alpha Ejection Calcs'!BN67,IF($B67="4",'Alpha Ejection Calcs'!CL67,-1))))</f>
        <v>0.63662546245111906</v>
      </c>
      <c r="I67">
        <f>IF($B67="1",'Alpha Ejection Calcs'!U67,IF('Alpha Ejection Compiler'!$B67="2",'Alpha Ejection Calcs'!AR67,IF($B67="3",'Alpha Ejection Calcs'!BO67,IF($B67="4",'Alpha Ejection Calcs'!CM67,-1))))</f>
        <v>0.58319411675377286</v>
      </c>
      <c r="J67">
        <f>IF($B67="1",'Alpha Ejection Calcs'!V67,IF('Alpha Ejection Compiler'!$B67="2",'Alpha Ejection Calcs'!AS67,IF($B67="3",'Alpha Ejection Calcs'!BP67,IF($B67="4",'Alpha Ejection Calcs'!CN67,-1))))</f>
        <v>0.57525580606267845</v>
      </c>
      <c r="K67">
        <f>IF($B67="1",'Alpha Ejection Calcs'!W67,IF('Alpha Ejection Compiler'!$B67="2",'Alpha Ejection Calcs'!AT67,IF($B67="3",'Alpha Ejection Calcs'!BQ67,IF($B67="4",'Alpha Ejection Calcs'!CO67,-1))))</f>
        <v>0.8803829323788831</v>
      </c>
      <c r="N67" s="459">
        <f t="shared" si="1"/>
        <v>1.3006075034635196E-6</v>
      </c>
      <c r="O67">
        <f>IF($B67="1",'Alpha Ejection Calcs'!Y67,IF('Alpha Ejection Compiler'!$B67="2",'Alpha Ejection Calcs'!AV67,IF($B67="3",'Alpha Ejection Calcs'!BS67,IF($B67="4",'Alpha Ejection Calcs'!CQ67,-1))))</f>
        <v>0.696238598905349</v>
      </c>
      <c r="P67">
        <f>IF($B67="1",'Alpha Ejection Calcs'!Z67,IF('Alpha Ejection Compiler'!$B67="2",'Alpha Ejection Calcs'!AW67,IF($B67="3",'Alpha Ejection Calcs'!BT67,IF($B67="4",'Alpha Ejection Calcs'!CR67,-1))))</f>
        <v>0.65039654526303547</v>
      </c>
      <c r="Q67">
        <f>IF($B67="1",'Alpha Ejection Calcs'!AA67,IF('Alpha Ejection Compiler'!$B67="2",'Alpha Ejection Calcs'!AX67,IF($B67="3",'Alpha Ejection Calcs'!BU67,IF($B67="4",'Alpha Ejection Calcs'!CS67,-1))))</f>
        <v>0.64350138870871343</v>
      </c>
      <c r="R67">
        <f>IF($B67="1",'Alpha Ejection Calcs'!AB67,IF('Alpha Ejection Compiler'!$B67="2",'Alpha Ejection Calcs'!AY67,IF($B67="3",'Alpha Ejection Calcs'!BV67,IF($B67="4",'Alpha Ejection Calcs'!CT67,-1))))</f>
        <v>0.90361551057880318</v>
      </c>
      <c r="U67" s="459">
        <f t="shared" si="2"/>
        <v>9.8734290047875788E-7</v>
      </c>
      <c r="V67">
        <f>IF($B67="1",'Alpha Ejection Calcs'!AD67,IF('Alpha Ejection Compiler'!$B67="2",'Alpha Ejection Calcs'!BA67,IF($B67="3",'Alpha Ejection Calcs'!BX67,IF($B67="4",'Alpha Ejection Calcs'!CV67,-1))))</f>
        <v>0.66114028275255876</v>
      </c>
      <c r="W67">
        <f>IF($B67="1",'Alpha Ejection Calcs'!AE67,IF('Alpha Ejection Compiler'!$B67="2",'Alpha Ejection Calcs'!BB67,IF($B67="3",'Alpha Ejection Calcs'!BY67,IF($B67="4",'Alpha Ejection Calcs'!CW67,-1))))</f>
        <v>0.61074389114078864</v>
      </c>
      <c r="X67">
        <f>IF($B67="1",'Alpha Ejection Calcs'!AF67,IF('Alpha Ejection Compiler'!$B67="2",'Alpha Ejection Calcs'!BC67,IF($B67="3",'Alpha Ejection Calcs'!BZ67,IF($B67="4",'Alpha Ejection Calcs'!CX67,-1))))</f>
        <v>0.60306894562696034</v>
      </c>
      <c r="Y67">
        <f>IF($B67="1",'Alpha Ejection Calcs'!AG67,IF('Alpha Ejection Compiler'!$B67="2",'Alpha Ejection Calcs'!BD67,IF($B67="3",'Alpha Ejection Calcs'!CA67,IF($B67="4",'Alpha Ejection Calcs'!CY67,-1))))</f>
        <v>0.88949550111769804</v>
      </c>
      <c r="AB67" s="459">
        <f t="shared" si="3"/>
        <v>1.188727288111819E-6</v>
      </c>
      <c r="AC67">
        <f>IF($B67="1",'Alpha Ejection Calcs'!AI67,IF('Alpha Ejection Compiler'!$B67="2",'Alpha Ejection Calcs'!BF67,IF($B67="3",'Alpha Ejection Calcs'!CC67,IF($B67="4",'Alpha Ejection Calcs'!DA67,-1))))</f>
        <v>0.70086853690259443</v>
      </c>
      <c r="AD67">
        <f>IF($B67="1",'Alpha Ejection Calcs'!AJ67,IF('Alpha Ejection Compiler'!$B67="2",'Alpha Ejection Calcs'!BG67,IF($B67="3",'Alpha Ejection Calcs'!CD67,IF($B67="4",'Alpha Ejection Calcs'!DB67,-1))))</f>
        <v>0.65567157414611876</v>
      </c>
      <c r="AE67">
        <f>IF($B67="1",'Alpha Ejection Calcs'!AK67,IF('Alpha Ejection Compiler'!$B67="2",'Alpha Ejection Calcs'!BH67,IF($B67="3",'Alpha Ejection Calcs'!CE67,IF($B67="4",'Alpha Ejection Calcs'!DC67,-1))))</f>
        <v>0.6487617441313327</v>
      </c>
      <c r="AF67">
        <f>IF($B67="1",'Alpha Ejection Calcs'!AL67,IF('Alpha Ejection Compiler'!$B67="2",'Alpha Ejection Calcs'!BI67,IF($B67="3",'Alpha Ejection Calcs'!CF67,IF($B67="4",'Alpha Ejection Calcs'!DD67,-1))))</f>
        <v>0.90341617419224363</v>
      </c>
    </row>
    <row r="68" spans="1:32">
      <c r="A68" t="str">
        <f>'Picking Information'!E71</f>
        <v>sample name</v>
      </c>
      <c r="B68" s="457" t="str">
        <f>'Picking Information'!B71</f>
        <v>4</v>
      </c>
      <c r="C68" s="457"/>
      <c r="D68">
        <f>IF($B68="1",'Alpha Ejection Calcs'!M68,IF('Alpha Ejection Compiler'!$B68="2",'Alpha Ejection Calcs'!AO68,IF($B68="3",'Alpha Ejection Calcs'!BM68,IF($B68="4",'Alpha Ejection Calcs'!CJ68,-1))))</f>
        <v>279700.53837925155</v>
      </c>
      <c r="E68">
        <f>IF($B68="1",'Alpha Ejection Calcs'!S68,IF('Alpha Ejection Compiler'!$B68="2",'Alpha Ejection Calcs'!AP68,IF($B68="3",'Alpha Ejection Calcs'!BK68,IF($B68="4",'Alpha Ejection Calcs'!CH68,-1))))</f>
        <v>36.473074156562177</v>
      </c>
      <c r="F68"/>
      <c r="G68" s="459">
        <f t="shared" si="0"/>
        <v>8.9504172281360495E-7</v>
      </c>
      <c r="H68">
        <f>IF($B68="1",'Alpha Ejection Calcs'!T68,IF('Alpha Ejection Compiler'!$B68="2",'Alpha Ejection Calcs'!AQ68,IF($B68="3",'Alpha Ejection Calcs'!BN68,IF($B68="4",'Alpha Ejection Calcs'!CL68,-1))))</f>
        <v>0.63662546245111906</v>
      </c>
      <c r="I68">
        <f>IF($B68="1",'Alpha Ejection Calcs'!U68,IF('Alpha Ejection Compiler'!$B68="2",'Alpha Ejection Calcs'!AR68,IF($B68="3",'Alpha Ejection Calcs'!BO68,IF($B68="4",'Alpha Ejection Calcs'!CM68,-1))))</f>
        <v>0.58319411675377286</v>
      </c>
      <c r="J68">
        <f>IF($B68="1",'Alpha Ejection Calcs'!V68,IF('Alpha Ejection Compiler'!$B68="2",'Alpha Ejection Calcs'!AS68,IF($B68="3",'Alpha Ejection Calcs'!BP68,IF($B68="4",'Alpha Ejection Calcs'!CN68,-1))))</f>
        <v>0.57525580606267845</v>
      </c>
      <c r="K68">
        <f>IF($B68="1",'Alpha Ejection Calcs'!W68,IF('Alpha Ejection Compiler'!$B68="2",'Alpha Ejection Calcs'!AT68,IF($B68="3",'Alpha Ejection Calcs'!BQ68,IF($B68="4",'Alpha Ejection Calcs'!CO68,-1))))</f>
        <v>0.8803829323788831</v>
      </c>
      <c r="N68" s="459">
        <f t="shared" si="1"/>
        <v>1.3006075034635196E-6</v>
      </c>
      <c r="O68">
        <f>IF($B68="1",'Alpha Ejection Calcs'!Y68,IF('Alpha Ejection Compiler'!$B68="2",'Alpha Ejection Calcs'!AV68,IF($B68="3",'Alpha Ejection Calcs'!BS68,IF($B68="4",'Alpha Ejection Calcs'!CQ68,-1))))</f>
        <v>0.696238598905349</v>
      </c>
      <c r="P68">
        <f>IF($B68="1",'Alpha Ejection Calcs'!Z68,IF('Alpha Ejection Compiler'!$B68="2",'Alpha Ejection Calcs'!AW68,IF($B68="3",'Alpha Ejection Calcs'!BT68,IF($B68="4",'Alpha Ejection Calcs'!CR68,-1))))</f>
        <v>0.65039654526303547</v>
      </c>
      <c r="Q68">
        <f>IF($B68="1",'Alpha Ejection Calcs'!AA68,IF('Alpha Ejection Compiler'!$B68="2",'Alpha Ejection Calcs'!AX68,IF($B68="3",'Alpha Ejection Calcs'!BU68,IF($B68="4",'Alpha Ejection Calcs'!CS68,-1))))</f>
        <v>0.64350138870871343</v>
      </c>
      <c r="R68">
        <f>IF($B68="1",'Alpha Ejection Calcs'!AB68,IF('Alpha Ejection Compiler'!$B68="2",'Alpha Ejection Calcs'!AY68,IF($B68="3",'Alpha Ejection Calcs'!BV68,IF($B68="4",'Alpha Ejection Calcs'!CT68,-1))))</f>
        <v>0.90361551057880318</v>
      </c>
      <c r="U68" s="459">
        <f t="shared" si="2"/>
        <v>9.8734290047875788E-7</v>
      </c>
      <c r="V68">
        <f>IF($B68="1",'Alpha Ejection Calcs'!AD68,IF('Alpha Ejection Compiler'!$B68="2",'Alpha Ejection Calcs'!BA68,IF($B68="3",'Alpha Ejection Calcs'!BX68,IF($B68="4",'Alpha Ejection Calcs'!CV68,-1))))</f>
        <v>0.66114028275255876</v>
      </c>
      <c r="W68">
        <f>IF($B68="1",'Alpha Ejection Calcs'!AE68,IF('Alpha Ejection Compiler'!$B68="2",'Alpha Ejection Calcs'!BB68,IF($B68="3",'Alpha Ejection Calcs'!BY68,IF($B68="4",'Alpha Ejection Calcs'!CW68,-1))))</f>
        <v>0.61074389114078864</v>
      </c>
      <c r="X68">
        <f>IF($B68="1",'Alpha Ejection Calcs'!AF68,IF('Alpha Ejection Compiler'!$B68="2",'Alpha Ejection Calcs'!BC68,IF($B68="3",'Alpha Ejection Calcs'!BZ68,IF($B68="4",'Alpha Ejection Calcs'!CX68,-1))))</f>
        <v>0.60306894562696034</v>
      </c>
      <c r="Y68">
        <f>IF($B68="1",'Alpha Ejection Calcs'!AG68,IF('Alpha Ejection Compiler'!$B68="2",'Alpha Ejection Calcs'!BD68,IF($B68="3",'Alpha Ejection Calcs'!CA68,IF($B68="4",'Alpha Ejection Calcs'!CY68,-1))))</f>
        <v>0.88949550111769804</v>
      </c>
      <c r="AB68" s="459">
        <f t="shared" si="3"/>
        <v>1.188727288111819E-6</v>
      </c>
      <c r="AC68">
        <f>IF($B68="1",'Alpha Ejection Calcs'!AI68,IF('Alpha Ejection Compiler'!$B68="2",'Alpha Ejection Calcs'!BF68,IF($B68="3",'Alpha Ejection Calcs'!CC68,IF($B68="4",'Alpha Ejection Calcs'!DA68,-1))))</f>
        <v>0.70086853690259443</v>
      </c>
      <c r="AD68">
        <f>IF($B68="1",'Alpha Ejection Calcs'!AJ68,IF('Alpha Ejection Compiler'!$B68="2",'Alpha Ejection Calcs'!BG68,IF($B68="3",'Alpha Ejection Calcs'!CD68,IF($B68="4",'Alpha Ejection Calcs'!DB68,-1))))</f>
        <v>0.65567157414611876</v>
      </c>
      <c r="AE68">
        <f>IF($B68="1",'Alpha Ejection Calcs'!AK68,IF('Alpha Ejection Compiler'!$B68="2",'Alpha Ejection Calcs'!BH68,IF($B68="3",'Alpha Ejection Calcs'!CE68,IF($B68="4",'Alpha Ejection Calcs'!DC68,-1))))</f>
        <v>0.6487617441313327</v>
      </c>
      <c r="AF68">
        <f>IF($B68="1",'Alpha Ejection Calcs'!AL68,IF('Alpha Ejection Compiler'!$B68="2",'Alpha Ejection Calcs'!BI68,IF($B68="3",'Alpha Ejection Calcs'!CF68,IF($B68="4",'Alpha Ejection Calcs'!DD68,-1))))</f>
        <v>0.90341617419224363</v>
      </c>
    </row>
    <row r="69" spans="1:32">
      <c r="A69" t="str">
        <f>'Picking Information'!E72</f>
        <v>sample name</v>
      </c>
      <c r="B69" s="457" t="str">
        <f>'Picking Information'!B72</f>
        <v>4</v>
      </c>
      <c r="C69" s="457"/>
      <c r="D69">
        <f>IF($B69="1",'Alpha Ejection Calcs'!M69,IF('Alpha Ejection Compiler'!$B69="2",'Alpha Ejection Calcs'!AO69,IF($B69="3",'Alpha Ejection Calcs'!BM69,IF($B69="4",'Alpha Ejection Calcs'!CJ69,-1))))</f>
        <v>279700.53837925155</v>
      </c>
      <c r="E69">
        <f>IF($B69="1",'Alpha Ejection Calcs'!S69,IF('Alpha Ejection Compiler'!$B69="2",'Alpha Ejection Calcs'!AP69,IF($B69="3",'Alpha Ejection Calcs'!BK69,IF($B69="4",'Alpha Ejection Calcs'!CH69,-1))))</f>
        <v>36.473074156562177</v>
      </c>
      <c r="F69"/>
      <c r="G69" s="459">
        <f t="shared" si="0"/>
        <v>8.9504172281360495E-7</v>
      </c>
      <c r="H69">
        <f>IF($B69="1",'Alpha Ejection Calcs'!T69,IF('Alpha Ejection Compiler'!$B69="2",'Alpha Ejection Calcs'!AQ69,IF($B69="3",'Alpha Ejection Calcs'!BN69,IF($B69="4",'Alpha Ejection Calcs'!CL69,-1))))</f>
        <v>0.63662546245111906</v>
      </c>
      <c r="I69">
        <f>IF($B69="1",'Alpha Ejection Calcs'!U69,IF('Alpha Ejection Compiler'!$B69="2",'Alpha Ejection Calcs'!AR69,IF($B69="3",'Alpha Ejection Calcs'!BO69,IF($B69="4",'Alpha Ejection Calcs'!CM69,-1))))</f>
        <v>0.58319411675377286</v>
      </c>
      <c r="J69">
        <f>IF($B69="1",'Alpha Ejection Calcs'!V69,IF('Alpha Ejection Compiler'!$B69="2",'Alpha Ejection Calcs'!AS69,IF($B69="3",'Alpha Ejection Calcs'!BP69,IF($B69="4",'Alpha Ejection Calcs'!CN69,-1))))</f>
        <v>0.57525580606267845</v>
      </c>
      <c r="K69">
        <f>IF($B69="1",'Alpha Ejection Calcs'!W69,IF('Alpha Ejection Compiler'!$B69="2",'Alpha Ejection Calcs'!AT69,IF($B69="3",'Alpha Ejection Calcs'!BQ69,IF($B69="4",'Alpha Ejection Calcs'!CO69,-1))))</f>
        <v>0.8803829323788831</v>
      </c>
      <c r="N69" s="459">
        <f t="shared" si="1"/>
        <v>1.3006075034635196E-6</v>
      </c>
      <c r="O69">
        <f>IF($B69="1",'Alpha Ejection Calcs'!Y69,IF('Alpha Ejection Compiler'!$B69="2",'Alpha Ejection Calcs'!AV69,IF($B69="3",'Alpha Ejection Calcs'!BS69,IF($B69="4",'Alpha Ejection Calcs'!CQ69,-1))))</f>
        <v>0.696238598905349</v>
      </c>
      <c r="P69">
        <f>IF($B69="1",'Alpha Ejection Calcs'!Z69,IF('Alpha Ejection Compiler'!$B69="2",'Alpha Ejection Calcs'!AW69,IF($B69="3",'Alpha Ejection Calcs'!BT69,IF($B69="4",'Alpha Ejection Calcs'!CR69,-1))))</f>
        <v>0.65039654526303547</v>
      </c>
      <c r="Q69">
        <f>IF($B69="1",'Alpha Ejection Calcs'!AA69,IF('Alpha Ejection Compiler'!$B69="2",'Alpha Ejection Calcs'!AX69,IF($B69="3",'Alpha Ejection Calcs'!BU69,IF($B69="4",'Alpha Ejection Calcs'!CS69,-1))))</f>
        <v>0.64350138870871343</v>
      </c>
      <c r="R69">
        <f>IF($B69="1",'Alpha Ejection Calcs'!AB69,IF('Alpha Ejection Compiler'!$B69="2",'Alpha Ejection Calcs'!AY69,IF($B69="3",'Alpha Ejection Calcs'!BV69,IF($B69="4",'Alpha Ejection Calcs'!CT69,-1))))</f>
        <v>0.90361551057880318</v>
      </c>
      <c r="U69" s="459">
        <f t="shared" si="2"/>
        <v>9.8734290047875788E-7</v>
      </c>
      <c r="V69">
        <f>IF($B69="1",'Alpha Ejection Calcs'!AD69,IF('Alpha Ejection Compiler'!$B69="2",'Alpha Ejection Calcs'!BA69,IF($B69="3",'Alpha Ejection Calcs'!BX69,IF($B69="4",'Alpha Ejection Calcs'!CV69,-1))))</f>
        <v>0.66114028275255876</v>
      </c>
      <c r="W69">
        <f>IF($B69="1",'Alpha Ejection Calcs'!AE69,IF('Alpha Ejection Compiler'!$B69="2",'Alpha Ejection Calcs'!BB69,IF($B69="3",'Alpha Ejection Calcs'!BY69,IF($B69="4",'Alpha Ejection Calcs'!CW69,-1))))</f>
        <v>0.61074389114078864</v>
      </c>
      <c r="X69">
        <f>IF($B69="1",'Alpha Ejection Calcs'!AF69,IF('Alpha Ejection Compiler'!$B69="2",'Alpha Ejection Calcs'!BC69,IF($B69="3",'Alpha Ejection Calcs'!BZ69,IF($B69="4",'Alpha Ejection Calcs'!CX69,-1))))</f>
        <v>0.60306894562696034</v>
      </c>
      <c r="Y69">
        <f>IF($B69="1",'Alpha Ejection Calcs'!AG69,IF('Alpha Ejection Compiler'!$B69="2",'Alpha Ejection Calcs'!BD69,IF($B69="3",'Alpha Ejection Calcs'!CA69,IF($B69="4",'Alpha Ejection Calcs'!CY69,-1))))</f>
        <v>0.88949550111769804</v>
      </c>
      <c r="AB69" s="459">
        <f t="shared" si="3"/>
        <v>1.188727288111819E-6</v>
      </c>
      <c r="AC69">
        <f>IF($B69="1",'Alpha Ejection Calcs'!AI69,IF('Alpha Ejection Compiler'!$B69="2",'Alpha Ejection Calcs'!BF69,IF($B69="3",'Alpha Ejection Calcs'!CC69,IF($B69="4",'Alpha Ejection Calcs'!DA69,-1))))</f>
        <v>0.70086853690259443</v>
      </c>
      <c r="AD69">
        <f>IF($B69="1",'Alpha Ejection Calcs'!AJ69,IF('Alpha Ejection Compiler'!$B69="2",'Alpha Ejection Calcs'!BG69,IF($B69="3",'Alpha Ejection Calcs'!CD69,IF($B69="4",'Alpha Ejection Calcs'!DB69,-1))))</f>
        <v>0.65567157414611876</v>
      </c>
      <c r="AE69">
        <f>IF($B69="1",'Alpha Ejection Calcs'!AK69,IF('Alpha Ejection Compiler'!$B69="2",'Alpha Ejection Calcs'!BH69,IF($B69="3",'Alpha Ejection Calcs'!CE69,IF($B69="4",'Alpha Ejection Calcs'!DC69,-1))))</f>
        <v>0.6487617441313327</v>
      </c>
      <c r="AF69">
        <f>IF($B69="1",'Alpha Ejection Calcs'!AL69,IF('Alpha Ejection Compiler'!$B69="2",'Alpha Ejection Calcs'!BI69,IF($B69="3",'Alpha Ejection Calcs'!CF69,IF($B69="4",'Alpha Ejection Calcs'!DD69,-1))))</f>
        <v>0.90341617419224363</v>
      </c>
    </row>
    <row r="70" spans="1:32">
      <c r="A70" t="str">
        <f>'Picking Information'!E73</f>
        <v>sample name</v>
      </c>
      <c r="B70" s="457" t="str">
        <f>'Picking Information'!B73</f>
        <v>4</v>
      </c>
      <c r="C70" s="457"/>
      <c r="D70">
        <f>IF($B70="1",'Alpha Ejection Calcs'!M70,IF('Alpha Ejection Compiler'!$B70="2",'Alpha Ejection Calcs'!AO70,IF($B70="3",'Alpha Ejection Calcs'!BM70,IF($B70="4",'Alpha Ejection Calcs'!CJ70,-1))))</f>
        <v>279700.53837925155</v>
      </c>
      <c r="E70">
        <f>IF($B70="1",'Alpha Ejection Calcs'!S70,IF('Alpha Ejection Compiler'!$B70="2",'Alpha Ejection Calcs'!AP70,IF($B70="3",'Alpha Ejection Calcs'!BK70,IF($B70="4",'Alpha Ejection Calcs'!CH70,-1))))</f>
        <v>36.473074156562177</v>
      </c>
      <c r="F70"/>
      <c r="G70" s="459">
        <f>G$3*($D70/1000000000000)</f>
        <v>8.9504172281360495E-7</v>
      </c>
      <c r="H70">
        <f>IF($B70="1",'Alpha Ejection Calcs'!T70,IF('Alpha Ejection Compiler'!$B70="2",'Alpha Ejection Calcs'!AQ70,IF($B70="3",'Alpha Ejection Calcs'!BN70,IF($B70="4",'Alpha Ejection Calcs'!CL70,-1))))</f>
        <v>0.63662546245111906</v>
      </c>
      <c r="I70">
        <f>IF($B70="1",'Alpha Ejection Calcs'!U70,IF('Alpha Ejection Compiler'!$B70="2",'Alpha Ejection Calcs'!AR70,IF($B70="3",'Alpha Ejection Calcs'!BO70,IF($B70="4",'Alpha Ejection Calcs'!CM70,-1))))</f>
        <v>0.58319411675377286</v>
      </c>
      <c r="J70">
        <f>IF($B70="1",'Alpha Ejection Calcs'!V70,IF('Alpha Ejection Compiler'!$B70="2",'Alpha Ejection Calcs'!AS70,IF($B70="3",'Alpha Ejection Calcs'!BP70,IF($B70="4",'Alpha Ejection Calcs'!CN70,-1))))</f>
        <v>0.57525580606267845</v>
      </c>
      <c r="K70">
        <f>IF($B70="1",'Alpha Ejection Calcs'!W70,IF('Alpha Ejection Compiler'!$B70="2",'Alpha Ejection Calcs'!AT70,IF($B70="3",'Alpha Ejection Calcs'!BQ70,IF($B70="4",'Alpha Ejection Calcs'!CO70,-1))))</f>
        <v>0.8803829323788831</v>
      </c>
      <c r="N70" s="459">
        <f>N$3*($D70/1000000000000)</f>
        <v>1.3006075034635196E-6</v>
      </c>
      <c r="O70">
        <f>IF($B70="1",'Alpha Ejection Calcs'!Y70,IF('Alpha Ejection Compiler'!$B70="2",'Alpha Ejection Calcs'!AV70,IF($B70="3",'Alpha Ejection Calcs'!BS70,IF($B70="4",'Alpha Ejection Calcs'!CQ70,-1))))</f>
        <v>0.696238598905349</v>
      </c>
      <c r="P70">
        <f>IF($B70="1",'Alpha Ejection Calcs'!Z70,IF('Alpha Ejection Compiler'!$B70="2",'Alpha Ejection Calcs'!AW70,IF($B70="3",'Alpha Ejection Calcs'!BT70,IF($B70="4",'Alpha Ejection Calcs'!CR70,-1))))</f>
        <v>0.65039654526303547</v>
      </c>
      <c r="Q70">
        <f>IF($B70="1",'Alpha Ejection Calcs'!AA70,IF('Alpha Ejection Compiler'!$B70="2",'Alpha Ejection Calcs'!AX70,IF($B70="3",'Alpha Ejection Calcs'!BU70,IF($B70="4",'Alpha Ejection Calcs'!CS70,-1))))</f>
        <v>0.64350138870871343</v>
      </c>
      <c r="R70">
        <f>IF($B70="1",'Alpha Ejection Calcs'!AB70,IF('Alpha Ejection Compiler'!$B70="2",'Alpha Ejection Calcs'!AY70,IF($B70="3",'Alpha Ejection Calcs'!BV70,IF($B70="4",'Alpha Ejection Calcs'!CT70,-1))))</f>
        <v>0.90361551057880318</v>
      </c>
      <c r="U70" s="459">
        <f>U$3*($D70/1000000000000)</f>
        <v>9.8734290047875788E-7</v>
      </c>
      <c r="V70">
        <f>IF($B70="1",'Alpha Ejection Calcs'!AD70,IF('Alpha Ejection Compiler'!$B70="2",'Alpha Ejection Calcs'!BA70,IF($B70="3",'Alpha Ejection Calcs'!BX70,IF($B70="4",'Alpha Ejection Calcs'!CV70,-1))))</f>
        <v>0.66114028275255876</v>
      </c>
      <c r="W70">
        <f>IF($B70="1",'Alpha Ejection Calcs'!AE70,IF('Alpha Ejection Compiler'!$B70="2",'Alpha Ejection Calcs'!BB70,IF($B70="3",'Alpha Ejection Calcs'!BY70,IF($B70="4",'Alpha Ejection Calcs'!CW70,-1))))</f>
        <v>0.61074389114078864</v>
      </c>
      <c r="X70">
        <f>IF($B70="1",'Alpha Ejection Calcs'!AF70,IF('Alpha Ejection Compiler'!$B70="2",'Alpha Ejection Calcs'!BC70,IF($B70="3",'Alpha Ejection Calcs'!BZ70,IF($B70="4",'Alpha Ejection Calcs'!CX70,-1))))</f>
        <v>0.60306894562696034</v>
      </c>
      <c r="Y70">
        <f>IF($B70="1",'Alpha Ejection Calcs'!AG70,IF('Alpha Ejection Compiler'!$B70="2",'Alpha Ejection Calcs'!BD70,IF($B70="3",'Alpha Ejection Calcs'!CA70,IF($B70="4",'Alpha Ejection Calcs'!CY70,-1))))</f>
        <v>0.88949550111769804</v>
      </c>
      <c r="AB70" s="459">
        <f>AB$3*($D70/1000000000000)</f>
        <v>1.188727288111819E-6</v>
      </c>
      <c r="AC70">
        <f>IF($B70="1",'Alpha Ejection Calcs'!AI70,IF('Alpha Ejection Compiler'!$B70="2",'Alpha Ejection Calcs'!BF70,IF($B70="3",'Alpha Ejection Calcs'!CC70,IF($B70="4",'Alpha Ejection Calcs'!DA70,-1))))</f>
        <v>0.70086853690259443</v>
      </c>
      <c r="AD70">
        <f>IF($B70="1",'Alpha Ejection Calcs'!AJ70,IF('Alpha Ejection Compiler'!$B70="2",'Alpha Ejection Calcs'!BG70,IF($B70="3",'Alpha Ejection Calcs'!CD70,IF($B70="4",'Alpha Ejection Calcs'!DB70,-1))))</f>
        <v>0.65567157414611876</v>
      </c>
      <c r="AE70">
        <f>IF($B70="1",'Alpha Ejection Calcs'!AK70,IF('Alpha Ejection Compiler'!$B70="2",'Alpha Ejection Calcs'!BH70,IF($B70="3",'Alpha Ejection Calcs'!CE70,IF($B70="4",'Alpha Ejection Calcs'!DC70,-1))))</f>
        <v>0.6487617441313327</v>
      </c>
      <c r="AF70">
        <f>IF($B70="1",'Alpha Ejection Calcs'!AL70,IF('Alpha Ejection Compiler'!$B70="2",'Alpha Ejection Calcs'!BI70,IF($B70="3",'Alpha Ejection Calcs'!CF70,IF($B70="4",'Alpha Ejection Calcs'!DD70,-1))))</f>
        <v>0.90341617419224363</v>
      </c>
    </row>
    <row r="71" spans="1:32">
      <c r="A71" t="str">
        <f>'Picking Information'!E74</f>
        <v>sample name</v>
      </c>
      <c r="B71" s="457" t="str">
        <f>'Picking Information'!B74</f>
        <v>4</v>
      </c>
      <c r="C71" s="457"/>
      <c r="D71">
        <f>IF($B71="1",'Alpha Ejection Calcs'!M71,IF('Alpha Ejection Compiler'!$B71="2",'Alpha Ejection Calcs'!AO71,IF($B71="3",'Alpha Ejection Calcs'!BM71,IF($B71="4",'Alpha Ejection Calcs'!CJ71,-1))))</f>
        <v>279700.53837925155</v>
      </c>
      <c r="E71">
        <f>IF($B71="1",'Alpha Ejection Calcs'!S71,IF('Alpha Ejection Compiler'!$B71="2",'Alpha Ejection Calcs'!AP71,IF($B71="3",'Alpha Ejection Calcs'!BK71,IF($B71="4",'Alpha Ejection Calcs'!CH71,-1))))</f>
        <v>36.473074156562177</v>
      </c>
      <c r="F71"/>
      <c r="G71" s="459">
        <f>G$3*($D71/1000000000000)</f>
        <v>8.9504172281360495E-7</v>
      </c>
      <c r="H71">
        <f>IF($B71="1",'Alpha Ejection Calcs'!T71,IF('Alpha Ejection Compiler'!$B71="2",'Alpha Ejection Calcs'!AQ71,IF($B71="3",'Alpha Ejection Calcs'!BN71,IF($B71="4",'Alpha Ejection Calcs'!CL71,-1))))</f>
        <v>0.63662546245111906</v>
      </c>
      <c r="I71">
        <f>IF($B71="1",'Alpha Ejection Calcs'!U71,IF('Alpha Ejection Compiler'!$B71="2",'Alpha Ejection Calcs'!AR71,IF($B71="3",'Alpha Ejection Calcs'!BO71,IF($B71="4",'Alpha Ejection Calcs'!CM71,-1))))</f>
        <v>0.58319411675377286</v>
      </c>
      <c r="J71">
        <f>IF($B71="1",'Alpha Ejection Calcs'!V71,IF('Alpha Ejection Compiler'!$B71="2",'Alpha Ejection Calcs'!AS71,IF($B71="3",'Alpha Ejection Calcs'!BP71,IF($B71="4",'Alpha Ejection Calcs'!CN71,-1))))</f>
        <v>0.57525580606267845</v>
      </c>
      <c r="K71">
        <f>IF($B71="1",'Alpha Ejection Calcs'!W71,IF('Alpha Ejection Compiler'!$B71="2",'Alpha Ejection Calcs'!AT71,IF($B71="3",'Alpha Ejection Calcs'!BQ71,IF($B71="4",'Alpha Ejection Calcs'!CO71,-1))))</f>
        <v>0.8803829323788831</v>
      </c>
      <c r="N71" s="459">
        <f>N$3*($D71/1000000000000)</f>
        <v>1.3006075034635196E-6</v>
      </c>
      <c r="O71">
        <f>IF($B71="1",'Alpha Ejection Calcs'!Y71,IF('Alpha Ejection Compiler'!$B71="2",'Alpha Ejection Calcs'!AV71,IF($B71="3",'Alpha Ejection Calcs'!BS71,IF($B71="4",'Alpha Ejection Calcs'!CQ71,-1))))</f>
        <v>0.696238598905349</v>
      </c>
      <c r="P71">
        <f>IF($B71="1",'Alpha Ejection Calcs'!Z71,IF('Alpha Ejection Compiler'!$B71="2",'Alpha Ejection Calcs'!AW71,IF($B71="3",'Alpha Ejection Calcs'!BT71,IF($B71="4",'Alpha Ejection Calcs'!CR71,-1))))</f>
        <v>0.65039654526303547</v>
      </c>
      <c r="Q71">
        <f>IF($B71="1",'Alpha Ejection Calcs'!AA71,IF('Alpha Ejection Compiler'!$B71="2",'Alpha Ejection Calcs'!AX71,IF($B71="3",'Alpha Ejection Calcs'!BU71,IF($B71="4",'Alpha Ejection Calcs'!CS71,-1))))</f>
        <v>0.64350138870871343</v>
      </c>
      <c r="R71">
        <f>IF($B71="1",'Alpha Ejection Calcs'!AB71,IF('Alpha Ejection Compiler'!$B71="2",'Alpha Ejection Calcs'!AY71,IF($B71="3",'Alpha Ejection Calcs'!BV71,IF($B71="4",'Alpha Ejection Calcs'!CT71,-1))))</f>
        <v>0.90361551057880318</v>
      </c>
      <c r="U71" s="459">
        <f>U$3*($D71/1000000000000)</f>
        <v>9.8734290047875788E-7</v>
      </c>
      <c r="V71">
        <f>IF($B71="1",'Alpha Ejection Calcs'!AD71,IF('Alpha Ejection Compiler'!$B71="2",'Alpha Ejection Calcs'!BA71,IF($B71="3",'Alpha Ejection Calcs'!BX71,IF($B71="4",'Alpha Ejection Calcs'!CV71,-1))))</f>
        <v>0.66114028275255876</v>
      </c>
      <c r="W71">
        <f>IF($B71="1",'Alpha Ejection Calcs'!AE71,IF('Alpha Ejection Compiler'!$B71="2",'Alpha Ejection Calcs'!BB71,IF($B71="3",'Alpha Ejection Calcs'!BY71,IF($B71="4",'Alpha Ejection Calcs'!CW71,-1))))</f>
        <v>0.61074389114078864</v>
      </c>
      <c r="X71">
        <f>IF($B71="1",'Alpha Ejection Calcs'!AF71,IF('Alpha Ejection Compiler'!$B71="2",'Alpha Ejection Calcs'!BC71,IF($B71="3",'Alpha Ejection Calcs'!BZ71,IF($B71="4",'Alpha Ejection Calcs'!CX71,-1))))</f>
        <v>0.60306894562696034</v>
      </c>
      <c r="Y71">
        <f>IF($B71="1",'Alpha Ejection Calcs'!AG71,IF('Alpha Ejection Compiler'!$B71="2",'Alpha Ejection Calcs'!BD71,IF($B71="3",'Alpha Ejection Calcs'!CA71,IF($B71="4",'Alpha Ejection Calcs'!CY71,-1))))</f>
        <v>0.88949550111769804</v>
      </c>
      <c r="AB71" s="459">
        <f>AB$3*($D71/1000000000000)</f>
        <v>1.188727288111819E-6</v>
      </c>
      <c r="AC71">
        <f>IF($B71="1",'Alpha Ejection Calcs'!AI71,IF('Alpha Ejection Compiler'!$B71="2",'Alpha Ejection Calcs'!BF71,IF($B71="3",'Alpha Ejection Calcs'!CC71,IF($B71="4",'Alpha Ejection Calcs'!DA71,-1))))</f>
        <v>0.70086853690259443</v>
      </c>
      <c r="AD71">
        <f>IF($B71="1",'Alpha Ejection Calcs'!AJ71,IF('Alpha Ejection Compiler'!$B71="2",'Alpha Ejection Calcs'!BG71,IF($B71="3",'Alpha Ejection Calcs'!CD71,IF($B71="4",'Alpha Ejection Calcs'!DB71,-1))))</f>
        <v>0.65567157414611876</v>
      </c>
      <c r="AE71">
        <f>IF($B71="1",'Alpha Ejection Calcs'!AK71,IF('Alpha Ejection Compiler'!$B71="2",'Alpha Ejection Calcs'!BH71,IF($B71="3",'Alpha Ejection Calcs'!CE71,IF($B71="4",'Alpha Ejection Calcs'!DC71,-1))))</f>
        <v>0.6487617441313327</v>
      </c>
      <c r="AF71">
        <f>IF($B71="1",'Alpha Ejection Calcs'!AL71,IF('Alpha Ejection Compiler'!$B71="2",'Alpha Ejection Calcs'!BI71,IF($B71="3",'Alpha Ejection Calcs'!CF71,IF($B71="4",'Alpha Ejection Calcs'!DD71,-1))))</f>
        <v>0.90341617419224363</v>
      </c>
    </row>
    <row r="72" spans="1:32">
      <c r="A72" t="str">
        <f>'Picking Information'!E75</f>
        <v>sample name</v>
      </c>
      <c r="B72" s="457" t="str">
        <f>'Picking Information'!B75</f>
        <v>4</v>
      </c>
      <c r="C72" s="457"/>
      <c r="D72">
        <f>IF($B72="1",'Alpha Ejection Calcs'!M72,IF('Alpha Ejection Compiler'!$B72="2",'Alpha Ejection Calcs'!AO72,IF($B72="3",'Alpha Ejection Calcs'!BM72,IF($B72="4",'Alpha Ejection Calcs'!CJ72,-1))))</f>
        <v>279700.53837925155</v>
      </c>
      <c r="E72">
        <f>IF($B72="1",'Alpha Ejection Calcs'!S72,IF('Alpha Ejection Compiler'!$B72="2",'Alpha Ejection Calcs'!AP72,IF($B72="3",'Alpha Ejection Calcs'!BK72,IF($B72="4",'Alpha Ejection Calcs'!CH72,-1))))</f>
        <v>36.473074156562177</v>
      </c>
      <c r="F72"/>
      <c r="G72" s="459">
        <f>G$3*($D72/1000000000000)</f>
        <v>8.9504172281360495E-7</v>
      </c>
      <c r="H72">
        <f>IF($B72="1",'Alpha Ejection Calcs'!T72,IF('Alpha Ejection Compiler'!$B72="2",'Alpha Ejection Calcs'!AQ72,IF($B72="3",'Alpha Ejection Calcs'!BN72,IF($B72="4",'Alpha Ejection Calcs'!CL72,-1))))</f>
        <v>0.63662546245111906</v>
      </c>
      <c r="I72">
        <f>IF($B72="1",'Alpha Ejection Calcs'!U72,IF('Alpha Ejection Compiler'!$B72="2",'Alpha Ejection Calcs'!AR72,IF($B72="3",'Alpha Ejection Calcs'!BO72,IF($B72="4",'Alpha Ejection Calcs'!CM72,-1))))</f>
        <v>0.58319411675377286</v>
      </c>
      <c r="J72">
        <f>IF($B72="1",'Alpha Ejection Calcs'!V72,IF('Alpha Ejection Compiler'!$B72="2",'Alpha Ejection Calcs'!AS72,IF($B72="3",'Alpha Ejection Calcs'!BP72,IF($B72="4",'Alpha Ejection Calcs'!CN72,-1))))</f>
        <v>0.57525580606267845</v>
      </c>
      <c r="K72">
        <f>IF($B72="1",'Alpha Ejection Calcs'!W72,IF('Alpha Ejection Compiler'!$B72="2",'Alpha Ejection Calcs'!AT72,IF($B72="3",'Alpha Ejection Calcs'!BQ72,IF($B72="4",'Alpha Ejection Calcs'!CO72,-1))))</f>
        <v>0.8803829323788831</v>
      </c>
      <c r="N72" s="459">
        <f>N$3*($D72/1000000000000)</f>
        <v>1.3006075034635196E-6</v>
      </c>
      <c r="O72">
        <f>IF($B72="1",'Alpha Ejection Calcs'!Y72,IF('Alpha Ejection Compiler'!$B72="2",'Alpha Ejection Calcs'!AV72,IF($B72="3",'Alpha Ejection Calcs'!BS72,IF($B72="4",'Alpha Ejection Calcs'!CQ72,-1))))</f>
        <v>0.696238598905349</v>
      </c>
      <c r="P72">
        <f>IF($B72="1",'Alpha Ejection Calcs'!Z72,IF('Alpha Ejection Compiler'!$B72="2",'Alpha Ejection Calcs'!AW72,IF($B72="3",'Alpha Ejection Calcs'!BT72,IF($B72="4",'Alpha Ejection Calcs'!CR72,-1))))</f>
        <v>0.65039654526303547</v>
      </c>
      <c r="Q72">
        <f>IF($B72="1",'Alpha Ejection Calcs'!AA72,IF('Alpha Ejection Compiler'!$B72="2",'Alpha Ejection Calcs'!AX72,IF($B72="3",'Alpha Ejection Calcs'!BU72,IF($B72="4",'Alpha Ejection Calcs'!CS72,-1))))</f>
        <v>0.64350138870871343</v>
      </c>
      <c r="R72">
        <f>IF($B72="1",'Alpha Ejection Calcs'!AB72,IF('Alpha Ejection Compiler'!$B72="2",'Alpha Ejection Calcs'!AY72,IF($B72="3",'Alpha Ejection Calcs'!BV72,IF($B72="4",'Alpha Ejection Calcs'!CT72,-1))))</f>
        <v>0.90361551057880318</v>
      </c>
      <c r="U72" s="459">
        <f>U$3*($D72/1000000000000)</f>
        <v>9.8734290047875788E-7</v>
      </c>
      <c r="V72">
        <f>IF($B72="1",'Alpha Ejection Calcs'!AD72,IF('Alpha Ejection Compiler'!$B72="2",'Alpha Ejection Calcs'!BA72,IF($B72="3",'Alpha Ejection Calcs'!BX72,IF($B72="4",'Alpha Ejection Calcs'!CV72,-1))))</f>
        <v>0.66114028275255876</v>
      </c>
      <c r="W72">
        <f>IF($B72="1",'Alpha Ejection Calcs'!AE72,IF('Alpha Ejection Compiler'!$B72="2",'Alpha Ejection Calcs'!BB72,IF($B72="3",'Alpha Ejection Calcs'!BY72,IF($B72="4",'Alpha Ejection Calcs'!CW72,-1))))</f>
        <v>0.61074389114078864</v>
      </c>
      <c r="X72">
        <f>IF($B72="1",'Alpha Ejection Calcs'!AF72,IF('Alpha Ejection Compiler'!$B72="2",'Alpha Ejection Calcs'!BC72,IF($B72="3",'Alpha Ejection Calcs'!BZ72,IF($B72="4",'Alpha Ejection Calcs'!CX72,-1))))</f>
        <v>0.60306894562696034</v>
      </c>
      <c r="Y72">
        <f>IF($B72="1",'Alpha Ejection Calcs'!AG72,IF('Alpha Ejection Compiler'!$B72="2",'Alpha Ejection Calcs'!BD72,IF($B72="3",'Alpha Ejection Calcs'!CA72,IF($B72="4",'Alpha Ejection Calcs'!CY72,-1))))</f>
        <v>0.88949550111769804</v>
      </c>
      <c r="AB72" s="459">
        <f>AB$3*($D72/1000000000000)</f>
        <v>1.188727288111819E-6</v>
      </c>
      <c r="AC72">
        <f>IF($B72="1",'Alpha Ejection Calcs'!AI72,IF('Alpha Ejection Compiler'!$B72="2",'Alpha Ejection Calcs'!BF72,IF($B72="3",'Alpha Ejection Calcs'!CC72,IF($B72="4",'Alpha Ejection Calcs'!DA72,-1))))</f>
        <v>0.70086853690259443</v>
      </c>
      <c r="AD72">
        <f>IF($B72="1",'Alpha Ejection Calcs'!AJ72,IF('Alpha Ejection Compiler'!$B72="2",'Alpha Ejection Calcs'!BG72,IF($B72="3",'Alpha Ejection Calcs'!CD72,IF($B72="4",'Alpha Ejection Calcs'!DB72,-1))))</f>
        <v>0.65567157414611876</v>
      </c>
      <c r="AE72">
        <f>IF($B72="1",'Alpha Ejection Calcs'!AK72,IF('Alpha Ejection Compiler'!$B72="2",'Alpha Ejection Calcs'!BH72,IF($B72="3",'Alpha Ejection Calcs'!CE72,IF($B72="4",'Alpha Ejection Calcs'!DC72,-1))))</f>
        <v>0.6487617441313327</v>
      </c>
      <c r="AF72">
        <f>IF($B72="1",'Alpha Ejection Calcs'!AL72,IF('Alpha Ejection Compiler'!$B72="2",'Alpha Ejection Calcs'!BI72,IF($B72="3",'Alpha Ejection Calcs'!CF72,IF($B72="4",'Alpha Ejection Calcs'!DD72,-1))))</f>
        <v>0.90341617419224363</v>
      </c>
    </row>
    <row r="73" spans="1:32">
      <c r="A73" t="str">
        <f>'Picking Information'!E76</f>
        <v>sample name</v>
      </c>
      <c r="B73" s="457" t="str">
        <f>'Picking Information'!B76</f>
        <v>4</v>
      </c>
      <c r="C73" s="457"/>
      <c r="D73">
        <f>IF($B73="1",'Alpha Ejection Calcs'!M73,IF('Alpha Ejection Compiler'!$B73="2",'Alpha Ejection Calcs'!AO73,IF($B73="3",'Alpha Ejection Calcs'!BM73,IF($B73="4",'Alpha Ejection Calcs'!CJ73,-1))))</f>
        <v>279700.53837925155</v>
      </c>
      <c r="E73">
        <f>IF($B73="1",'Alpha Ejection Calcs'!S73,IF('Alpha Ejection Compiler'!$B73="2",'Alpha Ejection Calcs'!AP73,IF($B73="3",'Alpha Ejection Calcs'!BK73,IF($B73="4",'Alpha Ejection Calcs'!CH73,-1))))</f>
        <v>36.473074156562177</v>
      </c>
      <c r="F73"/>
      <c r="G73" s="459">
        <f t="shared" ref="G73:G136" si="4">G$3*($D73/1000000000000)</f>
        <v>8.9504172281360495E-7</v>
      </c>
      <c r="H73">
        <f>IF($B73="1",'Alpha Ejection Calcs'!T73,IF('Alpha Ejection Compiler'!$B73="2",'Alpha Ejection Calcs'!AQ73,IF($B73="3",'Alpha Ejection Calcs'!BN73,IF($B73="4",'Alpha Ejection Calcs'!CL73,-1))))</f>
        <v>0.63662546245111906</v>
      </c>
      <c r="I73">
        <f>IF($B73="1",'Alpha Ejection Calcs'!U73,IF('Alpha Ejection Compiler'!$B73="2",'Alpha Ejection Calcs'!AR73,IF($B73="3",'Alpha Ejection Calcs'!BO73,IF($B73="4",'Alpha Ejection Calcs'!CM73,-1))))</f>
        <v>0.58319411675377286</v>
      </c>
      <c r="J73">
        <f>IF($B73="1",'Alpha Ejection Calcs'!V73,IF('Alpha Ejection Compiler'!$B73="2",'Alpha Ejection Calcs'!AS73,IF($B73="3",'Alpha Ejection Calcs'!BP73,IF($B73="4",'Alpha Ejection Calcs'!CN73,-1))))</f>
        <v>0.57525580606267845</v>
      </c>
      <c r="K73">
        <f>IF($B73="1",'Alpha Ejection Calcs'!W73,IF('Alpha Ejection Compiler'!$B73="2",'Alpha Ejection Calcs'!AT73,IF($B73="3",'Alpha Ejection Calcs'!BQ73,IF($B73="4",'Alpha Ejection Calcs'!CO73,-1))))</f>
        <v>0.8803829323788831</v>
      </c>
      <c r="N73" s="459">
        <f t="shared" ref="N73:N136" si="5">N$3*($D73/1000000000000)</f>
        <v>1.3006075034635196E-6</v>
      </c>
      <c r="O73">
        <f>IF($B73="1",'Alpha Ejection Calcs'!Y73,IF('Alpha Ejection Compiler'!$B73="2",'Alpha Ejection Calcs'!AV73,IF($B73="3",'Alpha Ejection Calcs'!BS73,IF($B73="4",'Alpha Ejection Calcs'!CQ73,-1))))</f>
        <v>0.696238598905349</v>
      </c>
      <c r="P73">
        <f>IF($B73="1",'Alpha Ejection Calcs'!Z73,IF('Alpha Ejection Compiler'!$B73="2",'Alpha Ejection Calcs'!AW73,IF($B73="3",'Alpha Ejection Calcs'!BT73,IF($B73="4",'Alpha Ejection Calcs'!CR73,-1))))</f>
        <v>0.65039654526303547</v>
      </c>
      <c r="Q73">
        <f>IF($B73="1",'Alpha Ejection Calcs'!AA73,IF('Alpha Ejection Compiler'!$B73="2",'Alpha Ejection Calcs'!AX73,IF($B73="3",'Alpha Ejection Calcs'!BU73,IF($B73="4",'Alpha Ejection Calcs'!CS73,-1))))</f>
        <v>0.64350138870871343</v>
      </c>
      <c r="R73">
        <f>IF($B73="1",'Alpha Ejection Calcs'!AB73,IF('Alpha Ejection Compiler'!$B73="2",'Alpha Ejection Calcs'!AY73,IF($B73="3",'Alpha Ejection Calcs'!BV73,IF($B73="4",'Alpha Ejection Calcs'!CT73,-1))))</f>
        <v>0.90361551057880318</v>
      </c>
      <c r="U73" s="459">
        <f t="shared" ref="U73:U136" si="6">U$3*($D73/1000000000000)</f>
        <v>9.8734290047875788E-7</v>
      </c>
      <c r="V73">
        <f>IF($B73="1",'Alpha Ejection Calcs'!AD73,IF('Alpha Ejection Compiler'!$B73="2",'Alpha Ejection Calcs'!BA73,IF($B73="3",'Alpha Ejection Calcs'!BX73,IF($B73="4",'Alpha Ejection Calcs'!CV73,-1))))</f>
        <v>0.66114028275255876</v>
      </c>
      <c r="W73">
        <f>IF($B73="1",'Alpha Ejection Calcs'!AE73,IF('Alpha Ejection Compiler'!$B73="2",'Alpha Ejection Calcs'!BB73,IF($B73="3",'Alpha Ejection Calcs'!BY73,IF($B73="4",'Alpha Ejection Calcs'!CW73,-1))))</f>
        <v>0.61074389114078864</v>
      </c>
      <c r="X73">
        <f>IF($B73="1",'Alpha Ejection Calcs'!AF73,IF('Alpha Ejection Compiler'!$B73="2",'Alpha Ejection Calcs'!BC73,IF($B73="3",'Alpha Ejection Calcs'!BZ73,IF($B73="4",'Alpha Ejection Calcs'!CX73,-1))))</f>
        <v>0.60306894562696034</v>
      </c>
      <c r="Y73">
        <f>IF($B73="1",'Alpha Ejection Calcs'!AG73,IF('Alpha Ejection Compiler'!$B73="2",'Alpha Ejection Calcs'!BD73,IF($B73="3",'Alpha Ejection Calcs'!CA73,IF($B73="4",'Alpha Ejection Calcs'!CY73,-1))))</f>
        <v>0.88949550111769804</v>
      </c>
      <c r="AB73" s="459">
        <f t="shared" ref="AB73:AB136" si="7">AB$3*($D73/1000000000000)</f>
        <v>1.188727288111819E-6</v>
      </c>
      <c r="AC73">
        <f>IF($B73="1",'Alpha Ejection Calcs'!AI73,IF('Alpha Ejection Compiler'!$B73="2",'Alpha Ejection Calcs'!BF73,IF($B73="3",'Alpha Ejection Calcs'!CC73,IF($B73="4",'Alpha Ejection Calcs'!DA73,-1))))</f>
        <v>0.70086853690259443</v>
      </c>
      <c r="AD73">
        <f>IF($B73="1",'Alpha Ejection Calcs'!AJ73,IF('Alpha Ejection Compiler'!$B73="2",'Alpha Ejection Calcs'!BG73,IF($B73="3",'Alpha Ejection Calcs'!CD73,IF($B73="4",'Alpha Ejection Calcs'!DB73,-1))))</f>
        <v>0.65567157414611876</v>
      </c>
      <c r="AE73">
        <f>IF($B73="1",'Alpha Ejection Calcs'!AK73,IF('Alpha Ejection Compiler'!$B73="2",'Alpha Ejection Calcs'!BH73,IF($B73="3",'Alpha Ejection Calcs'!CE73,IF($B73="4",'Alpha Ejection Calcs'!DC73,-1))))</f>
        <v>0.6487617441313327</v>
      </c>
      <c r="AF73">
        <f>IF($B73="1",'Alpha Ejection Calcs'!AL73,IF('Alpha Ejection Compiler'!$B73="2",'Alpha Ejection Calcs'!BI73,IF($B73="3",'Alpha Ejection Calcs'!CF73,IF($B73="4",'Alpha Ejection Calcs'!DD73,-1))))</f>
        <v>0.90341617419224363</v>
      </c>
    </row>
    <row r="74" spans="1:32">
      <c r="A74" t="str">
        <f>'Picking Information'!E77</f>
        <v>sample name</v>
      </c>
      <c r="B74" s="457" t="str">
        <f>'Picking Information'!B77</f>
        <v>4</v>
      </c>
      <c r="C74" s="457"/>
      <c r="D74">
        <f>IF($B74="1",'Alpha Ejection Calcs'!M74,IF('Alpha Ejection Compiler'!$B74="2",'Alpha Ejection Calcs'!AO74,IF($B74="3",'Alpha Ejection Calcs'!BM74,IF($B74="4",'Alpha Ejection Calcs'!CJ74,-1))))</f>
        <v>279700.53837925155</v>
      </c>
      <c r="E74">
        <f>IF($B74="1",'Alpha Ejection Calcs'!S74,IF('Alpha Ejection Compiler'!$B74="2",'Alpha Ejection Calcs'!AP74,IF($B74="3",'Alpha Ejection Calcs'!BK74,IF($B74="4",'Alpha Ejection Calcs'!CH74,-1))))</f>
        <v>36.473074156562177</v>
      </c>
      <c r="F74"/>
      <c r="G74" s="459">
        <f t="shared" si="4"/>
        <v>8.9504172281360495E-7</v>
      </c>
      <c r="H74">
        <f>IF($B74="1",'Alpha Ejection Calcs'!T74,IF('Alpha Ejection Compiler'!$B74="2",'Alpha Ejection Calcs'!AQ74,IF($B74="3",'Alpha Ejection Calcs'!BN74,IF($B74="4",'Alpha Ejection Calcs'!CL74,-1))))</f>
        <v>0.63662546245111906</v>
      </c>
      <c r="I74">
        <f>IF($B74="1",'Alpha Ejection Calcs'!U74,IF('Alpha Ejection Compiler'!$B74="2",'Alpha Ejection Calcs'!AR74,IF($B74="3",'Alpha Ejection Calcs'!BO74,IF($B74="4",'Alpha Ejection Calcs'!CM74,-1))))</f>
        <v>0.58319411675377286</v>
      </c>
      <c r="J74">
        <f>IF($B74="1",'Alpha Ejection Calcs'!V74,IF('Alpha Ejection Compiler'!$B74="2",'Alpha Ejection Calcs'!AS74,IF($B74="3",'Alpha Ejection Calcs'!BP74,IF($B74="4",'Alpha Ejection Calcs'!CN74,-1))))</f>
        <v>0.57525580606267845</v>
      </c>
      <c r="K74">
        <f>IF($B74="1",'Alpha Ejection Calcs'!W74,IF('Alpha Ejection Compiler'!$B74="2",'Alpha Ejection Calcs'!AT74,IF($B74="3",'Alpha Ejection Calcs'!BQ74,IF($B74="4",'Alpha Ejection Calcs'!CO74,-1))))</f>
        <v>0.8803829323788831</v>
      </c>
      <c r="N74" s="459">
        <f t="shared" si="5"/>
        <v>1.3006075034635196E-6</v>
      </c>
      <c r="O74">
        <f>IF($B74="1",'Alpha Ejection Calcs'!Y74,IF('Alpha Ejection Compiler'!$B74="2",'Alpha Ejection Calcs'!AV74,IF($B74="3",'Alpha Ejection Calcs'!BS74,IF($B74="4",'Alpha Ejection Calcs'!CQ74,-1))))</f>
        <v>0.696238598905349</v>
      </c>
      <c r="P74">
        <f>IF($B74="1",'Alpha Ejection Calcs'!Z74,IF('Alpha Ejection Compiler'!$B74="2",'Alpha Ejection Calcs'!AW74,IF($B74="3",'Alpha Ejection Calcs'!BT74,IF($B74="4",'Alpha Ejection Calcs'!CR74,-1))))</f>
        <v>0.65039654526303547</v>
      </c>
      <c r="Q74">
        <f>IF($B74="1",'Alpha Ejection Calcs'!AA74,IF('Alpha Ejection Compiler'!$B74="2",'Alpha Ejection Calcs'!AX74,IF($B74="3",'Alpha Ejection Calcs'!BU74,IF($B74="4",'Alpha Ejection Calcs'!CS74,-1))))</f>
        <v>0.64350138870871343</v>
      </c>
      <c r="R74">
        <f>IF($B74="1",'Alpha Ejection Calcs'!AB74,IF('Alpha Ejection Compiler'!$B74="2",'Alpha Ejection Calcs'!AY74,IF($B74="3",'Alpha Ejection Calcs'!BV74,IF($B74="4",'Alpha Ejection Calcs'!CT74,-1))))</f>
        <v>0.90361551057880318</v>
      </c>
      <c r="U74" s="459">
        <f t="shared" si="6"/>
        <v>9.8734290047875788E-7</v>
      </c>
      <c r="V74">
        <f>IF($B74="1",'Alpha Ejection Calcs'!AD74,IF('Alpha Ejection Compiler'!$B74="2",'Alpha Ejection Calcs'!BA74,IF($B74="3",'Alpha Ejection Calcs'!BX74,IF($B74="4",'Alpha Ejection Calcs'!CV74,-1))))</f>
        <v>0.66114028275255876</v>
      </c>
      <c r="W74">
        <f>IF($B74="1",'Alpha Ejection Calcs'!AE74,IF('Alpha Ejection Compiler'!$B74="2",'Alpha Ejection Calcs'!BB74,IF($B74="3",'Alpha Ejection Calcs'!BY74,IF($B74="4",'Alpha Ejection Calcs'!CW74,-1))))</f>
        <v>0.61074389114078864</v>
      </c>
      <c r="X74">
        <f>IF($B74="1",'Alpha Ejection Calcs'!AF74,IF('Alpha Ejection Compiler'!$B74="2",'Alpha Ejection Calcs'!BC74,IF($B74="3",'Alpha Ejection Calcs'!BZ74,IF($B74="4",'Alpha Ejection Calcs'!CX74,-1))))</f>
        <v>0.60306894562696034</v>
      </c>
      <c r="Y74">
        <f>IF($B74="1",'Alpha Ejection Calcs'!AG74,IF('Alpha Ejection Compiler'!$B74="2",'Alpha Ejection Calcs'!BD74,IF($B74="3",'Alpha Ejection Calcs'!CA74,IF($B74="4",'Alpha Ejection Calcs'!CY74,-1))))</f>
        <v>0.88949550111769804</v>
      </c>
      <c r="AB74" s="459">
        <f t="shared" si="7"/>
        <v>1.188727288111819E-6</v>
      </c>
      <c r="AC74">
        <f>IF($B74="1",'Alpha Ejection Calcs'!AI74,IF('Alpha Ejection Compiler'!$B74="2",'Alpha Ejection Calcs'!BF74,IF($B74="3",'Alpha Ejection Calcs'!CC74,IF($B74="4",'Alpha Ejection Calcs'!DA74,-1))))</f>
        <v>0.70086853690259443</v>
      </c>
      <c r="AD74">
        <f>IF($B74="1",'Alpha Ejection Calcs'!AJ74,IF('Alpha Ejection Compiler'!$B74="2",'Alpha Ejection Calcs'!BG74,IF($B74="3",'Alpha Ejection Calcs'!CD74,IF($B74="4",'Alpha Ejection Calcs'!DB74,-1))))</f>
        <v>0.65567157414611876</v>
      </c>
      <c r="AE74">
        <f>IF($B74="1",'Alpha Ejection Calcs'!AK74,IF('Alpha Ejection Compiler'!$B74="2",'Alpha Ejection Calcs'!BH74,IF($B74="3",'Alpha Ejection Calcs'!CE74,IF($B74="4",'Alpha Ejection Calcs'!DC74,-1))))</f>
        <v>0.6487617441313327</v>
      </c>
      <c r="AF74">
        <f>IF($B74="1",'Alpha Ejection Calcs'!AL74,IF('Alpha Ejection Compiler'!$B74="2",'Alpha Ejection Calcs'!BI74,IF($B74="3",'Alpha Ejection Calcs'!CF74,IF($B74="4",'Alpha Ejection Calcs'!DD74,-1))))</f>
        <v>0.90341617419224363</v>
      </c>
    </row>
    <row r="75" spans="1:32">
      <c r="A75" t="str">
        <f>'Picking Information'!E78</f>
        <v>sample name</v>
      </c>
      <c r="B75" s="457" t="str">
        <f>'Picking Information'!B78</f>
        <v>4</v>
      </c>
      <c r="C75" s="457"/>
      <c r="D75">
        <f>IF($B75="1",'Alpha Ejection Calcs'!M75,IF('Alpha Ejection Compiler'!$B75="2",'Alpha Ejection Calcs'!AO75,IF($B75="3",'Alpha Ejection Calcs'!BM75,IF($B75="4",'Alpha Ejection Calcs'!CJ75,-1))))</f>
        <v>279700.53837925155</v>
      </c>
      <c r="E75">
        <f>IF($B75="1",'Alpha Ejection Calcs'!S75,IF('Alpha Ejection Compiler'!$B75="2",'Alpha Ejection Calcs'!AP75,IF($B75="3",'Alpha Ejection Calcs'!BK75,IF($B75="4",'Alpha Ejection Calcs'!CH75,-1))))</f>
        <v>36.473074156562177</v>
      </c>
      <c r="F75"/>
      <c r="G75" s="459">
        <f t="shared" si="4"/>
        <v>8.9504172281360495E-7</v>
      </c>
      <c r="H75">
        <f>IF($B75="1",'Alpha Ejection Calcs'!T75,IF('Alpha Ejection Compiler'!$B75="2",'Alpha Ejection Calcs'!AQ75,IF($B75="3",'Alpha Ejection Calcs'!BN75,IF($B75="4",'Alpha Ejection Calcs'!CL75,-1))))</f>
        <v>0.63662546245111906</v>
      </c>
      <c r="I75">
        <f>IF($B75="1",'Alpha Ejection Calcs'!U75,IF('Alpha Ejection Compiler'!$B75="2",'Alpha Ejection Calcs'!AR75,IF($B75="3",'Alpha Ejection Calcs'!BO75,IF($B75="4",'Alpha Ejection Calcs'!CM75,-1))))</f>
        <v>0.58319411675377286</v>
      </c>
      <c r="J75">
        <f>IF($B75="1",'Alpha Ejection Calcs'!V75,IF('Alpha Ejection Compiler'!$B75="2",'Alpha Ejection Calcs'!AS75,IF($B75="3",'Alpha Ejection Calcs'!BP75,IF($B75="4",'Alpha Ejection Calcs'!CN75,-1))))</f>
        <v>0.57525580606267845</v>
      </c>
      <c r="K75">
        <f>IF($B75="1",'Alpha Ejection Calcs'!W75,IF('Alpha Ejection Compiler'!$B75="2",'Alpha Ejection Calcs'!AT75,IF($B75="3",'Alpha Ejection Calcs'!BQ75,IF($B75="4",'Alpha Ejection Calcs'!CO75,-1))))</f>
        <v>0.8803829323788831</v>
      </c>
      <c r="N75" s="459">
        <f t="shared" si="5"/>
        <v>1.3006075034635196E-6</v>
      </c>
      <c r="O75">
        <f>IF($B75="1",'Alpha Ejection Calcs'!Y75,IF('Alpha Ejection Compiler'!$B75="2",'Alpha Ejection Calcs'!AV75,IF($B75="3",'Alpha Ejection Calcs'!BS75,IF($B75="4",'Alpha Ejection Calcs'!CQ75,-1))))</f>
        <v>0.696238598905349</v>
      </c>
      <c r="P75">
        <f>IF($B75="1",'Alpha Ejection Calcs'!Z75,IF('Alpha Ejection Compiler'!$B75="2",'Alpha Ejection Calcs'!AW75,IF($B75="3",'Alpha Ejection Calcs'!BT75,IF($B75="4",'Alpha Ejection Calcs'!CR75,-1))))</f>
        <v>0.65039654526303547</v>
      </c>
      <c r="Q75">
        <f>IF($B75="1",'Alpha Ejection Calcs'!AA75,IF('Alpha Ejection Compiler'!$B75="2",'Alpha Ejection Calcs'!AX75,IF($B75="3",'Alpha Ejection Calcs'!BU75,IF($B75="4",'Alpha Ejection Calcs'!CS75,-1))))</f>
        <v>0.64350138870871343</v>
      </c>
      <c r="R75">
        <f>IF($B75="1",'Alpha Ejection Calcs'!AB75,IF('Alpha Ejection Compiler'!$B75="2",'Alpha Ejection Calcs'!AY75,IF($B75="3",'Alpha Ejection Calcs'!BV75,IF($B75="4",'Alpha Ejection Calcs'!CT75,-1))))</f>
        <v>0.90361551057880318</v>
      </c>
      <c r="U75" s="459">
        <f t="shared" si="6"/>
        <v>9.8734290047875788E-7</v>
      </c>
      <c r="V75">
        <f>IF($B75="1",'Alpha Ejection Calcs'!AD75,IF('Alpha Ejection Compiler'!$B75="2",'Alpha Ejection Calcs'!BA75,IF($B75="3",'Alpha Ejection Calcs'!BX75,IF($B75="4",'Alpha Ejection Calcs'!CV75,-1))))</f>
        <v>0.66114028275255876</v>
      </c>
      <c r="W75">
        <f>IF($B75="1",'Alpha Ejection Calcs'!AE75,IF('Alpha Ejection Compiler'!$B75="2",'Alpha Ejection Calcs'!BB75,IF($B75="3",'Alpha Ejection Calcs'!BY75,IF($B75="4",'Alpha Ejection Calcs'!CW75,-1))))</f>
        <v>0.61074389114078864</v>
      </c>
      <c r="X75">
        <f>IF($B75="1",'Alpha Ejection Calcs'!AF75,IF('Alpha Ejection Compiler'!$B75="2",'Alpha Ejection Calcs'!BC75,IF($B75="3",'Alpha Ejection Calcs'!BZ75,IF($B75="4",'Alpha Ejection Calcs'!CX75,-1))))</f>
        <v>0.60306894562696034</v>
      </c>
      <c r="Y75">
        <f>IF($B75="1",'Alpha Ejection Calcs'!AG75,IF('Alpha Ejection Compiler'!$B75="2",'Alpha Ejection Calcs'!BD75,IF($B75="3",'Alpha Ejection Calcs'!CA75,IF($B75="4",'Alpha Ejection Calcs'!CY75,-1))))</f>
        <v>0.88949550111769804</v>
      </c>
      <c r="AB75" s="459">
        <f t="shared" si="7"/>
        <v>1.188727288111819E-6</v>
      </c>
      <c r="AC75">
        <f>IF($B75="1",'Alpha Ejection Calcs'!AI75,IF('Alpha Ejection Compiler'!$B75="2",'Alpha Ejection Calcs'!BF75,IF($B75="3",'Alpha Ejection Calcs'!CC75,IF($B75="4",'Alpha Ejection Calcs'!DA75,-1))))</f>
        <v>0.70086853690259443</v>
      </c>
      <c r="AD75">
        <f>IF($B75="1",'Alpha Ejection Calcs'!AJ75,IF('Alpha Ejection Compiler'!$B75="2",'Alpha Ejection Calcs'!BG75,IF($B75="3",'Alpha Ejection Calcs'!CD75,IF($B75="4",'Alpha Ejection Calcs'!DB75,-1))))</f>
        <v>0.65567157414611876</v>
      </c>
      <c r="AE75">
        <f>IF($B75="1",'Alpha Ejection Calcs'!AK75,IF('Alpha Ejection Compiler'!$B75="2",'Alpha Ejection Calcs'!BH75,IF($B75="3",'Alpha Ejection Calcs'!CE75,IF($B75="4",'Alpha Ejection Calcs'!DC75,-1))))</f>
        <v>0.6487617441313327</v>
      </c>
      <c r="AF75">
        <f>IF($B75="1",'Alpha Ejection Calcs'!AL75,IF('Alpha Ejection Compiler'!$B75="2",'Alpha Ejection Calcs'!BI75,IF($B75="3",'Alpha Ejection Calcs'!CF75,IF($B75="4",'Alpha Ejection Calcs'!DD75,-1))))</f>
        <v>0.90341617419224363</v>
      </c>
    </row>
    <row r="76" spans="1:32">
      <c r="A76" t="str">
        <f>'Picking Information'!E79</f>
        <v>sample name</v>
      </c>
      <c r="B76" s="457" t="str">
        <f>'Picking Information'!B79</f>
        <v>4</v>
      </c>
      <c r="C76" s="457"/>
      <c r="D76">
        <f>IF($B76="1",'Alpha Ejection Calcs'!M76,IF('Alpha Ejection Compiler'!$B76="2",'Alpha Ejection Calcs'!AO76,IF($B76="3",'Alpha Ejection Calcs'!BM76,IF($B76="4",'Alpha Ejection Calcs'!CJ76,-1))))</f>
        <v>279700.53837925155</v>
      </c>
      <c r="E76">
        <f>IF($B76="1",'Alpha Ejection Calcs'!S76,IF('Alpha Ejection Compiler'!$B76="2",'Alpha Ejection Calcs'!AP76,IF($B76="3",'Alpha Ejection Calcs'!BK76,IF($B76="4",'Alpha Ejection Calcs'!CH76,-1))))</f>
        <v>36.473074156562177</v>
      </c>
      <c r="F76"/>
      <c r="G76" s="459">
        <f t="shared" si="4"/>
        <v>8.9504172281360495E-7</v>
      </c>
      <c r="H76">
        <f>IF($B76="1",'Alpha Ejection Calcs'!T76,IF('Alpha Ejection Compiler'!$B76="2",'Alpha Ejection Calcs'!AQ76,IF($B76="3",'Alpha Ejection Calcs'!BN76,IF($B76="4",'Alpha Ejection Calcs'!CL76,-1))))</f>
        <v>0.63662546245111906</v>
      </c>
      <c r="I76">
        <f>IF($B76="1",'Alpha Ejection Calcs'!U76,IF('Alpha Ejection Compiler'!$B76="2",'Alpha Ejection Calcs'!AR76,IF($B76="3",'Alpha Ejection Calcs'!BO76,IF($B76="4",'Alpha Ejection Calcs'!CM76,-1))))</f>
        <v>0.58319411675377286</v>
      </c>
      <c r="J76">
        <f>IF($B76="1",'Alpha Ejection Calcs'!V76,IF('Alpha Ejection Compiler'!$B76="2",'Alpha Ejection Calcs'!AS76,IF($B76="3",'Alpha Ejection Calcs'!BP76,IF($B76="4",'Alpha Ejection Calcs'!CN76,-1))))</f>
        <v>0.57525580606267845</v>
      </c>
      <c r="K76">
        <f>IF($B76="1",'Alpha Ejection Calcs'!W76,IF('Alpha Ejection Compiler'!$B76="2",'Alpha Ejection Calcs'!AT76,IF($B76="3",'Alpha Ejection Calcs'!BQ76,IF($B76="4",'Alpha Ejection Calcs'!CO76,-1))))</f>
        <v>0.8803829323788831</v>
      </c>
      <c r="N76" s="459">
        <f t="shared" si="5"/>
        <v>1.3006075034635196E-6</v>
      </c>
      <c r="O76">
        <f>IF($B76="1",'Alpha Ejection Calcs'!Y76,IF('Alpha Ejection Compiler'!$B76="2",'Alpha Ejection Calcs'!AV76,IF($B76="3",'Alpha Ejection Calcs'!BS76,IF($B76="4",'Alpha Ejection Calcs'!CQ76,-1))))</f>
        <v>0.696238598905349</v>
      </c>
      <c r="P76">
        <f>IF($B76="1",'Alpha Ejection Calcs'!Z76,IF('Alpha Ejection Compiler'!$B76="2",'Alpha Ejection Calcs'!AW76,IF($B76="3",'Alpha Ejection Calcs'!BT76,IF($B76="4",'Alpha Ejection Calcs'!CR76,-1))))</f>
        <v>0.65039654526303547</v>
      </c>
      <c r="Q76">
        <f>IF($B76="1",'Alpha Ejection Calcs'!AA76,IF('Alpha Ejection Compiler'!$B76="2",'Alpha Ejection Calcs'!AX76,IF($B76="3",'Alpha Ejection Calcs'!BU76,IF($B76="4",'Alpha Ejection Calcs'!CS76,-1))))</f>
        <v>0.64350138870871343</v>
      </c>
      <c r="R76">
        <f>IF($B76="1",'Alpha Ejection Calcs'!AB76,IF('Alpha Ejection Compiler'!$B76="2",'Alpha Ejection Calcs'!AY76,IF($B76="3",'Alpha Ejection Calcs'!BV76,IF($B76="4",'Alpha Ejection Calcs'!CT76,-1))))</f>
        <v>0.90361551057880318</v>
      </c>
      <c r="U76" s="459">
        <f t="shared" si="6"/>
        <v>9.8734290047875788E-7</v>
      </c>
      <c r="V76">
        <f>IF($B76="1",'Alpha Ejection Calcs'!AD76,IF('Alpha Ejection Compiler'!$B76="2",'Alpha Ejection Calcs'!BA76,IF($B76="3",'Alpha Ejection Calcs'!BX76,IF($B76="4",'Alpha Ejection Calcs'!CV76,-1))))</f>
        <v>0.66114028275255876</v>
      </c>
      <c r="W76">
        <f>IF($B76="1",'Alpha Ejection Calcs'!AE76,IF('Alpha Ejection Compiler'!$B76="2",'Alpha Ejection Calcs'!BB76,IF($B76="3",'Alpha Ejection Calcs'!BY76,IF($B76="4",'Alpha Ejection Calcs'!CW76,-1))))</f>
        <v>0.61074389114078864</v>
      </c>
      <c r="X76">
        <f>IF($B76="1",'Alpha Ejection Calcs'!AF76,IF('Alpha Ejection Compiler'!$B76="2",'Alpha Ejection Calcs'!BC76,IF($B76="3",'Alpha Ejection Calcs'!BZ76,IF($B76="4",'Alpha Ejection Calcs'!CX76,-1))))</f>
        <v>0.60306894562696034</v>
      </c>
      <c r="Y76">
        <f>IF($B76="1",'Alpha Ejection Calcs'!AG76,IF('Alpha Ejection Compiler'!$B76="2",'Alpha Ejection Calcs'!BD76,IF($B76="3",'Alpha Ejection Calcs'!CA76,IF($B76="4",'Alpha Ejection Calcs'!CY76,-1))))</f>
        <v>0.88949550111769804</v>
      </c>
      <c r="AB76" s="459">
        <f t="shared" si="7"/>
        <v>1.188727288111819E-6</v>
      </c>
      <c r="AC76">
        <f>IF($B76="1",'Alpha Ejection Calcs'!AI76,IF('Alpha Ejection Compiler'!$B76="2",'Alpha Ejection Calcs'!BF76,IF($B76="3",'Alpha Ejection Calcs'!CC76,IF($B76="4",'Alpha Ejection Calcs'!DA76,-1))))</f>
        <v>0.70086853690259443</v>
      </c>
      <c r="AD76">
        <f>IF($B76="1",'Alpha Ejection Calcs'!AJ76,IF('Alpha Ejection Compiler'!$B76="2",'Alpha Ejection Calcs'!BG76,IF($B76="3",'Alpha Ejection Calcs'!CD76,IF($B76="4",'Alpha Ejection Calcs'!DB76,-1))))</f>
        <v>0.65567157414611876</v>
      </c>
      <c r="AE76">
        <f>IF($B76="1",'Alpha Ejection Calcs'!AK76,IF('Alpha Ejection Compiler'!$B76="2",'Alpha Ejection Calcs'!BH76,IF($B76="3",'Alpha Ejection Calcs'!CE76,IF($B76="4",'Alpha Ejection Calcs'!DC76,-1))))</f>
        <v>0.6487617441313327</v>
      </c>
      <c r="AF76">
        <f>IF($B76="1",'Alpha Ejection Calcs'!AL76,IF('Alpha Ejection Compiler'!$B76="2",'Alpha Ejection Calcs'!BI76,IF($B76="3",'Alpha Ejection Calcs'!CF76,IF($B76="4",'Alpha Ejection Calcs'!DD76,-1))))</f>
        <v>0.90341617419224363</v>
      </c>
    </row>
    <row r="77" spans="1:32">
      <c r="A77" t="str">
        <f>'Picking Information'!E80</f>
        <v>sample name</v>
      </c>
      <c r="B77" s="457" t="str">
        <f>'Picking Information'!B80</f>
        <v>4</v>
      </c>
      <c r="C77" s="457"/>
      <c r="D77">
        <f>IF($B77="1",'Alpha Ejection Calcs'!M77,IF('Alpha Ejection Compiler'!$B77="2",'Alpha Ejection Calcs'!AO77,IF($B77="3",'Alpha Ejection Calcs'!BM77,IF($B77="4",'Alpha Ejection Calcs'!CJ77,-1))))</f>
        <v>279700.53837925155</v>
      </c>
      <c r="E77">
        <f>IF($B77="1",'Alpha Ejection Calcs'!S77,IF('Alpha Ejection Compiler'!$B77="2",'Alpha Ejection Calcs'!AP77,IF($B77="3",'Alpha Ejection Calcs'!BK77,IF($B77="4",'Alpha Ejection Calcs'!CH77,-1))))</f>
        <v>36.473074156562177</v>
      </c>
      <c r="F77"/>
      <c r="G77" s="459">
        <f t="shared" si="4"/>
        <v>8.9504172281360495E-7</v>
      </c>
      <c r="H77">
        <f>IF($B77="1",'Alpha Ejection Calcs'!T77,IF('Alpha Ejection Compiler'!$B77="2",'Alpha Ejection Calcs'!AQ77,IF($B77="3",'Alpha Ejection Calcs'!BN77,IF($B77="4",'Alpha Ejection Calcs'!CL77,-1))))</f>
        <v>0.63662546245111906</v>
      </c>
      <c r="I77">
        <f>IF($B77="1",'Alpha Ejection Calcs'!U77,IF('Alpha Ejection Compiler'!$B77="2",'Alpha Ejection Calcs'!AR77,IF($B77="3",'Alpha Ejection Calcs'!BO77,IF($B77="4",'Alpha Ejection Calcs'!CM77,-1))))</f>
        <v>0.58319411675377286</v>
      </c>
      <c r="J77">
        <f>IF($B77="1",'Alpha Ejection Calcs'!V77,IF('Alpha Ejection Compiler'!$B77="2",'Alpha Ejection Calcs'!AS77,IF($B77="3",'Alpha Ejection Calcs'!BP77,IF($B77="4",'Alpha Ejection Calcs'!CN77,-1))))</f>
        <v>0.57525580606267845</v>
      </c>
      <c r="K77">
        <f>IF($B77="1",'Alpha Ejection Calcs'!W77,IF('Alpha Ejection Compiler'!$B77="2",'Alpha Ejection Calcs'!AT77,IF($B77="3",'Alpha Ejection Calcs'!BQ77,IF($B77="4",'Alpha Ejection Calcs'!CO77,-1))))</f>
        <v>0.8803829323788831</v>
      </c>
      <c r="N77" s="459">
        <f t="shared" si="5"/>
        <v>1.3006075034635196E-6</v>
      </c>
      <c r="O77">
        <f>IF($B77="1",'Alpha Ejection Calcs'!Y77,IF('Alpha Ejection Compiler'!$B77="2",'Alpha Ejection Calcs'!AV77,IF($B77="3",'Alpha Ejection Calcs'!BS77,IF($B77="4",'Alpha Ejection Calcs'!CQ77,-1))))</f>
        <v>0.696238598905349</v>
      </c>
      <c r="P77">
        <f>IF($B77="1",'Alpha Ejection Calcs'!Z77,IF('Alpha Ejection Compiler'!$B77="2",'Alpha Ejection Calcs'!AW77,IF($B77="3",'Alpha Ejection Calcs'!BT77,IF($B77="4",'Alpha Ejection Calcs'!CR77,-1))))</f>
        <v>0.65039654526303547</v>
      </c>
      <c r="Q77">
        <f>IF($B77="1",'Alpha Ejection Calcs'!AA77,IF('Alpha Ejection Compiler'!$B77="2",'Alpha Ejection Calcs'!AX77,IF($B77="3",'Alpha Ejection Calcs'!BU77,IF($B77="4",'Alpha Ejection Calcs'!CS77,-1))))</f>
        <v>0.64350138870871343</v>
      </c>
      <c r="R77">
        <f>IF($B77="1",'Alpha Ejection Calcs'!AB77,IF('Alpha Ejection Compiler'!$B77="2",'Alpha Ejection Calcs'!AY77,IF($B77="3",'Alpha Ejection Calcs'!BV77,IF($B77="4",'Alpha Ejection Calcs'!CT77,-1))))</f>
        <v>0.90361551057880318</v>
      </c>
      <c r="U77" s="459">
        <f t="shared" si="6"/>
        <v>9.8734290047875788E-7</v>
      </c>
      <c r="V77">
        <f>IF($B77="1",'Alpha Ejection Calcs'!AD77,IF('Alpha Ejection Compiler'!$B77="2",'Alpha Ejection Calcs'!BA77,IF($B77="3",'Alpha Ejection Calcs'!BX77,IF($B77="4",'Alpha Ejection Calcs'!CV77,-1))))</f>
        <v>0.66114028275255876</v>
      </c>
      <c r="W77">
        <f>IF($B77="1",'Alpha Ejection Calcs'!AE77,IF('Alpha Ejection Compiler'!$B77="2",'Alpha Ejection Calcs'!BB77,IF($B77="3",'Alpha Ejection Calcs'!BY77,IF($B77="4",'Alpha Ejection Calcs'!CW77,-1))))</f>
        <v>0.61074389114078864</v>
      </c>
      <c r="X77">
        <f>IF($B77="1",'Alpha Ejection Calcs'!AF77,IF('Alpha Ejection Compiler'!$B77="2",'Alpha Ejection Calcs'!BC77,IF($B77="3",'Alpha Ejection Calcs'!BZ77,IF($B77="4",'Alpha Ejection Calcs'!CX77,-1))))</f>
        <v>0.60306894562696034</v>
      </c>
      <c r="Y77">
        <f>IF($B77="1",'Alpha Ejection Calcs'!AG77,IF('Alpha Ejection Compiler'!$B77="2",'Alpha Ejection Calcs'!BD77,IF($B77="3",'Alpha Ejection Calcs'!CA77,IF($B77="4",'Alpha Ejection Calcs'!CY77,-1))))</f>
        <v>0.88949550111769804</v>
      </c>
      <c r="AB77" s="459">
        <f t="shared" si="7"/>
        <v>1.188727288111819E-6</v>
      </c>
      <c r="AC77">
        <f>IF($B77="1",'Alpha Ejection Calcs'!AI77,IF('Alpha Ejection Compiler'!$B77="2",'Alpha Ejection Calcs'!BF77,IF($B77="3",'Alpha Ejection Calcs'!CC77,IF($B77="4",'Alpha Ejection Calcs'!DA77,-1))))</f>
        <v>0.70086853690259443</v>
      </c>
      <c r="AD77">
        <f>IF($B77="1",'Alpha Ejection Calcs'!AJ77,IF('Alpha Ejection Compiler'!$B77="2",'Alpha Ejection Calcs'!BG77,IF($B77="3",'Alpha Ejection Calcs'!CD77,IF($B77="4",'Alpha Ejection Calcs'!DB77,-1))))</f>
        <v>0.65567157414611876</v>
      </c>
      <c r="AE77">
        <f>IF($B77="1",'Alpha Ejection Calcs'!AK77,IF('Alpha Ejection Compiler'!$B77="2",'Alpha Ejection Calcs'!BH77,IF($B77="3",'Alpha Ejection Calcs'!CE77,IF($B77="4",'Alpha Ejection Calcs'!DC77,-1))))</f>
        <v>0.6487617441313327</v>
      </c>
      <c r="AF77">
        <f>IF($B77="1",'Alpha Ejection Calcs'!AL77,IF('Alpha Ejection Compiler'!$B77="2",'Alpha Ejection Calcs'!BI77,IF($B77="3",'Alpha Ejection Calcs'!CF77,IF($B77="4",'Alpha Ejection Calcs'!DD77,-1))))</f>
        <v>0.90341617419224363</v>
      </c>
    </row>
    <row r="78" spans="1:32">
      <c r="A78" t="str">
        <f>'Picking Information'!E81</f>
        <v>sample name</v>
      </c>
      <c r="B78" s="457" t="str">
        <f>'Picking Information'!B81</f>
        <v>4</v>
      </c>
      <c r="C78" s="457"/>
      <c r="D78">
        <f>IF($B78="1",'Alpha Ejection Calcs'!M78,IF('Alpha Ejection Compiler'!$B78="2",'Alpha Ejection Calcs'!AO78,IF($B78="3",'Alpha Ejection Calcs'!BM78,IF($B78="4",'Alpha Ejection Calcs'!CJ78,-1))))</f>
        <v>279700.53837925155</v>
      </c>
      <c r="E78">
        <f>IF($B78="1",'Alpha Ejection Calcs'!S78,IF('Alpha Ejection Compiler'!$B78="2",'Alpha Ejection Calcs'!AP78,IF($B78="3",'Alpha Ejection Calcs'!BK78,IF($B78="4",'Alpha Ejection Calcs'!CH78,-1))))</f>
        <v>36.473074156562177</v>
      </c>
      <c r="F78"/>
      <c r="G78" s="459">
        <f t="shared" si="4"/>
        <v>8.9504172281360495E-7</v>
      </c>
      <c r="H78">
        <f>IF($B78="1",'Alpha Ejection Calcs'!T78,IF('Alpha Ejection Compiler'!$B78="2",'Alpha Ejection Calcs'!AQ78,IF($B78="3",'Alpha Ejection Calcs'!BN78,IF($B78="4",'Alpha Ejection Calcs'!CL78,-1))))</f>
        <v>0.63662546245111906</v>
      </c>
      <c r="I78">
        <f>IF($B78="1",'Alpha Ejection Calcs'!U78,IF('Alpha Ejection Compiler'!$B78="2",'Alpha Ejection Calcs'!AR78,IF($B78="3",'Alpha Ejection Calcs'!BO78,IF($B78="4",'Alpha Ejection Calcs'!CM78,-1))))</f>
        <v>0.58319411675377286</v>
      </c>
      <c r="J78">
        <f>IF($B78="1",'Alpha Ejection Calcs'!V78,IF('Alpha Ejection Compiler'!$B78="2",'Alpha Ejection Calcs'!AS78,IF($B78="3",'Alpha Ejection Calcs'!BP78,IF($B78="4",'Alpha Ejection Calcs'!CN78,-1))))</f>
        <v>0.57525580606267845</v>
      </c>
      <c r="K78">
        <f>IF($B78="1",'Alpha Ejection Calcs'!W78,IF('Alpha Ejection Compiler'!$B78="2",'Alpha Ejection Calcs'!AT78,IF($B78="3",'Alpha Ejection Calcs'!BQ78,IF($B78="4",'Alpha Ejection Calcs'!CO78,-1))))</f>
        <v>0.8803829323788831</v>
      </c>
      <c r="N78" s="459">
        <f t="shared" si="5"/>
        <v>1.3006075034635196E-6</v>
      </c>
      <c r="O78">
        <f>IF($B78="1",'Alpha Ejection Calcs'!Y78,IF('Alpha Ejection Compiler'!$B78="2",'Alpha Ejection Calcs'!AV78,IF($B78="3",'Alpha Ejection Calcs'!BS78,IF($B78="4",'Alpha Ejection Calcs'!CQ78,-1))))</f>
        <v>0.696238598905349</v>
      </c>
      <c r="P78">
        <f>IF($B78="1",'Alpha Ejection Calcs'!Z78,IF('Alpha Ejection Compiler'!$B78="2",'Alpha Ejection Calcs'!AW78,IF($B78="3",'Alpha Ejection Calcs'!BT78,IF($B78="4",'Alpha Ejection Calcs'!CR78,-1))))</f>
        <v>0.65039654526303547</v>
      </c>
      <c r="Q78">
        <f>IF($B78="1",'Alpha Ejection Calcs'!AA78,IF('Alpha Ejection Compiler'!$B78="2",'Alpha Ejection Calcs'!AX78,IF($B78="3",'Alpha Ejection Calcs'!BU78,IF($B78="4",'Alpha Ejection Calcs'!CS78,-1))))</f>
        <v>0.64350138870871343</v>
      </c>
      <c r="R78">
        <f>IF($B78="1",'Alpha Ejection Calcs'!AB78,IF('Alpha Ejection Compiler'!$B78="2",'Alpha Ejection Calcs'!AY78,IF($B78="3",'Alpha Ejection Calcs'!BV78,IF($B78="4",'Alpha Ejection Calcs'!CT78,-1))))</f>
        <v>0.90361551057880318</v>
      </c>
      <c r="U78" s="459">
        <f t="shared" si="6"/>
        <v>9.8734290047875788E-7</v>
      </c>
      <c r="V78">
        <f>IF($B78="1",'Alpha Ejection Calcs'!AD78,IF('Alpha Ejection Compiler'!$B78="2",'Alpha Ejection Calcs'!BA78,IF($B78="3",'Alpha Ejection Calcs'!BX78,IF($B78="4",'Alpha Ejection Calcs'!CV78,-1))))</f>
        <v>0.66114028275255876</v>
      </c>
      <c r="W78">
        <f>IF($B78="1",'Alpha Ejection Calcs'!AE78,IF('Alpha Ejection Compiler'!$B78="2",'Alpha Ejection Calcs'!BB78,IF($B78="3",'Alpha Ejection Calcs'!BY78,IF($B78="4",'Alpha Ejection Calcs'!CW78,-1))))</f>
        <v>0.61074389114078864</v>
      </c>
      <c r="X78">
        <f>IF($B78="1",'Alpha Ejection Calcs'!AF78,IF('Alpha Ejection Compiler'!$B78="2",'Alpha Ejection Calcs'!BC78,IF($B78="3",'Alpha Ejection Calcs'!BZ78,IF($B78="4",'Alpha Ejection Calcs'!CX78,-1))))</f>
        <v>0.60306894562696034</v>
      </c>
      <c r="Y78">
        <f>IF($B78="1",'Alpha Ejection Calcs'!AG78,IF('Alpha Ejection Compiler'!$B78="2",'Alpha Ejection Calcs'!BD78,IF($B78="3",'Alpha Ejection Calcs'!CA78,IF($B78="4",'Alpha Ejection Calcs'!CY78,-1))))</f>
        <v>0.88949550111769804</v>
      </c>
      <c r="AB78" s="459">
        <f t="shared" si="7"/>
        <v>1.188727288111819E-6</v>
      </c>
      <c r="AC78">
        <f>IF($B78="1",'Alpha Ejection Calcs'!AI78,IF('Alpha Ejection Compiler'!$B78="2",'Alpha Ejection Calcs'!BF78,IF($B78="3",'Alpha Ejection Calcs'!CC78,IF($B78="4",'Alpha Ejection Calcs'!DA78,-1))))</f>
        <v>0.70086853690259443</v>
      </c>
      <c r="AD78">
        <f>IF($B78="1",'Alpha Ejection Calcs'!AJ78,IF('Alpha Ejection Compiler'!$B78="2",'Alpha Ejection Calcs'!BG78,IF($B78="3",'Alpha Ejection Calcs'!CD78,IF($B78="4",'Alpha Ejection Calcs'!DB78,-1))))</f>
        <v>0.65567157414611876</v>
      </c>
      <c r="AE78">
        <f>IF($B78="1",'Alpha Ejection Calcs'!AK78,IF('Alpha Ejection Compiler'!$B78="2",'Alpha Ejection Calcs'!BH78,IF($B78="3",'Alpha Ejection Calcs'!CE78,IF($B78="4",'Alpha Ejection Calcs'!DC78,-1))))</f>
        <v>0.6487617441313327</v>
      </c>
      <c r="AF78">
        <f>IF($B78="1",'Alpha Ejection Calcs'!AL78,IF('Alpha Ejection Compiler'!$B78="2",'Alpha Ejection Calcs'!BI78,IF($B78="3",'Alpha Ejection Calcs'!CF78,IF($B78="4",'Alpha Ejection Calcs'!DD78,-1))))</f>
        <v>0.90341617419224363</v>
      </c>
    </row>
    <row r="79" spans="1:32">
      <c r="A79" t="str">
        <f>'Picking Information'!E82</f>
        <v>sample name</v>
      </c>
      <c r="B79" s="457" t="str">
        <f>'Picking Information'!B82</f>
        <v>4</v>
      </c>
      <c r="C79" s="457"/>
      <c r="D79">
        <f>IF($B79="1",'Alpha Ejection Calcs'!M79,IF('Alpha Ejection Compiler'!$B79="2",'Alpha Ejection Calcs'!AO79,IF($B79="3",'Alpha Ejection Calcs'!BM79,IF($B79="4",'Alpha Ejection Calcs'!CJ79,-1))))</f>
        <v>279700.53837925155</v>
      </c>
      <c r="E79">
        <f>IF($B79="1",'Alpha Ejection Calcs'!S79,IF('Alpha Ejection Compiler'!$B79="2",'Alpha Ejection Calcs'!AP79,IF($B79="3",'Alpha Ejection Calcs'!BK79,IF($B79="4",'Alpha Ejection Calcs'!CH79,-1))))</f>
        <v>36.473074156562177</v>
      </c>
      <c r="F79"/>
      <c r="G79" s="459">
        <f t="shared" si="4"/>
        <v>8.9504172281360495E-7</v>
      </c>
      <c r="H79">
        <f>IF($B79="1",'Alpha Ejection Calcs'!T79,IF('Alpha Ejection Compiler'!$B79="2",'Alpha Ejection Calcs'!AQ79,IF($B79="3",'Alpha Ejection Calcs'!BN79,IF($B79="4",'Alpha Ejection Calcs'!CL79,-1))))</f>
        <v>0.63662546245111906</v>
      </c>
      <c r="I79">
        <f>IF($B79="1",'Alpha Ejection Calcs'!U79,IF('Alpha Ejection Compiler'!$B79="2",'Alpha Ejection Calcs'!AR79,IF($B79="3",'Alpha Ejection Calcs'!BO79,IF($B79="4",'Alpha Ejection Calcs'!CM79,-1))))</f>
        <v>0.58319411675377286</v>
      </c>
      <c r="J79">
        <f>IF($B79="1",'Alpha Ejection Calcs'!V79,IF('Alpha Ejection Compiler'!$B79="2",'Alpha Ejection Calcs'!AS79,IF($B79="3",'Alpha Ejection Calcs'!BP79,IF($B79="4",'Alpha Ejection Calcs'!CN79,-1))))</f>
        <v>0.57525580606267845</v>
      </c>
      <c r="K79">
        <f>IF($B79="1",'Alpha Ejection Calcs'!W79,IF('Alpha Ejection Compiler'!$B79="2",'Alpha Ejection Calcs'!AT79,IF($B79="3",'Alpha Ejection Calcs'!BQ79,IF($B79="4",'Alpha Ejection Calcs'!CO79,-1))))</f>
        <v>0.8803829323788831</v>
      </c>
      <c r="N79" s="459">
        <f t="shared" si="5"/>
        <v>1.3006075034635196E-6</v>
      </c>
      <c r="O79">
        <f>IF($B79="1",'Alpha Ejection Calcs'!Y79,IF('Alpha Ejection Compiler'!$B79="2",'Alpha Ejection Calcs'!AV79,IF($B79="3",'Alpha Ejection Calcs'!BS79,IF($B79="4",'Alpha Ejection Calcs'!CQ79,-1))))</f>
        <v>0.696238598905349</v>
      </c>
      <c r="P79">
        <f>IF($B79="1",'Alpha Ejection Calcs'!Z79,IF('Alpha Ejection Compiler'!$B79="2",'Alpha Ejection Calcs'!AW79,IF($B79="3",'Alpha Ejection Calcs'!BT79,IF($B79="4",'Alpha Ejection Calcs'!CR79,-1))))</f>
        <v>0.65039654526303547</v>
      </c>
      <c r="Q79">
        <f>IF($B79="1",'Alpha Ejection Calcs'!AA79,IF('Alpha Ejection Compiler'!$B79="2",'Alpha Ejection Calcs'!AX79,IF($B79="3",'Alpha Ejection Calcs'!BU79,IF($B79="4",'Alpha Ejection Calcs'!CS79,-1))))</f>
        <v>0.64350138870871343</v>
      </c>
      <c r="R79">
        <f>IF($B79="1",'Alpha Ejection Calcs'!AB79,IF('Alpha Ejection Compiler'!$B79="2",'Alpha Ejection Calcs'!AY79,IF($B79="3",'Alpha Ejection Calcs'!BV79,IF($B79="4",'Alpha Ejection Calcs'!CT79,-1))))</f>
        <v>0.90361551057880318</v>
      </c>
      <c r="U79" s="459">
        <f t="shared" si="6"/>
        <v>9.8734290047875788E-7</v>
      </c>
      <c r="V79">
        <f>IF($B79="1",'Alpha Ejection Calcs'!AD79,IF('Alpha Ejection Compiler'!$B79="2",'Alpha Ejection Calcs'!BA79,IF($B79="3",'Alpha Ejection Calcs'!BX79,IF($B79="4",'Alpha Ejection Calcs'!CV79,-1))))</f>
        <v>0.66114028275255876</v>
      </c>
      <c r="W79">
        <f>IF($B79="1",'Alpha Ejection Calcs'!AE79,IF('Alpha Ejection Compiler'!$B79="2",'Alpha Ejection Calcs'!BB79,IF($B79="3",'Alpha Ejection Calcs'!BY79,IF($B79="4",'Alpha Ejection Calcs'!CW79,-1))))</f>
        <v>0.61074389114078864</v>
      </c>
      <c r="X79">
        <f>IF($B79="1",'Alpha Ejection Calcs'!AF79,IF('Alpha Ejection Compiler'!$B79="2",'Alpha Ejection Calcs'!BC79,IF($B79="3",'Alpha Ejection Calcs'!BZ79,IF($B79="4",'Alpha Ejection Calcs'!CX79,-1))))</f>
        <v>0.60306894562696034</v>
      </c>
      <c r="Y79">
        <f>IF($B79="1",'Alpha Ejection Calcs'!AG79,IF('Alpha Ejection Compiler'!$B79="2",'Alpha Ejection Calcs'!BD79,IF($B79="3",'Alpha Ejection Calcs'!CA79,IF($B79="4",'Alpha Ejection Calcs'!CY79,-1))))</f>
        <v>0.88949550111769804</v>
      </c>
      <c r="AB79" s="459">
        <f t="shared" si="7"/>
        <v>1.188727288111819E-6</v>
      </c>
      <c r="AC79">
        <f>IF($B79="1",'Alpha Ejection Calcs'!AI79,IF('Alpha Ejection Compiler'!$B79="2",'Alpha Ejection Calcs'!BF79,IF($B79="3",'Alpha Ejection Calcs'!CC79,IF($B79="4",'Alpha Ejection Calcs'!DA79,-1))))</f>
        <v>0.70086853690259443</v>
      </c>
      <c r="AD79">
        <f>IF($B79="1",'Alpha Ejection Calcs'!AJ79,IF('Alpha Ejection Compiler'!$B79="2",'Alpha Ejection Calcs'!BG79,IF($B79="3",'Alpha Ejection Calcs'!CD79,IF($B79="4",'Alpha Ejection Calcs'!DB79,-1))))</f>
        <v>0.65567157414611876</v>
      </c>
      <c r="AE79">
        <f>IF($B79="1",'Alpha Ejection Calcs'!AK79,IF('Alpha Ejection Compiler'!$B79="2",'Alpha Ejection Calcs'!BH79,IF($B79="3",'Alpha Ejection Calcs'!CE79,IF($B79="4",'Alpha Ejection Calcs'!DC79,-1))))</f>
        <v>0.6487617441313327</v>
      </c>
      <c r="AF79">
        <f>IF($B79="1",'Alpha Ejection Calcs'!AL79,IF('Alpha Ejection Compiler'!$B79="2",'Alpha Ejection Calcs'!BI79,IF($B79="3",'Alpha Ejection Calcs'!CF79,IF($B79="4",'Alpha Ejection Calcs'!DD79,-1))))</f>
        <v>0.90341617419224363</v>
      </c>
    </row>
    <row r="80" spans="1:32">
      <c r="A80" t="str">
        <f>'Picking Information'!E83</f>
        <v>sample name</v>
      </c>
      <c r="B80" s="457" t="str">
        <f>'Picking Information'!B83</f>
        <v>4</v>
      </c>
      <c r="C80" s="457"/>
      <c r="D80">
        <f>IF($B80="1",'Alpha Ejection Calcs'!M80,IF('Alpha Ejection Compiler'!$B80="2",'Alpha Ejection Calcs'!AO80,IF($B80="3",'Alpha Ejection Calcs'!BM80,IF($B80="4",'Alpha Ejection Calcs'!CJ80,-1))))</f>
        <v>279700.53837925155</v>
      </c>
      <c r="E80">
        <f>IF($B80="1",'Alpha Ejection Calcs'!S80,IF('Alpha Ejection Compiler'!$B80="2",'Alpha Ejection Calcs'!AP80,IF($B80="3",'Alpha Ejection Calcs'!BK80,IF($B80="4",'Alpha Ejection Calcs'!CH80,-1))))</f>
        <v>36.473074156562177</v>
      </c>
      <c r="F80"/>
      <c r="G80" s="459">
        <f t="shared" si="4"/>
        <v>8.9504172281360495E-7</v>
      </c>
      <c r="H80">
        <f>IF($B80="1",'Alpha Ejection Calcs'!T80,IF('Alpha Ejection Compiler'!$B80="2",'Alpha Ejection Calcs'!AQ80,IF($B80="3",'Alpha Ejection Calcs'!BN80,IF($B80="4",'Alpha Ejection Calcs'!CL80,-1))))</f>
        <v>0.63662546245111906</v>
      </c>
      <c r="I80">
        <f>IF($B80="1",'Alpha Ejection Calcs'!U80,IF('Alpha Ejection Compiler'!$B80="2",'Alpha Ejection Calcs'!AR80,IF($B80="3",'Alpha Ejection Calcs'!BO80,IF($B80="4",'Alpha Ejection Calcs'!CM80,-1))))</f>
        <v>0.58319411675377286</v>
      </c>
      <c r="J80">
        <f>IF($B80="1",'Alpha Ejection Calcs'!V80,IF('Alpha Ejection Compiler'!$B80="2",'Alpha Ejection Calcs'!AS80,IF($B80="3",'Alpha Ejection Calcs'!BP80,IF($B80="4",'Alpha Ejection Calcs'!CN80,-1))))</f>
        <v>0.57525580606267845</v>
      </c>
      <c r="K80">
        <f>IF($B80="1",'Alpha Ejection Calcs'!W80,IF('Alpha Ejection Compiler'!$B80="2",'Alpha Ejection Calcs'!AT80,IF($B80="3",'Alpha Ejection Calcs'!BQ80,IF($B80="4",'Alpha Ejection Calcs'!CO80,-1))))</f>
        <v>0.8803829323788831</v>
      </c>
      <c r="N80" s="459">
        <f t="shared" si="5"/>
        <v>1.3006075034635196E-6</v>
      </c>
      <c r="O80">
        <f>IF($B80="1",'Alpha Ejection Calcs'!Y80,IF('Alpha Ejection Compiler'!$B80="2",'Alpha Ejection Calcs'!AV80,IF($B80="3",'Alpha Ejection Calcs'!BS80,IF($B80="4",'Alpha Ejection Calcs'!CQ80,-1))))</f>
        <v>0.696238598905349</v>
      </c>
      <c r="P80">
        <f>IF($B80="1",'Alpha Ejection Calcs'!Z80,IF('Alpha Ejection Compiler'!$B80="2",'Alpha Ejection Calcs'!AW80,IF($B80="3",'Alpha Ejection Calcs'!BT80,IF($B80="4",'Alpha Ejection Calcs'!CR80,-1))))</f>
        <v>0.65039654526303547</v>
      </c>
      <c r="Q80">
        <f>IF($B80="1",'Alpha Ejection Calcs'!AA80,IF('Alpha Ejection Compiler'!$B80="2",'Alpha Ejection Calcs'!AX80,IF($B80="3",'Alpha Ejection Calcs'!BU80,IF($B80="4",'Alpha Ejection Calcs'!CS80,-1))))</f>
        <v>0.64350138870871343</v>
      </c>
      <c r="R80">
        <f>IF($B80="1",'Alpha Ejection Calcs'!AB80,IF('Alpha Ejection Compiler'!$B80="2",'Alpha Ejection Calcs'!AY80,IF($B80="3",'Alpha Ejection Calcs'!BV80,IF($B80="4",'Alpha Ejection Calcs'!CT80,-1))))</f>
        <v>0.90361551057880318</v>
      </c>
      <c r="U80" s="459">
        <f t="shared" si="6"/>
        <v>9.8734290047875788E-7</v>
      </c>
      <c r="V80">
        <f>IF($B80="1",'Alpha Ejection Calcs'!AD80,IF('Alpha Ejection Compiler'!$B80="2",'Alpha Ejection Calcs'!BA80,IF($B80="3",'Alpha Ejection Calcs'!BX80,IF($B80="4",'Alpha Ejection Calcs'!CV80,-1))))</f>
        <v>0.66114028275255876</v>
      </c>
      <c r="W80">
        <f>IF($B80="1",'Alpha Ejection Calcs'!AE80,IF('Alpha Ejection Compiler'!$B80="2",'Alpha Ejection Calcs'!BB80,IF($B80="3",'Alpha Ejection Calcs'!BY80,IF($B80="4",'Alpha Ejection Calcs'!CW80,-1))))</f>
        <v>0.61074389114078864</v>
      </c>
      <c r="X80">
        <f>IF($B80="1",'Alpha Ejection Calcs'!AF80,IF('Alpha Ejection Compiler'!$B80="2",'Alpha Ejection Calcs'!BC80,IF($B80="3",'Alpha Ejection Calcs'!BZ80,IF($B80="4",'Alpha Ejection Calcs'!CX80,-1))))</f>
        <v>0.60306894562696034</v>
      </c>
      <c r="Y80">
        <f>IF($B80="1",'Alpha Ejection Calcs'!AG80,IF('Alpha Ejection Compiler'!$B80="2",'Alpha Ejection Calcs'!BD80,IF($B80="3",'Alpha Ejection Calcs'!CA80,IF($B80="4",'Alpha Ejection Calcs'!CY80,-1))))</f>
        <v>0.88949550111769804</v>
      </c>
      <c r="AB80" s="459">
        <f t="shared" si="7"/>
        <v>1.188727288111819E-6</v>
      </c>
      <c r="AC80">
        <f>IF($B80="1",'Alpha Ejection Calcs'!AI80,IF('Alpha Ejection Compiler'!$B80="2",'Alpha Ejection Calcs'!BF80,IF($B80="3",'Alpha Ejection Calcs'!CC80,IF($B80="4",'Alpha Ejection Calcs'!DA80,-1))))</f>
        <v>0.70086853690259443</v>
      </c>
      <c r="AD80">
        <f>IF($B80="1",'Alpha Ejection Calcs'!AJ80,IF('Alpha Ejection Compiler'!$B80="2",'Alpha Ejection Calcs'!BG80,IF($B80="3",'Alpha Ejection Calcs'!CD80,IF($B80="4",'Alpha Ejection Calcs'!DB80,-1))))</f>
        <v>0.65567157414611876</v>
      </c>
      <c r="AE80">
        <f>IF($B80="1",'Alpha Ejection Calcs'!AK80,IF('Alpha Ejection Compiler'!$B80="2",'Alpha Ejection Calcs'!BH80,IF($B80="3",'Alpha Ejection Calcs'!CE80,IF($B80="4",'Alpha Ejection Calcs'!DC80,-1))))</f>
        <v>0.6487617441313327</v>
      </c>
      <c r="AF80">
        <f>IF($B80="1",'Alpha Ejection Calcs'!AL80,IF('Alpha Ejection Compiler'!$B80="2",'Alpha Ejection Calcs'!BI80,IF($B80="3",'Alpha Ejection Calcs'!CF80,IF($B80="4",'Alpha Ejection Calcs'!DD80,-1))))</f>
        <v>0.90341617419224363</v>
      </c>
    </row>
    <row r="81" spans="1:32">
      <c r="A81" t="str">
        <f>'Picking Information'!E84</f>
        <v>sample name</v>
      </c>
      <c r="B81" s="457" t="str">
        <f>'Picking Information'!B84</f>
        <v>4</v>
      </c>
      <c r="C81" s="457"/>
      <c r="D81">
        <f>IF($B81="1",'Alpha Ejection Calcs'!M81,IF('Alpha Ejection Compiler'!$B81="2",'Alpha Ejection Calcs'!AO81,IF($B81="3",'Alpha Ejection Calcs'!BM81,IF($B81="4",'Alpha Ejection Calcs'!CJ81,-1))))</f>
        <v>279700.53837925155</v>
      </c>
      <c r="E81">
        <f>IF($B81="1",'Alpha Ejection Calcs'!S81,IF('Alpha Ejection Compiler'!$B81="2",'Alpha Ejection Calcs'!AP81,IF($B81="3",'Alpha Ejection Calcs'!BK81,IF($B81="4",'Alpha Ejection Calcs'!CH81,-1))))</f>
        <v>36.473074156562177</v>
      </c>
      <c r="F81"/>
      <c r="G81" s="459">
        <f t="shared" si="4"/>
        <v>8.9504172281360495E-7</v>
      </c>
      <c r="H81">
        <f>IF($B81="1",'Alpha Ejection Calcs'!T81,IF('Alpha Ejection Compiler'!$B81="2",'Alpha Ejection Calcs'!AQ81,IF($B81="3",'Alpha Ejection Calcs'!BN81,IF($B81="4",'Alpha Ejection Calcs'!CL81,-1))))</f>
        <v>0.63662546245111906</v>
      </c>
      <c r="I81">
        <f>IF($B81="1",'Alpha Ejection Calcs'!U81,IF('Alpha Ejection Compiler'!$B81="2",'Alpha Ejection Calcs'!AR81,IF($B81="3",'Alpha Ejection Calcs'!BO81,IF($B81="4",'Alpha Ejection Calcs'!CM81,-1))))</f>
        <v>0.58319411675377286</v>
      </c>
      <c r="J81">
        <f>IF($B81="1",'Alpha Ejection Calcs'!V81,IF('Alpha Ejection Compiler'!$B81="2",'Alpha Ejection Calcs'!AS81,IF($B81="3",'Alpha Ejection Calcs'!BP81,IF($B81="4",'Alpha Ejection Calcs'!CN81,-1))))</f>
        <v>0.57525580606267845</v>
      </c>
      <c r="K81">
        <f>IF($B81="1",'Alpha Ejection Calcs'!W81,IF('Alpha Ejection Compiler'!$B81="2",'Alpha Ejection Calcs'!AT81,IF($B81="3",'Alpha Ejection Calcs'!BQ81,IF($B81="4",'Alpha Ejection Calcs'!CO81,-1))))</f>
        <v>0.8803829323788831</v>
      </c>
      <c r="N81" s="459">
        <f t="shared" si="5"/>
        <v>1.3006075034635196E-6</v>
      </c>
      <c r="O81">
        <f>IF($B81="1",'Alpha Ejection Calcs'!Y81,IF('Alpha Ejection Compiler'!$B81="2",'Alpha Ejection Calcs'!AV81,IF($B81="3",'Alpha Ejection Calcs'!BS81,IF($B81="4",'Alpha Ejection Calcs'!CQ81,-1))))</f>
        <v>0.696238598905349</v>
      </c>
      <c r="P81">
        <f>IF($B81="1",'Alpha Ejection Calcs'!Z81,IF('Alpha Ejection Compiler'!$B81="2",'Alpha Ejection Calcs'!AW81,IF($B81="3",'Alpha Ejection Calcs'!BT81,IF($B81="4",'Alpha Ejection Calcs'!CR81,-1))))</f>
        <v>0.65039654526303547</v>
      </c>
      <c r="Q81">
        <f>IF($B81="1",'Alpha Ejection Calcs'!AA81,IF('Alpha Ejection Compiler'!$B81="2",'Alpha Ejection Calcs'!AX81,IF($B81="3",'Alpha Ejection Calcs'!BU81,IF($B81="4",'Alpha Ejection Calcs'!CS81,-1))))</f>
        <v>0.64350138870871343</v>
      </c>
      <c r="R81">
        <f>IF($B81="1",'Alpha Ejection Calcs'!AB81,IF('Alpha Ejection Compiler'!$B81="2",'Alpha Ejection Calcs'!AY81,IF($B81="3",'Alpha Ejection Calcs'!BV81,IF($B81="4",'Alpha Ejection Calcs'!CT81,-1))))</f>
        <v>0.90361551057880318</v>
      </c>
      <c r="U81" s="459">
        <f t="shared" si="6"/>
        <v>9.8734290047875788E-7</v>
      </c>
      <c r="V81">
        <f>IF($B81="1",'Alpha Ejection Calcs'!AD81,IF('Alpha Ejection Compiler'!$B81="2",'Alpha Ejection Calcs'!BA81,IF($B81="3",'Alpha Ejection Calcs'!BX81,IF($B81="4",'Alpha Ejection Calcs'!CV81,-1))))</f>
        <v>0.66114028275255876</v>
      </c>
      <c r="W81">
        <f>IF($B81="1",'Alpha Ejection Calcs'!AE81,IF('Alpha Ejection Compiler'!$B81="2",'Alpha Ejection Calcs'!BB81,IF($B81="3",'Alpha Ejection Calcs'!BY81,IF($B81="4",'Alpha Ejection Calcs'!CW81,-1))))</f>
        <v>0.61074389114078864</v>
      </c>
      <c r="X81">
        <f>IF($B81="1",'Alpha Ejection Calcs'!AF81,IF('Alpha Ejection Compiler'!$B81="2",'Alpha Ejection Calcs'!BC81,IF($B81="3",'Alpha Ejection Calcs'!BZ81,IF($B81="4",'Alpha Ejection Calcs'!CX81,-1))))</f>
        <v>0.60306894562696034</v>
      </c>
      <c r="Y81">
        <f>IF($B81="1",'Alpha Ejection Calcs'!AG81,IF('Alpha Ejection Compiler'!$B81="2",'Alpha Ejection Calcs'!BD81,IF($B81="3",'Alpha Ejection Calcs'!CA81,IF($B81="4",'Alpha Ejection Calcs'!CY81,-1))))</f>
        <v>0.88949550111769804</v>
      </c>
      <c r="AB81" s="459">
        <f t="shared" si="7"/>
        <v>1.188727288111819E-6</v>
      </c>
      <c r="AC81">
        <f>IF($B81="1",'Alpha Ejection Calcs'!AI81,IF('Alpha Ejection Compiler'!$B81="2",'Alpha Ejection Calcs'!BF81,IF($B81="3",'Alpha Ejection Calcs'!CC81,IF($B81="4",'Alpha Ejection Calcs'!DA81,-1))))</f>
        <v>0.70086853690259443</v>
      </c>
      <c r="AD81">
        <f>IF($B81="1",'Alpha Ejection Calcs'!AJ81,IF('Alpha Ejection Compiler'!$B81="2",'Alpha Ejection Calcs'!BG81,IF($B81="3",'Alpha Ejection Calcs'!CD81,IF($B81="4",'Alpha Ejection Calcs'!DB81,-1))))</f>
        <v>0.65567157414611876</v>
      </c>
      <c r="AE81">
        <f>IF($B81="1",'Alpha Ejection Calcs'!AK81,IF('Alpha Ejection Compiler'!$B81="2",'Alpha Ejection Calcs'!BH81,IF($B81="3",'Alpha Ejection Calcs'!CE81,IF($B81="4",'Alpha Ejection Calcs'!DC81,-1))))</f>
        <v>0.6487617441313327</v>
      </c>
      <c r="AF81">
        <f>IF($B81="1",'Alpha Ejection Calcs'!AL81,IF('Alpha Ejection Compiler'!$B81="2",'Alpha Ejection Calcs'!BI81,IF($B81="3",'Alpha Ejection Calcs'!CF81,IF($B81="4",'Alpha Ejection Calcs'!DD81,-1))))</f>
        <v>0.90341617419224363</v>
      </c>
    </row>
    <row r="82" spans="1:32">
      <c r="A82" t="str">
        <f>'Picking Information'!E85</f>
        <v>sample name</v>
      </c>
      <c r="B82" s="457" t="str">
        <f>'Picking Information'!B85</f>
        <v>4</v>
      </c>
      <c r="C82" s="457"/>
      <c r="D82">
        <f>IF($B82="1",'Alpha Ejection Calcs'!M82,IF('Alpha Ejection Compiler'!$B82="2",'Alpha Ejection Calcs'!AO82,IF($B82="3",'Alpha Ejection Calcs'!BM82,IF($B82="4",'Alpha Ejection Calcs'!CJ82,-1))))</f>
        <v>279700.53837925155</v>
      </c>
      <c r="E82">
        <f>IF($B82="1",'Alpha Ejection Calcs'!S82,IF('Alpha Ejection Compiler'!$B82="2",'Alpha Ejection Calcs'!AP82,IF($B82="3",'Alpha Ejection Calcs'!BK82,IF($B82="4",'Alpha Ejection Calcs'!CH82,-1))))</f>
        <v>36.473074156562177</v>
      </c>
      <c r="F82"/>
      <c r="G82" s="459">
        <f t="shared" si="4"/>
        <v>8.9504172281360495E-7</v>
      </c>
      <c r="H82">
        <f>IF($B82="1",'Alpha Ejection Calcs'!T82,IF('Alpha Ejection Compiler'!$B82="2",'Alpha Ejection Calcs'!AQ82,IF($B82="3",'Alpha Ejection Calcs'!BN82,IF($B82="4",'Alpha Ejection Calcs'!CL82,-1))))</f>
        <v>0.63662546245111906</v>
      </c>
      <c r="I82">
        <f>IF($B82="1",'Alpha Ejection Calcs'!U82,IF('Alpha Ejection Compiler'!$B82="2",'Alpha Ejection Calcs'!AR82,IF($B82="3",'Alpha Ejection Calcs'!BO82,IF($B82="4",'Alpha Ejection Calcs'!CM82,-1))))</f>
        <v>0.58319411675377286</v>
      </c>
      <c r="J82">
        <f>IF($B82="1",'Alpha Ejection Calcs'!V82,IF('Alpha Ejection Compiler'!$B82="2",'Alpha Ejection Calcs'!AS82,IF($B82="3",'Alpha Ejection Calcs'!BP82,IF($B82="4",'Alpha Ejection Calcs'!CN82,-1))))</f>
        <v>0.57525580606267845</v>
      </c>
      <c r="K82">
        <f>IF($B82="1",'Alpha Ejection Calcs'!W82,IF('Alpha Ejection Compiler'!$B82="2",'Alpha Ejection Calcs'!AT82,IF($B82="3",'Alpha Ejection Calcs'!BQ82,IF($B82="4",'Alpha Ejection Calcs'!CO82,-1))))</f>
        <v>0.8803829323788831</v>
      </c>
      <c r="N82" s="459">
        <f t="shared" si="5"/>
        <v>1.3006075034635196E-6</v>
      </c>
      <c r="O82">
        <f>IF($B82="1",'Alpha Ejection Calcs'!Y82,IF('Alpha Ejection Compiler'!$B82="2",'Alpha Ejection Calcs'!AV82,IF($B82="3",'Alpha Ejection Calcs'!BS82,IF($B82="4",'Alpha Ejection Calcs'!CQ82,-1))))</f>
        <v>0.696238598905349</v>
      </c>
      <c r="P82">
        <f>IF($B82="1",'Alpha Ejection Calcs'!Z82,IF('Alpha Ejection Compiler'!$B82="2",'Alpha Ejection Calcs'!AW82,IF($B82="3",'Alpha Ejection Calcs'!BT82,IF($B82="4",'Alpha Ejection Calcs'!CR82,-1))))</f>
        <v>0.65039654526303547</v>
      </c>
      <c r="Q82">
        <f>IF($B82="1",'Alpha Ejection Calcs'!AA82,IF('Alpha Ejection Compiler'!$B82="2",'Alpha Ejection Calcs'!AX82,IF($B82="3",'Alpha Ejection Calcs'!BU82,IF($B82="4",'Alpha Ejection Calcs'!CS82,-1))))</f>
        <v>0.64350138870871343</v>
      </c>
      <c r="R82">
        <f>IF($B82="1",'Alpha Ejection Calcs'!AB82,IF('Alpha Ejection Compiler'!$B82="2",'Alpha Ejection Calcs'!AY82,IF($B82="3",'Alpha Ejection Calcs'!BV82,IF($B82="4",'Alpha Ejection Calcs'!CT82,-1))))</f>
        <v>0.90361551057880318</v>
      </c>
      <c r="U82" s="459">
        <f t="shared" si="6"/>
        <v>9.8734290047875788E-7</v>
      </c>
      <c r="V82">
        <f>IF($B82="1",'Alpha Ejection Calcs'!AD82,IF('Alpha Ejection Compiler'!$B82="2",'Alpha Ejection Calcs'!BA82,IF($B82="3",'Alpha Ejection Calcs'!BX82,IF($B82="4",'Alpha Ejection Calcs'!CV82,-1))))</f>
        <v>0.66114028275255876</v>
      </c>
      <c r="W82">
        <f>IF($B82="1",'Alpha Ejection Calcs'!AE82,IF('Alpha Ejection Compiler'!$B82="2",'Alpha Ejection Calcs'!BB82,IF($B82="3",'Alpha Ejection Calcs'!BY82,IF($B82="4",'Alpha Ejection Calcs'!CW82,-1))))</f>
        <v>0.61074389114078864</v>
      </c>
      <c r="X82">
        <f>IF($B82="1",'Alpha Ejection Calcs'!AF82,IF('Alpha Ejection Compiler'!$B82="2",'Alpha Ejection Calcs'!BC82,IF($B82="3",'Alpha Ejection Calcs'!BZ82,IF($B82="4",'Alpha Ejection Calcs'!CX82,-1))))</f>
        <v>0.60306894562696034</v>
      </c>
      <c r="Y82">
        <f>IF($B82="1",'Alpha Ejection Calcs'!AG82,IF('Alpha Ejection Compiler'!$B82="2",'Alpha Ejection Calcs'!BD82,IF($B82="3",'Alpha Ejection Calcs'!CA82,IF($B82="4",'Alpha Ejection Calcs'!CY82,-1))))</f>
        <v>0.88949550111769804</v>
      </c>
      <c r="AB82" s="459">
        <f t="shared" si="7"/>
        <v>1.188727288111819E-6</v>
      </c>
      <c r="AC82">
        <f>IF($B82="1",'Alpha Ejection Calcs'!AI82,IF('Alpha Ejection Compiler'!$B82="2",'Alpha Ejection Calcs'!BF82,IF($B82="3",'Alpha Ejection Calcs'!CC82,IF($B82="4",'Alpha Ejection Calcs'!DA82,-1))))</f>
        <v>0.70086853690259443</v>
      </c>
      <c r="AD82">
        <f>IF($B82="1",'Alpha Ejection Calcs'!AJ82,IF('Alpha Ejection Compiler'!$B82="2",'Alpha Ejection Calcs'!BG82,IF($B82="3",'Alpha Ejection Calcs'!CD82,IF($B82="4",'Alpha Ejection Calcs'!DB82,-1))))</f>
        <v>0.65567157414611876</v>
      </c>
      <c r="AE82">
        <f>IF($B82="1",'Alpha Ejection Calcs'!AK82,IF('Alpha Ejection Compiler'!$B82="2",'Alpha Ejection Calcs'!BH82,IF($B82="3",'Alpha Ejection Calcs'!CE82,IF($B82="4",'Alpha Ejection Calcs'!DC82,-1))))</f>
        <v>0.6487617441313327</v>
      </c>
      <c r="AF82">
        <f>IF($B82="1",'Alpha Ejection Calcs'!AL82,IF('Alpha Ejection Compiler'!$B82="2",'Alpha Ejection Calcs'!BI82,IF($B82="3",'Alpha Ejection Calcs'!CF82,IF($B82="4",'Alpha Ejection Calcs'!DD82,-1))))</f>
        <v>0.90341617419224363</v>
      </c>
    </row>
    <row r="83" spans="1:32">
      <c r="A83" t="str">
        <f>'Picking Information'!E86</f>
        <v>sample name</v>
      </c>
      <c r="B83" s="457" t="str">
        <f>'Picking Information'!B86</f>
        <v>4</v>
      </c>
      <c r="C83" s="457"/>
      <c r="D83">
        <f>IF($B83="1",'Alpha Ejection Calcs'!M83,IF('Alpha Ejection Compiler'!$B83="2",'Alpha Ejection Calcs'!AO83,IF($B83="3",'Alpha Ejection Calcs'!BM83,IF($B83="4",'Alpha Ejection Calcs'!CJ83,-1))))</f>
        <v>279700.53837925155</v>
      </c>
      <c r="E83">
        <f>IF($B83="1",'Alpha Ejection Calcs'!S83,IF('Alpha Ejection Compiler'!$B83="2",'Alpha Ejection Calcs'!AP83,IF($B83="3",'Alpha Ejection Calcs'!BK83,IF($B83="4",'Alpha Ejection Calcs'!CH83,-1))))</f>
        <v>36.473074156562177</v>
      </c>
      <c r="F83"/>
      <c r="G83" s="459">
        <f t="shared" si="4"/>
        <v>8.9504172281360495E-7</v>
      </c>
      <c r="H83">
        <f>IF($B83="1",'Alpha Ejection Calcs'!T83,IF('Alpha Ejection Compiler'!$B83="2",'Alpha Ejection Calcs'!AQ83,IF($B83="3",'Alpha Ejection Calcs'!BN83,IF($B83="4",'Alpha Ejection Calcs'!CL83,-1))))</f>
        <v>0.63662546245111906</v>
      </c>
      <c r="I83">
        <f>IF($B83="1",'Alpha Ejection Calcs'!U83,IF('Alpha Ejection Compiler'!$B83="2",'Alpha Ejection Calcs'!AR83,IF($B83="3",'Alpha Ejection Calcs'!BO83,IF($B83="4",'Alpha Ejection Calcs'!CM83,-1))))</f>
        <v>0.58319411675377286</v>
      </c>
      <c r="J83">
        <f>IF($B83="1",'Alpha Ejection Calcs'!V83,IF('Alpha Ejection Compiler'!$B83="2",'Alpha Ejection Calcs'!AS83,IF($B83="3",'Alpha Ejection Calcs'!BP83,IF($B83="4",'Alpha Ejection Calcs'!CN83,-1))))</f>
        <v>0.57525580606267845</v>
      </c>
      <c r="K83">
        <f>IF($B83="1",'Alpha Ejection Calcs'!W83,IF('Alpha Ejection Compiler'!$B83="2",'Alpha Ejection Calcs'!AT83,IF($B83="3",'Alpha Ejection Calcs'!BQ83,IF($B83="4",'Alpha Ejection Calcs'!CO83,-1))))</f>
        <v>0.8803829323788831</v>
      </c>
      <c r="N83" s="459">
        <f t="shared" si="5"/>
        <v>1.3006075034635196E-6</v>
      </c>
      <c r="O83">
        <f>IF($B83="1",'Alpha Ejection Calcs'!Y83,IF('Alpha Ejection Compiler'!$B83="2",'Alpha Ejection Calcs'!AV83,IF($B83="3",'Alpha Ejection Calcs'!BS83,IF($B83="4",'Alpha Ejection Calcs'!CQ83,-1))))</f>
        <v>0.696238598905349</v>
      </c>
      <c r="P83">
        <f>IF($B83="1",'Alpha Ejection Calcs'!Z83,IF('Alpha Ejection Compiler'!$B83="2",'Alpha Ejection Calcs'!AW83,IF($B83="3",'Alpha Ejection Calcs'!BT83,IF($B83="4",'Alpha Ejection Calcs'!CR83,-1))))</f>
        <v>0.65039654526303547</v>
      </c>
      <c r="Q83">
        <f>IF($B83="1",'Alpha Ejection Calcs'!AA83,IF('Alpha Ejection Compiler'!$B83="2",'Alpha Ejection Calcs'!AX83,IF($B83="3",'Alpha Ejection Calcs'!BU83,IF($B83="4",'Alpha Ejection Calcs'!CS83,-1))))</f>
        <v>0.64350138870871343</v>
      </c>
      <c r="R83">
        <f>IF($B83="1",'Alpha Ejection Calcs'!AB83,IF('Alpha Ejection Compiler'!$B83="2",'Alpha Ejection Calcs'!AY83,IF($B83="3",'Alpha Ejection Calcs'!BV83,IF($B83="4",'Alpha Ejection Calcs'!CT83,-1))))</f>
        <v>0.90361551057880318</v>
      </c>
      <c r="U83" s="459">
        <f t="shared" si="6"/>
        <v>9.8734290047875788E-7</v>
      </c>
      <c r="V83">
        <f>IF($B83="1",'Alpha Ejection Calcs'!AD83,IF('Alpha Ejection Compiler'!$B83="2",'Alpha Ejection Calcs'!BA83,IF($B83="3",'Alpha Ejection Calcs'!BX83,IF($B83="4",'Alpha Ejection Calcs'!CV83,-1))))</f>
        <v>0.66114028275255876</v>
      </c>
      <c r="W83">
        <f>IF($B83="1",'Alpha Ejection Calcs'!AE83,IF('Alpha Ejection Compiler'!$B83="2",'Alpha Ejection Calcs'!BB83,IF($B83="3",'Alpha Ejection Calcs'!BY83,IF($B83="4",'Alpha Ejection Calcs'!CW83,-1))))</f>
        <v>0.61074389114078864</v>
      </c>
      <c r="X83">
        <f>IF($B83="1",'Alpha Ejection Calcs'!AF83,IF('Alpha Ejection Compiler'!$B83="2",'Alpha Ejection Calcs'!BC83,IF($B83="3",'Alpha Ejection Calcs'!BZ83,IF($B83="4",'Alpha Ejection Calcs'!CX83,-1))))</f>
        <v>0.60306894562696034</v>
      </c>
      <c r="Y83">
        <f>IF($B83="1",'Alpha Ejection Calcs'!AG83,IF('Alpha Ejection Compiler'!$B83="2",'Alpha Ejection Calcs'!BD83,IF($B83="3",'Alpha Ejection Calcs'!CA83,IF($B83="4",'Alpha Ejection Calcs'!CY83,-1))))</f>
        <v>0.88949550111769804</v>
      </c>
      <c r="AB83" s="459">
        <f t="shared" si="7"/>
        <v>1.188727288111819E-6</v>
      </c>
      <c r="AC83">
        <f>IF($B83="1",'Alpha Ejection Calcs'!AI83,IF('Alpha Ejection Compiler'!$B83="2",'Alpha Ejection Calcs'!BF83,IF($B83="3",'Alpha Ejection Calcs'!CC83,IF($B83="4",'Alpha Ejection Calcs'!DA83,-1))))</f>
        <v>0.70086853690259443</v>
      </c>
      <c r="AD83">
        <f>IF($B83="1",'Alpha Ejection Calcs'!AJ83,IF('Alpha Ejection Compiler'!$B83="2",'Alpha Ejection Calcs'!BG83,IF($B83="3",'Alpha Ejection Calcs'!CD83,IF($B83="4",'Alpha Ejection Calcs'!DB83,-1))))</f>
        <v>0.65567157414611876</v>
      </c>
      <c r="AE83">
        <f>IF($B83="1",'Alpha Ejection Calcs'!AK83,IF('Alpha Ejection Compiler'!$B83="2",'Alpha Ejection Calcs'!BH83,IF($B83="3",'Alpha Ejection Calcs'!CE83,IF($B83="4",'Alpha Ejection Calcs'!DC83,-1))))</f>
        <v>0.6487617441313327</v>
      </c>
      <c r="AF83">
        <f>IF($B83="1",'Alpha Ejection Calcs'!AL83,IF('Alpha Ejection Compiler'!$B83="2",'Alpha Ejection Calcs'!BI83,IF($B83="3",'Alpha Ejection Calcs'!CF83,IF($B83="4",'Alpha Ejection Calcs'!DD83,-1))))</f>
        <v>0.90341617419224363</v>
      </c>
    </row>
    <row r="84" spans="1:32">
      <c r="A84" t="str">
        <f>'Picking Information'!E87</f>
        <v>sample name</v>
      </c>
      <c r="B84" s="457" t="str">
        <f>'Picking Information'!B87</f>
        <v>4</v>
      </c>
      <c r="C84" s="457"/>
      <c r="D84">
        <f>IF($B84="1",'Alpha Ejection Calcs'!M84,IF('Alpha Ejection Compiler'!$B84="2",'Alpha Ejection Calcs'!AO84,IF($B84="3",'Alpha Ejection Calcs'!BM84,IF($B84="4",'Alpha Ejection Calcs'!CJ84,-1))))</f>
        <v>279700.53837925155</v>
      </c>
      <c r="E84">
        <f>IF($B84="1",'Alpha Ejection Calcs'!S84,IF('Alpha Ejection Compiler'!$B84="2",'Alpha Ejection Calcs'!AP84,IF($B84="3",'Alpha Ejection Calcs'!BK84,IF($B84="4",'Alpha Ejection Calcs'!CH84,-1))))</f>
        <v>36.473074156562177</v>
      </c>
      <c r="F84"/>
      <c r="G84" s="459">
        <f t="shared" si="4"/>
        <v>8.9504172281360495E-7</v>
      </c>
      <c r="H84">
        <f>IF($B84="1",'Alpha Ejection Calcs'!T84,IF('Alpha Ejection Compiler'!$B84="2",'Alpha Ejection Calcs'!AQ84,IF($B84="3",'Alpha Ejection Calcs'!BN84,IF($B84="4",'Alpha Ejection Calcs'!CL84,-1))))</f>
        <v>0.63662546245111906</v>
      </c>
      <c r="I84">
        <f>IF($B84="1",'Alpha Ejection Calcs'!U84,IF('Alpha Ejection Compiler'!$B84="2",'Alpha Ejection Calcs'!AR84,IF($B84="3",'Alpha Ejection Calcs'!BO84,IF($B84="4",'Alpha Ejection Calcs'!CM84,-1))))</f>
        <v>0.58319411675377286</v>
      </c>
      <c r="J84">
        <f>IF($B84="1",'Alpha Ejection Calcs'!V84,IF('Alpha Ejection Compiler'!$B84="2",'Alpha Ejection Calcs'!AS84,IF($B84="3",'Alpha Ejection Calcs'!BP84,IF($B84="4",'Alpha Ejection Calcs'!CN84,-1))))</f>
        <v>0.57525580606267845</v>
      </c>
      <c r="K84">
        <f>IF($B84="1",'Alpha Ejection Calcs'!W84,IF('Alpha Ejection Compiler'!$B84="2",'Alpha Ejection Calcs'!AT84,IF($B84="3",'Alpha Ejection Calcs'!BQ84,IF($B84="4",'Alpha Ejection Calcs'!CO84,-1))))</f>
        <v>0.8803829323788831</v>
      </c>
      <c r="N84" s="459">
        <f t="shared" si="5"/>
        <v>1.3006075034635196E-6</v>
      </c>
      <c r="O84">
        <f>IF($B84="1",'Alpha Ejection Calcs'!Y84,IF('Alpha Ejection Compiler'!$B84="2",'Alpha Ejection Calcs'!AV84,IF($B84="3",'Alpha Ejection Calcs'!BS84,IF($B84="4",'Alpha Ejection Calcs'!CQ84,-1))))</f>
        <v>0.696238598905349</v>
      </c>
      <c r="P84">
        <f>IF($B84="1",'Alpha Ejection Calcs'!Z84,IF('Alpha Ejection Compiler'!$B84="2",'Alpha Ejection Calcs'!AW84,IF($B84="3",'Alpha Ejection Calcs'!BT84,IF($B84="4",'Alpha Ejection Calcs'!CR84,-1))))</f>
        <v>0.65039654526303547</v>
      </c>
      <c r="Q84">
        <f>IF($B84="1",'Alpha Ejection Calcs'!AA84,IF('Alpha Ejection Compiler'!$B84="2",'Alpha Ejection Calcs'!AX84,IF($B84="3",'Alpha Ejection Calcs'!BU84,IF($B84="4",'Alpha Ejection Calcs'!CS84,-1))))</f>
        <v>0.64350138870871343</v>
      </c>
      <c r="R84">
        <f>IF($B84="1",'Alpha Ejection Calcs'!AB84,IF('Alpha Ejection Compiler'!$B84="2",'Alpha Ejection Calcs'!AY84,IF($B84="3",'Alpha Ejection Calcs'!BV84,IF($B84="4",'Alpha Ejection Calcs'!CT84,-1))))</f>
        <v>0.90361551057880318</v>
      </c>
      <c r="U84" s="459">
        <f t="shared" si="6"/>
        <v>9.8734290047875788E-7</v>
      </c>
      <c r="V84">
        <f>IF($B84="1",'Alpha Ejection Calcs'!AD84,IF('Alpha Ejection Compiler'!$B84="2",'Alpha Ejection Calcs'!BA84,IF($B84="3",'Alpha Ejection Calcs'!BX84,IF($B84="4",'Alpha Ejection Calcs'!CV84,-1))))</f>
        <v>0.66114028275255876</v>
      </c>
      <c r="W84">
        <f>IF($B84="1",'Alpha Ejection Calcs'!AE84,IF('Alpha Ejection Compiler'!$B84="2",'Alpha Ejection Calcs'!BB84,IF($B84="3",'Alpha Ejection Calcs'!BY84,IF($B84="4",'Alpha Ejection Calcs'!CW84,-1))))</f>
        <v>0.61074389114078864</v>
      </c>
      <c r="X84">
        <f>IF($B84="1",'Alpha Ejection Calcs'!AF84,IF('Alpha Ejection Compiler'!$B84="2",'Alpha Ejection Calcs'!BC84,IF($B84="3",'Alpha Ejection Calcs'!BZ84,IF($B84="4",'Alpha Ejection Calcs'!CX84,-1))))</f>
        <v>0.60306894562696034</v>
      </c>
      <c r="Y84">
        <f>IF($B84="1",'Alpha Ejection Calcs'!AG84,IF('Alpha Ejection Compiler'!$B84="2",'Alpha Ejection Calcs'!BD84,IF($B84="3",'Alpha Ejection Calcs'!CA84,IF($B84="4",'Alpha Ejection Calcs'!CY84,-1))))</f>
        <v>0.88949550111769804</v>
      </c>
      <c r="AB84" s="459">
        <f t="shared" si="7"/>
        <v>1.188727288111819E-6</v>
      </c>
      <c r="AC84">
        <f>IF($B84="1",'Alpha Ejection Calcs'!AI84,IF('Alpha Ejection Compiler'!$B84="2",'Alpha Ejection Calcs'!BF84,IF($B84="3",'Alpha Ejection Calcs'!CC84,IF($B84="4",'Alpha Ejection Calcs'!DA84,-1))))</f>
        <v>0.70086853690259443</v>
      </c>
      <c r="AD84">
        <f>IF($B84="1",'Alpha Ejection Calcs'!AJ84,IF('Alpha Ejection Compiler'!$B84="2",'Alpha Ejection Calcs'!BG84,IF($B84="3",'Alpha Ejection Calcs'!CD84,IF($B84="4",'Alpha Ejection Calcs'!DB84,-1))))</f>
        <v>0.65567157414611876</v>
      </c>
      <c r="AE84">
        <f>IF($B84="1",'Alpha Ejection Calcs'!AK84,IF('Alpha Ejection Compiler'!$B84="2",'Alpha Ejection Calcs'!BH84,IF($B84="3",'Alpha Ejection Calcs'!CE84,IF($B84="4",'Alpha Ejection Calcs'!DC84,-1))))</f>
        <v>0.6487617441313327</v>
      </c>
      <c r="AF84">
        <f>IF($B84="1",'Alpha Ejection Calcs'!AL84,IF('Alpha Ejection Compiler'!$B84="2",'Alpha Ejection Calcs'!BI84,IF($B84="3",'Alpha Ejection Calcs'!CF84,IF($B84="4",'Alpha Ejection Calcs'!DD84,-1))))</f>
        <v>0.90341617419224363</v>
      </c>
    </row>
    <row r="85" spans="1:32">
      <c r="A85" t="str">
        <f>'Picking Information'!E88</f>
        <v>sample name</v>
      </c>
      <c r="B85" s="457" t="str">
        <f>'Picking Information'!B88</f>
        <v>4</v>
      </c>
      <c r="C85" s="457"/>
      <c r="D85">
        <f>IF($B85="1",'Alpha Ejection Calcs'!M85,IF('Alpha Ejection Compiler'!$B85="2",'Alpha Ejection Calcs'!AO85,IF($B85="3",'Alpha Ejection Calcs'!BM85,IF($B85="4",'Alpha Ejection Calcs'!CJ85,-1))))</f>
        <v>279700.53837925155</v>
      </c>
      <c r="E85">
        <f>IF($B85="1",'Alpha Ejection Calcs'!S85,IF('Alpha Ejection Compiler'!$B85="2",'Alpha Ejection Calcs'!AP85,IF($B85="3",'Alpha Ejection Calcs'!BK85,IF($B85="4",'Alpha Ejection Calcs'!CH85,-1))))</f>
        <v>36.473074156562177</v>
      </c>
      <c r="F85"/>
      <c r="G85" s="459">
        <f t="shared" si="4"/>
        <v>8.9504172281360495E-7</v>
      </c>
      <c r="H85">
        <f>IF($B85="1",'Alpha Ejection Calcs'!T85,IF('Alpha Ejection Compiler'!$B85="2",'Alpha Ejection Calcs'!AQ85,IF($B85="3",'Alpha Ejection Calcs'!BN85,IF($B85="4",'Alpha Ejection Calcs'!CL85,-1))))</f>
        <v>0.63662546245111906</v>
      </c>
      <c r="I85">
        <f>IF($B85="1",'Alpha Ejection Calcs'!U85,IF('Alpha Ejection Compiler'!$B85="2",'Alpha Ejection Calcs'!AR85,IF($B85="3",'Alpha Ejection Calcs'!BO85,IF($B85="4",'Alpha Ejection Calcs'!CM85,-1))))</f>
        <v>0.58319411675377286</v>
      </c>
      <c r="J85">
        <f>IF($B85="1",'Alpha Ejection Calcs'!V85,IF('Alpha Ejection Compiler'!$B85="2",'Alpha Ejection Calcs'!AS85,IF($B85="3",'Alpha Ejection Calcs'!BP85,IF($B85="4",'Alpha Ejection Calcs'!CN85,-1))))</f>
        <v>0.57525580606267845</v>
      </c>
      <c r="K85">
        <f>IF($B85="1",'Alpha Ejection Calcs'!W85,IF('Alpha Ejection Compiler'!$B85="2",'Alpha Ejection Calcs'!AT85,IF($B85="3",'Alpha Ejection Calcs'!BQ85,IF($B85="4",'Alpha Ejection Calcs'!CO85,-1))))</f>
        <v>0.8803829323788831</v>
      </c>
      <c r="N85" s="459">
        <f t="shared" si="5"/>
        <v>1.3006075034635196E-6</v>
      </c>
      <c r="O85">
        <f>IF($B85="1",'Alpha Ejection Calcs'!Y85,IF('Alpha Ejection Compiler'!$B85="2",'Alpha Ejection Calcs'!AV85,IF($B85="3",'Alpha Ejection Calcs'!BS85,IF($B85="4",'Alpha Ejection Calcs'!CQ85,-1))))</f>
        <v>0.696238598905349</v>
      </c>
      <c r="P85">
        <f>IF($B85="1",'Alpha Ejection Calcs'!Z85,IF('Alpha Ejection Compiler'!$B85="2",'Alpha Ejection Calcs'!AW85,IF($B85="3",'Alpha Ejection Calcs'!BT85,IF($B85="4",'Alpha Ejection Calcs'!CR85,-1))))</f>
        <v>0.65039654526303547</v>
      </c>
      <c r="Q85">
        <f>IF($B85="1",'Alpha Ejection Calcs'!AA85,IF('Alpha Ejection Compiler'!$B85="2",'Alpha Ejection Calcs'!AX85,IF($B85="3",'Alpha Ejection Calcs'!BU85,IF($B85="4",'Alpha Ejection Calcs'!CS85,-1))))</f>
        <v>0.64350138870871343</v>
      </c>
      <c r="R85">
        <f>IF($B85="1",'Alpha Ejection Calcs'!AB85,IF('Alpha Ejection Compiler'!$B85="2",'Alpha Ejection Calcs'!AY85,IF($B85="3",'Alpha Ejection Calcs'!BV85,IF($B85="4",'Alpha Ejection Calcs'!CT85,-1))))</f>
        <v>0.90361551057880318</v>
      </c>
      <c r="U85" s="459">
        <f t="shared" si="6"/>
        <v>9.8734290047875788E-7</v>
      </c>
      <c r="V85">
        <f>IF($B85="1",'Alpha Ejection Calcs'!AD85,IF('Alpha Ejection Compiler'!$B85="2",'Alpha Ejection Calcs'!BA85,IF($B85="3",'Alpha Ejection Calcs'!BX85,IF($B85="4",'Alpha Ejection Calcs'!CV85,-1))))</f>
        <v>0.66114028275255876</v>
      </c>
      <c r="W85">
        <f>IF($B85="1",'Alpha Ejection Calcs'!AE85,IF('Alpha Ejection Compiler'!$B85="2",'Alpha Ejection Calcs'!BB85,IF($B85="3",'Alpha Ejection Calcs'!BY85,IF($B85="4",'Alpha Ejection Calcs'!CW85,-1))))</f>
        <v>0.61074389114078864</v>
      </c>
      <c r="X85">
        <f>IF($B85="1",'Alpha Ejection Calcs'!AF85,IF('Alpha Ejection Compiler'!$B85="2",'Alpha Ejection Calcs'!BC85,IF($B85="3",'Alpha Ejection Calcs'!BZ85,IF($B85="4",'Alpha Ejection Calcs'!CX85,-1))))</f>
        <v>0.60306894562696034</v>
      </c>
      <c r="Y85">
        <f>IF($B85="1",'Alpha Ejection Calcs'!AG85,IF('Alpha Ejection Compiler'!$B85="2",'Alpha Ejection Calcs'!BD85,IF($B85="3",'Alpha Ejection Calcs'!CA85,IF($B85="4",'Alpha Ejection Calcs'!CY85,-1))))</f>
        <v>0.88949550111769804</v>
      </c>
      <c r="AB85" s="459">
        <f t="shared" si="7"/>
        <v>1.188727288111819E-6</v>
      </c>
      <c r="AC85">
        <f>IF($B85="1",'Alpha Ejection Calcs'!AI85,IF('Alpha Ejection Compiler'!$B85="2",'Alpha Ejection Calcs'!BF85,IF($B85="3",'Alpha Ejection Calcs'!CC85,IF($B85="4",'Alpha Ejection Calcs'!DA85,-1))))</f>
        <v>0.70086853690259443</v>
      </c>
      <c r="AD85">
        <f>IF($B85="1",'Alpha Ejection Calcs'!AJ85,IF('Alpha Ejection Compiler'!$B85="2",'Alpha Ejection Calcs'!BG85,IF($B85="3",'Alpha Ejection Calcs'!CD85,IF($B85="4",'Alpha Ejection Calcs'!DB85,-1))))</f>
        <v>0.65567157414611876</v>
      </c>
      <c r="AE85">
        <f>IF($B85="1",'Alpha Ejection Calcs'!AK85,IF('Alpha Ejection Compiler'!$B85="2",'Alpha Ejection Calcs'!BH85,IF($B85="3",'Alpha Ejection Calcs'!CE85,IF($B85="4",'Alpha Ejection Calcs'!DC85,-1))))</f>
        <v>0.6487617441313327</v>
      </c>
      <c r="AF85">
        <f>IF($B85="1",'Alpha Ejection Calcs'!AL85,IF('Alpha Ejection Compiler'!$B85="2",'Alpha Ejection Calcs'!BI85,IF($B85="3",'Alpha Ejection Calcs'!CF85,IF($B85="4",'Alpha Ejection Calcs'!DD85,-1))))</f>
        <v>0.90341617419224363</v>
      </c>
    </row>
    <row r="86" spans="1:32">
      <c r="A86" t="str">
        <f>'Picking Information'!E89</f>
        <v>sample name</v>
      </c>
      <c r="B86" s="457" t="str">
        <f>'Picking Information'!B89</f>
        <v>4</v>
      </c>
      <c r="C86" s="457"/>
      <c r="D86">
        <f>IF($B86="1",'Alpha Ejection Calcs'!M86,IF('Alpha Ejection Compiler'!$B86="2",'Alpha Ejection Calcs'!AO86,IF($B86="3",'Alpha Ejection Calcs'!BM86,IF($B86="4",'Alpha Ejection Calcs'!CJ86,-1))))</f>
        <v>279700.53837925155</v>
      </c>
      <c r="E86">
        <f>IF($B86="1",'Alpha Ejection Calcs'!S86,IF('Alpha Ejection Compiler'!$B86="2",'Alpha Ejection Calcs'!AP86,IF($B86="3",'Alpha Ejection Calcs'!BK86,IF($B86="4",'Alpha Ejection Calcs'!CH86,-1))))</f>
        <v>36.473074156562177</v>
      </c>
      <c r="F86"/>
      <c r="G86" s="459">
        <f t="shared" si="4"/>
        <v>8.9504172281360495E-7</v>
      </c>
      <c r="H86">
        <f>IF($B86="1",'Alpha Ejection Calcs'!T86,IF('Alpha Ejection Compiler'!$B86="2",'Alpha Ejection Calcs'!AQ86,IF($B86="3",'Alpha Ejection Calcs'!BN86,IF($B86="4",'Alpha Ejection Calcs'!CL86,-1))))</f>
        <v>0.63662546245111906</v>
      </c>
      <c r="I86">
        <f>IF($B86="1",'Alpha Ejection Calcs'!U86,IF('Alpha Ejection Compiler'!$B86="2",'Alpha Ejection Calcs'!AR86,IF($B86="3",'Alpha Ejection Calcs'!BO86,IF($B86="4",'Alpha Ejection Calcs'!CM86,-1))))</f>
        <v>0.58319411675377286</v>
      </c>
      <c r="J86">
        <f>IF($B86="1",'Alpha Ejection Calcs'!V86,IF('Alpha Ejection Compiler'!$B86="2",'Alpha Ejection Calcs'!AS86,IF($B86="3",'Alpha Ejection Calcs'!BP86,IF($B86="4",'Alpha Ejection Calcs'!CN86,-1))))</f>
        <v>0.57525580606267845</v>
      </c>
      <c r="K86">
        <f>IF($B86="1",'Alpha Ejection Calcs'!W86,IF('Alpha Ejection Compiler'!$B86="2",'Alpha Ejection Calcs'!AT86,IF($B86="3",'Alpha Ejection Calcs'!BQ86,IF($B86="4",'Alpha Ejection Calcs'!CO86,-1))))</f>
        <v>0.8803829323788831</v>
      </c>
      <c r="N86" s="459">
        <f t="shared" si="5"/>
        <v>1.3006075034635196E-6</v>
      </c>
      <c r="O86">
        <f>IF($B86="1",'Alpha Ejection Calcs'!Y86,IF('Alpha Ejection Compiler'!$B86="2",'Alpha Ejection Calcs'!AV86,IF($B86="3",'Alpha Ejection Calcs'!BS86,IF($B86="4",'Alpha Ejection Calcs'!CQ86,-1))))</f>
        <v>0.696238598905349</v>
      </c>
      <c r="P86">
        <f>IF($B86="1",'Alpha Ejection Calcs'!Z86,IF('Alpha Ejection Compiler'!$B86="2",'Alpha Ejection Calcs'!AW86,IF($B86="3",'Alpha Ejection Calcs'!BT86,IF($B86="4",'Alpha Ejection Calcs'!CR86,-1))))</f>
        <v>0.65039654526303547</v>
      </c>
      <c r="Q86">
        <f>IF($B86="1",'Alpha Ejection Calcs'!AA86,IF('Alpha Ejection Compiler'!$B86="2",'Alpha Ejection Calcs'!AX86,IF($B86="3",'Alpha Ejection Calcs'!BU86,IF($B86="4",'Alpha Ejection Calcs'!CS86,-1))))</f>
        <v>0.64350138870871343</v>
      </c>
      <c r="R86">
        <f>IF($B86="1",'Alpha Ejection Calcs'!AB86,IF('Alpha Ejection Compiler'!$B86="2",'Alpha Ejection Calcs'!AY86,IF($B86="3",'Alpha Ejection Calcs'!BV86,IF($B86="4",'Alpha Ejection Calcs'!CT86,-1))))</f>
        <v>0.90361551057880318</v>
      </c>
      <c r="U86" s="459">
        <f t="shared" si="6"/>
        <v>9.8734290047875788E-7</v>
      </c>
      <c r="V86">
        <f>IF($B86="1",'Alpha Ejection Calcs'!AD86,IF('Alpha Ejection Compiler'!$B86="2",'Alpha Ejection Calcs'!BA86,IF($B86="3",'Alpha Ejection Calcs'!BX86,IF($B86="4",'Alpha Ejection Calcs'!CV86,-1))))</f>
        <v>0.66114028275255876</v>
      </c>
      <c r="W86">
        <f>IF($B86="1",'Alpha Ejection Calcs'!AE86,IF('Alpha Ejection Compiler'!$B86="2",'Alpha Ejection Calcs'!BB86,IF($B86="3",'Alpha Ejection Calcs'!BY86,IF($B86="4",'Alpha Ejection Calcs'!CW86,-1))))</f>
        <v>0.61074389114078864</v>
      </c>
      <c r="X86">
        <f>IF($B86="1",'Alpha Ejection Calcs'!AF86,IF('Alpha Ejection Compiler'!$B86="2",'Alpha Ejection Calcs'!BC86,IF($B86="3",'Alpha Ejection Calcs'!BZ86,IF($B86="4",'Alpha Ejection Calcs'!CX86,-1))))</f>
        <v>0.60306894562696034</v>
      </c>
      <c r="Y86">
        <f>IF($B86="1",'Alpha Ejection Calcs'!AG86,IF('Alpha Ejection Compiler'!$B86="2",'Alpha Ejection Calcs'!BD86,IF($B86="3",'Alpha Ejection Calcs'!CA86,IF($B86="4",'Alpha Ejection Calcs'!CY86,-1))))</f>
        <v>0.88949550111769804</v>
      </c>
      <c r="AB86" s="459">
        <f t="shared" si="7"/>
        <v>1.188727288111819E-6</v>
      </c>
      <c r="AC86">
        <f>IF($B86="1",'Alpha Ejection Calcs'!AI86,IF('Alpha Ejection Compiler'!$B86="2",'Alpha Ejection Calcs'!BF86,IF($B86="3",'Alpha Ejection Calcs'!CC86,IF($B86="4",'Alpha Ejection Calcs'!DA86,-1))))</f>
        <v>0.70086853690259443</v>
      </c>
      <c r="AD86">
        <f>IF($B86="1",'Alpha Ejection Calcs'!AJ86,IF('Alpha Ejection Compiler'!$B86="2",'Alpha Ejection Calcs'!BG86,IF($B86="3",'Alpha Ejection Calcs'!CD86,IF($B86="4",'Alpha Ejection Calcs'!DB86,-1))))</f>
        <v>0.65567157414611876</v>
      </c>
      <c r="AE86">
        <f>IF($B86="1",'Alpha Ejection Calcs'!AK86,IF('Alpha Ejection Compiler'!$B86="2",'Alpha Ejection Calcs'!BH86,IF($B86="3",'Alpha Ejection Calcs'!CE86,IF($B86="4",'Alpha Ejection Calcs'!DC86,-1))))</f>
        <v>0.6487617441313327</v>
      </c>
      <c r="AF86">
        <f>IF($B86="1",'Alpha Ejection Calcs'!AL86,IF('Alpha Ejection Compiler'!$B86="2",'Alpha Ejection Calcs'!BI86,IF($B86="3",'Alpha Ejection Calcs'!CF86,IF($B86="4",'Alpha Ejection Calcs'!DD86,-1))))</f>
        <v>0.90341617419224363</v>
      </c>
    </row>
    <row r="87" spans="1:32">
      <c r="A87" t="str">
        <f>'Picking Information'!E90</f>
        <v>sample name</v>
      </c>
      <c r="B87" s="457" t="str">
        <f>'Picking Information'!B90</f>
        <v>4</v>
      </c>
      <c r="C87" s="457"/>
      <c r="D87">
        <f>IF($B87="1",'Alpha Ejection Calcs'!M87,IF('Alpha Ejection Compiler'!$B87="2",'Alpha Ejection Calcs'!AO87,IF($B87="3",'Alpha Ejection Calcs'!BM87,IF($B87="4",'Alpha Ejection Calcs'!CJ87,-1))))</f>
        <v>279700.53837925155</v>
      </c>
      <c r="E87">
        <f>IF($B87="1",'Alpha Ejection Calcs'!S87,IF('Alpha Ejection Compiler'!$B87="2",'Alpha Ejection Calcs'!AP87,IF($B87="3",'Alpha Ejection Calcs'!BK87,IF($B87="4",'Alpha Ejection Calcs'!CH87,-1))))</f>
        <v>36.473074156562177</v>
      </c>
      <c r="F87"/>
      <c r="G87" s="459">
        <f t="shared" si="4"/>
        <v>8.9504172281360495E-7</v>
      </c>
      <c r="H87">
        <f>IF($B87="1",'Alpha Ejection Calcs'!T87,IF('Alpha Ejection Compiler'!$B87="2",'Alpha Ejection Calcs'!AQ87,IF($B87="3",'Alpha Ejection Calcs'!BN87,IF($B87="4",'Alpha Ejection Calcs'!CL87,-1))))</f>
        <v>0.63662546245111906</v>
      </c>
      <c r="I87">
        <f>IF($B87="1",'Alpha Ejection Calcs'!U87,IF('Alpha Ejection Compiler'!$B87="2",'Alpha Ejection Calcs'!AR87,IF($B87="3",'Alpha Ejection Calcs'!BO87,IF($B87="4",'Alpha Ejection Calcs'!CM87,-1))))</f>
        <v>0.58319411675377286</v>
      </c>
      <c r="J87">
        <f>IF($B87="1",'Alpha Ejection Calcs'!V87,IF('Alpha Ejection Compiler'!$B87="2",'Alpha Ejection Calcs'!AS87,IF($B87="3",'Alpha Ejection Calcs'!BP87,IF($B87="4",'Alpha Ejection Calcs'!CN87,-1))))</f>
        <v>0.57525580606267845</v>
      </c>
      <c r="K87">
        <f>IF($B87="1",'Alpha Ejection Calcs'!W87,IF('Alpha Ejection Compiler'!$B87="2",'Alpha Ejection Calcs'!AT87,IF($B87="3",'Alpha Ejection Calcs'!BQ87,IF($B87="4",'Alpha Ejection Calcs'!CO87,-1))))</f>
        <v>0.8803829323788831</v>
      </c>
      <c r="N87" s="459">
        <f t="shared" si="5"/>
        <v>1.3006075034635196E-6</v>
      </c>
      <c r="O87">
        <f>IF($B87="1",'Alpha Ejection Calcs'!Y87,IF('Alpha Ejection Compiler'!$B87="2",'Alpha Ejection Calcs'!AV87,IF($B87="3",'Alpha Ejection Calcs'!BS87,IF($B87="4",'Alpha Ejection Calcs'!CQ87,-1))))</f>
        <v>0.696238598905349</v>
      </c>
      <c r="P87">
        <f>IF($B87="1",'Alpha Ejection Calcs'!Z87,IF('Alpha Ejection Compiler'!$B87="2",'Alpha Ejection Calcs'!AW87,IF($B87="3",'Alpha Ejection Calcs'!BT87,IF($B87="4",'Alpha Ejection Calcs'!CR87,-1))))</f>
        <v>0.65039654526303547</v>
      </c>
      <c r="Q87">
        <f>IF($B87="1",'Alpha Ejection Calcs'!AA87,IF('Alpha Ejection Compiler'!$B87="2",'Alpha Ejection Calcs'!AX87,IF($B87="3",'Alpha Ejection Calcs'!BU87,IF($B87="4",'Alpha Ejection Calcs'!CS87,-1))))</f>
        <v>0.64350138870871343</v>
      </c>
      <c r="R87">
        <f>IF($B87="1",'Alpha Ejection Calcs'!AB87,IF('Alpha Ejection Compiler'!$B87="2",'Alpha Ejection Calcs'!AY87,IF($B87="3",'Alpha Ejection Calcs'!BV87,IF($B87="4",'Alpha Ejection Calcs'!CT87,-1))))</f>
        <v>0.90361551057880318</v>
      </c>
      <c r="U87" s="459">
        <f t="shared" si="6"/>
        <v>9.8734290047875788E-7</v>
      </c>
      <c r="V87">
        <f>IF($B87="1",'Alpha Ejection Calcs'!AD87,IF('Alpha Ejection Compiler'!$B87="2",'Alpha Ejection Calcs'!BA87,IF($B87="3",'Alpha Ejection Calcs'!BX87,IF($B87="4",'Alpha Ejection Calcs'!CV87,-1))))</f>
        <v>0.66114028275255876</v>
      </c>
      <c r="W87">
        <f>IF($B87="1",'Alpha Ejection Calcs'!AE87,IF('Alpha Ejection Compiler'!$B87="2",'Alpha Ejection Calcs'!BB87,IF($B87="3",'Alpha Ejection Calcs'!BY87,IF($B87="4",'Alpha Ejection Calcs'!CW87,-1))))</f>
        <v>0.61074389114078864</v>
      </c>
      <c r="X87">
        <f>IF($B87="1",'Alpha Ejection Calcs'!AF87,IF('Alpha Ejection Compiler'!$B87="2",'Alpha Ejection Calcs'!BC87,IF($B87="3",'Alpha Ejection Calcs'!BZ87,IF($B87="4",'Alpha Ejection Calcs'!CX87,-1))))</f>
        <v>0.60306894562696034</v>
      </c>
      <c r="Y87">
        <f>IF($B87="1",'Alpha Ejection Calcs'!AG87,IF('Alpha Ejection Compiler'!$B87="2",'Alpha Ejection Calcs'!BD87,IF($B87="3",'Alpha Ejection Calcs'!CA87,IF($B87="4",'Alpha Ejection Calcs'!CY87,-1))))</f>
        <v>0.88949550111769804</v>
      </c>
      <c r="AB87" s="459">
        <f t="shared" si="7"/>
        <v>1.188727288111819E-6</v>
      </c>
      <c r="AC87">
        <f>IF($B87="1",'Alpha Ejection Calcs'!AI87,IF('Alpha Ejection Compiler'!$B87="2",'Alpha Ejection Calcs'!BF87,IF($B87="3",'Alpha Ejection Calcs'!CC87,IF($B87="4",'Alpha Ejection Calcs'!DA87,-1))))</f>
        <v>0.70086853690259443</v>
      </c>
      <c r="AD87">
        <f>IF($B87="1",'Alpha Ejection Calcs'!AJ87,IF('Alpha Ejection Compiler'!$B87="2",'Alpha Ejection Calcs'!BG87,IF($B87="3",'Alpha Ejection Calcs'!CD87,IF($B87="4",'Alpha Ejection Calcs'!DB87,-1))))</f>
        <v>0.65567157414611876</v>
      </c>
      <c r="AE87">
        <f>IF($B87="1",'Alpha Ejection Calcs'!AK87,IF('Alpha Ejection Compiler'!$B87="2",'Alpha Ejection Calcs'!BH87,IF($B87="3",'Alpha Ejection Calcs'!CE87,IF($B87="4",'Alpha Ejection Calcs'!DC87,-1))))</f>
        <v>0.6487617441313327</v>
      </c>
      <c r="AF87">
        <f>IF($B87="1",'Alpha Ejection Calcs'!AL87,IF('Alpha Ejection Compiler'!$B87="2",'Alpha Ejection Calcs'!BI87,IF($B87="3",'Alpha Ejection Calcs'!CF87,IF($B87="4",'Alpha Ejection Calcs'!DD87,-1))))</f>
        <v>0.90341617419224363</v>
      </c>
    </row>
    <row r="88" spans="1:32">
      <c r="A88" t="str">
        <f>'Picking Information'!E91</f>
        <v>sample name</v>
      </c>
      <c r="B88" s="457" t="str">
        <f>'Picking Information'!B91</f>
        <v>4</v>
      </c>
      <c r="C88" s="457"/>
      <c r="D88">
        <f>IF($B88="1",'Alpha Ejection Calcs'!M88,IF('Alpha Ejection Compiler'!$B88="2",'Alpha Ejection Calcs'!AO88,IF($B88="3",'Alpha Ejection Calcs'!BM88,IF($B88="4",'Alpha Ejection Calcs'!CJ88,-1))))</f>
        <v>279700.53837925155</v>
      </c>
      <c r="E88">
        <f>IF($B88="1",'Alpha Ejection Calcs'!S88,IF('Alpha Ejection Compiler'!$B88="2",'Alpha Ejection Calcs'!AP88,IF($B88="3",'Alpha Ejection Calcs'!BK88,IF($B88="4",'Alpha Ejection Calcs'!CH88,-1))))</f>
        <v>36.473074156562177</v>
      </c>
      <c r="F88"/>
      <c r="G88" s="459">
        <f t="shared" si="4"/>
        <v>8.9504172281360495E-7</v>
      </c>
      <c r="H88">
        <f>IF($B88="1",'Alpha Ejection Calcs'!T88,IF('Alpha Ejection Compiler'!$B88="2",'Alpha Ejection Calcs'!AQ88,IF($B88="3",'Alpha Ejection Calcs'!BN88,IF($B88="4",'Alpha Ejection Calcs'!CL88,-1))))</f>
        <v>0.63662546245111906</v>
      </c>
      <c r="I88">
        <f>IF($B88="1",'Alpha Ejection Calcs'!U88,IF('Alpha Ejection Compiler'!$B88="2",'Alpha Ejection Calcs'!AR88,IF($B88="3",'Alpha Ejection Calcs'!BO88,IF($B88="4",'Alpha Ejection Calcs'!CM88,-1))))</f>
        <v>0.58319411675377286</v>
      </c>
      <c r="J88">
        <f>IF($B88="1",'Alpha Ejection Calcs'!V88,IF('Alpha Ejection Compiler'!$B88="2",'Alpha Ejection Calcs'!AS88,IF($B88="3",'Alpha Ejection Calcs'!BP88,IF($B88="4",'Alpha Ejection Calcs'!CN88,-1))))</f>
        <v>0.57525580606267845</v>
      </c>
      <c r="K88">
        <f>IF($B88="1",'Alpha Ejection Calcs'!W88,IF('Alpha Ejection Compiler'!$B88="2",'Alpha Ejection Calcs'!AT88,IF($B88="3",'Alpha Ejection Calcs'!BQ88,IF($B88="4",'Alpha Ejection Calcs'!CO88,-1))))</f>
        <v>0.8803829323788831</v>
      </c>
      <c r="N88" s="459">
        <f t="shared" si="5"/>
        <v>1.3006075034635196E-6</v>
      </c>
      <c r="O88">
        <f>IF($B88="1",'Alpha Ejection Calcs'!Y88,IF('Alpha Ejection Compiler'!$B88="2",'Alpha Ejection Calcs'!AV88,IF($B88="3",'Alpha Ejection Calcs'!BS88,IF($B88="4",'Alpha Ejection Calcs'!CQ88,-1))))</f>
        <v>0.696238598905349</v>
      </c>
      <c r="P88">
        <f>IF($B88="1",'Alpha Ejection Calcs'!Z88,IF('Alpha Ejection Compiler'!$B88="2",'Alpha Ejection Calcs'!AW88,IF($B88="3",'Alpha Ejection Calcs'!BT88,IF($B88="4",'Alpha Ejection Calcs'!CR88,-1))))</f>
        <v>0.65039654526303547</v>
      </c>
      <c r="Q88">
        <f>IF($B88="1",'Alpha Ejection Calcs'!AA88,IF('Alpha Ejection Compiler'!$B88="2",'Alpha Ejection Calcs'!AX88,IF($B88="3",'Alpha Ejection Calcs'!BU88,IF($B88="4",'Alpha Ejection Calcs'!CS88,-1))))</f>
        <v>0.64350138870871343</v>
      </c>
      <c r="R88">
        <f>IF($B88="1",'Alpha Ejection Calcs'!AB88,IF('Alpha Ejection Compiler'!$B88="2",'Alpha Ejection Calcs'!AY88,IF($B88="3",'Alpha Ejection Calcs'!BV88,IF($B88="4",'Alpha Ejection Calcs'!CT88,-1))))</f>
        <v>0.90361551057880318</v>
      </c>
      <c r="U88" s="459">
        <f t="shared" si="6"/>
        <v>9.8734290047875788E-7</v>
      </c>
      <c r="V88">
        <f>IF($B88="1",'Alpha Ejection Calcs'!AD88,IF('Alpha Ejection Compiler'!$B88="2",'Alpha Ejection Calcs'!BA88,IF($B88="3",'Alpha Ejection Calcs'!BX88,IF($B88="4",'Alpha Ejection Calcs'!CV88,-1))))</f>
        <v>0.66114028275255876</v>
      </c>
      <c r="W88">
        <f>IF($B88="1",'Alpha Ejection Calcs'!AE88,IF('Alpha Ejection Compiler'!$B88="2",'Alpha Ejection Calcs'!BB88,IF($B88="3",'Alpha Ejection Calcs'!BY88,IF($B88="4",'Alpha Ejection Calcs'!CW88,-1))))</f>
        <v>0.61074389114078864</v>
      </c>
      <c r="X88">
        <f>IF($B88="1",'Alpha Ejection Calcs'!AF88,IF('Alpha Ejection Compiler'!$B88="2",'Alpha Ejection Calcs'!BC88,IF($B88="3",'Alpha Ejection Calcs'!BZ88,IF($B88="4",'Alpha Ejection Calcs'!CX88,-1))))</f>
        <v>0.60306894562696034</v>
      </c>
      <c r="Y88">
        <f>IF($B88="1",'Alpha Ejection Calcs'!AG88,IF('Alpha Ejection Compiler'!$B88="2",'Alpha Ejection Calcs'!BD88,IF($B88="3",'Alpha Ejection Calcs'!CA88,IF($B88="4",'Alpha Ejection Calcs'!CY88,-1))))</f>
        <v>0.88949550111769804</v>
      </c>
      <c r="AB88" s="459">
        <f t="shared" si="7"/>
        <v>1.188727288111819E-6</v>
      </c>
      <c r="AC88">
        <f>IF($B88="1",'Alpha Ejection Calcs'!AI88,IF('Alpha Ejection Compiler'!$B88="2",'Alpha Ejection Calcs'!BF88,IF($B88="3",'Alpha Ejection Calcs'!CC88,IF($B88="4",'Alpha Ejection Calcs'!DA88,-1))))</f>
        <v>0.70086853690259443</v>
      </c>
      <c r="AD88">
        <f>IF($B88="1",'Alpha Ejection Calcs'!AJ88,IF('Alpha Ejection Compiler'!$B88="2",'Alpha Ejection Calcs'!BG88,IF($B88="3",'Alpha Ejection Calcs'!CD88,IF($B88="4",'Alpha Ejection Calcs'!DB88,-1))))</f>
        <v>0.65567157414611876</v>
      </c>
      <c r="AE88">
        <f>IF($B88="1",'Alpha Ejection Calcs'!AK88,IF('Alpha Ejection Compiler'!$B88="2",'Alpha Ejection Calcs'!BH88,IF($B88="3",'Alpha Ejection Calcs'!CE88,IF($B88="4",'Alpha Ejection Calcs'!DC88,-1))))</f>
        <v>0.6487617441313327</v>
      </c>
      <c r="AF88">
        <f>IF($B88="1",'Alpha Ejection Calcs'!AL88,IF('Alpha Ejection Compiler'!$B88="2",'Alpha Ejection Calcs'!BI88,IF($B88="3",'Alpha Ejection Calcs'!CF88,IF($B88="4",'Alpha Ejection Calcs'!DD88,-1))))</f>
        <v>0.90341617419224363</v>
      </c>
    </row>
    <row r="89" spans="1:32">
      <c r="A89" t="str">
        <f>'Picking Information'!E92</f>
        <v>sample name</v>
      </c>
      <c r="B89" s="457" t="str">
        <f>'Picking Information'!B92</f>
        <v>4</v>
      </c>
      <c r="C89" s="457"/>
      <c r="D89">
        <f>IF($B89="1",'Alpha Ejection Calcs'!M89,IF('Alpha Ejection Compiler'!$B89="2",'Alpha Ejection Calcs'!AO89,IF($B89="3",'Alpha Ejection Calcs'!BM89,IF($B89="4",'Alpha Ejection Calcs'!CJ89,-1))))</f>
        <v>279700.53837925155</v>
      </c>
      <c r="E89">
        <f>IF($B89="1",'Alpha Ejection Calcs'!S89,IF('Alpha Ejection Compiler'!$B89="2",'Alpha Ejection Calcs'!AP89,IF($B89="3",'Alpha Ejection Calcs'!BK89,IF($B89="4",'Alpha Ejection Calcs'!CH89,-1))))</f>
        <v>36.473074156562177</v>
      </c>
      <c r="F89"/>
      <c r="G89" s="459">
        <f t="shared" si="4"/>
        <v>8.9504172281360495E-7</v>
      </c>
      <c r="H89">
        <f>IF($B89="1",'Alpha Ejection Calcs'!T89,IF('Alpha Ejection Compiler'!$B89="2",'Alpha Ejection Calcs'!AQ89,IF($B89="3",'Alpha Ejection Calcs'!BN89,IF($B89="4",'Alpha Ejection Calcs'!CL89,-1))))</f>
        <v>0.63662546245111906</v>
      </c>
      <c r="I89">
        <f>IF($B89="1",'Alpha Ejection Calcs'!U89,IF('Alpha Ejection Compiler'!$B89="2",'Alpha Ejection Calcs'!AR89,IF($B89="3",'Alpha Ejection Calcs'!BO89,IF($B89="4",'Alpha Ejection Calcs'!CM89,-1))))</f>
        <v>0.58319411675377286</v>
      </c>
      <c r="J89">
        <f>IF($B89="1",'Alpha Ejection Calcs'!V89,IF('Alpha Ejection Compiler'!$B89="2",'Alpha Ejection Calcs'!AS89,IF($B89="3",'Alpha Ejection Calcs'!BP89,IF($B89="4",'Alpha Ejection Calcs'!CN89,-1))))</f>
        <v>0.57525580606267845</v>
      </c>
      <c r="K89">
        <f>IF($B89="1",'Alpha Ejection Calcs'!W89,IF('Alpha Ejection Compiler'!$B89="2",'Alpha Ejection Calcs'!AT89,IF($B89="3",'Alpha Ejection Calcs'!BQ89,IF($B89="4",'Alpha Ejection Calcs'!CO89,-1))))</f>
        <v>0.8803829323788831</v>
      </c>
      <c r="N89" s="459">
        <f t="shared" si="5"/>
        <v>1.3006075034635196E-6</v>
      </c>
      <c r="O89">
        <f>IF($B89="1",'Alpha Ejection Calcs'!Y89,IF('Alpha Ejection Compiler'!$B89="2",'Alpha Ejection Calcs'!AV89,IF($B89="3",'Alpha Ejection Calcs'!BS89,IF($B89="4",'Alpha Ejection Calcs'!CQ89,-1))))</f>
        <v>0.696238598905349</v>
      </c>
      <c r="P89">
        <f>IF($B89="1",'Alpha Ejection Calcs'!Z89,IF('Alpha Ejection Compiler'!$B89="2",'Alpha Ejection Calcs'!AW89,IF($B89="3",'Alpha Ejection Calcs'!BT89,IF($B89="4",'Alpha Ejection Calcs'!CR89,-1))))</f>
        <v>0.65039654526303547</v>
      </c>
      <c r="Q89">
        <f>IF($B89="1",'Alpha Ejection Calcs'!AA89,IF('Alpha Ejection Compiler'!$B89="2",'Alpha Ejection Calcs'!AX89,IF($B89="3",'Alpha Ejection Calcs'!BU89,IF($B89="4",'Alpha Ejection Calcs'!CS89,-1))))</f>
        <v>0.64350138870871343</v>
      </c>
      <c r="R89">
        <f>IF($B89="1",'Alpha Ejection Calcs'!AB89,IF('Alpha Ejection Compiler'!$B89="2",'Alpha Ejection Calcs'!AY89,IF($B89="3",'Alpha Ejection Calcs'!BV89,IF($B89="4",'Alpha Ejection Calcs'!CT89,-1))))</f>
        <v>0.90361551057880318</v>
      </c>
      <c r="U89" s="459">
        <f t="shared" si="6"/>
        <v>9.8734290047875788E-7</v>
      </c>
      <c r="V89">
        <f>IF($B89="1",'Alpha Ejection Calcs'!AD89,IF('Alpha Ejection Compiler'!$B89="2",'Alpha Ejection Calcs'!BA89,IF($B89="3",'Alpha Ejection Calcs'!BX89,IF($B89="4",'Alpha Ejection Calcs'!CV89,-1))))</f>
        <v>0.66114028275255876</v>
      </c>
      <c r="W89">
        <f>IF($B89="1",'Alpha Ejection Calcs'!AE89,IF('Alpha Ejection Compiler'!$B89="2",'Alpha Ejection Calcs'!BB89,IF($B89="3",'Alpha Ejection Calcs'!BY89,IF($B89="4",'Alpha Ejection Calcs'!CW89,-1))))</f>
        <v>0.61074389114078864</v>
      </c>
      <c r="X89">
        <f>IF($B89="1",'Alpha Ejection Calcs'!AF89,IF('Alpha Ejection Compiler'!$B89="2",'Alpha Ejection Calcs'!BC89,IF($B89="3",'Alpha Ejection Calcs'!BZ89,IF($B89="4",'Alpha Ejection Calcs'!CX89,-1))))</f>
        <v>0.60306894562696034</v>
      </c>
      <c r="Y89">
        <f>IF($B89="1",'Alpha Ejection Calcs'!AG89,IF('Alpha Ejection Compiler'!$B89="2",'Alpha Ejection Calcs'!BD89,IF($B89="3",'Alpha Ejection Calcs'!CA89,IF($B89="4",'Alpha Ejection Calcs'!CY89,-1))))</f>
        <v>0.88949550111769804</v>
      </c>
      <c r="AB89" s="459">
        <f t="shared" si="7"/>
        <v>1.188727288111819E-6</v>
      </c>
      <c r="AC89">
        <f>IF($B89="1",'Alpha Ejection Calcs'!AI89,IF('Alpha Ejection Compiler'!$B89="2",'Alpha Ejection Calcs'!BF89,IF($B89="3",'Alpha Ejection Calcs'!CC89,IF($B89="4",'Alpha Ejection Calcs'!DA89,-1))))</f>
        <v>0.70086853690259443</v>
      </c>
      <c r="AD89">
        <f>IF($B89="1",'Alpha Ejection Calcs'!AJ89,IF('Alpha Ejection Compiler'!$B89="2",'Alpha Ejection Calcs'!BG89,IF($B89="3",'Alpha Ejection Calcs'!CD89,IF($B89="4",'Alpha Ejection Calcs'!DB89,-1))))</f>
        <v>0.65567157414611876</v>
      </c>
      <c r="AE89">
        <f>IF($B89="1",'Alpha Ejection Calcs'!AK89,IF('Alpha Ejection Compiler'!$B89="2",'Alpha Ejection Calcs'!BH89,IF($B89="3",'Alpha Ejection Calcs'!CE89,IF($B89="4",'Alpha Ejection Calcs'!DC89,-1))))</f>
        <v>0.6487617441313327</v>
      </c>
      <c r="AF89">
        <f>IF($B89="1",'Alpha Ejection Calcs'!AL89,IF('Alpha Ejection Compiler'!$B89="2",'Alpha Ejection Calcs'!BI89,IF($B89="3",'Alpha Ejection Calcs'!CF89,IF($B89="4",'Alpha Ejection Calcs'!DD89,-1))))</f>
        <v>0.90341617419224363</v>
      </c>
    </row>
    <row r="90" spans="1:32">
      <c r="A90" t="str">
        <f>'Picking Information'!E93</f>
        <v>sample name</v>
      </c>
      <c r="B90" s="457" t="str">
        <f>'Picking Information'!B93</f>
        <v>4</v>
      </c>
      <c r="C90" s="457"/>
      <c r="D90">
        <f>IF($B90="1",'Alpha Ejection Calcs'!M90,IF('Alpha Ejection Compiler'!$B90="2",'Alpha Ejection Calcs'!AO90,IF($B90="3",'Alpha Ejection Calcs'!BM90,IF($B90="4",'Alpha Ejection Calcs'!CJ90,-1))))</f>
        <v>279700.53837925155</v>
      </c>
      <c r="E90">
        <f>IF($B90="1",'Alpha Ejection Calcs'!S90,IF('Alpha Ejection Compiler'!$B90="2",'Alpha Ejection Calcs'!AP90,IF($B90="3",'Alpha Ejection Calcs'!BK90,IF($B90="4",'Alpha Ejection Calcs'!CH90,-1))))</f>
        <v>36.473074156562177</v>
      </c>
      <c r="F90"/>
      <c r="G90" s="459">
        <f t="shared" si="4"/>
        <v>8.9504172281360495E-7</v>
      </c>
      <c r="H90">
        <f>IF($B90="1",'Alpha Ejection Calcs'!T90,IF('Alpha Ejection Compiler'!$B90="2",'Alpha Ejection Calcs'!AQ90,IF($B90="3",'Alpha Ejection Calcs'!BN90,IF($B90="4",'Alpha Ejection Calcs'!CL90,-1))))</f>
        <v>0.63662546245111906</v>
      </c>
      <c r="I90">
        <f>IF($B90="1",'Alpha Ejection Calcs'!U90,IF('Alpha Ejection Compiler'!$B90="2",'Alpha Ejection Calcs'!AR90,IF($B90="3",'Alpha Ejection Calcs'!BO90,IF($B90="4",'Alpha Ejection Calcs'!CM90,-1))))</f>
        <v>0.58319411675377286</v>
      </c>
      <c r="J90">
        <f>IF($B90="1",'Alpha Ejection Calcs'!V90,IF('Alpha Ejection Compiler'!$B90="2",'Alpha Ejection Calcs'!AS90,IF($B90="3",'Alpha Ejection Calcs'!BP90,IF($B90="4",'Alpha Ejection Calcs'!CN90,-1))))</f>
        <v>0.57525580606267845</v>
      </c>
      <c r="K90">
        <f>IF($B90="1",'Alpha Ejection Calcs'!W90,IF('Alpha Ejection Compiler'!$B90="2",'Alpha Ejection Calcs'!AT90,IF($B90="3",'Alpha Ejection Calcs'!BQ90,IF($B90="4",'Alpha Ejection Calcs'!CO90,-1))))</f>
        <v>0.8803829323788831</v>
      </c>
      <c r="N90" s="459">
        <f t="shared" si="5"/>
        <v>1.3006075034635196E-6</v>
      </c>
      <c r="O90">
        <f>IF($B90="1",'Alpha Ejection Calcs'!Y90,IF('Alpha Ejection Compiler'!$B90="2",'Alpha Ejection Calcs'!AV90,IF($B90="3",'Alpha Ejection Calcs'!BS90,IF($B90="4",'Alpha Ejection Calcs'!CQ90,-1))))</f>
        <v>0.696238598905349</v>
      </c>
      <c r="P90">
        <f>IF($B90="1",'Alpha Ejection Calcs'!Z90,IF('Alpha Ejection Compiler'!$B90="2",'Alpha Ejection Calcs'!AW90,IF($B90="3",'Alpha Ejection Calcs'!BT90,IF($B90="4",'Alpha Ejection Calcs'!CR90,-1))))</f>
        <v>0.65039654526303547</v>
      </c>
      <c r="Q90">
        <f>IF($B90="1",'Alpha Ejection Calcs'!AA90,IF('Alpha Ejection Compiler'!$B90="2",'Alpha Ejection Calcs'!AX90,IF($B90="3",'Alpha Ejection Calcs'!BU90,IF($B90="4",'Alpha Ejection Calcs'!CS90,-1))))</f>
        <v>0.64350138870871343</v>
      </c>
      <c r="R90">
        <f>IF($B90="1",'Alpha Ejection Calcs'!AB90,IF('Alpha Ejection Compiler'!$B90="2",'Alpha Ejection Calcs'!AY90,IF($B90="3",'Alpha Ejection Calcs'!BV90,IF($B90="4",'Alpha Ejection Calcs'!CT90,-1))))</f>
        <v>0.90361551057880318</v>
      </c>
      <c r="U90" s="459">
        <f t="shared" si="6"/>
        <v>9.8734290047875788E-7</v>
      </c>
      <c r="V90">
        <f>IF($B90="1",'Alpha Ejection Calcs'!AD90,IF('Alpha Ejection Compiler'!$B90="2",'Alpha Ejection Calcs'!BA90,IF($B90="3",'Alpha Ejection Calcs'!BX90,IF($B90="4",'Alpha Ejection Calcs'!CV90,-1))))</f>
        <v>0.66114028275255876</v>
      </c>
      <c r="W90">
        <f>IF($B90="1",'Alpha Ejection Calcs'!AE90,IF('Alpha Ejection Compiler'!$B90="2",'Alpha Ejection Calcs'!BB90,IF($B90="3",'Alpha Ejection Calcs'!BY90,IF($B90="4",'Alpha Ejection Calcs'!CW90,-1))))</f>
        <v>0.61074389114078864</v>
      </c>
      <c r="X90">
        <f>IF($B90="1",'Alpha Ejection Calcs'!AF90,IF('Alpha Ejection Compiler'!$B90="2",'Alpha Ejection Calcs'!BC90,IF($B90="3",'Alpha Ejection Calcs'!BZ90,IF($B90="4",'Alpha Ejection Calcs'!CX90,-1))))</f>
        <v>0.60306894562696034</v>
      </c>
      <c r="Y90">
        <f>IF($B90="1",'Alpha Ejection Calcs'!AG90,IF('Alpha Ejection Compiler'!$B90="2",'Alpha Ejection Calcs'!BD90,IF($B90="3",'Alpha Ejection Calcs'!CA90,IF($B90="4",'Alpha Ejection Calcs'!CY90,-1))))</f>
        <v>0.88949550111769804</v>
      </c>
      <c r="AB90" s="459">
        <f t="shared" si="7"/>
        <v>1.188727288111819E-6</v>
      </c>
      <c r="AC90">
        <f>IF($B90="1",'Alpha Ejection Calcs'!AI90,IF('Alpha Ejection Compiler'!$B90="2",'Alpha Ejection Calcs'!BF90,IF($B90="3",'Alpha Ejection Calcs'!CC90,IF($B90="4",'Alpha Ejection Calcs'!DA90,-1))))</f>
        <v>0.70086853690259443</v>
      </c>
      <c r="AD90">
        <f>IF($B90="1",'Alpha Ejection Calcs'!AJ90,IF('Alpha Ejection Compiler'!$B90="2",'Alpha Ejection Calcs'!BG90,IF($B90="3",'Alpha Ejection Calcs'!CD90,IF($B90="4",'Alpha Ejection Calcs'!DB90,-1))))</f>
        <v>0.65567157414611876</v>
      </c>
      <c r="AE90">
        <f>IF($B90="1",'Alpha Ejection Calcs'!AK90,IF('Alpha Ejection Compiler'!$B90="2",'Alpha Ejection Calcs'!BH90,IF($B90="3",'Alpha Ejection Calcs'!CE90,IF($B90="4",'Alpha Ejection Calcs'!DC90,-1))))</f>
        <v>0.6487617441313327</v>
      </c>
      <c r="AF90">
        <f>IF($B90="1",'Alpha Ejection Calcs'!AL90,IF('Alpha Ejection Compiler'!$B90="2",'Alpha Ejection Calcs'!BI90,IF($B90="3",'Alpha Ejection Calcs'!CF90,IF($B90="4",'Alpha Ejection Calcs'!DD90,-1))))</f>
        <v>0.90341617419224363</v>
      </c>
    </row>
    <row r="91" spans="1:32">
      <c r="A91" t="str">
        <f>'Picking Information'!E94</f>
        <v>sample name</v>
      </c>
      <c r="B91" s="457" t="str">
        <f>'Picking Information'!B94</f>
        <v>4</v>
      </c>
      <c r="C91" s="457"/>
      <c r="D91">
        <f>IF($B91="1",'Alpha Ejection Calcs'!M91,IF('Alpha Ejection Compiler'!$B91="2",'Alpha Ejection Calcs'!AO91,IF($B91="3",'Alpha Ejection Calcs'!BM91,IF($B91="4",'Alpha Ejection Calcs'!CJ91,-1))))</f>
        <v>279700.53837925155</v>
      </c>
      <c r="E91">
        <f>IF($B91="1",'Alpha Ejection Calcs'!S91,IF('Alpha Ejection Compiler'!$B91="2",'Alpha Ejection Calcs'!AP91,IF($B91="3",'Alpha Ejection Calcs'!BK91,IF($B91="4",'Alpha Ejection Calcs'!CH91,-1))))</f>
        <v>36.473074156562177</v>
      </c>
      <c r="F91"/>
      <c r="G91" s="459">
        <f t="shared" si="4"/>
        <v>8.9504172281360495E-7</v>
      </c>
      <c r="H91">
        <f>IF($B91="1",'Alpha Ejection Calcs'!T91,IF('Alpha Ejection Compiler'!$B91="2",'Alpha Ejection Calcs'!AQ91,IF($B91="3",'Alpha Ejection Calcs'!BN91,IF($B91="4",'Alpha Ejection Calcs'!CL91,-1))))</f>
        <v>0.63662546245111906</v>
      </c>
      <c r="I91">
        <f>IF($B91="1",'Alpha Ejection Calcs'!U91,IF('Alpha Ejection Compiler'!$B91="2",'Alpha Ejection Calcs'!AR91,IF($B91="3",'Alpha Ejection Calcs'!BO91,IF($B91="4",'Alpha Ejection Calcs'!CM91,-1))))</f>
        <v>0.58319411675377286</v>
      </c>
      <c r="J91">
        <f>IF($B91="1",'Alpha Ejection Calcs'!V91,IF('Alpha Ejection Compiler'!$B91="2",'Alpha Ejection Calcs'!AS91,IF($B91="3",'Alpha Ejection Calcs'!BP91,IF($B91="4",'Alpha Ejection Calcs'!CN91,-1))))</f>
        <v>0.57525580606267845</v>
      </c>
      <c r="K91">
        <f>IF($B91="1",'Alpha Ejection Calcs'!W91,IF('Alpha Ejection Compiler'!$B91="2",'Alpha Ejection Calcs'!AT91,IF($B91="3",'Alpha Ejection Calcs'!BQ91,IF($B91="4",'Alpha Ejection Calcs'!CO91,-1))))</f>
        <v>0.8803829323788831</v>
      </c>
      <c r="N91" s="459">
        <f t="shared" si="5"/>
        <v>1.3006075034635196E-6</v>
      </c>
      <c r="O91">
        <f>IF($B91="1",'Alpha Ejection Calcs'!Y91,IF('Alpha Ejection Compiler'!$B91="2",'Alpha Ejection Calcs'!AV91,IF($B91="3",'Alpha Ejection Calcs'!BS91,IF($B91="4",'Alpha Ejection Calcs'!CQ91,-1))))</f>
        <v>0.696238598905349</v>
      </c>
      <c r="P91">
        <f>IF($B91="1",'Alpha Ejection Calcs'!Z91,IF('Alpha Ejection Compiler'!$B91="2",'Alpha Ejection Calcs'!AW91,IF($B91="3",'Alpha Ejection Calcs'!BT91,IF($B91="4",'Alpha Ejection Calcs'!CR91,-1))))</f>
        <v>0.65039654526303547</v>
      </c>
      <c r="Q91">
        <f>IF($B91="1",'Alpha Ejection Calcs'!AA91,IF('Alpha Ejection Compiler'!$B91="2",'Alpha Ejection Calcs'!AX91,IF($B91="3",'Alpha Ejection Calcs'!BU91,IF($B91="4",'Alpha Ejection Calcs'!CS91,-1))))</f>
        <v>0.64350138870871343</v>
      </c>
      <c r="R91">
        <f>IF($B91="1",'Alpha Ejection Calcs'!AB91,IF('Alpha Ejection Compiler'!$B91="2",'Alpha Ejection Calcs'!AY91,IF($B91="3",'Alpha Ejection Calcs'!BV91,IF($B91="4",'Alpha Ejection Calcs'!CT91,-1))))</f>
        <v>0.90361551057880318</v>
      </c>
      <c r="U91" s="459">
        <f t="shared" si="6"/>
        <v>9.8734290047875788E-7</v>
      </c>
      <c r="V91">
        <f>IF($B91="1",'Alpha Ejection Calcs'!AD91,IF('Alpha Ejection Compiler'!$B91="2",'Alpha Ejection Calcs'!BA91,IF($B91="3",'Alpha Ejection Calcs'!BX91,IF($B91="4",'Alpha Ejection Calcs'!CV91,-1))))</f>
        <v>0.66114028275255876</v>
      </c>
      <c r="W91">
        <f>IF($B91="1",'Alpha Ejection Calcs'!AE91,IF('Alpha Ejection Compiler'!$B91="2",'Alpha Ejection Calcs'!BB91,IF($B91="3",'Alpha Ejection Calcs'!BY91,IF($B91="4",'Alpha Ejection Calcs'!CW91,-1))))</f>
        <v>0.61074389114078864</v>
      </c>
      <c r="X91">
        <f>IF($B91="1",'Alpha Ejection Calcs'!AF91,IF('Alpha Ejection Compiler'!$B91="2",'Alpha Ejection Calcs'!BC91,IF($B91="3",'Alpha Ejection Calcs'!BZ91,IF($B91="4",'Alpha Ejection Calcs'!CX91,-1))))</f>
        <v>0.60306894562696034</v>
      </c>
      <c r="Y91">
        <f>IF($B91="1",'Alpha Ejection Calcs'!AG91,IF('Alpha Ejection Compiler'!$B91="2",'Alpha Ejection Calcs'!BD91,IF($B91="3",'Alpha Ejection Calcs'!CA91,IF($B91="4",'Alpha Ejection Calcs'!CY91,-1))))</f>
        <v>0.88949550111769804</v>
      </c>
      <c r="AB91" s="459">
        <f t="shared" si="7"/>
        <v>1.188727288111819E-6</v>
      </c>
      <c r="AC91">
        <f>IF($B91="1",'Alpha Ejection Calcs'!AI91,IF('Alpha Ejection Compiler'!$B91="2",'Alpha Ejection Calcs'!BF91,IF($B91="3",'Alpha Ejection Calcs'!CC91,IF($B91="4",'Alpha Ejection Calcs'!DA91,-1))))</f>
        <v>0.70086853690259443</v>
      </c>
      <c r="AD91">
        <f>IF($B91="1",'Alpha Ejection Calcs'!AJ91,IF('Alpha Ejection Compiler'!$B91="2",'Alpha Ejection Calcs'!BG91,IF($B91="3",'Alpha Ejection Calcs'!CD91,IF($B91="4",'Alpha Ejection Calcs'!DB91,-1))))</f>
        <v>0.65567157414611876</v>
      </c>
      <c r="AE91">
        <f>IF($B91="1",'Alpha Ejection Calcs'!AK91,IF('Alpha Ejection Compiler'!$B91="2",'Alpha Ejection Calcs'!BH91,IF($B91="3",'Alpha Ejection Calcs'!CE91,IF($B91="4",'Alpha Ejection Calcs'!DC91,-1))))</f>
        <v>0.6487617441313327</v>
      </c>
      <c r="AF91">
        <f>IF($B91="1",'Alpha Ejection Calcs'!AL91,IF('Alpha Ejection Compiler'!$B91="2",'Alpha Ejection Calcs'!BI91,IF($B91="3",'Alpha Ejection Calcs'!CF91,IF($B91="4",'Alpha Ejection Calcs'!DD91,-1))))</f>
        <v>0.90341617419224363</v>
      </c>
    </row>
    <row r="92" spans="1:32">
      <c r="A92" t="str">
        <f>'Picking Information'!E95</f>
        <v>sample name</v>
      </c>
      <c r="B92" s="457" t="str">
        <f>'Picking Information'!B95</f>
        <v>4</v>
      </c>
      <c r="C92" s="457"/>
      <c r="D92">
        <f>IF($B92="1",'Alpha Ejection Calcs'!M92,IF('Alpha Ejection Compiler'!$B92="2",'Alpha Ejection Calcs'!AO92,IF($B92="3",'Alpha Ejection Calcs'!BM92,IF($B92="4",'Alpha Ejection Calcs'!CJ92,-1))))</f>
        <v>279700.53837925155</v>
      </c>
      <c r="E92">
        <f>IF($B92="1",'Alpha Ejection Calcs'!S92,IF('Alpha Ejection Compiler'!$B92="2",'Alpha Ejection Calcs'!AP92,IF($B92="3",'Alpha Ejection Calcs'!BK92,IF($B92="4",'Alpha Ejection Calcs'!CH92,-1))))</f>
        <v>36.473074156562177</v>
      </c>
      <c r="F92"/>
      <c r="G92" s="459">
        <f t="shared" si="4"/>
        <v>8.9504172281360495E-7</v>
      </c>
      <c r="H92">
        <f>IF($B92="1",'Alpha Ejection Calcs'!T92,IF('Alpha Ejection Compiler'!$B92="2",'Alpha Ejection Calcs'!AQ92,IF($B92="3",'Alpha Ejection Calcs'!BN92,IF($B92="4",'Alpha Ejection Calcs'!CL92,-1))))</f>
        <v>0.63662546245111906</v>
      </c>
      <c r="I92">
        <f>IF($B92="1",'Alpha Ejection Calcs'!U92,IF('Alpha Ejection Compiler'!$B92="2",'Alpha Ejection Calcs'!AR92,IF($B92="3",'Alpha Ejection Calcs'!BO92,IF($B92="4",'Alpha Ejection Calcs'!CM92,-1))))</f>
        <v>0.58319411675377286</v>
      </c>
      <c r="J92">
        <f>IF($B92="1",'Alpha Ejection Calcs'!V92,IF('Alpha Ejection Compiler'!$B92="2",'Alpha Ejection Calcs'!AS92,IF($B92="3",'Alpha Ejection Calcs'!BP92,IF($B92="4",'Alpha Ejection Calcs'!CN92,-1))))</f>
        <v>0.57525580606267845</v>
      </c>
      <c r="K92">
        <f>IF($B92="1",'Alpha Ejection Calcs'!W92,IF('Alpha Ejection Compiler'!$B92="2",'Alpha Ejection Calcs'!AT92,IF($B92="3",'Alpha Ejection Calcs'!BQ92,IF($B92="4",'Alpha Ejection Calcs'!CO92,-1))))</f>
        <v>0.8803829323788831</v>
      </c>
      <c r="N92" s="459">
        <f t="shared" si="5"/>
        <v>1.3006075034635196E-6</v>
      </c>
      <c r="O92">
        <f>IF($B92="1",'Alpha Ejection Calcs'!Y92,IF('Alpha Ejection Compiler'!$B92="2",'Alpha Ejection Calcs'!AV92,IF($B92="3",'Alpha Ejection Calcs'!BS92,IF($B92="4",'Alpha Ejection Calcs'!CQ92,-1))))</f>
        <v>0.696238598905349</v>
      </c>
      <c r="P92">
        <f>IF($B92="1",'Alpha Ejection Calcs'!Z92,IF('Alpha Ejection Compiler'!$B92="2",'Alpha Ejection Calcs'!AW92,IF($B92="3",'Alpha Ejection Calcs'!BT92,IF($B92="4",'Alpha Ejection Calcs'!CR92,-1))))</f>
        <v>0.65039654526303547</v>
      </c>
      <c r="Q92">
        <f>IF($B92="1",'Alpha Ejection Calcs'!AA92,IF('Alpha Ejection Compiler'!$B92="2",'Alpha Ejection Calcs'!AX92,IF($B92="3",'Alpha Ejection Calcs'!BU92,IF($B92="4",'Alpha Ejection Calcs'!CS92,-1))))</f>
        <v>0.64350138870871343</v>
      </c>
      <c r="R92">
        <f>IF($B92="1",'Alpha Ejection Calcs'!AB92,IF('Alpha Ejection Compiler'!$B92="2",'Alpha Ejection Calcs'!AY92,IF($B92="3",'Alpha Ejection Calcs'!BV92,IF($B92="4",'Alpha Ejection Calcs'!CT92,-1))))</f>
        <v>0.90361551057880318</v>
      </c>
      <c r="U92" s="459">
        <f t="shared" si="6"/>
        <v>9.8734290047875788E-7</v>
      </c>
      <c r="V92">
        <f>IF($B92="1",'Alpha Ejection Calcs'!AD92,IF('Alpha Ejection Compiler'!$B92="2",'Alpha Ejection Calcs'!BA92,IF($B92="3",'Alpha Ejection Calcs'!BX92,IF($B92="4",'Alpha Ejection Calcs'!CV92,-1))))</f>
        <v>0.66114028275255876</v>
      </c>
      <c r="W92">
        <f>IF($B92="1",'Alpha Ejection Calcs'!AE92,IF('Alpha Ejection Compiler'!$B92="2",'Alpha Ejection Calcs'!BB92,IF($B92="3",'Alpha Ejection Calcs'!BY92,IF($B92="4",'Alpha Ejection Calcs'!CW92,-1))))</f>
        <v>0.61074389114078864</v>
      </c>
      <c r="X92">
        <f>IF($B92="1",'Alpha Ejection Calcs'!AF92,IF('Alpha Ejection Compiler'!$B92="2",'Alpha Ejection Calcs'!BC92,IF($B92="3",'Alpha Ejection Calcs'!BZ92,IF($B92="4",'Alpha Ejection Calcs'!CX92,-1))))</f>
        <v>0.60306894562696034</v>
      </c>
      <c r="Y92">
        <f>IF($B92="1",'Alpha Ejection Calcs'!AG92,IF('Alpha Ejection Compiler'!$B92="2",'Alpha Ejection Calcs'!BD92,IF($B92="3",'Alpha Ejection Calcs'!CA92,IF($B92="4",'Alpha Ejection Calcs'!CY92,-1))))</f>
        <v>0.88949550111769804</v>
      </c>
      <c r="AB92" s="459">
        <f t="shared" si="7"/>
        <v>1.188727288111819E-6</v>
      </c>
      <c r="AC92">
        <f>IF($B92="1",'Alpha Ejection Calcs'!AI92,IF('Alpha Ejection Compiler'!$B92="2",'Alpha Ejection Calcs'!BF92,IF($B92="3",'Alpha Ejection Calcs'!CC92,IF($B92="4",'Alpha Ejection Calcs'!DA92,-1))))</f>
        <v>0.70086853690259443</v>
      </c>
      <c r="AD92">
        <f>IF($B92="1",'Alpha Ejection Calcs'!AJ92,IF('Alpha Ejection Compiler'!$B92="2",'Alpha Ejection Calcs'!BG92,IF($B92="3",'Alpha Ejection Calcs'!CD92,IF($B92="4",'Alpha Ejection Calcs'!DB92,-1))))</f>
        <v>0.65567157414611876</v>
      </c>
      <c r="AE92">
        <f>IF($B92="1",'Alpha Ejection Calcs'!AK92,IF('Alpha Ejection Compiler'!$B92="2",'Alpha Ejection Calcs'!BH92,IF($B92="3",'Alpha Ejection Calcs'!CE92,IF($B92="4",'Alpha Ejection Calcs'!DC92,-1))))</f>
        <v>0.6487617441313327</v>
      </c>
      <c r="AF92">
        <f>IF($B92="1",'Alpha Ejection Calcs'!AL92,IF('Alpha Ejection Compiler'!$B92="2",'Alpha Ejection Calcs'!BI92,IF($B92="3",'Alpha Ejection Calcs'!CF92,IF($B92="4",'Alpha Ejection Calcs'!DD92,-1))))</f>
        <v>0.90341617419224363</v>
      </c>
    </row>
    <row r="93" spans="1:32">
      <c r="A93" t="str">
        <f>'Picking Information'!E96</f>
        <v>sample name</v>
      </c>
      <c r="B93" s="457" t="str">
        <f>'Picking Information'!B96</f>
        <v>4</v>
      </c>
      <c r="C93" s="457"/>
      <c r="D93">
        <f>IF($B93="1",'Alpha Ejection Calcs'!M93,IF('Alpha Ejection Compiler'!$B93="2",'Alpha Ejection Calcs'!AO93,IF($B93="3",'Alpha Ejection Calcs'!BM93,IF($B93="4",'Alpha Ejection Calcs'!CJ93,-1))))</f>
        <v>279700.53837925155</v>
      </c>
      <c r="E93">
        <f>IF($B93="1",'Alpha Ejection Calcs'!S93,IF('Alpha Ejection Compiler'!$B93="2",'Alpha Ejection Calcs'!AP93,IF($B93="3",'Alpha Ejection Calcs'!BK93,IF($B93="4",'Alpha Ejection Calcs'!CH93,-1))))</f>
        <v>36.473074156562177</v>
      </c>
      <c r="F93"/>
      <c r="G93" s="459">
        <f t="shared" si="4"/>
        <v>8.9504172281360495E-7</v>
      </c>
      <c r="H93">
        <f>IF($B93="1",'Alpha Ejection Calcs'!T93,IF('Alpha Ejection Compiler'!$B93="2",'Alpha Ejection Calcs'!AQ93,IF($B93="3",'Alpha Ejection Calcs'!BN93,IF($B93="4",'Alpha Ejection Calcs'!CL93,-1))))</f>
        <v>0.63662546245111906</v>
      </c>
      <c r="I93">
        <f>IF($B93="1",'Alpha Ejection Calcs'!U93,IF('Alpha Ejection Compiler'!$B93="2",'Alpha Ejection Calcs'!AR93,IF($B93="3",'Alpha Ejection Calcs'!BO93,IF($B93="4",'Alpha Ejection Calcs'!CM93,-1))))</f>
        <v>0.58319411675377286</v>
      </c>
      <c r="J93">
        <f>IF($B93="1",'Alpha Ejection Calcs'!V93,IF('Alpha Ejection Compiler'!$B93="2",'Alpha Ejection Calcs'!AS93,IF($B93="3",'Alpha Ejection Calcs'!BP93,IF($B93="4",'Alpha Ejection Calcs'!CN93,-1))))</f>
        <v>0.57525580606267845</v>
      </c>
      <c r="K93">
        <f>IF($B93="1",'Alpha Ejection Calcs'!W93,IF('Alpha Ejection Compiler'!$B93="2",'Alpha Ejection Calcs'!AT93,IF($B93="3",'Alpha Ejection Calcs'!BQ93,IF($B93="4",'Alpha Ejection Calcs'!CO93,-1))))</f>
        <v>0.8803829323788831</v>
      </c>
      <c r="N93" s="459">
        <f t="shared" si="5"/>
        <v>1.3006075034635196E-6</v>
      </c>
      <c r="O93">
        <f>IF($B93="1",'Alpha Ejection Calcs'!Y93,IF('Alpha Ejection Compiler'!$B93="2",'Alpha Ejection Calcs'!AV93,IF($B93="3",'Alpha Ejection Calcs'!BS93,IF($B93="4",'Alpha Ejection Calcs'!CQ93,-1))))</f>
        <v>0.696238598905349</v>
      </c>
      <c r="P93">
        <f>IF($B93="1",'Alpha Ejection Calcs'!Z93,IF('Alpha Ejection Compiler'!$B93="2",'Alpha Ejection Calcs'!AW93,IF($B93="3",'Alpha Ejection Calcs'!BT93,IF($B93="4",'Alpha Ejection Calcs'!CR93,-1))))</f>
        <v>0.65039654526303547</v>
      </c>
      <c r="Q93">
        <f>IF($B93="1",'Alpha Ejection Calcs'!AA93,IF('Alpha Ejection Compiler'!$B93="2",'Alpha Ejection Calcs'!AX93,IF($B93="3",'Alpha Ejection Calcs'!BU93,IF($B93="4",'Alpha Ejection Calcs'!CS93,-1))))</f>
        <v>0.64350138870871343</v>
      </c>
      <c r="R93">
        <f>IF($B93="1",'Alpha Ejection Calcs'!AB93,IF('Alpha Ejection Compiler'!$B93="2",'Alpha Ejection Calcs'!AY93,IF($B93="3",'Alpha Ejection Calcs'!BV93,IF($B93="4",'Alpha Ejection Calcs'!CT93,-1))))</f>
        <v>0.90361551057880318</v>
      </c>
      <c r="U93" s="459">
        <f t="shared" si="6"/>
        <v>9.8734290047875788E-7</v>
      </c>
      <c r="V93">
        <f>IF($B93="1",'Alpha Ejection Calcs'!AD93,IF('Alpha Ejection Compiler'!$B93="2",'Alpha Ejection Calcs'!BA93,IF($B93="3",'Alpha Ejection Calcs'!BX93,IF($B93="4",'Alpha Ejection Calcs'!CV93,-1))))</f>
        <v>0.66114028275255876</v>
      </c>
      <c r="W93">
        <f>IF($B93="1",'Alpha Ejection Calcs'!AE93,IF('Alpha Ejection Compiler'!$B93="2",'Alpha Ejection Calcs'!BB93,IF($B93="3",'Alpha Ejection Calcs'!BY93,IF($B93="4",'Alpha Ejection Calcs'!CW93,-1))))</f>
        <v>0.61074389114078864</v>
      </c>
      <c r="X93">
        <f>IF($B93="1",'Alpha Ejection Calcs'!AF93,IF('Alpha Ejection Compiler'!$B93="2",'Alpha Ejection Calcs'!BC93,IF($B93="3",'Alpha Ejection Calcs'!BZ93,IF($B93="4",'Alpha Ejection Calcs'!CX93,-1))))</f>
        <v>0.60306894562696034</v>
      </c>
      <c r="Y93">
        <f>IF($B93="1",'Alpha Ejection Calcs'!AG93,IF('Alpha Ejection Compiler'!$B93="2",'Alpha Ejection Calcs'!BD93,IF($B93="3",'Alpha Ejection Calcs'!CA93,IF($B93="4",'Alpha Ejection Calcs'!CY93,-1))))</f>
        <v>0.88949550111769804</v>
      </c>
      <c r="AB93" s="459">
        <f t="shared" si="7"/>
        <v>1.188727288111819E-6</v>
      </c>
      <c r="AC93">
        <f>IF($B93="1",'Alpha Ejection Calcs'!AI93,IF('Alpha Ejection Compiler'!$B93="2",'Alpha Ejection Calcs'!BF93,IF($B93="3",'Alpha Ejection Calcs'!CC93,IF($B93="4",'Alpha Ejection Calcs'!DA93,-1))))</f>
        <v>0.70086853690259443</v>
      </c>
      <c r="AD93">
        <f>IF($B93="1",'Alpha Ejection Calcs'!AJ93,IF('Alpha Ejection Compiler'!$B93="2",'Alpha Ejection Calcs'!BG93,IF($B93="3",'Alpha Ejection Calcs'!CD93,IF($B93="4",'Alpha Ejection Calcs'!DB93,-1))))</f>
        <v>0.65567157414611876</v>
      </c>
      <c r="AE93">
        <f>IF($B93="1",'Alpha Ejection Calcs'!AK93,IF('Alpha Ejection Compiler'!$B93="2",'Alpha Ejection Calcs'!BH93,IF($B93="3",'Alpha Ejection Calcs'!CE93,IF($B93="4",'Alpha Ejection Calcs'!DC93,-1))))</f>
        <v>0.6487617441313327</v>
      </c>
      <c r="AF93">
        <f>IF($B93="1",'Alpha Ejection Calcs'!AL93,IF('Alpha Ejection Compiler'!$B93="2",'Alpha Ejection Calcs'!BI93,IF($B93="3",'Alpha Ejection Calcs'!CF93,IF($B93="4",'Alpha Ejection Calcs'!DD93,-1))))</f>
        <v>0.90341617419224363</v>
      </c>
    </row>
    <row r="94" spans="1:32">
      <c r="A94" t="str">
        <f>'Picking Information'!E97</f>
        <v>sample name</v>
      </c>
      <c r="B94" s="457" t="str">
        <f>'Picking Information'!B97</f>
        <v>4</v>
      </c>
      <c r="C94" s="457"/>
      <c r="D94">
        <f>IF($B94="1",'Alpha Ejection Calcs'!M94,IF('Alpha Ejection Compiler'!$B94="2",'Alpha Ejection Calcs'!AO94,IF($B94="3",'Alpha Ejection Calcs'!BM94,IF($B94="4",'Alpha Ejection Calcs'!CJ94,-1))))</f>
        <v>279700.53837925155</v>
      </c>
      <c r="E94">
        <f>IF($B94="1",'Alpha Ejection Calcs'!S94,IF('Alpha Ejection Compiler'!$B94="2",'Alpha Ejection Calcs'!AP94,IF($B94="3",'Alpha Ejection Calcs'!BK94,IF($B94="4",'Alpha Ejection Calcs'!CH94,-1))))</f>
        <v>36.473074156562177</v>
      </c>
      <c r="F94"/>
      <c r="G94" s="459">
        <f t="shared" si="4"/>
        <v>8.9504172281360495E-7</v>
      </c>
      <c r="H94">
        <f>IF($B94="1",'Alpha Ejection Calcs'!T94,IF('Alpha Ejection Compiler'!$B94="2",'Alpha Ejection Calcs'!AQ94,IF($B94="3",'Alpha Ejection Calcs'!BN94,IF($B94="4",'Alpha Ejection Calcs'!CL94,-1))))</f>
        <v>0.63662546245111906</v>
      </c>
      <c r="I94">
        <f>IF($B94="1",'Alpha Ejection Calcs'!U94,IF('Alpha Ejection Compiler'!$B94="2",'Alpha Ejection Calcs'!AR94,IF($B94="3",'Alpha Ejection Calcs'!BO94,IF($B94="4",'Alpha Ejection Calcs'!CM94,-1))))</f>
        <v>0.58319411675377286</v>
      </c>
      <c r="J94">
        <f>IF($B94="1",'Alpha Ejection Calcs'!V94,IF('Alpha Ejection Compiler'!$B94="2",'Alpha Ejection Calcs'!AS94,IF($B94="3",'Alpha Ejection Calcs'!BP94,IF($B94="4",'Alpha Ejection Calcs'!CN94,-1))))</f>
        <v>0.57525580606267845</v>
      </c>
      <c r="K94">
        <f>IF($B94="1",'Alpha Ejection Calcs'!W94,IF('Alpha Ejection Compiler'!$B94="2",'Alpha Ejection Calcs'!AT94,IF($B94="3",'Alpha Ejection Calcs'!BQ94,IF($B94="4",'Alpha Ejection Calcs'!CO94,-1))))</f>
        <v>0.8803829323788831</v>
      </c>
      <c r="N94" s="459">
        <f t="shared" si="5"/>
        <v>1.3006075034635196E-6</v>
      </c>
      <c r="O94">
        <f>IF($B94="1",'Alpha Ejection Calcs'!Y94,IF('Alpha Ejection Compiler'!$B94="2",'Alpha Ejection Calcs'!AV94,IF($B94="3",'Alpha Ejection Calcs'!BS94,IF($B94="4",'Alpha Ejection Calcs'!CQ94,-1))))</f>
        <v>0.696238598905349</v>
      </c>
      <c r="P94">
        <f>IF($B94="1",'Alpha Ejection Calcs'!Z94,IF('Alpha Ejection Compiler'!$B94="2",'Alpha Ejection Calcs'!AW94,IF($B94="3",'Alpha Ejection Calcs'!BT94,IF($B94="4",'Alpha Ejection Calcs'!CR94,-1))))</f>
        <v>0.65039654526303547</v>
      </c>
      <c r="Q94">
        <f>IF($B94="1",'Alpha Ejection Calcs'!AA94,IF('Alpha Ejection Compiler'!$B94="2",'Alpha Ejection Calcs'!AX94,IF($B94="3",'Alpha Ejection Calcs'!BU94,IF($B94="4",'Alpha Ejection Calcs'!CS94,-1))))</f>
        <v>0.64350138870871343</v>
      </c>
      <c r="R94">
        <f>IF($B94="1",'Alpha Ejection Calcs'!AB94,IF('Alpha Ejection Compiler'!$B94="2",'Alpha Ejection Calcs'!AY94,IF($B94="3",'Alpha Ejection Calcs'!BV94,IF($B94="4",'Alpha Ejection Calcs'!CT94,-1))))</f>
        <v>0.90361551057880318</v>
      </c>
      <c r="U94" s="459">
        <f t="shared" si="6"/>
        <v>9.8734290047875788E-7</v>
      </c>
      <c r="V94">
        <f>IF($B94="1",'Alpha Ejection Calcs'!AD94,IF('Alpha Ejection Compiler'!$B94="2",'Alpha Ejection Calcs'!BA94,IF($B94="3",'Alpha Ejection Calcs'!BX94,IF($B94="4",'Alpha Ejection Calcs'!CV94,-1))))</f>
        <v>0.66114028275255876</v>
      </c>
      <c r="W94">
        <f>IF($B94="1",'Alpha Ejection Calcs'!AE94,IF('Alpha Ejection Compiler'!$B94="2",'Alpha Ejection Calcs'!BB94,IF($B94="3",'Alpha Ejection Calcs'!BY94,IF($B94="4",'Alpha Ejection Calcs'!CW94,-1))))</f>
        <v>0.61074389114078864</v>
      </c>
      <c r="X94">
        <f>IF($B94="1",'Alpha Ejection Calcs'!AF94,IF('Alpha Ejection Compiler'!$B94="2",'Alpha Ejection Calcs'!BC94,IF($B94="3",'Alpha Ejection Calcs'!BZ94,IF($B94="4",'Alpha Ejection Calcs'!CX94,-1))))</f>
        <v>0.60306894562696034</v>
      </c>
      <c r="Y94">
        <f>IF($B94="1",'Alpha Ejection Calcs'!AG94,IF('Alpha Ejection Compiler'!$B94="2",'Alpha Ejection Calcs'!BD94,IF($B94="3",'Alpha Ejection Calcs'!CA94,IF($B94="4",'Alpha Ejection Calcs'!CY94,-1))))</f>
        <v>0.88949550111769804</v>
      </c>
      <c r="AB94" s="459">
        <f t="shared" si="7"/>
        <v>1.188727288111819E-6</v>
      </c>
      <c r="AC94">
        <f>IF($B94="1",'Alpha Ejection Calcs'!AI94,IF('Alpha Ejection Compiler'!$B94="2",'Alpha Ejection Calcs'!BF94,IF($B94="3",'Alpha Ejection Calcs'!CC94,IF($B94="4",'Alpha Ejection Calcs'!DA94,-1))))</f>
        <v>0.70086853690259443</v>
      </c>
      <c r="AD94">
        <f>IF($B94="1",'Alpha Ejection Calcs'!AJ94,IF('Alpha Ejection Compiler'!$B94="2",'Alpha Ejection Calcs'!BG94,IF($B94="3",'Alpha Ejection Calcs'!CD94,IF($B94="4",'Alpha Ejection Calcs'!DB94,-1))))</f>
        <v>0.65567157414611876</v>
      </c>
      <c r="AE94">
        <f>IF($B94="1",'Alpha Ejection Calcs'!AK94,IF('Alpha Ejection Compiler'!$B94="2",'Alpha Ejection Calcs'!BH94,IF($B94="3",'Alpha Ejection Calcs'!CE94,IF($B94="4",'Alpha Ejection Calcs'!DC94,-1))))</f>
        <v>0.6487617441313327</v>
      </c>
      <c r="AF94">
        <f>IF($B94="1",'Alpha Ejection Calcs'!AL94,IF('Alpha Ejection Compiler'!$B94="2",'Alpha Ejection Calcs'!BI94,IF($B94="3",'Alpha Ejection Calcs'!CF94,IF($B94="4",'Alpha Ejection Calcs'!DD94,-1))))</f>
        <v>0.90341617419224363</v>
      </c>
    </row>
    <row r="95" spans="1:32">
      <c r="A95" t="str">
        <f>'Picking Information'!E98</f>
        <v>sample name</v>
      </c>
      <c r="B95" s="457" t="str">
        <f>'Picking Information'!B98</f>
        <v>4</v>
      </c>
      <c r="C95" s="457"/>
      <c r="D95">
        <f>IF($B95="1",'Alpha Ejection Calcs'!M95,IF('Alpha Ejection Compiler'!$B95="2",'Alpha Ejection Calcs'!AO95,IF($B95="3",'Alpha Ejection Calcs'!BM95,IF($B95="4",'Alpha Ejection Calcs'!CJ95,-1))))</f>
        <v>279700.53837925155</v>
      </c>
      <c r="E95">
        <f>IF($B95="1",'Alpha Ejection Calcs'!S95,IF('Alpha Ejection Compiler'!$B95="2",'Alpha Ejection Calcs'!AP95,IF($B95="3",'Alpha Ejection Calcs'!BK95,IF($B95="4",'Alpha Ejection Calcs'!CH95,-1))))</f>
        <v>36.473074156562177</v>
      </c>
      <c r="F95"/>
      <c r="G95" s="459">
        <f t="shared" si="4"/>
        <v>8.9504172281360495E-7</v>
      </c>
      <c r="H95">
        <f>IF($B95="1",'Alpha Ejection Calcs'!T95,IF('Alpha Ejection Compiler'!$B95="2",'Alpha Ejection Calcs'!AQ95,IF($B95="3",'Alpha Ejection Calcs'!BN95,IF($B95="4",'Alpha Ejection Calcs'!CL95,-1))))</f>
        <v>0.63662546245111906</v>
      </c>
      <c r="I95">
        <f>IF($B95="1",'Alpha Ejection Calcs'!U95,IF('Alpha Ejection Compiler'!$B95="2",'Alpha Ejection Calcs'!AR95,IF($B95="3",'Alpha Ejection Calcs'!BO95,IF($B95="4",'Alpha Ejection Calcs'!CM95,-1))))</f>
        <v>0.58319411675377286</v>
      </c>
      <c r="J95">
        <f>IF($B95="1",'Alpha Ejection Calcs'!V95,IF('Alpha Ejection Compiler'!$B95="2",'Alpha Ejection Calcs'!AS95,IF($B95="3",'Alpha Ejection Calcs'!BP95,IF($B95="4",'Alpha Ejection Calcs'!CN95,-1))))</f>
        <v>0.57525580606267845</v>
      </c>
      <c r="K95">
        <f>IF($B95="1",'Alpha Ejection Calcs'!W95,IF('Alpha Ejection Compiler'!$B95="2",'Alpha Ejection Calcs'!AT95,IF($B95="3",'Alpha Ejection Calcs'!BQ95,IF($B95="4",'Alpha Ejection Calcs'!CO95,-1))))</f>
        <v>0.8803829323788831</v>
      </c>
      <c r="N95" s="459">
        <f t="shared" si="5"/>
        <v>1.3006075034635196E-6</v>
      </c>
      <c r="O95">
        <f>IF($B95="1",'Alpha Ejection Calcs'!Y95,IF('Alpha Ejection Compiler'!$B95="2",'Alpha Ejection Calcs'!AV95,IF($B95="3",'Alpha Ejection Calcs'!BS95,IF($B95="4",'Alpha Ejection Calcs'!CQ95,-1))))</f>
        <v>0.696238598905349</v>
      </c>
      <c r="P95">
        <f>IF($B95="1",'Alpha Ejection Calcs'!Z95,IF('Alpha Ejection Compiler'!$B95="2",'Alpha Ejection Calcs'!AW95,IF($B95="3",'Alpha Ejection Calcs'!BT95,IF($B95="4",'Alpha Ejection Calcs'!CR95,-1))))</f>
        <v>0.65039654526303547</v>
      </c>
      <c r="Q95">
        <f>IF($B95="1",'Alpha Ejection Calcs'!AA95,IF('Alpha Ejection Compiler'!$B95="2",'Alpha Ejection Calcs'!AX95,IF($B95="3",'Alpha Ejection Calcs'!BU95,IF($B95="4",'Alpha Ejection Calcs'!CS95,-1))))</f>
        <v>0.64350138870871343</v>
      </c>
      <c r="R95">
        <f>IF($B95="1",'Alpha Ejection Calcs'!AB95,IF('Alpha Ejection Compiler'!$B95="2",'Alpha Ejection Calcs'!AY95,IF($B95="3",'Alpha Ejection Calcs'!BV95,IF($B95="4",'Alpha Ejection Calcs'!CT95,-1))))</f>
        <v>0.90361551057880318</v>
      </c>
      <c r="U95" s="459">
        <f t="shared" si="6"/>
        <v>9.8734290047875788E-7</v>
      </c>
      <c r="V95">
        <f>IF($B95="1",'Alpha Ejection Calcs'!AD95,IF('Alpha Ejection Compiler'!$B95="2",'Alpha Ejection Calcs'!BA95,IF($B95="3",'Alpha Ejection Calcs'!BX95,IF($B95="4",'Alpha Ejection Calcs'!CV95,-1))))</f>
        <v>0.66114028275255876</v>
      </c>
      <c r="W95">
        <f>IF($B95="1",'Alpha Ejection Calcs'!AE95,IF('Alpha Ejection Compiler'!$B95="2",'Alpha Ejection Calcs'!BB95,IF($B95="3",'Alpha Ejection Calcs'!BY95,IF($B95="4",'Alpha Ejection Calcs'!CW95,-1))))</f>
        <v>0.61074389114078864</v>
      </c>
      <c r="X95">
        <f>IF($B95="1",'Alpha Ejection Calcs'!AF95,IF('Alpha Ejection Compiler'!$B95="2",'Alpha Ejection Calcs'!BC95,IF($B95="3",'Alpha Ejection Calcs'!BZ95,IF($B95="4",'Alpha Ejection Calcs'!CX95,-1))))</f>
        <v>0.60306894562696034</v>
      </c>
      <c r="Y95">
        <f>IF($B95="1",'Alpha Ejection Calcs'!AG95,IF('Alpha Ejection Compiler'!$B95="2",'Alpha Ejection Calcs'!BD95,IF($B95="3",'Alpha Ejection Calcs'!CA95,IF($B95="4",'Alpha Ejection Calcs'!CY95,-1))))</f>
        <v>0.88949550111769804</v>
      </c>
      <c r="AB95" s="459">
        <f t="shared" si="7"/>
        <v>1.188727288111819E-6</v>
      </c>
      <c r="AC95">
        <f>IF($B95="1",'Alpha Ejection Calcs'!AI95,IF('Alpha Ejection Compiler'!$B95="2",'Alpha Ejection Calcs'!BF95,IF($B95="3",'Alpha Ejection Calcs'!CC95,IF($B95="4",'Alpha Ejection Calcs'!DA95,-1))))</f>
        <v>0.70086853690259443</v>
      </c>
      <c r="AD95">
        <f>IF($B95="1",'Alpha Ejection Calcs'!AJ95,IF('Alpha Ejection Compiler'!$B95="2",'Alpha Ejection Calcs'!BG95,IF($B95="3",'Alpha Ejection Calcs'!CD95,IF($B95="4",'Alpha Ejection Calcs'!DB95,-1))))</f>
        <v>0.65567157414611876</v>
      </c>
      <c r="AE95">
        <f>IF($B95="1",'Alpha Ejection Calcs'!AK95,IF('Alpha Ejection Compiler'!$B95="2",'Alpha Ejection Calcs'!BH95,IF($B95="3",'Alpha Ejection Calcs'!CE95,IF($B95="4",'Alpha Ejection Calcs'!DC95,-1))))</f>
        <v>0.6487617441313327</v>
      </c>
      <c r="AF95">
        <f>IF($B95="1",'Alpha Ejection Calcs'!AL95,IF('Alpha Ejection Compiler'!$B95="2",'Alpha Ejection Calcs'!BI95,IF($B95="3",'Alpha Ejection Calcs'!CF95,IF($B95="4",'Alpha Ejection Calcs'!DD95,-1))))</f>
        <v>0.90341617419224363</v>
      </c>
    </row>
    <row r="96" spans="1:32">
      <c r="A96" t="str">
        <f>'Picking Information'!E99</f>
        <v>sample name</v>
      </c>
      <c r="B96" s="457" t="str">
        <f>'Picking Information'!B99</f>
        <v>4</v>
      </c>
      <c r="C96" s="457"/>
      <c r="D96">
        <f>IF($B96="1",'Alpha Ejection Calcs'!M96,IF('Alpha Ejection Compiler'!$B96="2",'Alpha Ejection Calcs'!AO96,IF($B96="3",'Alpha Ejection Calcs'!BM96,IF($B96="4",'Alpha Ejection Calcs'!CJ96,-1))))</f>
        <v>279700.53837925155</v>
      </c>
      <c r="E96">
        <f>IF($B96="1",'Alpha Ejection Calcs'!S96,IF('Alpha Ejection Compiler'!$B96="2",'Alpha Ejection Calcs'!AP96,IF($B96="3",'Alpha Ejection Calcs'!BK96,IF($B96="4",'Alpha Ejection Calcs'!CH96,-1))))</f>
        <v>36.473074156562177</v>
      </c>
      <c r="F96"/>
      <c r="G96" s="459">
        <f t="shared" si="4"/>
        <v>8.9504172281360495E-7</v>
      </c>
      <c r="H96">
        <f>IF($B96="1",'Alpha Ejection Calcs'!T96,IF('Alpha Ejection Compiler'!$B96="2",'Alpha Ejection Calcs'!AQ96,IF($B96="3",'Alpha Ejection Calcs'!BN96,IF($B96="4",'Alpha Ejection Calcs'!CL96,-1))))</f>
        <v>0.63662546245111906</v>
      </c>
      <c r="I96">
        <f>IF($B96="1",'Alpha Ejection Calcs'!U96,IF('Alpha Ejection Compiler'!$B96="2",'Alpha Ejection Calcs'!AR96,IF($B96="3",'Alpha Ejection Calcs'!BO96,IF($B96="4",'Alpha Ejection Calcs'!CM96,-1))))</f>
        <v>0.58319411675377286</v>
      </c>
      <c r="J96">
        <f>IF($B96="1",'Alpha Ejection Calcs'!V96,IF('Alpha Ejection Compiler'!$B96="2",'Alpha Ejection Calcs'!AS96,IF($B96="3",'Alpha Ejection Calcs'!BP96,IF($B96="4",'Alpha Ejection Calcs'!CN96,-1))))</f>
        <v>0.57525580606267845</v>
      </c>
      <c r="K96">
        <f>IF($B96="1",'Alpha Ejection Calcs'!W96,IF('Alpha Ejection Compiler'!$B96="2",'Alpha Ejection Calcs'!AT96,IF($B96="3",'Alpha Ejection Calcs'!BQ96,IF($B96="4",'Alpha Ejection Calcs'!CO96,-1))))</f>
        <v>0.8803829323788831</v>
      </c>
      <c r="N96" s="459">
        <f t="shared" si="5"/>
        <v>1.3006075034635196E-6</v>
      </c>
      <c r="O96">
        <f>IF($B96="1",'Alpha Ejection Calcs'!Y96,IF('Alpha Ejection Compiler'!$B96="2",'Alpha Ejection Calcs'!AV96,IF($B96="3",'Alpha Ejection Calcs'!BS96,IF($B96="4",'Alpha Ejection Calcs'!CQ96,-1))))</f>
        <v>0.696238598905349</v>
      </c>
      <c r="P96">
        <f>IF($B96="1",'Alpha Ejection Calcs'!Z96,IF('Alpha Ejection Compiler'!$B96="2",'Alpha Ejection Calcs'!AW96,IF($B96="3",'Alpha Ejection Calcs'!BT96,IF($B96="4",'Alpha Ejection Calcs'!CR96,-1))))</f>
        <v>0.65039654526303547</v>
      </c>
      <c r="Q96">
        <f>IF($B96="1",'Alpha Ejection Calcs'!AA96,IF('Alpha Ejection Compiler'!$B96="2",'Alpha Ejection Calcs'!AX96,IF($B96="3",'Alpha Ejection Calcs'!BU96,IF($B96="4",'Alpha Ejection Calcs'!CS96,-1))))</f>
        <v>0.64350138870871343</v>
      </c>
      <c r="R96">
        <f>IF($B96="1",'Alpha Ejection Calcs'!AB96,IF('Alpha Ejection Compiler'!$B96="2",'Alpha Ejection Calcs'!AY96,IF($B96="3",'Alpha Ejection Calcs'!BV96,IF($B96="4",'Alpha Ejection Calcs'!CT96,-1))))</f>
        <v>0.90361551057880318</v>
      </c>
      <c r="U96" s="459">
        <f t="shared" si="6"/>
        <v>9.8734290047875788E-7</v>
      </c>
      <c r="V96">
        <f>IF($B96="1",'Alpha Ejection Calcs'!AD96,IF('Alpha Ejection Compiler'!$B96="2",'Alpha Ejection Calcs'!BA96,IF($B96="3",'Alpha Ejection Calcs'!BX96,IF($B96="4",'Alpha Ejection Calcs'!CV96,-1))))</f>
        <v>0.66114028275255876</v>
      </c>
      <c r="W96">
        <f>IF($B96="1",'Alpha Ejection Calcs'!AE96,IF('Alpha Ejection Compiler'!$B96="2",'Alpha Ejection Calcs'!BB96,IF($B96="3",'Alpha Ejection Calcs'!BY96,IF($B96="4",'Alpha Ejection Calcs'!CW96,-1))))</f>
        <v>0.61074389114078864</v>
      </c>
      <c r="X96">
        <f>IF($B96="1",'Alpha Ejection Calcs'!AF96,IF('Alpha Ejection Compiler'!$B96="2",'Alpha Ejection Calcs'!BC96,IF($B96="3",'Alpha Ejection Calcs'!BZ96,IF($B96="4",'Alpha Ejection Calcs'!CX96,-1))))</f>
        <v>0.60306894562696034</v>
      </c>
      <c r="Y96">
        <f>IF($B96="1",'Alpha Ejection Calcs'!AG96,IF('Alpha Ejection Compiler'!$B96="2",'Alpha Ejection Calcs'!BD96,IF($B96="3",'Alpha Ejection Calcs'!CA96,IF($B96="4",'Alpha Ejection Calcs'!CY96,-1))))</f>
        <v>0.88949550111769804</v>
      </c>
      <c r="AB96" s="459">
        <f t="shared" si="7"/>
        <v>1.188727288111819E-6</v>
      </c>
      <c r="AC96">
        <f>IF($B96="1",'Alpha Ejection Calcs'!AI96,IF('Alpha Ejection Compiler'!$B96="2",'Alpha Ejection Calcs'!BF96,IF($B96="3",'Alpha Ejection Calcs'!CC96,IF($B96="4",'Alpha Ejection Calcs'!DA96,-1))))</f>
        <v>0.70086853690259443</v>
      </c>
      <c r="AD96">
        <f>IF($B96="1",'Alpha Ejection Calcs'!AJ96,IF('Alpha Ejection Compiler'!$B96="2",'Alpha Ejection Calcs'!BG96,IF($B96="3",'Alpha Ejection Calcs'!CD96,IF($B96="4",'Alpha Ejection Calcs'!DB96,-1))))</f>
        <v>0.65567157414611876</v>
      </c>
      <c r="AE96">
        <f>IF($B96="1",'Alpha Ejection Calcs'!AK96,IF('Alpha Ejection Compiler'!$B96="2",'Alpha Ejection Calcs'!BH96,IF($B96="3",'Alpha Ejection Calcs'!CE96,IF($B96="4",'Alpha Ejection Calcs'!DC96,-1))))</f>
        <v>0.6487617441313327</v>
      </c>
      <c r="AF96">
        <f>IF($B96="1",'Alpha Ejection Calcs'!AL96,IF('Alpha Ejection Compiler'!$B96="2",'Alpha Ejection Calcs'!BI96,IF($B96="3",'Alpha Ejection Calcs'!CF96,IF($B96="4",'Alpha Ejection Calcs'!DD96,-1))))</f>
        <v>0.90341617419224363</v>
      </c>
    </row>
    <row r="97" spans="1:32">
      <c r="A97" t="str">
        <f>'Picking Information'!E100</f>
        <v>sample name</v>
      </c>
      <c r="B97" s="457" t="str">
        <f>'Picking Information'!B100</f>
        <v>4</v>
      </c>
      <c r="C97" s="457"/>
      <c r="D97">
        <f>IF($B97="1",'Alpha Ejection Calcs'!M97,IF('Alpha Ejection Compiler'!$B97="2",'Alpha Ejection Calcs'!AO97,IF($B97="3",'Alpha Ejection Calcs'!BM97,IF($B97="4",'Alpha Ejection Calcs'!CJ97,-1))))</f>
        <v>279700.53837925155</v>
      </c>
      <c r="E97">
        <f>IF($B97="1",'Alpha Ejection Calcs'!S97,IF('Alpha Ejection Compiler'!$B97="2",'Alpha Ejection Calcs'!AP97,IF($B97="3",'Alpha Ejection Calcs'!BK97,IF($B97="4",'Alpha Ejection Calcs'!CH97,-1))))</f>
        <v>36.473074156562177</v>
      </c>
      <c r="F97"/>
      <c r="G97" s="459">
        <f t="shared" si="4"/>
        <v>8.9504172281360495E-7</v>
      </c>
      <c r="H97">
        <f>IF($B97="1",'Alpha Ejection Calcs'!T97,IF('Alpha Ejection Compiler'!$B97="2",'Alpha Ejection Calcs'!AQ97,IF($B97="3",'Alpha Ejection Calcs'!BN97,IF($B97="4",'Alpha Ejection Calcs'!CL97,-1))))</f>
        <v>0.63662546245111906</v>
      </c>
      <c r="I97">
        <f>IF($B97="1",'Alpha Ejection Calcs'!U97,IF('Alpha Ejection Compiler'!$B97="2",'Alpha Ejection Calcs'!AR97,IF($B97="3",'Alpha Ejection Calcs'!BO97,IF($B97="4",'Alpha Ejection Calcs'!CM97,-1))))</f>
        <v>0.58319411675377286</v>
      </c>
      <c r="J97">
        <f>IF($B97="1",'Alpha Ejection Calcs'!V97,IF('Alpha Ejection Compiler'!$B97="2",'Alpha Ejection Calcs'!AS97,IF($B97="3",'Alpha Ejection Calcs'!BP97,IF($B97="4",'Alpha Ejection Calcs'!CN97,-1))))</f>
        <v>0.57525580606267845</v>
      </c>
      <c r="K97">
        <f>IF($B97="1",'Alpha Ejection Calcs'!W97,IF('Alpha Ejection Compiler'!$B97="2",'Alpha Ejection Calcs'!AT97,IF($B97="3",'Alpha Ejection Calcs'!BQ97,IF($B97="4",'Alpha Ejection Calcs'!CO97,-1))))</f>
        <v>0.8803829323788831</v>
      </c>
      <c r="N97" s="459">
        <f t="shared" si="5"/>
        <v>1.3006075034635196E-6</v>
      </c>
      <c r="O97">
        <f>IF($B97="1",'Alpha Ejection Calcs'!Y97,IF('Alpha Ejection Compiler'!$B97="2",'Alpha Ejection Calcs'!AV97,IF($B97="3",'Alpha Ejection Calcs'!BS97,IF($B97="4",'Alpha Ejection Calcs'!CQ97,-1))))</f>
        <v>0.696238598905349</v>
      </c>
      <c r="P97">
        <f>IF($B97="1",'Alpha Ejection Calcs'!Z97,IF('Alpha Ejection Compiler'!$B97="2",'Alpha Ejection Calcs'!AW97,IF($B97="3",'Alpha Ejection Calcs'!BT97,IF($B97="4",'Alpha Ejection Calcs'!CR97,-1))))</f>
        <v>0.65039654526303547</v>
      </c>
      <c r="Q97">
        <f>IF($B97="1",'Alpha Ejection Calcs'!AA97,IF('Alpha Ejection Compiler'!$B97="2",'Alpha Ejection Calcs'!AX97,IF($B97="3",'Alpha Ejection Calcs'!BU97,IF($B97="4",'Alpha Ejection Calcs'!CS97,-1))))</f>
        <v>0.64350138870871343</v>
      </c>
      <c r="R97">
        <f>IF($B97="1",'Alpha Ejection Calcs'!AB97,IF('Alpha Ejection Compiler'!$B97="2",'Alpha Ejection Calcs'!AY97,IF($B97="3",'Alpha Ejection Calcs'!BV97,IF($B97="4",'Alpha Ejection Calcs'!CT97,-1))))</f>
        <v>0.90361551057880318</v>
      </c>
      <c r="U97" s="459">
        <f t="shared" si="6"/>
        <v>9.8734290047875788E-7</v>
      </c>
      <c r="V97">
        <f>IF($B97="1",'Alpha Ejection Calcs'!AD97,IF('Alpha Ejection Compiler'!$B97="2",'Alpha Ejection Calcs'!BA97,IF($B97="3",'Alpha Ejection Calcs'!BX97,IF($B97="4",'Alpha Ejection Calcs'!CV97,-1))))</f>
        <v>0.66114028275255876</v>
      </c>
      <c r="W97">
        <f>IF($B97="1",'Alpha Ejection Calcs'!AE97,IF('Alpha Ejection Compiler'!$B97="2",'Alpha Ejection Calcs'!BB97,IF($B97="3",'Alpha Ejection Calcs'!BY97,IF($B97="4",'Alpha Ejection Calcs'!CW97,-1))))</f>
        <v>0.61074389114078864</v>
      </c>
      <c r="X97">
        <f>IF($B97="1",'Alpha Ejection Calcs'!AF97,IF('Alpha Ejection Compiler'!$B97="2",'Alpha Ejection Calcs'!BC97,IF($B97="3",'Alpha Ejection Calcs'!BZ97,IF($B97="4",'Alpha Ejection Calcs'!CX97,-1))))</f>
        <v>0.60306894562696034</v>
      </c>
      <c r="Y97">
        <f>IF($B97="1",'Alpha Ejection Calcs'!AG97,IF('Alpha Ejection Compiler'!$B97="2",'Alpha Ejection Calcs'!BD97,IF($B97="3",'Alpha Ejection Calcs'!CA97,IF($B97="4",'Alpha Ejection Calcs'!CY97,-1))))</f>
        <v>0.88949550111769804</v>
      </c>
      <c r="AB97" s="459">
        <f t="shared" si="7"/>
        <v>1.188727288111819E-6</v>
      </c>
      <c r="AC97">
        <f>IF($B97="1",'Alpha Ejection Calcs'!AI97,IF('Alpha Ejection Compiler'!$B97="2",'Alpha Ejection Calcs'!BF97,IF($B97="3",'Alpha Ejection Calcs'!CC97,IF($B97="4",'Alpha Ejection Calcs'!DA97,-1))))</f>
        <v>0.70086853690259443</v>
      </c>
      <c r="AD97">
        <f>IF($B97="1",'Alpha Ejection Calcs'!AJ97,IF('Alpha Ejection Compiler'!$B97="2",'Alpha Ejection Calcs'!BG97,IF($B97="3",'Alpha Ejection Calcs'!CD97,IF($B97="4",'Alpha Ejection Calcs'!DB97,-1))))</f>
        <v>0.65567157414611876</v>
      </c>
      <c r="AE97">
        <f>IF($B97="1",'Alpha Ejection Calcs'!AK97,IF('Alpha Ejection Compiler'!$B97="2",'Alpha Ejection Calcs'!BH97,IF($B97="3",'Alpha Ejection Calcs'!CE97,IF($B97="4",'Alpha Ejection Calcs'!DC97,-1))))</f>
        <v>0.6487617441313327</v>
      </c>
      <c r="AF97">
        <f>IF($B97="1",'Alpha Ejection Calcs'!AL97,IF('Alpha Ejection Compiler'!$B97="2",'Alpha Ejection Calcs'!BI97,IF($B97="3",'Alpha Ejection Calcs'!CF97,IF($B97="4",'Alpha Ejection Calcs'!DD97,-1))))</f>
        <v>0.90341617419224363</v>
      </c>
    </row>
    <row r="98" spans="1:32">
      <c r="A98" t="str">
        <f>'Picking Information'!E101</f>
        <v>sample name</v>
      </c>
      <c r="B98" s="457" t="str">
        <f>'Picking Information'!B101</f>
        <v>4</v>
      </c>
      <c r="C98" s="457"/>
      <c r="D98">
        <f>IF($B98="1",'Alpha Ejection Calcs'!M98,IF('Alpha Ejection Compiler'!$B98="2",'Alpha Ejection Calcs'!AO98,IF($B98="3",'Alpha Ejection Calcs'!BM98,IF($B98="4",'Alpha Ejection Calcs'!CJ98,-1))))</f>
        <v>279700.53837925155</v>
      </c>
      <c r="E98">
        <f>IF($B98="1",'Alpha Ejection Calcs'!S98,IF('Alpha Ejection Compiler'!$B98="2",'Alpha Ejection Calcs'!AP98,IF($B98="3",'Alpha Ejection Calcs'!BK98,IF($B98="4",'Alpha Ejection Calcs'!CH98,-1))))</f>
        <v>36.473074156562177</v>
      </c>
      <c r="F98"/>
      <c r="G98" s="459">
        <f t="shared" si="4"/>
        <v>8.9504172281360495E-7</v>
      </c>
      <c r="H98">
        <f>IF($B98="1",'Alpha Ejection Calcs'!T98,IF('Alpha Ejection Compiler'!$B98="2",'Alpha Ejection Calcs'!AQ98,IF($B98="3",'Alpha Ejection Calcs'!BN98,IF($B98="4",'Alpha Ejection Calcs'!CL98,-1))))</f>
        <v>0.63662546245111906</v>
      </c>
      <c r="I98">
        <f>IF($B98="1",'Alpha Ejection Calcs'!U98,IF('Alpha Ejection Compiler'!$B98="2",'Alpha Ejection Calcs'!AR98,IF($B98="3",'Alpha Ejection Calcs'!BO98,IF($B98="4",'Alpha Ejection Calcs'!CM98,-1))))</f>
        <v>0.58319411675377286</v>
      </c>
      <c r="J98">
        <f>IF($B98="1",'Alpha Ejection Calcs'!V98,IF('Alpha Ejection Compiler'!$B98="2",'Alpha Ejection Calcs'!AS98,IF($B98="3",'Alpha Ejection Calcs'!BP98,IF($B98="4",'Alpha Ejection Calcs'!CN98,-1))))</f>
        <v>0.57525580606267845</v>
      </c>
      <c r="K98">
        <f>IF($B98="1",'Alpha Ejection Calcs'!W98,IF('Alpha Ejection Compiler'!$B98="2",'Alpha Ejection Calcs'!AT98,IF($B98="3",'Alpha Ejection Calcs'!BQ98,IF($B98="4",'Alpha Ejection Calcs'!CO98,-1))))</f>
        <v>0.8803829323788831</v>
      </c>
      <c r="N98" s="459">
        <f t="shared" si="5"/>
        <v>1.3006075034635196E-6</v>
      </c>
      <c r="O98">
        <f>IF($B98="1",'Alpha Ejection Calcs'!Y98,IF('Alpha Ejection Compiler'!$B98="2",'Alpha Ejection Calcs'!AV98,IF($B98="3",'Alpha Ejection Calcs'!BS98,IF($B98="4",'Alpha Ejection Calcs'!CQ98,-1))))</f>
        <v>0.696238598905349</v>
      </c>
      <c r="P98">
        <f>IF($B98="1",'Alpha Ejection Calcs'!Z98,IF('Alpha Ejection Compiler'!$B98="2",'Alpha Ejection Calcs'!AW98,IF($B98="3",'Alpha Ejection Calcs'!BT98,IF($B98="4",'Alpha Ejection Calcs'!CR98,-1))))</f>
        <v>0.65039654526303547</v>
      </c>
      <c r="Q98">
        <f>IF($B98="1",'Alpha Ejection Calcs'!AA98,IF('Alpha Ejection Compiler'!$B98="2",'Alpha Ejection Calcs'!AX98,IF($B98="3",'Alpha Ejection Calcs'!BU98,IF($B98="4",'Alpha Ejection Calcs'!CS98,-1))))</f>
        <v>0.64350138870871343</v>
      </c>
      <c r="R98">
        <f>IF($B98="1",'Alpha Ejection Calcs'!AB98,IF('Alpha Ejection Compiler'!$B98="2",'Alpha Ejection Calcs'!AY98,IF($B98="3",'Alpha Ejection Calcs'!BV98,IF($B98="4",'Alpha Ejection Calcs'!CT98,-1))))</f>
        <v>0.90361551057880318</v>
      </c>
      <c r="U98" s="459">
        <f t="shared" si="6"/>
        <v>9.8734290047875788E-7</v>
      </c>
      <c r="V98">
        <f>IF($B98="1",'Alpha Ejection Calcs'!AD98,IF('Alpha Ejection Compiler'!$B98="2",'Alpha Ejection Calcs'!BA98,IF($B98="3",'Alpha Ejection Calcs'!BX98,IF($B98="4",'Alpha Ejection Calcs'!CV98,-1))))</f>
        <v>0.66114028275255876</v>
      </c>
      <c r="W98">
        <f>IF($B98="1",'Alpha Ejection Calcs'!AE98,IF('Alpha Ejection Compiler'!$B98="2",'Alpha Ejection Calcs'!BB98,IF($B98="3",'Alpha Ejection Calcs'!BY98,IF($B98="4",'Alpha Ejection Calcs'!CW98,-1))))</f>
        <v>0.61074389114078864</v>
      </c>
      <c r="X98">
        <f>IF($B98="1",'Alpha Ejection Calcs'!AF98,IF('Alpha Ejection Compiler'!$B98="2",'Alpha Ejection Calcs'!BC98,IF($B98="3",'Alpha Ejection Calcs'!BZ98,IF($B98="4",'Alpha Ejection Calcs'!CX98,-1))))</f>
        <v>0.60306894562696034</v>
      </c>
      <c r="Y98">
        <f>IF($B98="1",'Alpha Ejection Calcs'!AG98,IF('Alpha Ejection Compiler'!$B98="2",'Alpha Ejection Calcs'!BD98,IF($B98="3",'Alpha Ejection Calcs'!CA98,IF($B98="4",'Alpha Ejection Calcs'!CY98,-1))))</f>
        <v>0.88949550111769804</v>
      </c>
      <c r="AB98" s="459">
        <f t="shared" si="7"/>
        <v>1.188727288111819E-6</v>
      </c>
      <c r="AC98">
        <f>IF($B98="1",'Alpha Ejection Calcs'!AI98,IF('Alpha Ejection Compiler'!$B98="2",'Alpha Ejection Calcs'!BF98,IF($B98="3",'Alpha Ejection Calcs'!CC98,IF($B98="4",'Alpha Ejection Calcs'!DA98,-1))))</f>
        <v>0.70086853690259443</v>
      </c>
      <c r="AD98">
        <f>IF($B98="1",'Alpha Ejection Calcs'!AJ98,IF('Alpha Ejection Compiler'!$B98="2",'Alpha Ejection Calcs'!BG98,IF($B98="3",'Alpha Ejection Calcs'!CD98,IF($B98="4",'Alpha Ejection Calcs'!DB98,-1))))</f>
        <v>0.65567157414611876</v>
      </c>
      <c r="AE98">
        <f>IF($B98="1",'Alpha Ejection Calcs'!AK98,IF('Alpha Ejection Compiler'!$B98="2",'Alpha Ejection Calcs'!BH98,IF($B98="3",'Alpha Ejection Calcs'!CE98,IF($B98="4",'Alpha Ejection Calcs'!DC98,-1))))</f>
        <v>0.6487617441313327</v>
      </c>
      <c r="AF98">
        <f>IF($B98="1",'Alpha Ejection Calcs'!AL98,IF('Alpha Ejection Compiler'!$B98="2",'Alpha Ejection Calcs'!BI98,IF($B98="3",'Alpha Ejection Calcs'!CF98,IF($B98="4",'Alpha Ejection Calcs'!DD98,-1))))</f>
        <v>0.90341617419224363</v>
      </c>
    </row>
    <row r="99" spans="1:32">
      <c r="A99" t="str">
        <f>'Picking Information'!E102</f>
        <v>sample name</v>
      </c>
      <c r="B99" s="457" t="str">
        <f>'Picking Information'!B102</f>
        <v>4</v>
      </c>
      <c r="C99" s="457"/>
      <c r="D99">
        <f>IF($B99="1",'Alpha Ejection Calcs'!M99,IF('Alpha Ejection Compiler'!$B99="2",'Alpha Ejection Calcs'!AO99,IF($B99="3",'Alpha Ejection Calcs'!BM99,IF($B99="4",'Alpha Ejection Calcs'!CJ99,-1))))</f>
        <v>279700.53837925155</v>
      </c>
      <c r="E99">
        <f>IF($B99="1",'Alpha Ejection Calcs'!S99,IF('Alpha Ejection Compiler'!$B99="2",'Alpha Ejection Calcs'!AP99,IF($B99="3",'Alpha Ejection Calcs'!BK99,IF($B99="4",'Alpha Ejection Calcs'!CH99,-1))))</f>
        <v>36.473074156562177</v>
      </c>
      <c r="F99"/>
      <c r="G99" s="459">
        <f t="shared" si="4"/>
        <v>8.9504172281360495E-7</v>
      </c>
      <c r="H99">
        <f>IF($B99="1",'Alpha Ejection Calcs'!T99,IF('Alpha Ejection Compiler'!$B99="2",'Alpha Ejection Calcs'!AQ99,IF($B99="3",'Alpha Ejection Calcs'!BN99,IF($B99="4",'Alpha Ejection Calcs'!CL99,-1))))</f>
        <v>0.63662546245111906</v>
      </c>
      <c r="I99">
        <f>IF($B99="1",'Alpha Ejection Calcs'!U99,IF('Alpha Ejection Compiler'!$B99="2",'Alpha Ejection Calcs'!AR99,IF($B99="3",'Alpha Ejection Calcs'!BO99,IF($B99="4",'Alpha Ejection Calcs'!CM99,-1))))</f>
        <v>0.58319411675377286</v>
      </c>
      <c r="J99">
        <f>IF($B99="1",'Alpha Ejection Calcs'!V99,IF('Alpha Ejection Compiler'!$B99="2",'Alpha Ejection Calcs'!AS99,IF($B99="3",'Alpha Ejection Calcs'!BP99,IF($B99="4",'Alpha Ejection Calcs'!CN99,-1))))</f>
        <v>0.57525580606267845</v>
      </c>
      <c r="K99">
        <f>IF($B99="1",'Alpha Ejection Calcs'!W99,IF('Alpha Ejection Compiler'!$B99="2",'Alpha Ejection Calcs'!AT99,IF($B99="3",'Alpha Ejection Calcs'!BQ99,IF($B99="4",'Alpha Ejection Calcs'!CO99,-1))))</f>
        <v>0.8803829323788831</v>
      </c>
      <c r="N99" s="459">
        <f t="shared" si="5"/>
        <v>1.3006075034635196E-6</v>
      </c>
      <c r="O99">
        <f>IF($B99="1",'Alpha Ejection Calcs'!Y99,IF('Alpha Ejection Compiler'!$B99="2",'Alpha Ejection Calcs'!AV99,IF($B99="3",'Alpha Ejection Calcs'!BS99,IF($B99="4",'Alpha Ejection Calcs'!CQ99,-1))))</f>
        <v>0.696238598905349</v>
      </c>
      <c r="P99">
        <f>IF($B99="1",'Alpha Ejection Calcs'!Z99,IF('Alpha Ejection Compiler'!$B99="2",'Alpha Ejection Calcs'!AW99,IF($B99="3",'Alpha Ejection Calcs'!BT99,IF($B99="4",'Alpha Ejection Calcs'!CR99,-1))))</f>
        <v>0.65039654526303547</v>
      </c>
      <c r="Q99">
        <f>IF($B99="1",'Alpha Ejection Calcs'!AA99,IF('Alpha Ejection Compiler'!$B99="2",'Alpha Ejection Calcs'!AX99,IF($B99="3",'Alpha Ejection Calcs'!BU99,IF($B99="4",'Alpha Ejection Calcs'!CS99,-1))))</f>
        <v>0.64350138870871343</v>
      </c>
      <c r="R99">
        <f>IF($B99="1",'Alpha Ejection Calcs'!AB99,IF('Alpha Ejection Compiler'!$B99="2",'Alpha Ejection Calcs'!AY99,IF($B99="3",'Alpha Ejection Calcs'!BV99,IF($B99="4",'Alpha Ejection Calcs'!CT99,-1))))</f>
        <v>0.90361551057880318</v>
      </c>
      <c r="U99" s="459">
        <f t="shared" si="6"/>
        <v>9.8734290047875788E-7</v>
      </c>
      <c r="V99">
        <f>IF($B99="1",'Alpha Ejection Calcs'!AD99,IF('Alpha Ejection Compiler'!$B99="2",'Alpha Ejection Calcs'!BA99,IF($B99="3",'Alpha Ejection Calcs'!BX99,IF($B99="4",'Alpha Ejection Calcs'!CV99,-1))))</f>
        <v>0.66114028275255876</v>
      </c>
      <c r="W99">
        <f>IF($B99="1",'Alpha Ejection Calcs'!AE99,IF('Alpha Ejection Compiler'!$B99="2",'Alpha Ejection Calcs'!BB99,IF($B99="3",'Alpha Ejection Calcs'!BY99,IF($B99="4",'Alpha Ejection Calcs'!CW99,-1))))</f>
        <v>0.61074389114078864</v>
      </c>
      <c r="X99">
        <f>IF($B99="1",'Alpha Ejection Calcs'!AF99,IF('Alpha Ejection Compiler'!$B99="2",'Alpha Ejection Calcs'!BC99,IF($B99="3",'Alpha Ejection Calcs'!BZ99,IF($B99="4",'Alpha Ejection Calcs'!CX99,-1))))</f>
        <v>0.60306894562696034</v>
      </c>
      <c r="Y99">
        <f>IF($B99="1",'Alpha Ejection Calcs'!AG99,IF('Alpha Ejection Compiler'!$B99="2",'Alpha Ejection Calcs'!BD99,IF($B99="3",'Alpha Ejection Calcs'!CA99,IF($B99="4",'Alpha Ejection Calcs'!CY99,-1))))</f>
        <v>0.88949550111769804</v>
      </c>
      <c r="AB99" s="459">
        <f t="shared" si="7"/>
        <v>1.188727288111819E-6</v>
      </c>
      <c r="AC99">
        <f>IF($B99="1",'Alpha Ejection Calcs'!AI99,IF('Alpha Ejection Compiler'!$B99="2",'Alpha Ejection Calcs'!BF99,IF($B99="3",'Alpha Ejection Calcs'!CC99,IF($B99="4",'Alpha Ejection Calcs'!DA99,-1))))</f>
        <v>0.70086853690259443</v>
      </c>
      <c r="AD99">
        <f>IF($B99="1",'Alpha Ejection Calcs'!AJ99,IF('Alpha Ejection Compiler'!$B99="2",'Alpha Ejection Calcs'!BG99,IF($B99="3",'Alpha Ejection Calcs'!CD99,IF($B99="4",'Alpha Ejection Calcs'!DB99,-1))))</f>
        <v>0.65567157414611876</v>
      </c>
      <c r="AE99">
        <f>IF($B99="1",'Alpha Ejection Calcs'!AK99,IF('Alpha Ejection Compiler'!$B99="2",'Alpha Ejection Calcs'!BH99,IF($B99="3",'Alpha Ejection Calcs'!CE99,IF($B99="4",'Alpha Ejection Calcs'!DC99,-1))))</f>
        <v>0.6487617441313327</v>
      </c>
      <c r="AF99">
        <f>IF($B99="1",'Alpha Ejection Calcs'!AL99,IF('Alpha Ejection Compiler'!$B99="2",'Alpha Ejection Calcs'!BI99,IF($B99="3",'Alpha Ejection Calcs'!CF99,IF($B99="4",'Alpha Ejection Calcs'!DD99,-1))))</f>
        <v>0.90341617419224363</v>
      </c>
    </row>
    <row r="100" spans="1:32">
      <c r="A100" t="str">
        <f>'Picking Information'!E103</f>
        <v>sample name</v>
      </c>
      <c r="B100" s="457" t="str">
        <f>'Picking Information'!B103</f>
        <v>4</v>
      </c>
      <c r="C100" s="457"/>
      <c r="D100">
        <f>IF($B100="1",'Alpha Ejection Calcs'!M100,IF('Alpha Ejection Compiler'!$B100="2",'Alpha Ejection Calcs'!AO100,IF($B100="3",'Alpha Ejection Calcs'!BM100,IF($B100="4",'Alpha Ejection Calcs'!CJ100,-1))))</f>
        <v>279700.53837925155</v>
      </c>
      <c r="E100">
        <f>IF($B100="1",'Alpha Ejection Calcs'!S100,IF('Alpha Ejection Compiler'!$B100="2",'Alpha Ejection Calcs'!AP100,IF($B100="3",'Alpha Ejection Calcs'!BK100,IF($B100="4",'Alpha Ejection Calcs'!CH100,-1))))</f>
        <v>36.473074156562177</v>
      </c>
      <c r="F100"/>
      <c r="G100" s="459">
        <f t="shared" si="4"/>
        <v>8.9504172281360495E-7</v>
      </c>
      <c r="H100">
        <f>IF($B100="1",'Alpha Ejection Calcs'!T100,IF('Alpha Ejection Compiler'!$B100="2",'Alpha Ejection Calcs'!AQ100,IF($B100="3",'Alpha Ejection Calcs'!BN100,IF($B100="4",'Alpha Ejection Calcs'!CL100,-1))))</f>
        <v>0.63662546245111906</v>
      </c>
      <c r="I100">
        <f>IF($B100="1",'Alpha Ejection Calcs'!U100,IF('Alpha Ejection Compiler'!$B100="2",'Alpha Ejection Calcs'!AR100,IF($B100="3",'Alpha Ejection Calcs'!BO100,IF($B100="4",'Alpha Ejection Calcs'!CM100,-1))))</f>
        <v>0.58319411675377286</v>
      </c>
      <c r="J100">
        <f>IF($B100="1",'Alpha Ejection Calcs'!V100,IF('Alpha Ejection Compiler'!$B100="2",'Alpha Ejection Calcs'!AS100,IF($B100="3",'Alpha Ejection Calcs'!BP100,IF($B100="4",'Alpha Ejection Calcs'!CN100,-1))))</f>
        <v>0.57525580606267845</v>
      </c>
      <c r="K100">
        <f>IF($B100="1",'Alpha Ejection Calcs'!W100,IF('Alpha Ejection Compiler'!$B100="2",'Alpha Ejection Calcs'!AT100,IF($B100="3",'Alpha Ejection Calcs'!BQ100,IF($B100="4",'Alpha Ejection Calcs'!CO100,-1))))</f>
        <v>0.8803829323788831</v>
      </c>
      <c r="N100" s="459">
        <f t="shared" si="5"/>
        <v>1.3006075034635196E-6</v>
      </c>
      <c r="O100">
        <f>IF($B100="1",'Alpha Ejection Calcs'!Y100,IF('Alpha Ejection Compiler'!$B100="2",'Alpha Ejection Calcs'!AV100,IF($B100="3",'Alpha Ejection Calcs'!BS100,IF($B100="4",'Alpha Ejection Calcs'!CQ100,-1))))</f>
        <v>0.696238598905349</v>
      </c>
      <c r="P100">
        <f>IF($B100="1",'Alpha Ejection Calcs'!Z100,IF('Alpha Ejection Compiler'!$B100="2",'Alpha Ejection Calcs'!AW100,IF($B100="3",'Alpha Ejection Calcs'!BT100,IF($B100="4",'Alpha Ejection Calcs'!CR100,-1))))</f>
        <v>0.65039654526303547</v>
      </c>
      <c r="Q100">
        <f>IF($B100="1",'Alpha Ejection Calcs'!AA100,IF('Alpha Ejection Compiler'!$B100="2",'Alpha Ejection Calcs'!AX100,IF($B100="3",'Alpha Ejection Calcs'!BU100,IF($B100="4",'Alpha Ejection Calcs'!CS100,-1))))</f>
        <v>0.64350138870871343</v>
      </c>
      <c r="R100">
        <f>IF($B100="1",'Alpha Ejection Calcs'!AB100,IF('Alpha Ejection Compiler'!$B100="2",'Alpha Ejection Calcs'!AY100,IF($B100="3",'Alpha Ejection Calcs'!BV100,IF($B100="4",'Alpha Ejection Calcs'!CT100,-1))))</f>
        <v>0.90361551057880318</v>
      </c>
      <c r="U100" s="459">
        <f t="shared" si="6"/>
        <v>9.8734290047875788E-7</v>
      </c>
      <c r="V100">
        <f>IF($B100="1",'Alpha Ejection Calcs'!AD100,IF('Alpha Ejection Compiler'!$B100="2",'Alpha Ejection Calcs'!BA100,IF($B100="3",'Alpha Ejection Calcs'!BX100,IF($B100="4",'Alpha Ejection Calcs'!CV100,-1))))</f>
        <v>0.66114028275255876</v>
      </c>
      <c r="W100">
        <f>IF($B100="1",'Alpha Ejection Calcs'!AE100,IF('Alpha Ejection Compiler'!$B100="2",'Alpha Ejection Calcs'!BB100,IF($B100="3",'Alpha Ejection Calcs'!BY100,IF($B100="4",'Alpha Ejection Calcs'!CW100,-1))))</f>
        <v>0.61074389114078864</v>
      </c>
      <c r="X100">
        <f>IF($B100="1",'Alpha Ejection Calcs'!AF100,IF('Alpha Ejection Compiler'!$B100="2",'Alpha Ejection Calcs'!BC100,IF($B100="3",'Alpha Ejection Calcs'!BZ100,IF($B100="4",'Alpha Ejection Calcs'!CX100,-1))))</f>
        <v>0.60306894562696034</v>
      </c>
      <c r="Y100">
        <f>IF($B100="1",'Alpha Ejection Calcs'!AG100,IF('Alpha Ejection Compiler'!$B100="2",'Alpha Ejection Calcs'!BD100,IF($B100="3",'Alpha Ejection Calcs'!CA100,IF($B100="4",'Alpha Ejection Calcs'!CY100,-1))))</f>
        <v>0.88949550111769804</v>
      </c>
      <c r="AB100" s="459">
        <f t="shared" si="7"/>
        <v>1.188727288111819E-6</v>
      </c>
      <c r="AC100">
        <f>IF($B100="1",'Alpha Ejection Calcs'!AI100,IF('Alpha Ejection Compiler'!$B100="2",'Alpha Ejection Calcs'!BF100,IF($B100="3",'Alpha Ejection Calcs'!CC100,IF($B100="4",'Alpha Ejection Calcs'!DA100,-1))))</f>
        <v>0.70086853690259443</v>
      </c>
      <c r="AD100">
        <f>IF($B100="1",'Alpha Ejection Calcs'!AJ100,IF('Alpha Ejection Compiler'!$B100="2",'Alpha Ejection Calcs'!BG100,IF($B100="3",'Alpha Ejection Calcs'!CD100,IF($B100="4",'Alpha Ejection Calcs'!DB100,-1))))</f>
        <v>0.65567157414611876</v>
      </c>
      <c r="AE100">
        <f>IF($B100="1",'Alpha Ejection Calcs'!AK100,IF('Alpha Ejection Compiler'!$B100="2",'Alpha Ejection Calcs'!BH100,IF($B100="3",'Alpha Ejection Calcs'!CE100,IF($B100="4",'Alpha Ejection Calcs'!DC100,-1))))</f>
        <v>0.6487617441313327</v>
      </c>
      <c r="AF100">
        <f>IF($B100="1",'Alpha Ejection Calcs'!AL100,IF('Alpha Ejection Compiler'!$B100="2",'Alpha Ejection Calcs'!BI100,IF($B100="3",'Alpha Ejection Calcs'!CF100,IF($B100="4",'Alpha Ejection Calcs'!DD100,-1))))</f>
        <v>0.90341617419224363</v>
      </c>
    </row>
    <row r="101" spans="1:32">
      <c r="A101" t="str">
        <f>'Picking Information'!E104</f>
        <v>sample name</v>
      </c>
      <c r="B101" s="457" t="str">
        <f>'Picking Information'!B104</f>
        <v>4</v>
      </c>
      <c r="C101" s="457"/>
      <c r="D101">
        <f>IF($B101="1",'Alpha Ejection Calcs'!M101,IF('Alpha Ejection Compiler'!$B101="2",'Alpha Ejection Calcs'!AO101,IF($B101="3",'Alpha Ejection Calcs'!BM101,IF($B101="4",'Alpha Ejection Calcs'!CJ101,-1))))</f>
        <v>279700.53837925155</v>
      </c>
      <c r="E101">
        <f>IF($B101="1",'Alpha Ejection Calcs'!S101,IF('Alpha Ejection Compiler'!$B101="2",'Alpha Ejection Calcs'!AP101,IF($B101="3",'Alpha Ejection Calcs'!BK101,IF($B101="4",'Alpha Ejection Calcs'!CH101,-1))))</f>
        <v>36.473074156562177</v>
      </c>
      <c r="F101"/>
      <c r="G101" s="459">
        <f t="shared" si="4"/>
        <v>8.9504172281360495E-7</v>
      </c>
      <c r="H101">
        <f>IF($B101="1",'Alpha Ejection Calcs'!T101,IF('Alpha Ejection Compiler'!$B101="2",'Alpha Ejection Calcs'!AQ101,IF($B101="3",'Alpha Ejection Calcs'!BN101,IF($B101="4",'Alpha Ejection Calcs'!CL101,-1))))</f>
        <v>0.63662546245111906</v>
      </c>
      <c r="I101">
        <f>IF($B101="1",'Alpha Ejection Calcs'!U101,IF('Alpha Ejection Compiler'!$B101="2",'Alpha Ejection Calcs'!AR101,IF($B101="3",'Alpha Ejection Calcs'!BO101,IF($B101="4",'Alpha Ejection Calcs'!CM101,-1))))</f>
        <v>0.58319411675377286</v>
      </c>
      <c r="J101">
        <f>IF($B101="1",'Alpha Ejection Calcs'!V101,IF('Alpha Ejection Compiler'!$B101="2",'Alpha Ejection Calcs'!AS101,IF($B101="3",'Alpha Ejection Calcs'!BP101,IF($B101="4",'Alpha Ejection Calcs'!CN101,-1))))</f>
        <v>0.57525580606267845</v>
      </c>
      <c r="K101">
        <f>IF($B101="1",'Alpha Ejection Calcs'!W101,IF('Alpha Ejection Compiler'!$B101="2",'Alpha Ejection Calcs'!AT101,IF($B101="3",'Alpha Ejection Calcs'!BQ101,IF($B101="4",'Alpha Ejection Calcs'!CO101,-1))))</f>
        <v>0.8803829323788831</v>
      </c>
      <c r="N101" s="459">
        <f t="shared" si="5"/>
        <v>1.3006075034635196E-6</v>
      </c>
      <c r="O101">
        <f>IF($B101="1",'Alpha Ejection Calcs'!Y101,IF('Alpha Ejection Compiler'!$B101="2",'Alpha Ejection Calcs'!AV101,IF($B101="3",'Alpha Ejection Calcs'!BS101,IF($B101="4",'Alpha Ejection Calcs'!CQ101,-1))))</f>
        <v>0.696238598905349</v>
      </c>
      <c r="P101">
        <f>IF($B101="1",'Alpha Ejection Calcs'!Z101,IF('Alpha Ejection Compiler'!$B101="2",'Alpha Ejection Calcs'!AW101,IF($B101="3",'Alpha Ejection Calcs'!BT101,IF($B101="4",'Alpha Ejection Calcs'!CR101,-1))))</f>
        <v>0.65039654526303547</v>
      </c>
      <c r="Q101">
        <f>IF($B101="1",'Alpha Ejection Calcs'!AA101,IF('Alpha Ejection Compiler'!$B101="2",'Alpha Ejection Calcs'!AX101,IF($B101="3",'Alpha Ejection Calcs'!BU101,IF($B101="4",'Alpha Ejection Calcs'!CS101,-1))))</f>
        <v>0.64350138870871343</v>
      </c>
      <c r="R101">
        <f>IF($B101="1",'Alpha Ejection Calcs'!AB101,IF('Alpha Ejection Compiler'!$B101="2",'Alpha Ejection Calcs'!AY101,IF($B101="3",'Alpha Ejection Calcs'!BV101,IF($B101="4",'Alpha Ejection Calcs'!CT101,-1))))</f>
        <v>0.90361551057880318</v>
      </c>
      <c r="U101" s="459">
        <f t="shared" si="6"/>
        <v>9.8734290047875788E-7</v>
      </c>
      <c r="V101">
        <f>IF($B101="1",'Alpha Ejection Calcs'!AD101,IF('Alpha Ejection Compiler'!$B101="2",'Alpha Ejection Calcs'!BA101,IF($B101="3",'Alpha Ejection Calcs'!BX101,IF($B101="4",'Alpha Ejection Calcs'!CV101,-1))))</f>
        <v>0.66114028275255876</v>
      </c>
      <c r="W101">
        <f>IF($B101="1",'Alpha Ejection Calcs'!AE101,IF('Alpha Ejection Compiler'!$B101="2",'Alpha Ejection Calcs'!BB101,IF($B101="3",'Alpha Ejection Calcs'!BY101,IF($B101="4",'Alpha Ejection Calcs'!CW101,-1))))</f>
        <v>0.61074389114078864</v>
      </c>
      <c r="X101">
        <f>IF($B101="1",'Alpha Ejection Calcs'!AF101,IF('Alpha Ejection Compiler'!$B101="2",'Alpha Ejection Calcs'!BC101,IF($B101="3",'Alpha Ejection Calcs'!BZ101,IF($B101="4",'Alpha Ejection Calcs'!CX101,-1))))</f>
        <v>0.60306894562696034</v>
      </c>
      <c r="Y101">
        <f>IF($B101="1",'Alpha Ejection Calcs'!AG101,IF('Alpha Ejection Compiler'!$B101="2",'Alpha Ejection Calcs'!BD101,IF($B101="3",'Alpha Ejection Calcs'!CA101,IF($B101="4",'Alpha Ejection Calcs'!CY101,-1))))</f>
        <v>0.88949550111769804</v>
      </c>
      <c r="AB101" s="459">
        <f t="shared" si="7"/>
        <v>1.188727288111819E-6</v>
      </c>
      <c r="AC101">
        <f>IF($B101="1",'Alpha Ejection Calcs'!AI101,IF('Alpha Ejection Compiler'!$B101="2",'Alpha Ejection Calcs'!BF101,IF($B101="3",'Alpha Ejection Calcs'!CC101,IF($B101="4",'Alpha Ejection Calcs'!DA101,-1))))</f>
        <v>0.70086853690259443</v>
      </c>
      <c r="AD101">
        <f>IF($B101="1",'Alpha Ejection Calcs'!AJ101,IF('Alpha Ejection Compiler'!$B101="2",'Alpha Ejection Calcs'!BG101,IF($B101="3",'Alpha Ejection Calcs'!CD101,IF($B101="4",'Alpha Ejection Calcs'!DB101,-1))))</f>
        <v>0.65567157414611876</v>
      </c>
      <c r="AE101">
        <f>IF($B101="1",'Alpha Ejection Calcs'!AK101,IF('Alpha Ejection Compiler'!$B101="2",'Alpha Ejection Calcs'!BH101,IF($B101="3",'Alpha Ejection Calcs'!CE101,IF($B101="4",'Alpha Ejection Calcs'!DC101,-1))))</f>
        <v>0.6487617441313327</v>
      </c>
      <c r="AF101">
        <f>IF($B101="1",'Alpha Ejection Calcs'!AL101,IF('Alpha Ejection Compiler'!$B101="2",'Alpha Ejection Calcs'!BI101,IF($B101="3",'Alpha Ejection Calcs'!CF101,IF($B101="4",'Alpha Ejection Calcs'!DD101,-1))))</f>
        <v>0.90341617419224363</v>
      </c>
    </row>
    <row r="102" spans="1:32">
      <c r="A102" t="str">
        <f>'Picking Information'!E105</f>
        <v>sample name</v>
      </c>
      <c r="B102" s="457" t="str">
        <f>'Picking Information'!B105</f>
        <v>4</v>
      </c>
      <c r="C102" s="457"/>
      <c r="D102">
        <f>IF($B102="1",'Alpha Ejection Calcs'!M102,IF('Alpha Ejection Compiler'!$B102="2",'Alpha Ejection Calcs'!AO102,IF($B102="3",'Alpha Ejection Calcs'!BM102,IF($B102="4",'Alpha Ejection Calcs'!CJ102,-1))))</f>
        <v>279700.53837925155</v>
      </c>
      <c r="E102">
        <f>IF($B102="1",'Alpha Ejection Calcs'!S102,IF('Alpha Ejection Compiler'!$B102="2",'Alpha Ejection Calcs'!AP102,IF($B102="3",'Alpha Ejection Calcs'!BK102,IF($B102="4",'Alpha Ejection Calcs'!CH102,-1))))</f>
        <v>36.473074156562177</v>
      </c>
      <c r="F102"/>
      <c r="G102" s="459">
        <f t="shared" si="4"/>
        <v>8.9504172281360495E-7</v>
      </c>
      <c r="H102">
        <f>IF($B102="1",'Alpha Ejection Calcs'!T102,IF('Alpha Ejection Compiler'!$B102="2",'Alpha Ejection Calcs'!AQ102,IF($B102="3",'Alpha Ejection Calcs'!BN102,IF($B102="4",'Alpha Ejection Calcs'!CL102,-1))))</f>
        <v>0.63662546245111906</v>
      </c>
      <c r="I102">
        <f>IF($B102="1",'Alpha Ejection Calcs'!U102,IF('Alpha Ejection Compiler'!$B102="2",'Alpha Ejection Calcs'!AR102,IF($B102="3",'Alpha Ejection Calcs'!BO102,IF($B102="4",'Alpha Ejection Calcs'!CM102,-1))))</f>
        <v>0.58319411675377286</v>
      </c>
      <c r="J102">
        <f>IF($B102="1",'Alpha Ejection Calcs'!V102,IF('Alpha Ejection Compiler'!$B102="2",'Alpha Ejection Calcs'!AS102,IF($B102="3",'Alpha Ejection Calcs'!BP102,IF($B102="4",'Alpha Ejection Calcs'!CN102,-1))))</f>
        <v>0.57525580606267845</v>
      </c>
      <c r="K102">
        <f>IF($B102="1",'Alpha Ejection Calcs'!W102,IF('Alpha Ejection Compiler'!$B102="2",'Alpha Ejection Calcs'!AT102,IF($B102="3",'Alpha Ejection Calcs'!BQ102,IF($B102="4",'Alpha Ejection Calcs'!CO102,-1))))</f>
        <v>0.8803829323788831</v>
      </c>
      <c r="N102" s="459">
        <f t="shared" si="5"/>
        <v>1.3006075034635196E-6</v>
      </c>
      <c r="O102">
        <f>IF($B102="1",'Alpha Ejection Calcs'!Y102,IF('Alpha Ejection Compiler'!$B102="2",'Alpha Ejection Calcs'!AV102,IF($B102="3",'Alpha Ejection Calcs'!BS102,IF($B102="4",'Alpha Ejection Calcs'!CQ102,-1))))</f>
        <v>0.696238598905349</v>
      </c>
      <c r="P102">
        <f>IF($B102="1",'Alpha Ejection Calcs'!Z102,IF('Alpha Ejection Compiler'!$B102="2",'Alpha Ejection Calcs'!AW102,IF($B102="3",'Alpha Ejection Calcs'!BT102,IF($B102="4",'Alpha Ejection Calcs'!CR102,-1))))</f>
        <v>0.65039654526303547</v>
      </c>
      <c r="Q102">
        <f>IF($B102="1",'Alpha Ejection Calcs'!AA102,IF('Alpha Ejection Compiler'!$B102="2",'Alpha Ejection Calcs'!AX102,IF($B102="3",'Alpha Ejection Calcs'!BU102,IF($B102="4",'Alpha Ejection Calcs'!CS102,-1))))</f>
        <v>0.64350138870871343</v>
      </c>
      <c r="R102">
        <f>IF($B102="1",'Alpha Ejection Calcs'!AB102,IF('Alpha Ejection Compiler'!$B102="2",'Alpha Ejection Calcs'!AY102,IF($B102="3",'Alpha Ejection Calcs'!BV102,IF($B102="4",'Alpha Ejection Calcs'!CT102,-1))))</f>
        <v>0.90361551057880318</v>
      </c>
      <c r="U102" s="459">
        <f t="shared" si="6"/>
        <v>9.8734290047875788E-7</v>
      </c>
      <c r="V102">
        <f>IF($B102="1",'Alpha Ejection Calcs'!AD102,IF('Alpha Ejection Compiler'!$B102="2",'Alpha Ejection Calcs'!BA102,IF($B102="3",'Alpha Ejection Calcs'!BX102,IF($B102="4",'Alpha Ejection Calcs'!CV102,-1))))</f>
        <v>0.66114028275255876</v>
      </c>
      <c r="W102">
        <f>IF($B102="1",'Alpha Ejection Calcs'!AE102,IF('Alpha Ejection Compiler'!$B102="2",'Alpha Ejection Calcs'!BB102,IF($B102="3",'Alpha Ejection Calcs'!BY102,IF($B102="4",'Alpha Ejection Calcs'!CW102,-1))))</f>
        <v>0.61074389114078864</v>
      </c>
      <c r="X102">
        <f>IF($B102="1",'Alpha Ejection Calcs'!AF102,IF('Alpha Ejection Compiler'!$B102="2",'Alpha Ejection Calcs'!BC102,IF($B102="3",'Alpha Ejection Calcs'!BZ102,IF($B102="4",'Alpha Ejection Calcs'!CX102,-1))))</f>
        <v>0.60306894562696034</v>
      </c>
      <c r="Y102">
        <f>IF($B102="1",'Alpha Ejection Calcs'!AG102,IF('Alpha Ejection Compiler'!$B102="2",'Alpha Ejection Calcs'!BD102,IF($B102="3",'Alpha Ejection Calcs'!CA102,IF($B102="4",'Alpha Ejection Calcs'!CY102,-1))))</f>
        <v>0.88949550111769804</v>
      </c>
      <c r="AB102" s="459">
        <f t="shared" si="7"/>
        <v>1.188727288111819E-6</v>
      </c>
      <c r="AC102">
        <f>IF($B102="1",'Alpha Ejection Calcs'!AI102,IF('Alpha Ejection Compiler'!$B102="2",'Alpha Ejection Calcs'!BF102,IF($B102="3",'Alpha Ejection Calcs'!CC102,IF($B102="4",'Alpha Ejection Calcs'!DA102,-1))))</f>
        <v>0.70086853690259443</v>
      </c>
      <c r="AD102">
        <f>IF($B102="1",'Alpha Ejection Calcs'!AJ102,IF('Alpha Ejection Compiler'!$B102="2",'Alpha Ejection Calcs'!BG102,IF($B102="3",'Alpha Ejection Calcs'!CD102,IF($B102="4",'Alpha Ejection Calcs'!DB102,-1))))</f>
        <v>0.65567157414611876</v>
      </c>
      <c r="AE102">
        <f>IF($B102="1",'Alpha Ejection Calcs'!AK102,IF('Alpha Ejection Compiler'!$B102="2",'Alpha Ejection Calcs'!BH102,IF($B102="3",'Alpha Ejection Calcs'!CE102,IF($B102="4",'Alpha Ejection Calcs'!DC102,-1))))</f>
        <v>0.6487617441313327</v>
      </c>
      <c r="AF102">
        <f>IF($B102="1",'Alpha Ejection Calcs'!AL102,IF('Alpha Ejection Compiler'!$B102="2",'Alpha Ejection Calcs'!BI102,IF($B102="3",'Alpha Ejection Calcs'!CF102,IF($B102="4",'Alpha Ejection Calcs'!DD102,-1))))</f>
        <v>0.90341617419224363</v>
      </c>
    </row>
    <row r="103" spans="1:32">
      <c r="A103" t="str">
        <f>'Picking Information'!E106</f>
        <v>sample name</v>
      </c>
      <c r="B103" s="457" t="str">
        <f>'Picking Information'!B106</f>
        <v>4</v>
      </c>
      <c r="C103" s="457"/>
      <c r="D103">
        <f>IF($B103="1",'Alpha Ejection Calcs'!M103,IF('Alpha Ejection Compiler'!$B103="2",'Alpha Ejection Calcs'!AO103,IF($B103="3",'Alpha Ejection Calcs'!BM103,IF($B103="4",'Alpha Ejection Calcs'!CJ103,-1))))</f>
        <v>279700.53837925155</v>
      </c>
      <c r="E103">
        <f>IF($B103="1",'Alpha Ejection Calcs'!S103,IF('Alpha Ejection Compiler'!$B103="2",'Alpha Ejection Calcs'!AP103,IF($B103="3",'Alpha Ejection Calcs'!BK103,IF($B103="4",'Alpha Ejection Calcs'!CH103,-1))))</f>
        <v>36.473074156562177</v>
      </c>
      <c r="F103"/>
      <c r="G103" s="459">
        <f t="shared" si="4"/>
        <v>8.9504172281360495E-7</v>
      </c>
      <c r="H103">
        <f>IF($B103="1",'Alpha Ejection Calcs'!T103,IF('Alpha Ejection Compiler'!$B103="2",'Alpha Ejection Calcs'!AQ103,IF($B103="3",'Alpha Ejection Calcs'!BN103,IF($B103="4",'Alpha Ejection Calcs'!CL103,-1))))</f>
        <v>0.63662546245111906</v>
      </c>
      <c r="I103">
        <f>IF($B103="1",'Alpha Ejection Calcs'!U103,IF('Alpha Ejection Compiler'!$B103="2",'Alpha Ejection Calcs'!AR103,IF($B103="3",'Alpha Ejection Calcs'!BO103,IF($B103="4",'Alpha Ejection Calcs'!CM103,-1))))</f>
        <v>0.58319411675377286</v>
      </c>
      <c r="J103">
        <f>IF($B103="1",'Alpha Ejection Calcs'!V103,IF('Alpha Ejection Compiler'!$B103="2",'Alpha Ejection Calcs'!AS103,IF($B103="3",'Alpha Ejection Calcs'!BP103,IF($B103="4",'Alpha Ejection Calcs'!CN103,-1))))</f>
        <v>0.57525580606267845</v>
      </c>
      <c r="K103">
        <f>IF($B103="1",'Alpha Ejection Calcs'!W103,IF('Alpha Ejection Compiler'!$B103="2",'Alpha Ejection Calcs'!AT103,IF($B103="3",'Alpha Ejection Calcs'!BQ103,IF($B103="4",'Alpha Ejection Calcs'!CO103,-1))))</f>
        <v>0.8803829323788831</v>
      </c>
      <c r="N103" s="459">
        <f t="shared" si="5"/>
        <v>1.3006075034635196E-6</v>
      </c>
      <c r="O103">
        <f>IF($B103="1",'Alpha Ejection Calcs'!Y103,IF('Alpha Ejection Compiler'!$B103="2",'Alpha Ejection Calcs'!AV103,IF($B103="3",'Alpha Ejection Calcs'!BS103,IF($B103="4",'Alpha Ejection Calcs'!CQ103,-1))))</f>
        <v>0.696238598905349</v>
      </c>
      <c r="P103">
        <f>IF($B103="1",'Alpha Ejection Calcs'!Z103,IF('Alpha Ejection Compiler'!$B103="2",'Alpha Ejection Calcs'!AW103,IF($B103="3",'Alpha Ejection Calcs'!BT103,IF($B103="4",'Alpha Ejection Calcs'!CR103,-1))))</f>
        <v>0.65039654526303547</v>
      </c>
      <c r="Q103">
        <f>IF($B103="1",'Alpha Ejection Calcs'!AA103,IF('Alpha Ejection Compiler'!$B103="2",'Alpha Ejection Calcs'!AX103,IF($B103="3",'Alpha Ejection Calcs'!BU103,IF($B103="4",'Alpha Ejection Calcs'!CS103,-1))))</f>
        <v>0.64350138870871343</v>
      </c>
      <c r="R103">
        <f>IF($B103="1",'Alpha Ejection Calcs'!AB103,IF('Alpha Ejection Compiler'!$B103="2",'Alpha Ejection Calcs'!AY103,IF($B103="3",'Alpha Ejection Calcs'!BV103,IF($B103="4",'Alpha Ejection Calcs'!CT103,-1))))</f>
        <v>0.90361551057880318</v>
      </c>
      <c r="U103" s="459">
        <f t="shared" si="6"/>
        <v>9.8734290047875788E-7</v>
      </c>
      <c r="V103">
        <f>IF($B103="1",'Alpha Ejection Calcs'!AD103,IF('Alpha Ejection Compiler'!$B103="2",'Alpha Ejection Calcs'!BA103,IF($B103="3",'Alpha Ejection Calcs'!BX103,IF($B103="4",'Alpha Ejection Calcs'!CV103,-1))))</f>
        <v>0.66114028275255876</v>
      </c>
      <c r="W103">
        <f>IF($B103="1",'Alpha Ejection Calcs'!AE103,IF('Alpha Ejection Compiler'!$B103="2",'Alpha Ejection Calcs'!BB103,IF($B103="3",'Alpha Ejection Calcs'!BY103,IF($B103="4",'Alpha Ejection Calcs'!CW103,-1))))</f>
        <v>0.61074389114078864</v>
      </c>
      <c r="X103">
        <f>IF($B103="1",'Alpha Ejection Calcs'!AF103,IF('Alpha Ejection Compiler'!$B103="2",'Alpha Ejection Calcs'!BC103,IF($B103="3",'Alpha Ejection Calcs'!BZ103,IF($B103="4",'Alpha Ejection Calcs'!CX103,-1))))</f>
        <v>0.60306894562696034</v>
      </c>
      <c r="Y103">
        <f>IF($B103="1",'Alpha Ejection Calcs'!AG103,IF('Alpha Ejection Compiler'!$B103="2",'Alpha Ejection Calcs'!BD103,IF($B103="3",'Alpha Ejection Calcs'!CA103,IF($B103="4",'Alpha Ejection Calcs'!CY103,-1))))</f>
        <v>0.88949550111769804</v>
      </c>
      <c r="AB103" s="459">
        <f t="shared" si="7"/>
        <v>1.188727288111819E-6</v>
      </c>
      <c r="AC103">
        <f>IF($B103="1",'Alpha Ejection Calcs'!AI103,IF('Alpha Ejection Compiler'!$B103="2",'Alpha Ejection Calcs'!BF103,IF($B103="3",'Alpha Ejection Calcs'!CC103,IF($B103="4",'Alpha Ejection Calcs'!DA103,-1))))</f>
        <v>0.70086853690259443</v>
      </c>
      <c r="AD103">
        <f>IF($B103="1",'Alpha Ejection Calcs'!AJ103,IF('Alpha Ejection Compiler'!$B103="2",'Alpha Ejection Calcs'!BG103,IF($B103="3",'Alpha Ejection Calcs'!CD103,IF($B103="4",'Alpha Ejection Calcs'!DB103,-1))))</f>
        <v>0.65567157414611876</v>
      </c>
      <c r="AE103">
        <f>IF($B103="1",'Alpha Ejection Calcs'!AK103,IF('Alpha Ejection Compiler'!$B103="2",'Alpha Ejection Calcs'!BH103,IF($B103="3",'Alpha Ejection Calcs'!CE103,IF($B103="4",'Alpha Ejection Calcs'!DC103,-1))))</f>
        <v>0.6487617441313327</v>
      </c>
      <c r="AF103">
        <f>IF($B103="1",'Alpha Ejection Calcs'!AL103,IF('Alpha Ejection Compiler'!$B103="2",'Alpha Ejection Calcs'!BI103,IF($B103="3",'Alpha Ejection Calcs'!CF103,IF($B103="4",'Alpha Ejection Calcs'!DD103,-1))))</f>
        <v>0.90341617419224363</v>
      </c>
    </row>
    <row r="104" spans="1:32">
      <c r="A104" t="str">
        <f>'Picking Information'!E107</f>
        <v>sample name</v>
      </c>
      <c r="B104" s="457" t="str">
        <f>'Picking Information'!B107</f>
        <v>4</v>
      </c>
      <c r="C104" s="457"/>
      <c r="D104">
        <f>IF($B104="1",'Alpha Ejection Calcs'!M104,IF('Alpha Ejection Compiler'!$B104="2",'Alpha Ejection Calcs'!AO104,IF($B104="3",'Alpha Ejection Calcs'!BM104,IF($B104="4",'Alpha Ejection Calcs'!CJ104,-1))))</f>
        <v>279700.53837925155</v>
      </c>
      <c r="E104">
        <f>IF($B104="1",'Alpha Ejection Calcs'!S104,IF('Alpha Ejection Compiler'!$B104="2",'Alpha Ejection Calcs'!AP104,IF($B104="3",'Alpha Ejection Calcs'!BK104,IF($B104="4",'Alpha Ejection Calcs'!CH104,-1))))</f>
        <v>36.473074156562177</v>
      </c>
      <c r="F104"/>
      <c r="G104" s="459">
        <f t="shared" si="4"/>
        <v>8.9504172281360495E-7</v>
      </c>
      <c r="H104">
        <f>IF($B104="1",'Alpha Ejection Calcs'!T104,IF('Alpha Ejection Compiler'!$B104="2",'Alpha Ejection Calcs'!AQ104,IF($B104="3",'Alpha Ejection Calcs'!BN104,IF($B104="4",'Alpha Ejection Calcs'!CL104,-1))))</f>
        <v>0.63662546245111906</v>
      </c>
      <c r="I104">
        <f>IF($B104="1",'Alpha Ejection Calcs'!U104,IF('Alpha Ejection Compiler'!$B104="2",'Alpha Ejection Calcs'!AR104,IF($B104="3",'Alpha Ejection Calcs'!BO104,IF($B104="4",'Alpha Ejection Calcs'!CM104,-1))))</f>
        <v>0.58319411675377286</v>
      </c>
      <c r="J104">
        <f>IF($B104="1",'Alpha Ejection Calcs'!V104,IF('Alpha Ejection Compiler'!$B104="2",'Alpha Ejection Calcs'!AS104,IF($B104="3",'Alpha Ejection Calcs'!BP104,IF($B104="4",'Alpha Ejection Calcs'!CN104,-1))))</f>
        <v>0.57525580606267845</v>
      </c>
      <c r="K104">
        <f>IF($B104="1",'Alpha Ejection Calcs'!W104,IF('Alpha Ejection Compiler'!$B104="2",'Alpha Ejection Calcs'!AT104,IF($B104="3",'Alpha Ejection Calcs'!BQ104,IF($B104="4",'Alpha Ejection Calcs'!CO104,-1))))</f>
        <v>0.8803829323788831</v>
      </c>
      <c r="N104" s="459">
        <f t="shared" si="5"/>
        <v>1.3006075034635196E-6</v>
      </c>
      <c r="O104">
        <f>IF($B104="1",'Alpha Ejection Calcs'!Y104,IF('Alpha Ejection Compiler'!$B104="2",'Alpha Ejection Calcs'!AV104,IF($B104="3",'Alpha Ejection Calcs'!BS104,IF($B104="4",'Alpha Ejection Calcs'!CQ104,-1))))</f>
        <v>0.696238598905349</v>
      </c>
      <c r="P104">
        <f>IF($B104="1",'Alpha Ejection Calcs'!Z104,IF('Alpha Ejection Compiler'!$B104="2",'Alpha Ejection Calcs'!AW104,IF($B104="3",'Alpha Ejection Calcs'!BT104,IF($B104="4",'Alpha Ejection Calcs'!CR104,-1))))</f>
        <v>0.65039654526303547</v>
      </c>
      <c r="Q104">
        <f>IF($B104="1",'Alpha Ejection Calcs'!AA104,IF('Alpha Ejection Compiler'!$B104="2",'Alpha Ejection Calcs'!AX104,IF($B104="3",'Alpha Ejection Calcs'!BU104,IF($B104="4",'Alpha Ejection Calcs'!CS104,-1))))</f>
        <v>0.64350138870871343</v>
      </c>
      <c r="R104">
        <f>IF($B104="1",'Alpha Ejection Calcs'!AB104,IF('Alpha Ejection Compiler'!$B104="2",'Alpha Ejection Calcs'!AY104,IF($B104="3",'Alpha Ejection Calcs'!BV104,IF($B104="4",'Alpha Ejection Calcs'!CT104,-1))))</f>
        <v>0.90361551057880318</v>
      </c>
      <c r="U104" s="459">
        <f t="shared" si="6"/>
        <v>9.8734290047875788E-7</v>
      </c>
      <c r="V104">
        <f>IF($B104="1",'Alpha Ejection Calcs'!AD104,IF('Alpha Ejection Compiler'!$B104="2",'Alpha Ejection Calcs'!BA104,IF($B104="3",'Alpha Ejection Calcs'!BX104,IF($B104="4",'Alpha Ejection Calcs'!CV104,-1))))</f>
        <v>0.66114028275255876</v>
      </c>
      <c r="W104">
        <f>IF($B104="1",'Alpha Ejection Calcs'!AE104,IF('Alpha Ejection Compiler'!$B104="2",'Alpha Ejection Calcs'!BB104,IF($B104="3",'Alpha Ejection Calcs'!BY104,IF($B104="4",'Alpha Ejection Calcs'!CW104,-1))))</f>
        <v>0.61074389114078864</v>
      </c>
      <c r="X104">
        <f>IF($B104="1",'Alpha Ejection Calcs'!AF104,IF('Alpha Ejection Compiler'!$B104="2",'Alpha Ejection Calcs'!BC104,IF($B104="3",'Alpha Ejection Calcs'!BZ104,IF($B104="4",'Alpha Ejection Calcs'!CX104,-1))))</f>
        <v>0.60306894562696034</v>
      </c>
      <c r="Y104">
        <f>IF($B104="1",'Alpha Ejection Calcs'!AG104,IF('Alpha Ejection Compiler'!$B104="2",'Alpha Ejection Calcs'!BD104,IF($B104="3",'Alpha Ejection Calcs'!CA104,IF($B104="4",'Alpha Ejection Calcs'!CY104,-1))))</f>
        <v>0.88949550111769804</v>
      </c>
      <c r="AB104" s="459">
        <f t="shared" si="7"/>
        <v>1.188727288111819E-6</v>
      </c>
      <c r="AC104">
        <f>IF($B104="1",'Alpha Ejection Calcs'!AI104,IF('Alpha Ejection Compiler'!$B104="2",'Alpha Ejection Calcs'!BF104,IF($B104="3",'Alpha Ejection Calcs'!CC104,IF($B104="4",'Alpha Ejection Calcs'!DA104,-1))))</f>
        <v>0.70086853690259443</v>
      </c>
      <c r="AD104">
        <f>IF($B104="1",'Alpha Ejection Calcs'!AJ104,IF('Alpha Ejection Compiler'!$B104="2",'Alpha Ejection Calcs'!BG104,IF($B104="3",'Alpha Ejection Calcs'!CD104,IF($B104="4",'Alpha Ejection Calcs'!DB104,-1))))</f>
        <v>0.65567157414611876</v>
      </c>
      <c r="AE104">
        <f>IF($B104="1",'Alpha Ejection Calcs'!AK104,IF('Alpha Ejection Compiler'!$B104="2",'Alpha Ejection Calcs'!BH104,IF($B104="3",'Alpha Ejection Calcs'!CE104,IF($B104="4",'Alpha Ejection Calcs'!DC104,-1))))</f>
        <v>0.6487617441313327</v>
      </c>
      <c r="AF104">
        <f>IF($B104="1",'Alpha Ejection Calcs'!AL104,IF('Alpha Ejection Compiler'!$B104="2",'Alpha Ejection Calcs'!BI104,IF($B104="3",'Alpha Ejection Calcs'!CF104,IF($B104="4",'Alpha Ejection Calcs'!DD104,-1))))</f>
        <v>0.90341617419224363</v>
      </c>
    </row>
    <row r="105" spans="1:32">
      <c r="A105" t="str">
        <f>'Picking Information'!E108</f>
        <v>sample name</v>
      </c>
      <c r="B105" s="457" t="str">
        <f>'Picking Information'!B108</f>
        <v>4</v>
      </c>
      <c r="C105" s="457"/>
      <c r="D105">
        <f>IF($B105="1",'Alpha Ejection Calcs'!M105,IF('Alpha Ejection Compiler'!$B105="2",'Alpha Ejection Calcs'!AO105,IF($B105="3",'Alpha Ejection Calcs'!BM105,IF($B105="4",'Alpha Ejection Calcs'!CJ105,-1))))</f>
        <v>279700.53837925155</v>
      </c>
      <c r="E105">
        <f>IF($B105="1",'Alpha Ejection Calcs'!S105,IF('Alpha Ejection Compiler'!$B105="2",'Alpha Ejection Calcs'!AP105,IF($B105="3",'Alpha Ejection Calcs'!BK105,IF($B105="4",'Alpha Ejection Calcs'!CH105,-1))))</f>
        <v>36.473074156562177</v>
      </c>
      <c r="F105"/>
      <c r="G105" s="459">
        <f t="shared" si="4"/>
        <v>8.9504172281360495E-7</v>
      </c>
      <c r="H105">
        <f>IF($B105="1",'Alpha Ejection Calcs'!T105,IF('Alpha Ejection Compiler'!$B105="2",'Alpha Ejection Calcs'!AQ105,IF($B105="3",'Alpha Ejection Calcs'!BN105,IF($B105="4",'Alpha Ejection Calcs'!CL105,-1))))</f>
        <v>0.63662546245111906</v>
      </c>
      <c r="I105">
        <f>IF($B105="1",'Alpha Ejection Calcs'!U105,IF('Alpha Ejection Compiler'!$B105="2",'Alpha Ejection Calcs'!AR105,IF($B105="3",'Alpha Ejection Calcs'!BO105,IF($B105="4",'Alpha Ejection Calcs'!CM105,-1))))</f>
        <v>0.58319411675377286</v>
      </c>
      <c r="J105">
        <f>IF($B105="1",'Alpha Ejection Calcs'!V105,IF('Alpha Ejection Compiler'!$B105="2",'Alpha Ejection Calcs'!AS105,IF($B105="3",'Alpha Ejection Calcs'!BP105,IF($B105="4",'Alpha Ejection Calcs'!CN105,-1))))</f>
        <v>0.57525580606267845</v>
      </c>
      <c r="K105">
        <f>IF($B105="1",'Alpha Ejection Calcs'!W105,IF('Alpha Ejection Compiler'!$B105="2",'Alpha Ejection Calcs'!AT105,IF($B105="3",'Alpha Ejection Calcs'!BQ105,IF($B105="4",'Alpha Ejection Calcs'!CO105,-1))))</f>
        <v>0.8803829323788831</v>
      </c>
      <c r="N105" s="459">
        <f t="shared" si="5"/>
        <v>1.3006075034635196E-6</v>
      </c>
      <c r="O105">
        <f>IF($B105="1",'Alpha Ejection Calcs'!Y105,IF('Alpha Ejection Compiler'!$B105="2",'Alpha Ejection Calcs'!AV105,IF($B105="3",'Alpha Ejection Calcs'!BS105,IF($B105="4",'Alpha Ejection Calcs'!CQ105,-1))))</f>
        <v>0.696238598905349</v>
      </c>
      <c r="P105">
        <f>IF($B105="1",'Alpha Ejection Calcs'!Z105,IF('Alpha Ejection Compiler'!$B105="2",'Alpha Ejection Calcs'!AW105,IF($B105="3",'Alpha Ejection Calcs'!BT105,IF($B105="4",'Alpha Ejection Calcs'!CR105,-1))))</f>
        <v>0.65039654526303547</v>
      </c>
      <c r="Q105">
        <f>IF($B105="1",'Alpha Ejection Calcs'!AA105,IF('Alpha Ejection Compiler'!$B105="2",'Alpha Ejection Calcs'!AX105,IF($B105="3",'Alpha Ejection Calcs'!BU105,IF($B105="4",'Alpha Ejection Calcs'!CS105,-1))))</f>
        <v>0.64350138870871343</v>
      </c>
      <c r="R105">
        <f>IF($B105="1",'Alpha Ejection Calcs'!AB105,IF('Alpha Ejection Compiler'!$B105="2",'Alpha Ejection Calcs'!AY105,IF($B105="3",'Alpha Ejection Calcs'!BV105,IF($B105="4",'Alpha Ejection Calcs'!CT105,-1))))</f>
        <v>0.90361551057880318</v>
      </c>
      <c r="U105" s="459">
        <f t="shared" si="6"/>
        <v>9.8734290047875788E-7</v>
      </c>
      <c r="V105">
        <f>IF($B105="1",'Alpha Ejection Calcs'!AD105,IF('Alpha Ejection Compiler'!$B105="2",'Alpha Ejection Calcs'!BA105,IF($B105="3",'Alpha Ejection Calcs'!BX105,IF($B105="4",'Alpha Ejection Calcs'!CV105,-1))))</f>
        <v>0.66114028275255876</v>
      </c>
      <c r="W105">
        <f>IF($B105="1",'Alpha Ejection Calcs'!AE105,IF('Alpha Ejection Compiler'!$B105="2",'Alpha Ejection Calcs'!BB105,IF($B105="3",'Alpha Ejection Calcs'!BY105,IF($B105="4",'Alpha Ejection Calcs'!CW105,-1))))</f>
        <v>0.61074389114078864</v>
      </c>
      <c r="X105">
        <f>IF($B105="1",'Alpha Ejection Calcs'!AF105,IF('Alpha Ejection Compiler'!$B105="2",'Alpha Ejection Calcs'!BC105,IF($B105="3",'Alpha Ejection Calcs'!BZ105,IF($B105="4",'Alpha Ejection Calcs'!CX105,-1))))</f>
        <v>0.60306894562696034</v>
      </c>
      <c r="Y105">
        <f>IF($B105="1",'Alpha Ejection Calcs'!AG105,IF('Alpha Ejection Compiler'!$B105="2",'Alpha Ejection Calcs'!BD105,IF($B105="3",'Alpha Ejection Calcs'!CA105,IF($B105="4",'Alpha Ejection Calcs'!CY105,-1))))</f>
        <v>0.88949550111769804</v>
      </c>
      <c r="AB105" s="459">
        <f t="shared" si="7"/>
        <v>1.188727288111819E-6</v>
      </c>
      <c r="AC105">
        <f>IF($B105="1",'Alpha Ejection Calcs'!AI105,IF('Alpha Ejection Compiler'!$B105="2",'Alpha Ejection Calcs'!BF105,IF($B105="3",'Alpha Ejection Calcs'!CC105,IF($B105="4",'Alpha Ejection Calcs'!DA105,-1))))</f>
        <v>0.70086853690259443</v>
      </c>
      <c r="AD105">
        <f>IF($B105="1",'Alpha Ejection Calcs'!AJ105,IF('Alpha Ejection Compiler'!$B105="2",'Alpha Ejection Calcs'!BG105,IF($B105="3",'Alpha Ejection Calcs'!CD105,IF($B105="4",'Alpha Ejection Calcs'!DB105,-1))))</f>
        <v>0.65567157414611876</v>
      </c>
      <c r="AE105">
        <f>IF($B105="1",'Alpha Ejection Calcs'!AK105,IF('Alpha Ejection Compiler'!$B105="2",'Alpha Ejection Calcs'!BH105,IF($B105="3",'Alpha Ejection Calcs'!CE105,IF($B105="4",'Alpha Ejection Calcs'!DC105,-1))))</f>
        <v>0.6487617441313327</v>
      </c>
      <c r="AF105">
        <f>IF($B105="1",'Alpha Ejection Calcs'!AL105,IF('Alpha Ejection Compiler'!$B105="2",'Alpha Ejection Calcs'!BI105,IF($B105="3",'Alpha Ejection Calcs'!CF105,IF($B105="4",'Alpha Ejection Calcs'!DD105,-1))))</f>
        <v>0.90341617419224363</v>
      </c>
    </row>
    <row r="106" spans="1:32">
      <c r="A106" t="str">
        <f>'Picking Information'!E109</f>
        <v>sample name</v>
      </c>
      <c r="B106" s="457" t="str">
        <f>'Picking Information'!B109</f>
        <v>4</v>
      </c>
      <c r="C106" s="457"/>
      <c r="D106">
        <f>IF($B106="1",'Alpha Ejection Calcs'!M106,IF('Alpha Ejection Compiler'!$B106="2",'Alpha Ejection Calcs'!AO106,IF($B106="3",'Alpha Ejection Calcs'!BM106,IF($B106="4",'Alpha Ejection Calcs'!CJ106,-1))))</f>
        <v>279700.53837925155</v>
      </c>
      <c r="E106">
        <f>IF($B106="1",'Alpha Ejection Calcs'!S106,IF('Alpha Ejection Compiler'!$B106="2",'Alpha Ejection Calcs'!AP106,IF($B106="3",'Alpha Ejection Calcs'!BK106,IF($B106="4",'Alpha Ejection Calcs'!CH106,-1))))</f>
        <v>36.473074156562177</v>
      </c>
      <c r="F106"/>
      <c r="G106" s="459">
        <f t="shared" si="4"/>
        <v>8.9504172281360495E-7</v>
      </c>
      <c r="H106">
        <f>IF($B106="1",'Alpha Ejection Calcs'!T106,IF('Alpha Ejection Compiler'!$B106="2",'Alpha Ejection Calcs'!AQ106,IF($B106="3",'Alpha Ejection Calcs'!BN106,IF($B106="4",'Alpha Ejection Calcs'!CL106,-1))))</f>
        <v>0.63662546245111906</v>
      </c>
      <c r="I106">
        <f>IF($B106="1",'Alpha Ejection Calcs'!U106,IF('Alpha Ejection Compiler'!$B106="2",'Alpha Ejection Calcs'!AR106,IF($B106="3",'Alpha Ejection Calcs'!BO106,IF($B106="4",'Alpha Ejection Calcs'!CM106,-1))))</f>
        <v>0.58319411675377286</v>
      </c>
      <c r="J106">
        <f>IF($B106="1",'Alpha Ejection Calcs'!V106,IF('Alpha Ejection Compiler'!$B106="2",'Alpha Ejection Calcs'!AS106,IF($B106="3",'Alpha Ejection Calcs'!BP106,IF($B106="4",'Alpha Ejection Calcs'!CN106,-1))))</f>
        <v>0.57525580606267845</v>
      </c>
      <c r="K106">
        <f>IF($B106="1",'Alpha Ejection Calcs'!W106,IF('Alpha Ejection Compiler'!$B106="2",'Alpha Ejection Calcs'!AT106,IF($B106="3",'Alpha Ejection Calcs'!BQ106,IF($B106="4",'Alpha Ejection Calcs'!CO106,-1))))</f>
        <v>0.8803829323788831</v>
      </c>
      <c r="N106" s="459">
        <f t="shared" si="5"/>
        <v>1.3006075034635196E-6</v>
      </c>
      <c r="O106">
        <f>IF($B106="1",'Alpha Ejection Calcs'!Y106,IF('Alpha Ejection Compiler'!$B106="2",'Alpha Ejection Calcs'!AV106,IF($B106="3",'Alpha Ejection Calcs'!BS106,IF($B106="4",'Alpha Ejection Calcs'!CQ106,-1))))</f>
        <v>0.696238598905349</v>
      </c>
      <c r="P106">
        <f>IF($B106="1",'Alpha Ejection Calcs'!Z106,IF('Alpha Ejection Compiler'!$B106="2",'Alpha Ejection Calcs'!AW106,IF($B106="3",'Alpha Ejection Calcs'!BT106,IF($B106="4",'Alpha Ejection Calcs'!CR106,-1))))</f>
        <v>0.65039654526303547</v>
      </c>
      <c r="Q106">
        <f>IF($B106="1",'Alpha Ejection Calcs'!AA106,IF('Alpha Ejection Compiler'!$B106="2",'Alpha Ejection Calcs'!AX106,IF($B106="3",'Alpha Ejection Calcs'!BU106,IF($B106="4",'Alpha Ejection Calcs'!CS106,-1))))</f>
        <v>0.64350138870871343</v>
      </c>
      <c r="R106">
        <f>IF($B106="1",'Alpha Ejection Calcs'!AB106,IF('Alpha Ejection Compiler'!$B106="2",'Alpha Ejection Calcs'!AY106,IF($B106="3",'Alpha Ejection Calcs'!BV106,IF($B106="4",'Alpha Ejection Calcs'!CT106,-1))))</f>
        <v>0.90361551057880318</v>
      </c>
      <c r="U106" s="459">
        <f t="shared" si="6"/>
        <v>9.8734290047875788E-7</v>
      </c>
      <c r="V106">
        <f>IF($B106="1",'Alpha Ejection Calcs'!AD106,IF('Alpha Ejection Compiler'!$B106="2",'Alpha Ejection Calcs'!BA106,IF($B106="3",'Alpha Ejection Calcs'!BX106,IF($B106="4",'Alpha Ejection Calcs'!CV106,-1))))</f>
        <v>0.66114028275255876</v>
      </c>
      <c r="W106">
        <f>IF($B106="1",'Alpha Ejection Calcs'!AE106,IF('Alpha Ejection Compiler'!$B106="2",'Alpha Ejection Calcs'!BB106,IF($B106="3",'Alpha Ejection Calcs'!BY106,IF($B106="4",'Alpha Ejection Calcs'!CW106,-1))))</f>
        <v>0.61074389114078864</v>
      </c>
      <c r="X106">
        <f>IF($B106="1",'Alpha Ejection Calcs'!AF106,IF('Alpha Ejection Compiler'!$B106="2",'Alpha Ejection Calcs'!BC106,IF($B106="3",'Alpha Ejection Calcs'!BZ106,IF($B106="4",'Alpha Ejection Calcs'!CX106,-1))))</f>
        <v>0.60306894562696034</v>
      </c>
      <c r="Y106">
        <f>IF($B106="1",'Alpha Ejection Calcs'!AG106,IF('Alpha Ejection Compiler'!$B106="2",'Alpha Ejection Calcs'!BD106,IF($B106="3",'Alpha Ejection Calcs'!CA106,IF($B106="4",'Alpha Ejection Calcs'!CY106,-1))))</f>
        <v>0.88949550111769804</v>
      </c>
      <c r="AB106" s="459">
        <f t="shared" si="7"/>
        <v>1.188727288111819E-6</v>
      </c>
      <c r="AC106">
        <f>IF($B106="1",'Alpha Ejection Calcs'!AI106,IF('Alpha Ejection Compiler'!$B106="2",'Alpha Ejection Calcs'!BF106,IF($B106="3",'Alpha Ejection Calcs'!CC106,IF($B106="4",'Alpha Ejection Calcs'!DA106,-1))))</f>
        <v>0.70086853690259443</v>
      </c>
      <c r="AD106">
        <f>IF($B106="1",'Alpha Ejection Calcs'!AJ106,IF('Alpha Ejection Compiler'!$B106="2",'Alpha Ejection Calcs'!BG106,IF($B106="3",'Alpha Ejection Calcs'!CD106,IF($B106="4",'Alpha Ejection Calcs'!DB106,-1))))</f>
        <v>0.65567157414611876</v>
      </c>
      <c r="AE106">
        <f>IF($B106="1",'Alpha Ejection Calcs'!AK106,IF('Alpha Ejection Compiler'!$B106="2",'Alpha Ejection Calcs'!BH106,IF($B106="3",'Alpha Ejection Calcs'!CE106,IF($B106="4",'Alpha Ejection Calcs'!DC106,-1))))</f>
        <v>0.6487617441313327</v>
      </c>
      <c r="AF106">
        <f>IF($B106="1",'Alpha Ejection Calcs'!AL106,IF('Alpha Ejection Compiler'!$B106="2",'Alpha Ejection Calcs'!BI106,IF($B106="3",'Alpha Ejection Calcs'!CF106,IF($B106="4",'Alpha Ejection Calcs'!DD106,-1))))</f>
        <v>0.90341617419224363</v>
      </c>
    </row>
    <row r="107" spans="1:32">
      <c r="A107" t="str">
        <f>'Picking Information'!E110</f>
        <v>sample name</v>
      </c>
      <c r="B107" s="457" t="str">
        <f>'Picking Information'!B110</f>
        <v>4</v>
      </c>
      <c r="C107" s="457"/>
      <c r="D107">
        <f>IF($B107="1",'Alpha Ejection Calcs'!M107,IF('Alpha Ejection Compiler'!$B107="2",'Alpha Ejection Calcs'!AO107,IF($B107="3",'Alpha Ejection Calcs'!BM107,IF($B107="4",'Alpha Ejection Calcs'!CJ107,-1))))</f>
        <v>279700.53837925155</v>
      </c>
      <c r="E107">
        <f>IF($B107="1",'Alpha Ejection Calcs'!S107,IF('Alpha Ejection Compiler'!$B107="2",'Alpha Ejection Calcs'!AP107,IF($B107="3",'Alpha Ejection Calcs'!BK107,IF($B107="4",'Alpha Ejection Calcs'!CH107,-1))))</f>
        <v>36.473074156562177</v>
      </c>
      <c r="F107"/>
      <c r="G107" s="459">
        <f t="shared" si="4"/>
        <v>8.9504172281360495E-7</v>
      </c>
      <c r="H107">
        <f>IF($B107="1",'Alpha Ejection Calcs'!T107,IF('Alpha Ejection Compiler'!$B107="2",'Alpha Ejection Calcs'!AQ107,IF($B107="3",'Alpha Ejection Calcs'!BN107,IF($B107="4",'Alpha Ejection Calcs'!CL107,-1))))</f>
        <v>0.63662546245111906</v>
      </c>
      <c r="I107">
        <f>IF($B107="1",'Alpha Ejection Calcs'!U107,IF('Alpha Ejection Compiler'!$B107="2",'Alpha Ejection Calcs'!AR107,IF($B107="3",'Alpha Ejection Calcs'!BO107,IF($B107="4",'Alpha Ejection Calcs'!CM107,-1))))</f>
        <v>0.58319411675377286</v>
      </c>
      <c r="J107">
        <f>IF($B107="1",'Alpha Ejection Calcs'!V107,IF('Alpha Ejection Compiler'!$B107="2",'Alpha Ejection Calcs'!AS107,IF($B107="3",'Alpha Ejection Calcs'!BP107,IF($B107="4",'Alpha Ejection Calcs'!CN107,-1))))</f>
        <v>0.57525580606267845</v>
      </c>
      <c r="K107">
        <f>IF($B107="1",'Alpha Ejection Calcs'!W107,IF('Alpha Ejection Compiler'!$B107="2",'Alpha Ejection Calcs'!AT107,IF($B107="3",'Alpha Ejection Calcs'!BQ107,IF($B107="4",'Alpha Ejection Calcs'!CO107,-1))))</f>
        <v>0.8803829323788831</v>
      </c>
      <c r="N107" s="459">
        <f t="shared" si="5"/>
        <v>1.3006075034635196E-6</v>
      </c>
      <c r="O107">
        <f>IF($B107="1",'Alpha Ejection Calcs'!Y107,IF('Alpha Ejection Compiler'!$B107="2",'Alpha Ejection Calcs'!AV107,IF($B107="3",'Alpha Ejection Calcs'!BS107,IF($B107="4",'Alpha Ejection Calcs'!CQ107,-1))))</f>
        <v>0.696238598905349</v>
      </c>
      <c r="P107">
        <f>IF($B107="1",'Alpha Ejection Calcs'!Z107,IF('Alpha Ejection Compiler'!$B107="2",'Alpha Ejection Calcs'!AW107,IF($B107="3",'Alpha Ejection Calcs'!BT107,IF($B107="4",'Alpha Ejection Calcs'!CR107,-1))))</f>
        <v>0.65039654526303547</v>
      </c>
      <c r="Q107">
        <f>IF($B107="1",'Alpha Ejection Calcs'!AA107,IF('Alpha Ejection Compiler'!$B107="2",'Alpha Ejection Calcs'!AX107,IF($B107="3",'Alpha Ejection Calcs'!BU107,IF($B107="4",'Alpha Ejection Calcs'!CS107,-1))))</f>
        <v>0.64350138870871343</v>
      </c>
      <c r="R107">
        <f>IF($B107="1",'Alpha Ejection Calcs'!AB107,IF('Alpha Ejection Compiler'!$B107="2",'Alpha Ejection Calcs'!AY107,IF($B107="3",'Alpha Ejection Calcs'!BV107,IF($B107="4",'Alpha Ejection Calcs'!CT107,-1))))</f>
        <v>0.90361551057880318</v>
      </c>
      <c r="U107" s="459">
        <f t="shared" si="6"/>
        <v>9.8734290047875788E-7</v>
      </c>
      <c r="V107">
        <f>IF($B107="1",'Alpha Ejection Calcs'!AD107,IF('Alpha Ejection Compiler'!$B107="2",'Alpha Ejection Calcs'!BA107,IF($B107="3",'Alpha Ejection Calcs'!BX107,IF($B107="4",'Alpha Ejection Calcs'!CV107,-1))))</f>
        <v>0.66114028275255876</v>
      </c>
      <c r="W107">
        <f>IF($B107="1",'Alpha Ejection Calcs'!AE107,IF('Alpha Ejection Compiler'!$B107="2",'Alpha Ejection Calcs'!BB107,IF($B107="3",'Alpha Ejection Calcs'!BY107,IF($B107="4",'Alpha Ejection Calcs'!CW107,-1))))</f>
        <v>0.61074389114078864</v>
      </c>
      <c r="X107">
        <f>IF($B107="1",'Alpha Ejection Calcs'!AF107,IF('Alpha Ejection Compiler'!$B107="2",'Alpha Ejection Calcs'!BC107,IF($B107="3",'Alpha Ejection Calcs'!BZ107,IF($B107="4",'Alpha Ejection Calcs'!CX107,-1))))</f>
        <v>0.60306894562696034</v>
      </c>
      <c r="Y107">
        <f>IF($B107="1",'Alpha Ejection Calcs'!AG107,IF('Alpha Ejection Compiler'!$B107="2",'Alpha Ejection Calcs'!BD107,IF($B107="3",'Alpha Ejection Calcs'!CA107,IF($B107="4",'Alpha Ejection Calcs'!CY107,-1))))</f>
        <v>0.88949550111769804</v>
      </c>
      <c r="AB107" s="459">
        <f t="shared" si="7"/>
        <v>1.188727288111819E-6</v>
      </c>
      <c r="AC107">
        <f>IF($B107="1",'Alpha Ejection Calcs'!AI107,IF('Alpha Ejection Compiler'!$B107="2",'Alpha Ejection Calcs'!BF107,IF($B107="3",'Alpha Ejection Calcs'!CC107,IF($B107="4",'Alpha Ejection Calcs'!DA107,-1))))</f>
        <v>0.70086853690259443</v>
      </c>
      <c r="AD107">
        <f>IF($B107="1",'Alpha Ejection Calcs'!AJ107,IF('Alpha Ejection Compiler'!$B107="2",'Alpha Ejection Calcs'!BG107,IF($B107="3",'Alpha Ejection Calcs'!CD107,IF($B107="4",'Alpha Ejection Calcs'!DB107,-1))))</f>
        <v>0.65567157414611876</v>
      </c>
      <c r="AE107">
        <f>IF($B107="1",'Alpha Ejection Calcs'!AK107,IF('Alpha Ejection Compiler'!$B107="2",'Alpha Ejection Calcs'!BH107,IF($B107="3",'Alpha Ejection Calcs'!CE107,IF($B107="4",'Alpha Ejection Calcs'!DC107,-1))))</f>
        <v>0.6487617441313327</v>
      </c>
      <c r="AF107">
        <f>IF($B107="1",'Alpha Ejection Calcs'!AL107,IF('Alpha Ejection Compiler'!$B107="2",'Alpha Ejection Calcs'!BI107,IF($B107="3",'Alpha Ejection Calcs'!CF107,IF($B107="4",'Alpha Ejection Calcs'!DD107,-1))))</f>
        <v>0.90341617419224363</v>
      </c>
    </row>
    <row r="108" spans="1:32">
      <c r="A108" t="str">
        <f>'Picking Information'!E111</f>
        <v>sample name</v>
      </c>
      <c r="B108" s="457" t="str">
        <f>'Picking Information'!B111</f>
        <v>4</v>
      </c>
      <c r="C108" s="457"/>
      <c r="D108">
        <f>IF($B108="1",'Alpha Ejection Calcs'!M108,IF('Alpha Ejection Compiler'!$B108="2",'Alpha Ejection Calcs'!AO108,IF($B108="3",'Alpha Ejection Calcs'!BM108,IF($B108="4",'Alpha Ejection Calcs'!CJ108,-1))))</f>
        <v>279700.53837925155</v>
      </c>
      <c r="E108">
        <f>IF($B108="1",'Alpha Ejection Calcs'!S108,IF('Alpha Ejection Compiler'!$B108="2",'Alpha Ejection Calcs'!AP108,IF($B108="3",'Alpha Ejection Calcs'!BK108,IF($B108="4",'Alpha Ejection Calcs'!CH108,-1))))</f>
        <v>36.473074156562177</v>
      </c>
      <c r="F108"/>
      <c r="G108" s="459">
        <f t="shared" si="4"/>
        <v>8.9504172281360495E-7</v>
      </c>
      <c r="H108">
        <f>IF($B108="1",'Alpha Ejection Calcs'!T108,IF('Alpha Ejection Compiler'!$B108="2",'Alpha Ejection Calcs'!AQ108,IF($B108="3",'Alpha Ejection Calcs'!BN108,IF($B108="4",'Alpha Ejection Calcs'!CL108,-1))))</f>
        <v>0.63662546245111906</v>
      </c>
      <c r="I108">
        <f>IF($B108="1",'Alpha Ejection Calcs'!U108,IF('Alpha Ejection Compiler'!$B108="2",'Alpha Ejection Calcs'!AR108,IF($B108="3",'Alpha Ejection Calcs'!BO108,IF($B108="4",'Alpha Ejection Calcs'!CM108,-1))))</f>
        <v>0.58319411675377286</v>
      </c>
      <c r="J108">
        <f>IF($B108="1",'Alpha Ejection Calcs'!V108,IF('Alpha Ejection Compiler'!$B108="2",'Alpha Ejection Calcs'!AS108,IF($B108="3",'Alpha Ejection Calcs'!BP108,IF($B108="4",'Alpha Ejection Calcs'!CN108,-1))))</f>
        <v>0.57525580606267845</v>
      </c>
      <c r="K108">
        <f>IF($B108="1",'Alpha Ejection Calcs'!W108,IF('Alpha Ejection Compiler'!$B108="2",'Alpha Ejection Calcs'!AT108,IF($B108="3",'Alpha Ejection Calcs'!BQ108,IF($B108="4",'Alpha Ejection Calcs'!CO108,-1))))</f>
        <v>0.8803829323788831</v>
      </c>
      <c r="N108" s="459">
        <f t="shared" si="5"/>
        <v>1.3006075034635196E-6</v>
      </c>
      <c r="O108">
        <f>IF($B108="1",'Alpha Ejection Calcs'!Y108,IF('Alpha Ejection Compiler'!$B108="2",'Alpha Ejection Calcs'!AV108,IF($B108="3",'Alpha Ejection Calcs'!BS108,IF($B108="4",'Alpha Ejection Calcs'!CQ108,-1))))</f>
        <v>0.696238598905349</v>
      </c>
      <c r="P108">
        <f>IF($B108="1",'Alpha Ejection Calcs'!Z108,IF('Alpha Ejection Compiler'!$B108="2",'Alpha Ejection Calcs'!AW108,IF($B108="3",'Alpha Ejection Calcs'!BT108,IF($B108="4",'Alpha Ejection Calcs'!CR108,-1))))</f>
        <v>0.65039654526303547</v>
      </c>
      <c r="Q108">
        <f>IF($B108="1",'Alpha Ejection Calcs'!AA108,IF('Alpha Ejection Compiler'!$B108="2",'Alpha Ejection Calcs'!AX108,IF($B108="3",'Alpha Ejection Calcs'!BU108,IF($B108="4",'Alpha Ejection Calcs'!CS108,-1))))</f>
        <v>0.64350138870871343</v>
      </c>
      <c r="R108">
        <f>IF($B108="1",'Alpha Ejection Calcs'!AB108,IF('Alpha Ejection Compiler'!$B108="2",'Alpha Ejection Calcs'!AY108,IF($B108="3",'Alpha Ejection Calcs'!BV108,IF($B108="4",'Alpha Ejection Calcs'!CT108,-1))))</f>
        <v>0.90361551057880318</v>
      </c>
      <c r="U108" s="459">
        <f t="shared" si="6"/>
        <v>9.8734290047875788E-7</v>
      </c>
      <c r="V108">
        <f>IF($B108="1",'Alpha Ejection Calcs'!AD108,IF('Alpha Ejection Compiler'!$B108="2",'Alpha Ejection Calcs'!BA108,IF($B108="3",'Alpha Ejection Calcs'!BX108,IF($B108="4",'Alpha Ejection Calcs'!CV108,-1))))</f>
        <v>0.66114028275255876</v>
      </c>
      <c r="W108">
        <f>IF($B108="1",'Alpha Ejection Calcs'!AE108,IF('Alpha Ejection Compiler'!$B108="2",'Alpha Ejection Calcs'!BB108,IF($B108="3",'Alpha Ejection Calcs'!BY108,IF($B108="4",'Alpha Ejection Calcs'!CW108,-1))))</f>
        <v>0.61074389114078864</v>
      </c>
      <c r="X108">
        <f>IF($B108="1",'Alpha Ejection Calcs'!AF108,IF('Alpha Ejection Compiler'!$B108="2",'Alpha Ejection Calcs'!BC108,IF($B108="3",'Alpha Ejection Calcs'!BZ108,IF($B108="4",'Alpha Ejection Calcs'!CX108,-1))))</f>
        <v>0.60306894562696034</v>
      </c>
      <c r="Y108">
        <f>IF($B108="1",'Alpha Ejection Calcs'!AG108,IF('Alpha Ejection Compiler'!$B108="2",'Alpha Ejection Calcs'!BD108,IF($B108="3",'Alpha Ejection Calcs'!CA108,IF($B108="4",'Alpha Ejection Calcs'!CY108,-1))))</f>
        <v>0.88949550111769804</v>
      </c>
      <c r="AB108" s="459">
        <f t="shared" si="7"/>
        <v>1.188727288111819E-6</v>
      </c>
      <c r="AC108">
        <f>IF($B108="1",'Alpha Ejection Calcs'!AI108,IF('Alpha Ejection Compiler'!$B108="2",'Alpha Ejection Calcs'!BF108,IF($B108="3",'Alpha Ejection Calcs'!CC108,IF($B108="4",'Alpha Ejection Calcs'!DA108,-1))))</f>
        <v>0.70086853690259443</v>
      </c>
      <c r="AD108">
        <f>IF($B108="1",'Alpha Ejection Calcs'!AJ108,IF('Alpha Ejection Compiler'!$B108="2",'Alpha Ejection Calcs'!BG108,IF($B108="3",'Alpha Ejection Calcs'!CD108,IF($B108="4",'Alpha Ejection Calcs'!DB108,-1))))</f>
        <v>0.65567157414611876</v>
      </c>
      <c r="AE108">
        <f>IF($B108="1",'Alpha Ejection Calcs'!AK108,IF('Alpha Ejection Compiler'!$B108="2",'Alpha Ejection Calcs'!BH108,IF($B108="3",'Alpha Ejection Calcs'!CE108,IF($B108="4",'Alpha Ejection Calcs'!DC108,-1))))</f>
        <v>0.6487617441313327</v>
      </c>
      <c r="AF108">
        <f>IF($B108="1",'Alpha Ejection Calcs'!AL108,IF('Alpha Ejection Compiler'!$B108="2",'Alpha Ejection Calcs'!BI108,IF($B108="3",'Alpha Ejection Calcs'!CF108,IF($B108="4",'Alpha Ejection Calcs'!DD108,-1))))</f>
        <v>0.90341617419224363</v>
      </c>
    </row>
    <row r="109" spans="1:32">
      <c r="A109" t="str">
        <f>'Picking Information'!E112</f>
        <v>sample name</v>
      </c>
      <c r="B109" s="457" t="str">
        <f>'Picking Information'!B112</f>
        <v>4</v>
      </c>
      <c r="C109" s="457"/>
      <c r="D109">
        <f>IF($B109="1",'Alpha Ejection Calcs'!M109,IF('Alpha Ejection Compiler'!$B109="2",'Alpha Ejection Calcs'!AO109,IF($B109="3",'Alpha Ejection Calcs'!BM109,IF($B109="4",'Alpha Ejection Calcs'!CJ109,-1))))</f>
        <v>279700.53837925155</v>
      </c>
      <c r="E109">
        <f>IF($B109="1",'Alpha Ejection Calcs'!S109,IF('Alpha Ejection Compiler'!$B109="2",'Alpha Ejection Calcs'!AP109,IF($B109="3",'Alpha Ejection Calcs'!BK109,IF($B109="4",'Alpha Ejection Calcs'!CH109,-1))))</f>
        <v>36.473074156562177</v>
      </c>
      <c r="F109"/>
      <c r="G109" s="459">
        <f t="shared" si="4"/>
        <v>8.9504172281360495E-7</v>
      </c>
      <c r="H109">
        <f>IF($B109="1",'Alpha Ejection Calcs'!T109,IF('Alpha Ejection Compiler'!$B109="2",'Alpha Ejection Calcs'!AQ109,IF($B109="3",'Alpha Ejection Calcs'!BN109,IF($B109="4",'Alpha Ejection Calcs'!CL109,-1))))</f>
        <v>0.63662546245111906</v>
      </c>
      <c r="I109">
        <f>IF($B109="1",'Alpha Ejection Calcs'!U109,IF('Alpha Ejection Compiler'!$B109="2",'Alpha Ejection Calcs'!AR109,IF($B109="3",'Alpha Ejection Calcs'!BO109,IF($B109="4",'Alpha Ejection Calcs'!CM109,-1))))</f>
        <v>0.58319411675377286</v>
      </c>
      <c r="J109">
        <f>IF($B109="1",'Alpha Ejection Calcs'!V109,IF('Alpha Ejection Compiler'!$B109="2",'Alpha Ejection Calcs'!AS109,IF($B109="3",'Alpha Ejection Calcs'!BP109,IF($B109="4",'Alpha Ejection Calcs'!CN109,-1))))</f>
        <v>0.57525580606267845</v>
      </c>
      <c r="K109">
        <f>IF($B109="1",'Alpha Ejection Calcs'!W109,IF('Alpha Ejection Compiler'!$B109="2",'Alpha Ejection Calcs'!AT109,IF($B109="3",'Alpha Ejection Calcs'!BQ109,IF($B109="4",'Alpha Ejection Calcs'!CO109,-1))))</f>
        <v>0.8803829323788831</v>
      </c>
      <c r="N109" s="459">
        <f t="shared" si="5"/>
        <v>1.3006075034635196E-6</v>
      </c>
      <c r="O109">
        <f>IF($B109="1",'Alpha Ejection Calcs'!Y109,IF('Alpha Ejection Compiler'!$B109="2",'Alpha Ejection Calcs'!AV109,IF($B109="3",'Alpha Ejection Calcs'!BS109,IF($B109="4",'Alpha Ejection Calcs'!CQ109,-1))))</f>
        <v>0.696238598905349</v>
      </c>
      <c r="P109">
        <f>IF($B109="1",'Alpha Ejection Calcs'!Z109,IF('Alpha Ejection Compiler'!$B109="2",'Alpha Ejection Calcs'!AW109,IF($B109="3",'Alpha Ejection Calcs'!BT109,IF($B109="4",'Alpha Ejection Calcs'!CR109,-1))))</f>
        <v>0.65039654526303547</v>
      </c>
      <c r="Q109">
        <f>IF($B109="1",'Alpha Ejection Calcs'!AA109,IF('Alpha Ejection Compiler'!$B109="2",'Alpha Ejection Calcs'!AX109,IF($B109="3",'Alpha Ejection Calcs'!BU109,IF($B109="4",'Alpha Ejection Calcs'!CS109,-1))))</f>
        <v>0.64350138870871343</v>
      </c>
      <c r="R109">
        <f>IF($B109="1",'Alpha Ejection Calcs'!AB109,IF('Alpha Ejection Compiler'!$B109="2",'Alpha Ejection Calcs'!AY109,IF($B109="3",'Alpha Ejection Calcs'!BV109,IF($B109="4",'Alpha Ejection Calcs'!CT109,-1))))</f>
        <v>0.90361551057880318</v>
      </c>
      <c r="U109" s="459">
        <f t="shared" si="6"/>
        <v>9.8734290047875788E-7</v>
      </c>
      <c r="V109">
        <f>IF($B109="1",'Alpha Ejection Calcs'!AD109,IF('Alpha Ejection Compiler'!$B109="2",'Alpha Ejection Calcs'!BA109,IF($B109="3",'Alpha Ejection Calcs'!BX109,IF($B109="4",'Alpha Ejection Calcs'!CV109,-1))))</f>
        <v>0.66114028275255876</v>
      </c>
      <c r="W109">
        <f>IF($B109="1",'Alpha Ejection Calcs'!AE109,IF('Alpha Ejection Compiler'!$B109="2",'Alpha Ejection Calcs'!BB109,IF($B109="3",'Alpha Ejection Calcs'!BY109,IF($B109="4",'Alpha Ejection Calcs'!CW109,-1))))</f>
        <v>0.61074389114078864</v>
      </c>
      <c r="X109">
        <f>IF($B109="1",'Alpha Ejection Calcs'!AF109,IF('Alpha Ejection Compiler'!$B109="2",'Alpha Ejection Calcs'!BC109,IF($B109="3",'Alpha Ejection Calcs'!BZ109,IF($B109="4",'Alpha Ejection Calcs'!CX109,-1))))</f>
        <v>0.60306894562696034</v>
      </c>
      <c r="Y109">
        <f>IF($B109="1",'Alpha Ejection Calcs'!AG109,IF('Alpha Ejection Compiler'!$B109="2",'Alpha Ejection Calcs'!BD109,IF($B109="3",'Alpha Ejection Calcs'!CA109,IF($B109="4",'Alpha Ejection Calcs'!CY109,-1))))</f>
        <v>0.88949550111769804</v>
      </c>
      <c r="AB109" s="459">
        <f t="shared" si="7"/>
        <v>1.188727288111819E-6</v>
      </c>
      <c r="AC109">
        <f>IF($B109="1",'Alpha Ejection Calcs'!AI109,IF('Alpha Ejection Compiler'!$B109="2",'Alpha Ejection Calcs'!BF109,IF($B109="3",'Alpha Ejection Calcs'!CC109,IF($B109="4",'Alpha Ejection Calcs'!DA109,-1))))</f>
        <v>0.70086853690259443</v>
      </c>
      <c r="AD109">
        <f>IF($B109="1",'Alpha Ejection Calcs'!AJ109,IF('Alpha Ejection Compiler'!$B109="2",'Alpha Ejection Calcs'!BG109,IF($B109="3",'Alpha Ejection Calcs'!CD109,IF($B109="4",'Alpha Ejection Calcs'!DB109,-1))))</f>
        <v>0.65567157414611876</v>
      </c>
      <c r="AE109">
        <f>IF($B109="1",'Alpha Ejection Calcs'!AK109,IF('Alpha Ejection Compiler'!$B109="2",'Alpha Ejection Calcs'!BH109,IF($B109="3",'Alpha Ejection Calcs'!CE109,IF($B109="4",'Alpha Ejection Calcs'!DC109,-1))))</f>
        <v>0.6487617441313327</v>
      </c>
      <c r="AF109">
        <f>IF($B109="1",'Alpha Ejection Calcs'!AL109,IF('Alpha Ejection Compiler'!$B109="2",'Alpha Ejection Calcs'!BI109,IF($B109="3",'Alpha Ejection Calcs'!CF109,IF($B109="4",'Alpha Ejection Calcs'!DD109,-1))))</f>
        <v>0.90341617419224363</v>
      </c>
    </row>
    <row r="110" spans="1:32">
      <c r="A110" t="str">
        <f>'Picking Information'!E113</f>
        <v>sample name</v>
      </c>
      <c r="B110" s="457" t="str">
        <f>'Picking Information'!B113</f>
        <v>4</v>
      </c>
      <c r="C110" s="457"/>
      <c r="D110">
        <f>IF($B110="1",'Alpha Ejection Calcs'!M110,IF('Alpha Ejection Compiler'!$B110="2",'Alpha Ejection Calcs'!AO110,IF($B110="3",'Alpha Ejection Calcs'!BM110,IF($B110="4",'Alpha Ejection Calcs'!CJ110,-1))))</f>
        <v>279700.53837925155</v>
      </c>
      <c r="E110">
        <f>IF($B110="1",'Alpha Ejection Calcs'!S110,IF('Alpha Ejection Compiler'!$B110="2",'Alpha Ejection Calcs'!AP110,IF($B110="3",'Alpha Ejection Calcs'!BK110,IF($B110="4",'Alpha Ejection Calcs'!CH110,-1))))</f>
        <v>36.473074156562177</v>
      </c>
      <c r="F110"/>
      <c r="G110" s="459">
        <f t="shared" si="4"/>
        <v>8.9504172281360495E-7</v>
      </c>
      <c r="H110">
        <f>IF($B110="1",'Alpha Ejection Calcs'!T110,IF('Alpha Ejection Compiler'!$B110="2",'Alpha Ejection Calcs'!AQ110,IF($B110="3",'Alpha Ejection Calcs'!BN110,IF($B110="4",'Alpha Ejection Calcs'!CL110,-1))))</f>
        <v>0.63662546245111906</v>
      </c>
      <c r="I110">
        <f>IF($B110="1",'Alpha Ejection Calcs'!U110,IF('Alpha Ejection Compiler'!$B110="2",'Alpha Ejection Calcs'!AR110,IF($B110="3",'Alpha Ejection Calcs'!BO110,IF($B110="4",'Alpha Ejection Calcs'!CM110,-1))))</f>
        <v>0.58319411675377286</v>
      </c>
      <c r="J110">
        <f>IF($B110="1",'Alpha Ejection Calcs'!V110,IF('Alpha Ejection Compiler'!$B110="2",'Alpha Ejection Calcs'!AS110,IF($B110="3",'Alpha Ejection Calcs'!BP110,IF($B110="4",'Alpha Ejection Calcs'!CN110,-1))))</f>
        <v>0.57525580606267845</v>
      </c>
      <c r="K110">
        <f>IF($B110="1",'Alpha Ejection Calcs'!W110,IF('Alpha Ejection Compiler'!$B110="2",'Alpha Ejection Calcs'!AT110,IF($B110="3",'Alpha Ejection Calcs'!BQ110,IF($B110="4",'Alpha Ejection Calcs'!CO110,-1))))</f>
        <v>0.8803829323788831</v>
      </c>
      <c r="N110" s="459">
        <f t="shared" si="5"/>
        <v>1.3006075034635196E-6</v>
      </c>
      <c r="O110">
        <f>IF($B110="1",'Alpha Ejection Calcs'!Y110,IF('Alpha Ejection Compiler'!$B110="2",'Alpha Ejection Calcs'!AV110,IF($B110="3",'Alpha Ejection Calcs'!BS110,IF($B110="4",'Alpha Ejection Calcs'!CQ110,-1))))</f>
        <v>0.696238598905349</v>
      </c>
      <c r="P110">
        <f>IF($B110="1",'Alpha Ejection Calcs'!Z110,IF('Alpha Ejection Compiler'!$B110="2",'Alpha Ejection Calcs'!AW110,IF($B110="3",'Alpha Ejection Calcs'!BT110,IF($B110="4",'Alpha Ejection Calcs'!CR110,-1))))</f>
        <v>0.65039654526303547</v>
      </c>
      <c r="Q110">
        <f>IF($B110="1",'Alpha Ejection Calcs'!AA110,IF('Alpha Ejection Compiler'!$B110="2",'Alpha Ejection Calcs'!AX110,IF($B110="3",'Alpha Ejection Calcs'!BU110,IF($B110="4",'Alpha Ejection Calcs'!CS110,-1))))</f>
        <v>0.64350138870871343</v>
      </c>
      <c r="R110">
        <f>IF($B110="1",'Alpha Ejection Calcs'!AB110,IF('Alpha Ejection Compiler'!$B110="2",'Alpha Ejection Calcs'!AY110,IF($B110="3",'Alpha Ejection Calcs'!BV110,IF($B110="4",'Alpha Ejection Calcs'!CT110,-1))))</f>
        <v>0.90361551057880318</v>
      </c>
      <c r="U110" s="459">
        <f t="shared" si="6"/>
        <v>9.8734290047875788E-7</v>
      </c>
      <c r="V110">
        <f>IF($B110="1",'Alpha Ejection Calcs'!AD110,IF('Alpha Ejection Compiler'!$B110="2",'Alpha Ejection Calcs'!BA110,IF($B110="3",'Alpha Ejection Calcs'!BX110,IF($B110="4",'Alpha Ejection Calcs'!CV110,-1))))</f>
        <v>0.66114028275255876</v>
      </c>
      <c r="W110">
        <f>IF($B110="1",'Alpha Ejection Calcs'!AE110,IF('Alpha Ejection Compiler'!$B110="2",'Alpha Ejection Calcs'!BB110,IF($B110="3",'Alpha Ejection Calcs'!BY110,IF($B110="4",'Alpha Ejection Calcs'!CW110,-1))))</f>
        <v>0.61074389114078864</v>
      </c>
      <c r="X110">
        <f>IF($B110="1",'Alpha Ejection Calcs'!AF110,IF('Alpha Ejection Compiler'!$B110="2",'Alpha Ejection Calcs'!BC110,IF($B110="3",'Alpha Ejection Calcs'!BZ110,IF($B110="4",'Alpha Ejection Calcs'!CX110,-1))))</f>
        <v>0.60306894562696034</v>
      </c>
      <c r="Y110">
        <f>IF($B110="1",'Alpha Ejection Calcs'!AG110,IF('Alpha Ejection Compiler'!$B110="2",'Alpha Ejection Calcs'!BD110,IF($B110="3",'Alpha Ejection Calcs'!CA110,IF($B110="4",'Alpha Ejection Calcs'!CY110,-1))))</f>
        <v>0.88949550111769804</v>
      </c>
      <c r="AB110" s="459">
        <f t="shared" si="7"/>
        <v>1.188727288111819E-6</v>
      </c>
      <c r="AC110">
        <f>IF($B110="1",'Alpha Ejection Calcs'!AI110,IF('Alpha Ejection Compiler'!$B110="2",'Alpha Ejection Calcs'!BF110,IF($B110="3",'Alpha Ejection Calcs'!CC110,IF($B110="4",'Alpha Ejection Calcs'!DA110,-1))))</f>
        <v>0.70086853690259443</v>
      </c>
      <c r="AD110">
        <f>IF($B110="1",'Alpha Ejection Calcs'!AJ110,IF('Alpha Ejection Compiler'!$B110="2",'Alpha Ejection Calcs'!BG110,IF($B110="3",'Alpha Ejection Calcs'!CD110,IF($B110="4",'Alpha Ejection Calcs'!DB110,-1))))</f>
        <v>0.65567157414611876</v>
      </c>
      <c r="AE110">
        <f>IF($B110="1",'Alpha Ejection Calcs'!AK110,IF('Alpha Ejection Compiler'!$B110="2",'Alpha Ejection Calcs'!BH110,IF($B110="3",'Alpha Ejection Calcs'!CE110,IF($B110="4",'Alpha Ejection Calcs'!DC110,-1))))</f>
        <v>0.6487617441313327</v>
      </c>
      <c r="AF110">
        <f>IF($B110="1",'Alpha Ejection Calcs'!AL110,IF('Alpha Ejection Compiler'!$B110="2",'Alpha Ejection Calcs'!BI110,IF($B110="3",'Alpha Ejection Calcs'!CF110,IF($B110="4",'Alpha Ejection Calcs'!DD110,-1))))</f>
        <v>0.90341617419224363</v>
      </c>
    </row>
    <row r="111" spans="1:32">
      <c r="A111" t="str">
        <f>'Picking Information'!E114</f>
        <v>sample name</v>
      </c>
      <c r="B111" s="457" t="str">
        <f>'Picking Information'!B114</f>
        <v>4</v>
      </c>
      <c r="C111" s="457"/>
      <c r="D111">
        <f>IF($B111="1",'Alpha Ejection Calcs'!M111,IF('Alpha Ejection Compiler'!$B111="2",'Alpha Ejection Calcs'!AO111,IF($B111="3",'Alpha Ejection Calcs'!BM111,IF($B111="4",'Alpha Ejection Calcs'!CJ111,-1))))</f>
        <v>279700.53837925155</v>
      </c>
      <c r="E111">
        <f>IF($B111="1",'Alpha Ejection Calcs'!S111,IF('Alpha Ejection Compiler'!$B111="2",'Alpha Ejection Calcs'!AP111,IF($B111="3",'Alpha Ejection Calcs'!BK111,IF($B111="4",'Alpha Ejection Calcs'!CH111,-1))))</f>
        <v>36.473074156562177</v>
      </c>
      <c r="F111"/>
      <c r="G111" s="459">
        <f t="shared" si="4"/>
        <v>8.9504172281360495E-7</v>
      </c>
      <c r="H111">
        <f>IF($B111="1",'Alpha Ejection Calcs'!T111,IF('Alpha Ejection Compiler'!$B111="2",'Alpha Ejection Calcs'!AQ111,IF($B111="3",'Alpha Ejection Calcs'!BN111,IF($B111="4",'Alpha Ejection Calcs'!CL111,-1))))</f>
        <v>0.63662546245111906</v>
      </c>
      <c r="I111">
        <f>IF($B111="1",'Alpha Ejection Calcs'!U111,IF('Alpha Ejection Compiler'!$B111="2",'Alpha Ejection Calcs'!AR111,IF($B111="3",'Alpha Ejection Calcs'!BO111,IF($B111="4",'Alpha Ejection Calcs'!CM111,-1))))</f>
        <v>0.58319411675377286</v>
      </c>
      <c r="J111">
        <f>IF($B111="1",'Alpha Ejection Calcs'!V111,IF('Alpha Ejection Compiler'!$B111="2",'Alpha Ejection Calcs'!AS111,IF($B111="3",'Alpha Ejection Calcs'!BP111,IF($B111="4",'Alpha Ejection Calcs'!CN111,-1))))</f>
        <v>0.57525580606267845</v>
      </c>
      <c r="K111">
        <f>IF($B111="1",'Alpha Ejection Calcs'!W111,IF('Alpha Ejection Compiler'!$B111="2",'Alpha Ejection Calcs'!AT111,IF($B111="3",'Alpha Ejection Calcs'!BQ111,IF($B111="4",'Alpha Ejection Calcs'!CO111,-1))))</f>
        <v>0.8803829323788831</v>
      </c>
      <c r="N111" s="459">
        <f t="shared" si="5"/>
        <v>1.3006075034635196E-6</v>
      </c>
      <c r="O111">
        <f>IF($B111="1",'Alpha Ejection Calcs'!Y111,IF('Alpha Ejection Compiler'!$B111="2",'Alpha Ejection Calcs'!AV111,IF($B111="3",'Alpha Ejection Calcs'!BS111,IF($B111="4",'Alpha Ejection Calcs'!CQ111,-1))))</f>
        <v>0.696238598905349</v>
      </c>
      <c r="P111">
        <f>IF($B111="1",'Alpha Ejection Calcs'!Z111,IF('Alpha Ejection Compiler'!$B111="2",'Alpha Ejection Calcs'!AW111,IF($B111="3",'Alpha Ejection Calcs'!BT111,IF($B111="4",'Alpha Ejection Calcs'!CR111,-1))))</f>
        <v>0.65039654526303547</v>
      </c>
      <c r="Q111">
        <f>IF($B111="1",'Alpha Ejection Calcs'!AA111,IF('Alpha Ejection Compiler'!$B111="2",'Alpha Ejection Calcs'!AX111,IF($B111="3",'Alpha Ejection Calcs'!BU111,IF($B111="4",'Alpha Ejection Calcs'!CS111,-1))))</f>
        <v>0.64350138870871343</v>
      </c>
      <c r="R111">
        <f>IF($B111="1",'Alpha Ejection Calcs'!AB111,IF('Alpha Ejection Compiler'!$B111="2",'Alpha Ejection Calcs'!AY111,IF($B111="3",'Alpha Ejection Calcs'!BV111,IF($B111="4",'Alpha Ejection Calcs'!CT111,-1))))</f>
        <v>0.90361551057880318</v>
      </c>
      <c r="U111" s="459">
        <f t="shared" si="6"/>
        <v>9.8734290047875788E-7</v>
      </c>
      <c r="V111">
        <f>IF($B111="1",'Alpha Ejection Calcs'!AD111,IF('Alpha Ejection Compiler'!$B111="2",'Alpha Ejection Calcs'!BA111,IF($B111="3",'Alpha Ejection Calcs'!BX111,IF($B111="4",'Alpha Ejection Calcs'!CV111,-1))))</f>
        <v>0.66114028275255876</v>
      </c>
      <c r="W111">
        <f>IF($B111="1",'Alpha Ejection Calcs'!AE111,IF('Alpha Ejection Compiler'!$B111="2",'Alpha Ejection Calcs'!BB111,IF($B111="3",'Alpha Ejection Calcs'!BY111,IF($B111="4",'Alpha Ejection Calcs'!CW111,-1))))</f>
        <v>0.61074389114078864</v>
      </c>
      <c r="X111">
        <f>IF($B111="1",'Alpha Ejection Calcs'!AF111,IF('Alpha Ejection Compiler'!$B111="2",'Alpha Ejection Calcs'!BC111,IF($B111="3",'Alpha Ejection Calcs'!BZ111,IF($B111="4",'Alpha Ejection Calcs'!CX111,-1))))</f>
        <v>0.60306894562696034</v>
      </c>
      <c r="Y111">
        <f>IF($B111="1",'Alpha Ejection Calcs'!AG111,IF('Alpha Ejection Compiler'!$B111="2",'Alpha Ejection Calcs'!BD111,IF($B111="3",'Alpha Ejection Calcs'!CA111,IF($B111="4",'Alpha Ejection Calcs'!CY111,-1))))</f>
        <v>0.88949550111769804</v>
      </c>
      <c r="AB111" s="459">
        <f t="shared" si="7"/>
        <v>1.188727288111819E-6</v>
      </c>
      <c r="AC111">
        <f>IF($B111="1",'Alpha Ejection Calcs'!AI111,IF('Alpha Ejection Compiler'!$B111="2",'Alpha Ejection Calcs'!BF111,IF($B111="3",'Alpha Ejection Calcs'!CC111,IF($B111="4",'Alpha Ejection Calcs'!DA111,-1))))</f>
        <v>0.70086853690259443</v>
      </c>
      <c r="AD111">
        <f>IF($B111="1",'Alpha Ejection Calcs'!AJ111,IF('Alpha Ejection Compiler'!$B111="2",'Alpha Ejection Calcs'!BG111,IF($B111="3",'Alpha Ejection Calcs'!CD111,IF($B111="4",'Alpha Ejection Calcs'!DB111,-1))))</f>
        <v>0.65567157414611876</v>
      </c>
      <c r="AE111">
        <f>IF($B111="1",'Alpha Ejection Calcs'!AK111,IF('Alpha Ejection Compiler'!$B111="2",'Alpha Ejection Calcs'!BH111,IF($B111="3",'Alpha Ejection Calcs'!CE111,IF($B111="4",'Alpha Ejection Calcs'!DC111,-1))))</f>
        <v>0.6487617441313327</v>
      </c>
      <c r="AF111">
        <f>IF($B111="1",'Alpha Ejection Calcs'!AL111,IF('Alpha Ejection Compiler'!$B111="2",'Alpha Ejection Calcs'!BI111,IF($B111="3",'Alpha Ejection Calcs'!CF111,IF($B111="4",'Alpha Ejection Calcs'!DD111,-1))))</f>
        <v>0.90341617419224363</v>
      </c>
    </row>
    <row r="112" spans="1:32">
      <c r="A112" t="str">
        <f>'Picking Information'!E115</f>
        <v>sample name</v>
      </c>
      <c r="B112" s="457" t="str">
        <f>'Picking Information'!B115</f>
        <v>4</v>
      </c>
      <c r="C112" s="457"/>
      <c r="D112">
        <f>IF($B112="1",'Alpha Ejection Calcs'!M112,IF('Alpha Ejection Compiler'!$B112="2",'Alpha Ejection Calcs'!AO112,IF($B112="3",'Alpha Ejection Calcs'!BM112,IF($B112="4",'Alpha Ejection Calcs'!CJ112,-1))))</f>
        <v>279700.53837925155</v>
      </c>
      <c r="E112">
        <f>IF($B112="1",'Alpha Ejection Calcs'!S112,IF('Alpha Ejection Compiler'!$B112="2",'Alpha Ejection Calcs'!AP112,IF($B112="3",'Alpha Ejection Calcs'!BK112,IF($B112="4",'Alpha Ejection Calcs'!CH112,-1))))</f>
        <v>36.473074156562177</v>
      </c>
      <c r="F112"/>
      <c r="G112" s="459">
        <f t="shared" si="4"/>
        <v>8.9504172281360495E-7</v>
      </c>
      <c r="H112">
        <f>IF($B112="1",'Alpha Ejection Calcs'!T112,IF('Alpha Ejection Compiler'!$B112="2",'Alpha Ejection Calcs'!AQ112,IF($B112="3",'Alpha Ejection Calcs'!BN112,IF($B112="4",'Alpha Ejection Calcs'!CL112,-1))))</f>
        <v>0.63662546245111906</v>
      </c>
      <c r="I112">
        <f>IF($B112="1",'Alpha Ejection Calcs'!U112,IF('Alpha Ejection Compiler'!$B112="2",'Alpha Ejection Calcs'!AR112,IF($B112="3",'Alpha Ejection Calcs'!BO112,IF($B112="4",'Alpha Ejection Calcs'!CM112,-1))))</f>
        <v>0.58319411675377286</v>
      </c>
      <c r="J112">
        <f>IF($B112="1",'Alpha Ejection Calcs'!V112,IF('Alpha Ejection Compiler'!$B112="2",'Alpha Ejection Calcs'!AS112,IF($B112="3",'Alpha Ejection Calcs'!BP112,IF($B112="4",'Alpha Ejection Calcs'!CN112,-1))))</f>
        <v>0.57525580606267845</v>
      </c>
      <c r="K112">
        <f>IF($B112="1",'Alpha Ejection Calcs'!W112,IF('Alpha Ejection Compiler'!$B112="2",'Alpha Ejection Calcs'!AT112,IF($B112="3",'Alpha Ejection Calcs'!BQ112,IF($B112="4",'Alpha Ejection Calcs'!CO112,-1))))</f>
        <v>0.8803829323788831</v>
      </c>
      <c r="N112" s="459">
        <f t="shared" si="5"/>
        <v>1.3006075034635196E-6</v>
      </c>
      <c r="O112">
        <f>IF($B112="1",'Alpha Ejection Calcs'!Y112,IF('Alpha Ejection Compiler'!$B112="2",'Alpha Ejection Calcs'!AV112,IF($B112="3",'Alpha Ejection Calcs'!BS112,IF($B112="4",'Alpha Ejection Calcs'!CQ112,-1))))</f>
        <v>0.696238598905349</v>
      </c>
      <c r="P112">
        <f>IF($B112="1",'Alpha Ejection Calcs'!Z112,IF('Alpha Ejection Compiler'!$B112="2",'Alpha Ejection Calcs'!AW112,IF($B112="3",'Alpha Ejection Calcs'!BT112,IF($B112="4",'Alpha Ejection Calcs'!CR112,-1))))</f>
        <v>0.65039654526303547</v>
      </c>
      <c r="Q112">
        <f>IF($B112="1",'Alpha Ejection Calcs'!AA112,IF('Alpha Ejection Compiler'!$B112="2",'Alpha Ejection Calcs'!AX112,IF($B112="3",'Alpha Ejection Calcs'!BU112,IF($B112="4",'Alpha Ejection Calcs'!CS112,-1))))</f>
        <v>0.64350138870871343</v>
      </c>
      <c r="R112">
        <f>IF($B112="1",'Alpha Ejection Calcs'!AB112,IF('Alpha Ejection Compiler'!$B112="2",'Alpha Ejection Calcs'!AY112,IF($B112="3",'Alpha Ejection Calcs'!BV112,IF($B112="4",'Alpha Ejection Calcs'!CT112,-1))))</f>
        <v>0.90361551057880318</v>
      </c>
      <c r="U112" s="459">
        <f t="shared" si="6"/>
        <v>9.8734290047875788E-7</v>
      </c>
      <c r="V112">
        <f>IF($B112="1",'Alpha Ejection Calcs'!AD112,IF('Alpha Ejection Compiler'!$B112="2",'Alpha Ejection Calcs'!BA112,IF($B112="3",'Alpha Ejection Calcs'!BX112,IF($B112="4",'Alpha Ejection Calcs'!CV112,-1))))</f>
        <v>0.66114028275255876</v>
      </c>
      <c r="W112">
        <f>IF($B112="1",'Alpha Ejection Calcs'!AE112,IF('Alpha Ejection Compiler'!$B112="2",'Alpha Ejection Calcs'!BB112,IF($B112="3",'Alpha Ejection Calcs'!BY112,IF($B112="4",'Alpha Ejection Calcs'!CW112,-1))))</f>
        <v>0.61074389114078864</v>
      </c>
      <c r="X112">
        <f>IF($B112="1",'Alpha Ejection Calcs'!AF112,IF('Alpha Ejection Compiler'!$B112="2",'Alpha Ejection Calcs'!BC112,IF($B112="3",'Alpha Ejection Calcs'!BZ112,IF($B112="4",'Alpha Ejection Calcs'!CX112,-1))))</f>
        <v>0.60306894562696034</v>
      </c>
      <c r="Y112">
        <f>IF($B112="1",'Alpha Ejection Calcs'!AG112,IF('Alpha Ejection Compiler'!$B112="2",'Alpha Ejection Calcs'!BD112,IF($B112="3",'Alpha Ejection Calcs'!CA112,IF($B112="4",'Alpha Ejection Calcs'!CY112,-1))))</f>
        <v>0.88949550111769804</v>
      </c>
      <c r="AB112" s="459">
        <f t="shared" si="7"/>
        <v>1.188727288111819E-6</v>
      </c>
      <c r="AC112">
        <f>IF($B112="1",'Alpha Ejection Calcs'!AI112,IF('Alpha Ejection Compiler'!$B112="2",'Alpha Ejection Calcs'!BF112,IF($B112="3",'Alpha Ejection Calcs'!CC112,IF($B112="4",'Alpha Ejection Calcs'!DA112,-1))))</f>
        <v>0.70086853690259443</v>
      </c>
      <c r="AD112">
        <f>IF($B112="1",'Alpha Ejection Calcs'!AJ112,IF('Alpha Ejection Compiler'!$B112="2",'Alpha Ejection Calcs'!BG112,IF($B112="3",'Alpha Ejection Calcs'!CD112,IF($B112="4",'Alpha Ejection Calcs'!DB112,-1))))</f>
        <v>0.65567157414611876</v>
      </c>
      <c r="AE112">
        <f>IF($B112="1",'Alpha Ejection Calcs'!AK112,IF('Alpha Ejection Compiler'!$B112="2",'Alpha Ejection Calcs'!BH112,IF($B112="3",'Alpha Ejection Calcs'!CE112,IF($B112="4",'Alpha Ejection Calcs'!DC112,-1))))</f>
        <v>0.6487617441313327</v>
      </c>
      <c r="AF112">
        <f>IF($B112="1",'Alpha Ejection Calcs'!AL112,IF('Alpha Ejection Compiler'!$B112="2",'Alpha Ejection Calcs'!BI112,IF($B112="3",'Alpha Ejection Calcs'!CF112,IF($B112="4",'Alpha Ejection Calcs'!DD112,-1))))</f>
        <v>0.90341617419224363</v>
      </c>
    </row>
    <row r="113" spans="1:32">
      <c r="A113" t="str">
        <f>'Picking Information'!E116</f>
        <v>sample name</v>
      </c>
      <c r="B113" s="457" t="str">
        <f>'Picking Information'!B116</f>
        <v>4</v>
      </c>
      <c r="C113" s="457"/>
      <c r="D113">
        <f>IF($B113="1",'Alpha Ejection Calcs'!M113,IF('Alpha Ejection Compiler'!$B113="2",'Alpha Ejection Calcs'!AO113,IF($B113="3",'Alpha Ejection Calcs'!BM113,IF($B113="4",'Alpha Ejection Calcs'!CJ113,-1))))</f>
        <v>279700.53837925155</v>
      </c>
      <c r="E113">
        <f>IF($B113="1",'Alpha Ejection Calcs'!S113,IF('Alpha Ejection Compiler'!$B113="2",'Alpha Ejection Calcs'!AP113,IF($B113="3",'Alpha Ejection Calcs'!BK113,IF($B113="4",'Alpha Ejection Calcs'!CH113,-1))))</f>
        <v>36.473074156562177</v>
      </c>
      <c r="F113"/>
      <c r="G113" s="459">
        <f t="shared" si="4"/>
        <v>8.9504172281360495E-7</v>
      </c>
      <c r="H113">
        <f>IF($B113="1",'Alpha Ejection Calcs'!T113,IF('Alpha Ejection Compiler'!$B113="2",'Alpha Ejection Calcs'!AQ113,IF($B113="3",'Alpha Ejection Calcs'!BN113,IF($B113="4",'Alpha Ejection Calcs'!CL113,-1))))</f>
        <v>0.63662546245111906</v>
      </c>
      <c r="I113">
        <f>IF($B113="1",'Alpha Ejection Calcs'!U113,IF('Alpha Ejection Compiler'!$B113="2",'Alpha Ejection Calcs'!AR113,IF($B113="3",'Alpha Ejection Calcs'!BO113,IF($B113="4",'Alpha Ejection Calcs'!CM113,-1))))</f>
        <v>0.58319411675377286</v>
      </c>
      <c r="J113">
        <f>IF($B113="1",'Alpha Ejection Calcs'!V113,IF('Alpha Ejection Compiler'!$B113="2",'Alpha Ejection Calcs'!AS113,IF($B113="3",'Alpha Ejection Calcs'!BP113,IF($B113="4",'Alpha Ejection Calcs'!CN113,-1))))</f>
        <v>0.57525580606267845</v>
      </c>
      <c r="K113">
        <f>IF($B113="1",'Alpha Ejection Calcs'!W113,IF('Alpha Ejection Compiler'!$B113="2",'Alpha Ejection Calcs'!AT113,IF($B113="3",'Alpha Ejection Calcs'!BQ113,IF($B113="4",'Alpha Ejection Calcs'!CO113,-1))))</f>
        <v>0.8803829323788831</v>
      </c>
      <c r="N113" s="459">
        <f t="shared" si="5"/>
        <v>1.3006075034635196E-6</v>
      </c>
      <c r="O113">
        <f>IF($B113="1",'Alpha Ejection Calcs'!Y113,IF('Alpha Ejection Compiler'!$B113="2",'Alpha Ejection Calcs'!AV113,IF($B113="3",'Alpha Ejection Calcs'!BS113,IF($B113="4",'Alpha Ejection Calcs'!CQ113,-1))))</f>
        <v>0.696238598905349</v>
      </c>
      <c r="P113">
        <f>IF($B113="1",'Alpha Ejection Calcs'!Z113,IF('Alpha Ejection Compiler'!$B113="2",'Alpha Ejection Calcs'!AW113,IF($B113="3",'Alpha Ejection Calcs'!BT113,IF($B113="4",'Alpha Ejection Calcs'!CR113,-1))))</f>
        <v>0.65039654526303547</v>
      </c>
      <c r="Q113">
        <f>IF($B113="1",'Alpha Ejection Calcs'!AA113,IF('Alpha Ejection Compiler'!$B113="2",'Alpha Ejection Calcs'!AX113,IF($B113="3",'Alpha Ejection Calcs'!BU113,IF($B113="4",'Alpha Ejection Calcs'!CS113,-1))))</f>
        <v>0.64350138870871343</v>
      </c>
      <c r="R113">
        <f>IF($B113="1",'Alpha Ejection Calcs'!AB113,IF('Alpha Ejection Compiler'!$B113="2",'Alpha Ejection Calcs'!AY113,IF($B113="3",'Alpha Ejection Calcs'!BV113,IF($B113="4",'Alpha Ejection Calcs'!CT113,-1))))</f>
        <v>0.90361551057880318</v>
      </c>
      <c r="U113" s="459">
        <f t="shared" si="6"/>
        <v>9.8734290047875788E-7</v>
      </c>
      <c r="V113">
        <f>IF($B113="1",'Alpha Ejection Calcs'!AD113,IF('Alpha Ejection Compiler'!$B113="2",'Alpha Ejection Calcs'!BA113,IF($B113="3",'Alpha Ejection Calcs'!BX113,IF($B113="4",'Alpha Ejection Calcs'!CV113,-1))))</f>
        <v>0.66114028275255876</v>
      </c>
      <c r="W113">
        <f>IF($B113="1",'Alpha Ejection Calcs'!AE113,IF('Alpha Ejection Compiler'!$B113="2",'Alpha Ejection Calcs'!BB113,IF($B113="3",'Alpha Ejection Calcs'!BY113,IF($B113="4",'Alpha Ejection Calcs'!CW113,-1))))</f>
        <v>0.61074389114078864</v>
      </c>
      <c r="X113">
        <f>IF($B113="1",'Alpha Ejection Calcs'!AF113,IF('Alpha Ejection Compiler'!$B113="2",'Alpha Ejection Calcs'!BC113,IF($B113="3",'Alpha Ejection Calcs'!BZ113,IF($B113="4",'Alpha Ejection Calcs'!CX113,-1))))</f>
        <v>0.60306894562696034</v>
      </c>
      <c r="Y113">
        <f>IF($B113="1",'Alpha Ejection Calcs'!AG113,IF('Alpha Ejection Compiler'!$B113="2",'Alpha Ejection Calcs'!BD113,IF($B113="3",'Alpha Ejection Calcs'!CA113,IF($B113="4",'Alpha Ejection Calcs'!CY113,-1))))</f>
        <v>0.88949550111769804</v>
      </c>
      <c r="AB113" s="459">
        <f t="shared" si="7"/>
        <v>1.188727288111819E-6</v>
      </c>
      <c r="AC113">
        <f>IF($B113="1",'Alpha Ejection Calcs'!AI113,IF('Alpha Ejection Compiler'!$B113="2",'Alpha Ejection Calcs'!BF113,IF($B113="3",'Alpha Ejection Calcs'!CC113,IF($B113="4",'Alpha Ejection Calcs'!DA113,-1))))</f>
        <v>0.70086853690259443</v>
      </c>
      <c r="AD113">
        <f>IF($B113="1",'Alpha Ejection Calcs'!AJ113,IF('Alpha Ejection Compiler'!$B113="2",'Alpha Ejection Calcs'!BG113,IF($B113="3",'Alpha Ejection Calcs'!CD113,IF($B113="4",'Alpha Ejection Calcs'!DB113,-1))))</f>
        <v>0.65567157414611876</v>
      </c>
      <c r="AE113">
        <f>IF($B113="1",'Alpha Ejection Calcs'!AK113,IF('Alpha Ejection Compiler'!$B113="2",'Alpha Ejection Calcs'!BH113,IF($B113="3",'Alpha Ejection Calcs'!CE113,IF($B113="4",'Alpha Ejection Calcs'!DC113,-1))))</f>
        <v>0.6487617441313327</v>
      </c>
      <c r="AF113">
        <f>IF($B113="1",'Alpha Ejection Calcs'!AL113,IF('Alpha Ejection Compiler'!$B113="2",'Alpha Ejection Calcs'!BI113,IF($B113="3",'Alpha Ejection Calcs'!CF113,IF($B113="4",'Alpha Ejection Calcs'!DD113,-1))))</f>
        <v>0.90341617419224363</v>
      </c>
    </row>
    <row r="114" spans="1:32">
      <c r="A114" t="str">
        <f>'Picking Information'!E117</f>
        <v>sample name</v>
      </c>
      <c r="B114" s="457" t="str">
        <f>'Picking Information'!B117</f>
        <v>4</v>
      </c>
      <c r="C114" s="457"/>
      <c r="D114">
        <f>IF($B114="1",'Alpha Ejection Calcs'!M114,IF('Alpha Ejection Compiler'!$B114="2",'Alpha Ejection Calcs'!AO114,IF($B114="3",'Alpha Ejection Calcs'!BM114,IF($B114="4",'Alpha Ejection Calcs'!CJ114,-1))))</f>
        <v>279700.53837925155</v>
      </c>
      <c r="E114">
        <f>IF($B114="1",'Alpha Ejection Calcs'!S114,IF('Alpha Ejection Compiler'!$B114="2",'Alpha Ejection Calcs'!AP114,IF($B114="3",'Alpha Ejection Calcs'!BK114,IF($B114="4",'Alpha Ejection Calcs'!CH114,-1))))</f>
        <v>36.473074156562177</v>
      </c>
      <c r="F114"/>
      <c r="G114" s="459">
        <f t="shared" si="4"/>
        <v>8.9504172281360495E-7</v>
      </c>
      <c r="H114">
        <f>IF($B114="1",'Alpha Ejection Calcs'!T114,IF('Alpha Ejection Compiler'!$B114="2",'Alpha Ejection Calcs'!AQ114,IF($B114="3",'Alpha Ejection Calcs'!BN114,IF($B114="4",'Alpha Ejection Calcs'!CL114,-1))))</f>
        <v>0.63662546245111906</v>
      </c>
      <c r="I114">
        <f>IF($B114="1",'Alpha Ejection Calcs'!U114,IF('Alpha Ejection Compiler'!$B114="2",'Alpha Ejection Calcs'!AR114,IF($B114="3",'Alpha Ejection Calcs'!BO114,IF($B114="4",'Alpha Ejection Calcs'!CM114,-1))))</f>
        <v>0.58319411675377286</v>
      </c>
      <c r="J114">
        <f>IF($B114="1",'Alpha Ejection Calcs'!V114,IF('Alpha Ejection Compiler'!$B114="2",'Alpha Ejection Calcs'!AS114,IF($B114="3",'Alpha Ejection Calcs'!BP114,IF($B114="4",'Alpha Ejection Calcs'!CN114,-1))))</f>
        <v>0.57525580606267845</v>
      </c>
      <c r="K114">
        <f>IF($B114="1",'Alpha Ejection Calcs'!W114,IF('Alpha Ejection Compiler'!$B114="2",'Alpha Ejection Calcs'!AT114,IF($B114="3",'Alpha Ejection Calcs'!BQ114,IF($B114="4",'Alpha Ejection Calcs'!CO114,-1))))</f>
        <v>0.8803829323788831</v>
      </c>
      <c r="N114" s="459">
        <f t="shared" si="5"/>
        <v>1.3006075034635196E-6</v>
      </c>
      <c r="O114">
        <f>IF($B114="1",'Alpha Ejection Calcs'!Y114,IF('Alpha Ejection Compiler'!$B114="2",'Alpha Ejection Calcs'!AV114,IF($B114="3",'Alpha Ejection Calcs'!BS114,IF($B114="4",'Alpha Ejection Calcs'!CQ114,-1))))</f>
        <v>0.696238598905349</v>
      </c>
      <c r="P114">
        <f>IF($B114="1",'Alpha Ejection Calcs'!Z114,IF('Alpha Ejection Compiler'!$B114="2",'Alpha Ejection Calcs'!AW114,IF($B114="3",'Alpha Ejection Calcs'!BT114,IF($B114="4",'Alpha Ejection Calcs'!CR114,-1))))</f>
        <v>0.65039654526303547</v>
      </c>
      <c r="Q114">
        <f>IF($B114="1",'Alpha Ejection Calcs'!AA114,IF('Alpha Ejection Compiler'!$B114="2",'Alpha Ejection Calcs'!AX114,IF($B114="3",'Alpha Ejection Calcs'!BU114,IF($B114="4",'Alpha Ejection Calcs'!CS114,-1))))</f>
        <v>0.64350138870871343</v>
      </c>
      <c r="R114">
        <f>IF($B114="1",'Alpha Ejection Calcs'!AB114,IF('Alpha Ejection Compiler'!$B114="2",'Alpha Ejection Calcs'!AY114,IF($B114="3",'Alpha Ejection Calcs'!BV114,IF($B114="4",'Alpha Ejection Calcs'!CT114,-1))))</f>
        <v>0.90361551057880318</v>
      </c>
      <c r="U114" s="459">
        <f t="shared" si="6"/>
        <v>9.8734290047875788E-7</v>
      </c>
      <c r="V114">
        <f>IF($B114="1",'Alpha Ejection Calcs'!AD114,IF('Alpha Ejection Compiler'!$B114="2",'Alpha Ejection Calcs'!BA114,IF($B114="3",'Alpha Ejection Calcs'!BX114,IF($B114="4",'Alpha Ejection Calcs'!CV114,-1))))</f>
        <v>0.66114028275255876</v>
      </c>
      <c r="W114">
        <f>IF($B114="1",'Alpha Ejection Calcs'!AE114,IF('Alpha Ejection Compiler'!$B114="2",'Alpha Ejection Calcs'!BB114,IF($B114="3",'Alpha Ejection Calcs'!BY114,IF($B114="4",'Alpha Ejection Calcs'!CW114,-1))))</f>
        <v>0.61074389114078864</v>
      </c>
      <c r="X114">
        <f>IF($B114="1",'Alpha Ejection Calcs'!AF114,IF('Alpha Ejection Compiler'!$B114="2",'Alpha Ejection Calcs'!BC114,IF($B114="3",'Alpha Ejection Calcs'!BZ114,IF($B114="4",'Alpha Ejection Calcs'!CX114,-1))))</f>
        <v>0.60306894562696034</v>
      </c>
      <c r="Y114">
        <f>IF($B114="1",'Alpha Ejection Calcs'!AG114,IF('Alpha Ejection Compiler'!$B114="2",'Alpha Ejection Calcs'!BD114,IF($B114="3",'Alpha Ejection Calcs'!CA114,IF($B114="4",'Alpha Ejection Calcs'!CY114,-1))))</f>
        <v>0.88949550111769804</v>
      </c>
      <c r="AB114" s="459">
        <f t="shared" si="7"/>
        <v>1.188727288111819E-6</v>
      </c>
      <c r="AC114">
        <f>IF($B114="1",'Alpha Ejection Calcs'!AI114,IF('Alpha Ejection Compiler'!$B114="2",'Alpha Ejection Calcs'!BF114,IF($B114="3",'Alpha Ejection Calcs'!CC114,IF($B114="4",'Alpha Ejection Calcs'!DA114,-1))))</f>
        <v>0.70086853690259443</v>
      </c>
      <c r="AD114">
        <f>IF($B114="1",'Alpha Ejection Calcs'!AJ114,IF('Alpha Ejection Compiler'!$B114="2",'Alpha Ejection Calcs'!BG114,IF($B114="3",'Alpha Ejection Calcs'!CD114,IF($B114="4",'Alpha Ejection Calcs'!DB114,-1))))</f>
        <v>0.65567157414611876</v>
      </c>
      <c r="AE114">
        <f>IF($B114="1",'Alpha Ejection Calcs'!AK114,IF('Alpha Ejection Compiler'!$B114="2",'Alpha Ejection Calcs'!BH114,IF($B114="3",'Alpha Ejection Calcs'!CE114,IF($B114="4",'Alpha Ejection Calcs'!DC114,-1))))</f>
        <v>0.6487617441313327</v>
      </c>
      <c r="AF114">
        <f>IF($B114="1",'Alpha Ejection Calcs'!AL114,IF('Alpha Ejection Compiler'!$B114="2",'Alpha Ejection Calcs'!BI114,IF($B114="3",'Alpha Ejection Calcs'!CF114,IF($B114="4",'Alpha Ejection Calcs'!DD114,-1))))</f>
        <v>0.90341617419224363</v>
      </c>
    </row>
    <row r="115" spans="1:32">
      <c r="A115" t="str">
        <f>'Picking Information'!E118</f>
        <v>sample name</v>
      </c>
      <c r="B115" s="457" t="str">
        <f>'Picking Information'!B118</f>
        <v>4</v>
      </c>
      <c r="C115" s="457"/>
      <c r="D115">
        <f>IF($B115="1",'Alpha Ejection Calcs'!M115,IF('Alpha Ejection Compiler'!$B115="2",'Alpha Ejection Calcs'!AO115,IF($B115="3",'Alpha Ejection Calcs'!BM115,IF($B115="4",'Alpha Ejection Calcs'!CJ115,-1))))</f>
        <v>279700.53837925155</v>
      </c>
      <c r="E115">
        <f>IF($B115="1",'Alpha Ejection Calcs'!S115,IF('Alpha Ejection Compiler'!$B115="2",'Alpha Ejection Calcs'!AP115,IF($B115="3",'Alpha Ejection Calcs'!BK115,IF($B115="4",'Alpha Ejection Calcs'!CH115,-1))))</f>
        <v>36.473074156562177</v>
      </c>
      <c r="F115"/>
      <c r="G115" s="459">
        <f t="shared" si="4"/>
        <v>8.9504172281360495E-7</v>
      </c>
      <c r="H115">
        <f>IF($B115="1",'Alpha Ejection Calcs'!T115,IF('Alpha Ejection Compiler'!$B115="2",'Alpha Ejection Calcs'!AQ115,IF($B115="3",'Alpha Ejection Calcs'!BN115,IF($B115="4",'Alpha Ejection Calcs'!CL115,-1))))</f>
        <v>0.63662546245111906</v>
      </c>
      <c r="I115">
        <f>IF($B115="1",'Alpha Ejection Calcs'!U115,IF('Alpha Ejection Compiler'!$B115="2",'Alpha Ejection Calcs'!AR115,IF($B115="3",'Alpha Ejection Calcs'!BO115,IF($B115="4",'Alpha Ejection Calcs'!CM115,-1))))</f>
        <v>0.58319411675377286</v>
      </c>
      <c r="J115">
        <f>IF($B115="1",'Alpha Ejection Calcs'!V115,IF('Alpha Ejection Compiler'!$B115="2",'Alpha Ejection Calcs'!AS115,IF($B115="3",'Alpha Ejection Calcs'!BP115,IF($B115="4",'Alpha Ejection Calcs'!CN115,-1))))</f>
        <v>0.57525580606267845</v>
      </c>
      <c r="K115">
        <f>IF($B115="1",'Alpha Ejection Calcs'!W115,IF('Alpha Ejection Compiler'!$B115="2",'Alpha Ejection Calcs'!AT115,IF($B115="3",'Alpha Ejection Calcs'!BQ115,IF($B115="4",'Alpha Ejection Calcs'!CO115,-1))))</f>
        <v>0.8803829323788831</v>
      </c>
      <c r="N115" s="459">
        <f t="shared" si="5"/>
        <v>1.3006075034635196E-6</v>
      </c>
      <c r="O115">
        <f>IF($B115="1",'Alpha Ejection Calcs'!Y115,IF('Alpha Ejection Compiler'!$B115="2",'Alpha Ejection Calcs'!AV115,IF($B115="3",'Alpha Ejection Calcs'!BS115,IF($B115="4",'Alpha Ejection Calcs'!CQ115,-1))))</f>
        <v>0.696238598905349</v>
      </c>
      <c r="P115">
        <f>IF($B115="1",'Alpha Ejection Calcs'!Z115,IF('Alpha Ejection Compiler'!$B115="2",'Alpha Ejection Calcs'!AW115,IF($B115="3",'Alpha Ejection Calcs'!BT115,IF($B115="4",'Alpha Ejection Calcs'!CR115,-1))))</f>
        <v>0.65039654526303547</v>
      </c>
      <c r="Q115">
        <f>IF($B115="1",'Alpha Ejection Calcs'!AA115,IF('Alpha Ejection Compiler'!$B115="2",'Alpha Ejection Calcs'!AX115,IF($B115="3",'Alpha Ejection Calcs'!BU115,IF($B115="4",'Alpha Ejection Calcs'!CS115,-1))))</f>
        <v>0.64350138870871343</v>
      </c>
      <c r="R115">
        <f>IF($B115="1",'Alpha Ejection Calcs'!AB115,IF('Alpha Ejection Compiler'!$B115="2",'Alpha Ejection Calcs'!AY115,IF($B115="3",'Alpha Ejection Calcs'!BV115,IF($B115="4",'Alpha Ejection Calcs'!CT115,-1))))</f>
        <v>0.90361551057880318</v>
      </c>
      <c r="U115" s="459">
        <f t="shared" si="6"/>
        <v>9.8734290047875788E-7</v>
      </c>
      <c r="V115">
        <f>IF($B115="1",'Alpha Ejection Calcs'!AD115,IF('Alpha Ejection Compiler'!$B115="2",'Alpha Ejection Calcs'!BA115,IF($B115="3",'Alpha Ejection Calcs'!BX115,IF($B115="4",'Alpha Ejection Calcs'!CV115,-1))))</f>
        <v>0.66114028275255876</v>
      </c>
      <c r="W115">
        <f>IF($B115="1",'Alpha Ejection Calcs'!AE115,IF('Alpha Ejection Compiler'!$B115="2",'Alpha Ejection Calcs'!BB115,IF($B115="3",'Alpha Ejection Calcs'!BY115,IF($B115="4",'Alpha Ejection Calcs'!CW115,-1))))</f>
        <v>0.61074389114078864</v>
      </c>
      <c r="X115">
        <f>IF($B115="1",'Alpha Ejection Calcs'!AF115,IF('Alpha Ejection Compiler'!$B115="2",'Alpha Ejection Calcs'!BC115,IF($B115="3",'Alpha Ejection Calcs'!BZ115,IF($B115="4",'Alpha Ejection Calcs'!CX115,-1))))</f>
        <v>0.60306894562696034</v>
      </c>
      <c r="Y115">
        <f>IF($B115="1",'Alpha Ejection Calcs'!AG115,IF('Alpha Ejection Compiler'!$B115="2",'Alpha Ejection Calcs'!BD115,IF($B115="3",'Alpha Ejection Calcs'!CA115,IF($B115="4",'Alpha Ejection Calcs'!CY115,-1))))</f>
        <v>0.88949550111769804</v>
      </c>
      <c r="AB115" s="459">
        <f t="shared" si="7"/>
        <v>1.188727288111819E-6</v>
      </c>
      <c r="AC115">
        <f>IF($B115="1",'Alpha Ejection Calcs'!AI115,IF('Alpha Ejection Compiler'!$B115="2",'Alpha Ejection Calcs'!BF115,IF($B115="3",'Alpha Ejection Calcs'!CC115,IF($B115="4",'Alpha Ejection Calcs'!DA115,-1))))</f>
        <v>0.70086853690259443</v>
      </c>
      <c r="AD115">
        <f>IF($B115="1",'Alpha Ejection Calcs'!AJ115,IF('Alpha Ejection Compiler'!$B115="2",'Alpha Ejection Calcs'!BG115,IF($B115="3",'Alpha Ejection Calcs'!CD115,IF($B115="4",'Alpha Ejection Calcs'!DB115,-1))))</f>
        <v>0.65567157414611876</v>
      </c>
      <c r="AE115">
        <f>IF($B115="1",'Alpha Ejection Calcs'!AK115,IF('Alpha Ejection Compiler'!$B115="2",'Alpha Ejection Calcs'!BH115,IF($B115="3",'Alpha Ejection Calcs'!CE115,IF($B115="4",'Alpha Ejection Calcs'!DC115,-1))))</f>
        <v>0.6487617441313327</v>
      </c>
      <c r="AF115">
        <f>IF($B115="1",'Alpha Ejection Calcs'!AL115,IF('Alpha Ejection Compiler'!$B115="2",'Alpha Ejection Calcs'!BI115,IF($B115="3",'Alpha Ejection Calcs'!CF115,IF($B115="4",'Alpha Ejection Calcs'!DD115,-1))))</f>
        <v>0.90341617419224363</v>
      </c>
    </row>
    <row r="116" spans="1:32">
      <c r="A116" t="str">
        <f>'Picking Information'!E119</f>
        <v>sample name</v>
      </c>
      <c r="B116" s="457" t="str">
        <f>'Picking Information'!B119</f>
        <v>4</v>
      </c>
      <c r="C116" s="457"/>
      <c r="D116">
        <f>IF($B116="1",'Alpha Ejection Calcs'!M116,IF('Alpha Ejection Compiler'!$B116="2",'Alpha Ejection Calcs'!AO116,IF($B116="3",'Alpha Ejection Calcs'!BM116,IF($B116="4",'Alpha Ejection Calcs'!CJ116,-1))))</f>
        <v>279700.53837925155</v>
      </c>
      <c r="E116">
        <f>IF($B116="1",'Alpha Ejection Calcs'!S116,IF('Alpha Ejection Compiler'!$B116="2",'Alpha Ejection Calcs'!AP116,IF($B116="3",'Alpha Ejection Calcs'!BK116,IF($B116="4",'Alpha Ejection Calcs'!CH116,-1))))</f>
        <v>36.473074156562177</v>
      </c>
      <c r="F116"/>
      <c r="G116" s="459">
        <f t="shared" si="4"/>
        <v>8.9504172281360495E-7</v>
      </c>
      <c r="H116">
        <f>IF($B116="1",'Alpha Ejection Calcs'!T116,IF('Alpha Ejection Compiler'!$B116="2",'Alpha Ejection Calcs'!AQ116,IF($B116="3",'Alpha Ejection Calcs'!BN116,IF($B116="4",'Alpha Ejection Calcs'!CL116,-1))))</f>
        <v>0.63662546245111906</v>
      </c>
      <c r="I116">
        <f>IF($B116="1",'Alpha Ejection Calcs'!U116,IF('Alpha Ejection Compiler'!$B116="2",'Alpha Ejection Calcs'!AR116,IF($B116="3",'Alpha Ejection Calcs'!BO116,IF($B116="4",'Alpha Ejection Calcs'!CM116,-1))))</f>
        <v>0.58319411675377286</v>
      </c>
      <c r="J116">
        <f>IF($B116="1",'Alpha Ejection Calcs'!V116,IF('Alpha Ejection Compiler'!$B116="2",'Alpha Ejection Calcs'!AS116,IF($B116="3",'Alpha Ejection Calcs'!BP116,IF($B116="4",'Alpha Ejection Calcs'!CN116,-1))))</f>
        <v>0.57525580606267845</v>
      </c>
      <c r="K116">
        <f>IF($B116="1",'Alpha Ejection Calcs'!W116,IF('Alpha Ejection Compiler'!$B116="2",'Alpha Ejection Calcs'!AT116,IF($B116="3",'Alpha Ejection Calcs'!BQ116,IF($B116="4",'Alpha Ejection Calcs'!CO116,-1))))</f>
        <v>0.8803829323788831</v>
      </c>
      <c r="N116" s="459">
        <f t="shared" si="5"/>
        <v>1.3006075034635196E-6</v>
      </c>
      <c r="O116">
        <f>IF($B116="1",'Alpha Ejection Calcs'!Y116,IF('Alpha Ejection Compiler'!$B116="2",'Alpha Ejection Calcs'!AV116,IF($B116="3",'Alpha Ejection Calcs'!BS116,IF($B116="4",'Alpha Ejection Calcs'!CQ116,-1))))</f>
        <v>0.696238598905349</v>
      </c>
      <c r="P116">
        <f>IF($B116="1",'Alpha Ejection Calcs'!Z116,IF('Alpha Ejection Compiler'!$B116="2",'Alpha Ejection Calcs'!AW116,IF($B116="3",'Alpha Ejection Calcs'!BT116,IF($B116="4",'Alpha Ejection Calcs'!CR116,-1))))</f>
        <v>0.65039654526303547</v>
      </c>
      <c r="Q116">
        <f>IF($B116="1",'Alpha Ejection Calcs'!AA116,IF('Alpha Ejection Compiler'!$B116="2",'Alpha Ejection Calcs'!AX116,IF($B116="3",'Alpha Ejection Calcs'!BU116,IF($B116="4",'Alpha Ejection Calcs'!CS116,-1))))</f>
        <v>0.64350138870871343</v>
      </c>
      <c r="R116">
        <f>IF($B116="1",'Alpha Ejection Calcs'!AB116,IF('Alpha Ejection Compiler'!$B116="2",'Alpha Ejection Calcs'!AY116,IF($B116="3",'Alpha Ejection Calcs'!BV116,IF($B116="4",'Alpha Ejection Calcs'!CT116,-1))))</f>
        <v>0.90361551057880318</v>
      </c>
      <c r="U116" s="459">
        <f t="shared" si="6"/>
        <v>9.8734290047875788E-7</v>
      </c>
      <c r="V116">
        <f>IF($B116="1",'Alpha Ejection Calcs'!AD116,IF('Alpha Ejection Compiler'!$B116="2",'Alpha Ejection Calcs'!BA116,IF($B116="3",'Alpha Ejection Calcs'!BX116,IF($B116="4",'Alpha Ejection Calcs'!CV116,-1))))</f>
        <v>0.66114028275255876</v>
      </c>
      <c r="W116">
        <f>IF($B116="1",'Alpha Ejection Calcs'!AE116,IF('Alpha Ejection Compiler'!$B116="2",'Alpha Ejection Calcs'!BB116,IF($B116="3",'Alpha Ejection Calcs'!BY116,IF($B116="4",'Alpha Ejection Calcs'!CW116,-1))))</f>
        <v>0.61074389114078864</v>
      </c>
      <c r="X116">
        <f>IF($B116="1",'Alpha Ejection Calcs'!AF116,IF('Alpha Ejection Compiler'!$B116="2",'Alpha Ejection Calcs'!BC116,IF($B116="3",'Alpha Ejection Calcs'!BZ116,IF($B116="4",'Alpha Ejection Calcs'!CX116,-1))))</f>
        <v>0.60306894562696034</v>
      </c>
      <c r="Y116">
        <f>IF($B116="1",'Alpha Ejection Calcs'!AG116,IF('Alpha Ejection Compiler'!$B116="2",'Alpha Ejection Calcs'!BD116,IF($B116="3",'Alpha Ejection Calcs'!CA116,IF($B116="4",'Alpha Ejection Calcs'!CY116,-1))))</f>
        <v>0.88949550111769804</v>
      </c>
      <c r="AB116" s="459">
        <f t="shared" si="7"/>
        <v>1.188727288111819E-6</v>
      </c>
      <c r="AC116">
        <f>IF($B116="1",'Alpha Ejection Calcs'!AI116,IF('Alpha Ejection Compiler'!$B116="2",'Alpha Ejection Calcs'!BF116,IF($B116="3",'Alpha Ejection Calcs'!CC116,IF($B116="4",'Alpha Ejection Calcs'!DA116,-1))))</f>
        <v>0.70086853690259443</v>
      </c>
      <c r="AD116">
        <f>IF($B116="1",'Alpha Ejection Calcs'!AJ116,IF('Alpha Ejection Compiler'!$B116="2",'Alpha Ejection Calcs'!BG116,IF($B116="3",'Alpha Ejection Calcs'!CD116,IF($B116="4",'Alpha Ejection Calcs'!DB116,-1))))</f>
        <v>0.65567157414611876</v>
      </c>
      <c r="AE116">
        <f>IF($B116="1",'Alpha Ejection Calcs'!AK116,IF('Alpha Ejection Compiler'!$B116="2",'Alpha Ejection Calcs'!BH116,IF($B116="3",'Alpha Ejection Calcs'!CE116,IF($B116="4",'Alpha Ejection Calcs'!DC116,-1))))</f>
        <v>0.6487617441313327</v>
      </c>
      <c r="AF116">
        <f>IF($B116="1",'Alpha Ejection Calcs'!AL116,IF('Alpha Ejection Compiler'!$B116="2",'Alpha Ejection Calcs'!BI116,IF($B116="3",'Alpha Ejection Calcs'!CF116,IF($B116="4",'Alpha Ejection Calcs'!DD116,-1))))</f>
        <v>0.90341617419224363</v>
      </c>
    </row>
    <row r="117" spans="1:32">
      <c r="A117" t="str">
        <f>'Picking Information'!E120</f>
        <v>sample name</v>
      </c>
      <c r="B117" s="457" t="str">
        <f>'Picking Information'!B120</f>
        <v>4</v>
      </c>
      <c r="C117" s="457"/>
      <c r="D117">
        <f>IF($B117="1",'Alpha Ejection Calcs'!M117,IF('Alpha Ejection Compiler'!$B117="2",'Alpha Ejection Calcs'!AO117,IF($B117="3",'Alpha Ejection Calcs'!BM117,IF($B117="4",'Alpha Ejection Calcs'!CJ117,-1))))</f>
        <v>279700.53837925155</v>
      </c>
      <c r="E117">
        <f>IF($B117="1",'Alpha Ejection Calcs'!S117,IF('Alpha Ejection Compiler'!$B117="2",'Alpha Ejection Calcs'!AP117,IF($B117="3",'Alpha Ejection Calcs'!BK117,IF($B117="4",'Alpha Ejection Calcs'!CH117,-1))))</f>
        <v>36.473074156562177</v>
      </c>
      <c r="F117"/>
      <c r="G117" s="459">
        <f t="shared" si="4"/>
        <v>8.9504172281360495E-7</v>
      </c>
      <c r="H117">
        <f>IF($B117="1",'Alpha Ejection Calcs'!T117,IF('Alpha Ejection Compiler'!$B117="2",'Alpha Ejection Calcs'!AQ117,IF($B117="3",'Alpha Ejection Calcs'!BN117,IF($B117="4",'Alpha Ejection Calcs'!CL117,-1))))</f>
        <v>0.63662546245111906</v>
      </c>
      <c r="I117">
        <f>IF($B117="1",'Alpha Ejection Calcs'!U117,IF('Alpha Ejection Compiler'!$B117="2",'Alpha Ejection Calcs'!AR117,IF($B117="3",'Alpha Ejection Calcs'!BO117,IF($B117="4",'Alpha Ejection Calcs'!CM117,-1))))</f>
        <v>0.58319411675377286</v>
      </c>
      <c r="J117">
        <f>IF($B117="1",'Alpha Ejection Calcs'!V117,IF('Alpha Ejection Compiler'!$B117="2",'Alpha Ejection Calcs'!AS117,IF($B117="3",'Alpha Ejection Calcs'!BP117,IF($B117="4",'Alpha Ejection Calcs'!CN117,-1))))</f>
        <v>0.57525580606267845</v>
      </c>
      <c r="K117">
        <f>IF($B117="1",'Alpha Ejection Calcs'!W117,IF('Alpha Ejection Compiler'!$B117="2",'Alpha Ejection Calcs'!AT117,IF($B117="3",'Alpha Ejection Calcs'!BQ117,IF($B117="4",'Alpha Ejection Calcs'!CO117,-1))))</f>
        <v>0.8803829323788831</v>
      </c>
      <c r="N117" s="459">
        <f t="shared" si="5"/>
        <v>1.3006075034635196E-6</v>
      </c>
      <c r="O117">
        <f>IF($B117="1",'Alpha Ejection Calcs'!Y117,IF('Alpha Ejection Compiler'!$B117="2",'Alpha Ejection Calcs'!AV117,IF($B117="3",'Alpha Ejection Calcs'!BS117,IF($B117="4",'Alpha Ejection Calcs'!CQ117,-1))))</f>
        <v>0.696238598905349</v>
      </c>
      <c r="P117">
        <f>IF($B117="1",'Alpha Ejection Calcs'!Z117,IF('Alpha Ejection Compiler'!$B117="2",'Alpha Ejection Calcs'!AW117,IF($B117="3",'Alpha Ejection Calcs'!BT117,IF($B117="4",'Alpha Ejection Calcs'!CR117,-1))))</f>
        <v>0.65039654526303547</v>
      </c>
      <c r="Q117">
        <f>IF($B117="1",'Alpha Ejection Calcs'!AA117,IF('Alpha Ejection Compiler'!$B117="2",'Alpha Ejection Calcs'!AX117,IF($B117="3",'Alpha Ejection Calcs'!BU117,IF($B117="4",'Alpha Ejection Calcs'!CS117,-1))))</f>
        <v>0.64350138870871343</v>
      </c>
      <c r="R117">
        <f>IF($B117="1",'Alpha Ejection Calcs'!AB117,IF('Alpha Ejection Compiler'!$B117="2",'Alpha Ejection Calcs'!AY117,IF($B117="3",'Alpha Ejection Calcs'!BV117,IF($B117="4",'Alpha Ejection Calcs'!CT117,-1))))</f>
        <v>0.90361551057880318</v>
      </c>
      <c r="U117" s="459">
        <f t="shared" si="6"/>
        <v>9.8734290047875788E-7</v>
      </c>
      <c r="V117">
        <f>IF($B117="1",'Alpha Ejection Calcs'!AD117,IF('Alpha Ejection Compiler'!$B117="2",'Alpha Ejection Calcs'!BA117,IF($B117="3",'Alpha Ejection Calcs'!BX117,IF($B117="4",'Alpha Ejection Calcs'!CV117,-1))))</f>
        <v>0.66114028275255876</v>
      </c>
      <c r="W117">
        <f>IF($B117="1",'Alpha Ejection Calcs'!AE117,IF('Alpha Ejection Compiler'!$B117="2",'Alpha Ejection Calcs'!BB117,IF($B117="3",'Alpha Ejection Calcs'!BY117,IF($B117="4",'Alpha Ejection Calcs'!CW117,-1))))</f>
        <v>0.61074389114078864</v>
      </c>
      <c r="X117">
        <f>IF($B117="1",'Alpha Ejection Calcs'!AF117,IF('Alpha Ejection Compiler'!$B117="2",'Alpha Ejection Calcs'!BC117,IF($B117="3",'Alpha Ejection Calcs'!BZ117,IF($B117="4",'Alpha Ejection Calcs'!CX117,-1))))</f>
        <v>0.60306894562696034</v>
      </c>
      <c r="Y117">
        <f>IF($B117="1",'Alpha Ejection Calcs'!AG117,IF('Alpha Ejection Compiler'!$B117="2",'Alpha Ejection Calcs'!BD117,IF($B117="3",'Alpha Ejection Calcs'!CA117,IF($B117="4",'Alpha Ejection Calcs'!CY117,-1))))</f>
        <v>0.88949550111769804</v>
      </c>
      <c r="AB117" s="459">
        <f t="shared" si="7"/>
        <v>1.188727288111819E-6</v>
      </c>
      <c r="AC117">
        <f>IF($B117="1",'Alpha Ejection Calcs'!AI117,IF('Alpha Ejection Compiler'!$B117="2",'Alpha Ejection Calcs'!BF117,IF($B117="3",'Alpha Ejection Calcs'!CC117,IF($B117="4",'Alpha Ejection Calcs'!DA117,-1))))</f>
        <v>0.70086853690259443</v>
      </c>
      <c r="AD117">
        <f>IF($B117="1",'Alpha Ejection Calcs'!AJ117,IF('Alpha Ejection Compiler'!$B117="2",'Alpha Ejection Calcs'!BG117,IF($B117="3",'Alpha Ejection Calcs'!CD117,IF($B117="4",'Alpha Ejection Calcs'!DB117,-1))))</f>
        <v>0.65567157414611876</v>
      </c>
      <c r="AE117">
        <f>IF($B117="1",'Alpha Ejection Calcs'!AK117,IF('Alpha Ejection Compiler'!$B117="2",'Alpha Ejection Calcs'!BH117,IF($B117="3",'Alpha Ejection Calcs'!CE117,IF($B117="4",'Alpha Ejection Calcs'!DC117,-1))))</f>
        <v>0.6487617441313327</v>
      </c>
      <c r="AF117">
        <f>IF($B117="1",'Alpha Ejection Calcs'!AL117,IF('Alpha Ejection Compiler'!$B117="2",'Alpha Ejection Calcs'!BI117,IF($B117="3",'Alpha Ejection Calcs'!CF117,IF($B117="4",'Alpha Ejection Calcs'!DD117,-1))))</f>
        <v>0.90341617419224363</v>
      </c>
    </row>
    <row r="118" spans="1:32">
      <c r="A118" t="str">
        <f>'Picking Information'!E121</f>
        <v>sample name</v>
      </c>
      <c r="B118" s="457" t="str">
        <f>'Picking Information'!B121</f>
        <v>4</v>
      </c>
      <c r="C118" s="457"/>
      <c r="D118">
        <f>IF($B118="1",'Alpha Ejection Calcs'!M118,IF('Alpha Ejection Compiler'!$B118="2",'Alpha Ejection Calcs'!AO118,IF($B118="3",'Alpha Ejection Calcs'!BM118,IF($B118="4",'Alpha Ejection Calcs'!CJ118,-1))))</f>
        <v>279700.53837925155</v>
      </c>
      <c r="E118">
        <f>IF($B118="1",'Alpha Ejection Calcs'!S118,IF('Alpha Ejection Compiler'!$B118="2",'Alpha Ejection Calcs'!AP118,IF($B118="3",'Alpha Ejection Calcs'!BK118,IF($B118="4",'Alpha Ejection Calcs'!CH118,-1))))</f>
        <v>36.473074156562177</v>
      </c>
      <c r="F118"/>
      <c r="G118" s="459">
        <f t="shared" si="4"/>
        <v>8.9504172281360495E-7</v>
      </c>
      <c r="H118">
        <f>IF($B118="1",'Alpha Ejection Calcs'!T118,IF('Alpha Ejection Compiler'!$B118="2",'Alpha Ejection Calcs'!AQ118,IF($B118="3",'Alpha Ejection Calcs'!BN118,IF($B118="4",'Alpha Ejection Calcs'!CL118,-1))))</f>
        <v>0.63662546245111906</v>
      </c>
      <c r="I118">
        <f>IF($B118="1",'Alpha Ejection Calcs'!U118,IF('Alpha Ejection Compiler'!$B118="2",'Alpha Ejection Calcs'!AR118,IF($B118="3",'Alpha Ejection Calcs'!BO118,IF($B118="4",'Alpha Ejection Calcs'!CM118,-1))))</f>
        <v>0.58319411675377286</v>
      </c>
      <c r="J118">
        <f>IF($B118="1",'Alpha Ejection Calcs'!V118,IF('Alpha Ejection Compiler'!$B118="2",'Alpha Ejection Calcs'!AS118,IF($B118="3",'Alpha Ejection Calcs'!BP118,IF($B118="4",'Alpha Ejection Calcs'!CN118,-1))))</f>
        <v>0.57525580606267845</v>
      </c>
      <c r="K118">
        <f>IF($B118="1",'Alpha Ejection Calcs'!W118,IF('Alpha Ejection Compiler'!$B118="2",'Alpha Ejection Calcs'!AT118,IF($B118="3",'Alpha Ejection Calcs'!BQ118,IF($B118="4",'Alpha Ejection Calcs'!CO118,-1))))</f>
        <v>0.8803829323788831</v>
      </c>
      <c r="N118" s="459">
        <f t="shared" si="5"/>
        <v>1.3006075034635196E-6</v>
      </c>
      <c r="O118">
        <f>IF($B118="1",'Alpha Ejection Calcs'!Y118,IF('Alpha Ejection Compiler'!$B118="2",'Alpha Ejection Calcs'!AV118,IF($B118="3",'Alpha Ejection Calcs'!BS118,IF($B118="4",'Alpha Ejection Calcs'!CQ118,-1))))</f>
        <v>0.696238598905349</v>
      </c>
      <c r="P118">
        <f>IF($B118="1",'Alpha Ejection Calcs'!Z118,IF('Alpha Ejection Compiler'!$B118="2",'Alpha Ejection Calcs'!AW118,IF($B118="3",'Alpha Ejection Calcs'!BT118,IF($B118="4",'Alpha Ejection Calcs'!CR118,-1))))</f>
        <v>0.65039654526303547</v>
      </c>
      <c r="Q118">
        <f>IF($B118="1",'Alpha Ejection Calcs'!AA118,IF('Alpha Ejection Compiler'!$B118="2",'Alpha Ejection Calcs'!AX118,IF($B118="3",'Alpha Ejection Calcs'!BU118,IF($B118="4",'Alpha Ejection Calcs'!CS118,-1))))</f>
        <v>0.64350138870871343</v>
      </c>
      <c r="R118">
        <f>IF($B118="1",'Alpha Ejection Calcs'!AB118,IF('Alpha Ejection Compiler'!$B118="2",'Alpha Ejection Calcs'!AY118,IF($B118="3",'Alpha Ejection Calcs'!BV118,IF($B118="4",'Alpha Ejection Calcs'!CT118,-1))))</f>
        <v>0.90361551057880318</v>
      </c>
      <c r="U118" s="459">
        <f t="shared" si="6"/>
        <v>9.8734290047875788E-7</v>
      </c>
      <c r="V118">
        <f>IF($B118="1",'Alpha Ejection Calcs'!AD118,IF('Alpha Ejection Compiler'!$B118="2",'Alpha Ejection Calcs'!BA118,IF($B118="3",'Alpha Ejection Calcs'!BX118,IF($B118="4",'Alpha Ejection Calcs'!CV118,-1))))</f>
        <v>0.66114028275255876</v>
      </c>
      <c r="W118">
        <f>IF($B118="1",'Alpha Ejection Calcs'!AE118,IF('Alpha Ejection Compiler'!$B118="2",'Alpha Ejection Calcs'!BB118,IF($B118="3",'Alpha Ejection Calcs'!BY118,IF($B118="4",'Alpha Ejection Calcs'!CW118,-1))))</f>
        <v>0.61074389114078864</v>
      </c>
      <c r="X118">
        <f>IF($B118="1",'Alpha Ejection Calcs'!AF118,IF('Alpha Ejection Compiler'!$B118="2",'Alpha Ejection Calcs'!BC118,IF($B118="3",'Alpha Ejection Calcs'!BZ118,IF($B118="4",'Alpha Ejection Calcs'!CX118,-1))))</f>
        <v>0.60306894562696034</v>
      </c>
      <c r="Y118">
        <f>IF($B118="1",'Alpha Ejection Calcs'!AG118,IF('Alpha Ejection Compiler'!$B118="2",'Alpha Ejection Calcs'!BD118,IF($B118="3",'Alpha Ejection Calcs'!CA118,IF($B118="4",'Alpha Ejection Calcs'!CY118,-1))))</f>
        <v>0.88949550111769804</v>
      </c>
      <c r="AB118" s="459">
        <f t="shared" si="7"/>
        <v>1.188727288111819E-6</v>
      </c>
      <c r="AC118">
        <f>IF($B118="1",'Alpha Ejection Calcs'!AI118,IF('Alpha Ejection Compiler'!$B118="2",'Alpha Ejection Calcs'!BF118,IF($B118="3",'Alpha Ejection Calcs'!CC118,IF($B118="4",'Alpha Ejection Calcs'!DA118,-1))))</f>
        <v>0.70086853690259443</v>
      </c>
      <c r="AD118">
        <f>IF($B118="1",'Alpha Ejection Calcs'!AJ118,IF('Alpha Ejection Compiler'!$B118="2",'Alpha Ejection Calcs'!BG118,IF($B118="3",'Alpha Ejection Calcs'!CD118,IF($B118="4",'Alpha Ejection Calcs'!DB118,-1))))</f>
        <v>0.65567157414611876</v>
      </c>
      <c r="AE118">
        <f>IF($B118="1",'Alpha Ejection Calcs'!AK118,IF('Alpha Ejection Compiler'!$B118="2",'Alpha Ejection Calcs'!BH118,IF($B118="3",'Alpha Ejection Calcs'!CE118,IF($B118="4",'Alpha Ejection Calcs'!DC118,-1))))</f>
        <v>0.6487617441313327</v>
      </c>
      <c r="AF118">
        <f>IF($B118="1",'Alpha Ejection Calcs'!AL118,IF('Alpha Ejection Compiler'!$B118="2",'Alpha Ejection Calcs'!BI118,IF($B118="3",'Alpha Ejection Calcs'!CF118,IF($B118="4",'Alpha Ejection Calcs'!DD118,-1))))</f>
        <v>0.90341617419224363</v>
      </c>
    </row>
    <row r="119" spans="1:32">
      <c r="A119" t="str">
        <f>'Picking Information'!E122</f>
        <v>sample name</v>
      </c>
      <c r="B119" s="457" t="str">
        <f>'Picking Information'!B122</f>
        <v>4</v>
      </c>
      <c r="C119" s="457"/>
      <c r="D119">
        <f>IF($B119="1",'Alpha Ejection Calcs'!M119,IF('Alpha Ejection Compiler'!$B119="2",'Alpha Ejection Calcs'!AO119,IF($B119="3",'Alpha Ejection Calcs'!BM119,IF($B119="4",'Alpha Ejection Calcs'!CJ119,-1))))</f>
        <v>279700.53837925155</v>
      </c>
      <c r="E119">
        <f>IF($B119="1",'Alpha Ejection Calcs'!S119,IF('Alpha Ejection Compiler'!$B119="2",'Alpha Ejection Calcs'!AP119,IF($B119="3",'Alpha Ejection Calcs'!BK119,IF($B119="4",'Alpha Ejection Calcs'!CH119,-1))))</f>
        <v>36.473074156562177</v>
      </c>
      <c r="F119"/>
      <c r="G119" s="459">
        <f t="shared" si="4"/>
        <v>8.9504172281360495E-7</v>
      </c>
      <c r="H119">
        <f>IF($B119="1",'Alpha Ejection Calcs'!T119,IF('Alpha Ejection Compiler'!$B119="2",'Alpha Ejection Calcs'!AQ119,IF($B119="3",'Alpha Ejection Calcs'!BN119,IF($B119="4",'Alpha Ejection Calcs'!CL119,-1))))</f>
        <v>0.63662546245111906</v>
      </c>
      <c r="I119">
        <f>IF($B119="1",'Alpha Ejection Calcs'!U119,IF('Alpha Ejection Compiler'!$B119="2",'Alpha Ejection Calcs'!AR119,IF($B119="3",'Alpha Ejection Calcs'!BO119,IF($B119="4",'Alpha Ejection Calcs'!CM119,-1))))</f>
        <v>0.58319411675377286</v>
      </c>
      <c r="J119">
        <f>IF($B119="1",'Alpha Ejection Calcs'!V119,IF('Alpha Ejection Compiler'!$B119="2",'Alpha Ejection Calcs'!AS119,IF($B119="3",'Alpha Ejection Calcs'!BP119,IF($B119="4",'Alpha Ejection Calcs'!CN119,-1))))</f>
        <v>0.57525580606267845</v>
      </c>
      <c r="K119">
        <f>IF($B119="1",'Alpha Ejection Calcs'!W119,IF('Alpha Ejection Compiler'!$B119="2",'Alpha Ejection Calcs'!AT119,IF($B119="3",'Alpha Ejection Calcs'!BQ119,IF($B119="4",'Alpha Ejection Calcs'!CO119,-1))))</f>
        <v>0.8803829323788831</v>
      </c>
      <c r="N119" s="459">
        <f t="shared" si="5"/>
        <v>1.3006075034635196E-6</v>
      </c>
      <c r="O119">
        <f>IF($B119="1",'Alpha Ejection Calcs'!Y119,IF('Alpha Ejection Compiler'!$B119="2",'Alpha Ejection Calcs'!AV119,IF($B119="3",'Alpha Ejection Calcs'!BS119,IF($B119="4",'Alpha Ejection Calcs'!CQ119,-1))))</f>
        <v>0.696238598905349</v>
      </c>
      <c r="P119">
        <f>IF($B119="1",'Alpha Ejection Calcs'!Z119,IF('Alpha Ejection Compiler'!$B119="2",'Alpha Ejection Calcs'!AW119,IF($B119="3",'Alpha Ejection Calcs'!BT119,IF($B119="4",'Alpha Ejection Calcs'!CR119,-1))))</f>
        <v>0.65039654526303547</v>
      </c>
      <c r="Q119">
        <f>IF($B119="1",'Alpha Ejection Calcs'!AA119,IF('Alpha Ejection Compiler'!$B119="2",'Alpha Ejection Calcs'!AX119,IF($B119="3",'Alpha Ejection Calcs'!BU119,IF($B119="4",'Alpha Ejection Calcs'!CS119,-1))))</f>
        <v>0.64350138870871343</v>
      </c>
      <c r="R119">
        <f>IF($B119="1",'Alpha Ejection Calcs'!AB119,IF('Alpha Ejection Compiler'!$B119="2",'Alpha Ejection Calcs'!AY119,IF($B119="3",'Alpha Ejection Calcs'!BV119,IF($B119="4",'Alpha Ejection Calcs'!CT119,-1))))</f>
        <v>0.90361551057880318</v>
      </c>
      <c r="U119" s="459">
        <f t="shared" si="6"/>
        <v>9.8734290047875788E-7</v>
      </c>
      <c r="V119">
        <f>IF($B119="1",'Alpha Ejection Calcs'!AD119,IF('Alpha Ejection Compiler'!$B119="2",'Alpha Ejection Calcs'!BA119,IF($B119="3",'Alpha Ejection Calcs'!BX119,IF($B119="4",'Alpha Ejection Calcs'!CV119,-1))))</f>
        <v>0.66114028275255876</v>
      </c>
      <c r="W119">
        <f>IF($B119="1",'Alpha Ejection Calcs'!AE119,IF('Alpha Ejection Compiler'!$B119="2",'Alpha Ejection Calcs'!BB119,IF($B119="3",'Alpha Ejection Calcs'!BY119,IF($B119="4",'Alpha Ejection Calcs'!CW119,-1))))</f>
        <v>0.61074389114078864</v>
      </c>
      <c r="X119">
        <f>IF($B119="1",'Alpha Ejection Calcs'!AF119,IF('Alpha Ejection Compiler'!$B119="2",'Alpha Ejection Calcs'!BC119,IF($B119="3",'Alpha Ejection Calcs'!BZ119,IF($B119="4",'Alpha Ejection Calcs'!CX119,-1))))</f>
        <v>0.60306894562696034</v>
      </c>
      <c r="Y119">
        <f>IF($B119="1",'Alpha Ejection Calcs'!AG119,IF('Alpha Ejection Compiler'!$B119="2",'Alpha Ejection Calcs'!BD119,IF($B119="3",'Alpha Ejection Calcs'!CA119,IF($B119="4",'Alpha Ejection Calcs'!CY119,-1))))</f>
        <v>0.88949550111769804</v>
      </c>
      <c r="AB119" s="459">
        <f t="shared" si="7"/>
        <v>1.188727288111819E-6</v>
      </c>
      <c r="AC119">
        <f>IF($B119="1",'Alpha Ejection Calcs'!AI119,IF('Alpha Ejection Compiler'!$B119="2",'Alpha Ejection Calcs'!BF119,IF($B119="3",'Alpha Ejection Calcs'!CC119,IF($B119="4",'Alpha Ejection Calcs'!DA119,-1))))</f>
        <v>0.70086853690259443</v>
      </c>
      <c r="AD119">
        <f>IF($B119="1",'Alpha Ejection Calcs'!AJ119,IF('Alpha Ejection Compiler'!$B119="2",'Alpha Ejection Calcs'!BG119,IF($B119="3",'Alpha Ejection Calcs'!CD119,IF($B119="4",'Alpha Ejection Calcs'!DB119,-1))))</f>
        <v>0.65567157414611876</v>
      </c>
      <c r="AE119">
        <f>IF($B119="1",'Alpha Ejection Calcs'!AK119,IF('Alpha Ejection Compiler'!$B119="2",'Alpha Ejection Calcs'!BH119,IF($B119="3",'Alpha Ejection Calcs'!CE119,IF($B119="4",'Alpha Ejection Calcs'!DC119,-1))))</f>
        <v>0.6487617441313327</v>
      </c>
      <c r="AF119">
        <f>IF($B119="1",'Alpha Ejection Calcs'!AL119,IF('Alpha Ejection Compiler'!$B119="2",'Alpha Ejection Calcs'!BI119,IF($B119="3",'Alpha Ejection Calcs'!CF119,IF($B119="4",'Alpha Ejection Calcs'!DD119,-1))))</f>
        <v>0.90341617419224363</v>
      </c>
    </row>
    <row r="120" spans="1:32">
      <c r="A120" t="str">
        <f>'Picking Information'!E123</f>
        <v>sample name</v>
      </c>
      <c r="B120" s="457" t="str">
        <f>'Picking Information'!B123</f>
        <v>4</v>
      </c>
      <c r="C120" s="457"/>
      <c r="D120">
        <f>IF($B120="1",'Alpha Ejection Calcs'!M120,IF('Alpha Ejection Compiler'!$B120="2",'Alpha Ejection Calcs'!AO120,IF($B120="3",'Alpha Ejection Calcs'!BM120,IF($B120="4",'Alpha Ejection Calcs'!CJ120,-1))))</f>
        <v>279700.53837925155</v>
      </c>
      <c r="E120">
        <f>IF($B120="1",'Alpha Ejection Calcs'!S120,IF('Alpha Ejection Compiler'!$B120="2",'Alpha Ejection Calcs'!AP120,IF($B120="3",'Alpha Ejection Calcs'!BK120,IF($B120="4",'Alpha Ejection Calcs'!CH120,-1))))</f>
        <v>36.473074156562177</v>
      </c>
      <c r="F120"/>
      <c r="G120" s="459">
        <f t="shared" si="4"/>
        <v>8.9504172281360495E-7</v>
      </c>
      <c r="H120">
        <f>IF($B120="1",'Alpha Ejection Calcs'!T120,IF('Alpha Ejection Compiler'!$B120="2",'Alpha Ejection Calcs'!AQ120,IF($B120="3",'Alpha Ejection Calcs'!BN120,IF($B120="4",'Alpha Ejection Calcs'!CL120,-1))))</f>
        <v>0.63662546245111906</v>
      </c>
      <c r="I120">
        <f>IF($B120="1",'Alpha Ejection Calcs'!U120,IF('Alpha Ejection Compiler'!$B120="2",'Alpha Ejection Calcs'!AR120,IF($B120="3",'Alpha Ejection Calcs'!BO120,IF($B120="4",'Alpha Ejection Calcs'!CM120,-1))))</f>
        <v>0.58319411675377286</v>
      </c>
      <c r="J120">
        <f>IF($B120="1",'Alpha Ejection Calcs'!V120,IF('Alpha Ejection Compiler'!$B120="2",'Alpha Ejection Calcs'!AS120,IF($B120="3",'Alpha Ejection Calcs'!BP120,IF($B120="4",'Alpha Ejection Calcs'!CN120,-1))))</f>
        <v>0.57525580606267845</v>
      </c>
      <c r="K120">
        <f>IF($B120="1",'Alpha Ejection Calcs'!W120,IF('Alpha Ejection Compiler'!$B120="2",'Alpha Ejection Calcs'!AT120,IF($B120="3",'Alpha Ejection Calcs'!BQ120,IF($B120="4",'Alpha Ejection Calcs'!CO120,-1))))</f>
        <v>0.8803829323788831</v>
      </c>
      <c r="N120" s="459">
        <f t="shared" si="5"/>
        <v>1.3006075034635196E-6</v>
      </c>
      <c r="O120">
        <f>IF($B120="1",'Alpha Ejection Calcs'!Y120,IF('Alpha Ejection Compiler'!$B120="2",'Alpha Ejection Calcs'!AV120,IF($B120="3",'Alpha Ejection Calcs'!BS120,IF($B120="4",'Alpha Ejection Calcs'!CQ120,-1))))</f>
        <v>0.696238598905349</v>
      </c>
      <c r="P120">
        <f>IF($B120="1",'Alpha Ejection Calcs'!Z120,IF('Alpha Ejection Compiler'!$B120="2",'Alpha Ejection Calcs'!AW120,IF($B120="3",'Alpha Ejection Calcs'!BT120,IF($B120="4",'Alpha Ejection Calcs'!CR120,-1))))</f>
        <v>0.65039654526303547</v>
      </c>
      <c r="Q120">
        <f>IF($B120="1",'Alpha Ejection Calcs'!AA120,IF('Alpha Ejection Compiler'!$B120="2",'Alpha Ejection Calcs'!AX120,IF($B120="3",'Alpha Ejection Calcs'!BU120,IF($B120="4",'Alpha Ejection Calcs'!CS120,-1))))</f>
        <v>0.64350138870871343</v>
      </c>
      <c r="R120">
        <f>IF($B120="1",'Alpha Ejection Calcs'!AB120,IF('Alpha Ejection Compiler'!$B120="2",'Alpha Ejection Calcs'!AY120,IF($B120="3",'Alpha Ejection Calcs'!BV120,IF($B120="4",'Alpha Ejection Calcs'!CT120,-1))))</f>
        <v>0.90361551057880318</v>
      </c>
      <c r="U120" s="459">
        <f t="shared" si="6"/>
        <v>9.8734290047875788E-7</v>
      </c>
      <c r="V120">
        <f>IF($B120="1",'Alpha Ejection Calcs'!AD120,IF('Alpha Ejection Compiler'!$B120="2",'Alpha Ejection Calcs'!BA120,IF($B120="3",'Alpha Ejection Calcs'!BX120,IF($B120="4",'Alpha Ejection Calcs'!CV120,-1))))</f>
        <v>0.66114028275255876</v>
      </c>
      <c r="W120">
        <f>IF($B120="1",'Alpha Ejection Calcs'!AE120,IF('Alpha Ejection Compiler'!$B120="2",'Alpha Ejection Calcs'!BB120,IF($B120="3",'Alpha Ejection Calcs'!BY120,IF($B120="4",'Alpha Ejection Calcs'!CW120,-1))))</f>
        <v>0.61074389114078864</v>
      </c>
      <c r="X120">
        <f>IF($B120="1",'Alpha Ejection Calcs'!AF120,IF('Alpha Ejection Compiler'!$B120="2",'Alpha Ejection Calcs'!BC120,IF($B120="3",'Alpha Ejection Calcs'!BZ120,IF($B120="4",'Alpha Ejection Calcs'!CX120,-1))))</f>
        <v>0.60306894562696034</v>
      </c>
      <c r="Y120">
        <f>IF($B120="1",'Alpha Ejection Calcs'!AG120,IF('Alpha Ejection Compiler'!$B120="2",'Alpha Ejection Calcs'!BD120,IF($B120="3",'Alpha Ejection Calcs'!CA120,IF($B120="4",'Alpha Ejection Calcs'!CY120,-1))))</f>
        <v>0.88949550111769804</v>
      </c>
      <c r="AB120" s="459">
        <f t="shared" si="7"/>
        <v>1.188727288111819E-6</v>
      </c>
      <c r="AC120">
        <f>IF($B120="1",'Alpha Ejection Calcs'!AI120,IF('Alpha Ejection Compiler'!$B120="2",'Alpha Ejection Calcs'!BF120,IF($B120="3",'Alpha Ejection Calcs'!CC120,IF($B120="4",'Alpha Ejection Calcs'!DA120,-1))))</f>
        <v>0.70086853690259443</v>
      </c>
      <c r="AD120">
        <f>IF($B120="1",'Alpha Ejection Calcs'!AJ120,IF('Alpha Ejection Compiler'!$B120="2",'Alpha Ejection Calcs'!BG120,IF($B120="3",'Alpha Ejection Calcs'!CD120,IF($B120="4",'Alpha Ejection Calcs'!DB120,-1))))</f>
        <v>0.65567157414611876</v>
      </c>
      <c r="AE120">
        <f>IF($B120="1",'Alpha Ejection Calcs'!AK120,IF('Alpha Ejection Compiler'!$B120="2",'Alpha Ejection Calcs'!BH120,IF($B120="3",'Alpha Ejection Calcs'!CE120,IF($B120="4",'Alpha Ejection Calcs'!DC120,-1))))</f>
        <v>0.6487617441313327</v>
      </c>
      <c r="AF120">
        <f>IF($B120="1",'Alpha Ejection Calcs'!AL120,IF('Alpha Ejection Compiler'!$B120="2",'Alpha Ejection Calcs'!BI120,IF($B120="3",'Alpha Ejection Calcs'!CF120,IF($B120="4",'Alpha Ejection Calcs'!DD120,-1))))</f>
        <v>0.90341617419224363</v>
      </c>
    </row>
    <row r="121" spans="1:32">
      <c r="A121" t="str">
        <f>'Picking Information'!E124</f>
        <v>sample name</v>
      </c>
      <c r="B121" s="457" t="str">
        <f>'Picking Information'!B124</f>
        <v>4</v>
      </c>
      <c r="C121" s="457"/>
      <c r="D121">
        <f>IF($B121="1",'Alpha Ejection Calcs'!M121,IF('Alpha Ejection Compiler'!$B121="2",'Alpha Ejection Calcs'!AO121,IF($B121="3",'Alpha Ejection Calcs'!BM121,IF($B121="4",'Alpha Ejection Calcs'!CJ121,-1))))</f>
        <v>279700.53837925155</v>
      </c>
      <c r="E121">
        <f>IF($B121="1",'Alpha Ejection Calcs'!S121,IF('Alpha Ejection Compiler'!$B121="2",'Alpha Ejection Calcs'!AP121,IF($B121="3",'Alpha Ejection Calcs'!BK121,IF($B121="4",'Alpha Ejection Calcs'!CH121,-1))))</f>
        <v>36.473074156562177</v>
      </c>
      <c r="F121"/>
      <c r="G121" s="459">
        <f t="shared" si="4"/>
        <v>8.9504172281360495E-7</v>
      </c>
      <c r="H121">
        <f>IF($B121="1",'Alpha Ejection Calcs'!T121,IF('Alpha Ejection Compiler'!$B121="2",'Alpha Ejection Calcs'!AQ121,IF($B121="3",'Alpha Ejection Calcs'!BN121,IF($B121="4",'Alpha Ejection Calcs'!CL121,-1))))</f>
        <v>0.63662546245111906</v>
      </c>
      <c r="I121">
        <f>IF($B121="1",'Alpha Ejection Calcs'!U121,IF('Alpha Ejection Compiler'!$B121="2",'Alpha Ejection Calcs'!AR121,IF($B121="3",'Alpha Ejection Calcs'!BO121,IF($B121="4",'Alpha Ejection Calcs'!CM121,-1))))</f>
        <v>0.58319411675377286</v>
      </c>
      <c r="J121">
        <f>IF($B121="1",'Alpha Ejection Calcs'!V121,IF('Alpha Ejection Compiler'!$B121="2",'Alpha Ejection Calcs'!AS121,IF($B121="3",'Alpha Ejection Calcs'!BP121,IF($B121="4",'Alpha Ejection Calcs'!CN121,-1))))</f>
        <v>0.57525580606267845</v>
      </c>
      <c r="K121">
        <f>IF($B121="1",'Alpha Ejection Calcs'!W121,IF('Alpha Ejection Compiler'!$B121="2",'Alpha Ejection Calcs'!AT121,IF($B121="3",'Alpha Ejection Calcs'!BQ121,IF($B121="4",'Alpha Ejection Calcs'!CO121,-1))))</f>
        <v>0.8803829323788831</v>
      </c>
      <c r="N121" s="459">
        <f t="shared" si="5"/>
        <v>1.3006075034635196E-6</v>
      </c>
      <c r="O121">
        <f>IF($B121="1",'Alpha Ejection Calcs'!Y121,IF('Alpha Ejection Compiler'!$B121="2",'Alpha Ejection Calcs'!AV121,IF($B121="3",'Alpha Ejection Calcs'!BS121,IF($B121="4",'Alpha Ejection Calcs'!CQ121,-1))))</f>
        <v>0.696238598905349</v>
      </c>
      <c r="P121">
        <f>IF($B121="1",'Alpha Ejection Calcs'!Z121,IF('Alpha Ejection Compiler'!$B121="2",'Alpha Ejection Calcs'!AW121,IF($B121="3",'Alpha Ejection Calcs'!BT121,IF($B121="4",'Alpha Ejection Calcs'!CR121,-1))))</f>
        <v>0.65039654526303547</v>
      </c>
      <c r="Q121">
        <f>IF($B121="1",'Alpha Ejection Calcs'!AA121,IF('Alpha Ejection Compiler'!$B121="2",'Alpha Ejection Calcs'!AX121,IF($B121="3",'Alpha Ejection Calcs'!BU121,IF($B121="4",'Alpha Ejection Calcs'!CS121,-1))))</f>
        <v>0.64350138870871343</v>
      </c>
      <c r="R121">
        <f>IF($B121="1",'Alpha Ejection Calcs'!AB121,IF('Alpha Ejection Compiler'!$B121="2",'Alpha Ejection Calcs'!AY121,IF($B121="3",'Alpha Ejection Calcs'!BV121,IF($B121="4",'Alpha Ejection Calcs'!CT121,-1))))</f>
        <v>0.90361551057880318</v>
      </c>
      <c r="U121" s="459">
        <f t="shared" si="6"/>
        <v>9.8734290047875788E-7</v>
      </c>
      <c r="V121">
        <f>IF($B121="1",'Alpha Ejection Calcs'!AD121,IF('Alpha Ejection Compiler'!$B121="2",'Alpha Ejection Calcs'!BA121,IF($B121="3",'Alpha Ejection Calcs'!BX121,IF($B121="4",'Alpha Ejection Calcs'!CV121,-1))))</f>
        <v>0.66114028275255876</v>
      </c>
      <c r="W121">
        <f>IF($B121="1",'Alpha Ejection Calcs'!AE121,IF('Alpha Ejection Compiler'!$B121="2",'Alpha Ejection Calcs'!BB121,IF($B121="3",'Alpha Ejection Calcs'!BY121,IF($B121="4",'Alpha Ejection Calcs'!CW121,-1))))</f>
        <v>0.61074389114078864</v>
      </c>
      <c r="X121">
        <f>IF($B121="1",'Alpha Ejection Calcs'!AF121,IF('Alpha Ejection Compiler'!$B121="2",'Alpha Ejection Calcs'!BC121,IF($B121="3",'Alpha Ejection Calcs'!BZ121,IF($B121="4",'Alpha Ejection Calcs'!CX121,-1))))</f>
        <v>0.60306894562696034</v>
      </c>
      <c r="Y121">
        <f>IF($B121="1",'Alpha Ejection Calcs'!AG121,IF('Alpha Ejection Compiler'!$B121="2",'Alpha Ejection Calcs'!BD121,IF($B121="3",'Alpha Ejection Calcs'!CA121,IF($B121="4",'Alpha Ejection Calcs'!CY121,-1))))</f>
        <v>0.88949550111769804</v>
      </c>
      <c r="AB121" s="459">
        <f t="shared" si="7"/>
        <v>1.188727288111819E-6</v>
      </c>
      <c r="AC121">
        <f>IF($B121="1",'Alpha Ejection Calcs'!AI121,IF('Alpha Ejection Compiler'!$B121="2",'Alpha Ejection Calcs'!BF121,IF($B121="3",'Alpha Ejection Calcs'!CC121,IF($B121="4",'Alpha Ejection Calcs'!DA121,-1))))</f>
        <v>0.70086853690259443</v>
      </c>
      <c r="AD121">
        <f>IF($B121="1",'Alpha Ejection Calcs'!AJ121,IF('Alpha Ejection Compiler'!$B121="2",'Alpha Ejection Calcs'!BG121,IF($B121="3",'Alpha Ejection Calcs'!CD121,IF($B121="4",'Alpha Ejection Calcs'!DB121,-1))))</f>
        <v>0.65567157414611876</v>
      </c>
      <c r="AE121">
        <f>IF($B121="1",'Alpha Ejection Calcs'!AK121,IF('Alpha Ejection Compiler'!$B121="2",'Alpha Ejection Calcs'!BH121,IF($B121="3",'Alpha Ejection Calcs'!CE121,IF($B121="4",'Alpha Ejection Calcs'!DC121,-1))))</f>
        <v>0.6487617441313327</v>
      </c>
      <c r="AF121">
        <f>IF($B121="1",'Alpha Ejection Calcs'!AL121,IF('Alpha Ejection Compiler'!$B121="2",'Alpha Ejection Calcs'!BI121,IF($B121="3",'Alpha Ejection Calcs'!CF121,IF($B121="4",'Alpha Ejection Calcs'!DD121,-1))))</f>
        <v>0.90341617419224363</v>
      </c>
    </row>
    <row r="122" spans="1:32">
      <c r="A122" t="str">
        <f>'Picking Information'!E125</f>
        <v>sample name</v>
      </c>
      <c r="B122" s="457" t="str">
        <f>'Picking Information'!B125</f>
        <v>4</v>
      </c>
      <c r="C122" s="457"/>
      <c r="D122">
        <f>IF($B122="1",'Alpha Ejection Calcs'!M122,IF('Alpha Ejection Compiler'!$B122="2",'Alpha Ejection Calcs'!AO122,IF($B122="3",'Alpha Ejection Calcs'!BM122,IF($B122="4",'Alpha Ejection Calcs'!CJ122,-1))))</f>
        <v>279700.53837925155</v>
      </c>
      <c r="E122">
        <f>IF($B122="1",'Alpha Ejection Calcs'!S122,IF('Alpha Ejection Compiler'!$B122="2",'Alpha Ejection Calcs'!AP122,IF($B122="3",'Alpha Ejection Calcs'!BK122,IF($B122="4",'Alpha Ejection Calcs'!CH122,-1))))</f>
        <v>36.473074156562177</v>
      </c>
      <c r="F122"/>
      <c r="G122" s="459">
        <f t="shared" si="4"/>
        <v>8.9504172281360495E-7</v>
      </c>
      <c r="H122">
        <f>IF($B122="1",'Alpha Ejection Calcs'!T122,IF('Alpha Ejection Compiler'!$B122="2",'Alpha Ejection Calcs'!AQ122,IF($B122="3",'Alpha Ejection Calcs'!BN122,IF($B122="4",'Alpha Ejection Calcs'!CL122,-1))))</f>
        <v>0.63662546245111906</v>
      </c>
      <c r="I122">
        <f>IF($B122="1",'Alpha Ejection Calcs'!U122,IF('Alpha Ejection Compiler'!$B122="2",'Alpha Ejection Calcs'!AR122,IF($B122="3",'Alpha Ejection Calcs'!BO122,IF($B122="4",'Alpha Ejection Calcs'!CM122,-1))))</f>
        <v>0.58319411675377286</v>
      </c>
      <c r="J122">
        <f>IF($B122="1",'Alpha Ejection Calcs'!V122,IF('Alpha Ejection Compiler'!$B122="2",'Alpha Ejection Calcs'!AS122,IF($B122="3",'Alpha Ejection Calcs'!BP122,IF($B122="4",'Alpha Ejection Calcs'!CN122,-1))))</f>
        <v>0.57525580606267845</v>
      </c>
      <c r="K122">
        <f>IF($B122="1",'Alpha Ejection Calcs'!W122,IF('Alpha Ejection Compiler'!$B122="2",'Alpha Ejection Calcs'!AT122,IF($B122="3",'Alpha Ejection Calcs'!BQ122,IF($B122="4",'Alpha Ejection Calcs'!CO122,-1))))</f>
        <v>0.8803829323788831</v>
      </c>
      <c r="N122" s="459">
        <f t="shared" si="5"/>
        <v>1.3006075034635196E-6</v>
      </c>
      <c r="O122">
        <f>IF($B122="1",'Alpha Ejection Calcs'!Y122,IF('Alpha Ejection Compiler'!$B122="2",'Alpha Ejection Calcs'!AV122,IF($B122="3",'Alpha Ejection Calcs'!BS122,IF($B122="4",'Alpha Ejection Calcs'!CQ122,-1))))</f>
        <v>0.696238598905349</v>
      </c>
      <c r="P122">
        <f>IF($B122="1",'Alpha Ejection Calcs'!Z122,IF('Alpha Ejection Compiler'!$B122="2",'Alpha Ejection Calcs'!AW122,IF($B122="3",'Alpha Ejection Calcs'!BT122,IF($B122="4",'Alpha Ejection Calcs'!CR122,-1))))</f>
        <v>0.65039654526303547</v>
      </c>
      <c r="Q122">
        <f>IF($B122="1",'Alpha Ejection Calcs'!AA122,IF('Alpha Ejection Compiler'!$B122="2",'Alpha Ejection Calcs'!AX122,IF($B122="3",'Alpha Ejection Calcs'!BU122,IF($B122="4",'Alpha Ejection Calcs'!CS122,-1))))</f>
        <v>0.64350138870871343</v>
      </c>
      <c r="R122">
        <f>IF($B122="1",'Alpha Ejection Calcs'!AB122,IF('Alpha Ejection Compiler'!$B122="2",'Alpha Ejection Calcs'!AY122,IF($B122="3",'Alpha Ejection Calcs'!BV122,IF($B122="4",'Alpha Ejection Calcs'!CT122,-1))))</f>
        <v>0.90361551057880318</v>
      </c>
      <c r="U122" s="459">
        <f t="shared" si="6"/>
        <v>9.8734290047875788E-7</v>
      </c>
      <c r="V122">
        <f>IF($B122="1",'Alpha Ejection Calcs'!AD122,IF('Alpha Ejection Compiler'!$B122="2",'Alpha Ejection Calcs'!BA122,IF($B122="3",'Alpha Ejection Calcs'!BX122,IF($B122="4",'Alpha Ejection Calcs'!CV122,-1))))</f>
        <v>0.66114028275255876</v>
      </c>
      <c r="W122">
        <f>IF($B122="1",'Alpha Ejection Calcs'!AE122,IF('Alpha Ejection Compiler'!$B122="2",'Alpha Ejection Calcs'!BB122,IF($B122="3",'Alpha Ejection Calcs'!BY122,IF($B122="4",'Alpha Ejection Calcs'!CW122,-1))))</f>
        <v>0.61074389114078864</v>
      </c>
      <c r="X122">
        <f>IF($B122="1",'Alpha Ejection Calcs'!AF122,IF('Alpha Ejection Compiler'!$B122="2",'Alpha Ejection Calcs'!BC122,IF($B122="3",'Alpha Ejection Calcs'!BZ122,IF($B122="4",'Alpha Ejection Calcs'!CX122,-1))))</f>
        <v>0.60306894562696034</v>
      </c>
      <c r="Y122">
        <f>IF($B122="1",'Alpha Ejection Calcs'!AG122,IF('Alpha Ejection Compiler'!$B122="2",'Alpha Ejection Calcs'!BD122,IF($B122="3",'Alpha Ejection Calcs'!CA122,IF($B122="4",'Alpha Ejection Calcs'!CY122,-1))))</f>
        <v>0.88949550111769804</v>
      </c>
      <c r="AB122" s="459">
        <f t="shared" si="7"/>
        <v>1.188727288111819E-6</v>
      </c>
      <c r="AC122">
        <f>IF($B122="1",'Alpha Ejection Calcs'!AI122,IF('Alpha Ejection Compiler'!$B122="2",'Alpha Ejection Calcs'!BF122,IF($B122="3",'Alpha Ejection Calcs'!CC122,IF($B122="4",'Alpha Ejection Calcs'!DA122,-1))))</f>
        <v>0.70086853690259443</v>
      </c>
      <c r="AD122">
        <f>IF($B122="1",'Alpha Ejection Calcs'!AJ122,IF('Alpha Ejection Compiler'!$B122="2",'Alpha Ejection Calcs'!BG122,IF($B122="3",'Alpha Ejection Calcs'!CD122,IF($B122="4",'Alpha Ejection Calcs'!DB122,-1))))</f>
        <v>0.65567157414611876</v>
      </c>
      <c r="AE122">
        <f>IF($B122="1",'Alpha Ejection Calcs'!AK122,IF('Alpha Ejection Compiler'!$B122="2",'Alpha Ejection Calcs'!BH122,IF($B122="3",'Alpha Ejection Calcs'!CE122,IF($B122="4",'Alpha Ejection Calcs'!DC122,-1))))</f>
        <v>0.6487617441313327</v>
      </c>
      <c r="AF122">
        <f>IF($B122="1",'Alpha Ejection Calcs'!AL122,IF('Alpha Ejection Compiler'!$B122="2",'Alpha Ejection Calcs'!BI122,IF($B122="3",'Alpha Ejection Calcs'!CF122,IF($B122="4",'Alpha Ejection Calcs'!DD122,-1))))</f>
        <v>0.90341617419224363</v>
      </c>
    </row>
    <row r="123" spans="1:32">
      <c r="A123" t="str">
        <f>'Picking Information'!E126</f>
        <v>sample name</v>
      </c>
      <c r="B123" s="457" t="str">
        <f>'Picking Information'!B126</f>
        <v>4</v>
      </c>
      <c r="C123" s="457"/>
      <c r="D123">
        <f>IF($B123="1",'Alpha Ejection Calcs'!M123,IF('Alpha Ejection Compiler'!$B123="2",'Alpha Ejection Calcs'!AO123,IF($B123="3",'Alpha Ejection Calcs'!BM123,IF($B123="4",'Alpha Ejection Calcs'!CJ123,-1))))</f>
        <v>279700.53837925155</v>
      </c>
      <c r="E123">
        <f>IF($B123="1",'Alpha Ejection Calcs'!S123,IF('Alpha Ejection Compiler'!$B123="2",'Alpha Ejection Calcs'!AP123,IF($B123="3",'Alpha Ejection Calcs'!BK123,IF($B123="4",'Alpha Ejection Calcs'!CH123,-1))))</f>
        <v>36.473074156562177</v>
      </c>
      <c r="F123"/>
      <c r="G123" s="459">
        <f t="shared" si="4"/>
        <v>8.9504172281360495E-7</v>
      </c>
      <c r="H123">
        <f>IF($B123="1",'Alpha Ejection Calcs'!T123,IF('Alpha Ejection Compiler'!$B123="2",'Alpha Ejection Calcs'!AQ123,IF($B123="3",'Alpha Ejection Calcs'!BN123,IF($B123="4",'Alpha Ejection Calcs'!CL123,-1))))</f>
        <v>0.63662546245111906</v>
      </c>
      <c r="I123">
        <f>IF($B123="1",'Alpha Ejection Calcs'!U123,IF('Alpha Ejection Compiler'!$B123="2",'Alpha Ejection Calcs'!AR123,IF($B123="3",'Alpha Ejection Calcs'!BO123,IF($B123="4",'Alpha Ejection Calcs'!CM123,-1))))</f>
        <v>0.58319411675377286</v>
      </c>
      <c r="J123">
        <f>IF($B123="1",'Alpha Ejection Calcs'!V123,IF('Alpha Ejection Compiler'!$B123="2",'Alpha Ejection Calcs'!AS123,IF($B123="3",'Alpha Ejection Calcs'!BP123,IF($B123="4",'Alpha Ejection Calcs'!CN123,-1))))</f>
        <v>0.57525580606267845</v>
      </c>
      <c r="K123">
        <f>IF($B123="1",'Alpha Ejection Calcs'!W123,IF('Alpha Ejection Compiler'!$B123="2",'Alpha Ejection Calcs'!AT123,IF($B123="3",'Alpha Ejection Calcs'!BQ123,IF($B123="4",'Alpha Ejection Calcs'!CO123,-1))))</f>
        <v>0.8803829323788831</v>
      </c>
      <c r="N123" s="459">
        <f t="shared" si="5"/>
        <v>1.3006075034635196E-6</v>
      </c>
      <c r="O123">
        <f>IF($B123="1",'Alpha Ejection Calcs'!Y123,IF('Alpha Ejection Compiler'!$B123="2",'Alpha Ejection Calcs'!AV123,IF($B123="3",'Alpha Ejection Calcs'!BS123,IF($B123="4",'Alpha Ejection Calcs'!CQ123,-1))))</f>
        <v>0.696238598905349</v>
      </c>
      <c r="P123">
        <f>IF($B123="1",'Alpha Ejection Calcs'!Z123,IF('Alpha Ejection Compiler'!$B123="2",'Alpha Ejection Calcs'!AW123,IF($B123="3",'Alpha Ejection Calcs'!BT123,IF($B123="4",'Alpha Ejection Calcs'!CR123,-1))))</f>
        <v>0.65039654526303547</v>
      </c>
      <c r="Q123">
        <f>IF($B123="1",'Alpha Ejection Calcs'!AA123,IF('Alpha Ejection Compiler'!$B123="2",'Alpha Ejection Calcs'!AX123,IF($B123="3",'Alpha Ejection Calcs'!BU123,IF($B123="4",'Alpha Ejection Calcs'!CS123,-1))))</f>
        <v>0.64350138870871343</v>
      </c>
      <c r="R123">
        <f>IF($B123="1",'Alpha Ejection Calcs'!AB123,IF('Alpha Ejection Compiler'!$B123="2",'Alpha Ejection Calcs'!AY123,IF($B123="3",'Alpha Ejection Calcs'!BV123,IF($B123="4",'Alpha Ejection Calcs'!CT123,-1))))</f>
        <v>0.90361551057880318</v>
      </c>
      <c r="U123" s="459">
        <f t="shared" si="6"/>
        <v>9.8734290047875788E-7</v>
      </c>
      <c r="V123">
        <f>IF($B123="1",'Alpha Ejection Calcs'!AD123,IF('Alpha Ejection Compiler'!$B123="2",'Alpha Ejection Calcs'!BA123,IF($B123="3",'Alpha Ejection Calcs'!BX123,IF($B123="4",'Alpha Ejection Calcs'!CV123,-1))))</f>
        <v>0.66114028275255876</v>
      </c>
      <c r="W123">
        <f>IF($B123="1",'Alpha Ejection Calcs'!AE123,IF('Alpha Ejection Compiler'!$B123="2",'Alpha Ejection Calcs'!BB123,IF($B123="3",'Alpha Ejection Calcs'!BY123,IF($B123="4",'Alpha Ejection Calcs'!CW123,-1))))</f>
        <v>0.61074389114078864</v>
      </c>
      <c r="X123">
        <f>IF($B123="1",'Alpha Ejection Calcs'!AF123,IF('Alpha Ejection Compiler'!$B123="2",'Alpha Ejection Calcs'!BC123,IF($B123="3",'Alpha Ejection Calcs'!BZ123,IF($B123="4",'Alpha Ejection Calcs'!CX123,-1))))</f>
        <v>0.60306894562696034</v>
      </c>
      <c r="Y123">
        <f>IF($B123="1",'Alpha Ejection Calcs'!AG123,IF('Alpha Ejection Compiler'!$B123="2",'Alpha Ejection Calcs'!BD123,IF($B123="3",'Alpha Ejection Calcs'!CA123,IF($B123="4",'Alpha Ejection Calcs'!CY123,-1))))</f>
        <v>0.88949550111769804</v>
      </c>
      <c r="AB123" s="459">
        <f t="shared" si="7"/>
        <v>1.188727288111819E-6</v>
      </c>
      <c r="AC123">
        <f>IF($B123="1",'Alpha Ejection Calcs'!AI123,IF('Alpha Ejection Compiler'!$B123="2",'Alpha Ejection Calcs'!BF123,IF($B123="3",'Alpha Ejection Calcs'!CC123,IF($B123="4",'Alpha Ejection Calcs'!DA123,-1))))</f>
        <v>0.70086853690259443</v>
      </c>
      <c r="AD123">
        <f>IF($B123="1",'Alpha Ejection Calcs'!AJ123,IF('Alpha Ejection Compiler'!$B123="2",'Alpha Ejection Calcs'!BG123,IF($B123="3",'Alpha Ejection Calcs'!CD123,IF($B123="4",'Alpha Ejection Calcs'!DB123,-1))))</f>
        <v>0.65567157414611876</v>
      </c>
      <c r="AE123">
        <f>IF($B123="1",'Alpha Ejection Calcs'!AK123,IF('Alpha Ejection Compiler'!$B123="2",'Alpha Ejection Calcs'!BH123,IF($B123="3",'Alpha Ejection Calcs'!CE123,IF($B123="4",'Alpha Ejection Calcs'!DC123,-1))))</f>
        <v>0.6487617441313327</v>
      </c>
      <c r="AF123">
        <f>IF($B123="1",'Alpha Ejection Calcs'!AL123,IF('Alpha Ejection Compiler'!$B123="2",'Alpha Ejection Calcs'!BI123,IF($B123="3",'Alpha Ejection Calcs'!CF123,IF($B123="4",'Alpha Ejection Calcs'!DD123,-1))))</f>
        <v>0.90341617419224363</v>
      </c>
    </row>
    <row r="124" spans="1:32">
      <c r="A124" t="str">
        <f>'Picking Information'!E127</f>
        <v>sample name</v>
      </c>
      <c r="B124" s="457" t="str">
        <f>'Picking Information'!B127</f>
        <v>4</v>
      </c>
      <c r="C124" s="457"/>
      <c r="D124">
        <f>IF($B124="1",'Alpha Ejection Calcs'!M124,IF('Alpha Ejection Compiler'!$B124="2",'Alpha Ejection Calcs'!AO124,IF($B124="3",'Alpha Ejection Calcs'!BM124,IF($B124="4",'Alpha Ejection Calcs'!CJ124,-1))))</f>
        <v>279700.53837925155</v>
      </c>
      <c r="E124">
        <f>IF($B124="1",'Alpha Ejection Calcs'!S124,IF('Alpha Ejection Compiler'!$B124="2",'Alpha Ejection Calcs'!AP124,IF($B124="3",'Alpha Ejection Calcs'!BK124,IF($B124="4",'Alpha Ejection Calcs'!CH124,-1))))</f>
        <v>36.473074156562177</v>
      </c>
      <c r="F124"/>
      <c r="G124" s="459">
        <f t="shared" si="4"/>
        <v>8.9504172281360495E-7</v>
      </c>
      <c r="H124">
        <f>IF($B124="1",'Alpha Ejection Calcs'!T124,IF('Alpha Ejection Compiler'!$B124="2",'Alpha Ejection Calcs'!AQ124,IF($B124="3",'Alpha Ejection Calcs'!BN124,IF($B124="4",'Alpha Ejection Calcs'!CL124,-1))))</f>
        <v>0.63662546245111906</v>
      </c>
      <c r="I124">
        <f>IF($B124="1",'Alpha Ejection Calcs'!U124,IF('Alpha Ejection Compiler'!$B124="2",'Alpha Ejection Calcs'!AR124,IF($B124="3",'Alpha Ejection Calcs'!BO124,IF($B124="4",'Alpha Ejection Calcs'!CM124,-1))))</f>
        <v>0.58319411675377286</v>
      </c>
      <c r="J124">
        <f>IF($B124="1",'Alpha Ejection Calcs'!V124,IF('Alpha Ejection Compiler'!$B124="2",'Alpha Ejection Calcs'!AS124,IF($B124="3",'Alpha Ejection Calcs'!BP124,IF($B124="4",'Alpha Ejection Calcs'!CN124,-1))))</f>
        <v>0.57525580606267845</v>
      </c>
      <c r="K124">
        <f>IF($B124="1",'Alpha Ejection Calcs'!W124,IF('Alpha Ejection Compiler'!$B124="2",'Alpha Ejection Calcs'!AT124,IF($B124="3",'Alpha Ejection Calcs'!BQ124,IF($B124="4",'Alpha Ejection Calcs'!CO124,-1))))</f>
        <v>0.8803829323788831</v>
      </c>
      <c r="N124" s="459">
        <f t="shared" si="5"/>
        <v>1.3006075034635196E-6</v>
      </c>
      <c r="O124">
        <f>IF($B124="1",'Alpha Ejection Calcs'!Y124,IF('Alpha Ejection Compiler'!$B124="2",'Alpha Ejection Calcs'!AV124,IF($B124="3",'Alpha Ejection Calcs'!BS124,IF($B124="4",'Alpha Ejection Calcs'!CQ124,-1))))</f>
        <v>0.696238598905349</v>
      </c>
      <c r="P124">
        <f>IF($B124="1",'Alpha Ejection Calcs'!Z124,IF('Alpha Ejection Compiler'!$B124="2",'Alpha Ejection Calcs'!AW124,IF($B124="3",'Alpha Ejection Calcs'!BT124,IF($B124="4",'Alpha Ejection Calcs'!CR124,-1))))</f>
        <v>0.65039654526303547</v>
      </c>
      <c r="Q124">
        <f>IF($B124="1",'Alpha Ejection Calcs'!AA124,IF('Alpha Ejection Compiler'!$B124="2",'Alpha Ejection Calcs'!AX124,IF($B124="3",'Alpha Ejection Calcs'!BU124,IF($B124="4",'Alpha Ejection Calcs'!CS124,-1))))</f>
        <v>0.64350138870871343</v>
      </c>
      <c r="R124">
        <f>IF($B124="1",'Alpha Ejection Calcs'!AB124,IF('Alpha Ejection Compiler'!$B124="2",'Alpha Ejection Calcs'!AY124,IF($B124="3",'Alpha Ejection Calcs'!BV124,IF($B124="4",'Alpha Ejection Calcs'!CT124,-1))))</f>
        <v>0.90361551057880318</v>
      </c>
      <c r="U124" s="459">
        <f t="shared" si="6"/>
        <v>9.8734290047875788E-7</v>
      </c>
      <c r="V124">
        <f>IF($B124="1",'Alpha Ejection Calcs'!AD124,IF('Alpha Ejection Compiler'!$B124="2",'Alpha Ejection Calcs'!BA124,IF($B124="3",'Alpha Ejection Calcs'!BX124,IF($B124="4",'Alpha Ejection Calcs'!CV124,-1))))</f>
        <v>0.66114028275255876</v>
      </c>
      <c r="W124">
        <f>IF($B124="1",'Alpha Ejection Calcs'!AE124,IF('Alpha Ejection Compiler'!$B124="2",'Alpha Ejection Calcs'!BB124,IF($B124="3",'Alpha Ejection Calcs'!BY124,IF($B124="4",'Alpha Ejection Calcs'!CW124,-1))))</f>
        <v>0.61074389114078864</v>
      </c>
      <c r="X124">
        <f>IF($B124="1",'Alpha Ejection Calcs'!AF124,IF('Alpha Ejection Compiler'!$B124="2",'Alpha Ejection Calcs'!BC124,IF($B124="3",'Alpha Ejection Calcs'!BZ124,IF($B124="4",'Alpha Ejection Calcs'!CX124,-1))))</f>
        <v>0.60306894562696034</v>
      </c>
      <c r="Y124">
        <f>IF($B124="1",'Alpha Ejection Calcs'!AG124,IF('Alpha Ejection Compiler'!$B124="2",'Alpha Ejection Calcs'!BD124,IF($B124="3",'Alpha Ejection Calcs'!CA124,IF($B124="4",'Alpha Ejection Calcs'!CY124,-1))))</f>
        <v>0.88949550111769804</v>
      </c>
      <c r="AB124" s="459">
        <f t="shared" si="7"/>
        <v>1.188727288111819E-6</v>
      </c>
      <c r="AC124">
        <f>IF($B124="1",'Alpha Ejection Calcs'!AI124,IF('Alpha Ejection Compiler'!$B124="2",'Alpha Ejection Calcs'!BF124,IF($B124="3",'Alpha Ejection Calcs'!CC124,IF($B124="4",'Alpha Ejection Calcs'!DA124,-1))))</f>
        <v>0.70086853690259443</v>
      </c>
      <c r="AD124">
        <f>IF($B124="1",'Alpha Ejection Calcs'!AJ124,IF('Alpha Ejection Compiler'!$B124="2",'Alpha Ejection Calcs'!BG124,IF($B124="3",'Alpha Ejection Calcs'!CD124,IF($B124="4",'Alpha Ejection Calcs'!DB124,-1))))</f>
        <v>0.65567157414611876</v>
      </c>
      <c r="AE124">
        <f>IF($B124="1",'Alpha Ejection Calcs'!AK124,IF('Alpha Ejection Compiler'!$B124="2",'Alpha Ejection Calcs'!BH124,IF($B124="3",'Alpha Ejection Calcs'!CE124,IF($B124="4",'Alpha Ejection Calcs'!DC124,-1))))</f>
        <v>0.6487617441313327</v>
      </c>
      <c r="AF124">
        <f>IF($B124="1",'Alpha Ejection Calcs'!AL124,IF('Alpha Ejection Compiler'!$B124="2",'Alpha Ejection Calcs'!BI124,IF($B124="3",'Alpha Ejection Calcs'!CF124,IF($B124="4",'Alpha Ejection Calcs'!DD124,-1))))</f>
        <v>0.90341617419224363</v>
      </c>
    </row>
    <row r="125" spans="1:32">
      <c r="A125" t="str">
        <f>'Picking Information'!E128</f>
        <v>sample name</v>
      </c>
      <c r="B125" s="457" t="str">
        <f>'Picking Information'!B128</f>
        <v>4</v>
      </c>
      <c r="C125" s="457"/>
      <c r="D125">
        <f>IF($B125="1",'Alpha Ejection Calcs'!M125,IF('Alpha Ejection Compiler'!$B125="2",'Alpha Ejection Calcs'!AO125,IF($B125="3",'Alpha Ejection Calcs'!BM125,IF($B125="4",'Alpha Ejection Calcs'!CJ125,-1))))</f>
        <v>279700.53837925155</v>
      </c>
      <c r="E125">
        <f>IF($B125="1",'Alpha Ejection Calcs'!S125,IF('Alpha Ejection Compiler'!$B125="2",'Alpha Ejection Calcs'!AP125,IF($B125="3",'Alpha Ejection Calcs'!BK125,IF($B125="4",'Alpha Ejection Calcs'!CH125,-1))))</f>
        <v>36.473074156562177</v>
      </c>
      <c r="F125"/>
      <c r="G125" s="459">
        <f t="shared" si="4"/>
        <v>8.9504172281360495E-7</v>
      </c>
      <c r="H125">
        <f>IF($B125="1",'Alpha Ejection Calcs'!T125,IF('Alpha Ejection Compiler'!$B125="2",'Alpha Ejection Calcs'!AQ125,IF($B125="3",'Alpha Ejection Calcs'!BN125,IF($B125="4",'Alpha Ejection Calcs'!CL125,-1))))</f>
        <v>0.63662546245111906</v>
      </c>
      <c r="I125">
        <f>IF($B125="1",'Alpha Ejection Calcs'!U125,IF('Alpha Ejection Compiler'!$B125="2",'Alpha Ejection Calcs'!AR125,IF($B125="3",'Alpha Ejection Calcs'!BO125,IF($B125="4",'Alpha Ejection Calcs'!CM125,-1))))</f>
        <v>0.58319411675377286</v>
      </c>
      <c r="J125">
        <f>IF($B125="1",'Alpha Ejection Calcs'!V125,IF('Alpha Ejection Compiler'!$B125="2",'Alpha Ejection Calcs'!AS125,IF($B125="3",'Alpha Ejection Calcs'!BP125,IF($B125="4",'Alpha Ejection Calcs'!CN125,-1))))</f>
        <v>0.57525580606267845</v>
      </c>
      <c r="K125">
        <f>IF($B125="1",'Alpha Ejection Calcs'!W125,IF('Alpha Ejection Compiler'!$B125="2",'Alpha Ejection Calcs'!AT125,IF($B125="3",'Alpha Ejection Calcs'!BQ125,IF($B125="4",'Alpha Ejection Calcs'!CO125,-1))))</f>
        <v>0.8803829323788831</v>
      </c>
      <c r="N125" s="459">
        <f t="shared" si="5"/>
        <v>1.3006075034635196E-6</v>
      </c>
      <c r="O125">
        <f>IF($B125="1",'Alpha Ejection Calcs'!Y125,IF('Alpha Ejection Compiler'!$B125="2",'Alpha Ejection Calcs'!AV125,IF($B125="3",'Alpha Ejection Calcs'!BS125,IF($B125="4",'Alpha Ejection Calcs'!CQ125,-1))))</f>
        <v>0.696238598905349</v>
      </c>
      <c r="P125">
        <f>IF($B125="1",'Alpha Ejection Calcs'!Z125,IF('Alpha Ejection Compiler'!$B125="2",'Alpha Ejection Calcs'!AW125,IF($B125="3",'Alpha Ejection Calcs'!BT125,IF($B125="4",'Alpha Ejection Calcs'!CR125,-1))))</f>
        <v>0.65039654526303547</v>
      </c>
      <c r="Q125">
        <f>IF($B125="1",'Alpha Ejection Calcs'!AA125,IF('Alpha Ejection Compiler'!$B125="2",'Alpha Ejection Calcs'!AX125,IF($B125="3",'Alpha Ejection Calcs'!BU125,IF($B125="4",'Alpha Ejection Calcs'!CS125,-1))))</f>
        <v>0.64350138870871343</v>
      </c>
      <c r="R125">
        <f>IF($B125="1",'Alpha Ejection Calcs'!AB125,IF('Alpha Ejection Compiler'!$B125="2",'Alpha Ejection Calcs'!AY125,IF($B125="3",'Alpha Ejection Calcs'!BV125,IF($B125="4",'Alpha Ejection Calcs'!CT125,-1))))</f>
        <v>0.90361551057880318</v>
      </c>
      <c r="U125" s="459">
        <f t="shared" si="6"/>
        <v>9.8734290047875788E-7</v>
      </c>
      <c r="V125">
        <f>IF($B125="1",'Alpha Ejection Calcs'!AD125,IF('Alpha Ejection Compiler'!$B125="2",'Alpha Ejection Calcs'!BA125,IF($B125="3",'Alpha Ejection Calcs'!BX125,IF($B125="4",'Alpha Ejection Calcs'!CV125,-1))))</f>
        <v>0.66114028275255876</v>
      </c>
      <c r="W125">
        <f>IF($B125="1",'Alpha Ejection Calcs'!AE125,IF('Alpha Ejection Compiler'!$B125="2",'Alpha Ejection Calcs'!BB125,IF($B125="3",'Alpha Ejection Calcs'!BY125,IF($B125="4",'Alpha Ejection Calcs'!CW125,-1))))</f>
        <v>0.61074389114078864</v>
      </c>
      <c r="X125">
        <f>IF($B125="1",'Alpha Ejection Calcs'!AF125,IF('Alpha Ejection Compiler'!$B125="2",'Alpha Ejection Calcs'!BC125,IF($B125="3",'Alpha Ejection Calcs'!BZ125,IF($B125="4",'Alpha Ejection Calcs'!CX125,-1))))</f>
        <v>0.60306894562696034</v>
      </c>
      <c r="Y125">
        <f>IF($B125="1",'Alpha Ejection Calcs'!AG125,IF('Alpha Ejection Compiler'!$B125="2",'Alpha Ejection Calcs'!BD125,IF($B125="3",'Alpha Ejection Calcs'!CA125,IF($B125="4",'Alpha Ejection Calcs'!CY125,-1))))</f>
        <v>0.88949550111769804</v>
      </c>
      <c r="AB125" s="459">
        <f t="shared" si="7"/>
        <v>1.188727288111819E-6</v>
      </c>
      <c r="AC125">
        <f>IF($B125="1",'Alpha Ejection Calcs'!AI125,IF('Alpha Ejection Compiler'!$B125="2",'Alpha Ejection Calcs'!BF125,IF($B125="3",'Alpha Ejection Calcs'!CC125,IF($B125="4",'Alpha Ejection Calcs'!DA125,-1))))</f>
        <v>0.70086853690259443</v>
      </c>
      <c r="AD125">
        <f>IF($B125="1",'Alpha Ejection Calcs'!AJ125,IF('Alpha Ejection Compiler'!$B125="2",'Alpha Ejection Calcs'!BG125,IF($B125="3",'Alpha Ejection Calcs'!CD125,IF($B125="4",'Alpha Ejection Calcs'!DB125,-1))))</f>
        <v>0.65567157414611876</v>
      </c>
      <c r="AE125">
        <f>IF($B125="1",'Alpha Ejection Calcs'!AK125,IF('Alpha Ejection Compiler'!$B125="2",'Alpha Ejection Calcs'!BH125,IF($B125="3",'Alpha Ejection Calcs'!CE125,IF($B125="4",'Alpha Ejection Calcs'!DC125,-1))))</f>
        <v>0.6487617441313327</v>
      </c>
      <c r="AF125">
        <f>IF($B125="1",'Alpha Ejection Calcs'!AL125,IF('Alpha Ejection Compiler'!$B125="2",'Alpha Ejection Calcs'!BI125,IF($B125="3",'Alpha Ejection Calcs'!CF125,IF($B125="4",'Alpha Ejection Calcs'!DD125,-1))))</f>
        <v>0.90341617419224363</v>
      </c>
    </row>
    <row r="126" spans="1:32">
      <c r="A126" t="str">
        <f>'Picking Information'!E129</f>
        <v>sample name</v>
      </c>
      <c r="B126" s="457" t="str">
        <f>'Picking Information'!B129</f>
        <v>4</v>
      </c>
      <c r="C126" s="457"/>
      <c r="D126">
        <f>IF($B126="1",'Alpha Ejection Calcs'!M126,IF('Alpha Ejection Compiler'!$B126="2",'Alpha Ejection Calcs'!AO126,IF($B126="3",'Alpha Ejection Calcs'!BM126,IF($B126="4",'Alpha Ejection Calcs'!CJ126,-1))))</f>
        <v>279700.53837925155</v>
      </c>
      <c r="E126">
        <f>IF($B126="1",'Alpha Ejection Calcs'!S126,IF('Alpha Ejection Compiler'!$B126="2",'Alpha Ejection Calcs'!AP126,IF($B126="3",'Alpha Ejection Calcs'!BK126,IF($B126="4",'Alpha Ejection Calcs'!CH126,-1))))</f>
        <v>36.473074156562177</v>
      </c>
      <c r="F126"/>
      <c r="G126" s="459">
        <f t="shared" si="4"/>
        <v>8.9504172281360495E-7</v>
      </c>
      <c r="H126">
        <f>IF($B126="1",'Alpha Ejection Calcs'!T126,IF('Alpha Ejection Compiler'!$B126="2",'Alpha Ejection Calcs'!AQ126,IF($B126="3",'Alpha Ejection Calcs'!BN126,IF($B126="4",'Alpha Ejection Calcs'!CL126,-1))))</f>
        <v>0.63662546245111906</v>
      </c>
      <c r="I126">
        <f>IF($B126="1",'Alpha Ejection Calcs'!U126,IF('Alpha Ejection Compiler'!$B126="2",'Alpha Ejection Calcs'!AR126,IF($B126="3",'Alpha Ejection Calcs'!BO126,IF($B126="4",'Alpha Ejection Calcs'!CM126,-1))))</f>
        <v>0.58319411675377286</v>
      </c>
      <c r="J126">
        <f>IF($B126="1",'Alpha Ejection Calcs'!V126,IF('Alpha Ejection Compiler'!$B126="2",'Alpha Ejection Calcs'!AS126,IF($B126="3",'Alpha Ejection Calcs'!BP126,IF($B126="4",'Alpha Ejection Calcs'!CN126,-1))))</f>
        <v>0.57525580606267845</v>
      </c>
      <c r="K126">
        <f>IF($B126="1",'Alpha Ejection Calcs'!W126,IF('Alpha Ejection Compiler'!$B126="2",'Alpha Ejection Calcs'!AT126,IF($B126="3",'Alpha Ejection Calcs'!BQ126,IF($B126="4",'Alpha Ejection Calcs'!CO126,-1))))</f>
        <v>0.8803829323788831</v>
      </c>
      <c r="N126" s="459">
        <f t="shared" si="5"/>
        <v>1.3006075034635196E-6</v>
      </c>
      <c r="O126">
        <f>IF($B126="1",'Alpha Ejection Calcs'!Y126,IF('Alpha Ejection Compiler'!$B126="2",'Alpha Ejection Calcs'!AV126,IF($B126="3",'Alpha Ejection Calcs'!BS126,IF($B126="4",'Alpha Ejection Calcs'!CQ126,-1))))</f>
        <v>0.696238598905349</v>
      </c>
      <c r="P126">
        <f>IF($B126="1",'Alpha Ejection Calcs'!Z126,IF('Alpha Ejection Compiler'!$B126="2",'Alpha Ejection Calcs'!AW126,IF($B126="3",'Alpha Ejection Calcs'!BT126,IF($B126="4",'Alpha Ejection Calcs'!CR126,-1))))</f>
        <v>0.65039654526303547</v>
      </c>
      <c r="Q126">
        <f>IF($B126="1",'Alpha Ejection Calcs'!AA126,IF('Alpha Ejection Compiler'!$B126="2",'Alpha Ejection Calcs'!AX126,IF($B126="3",'Alpha Ejection Calcs'!BU126,IF($B126="4",'Alpha Ejection Calcs'!CS126,-1))))</f>
        <v>0.64350138870871343</v>
      </c>
      <c r="R126">
        <f>IF($B126="1",'Alpha Ejection Calcs'!AB126,IF('Alpha Ejection Compiler'!$B126="2",'Alpha Ejection Calcs'!AY126,IF($B126="3",'Alpha Ejection Calcs'!BV126,IF($B126="4",'Alpha Ejection Calcs'!CT126,-1))))</f>
        <v>0.90361551057880318</v>
      </c>
      <c r="U126" s="459">
        <f t="shared" si="6"/>
        <v>9.8734290047875788E-7</v>
      </c>
      <c r="V126">
        <f>IF($B126="1",'Alpha Ejection Calcs'!AD126,IF('Alpha Ejection Compiler'!$B126="2",'Alpha Ejection Calcs'!BA126,IF($B126="3",'Alpha Ejection Calcs'!BX126,IF($B126="4",'Alpha Ejection Calcs'!CV126,-1))))</f>
        <v>0.66114028275255876</v>
      </c>
      <c r="W126">
        <f>IF($B126="1",'Alpha Ejection Calcs'!AE126,IF('Alpha Ejection Compiler'!$B126="2",'Alpha Ejection Calcs'!BB126,IF($B126="3",'Alpha Ejection Calcs'!BY126,IF($B126="4",'Alpha Ejection Calcs'!CW126,-1))))</f>
        <v>0.61074389114078864</v>
      </c>
      <c r="X126">
        <f>IF($B126="1",'Alpha Ejection Calcs'!AF126,IF('Alpha Ejection Compiler'!$B126="2",'Alpha Ejection Calcs'!BC126,IF($B126="3",'Alpha Ejection Calcs'!BZ126,IF($B126="4",'Alpha Ejection Calcs'!CX126,-1))))</f>
        <v>0.60306894562696034</v>
      </c>
      <c r="Y126">
        <f>IF($B126="1",'Alpha Ejection Calcs'!AG126,IF('Alpha Ejection Compiler'!$B126="2",'Alpha Ejection Calcs'!BD126,IF($B126="3",'Alpha Ejection Calcs'!CA126,IF($B126="4",'Alpha Ejection Calcs'!CY126,-1))))</f>
        <v>0.88949550111769804</v>
      </c>
      <c r="AB126" s="459">
        <f t="shared" si="7"/>
        <v>1.188727288111819E-6</v>
      </c>
      <c r="AC126">
        <f>IF($B126="1",'Alpha Ejection Calcs'!AI126,IF('Alpha Ejection Compiler'!$B126="2",'Alpha Ejection Calcs'!BF126,IF($B126="3",'Alpha Ejection Calcs'!CC126,IF($B126="4",'Alpha Ejection Calcs'!DA126,-1))))</f>
        <v>0.70086853690259443</v>
      </c>
      <c r="AD126">
        <f>IF($B126="1",'Alpha Ejection Calcs'!AJ126,IF('Alpha Ejection Compiler'!$B126="2",'Alpha Ejection Calcs'!BG126,IF($B126="3",'Alpha Ejection Calcs'!CD126,IF($B126="4",'Alpha Ejection Calcs'!DB126,-1))))</f>
        <v>0.65567157414611876</v>
      </c>
      <c r="AE126">
        <f>IF($B126="1",'Alpha Ejection Calcs'!AK126,IF('Alpha Ejection Compiler'!$B126="2",'Alpha Ejection Calcs'!BH126,IF($B126="3",'Alpha Ejection Calcs'!CE126,IF($B126="4",'Alpha Ejection Calcs'!DC126,-1))))</f>
        <v>0.6487617441313327</v>
      </c>
      <c r="AF126">
        <f>IF($B126="1",'Alpha Ejection Calcs'!AL126,IF('Alpha Ejection Compiler'!$B126="2",'Alpha Ejection Calcs'!BI126,IF($B126="3",'Alpha Ejection Calcs'!CF126,IF($B126="4",'Alpha Ejection Calcs'!DD126,-1))))</f>
        <v>0.90341617419224363</v>
      </c>
    </row>
    <row r="127" spans="1:32">
      <c r="A127" t="str">
        <f>'Picking Information'!E130</f>
        <v>sample name</v>
      </c>
      <c r="B127" s="457" t="str">
        <f>'Picking Information'!B130</f>
        <v>4</v>
      </c>
      <c r="C127" s="457"/>
      <c r="D127">
        <f>IF($B127="1",'Alpha Ejection Calcs'!M127,IF('Alpha Ejection Compiler'!$B127="2",'Alpha Ejection Calcs'!AO127,IF($B127="3",'Alpha Ejection Calcs'!BM127,IF($B127="4",'Alpha Ejection Calcs'!CJ127,-1))))</f>
        <v>279700.53837925155</v>
      </c>
      <c r="E127">
        <f>IF($B127="1",'Alpha Ejection Calcs'!S127,IF('Alpha Ejection Compiler'!$B127="2",'Alpha Ejection Calcs'!AP127,IF($B127="3",'Alpha Ejection Calcs'!BK127,IF($B127="4",'Alpha Ejection Calcs'!CH127,-1))))</f>
        <v>36.473074156562177</v>
      </c>
      <c r="F127"/>
      <c r="G127" s="459">
        <f t="shared" si="4"/>
        <v>8.9504172281360495E-7</v>
      </c>
      <c r="H127">
        <f>IF($B127="1",'Alpha Ejection Calcs'!T127,IF('Alpha Ejection Compiler'!$B127="2",'Alpha Ejection Calcs'!AQ127,IF($B127="3",'Alpha Ejection Calcs'!BN127,IF($B127="4",'Alpha Ejection Calcs'!CL127,-1))))</f>
        <v>0.63662546245111906</v>
      </c>
      <c r="I127">
        <f>IF($B127="1",'Alpha Ejection Calcs'!U127,IF('Alpha Ejection Compiler'!$B127="2",'Alpha Ejection Calcs'!AR127,IF($B127="3",'Alpha Ejection Calcs'!BO127,IF($B127="4",'Alpha Ejection Calcs'!CM127,-1))))</f>
        <v>0.58319411675377286</v>
      </c>
      <c r="J127">
        <f>IF($B127="1",'Alpha Ejection Calcs'!V127,IF('Alpha Ejection Compiler'!$B127="2",'Alpha Ejection Calcs'!AS127,IF($B127="3",'Alpha Ejection Calcs'!BP127,IF($B127="4",'Alpha Ejection Calcs'!CN127,-1))))</f>
        <v>0.57525580606267845</v>
      </c>
      <c r="K127">
        <f>IF($B127="1",'Alpha Ejection Calcs'!W127,IF('Alpha Ejection Compiler'!$B127="2",'Alpha Ejection Calcs'!AT127,IF($B127="3",'Alpha Ejection Calcs'!BQ127,IF($B127="4",'Alpha Ejection Calcs'!CO127,-1))))</f>
        <v>0.8803829323788831</v>
      </c>
      <c r="N127" s="459">
        <f t="shared" si="5"/>
        <v>1.3006075034635196E-6</v>
      </c>
      <c r="O127">
        <f>IF($B127="1",'Alpha Ejection Calcs'!Y127,IF('Alpha Ejection Compiler'!$B127="2",'Alpha Ejection Calcs'!AV127,IF($B127="3",'Alpha Ejection Calcs'!BS127,IF($B127="4",'Alpha Ejection Calcs'!CQ127,-1))))</f>
        <v>0.696238598905349</v>
      </c>
      <c r="P127">
        <f>IF($B127="1",'Alpha Ejection Calcs'!Z127,IF('Alpha Ejection Compiler'!$B127="2",'Alpha Ejection Calcs'!AW127,IF($B127="3",'Alpha Ejection Calcs'!BT127,IF($B127="4",'Alpha Ejection Calcs'!CR127,-1))))</f>
        <v>0.65039654526303547</v>
      </c>
      <c r="Q127">
        <f>IF($B127="1",'Alpha Ejection Calcs'!AA127,IF('Alpha Ejection Compiler'!$B127="2",'Alpha Ejection Calcs'!AX127,IF($B127="3",'Alpha Ejection Calcs'!BU127,IF($B127="4",'Alpha Ejection Calcs'!CS127,-1))))</f>
        <v>0.64350138870871343</v>
      </c>
      <c r="R127">
        <f>IF($B127="1",'Alpha Ejection Calcs'!AB127,IF('Alpha Ejection Compiler'!$B127="2",'Alpha Ejection Calcs'!AY127,IF($B127="3",'Alpha Ejection Calcs'!BV127,IF($B127="4",'Alpha Ejection Calcs'!CT127,-1))))</f>
        <v>0.90361551057880318</v>
      </c>
      <c r="U127" s="459">
        <f t="shared" si="6"/>
        <v>9.8734290047875788E-7</v>
      </c>
      <c r="V127">
        <f>IF($B127="1",'Alpha Ejection Calcs'!AD127,IF('Alpha Ejection Compiler'!$B127="2",'Alpha Ejection Calcs'!BA127,IF($B127="3",'Alpha Ejection Calcs'!BX127,IF($B127="4",'Alpha Ejection Calcs'!CV127,-1))))</f>
        <v>0.66114028275255876</v>
      </c>
      <c r="W127">
        <f>IF($B127="1",'Alpha Ejection Calcs'!AE127,IF('Alpha Ejection Compiler'!$B127="2",'Alpha Ejection Calcs'!BB127,IF($B127="3",'Alpha Ejection Calcs'!BY127,IF($B127="4",'Alpha Ejection Calcs'!CW127,-1))))</f>
        <v>0.61074389114078864</v>
      </c>
      <c r="X127">
        <f>IF($B127="1",'Alpha Ejection Calcs'!AF127,IF('Alpha Ejection Compiler'!$B127="2",'Alpha Ejection Calcs'!BC127,IF($B127="3",'Alpha Ejection Calcs'!BZ127,IF($B127="4",'Alpha Ejection Calcs'!CX127,-1))))</f>
        <v>0.60306894562696034</v>
      </c>
      <c r="Y127">
        <f>IF($B127="1",'Alpha Ejection Calcs'!AG127,IF('Alpha Ejection Compiler'!$B127="2",'Alpha Ejection Calcs'!BD127,IF($B127="3",'Alpha Ejection Calcs'!CA127,IF($B127="4",'Alpha Ejection Calcs'!CY127,-1))))</f>
        <v>0.88949550111769804</v>
      </c>
      <c r="AB127" s="459">
        <f t="shared" si="7"/>
        <v>1.188727288111819E-6</v>
      </c>
      <c r="AC127">
        <f>IF($B127="1",'Alpha Ejection Calcs'!AI127,IF('Alpha Ejection Compiler'!$B127="2",'Alpha Ejection Calcs'!BF127,IF($B127="3",'Alpha Ejection Calcs'!CC127,IF($B127="4",'Alpha Ejection Calcs'!DA127,-1))))</f>
        <v>0.70086853690259443</v>
      </c>
      <c r="AD127">
        <f>IF($B127="1",'Alpha Ejection Calcs'!AJ127,IF('Alpha Ejection Compiler'!$B127="2",'Alpha Ejection Calcs'!BG127,IF($B127="3",'Alpha Ejection Calcs'!CD127,IF($B127="4",'Alpha Ejection Calcs'!DB127,-1))))</f>
        <v>0.65567157414611876</v>
      </c>
      <c r="AE127">
        <f>IF($B127="1",'Alpha Ejection Calcs'!AK127,IF('Alpha Ejection Compiler'!$B127="2",'Alpha Ejection Calcs'!BH127,IF($B127="3",'Alpha Ejection Calcs'!CE127,IF($B127="4",'Alpha Ejection Calcs'!DC127,-1))))</f>
        <v>0.6487617441313327</v>
      </c>
      <c r="AF127">
        <f>IF($B127="1",'Alpha Ejection Calcs'!AL127,IF('Alpha Ejection Compiler'!$B127="2",'Alpha Ejection Calcs'!BI127,IF($B127="3",'Alpha Ejection Calcs'!CF127,IF($B127="4",'Alpha Ejection Calcs'!DD127,-1))))</f>
        <v>0.90341617419224363</v>
      </c>
    </row>
    <row r="128" spans="1:32">
      <c r="A128" t="str">
        <f>'Picking Information'!E131</f>
        <v>sample name</v>
      </c>
      <c r="B128" s="457" t="str">
        <f>'Picking Information'!B131</f>
        <v>4</v>
      </c>
      <c r="C128" s="457"/>
      <c r="D128">
        <f>IF($B128="1",'Alpha Ejection Calcs'!M128,IF('Alpha Ejection Compiler'!$B128="2",'Alpha Ejection Calcs'!AO128,IF($B128="3",'Alpha Ejection Calcs'!BM128,IF($B128="4",'Alpha Ejection Calcs'!CJ128,-1))))</f>
        <v>279700.53837925155</v>
      </c>
      <c r="E128">
        <f>IF($B128="1",'Alpha Ejection Calcs'!S128,IF('Alpha Ejection Compiler'!$B128="2",'Alpha Ejection Calcs'!AP128,IF($B128="3",'Alpha Ejection Calcs'!BK128,IF($B128="4",'Alpha Ejection Calcs'!CH128,-1))))</f>
        <v>36.473074156562177</v>
      </c>
      <c r="F128"/>
      <c r="G128" s="459">
        <f t="shared" si="4"/>
        <v>8.9504172281360495E-7</v>
      </c>
      <c r="H128">
        <f>IF($B128="1",'Alpha Ejection Calcs'!T128,IF('Alpha Ejection Compiler'!$B128="2",'Alpha Ejection Calcs'!AQ128,IF($B128="3",'Alpha Ejection Calcs'!BN128,IF($B128="4",'Alpha Ejection Calcs'!CL128,-1))))</f>
        <v>0.63662546245111906</v>
      </c>
      <c r="I128">
        <f>IF($B128="1",'Alpha Ejection Calcs'!U128,IF('Alpha Ejection Compiler'!$B128="2",'Alpha Ejection Calcs'!AR128,IF($B128="3",'Alpha Ejection Calcs'!BO128,IF($B128="4",'Alpha Ejection Calcs'!CM128,-1))))</f>
        <v>0.58319411675377286</v>
      </c>
      <c r="J128">
        <f>IF($B128="1",'Alpha Ejection Calcs'!V128,IF('Alpha Ejection Compiler'!$B128="2",'Alpha Ejection Calcs'!AS128,IF($B128="3",'Alpha Ejection Calcs'!BP128,IF($B128="4",'Alpha Ejection Calcs'!CN128,-1))))</f>
        <v>0.57525580606267845</v>
      </c>
      <c r="K128">
        <f>IF($B128="1",'Alpha Ejection Calcs'!W128,IF('Alpha Ejection Compiler'!$B128="2",'Alpha Ejection Calcs'!AT128,IF($B128="3",'Alpha Ejection Calcs'!BQ128,IF($B128="4",'Alpha Ejection Calcs'!CO128,-1))))</f>
        <v>0.8803829323788831</v>
      </c>
      <c r="N128" s="459">
        <f t="shared" si="5"/>
        <v>1.3006075034635196E-6</v>
      </c>
      <c r="O128">
        <f>IF($B128="1",'Alpha Ejection Calcs'!Y128,IF('Alpha Ejection Compiler'!$B128="2",'Alpha Ejection Calcs'!AV128,IF($B128="3",'Alpha Ejection Calcs'!BS128,IF($B128="4",'Alpha Ejection Calcs'!CQ128,-1))))</f>
        <v>0.696238598905349</v>
      </c>
      <c r="P128">
        <f>IF($B128="1",'Alpha Ejection Calcs'!Z128,IF('Alpha Ejection Compiler'!$B128="2",'Alpha Ejection Calcs'!AW128,IF($B128="3",'Alpha Ejection Calcs'!BT128,IF($B128="4",'Alpha Ejection Calcs'!CR128,-1))))</f>
        <v>0.65039654526303547</v>
      </c>
      <c r="Q128">
        <f>IF($B128="1",'Alpha Ejection Calcs'!AA128,IF('Alpha Ejection Compiler'!$B128="2",'Alpha Ejection Calcs'!AX128,IF($B128="3",'Alpha Ejection Calcs'!BU128,IF($B128="4",'Alpha Ejection Calcs'!CS128,-1))))</f>
        <v>0.64350138870871343</v>
      </c>
      <c r="R128">
        <f>IF($B128="1",'Alpha Ejection Calcs'!AB128,IF('Alpha Ejection Compiler'!$B128="2",'Alpha Ejection Calcs'!AY128,IF($B128="3",'Alpha Ejection Calcs'!BV128,IF($B128="4",'Alpha Ejection Calcs'!CT128,-1))))</f>
        <v>0.90361551057880318</v>
      </c>
      <c r="U128" s="459">
        <f t="shared" si="6"/>
        <v>9.8734290047875788E-7</v>
      </c>
      <c r="V128">
        <f>IF($B128="1",'Alpha Ejection Calcs'!AD128,IF('Alpha Ejection Compiler'!$B128="2",'Alpha Ejection Calcs'!BA128,IF($B128="3",'Alpha Ejection Calcs'!BX128,IF($B128="4",'Alpha Ejection Calcs'!CV128,-1))))</f>
        <v>0.66114028275255876</v>
      </c>
      <c r="W128">
        <f>IF($B128="1",'Alpha Ejection Calcs'!AE128,IF('Alpha Ejection Compiler'!$B128="2",'Alpha Ejection Calcs'!BB128,IF($B128="3",'Alpha Ejection Calcs'!BY128,IF($B128="4",'Alpha Ejection Calcs'!CW128,-1))))</f>
        <v>0.61074389114078864</v>
      </c>
      <c r="X128">
        <f>IF($B128="1",'Alpha Ejection Calcs'!AF128,IF('Alpha Ejection Compiler'!$B128="2",'Alpha Ejection Calcs'!BC128,IF($B128="3",'Alpha Ejection Calcs'!BZ128,IF($B128="4",'Alpha Ejection Calcs'!CX128,-1))))</f>
        <v>0.60306894562696034</v>
      </c>
      <c r="Y128">
        <f>IF($B128="1",'Alpha Ejection Calcs'!AG128,IF('Alpha Ejection Compiler'!$B128="2",'Alpha Ejection Calcs'!BD128,IF($B128="3",'Alpha Ejection Calcs'!CA128,IF($B128="4",'Alpha Ejection Calcs'!CY128,-1))))</f>
        <v>0.88949550111769804</v>
      </c>
      <c r="AB128" s="459">
        <f t="shared" si="7"/>
        <v>1.188727288111819E-6</v>
      </c>
      <c r="AC128">
        <f>IF($B128="1",'Alpha Ejection Calcs'!AI128,IF('Alpha Ejection Compiler'!$B128="2",'Alpha Ejection Calcs'!BF128,IF($B128="3",'Alpha Ejection Calcs'!CC128,IF($B128="4",'Alpha Ejection Calcs'!DA128,-1))))</f>
        <v>0.70086853690259443</v>
      </c>
      <c r="AD128">
        <f>IF($B128="1",'Alpha Ejection Calcs'!AJ128,IF('Alpha Ejection Compiler'!$B128="2",'Alpha Ejection Calcs'!BG128,IF($B128="3",'Alpha Ejection Calcs'!CD128,IF($B128="4",'Alpha Ejection Calcs'!DB128,-1))))</f>
        <v>0.65567157414611876</v>
      </c>
      <c r="AE128">
        <f>IF($B128="1",'Alpha Ejection Calcs'!AK128,IF('Alpha Ejection Compiler'!$B128="2",'Alpha Ejection Calcs'!BH128,IF($B128="3",'Alpha Ejection Calcs'!CE128,IF($B128="4",'Alpha Ejection Calcs'!DC128,-1))))</f>
        <v>0.6487617441313327</v>
      </c>
      <c r="AF128">
        <f>IF($B128="1",'Alpha Ejection Calcs'!AL128,IF('Alpha Ejection Compiler'!$B128="2",'Alpha Ejection Calcs'!BI128,IF($B128="3",'Alpha Ejection Calcs'!CF128,IF($B128="4",'Alpha Ejection Calcs'!DD128,-1))))</f>
        <v>0.90341617419224363</v>
      </c>
    </row>
    <row r="129" spans="1:32">
      <c r="A129" t="str">
        <f>'Picking Information'!E132</f>
        <v>sample name</v>
      </c>
      <c r="B129" s="457" t="str">
        <f>'Picking Information'!B132</f>
        <v>4</v>
      </c>
      <c r="C129" s="457"/>
      <c r="D129">
        <f>IF($B129="1",'Alpha Ejection Calcs'!M129,IF('Alpha Ejection Compiler'!$B129="2",'Alpha Ejection Calcs'!AO129,IF($B129="3",'Alpha Ejection Calcs'!BM129,IF($B129="4",'Alpha Ejection Calcs'!CJ129,-1))))</f>
        <v>279700.53837925155</v>
      </c>
      <c r="E129">
        <f>IF($B129="1",'Alpha Ejection Calcs'!S129,IF('Alpha Ejection Compiler'!$B129="2",'Alpha Ejection Calcs'!AP129,IF($B129="3",'Alpha Ejection Calcs'!BK129,IF($B129="4",'Alpha Ejection Calcs'!CH129,-1))))</f>
        <v>36.473074156562177</v>
      </c>
      <c r="F129"/>
      <c r="G129" s="459">
        <f t="shared" si="4"/>
        <v>8.9504172281360495E-7</v>
      </c>
      <c r="H129">
        <f>IF($B129="1",'Alpha Ejection Calcs'!T129,IF('Alpha Ejection Compiler'!$B129="2",'Alpha Ejection Calcs'!AQ129,IF($B129="3",'Alpha Ejection Calcs'!BN129,IF($B129="4",'Alpha Ejection Calcs'!CL129,-1))))</f>
        <v>0.63662546245111906</v>
      </c>
      <c r="I129">
        <f>IF($B129="1",'Alpha Ejection Calcs'!U129,IF('Alpha Ejection Compiler'!$B129="2",'Alpha Ejection Calcs'!AR129,IF($B129="3",'Alpha Ejection Calcs'!BO129,IF($B129="4",'Alpha Ejection Calcs'!CM129,-1))))</f>
        <v>0.58319411675377286</v>
      </c>
      <c r="J129">
        <f>IF($B129="1",'Alpha Ejection Calcs'!V129,IF('Alpha Ejection Compiler'!$B129="2",'Alpha Ejection Calcs'!AS129,IF($B129="3",'Alpha Ejection Calcs'!BP129,IF($B129="4",'Alpha Ejection Calcs'!CN129,-1))))</f>
        <v>0.57525580606267845</v>
      </c>
      <c r="K129">
        <f>IF($B129="1",'Alpha Ejection Calcs'!W129,IF('Alpha Ejection Compiler'!$B129="2",'Alpha Ejection Calcs'!AT129,IF($B129="3",'Alpha Ejection Calcs'!BQ129,IF($B129="4",'Alpha Ejection Calcs'!CO129,-1))))</f>
        <v>0.8803829323788831</v>
      </c>
      <c r="N129" s="459">
        <f t="shared" si="5"/>
        <v>1.3006075034635196E-6</v>
      </c>
      <c r="O129">
        <f>IF($B129="1",'Alpha Ejection Calcs'!Y129,IF('Alpha Ejection Compiler'!$B129="2",'Alpha Ejection Calcs'!AV129,IF($B129="3",'Alpha Ejection Calcs'!BS129,IF($B129="4",'Alpha Ejection Calcs'!CQ129,-1))))</f>
        <v>0.696238598905349</v>
      </c>
      <c r="P129">
        <f>IF($B129="1",'Alpha Ejection Calcs'!Z129,IF('Alpha Ejection Compiler'!$B129="2",'Alpha Ejection Calcs'!AW129,IF($B129="3",'Alpha Ejection Calcs'!BT129,IF($B129="4",'Alpha Ejection Calcs'!CR129,-1))))</f>
        <v>0.65039654526303547</v>
      </c>
      <c r="Q129">
        <f>IF($B129="1",'Alpha Ejection Calcs'!AA129,IF('Alpha Ejection Compiler'!$B129="2",'Alpha Ejection Calcs'!AX129,IF($B129="3",'Alpha Ejection Calcs'!BU129,IF($B129="4",'Alpha Ejection Calcs'!CS129,-1))))</f>
        <v>0.64350138870871343</v>
      </c>
      <c r="R129">
        <f>IF($B129="1",'Alpha Ejection Calcs'!AB129,IF('Alpha Ejection Compiler'!$B129="2",'Alpha Ejection Calcs'!AY129,IF($B129="3",'Alpha Ejection Calcs'!BV129,IF($B129="4",'Alpha Ejection Calcs'!CT129,-1))))</f>
        <v>0.90361551057880318</v>
      </c>
      <c r="U129" s="459">
        <f t="shared" si="6"/>
        <v>9.8734290047875788E-7</v>
      </c>
      <c r="V129">
        <f>IF($B129="1",'Alpha Ejection Calcs'!AD129,IF('Alpha Ejection Compiler'!$B129="2",'Alpha Ejection Calcs'!BA129,IF($B129="3",'Alpha Ejection Calcs'!BX129,IF($B129="4",'Alpha Ejection Calcs'!CV129,-1))))</f>
        <v>0.66114028275255876</v>
      </c>
      <c r="W129">
        <f>IF($B129="1",'Alpha Ejection Calcs'!AE129,IF('Alpha Ejection Compiler'!$B129="2",'Alpha Ejection Calcs'!BB129,IF($B129="3",'Alpha Ejection Calcs'!BY129,IF($B129="4",'Alpha Ejection Calcs'!CW129,-1))))</f>
        <v>0.61074389114078864</v>
      </c>
      <c r="X129">
        <f>IF($B129="1",'Alpha Ejection Calcs'!AF129,IF('Alpha Ejection Compiler'!$B129="2",'Alpha Ejection Calcs'!BC129,IF($B129="3",'Alpha Ejection Calcs'!BZ129,IF($B129="4",'Alpha Ejection Calcs'!CX129,-1))))</f>
        <v>0.60306894562696034</v>
      </c>
      <c r="Y129">
        <f>IF($B129="1",'Alpha Ejection Calcs'!AG129,IF('Alpha Ejection Compiler'!$B129="2",'Alpha Ejection Calcs'!BD129,IF($B129="3",'Alpha Ejection Calcs'!CA129,IF($B129="4",'Alpha Ejection Calcs'!CY129,-1))))</f>
        <v>0.88949550111769804</v>
      </c>
      <c r="AB129" s="459">
        <f t="shared" si="7"/>
        <v>1.188727288111819E-6</v>
      </c>
      <c r="AC129">
        <f>IF($B129="1",'Alpha Ejection Calcs'!AI129,IF('Alpha Ejection Compiler'!$B129="2",'Alpha Ejection Calcs'!BF129,IF($B129="3",'Alpha Ejection Calcs'!CC129,IF($B129="4",'Alpha Ejection Calcs'!DA129,-1))))</f>
        <v>0.70086853690259443</v>
      </c>
      <c r="AD129">
        <f>IF($B129="1",'Alpha Ejection Calcs'!AJ129,IF('Alpha Ejection Compiler'!$B129="2",'Alpha Ejection Calcs'!BG129,IF($B129="3",'Alpha Ejection Calcs'!CD129,IF($B129="4",'Alpha Ejection Calcs'!DB129,-1))))</f>
        <v>0.65567157414611876</v>
      </c>
      <c r="AE129">
        <f>IF($B129="1",'Alpha Ejection Calcs'!AK129,IF('Alpha Ejection Compiler'!$B129="2",'Alpha Ejection Calcs'!BH129,IF($B129="3",'Alpha Ejection Calcs'!CE129,IF($B129="4",'Alpha Ejection Calcs'!DC129,-1))))</f>
        <v>0.6487617441313327</v>
      </c>
      <c r="AF129">
        <f>IF($B129="1",'Alpha Ejection Calcs'!AL129,IF('Alpha Ejection Compiler'!$B129="2",'Alpha Ejection Calcs'!BI129,IF($B129="3",'Alpha Ejection Calcs'!CF129,IF($B129="4",'Alpha Ejection Calcs'!DD129,-1))))</f>
        <v>0.90341617419224363</v>
      </c>
    </row>
    <row r="130" spans="1:32">
      <c r="A130" t="str">
        <f>'Picking Information'!E133</f>
        <v>sample name</v>
      </c>
      <c r="B130" s="457" t="str">
        <f>'Picking Information'!B133</f>
        <v>4</v>
      </c>
      <c r="C130" s="457"/>
      <c r="D130">
        <f>IF($B130="1",'Alpha Ejection Calcs'!M130,IF('Alpha Ejection Compiler'!$B130="2",'Alpha Ejection Calcs'!AO130,IF($B130="3",'Alpha Ejection Calcs'!BM130,IF($B130="4",'Alpha Ejection Calcs'!CJ130,-1))))</f>
        <v>279700.53837925155</v>
      </c>
      <c r="E130">
        <f>IF($B130="1",'Alpha Ejection Calcs'!S130,IF('Alpha Ejection Compiler'!$B130="2",'Alpha Ejection Calcs'!AP130,IF($B130="3",'Alpha Ejection Calcs'!BK130,IF($B130="4",'Alpha Ejection Calcs'!CH130,-1))))</f>
        <v>36.473074156562177</v>
      </c>
      <c r="F130"/>
      <c r="G130" s="459">
        <f t="shared" si="4"/>
        <v>8.9504172281360495E-7</v>
      </c>
      <c r="H130">
        <f>IF($B130="1",'Alpha Ejection Calcs'!T130,IF('Alpha Ejection Compiler'!$B130="2",'Alpha Ejection Calcs'!AQ130,IF($B130="3",'Alpha Ejection Calcs'!BN130,IF($B130="4",'Alpha Ejection Calcs'!CL130,-1))))</f>
        <v>0.63662546245111906</v>
      </c>
      <c r="I130">
        <f>IF($B130="1",'Alpha Ejection Calcs'!U130,IF('Alpha Ejection Compiler'!$B130="2",'Alpha Ejection Calcs'!AR130,IF($B130="3",'Alpha Ejection Calcs'!BO130,IF($B130="4",'Alpha Ejection Calcs'!CM130,-1))))</f>
        <v>0.58319411675377286</v>
      </c>
      <c r="J130">
        <f>IF($B130="1",'Alpha Ejection Calcs'!V130,IF('Alpha Ejection Compiler'!$B130="2",'Alpha Ejection Calcs'!AS130,IF($B130="3",'Alpha Ejection Calcs'!BP130,IF($B130="4",'Alpha Ejection Calcs'!CN130,-1))))</f>
        <v>0.57525580606267845</v>
      </c>
      <c r="K130">
        <f>IF($B130="1",'Alpha Ejection Calcs'!W130,IF('Alpha Ejection Compiler'!$B130="2",'Alpha Ejection Calcs'!AT130,IF($B130="3",'Alpha Ejection Calcs'!BQ130,IF($B130="4",'Alpha Ejection Calcs'!CO130,-1))))</f>
        <v>0.8803829323788831</v>
      </c>
      <c r="N130" s="459">
        <f t="shared" si="5"/>
        <v>1.3006075034635196E-6</v>
      </c>
      <c r="O130">
        <f>IF($B130="1",'Alpha Ejection Calcs'!Y130,IF('Alpha Ejection Compiler'!$B130="2",'Alpha Ejection Calcs'!AV130,IF($B130="3",'Alpha Ejection Calcs'!BS130,IF($B130="4",'Alpha Ejection Calcs'!CQ130,-1))))</f>
        <v>0.696238598905349</v>
      </c>
      <c r="P130">
        <f>IF($B130="1",'Alpha Ejection Calcs'!Z130,IF('Alpha Ejection Compiler'!$B130="2",'Alpha Ejection Calcs'!AW130,IF($B130="3",'Alpha Ejection Calcs'!BT130,IF($B130="4",'Alpha Ejection Calcs'!CR130,-1))))</f>
        <v>0.65039654526303547</v>
      </c>
      <c r="Q130">
        <f>IF($B130="1",'Alpha Ejection Calcs'!AA130,IF('Alpha Ejection Compiler'!$B130="2",'Alpha Ejection Calcs'!AX130,IF($B130="3",'Alpha Ejection Calcs'!BU130,IF($B130="4",'Alpha Ejection Calcs'!CS130,-1))))</f>
        <v>0.64350138870871343</v>
      </c>
      <c r="R130">
        <f>IF($B130="1",'Alpha Ejection Calcs'!AB130,IF('Alpha Ejection Compiler'!$B130="2",'Alpha Ejection Calcs'!AY130,IF($B130="3",'Alpha Ejection Calcs'!BV130,IF($B130="4",'Alpha Ejection Calcs'!CT130,-1))))</f>
        <v>0.90361551057880318</v>
      </c>
      <c r="U130" s="459">
        <f t="shared" si="6"/>
        <v>9.8734290047875788E-7</v>
      </c>
      <c r="V130">
        <f>IF($B130="1",'Alpha Ejection Calcs'!AD130,IF('Alpha Ejection Compiler'!$B130="2",'Alpha Ejection Calcs'!BA130,IF($B130="3",'Alpha Ejection Calcs'!BX130,IF($B130="4",'Alpha Ejection Calcs'!CV130,-1))))</f>
        <v>0.66114028275255876</v>
      </c>
      <c r="W130">
        <f>IF($B130="1",'Alpha Ejection Calcs'!AE130,IF('Alpha Ejection Compiler'!$B130="2",'Alpha Ejection Calcs'!BB130,IF($B130="3",'Alpha Ejection Calcs'!BY130,IF($B130="4",'Alpha Ejection Calcs'!CW130,-1))))</f>
        <v>0.61074389114078864</v>
      </c>
      <c r="X130">
        <f>IF($B130="1",'Alpha Ejection Calcs'!AF130,IF('Alpha Ejection Compiler'!$B130="2",'Alpha Ejection Calcs'!BC130,IF($B130="3",'Alpha Ejection Calcs'!BZ130,IF($B130="4",'Alpha Ejection Calcs'!CX130,-1))))</f>
        <v>0.60306894562696034</v>
      </c>
      <c r="Y130">
        <f>IF($B130="1",'Alpha Ejection Calcs'!AG130,IF('Alpha Ejection Compiler'!$B130="2",'Alpha Ejection Calcs'!BD130,IF($B130="3",'Alpha Ejection Calcs'!CA130,IF($B130="4",'Alpha Ejection Calcs'!CY130,-1))))</f>
        <v>0.88949550111769804</v>
      </c>
      <c r="AB130" s="459">
        <f t="shared" si="7"/>
        <v>1.188727288111819E-6</v>
      </c>
      <c r="AC130">
        <f>IF($B130="1",'Alpha Ejection Calcs'!AI130,IF('Alpha Ejection Compiler'!$B130="2",'Alpha Ejection Calcs'!BF130,IF($B130="3",'Alpha Ejection Calcs'!CC130,IF($B130="4",'Alpha Ejection Calcs'!DA130,-1))))</f>
        <v>0.70086853690259443</v>
      </c>
      <c r="AD130">
        <f>IF($B130="1",'Alpha Ejection Calcs'!AJ130,IF('Alpha Ejection Compiler'!$B130="2",'Alpha Ejection Calcs'!BG130,IF($B130="3",'Alpha Ejection Calcs'!CD130,IF($B130="4",'Alpha Ejection Calcs'!DB130,-1))))</f>
        <v>0.65567157414611876</v>
      </c>
      <c r="AE130">
        <f>IF($B130="1",'Alpha Ejection Calcs'!AK130,IF('Alpha Ejection Compiler'!$B130="2",'Alpha Ejection Calcs'!BH130,IF($B130="3",'Alpha Ejection Calcs'!CE130,IF($B130="4",'Alpha Ejection Calcs'!DC130,-1))))</f>
        <v>0.6487617441313327</v>
      </c>
      <c r="AF130">
        <f>IF($B130="1",'Alpha Ejection Calcs'!AL130,IF('Alpha Ejection Compiler'!$B130="2",'Alpha Ejection Calcs'!BI130,IF($B130="3",'Alpha Ejection Calcs'!CF130,IF($B130="4",'Alpha Ejection Calcs'!DD130,-1))))</f>
        <v>0.90341617419224363</v>
      </c>
    </row>
    <row r="131" spans="1:32">
      <c r="A131" t="str">
        <f>'Picking Information'!E134</f>
        <v>sample name</v>
      </c>
      <c r="B131" s="457" t="str">
        <f>'Picking Information'!B134</f>
        <v>4</v>
      </c>
      <c r="C131" s="457"/>
      <c r="D131">
        <f>IF($B131="1",'Alpha Ejection Calcs'!M131,IF('Alpha Ejection Compiler'!$B131="2",'Alpha Ejection Calcs'!AO131,IF($B131="3",'Alpha Ejection Calcs'!BM131,IF($B131="4",'Alpha Ejection Calcs'!CJ131,-1))))</f>
        <v>279700.53837925155</v>
      </c>
      <c r="E131">
        <f>IF($B131="1",'Alpha Ejection Calcs'!S131,IF('Alpha Ejection Compiler'!$B131="2",'Alpha Ejection Calcs'!AP131,IF($B131="3",'Alpha Ejection Calcs'!BK131,IF($B131="4",'Alpha Ejection Calcs'!CH131,-1))))</f>
        <v>36.473074156562177</v>
      </c>
      <c r="F131"/>
      <c r="G131" s="459">
        <f t="shared" si="4"/>
        <v>8.9504172281360495E-7</v>
      </c>
      <c r="H131">
        <f>IF($B131="1",'Alpha Ejection Calcs'!T131,IF('Alpha Ejection Compiler'!$B131="2",'Alpha Ejection Calcs'!AQ131,IF($B131="3",'Alpha Ejection Calcs'!BN131,IF($B131="4",'Alpha Ejection Calcs'!CL131,-1))))</f>
        <v>0.63662546245111906</v>
      </c>
      <c r="I131">
        <f>IF($B131="1",'Alpha Ejection Calcs'!U131,IF('Alpha Ejection Compiler'!$B131="2",'Alpha Ejection Calcs'!AR131,IF($B131="3",'Alpha Ejection Calcs'!BO131,IF($B131="4",'Alpha Ejection Calcs'!CM131,-1))))</f>
        <v>0.58319411675377286</v>
      </c>
      <c r="J131">
        <f>IF($B131="1",'Alpha Ejection Calcs'!V131,IF('Alpha Ejection Compiler'!$B131="2",'Alpha Ejection Calcs'!AS131,IF($B131="3",'Alpha Ejection Calcs'!BP131,IF($B131="4",'Alpha Ejection Calcs'!CN131,-1))))</f>
        <v>0.57525580606267845</v>
      </c>
      <c r="K131">
        <f>IF($B131="1",'Alpha Ejection Calcs'!W131,IF('Alpha Ejection Compiler'!$B131="2",'Alpha Ejection Calcs'!AT131,IF($B131="3",'Alpha Ejection Calcs'!BQ131,IF($B131="4",'Alpha Ejection Calcs'!CO131,-1))))</f>
        <v>0.8803829323788831</v>
      </c>
      <c r="N131" s="459">
        <f t="shared" si="5"/>
        <v>1.3006075034635196E-6</v>
      </c>
      <c r="O131">
        <f>IF($B131="1",'Alpha Ejection Calcs'!Y131,IF('Alpha Ejection Compiler'!$B131="2",'Alpha Ejection Calcs'!AV131,IF($B131="3",'Alpha Ejection Calcs'!BS131,IF($B131="4",'Alpha Ejection Calcs'!CQ131,-1))))</f>
        <v>0.696238598905349</v>
      </c>
      <c r="P131">
        <f>IF($B131="1",'Alpha Ejection Calcs'!Z131,IF('Alpha Ejection Compiler'!$B131="2",'Alpha Ejection Calcs'!AW131,IF($B131="3",'Alpha Ejection Calcs'!BT131,IF($B131="4",'Alpha Ejection Calcs'!CR131,-1))))</f>
        <v>0.65039654526303547</v>
      </c>
      <c r="Q131">
        <f>IF($B131="1",'Alpha Ejection Calcs'!AA131,IF('Alpha Ejection Compiler'!$B131="2",'Alpha Ejection Calcs'!AX131,IF($B131="3",'Alpha Ejection Calcs'!BU131,IF($B131="4",'Alpha Ejection Calcs'!CS131,-1))))</f>
        <v>0.64350138870871343</v>
      </c>
      <c r="R131">
        <f>IF($B131="1",'Alpha Ejection Calcs'!AB131,IF('Alpha Ejection Compiler'!$B131="2",'Alpha Ejection Calcs'!AY131,IF($B131="3",'Alpha Ejection Calcs'!BV131,IF($B131="4",'Alpha Ejection Calcs'!CT131,-1))))</f>
        <v>0.90361551057880318</v>
      </c>
      <c r="U131" s="459">
        <f t="shared" si="6"/>
        <v>9.8734290047875788E-7</v>
      </c>
      <c r="V131">
        <f>IF($B131="1",'Alpha Ejection Calcs'!AD131,IF('Alpha Ejection Compiler'!$B131="2",'Alpha Ejection Calcs'!BA131,IF($B131="3",'Alpha Ejection Calcs'!BX131,IF($B131="4",'Alpha Ejection Calcs'!CV131,-1))))</f>
        <v>0.66114028275255876</v>
      </c>
      <c r="W131">
        <f>IF($B131="1",'Alpha Ejection Calcs'!AE131,IF('Alpha Ejection Compiler'!$B131="2",'Alpha Ejection Calcs'!BB131,IF($B131="3",'Alpha Ejection Calcs'!BY131,IF($B131="4",'Alpha Ejection Calcs'!CW131,-1))))</f>
        <v>0.61074389114078864</v>
      </c>
      <c r="X131">
        <f>IF($B131="1",'Alpha Ejection Calcs'!AF131,IF('Alpha Ejection Compiler'!$B131="2",'Alpha Ejection Calcs'!BC131,IF($B131="3",'Alpha Ejection Calcs'!BZ131,IF($B131="4",'Alpha Ejection Calcs'!CX131,-1))))</f>
        <v>0.60306894562696034</v>
      </c>
      <c r="Y131">
        <f>IF($B131="1",'Alpha Ejection Calcs'!AG131,IF('Alpha Ejection Compiler'!$B131="2",'Alpha Ejection Calcs'!BD131,IF($B131="3",'Alpha Ejection Calcs'!CA131,IF($B131="4",'Alpha Ejection Calcs'!CY131,-1))))</f>
        <v>0.88949550111769804</v>
      </c>
      <c r="AB131" s="459">
        <f t="shared" si="7"/>
        <v>1.188727288111819E-6</v>
      </c>
      <c r="AC131">
        <f>IF($B131="1",'Alpha Ejection Calcs'!AI131,IF('Alpha Ejection Compiler'!$B131="2",'Alpha Ejection Calcs'!BF131,IF($B131="3",'Alpha Ejection Calcs'!CC131,IF($B131="4",'Alpha Ejection Calcs'!DA131,-1))))</f>
        <v>0.70086853690259443</v>
      </c>
      <c r="AD131">
        <f>IF($B131="1",'Alpha Ejection Calcs'!AJ131,IF('Alpha Ejection Compiler'!$B131="2",'Alpha Ejection Calcs'!BG131,IF($B131="3",'Alpha Ejection Calcs'!CD131,IF($B131="4",'Alpha Ejection Calcs'!DB131,-1))))</f>
        <v>0.65567157414611876</v>
      </c>
      <c r="AE131">
        <f>IF($B131="1",'Alpha Ejection Calcs'!AK131,IF('Alpha Ejection Compiler'!$B131="2",'Alpha Ejection Calcs'!BH131,IF($B131="3",'Alpha Ejection Calcs'!CE131,IF($B131="4",'Alpha Ejection Calcs'!DC131,-1))))</f>
        <v>0.6487617441313327</v>
      </c>
      <c r="AF131">
        <f>IF($B131="1",'Alpha Ejection Calcs'!AL131,IF('Alpha Ejection Compiler'!$B131="2",'Alpha Ejection Calcs'!BI131,IF($B131="3",'Alpha Ejection Calcs'!CF131,IF($B131="4",'Alpha Ejection Calcs'!DD131,-1))))</f>
        <v>0.90341617419224363</v>
      </c>
    </row>
    <row r="132" spans="1:32">
      <c r="A132" t="str">
        <f>'Picking Information'!E135</f>
        <v>sample name</v>
      </c>
      <c r="B132" s="457" t="str">
        <f>'Picking Information'!B135</f>
        <v>4</v>
      </c>
      <c r="C132" s="457"/>
      <c r="D132">
        <f>IF($B132="1",'Alpha Ejection Calcs'!M132,IF('Alpha Ejection Compiler'!$B132="2",'Alpha Ejection Calcs'!AO132,IF($B132="3",'Alpha Ejection Calcs'!BM132,IF($B132="4",'Alpha Ejection Calcs'!CJ132,-1))))</f>
        <v>279700.53837925155</v>
      </c>
      <c r="E132">
        <f>IF($B132="1",'Alpha Ejection Calcs'!S132,IF('Alpha Ejection Compiler'!$B132="2",'Alpha Ejection Calcs'!AP132,IF($B132="3",'Alpha Ejection Calcs'!BK132,IF($B132="4",'Alpha Ejection Calcs'!CH132,-1))))</f>
        <v>36.473074156562177</v>
      </c>
      <c r="F132"/>
      <c r="G132" s="459">
        <f t="shared" si="4"/>
        <v>8.9504172281360495E-7</v>
      </c>
      <c r="H132">
        <f>IF($B132="1",'Alpha Ejection Calcs'!T132,IF('Alpha Ejection Compiler'!$B132="2",'Alpha Ejection Calcs'!AQ132,IF($B132="3",'Alpha Ejection Calcs'!BN132,IF($B132="4",'Alpha Ejection Calcs'!CL132,-1))))</f>
        <v>0.63662546245111906</v>
      </c>
      <c r="I132">
        <f>IF($B132="1",'Alpha Ejection Calcs'!U132,IF('Alpha Ejection Compiler'!$B132="2",'Alpha Ejection Calcs'!AR132,IF($B132="3",'Alpha Ejection Calcs'!BO132,IF($B132="4",'Alpha Ejection Calcs'!CM132,-1))))</f>
        <v>0.58319411675377286</v>
      </c>
      <c r="J132">
        <f>IF($B132="1",'Alpha Ejection Calcs'!V132,IF('Alpha Ejection Compiler'!$B132="2",'Alpha Ejection Calcs'!AS132,IF($B132="3",'Alpha Ejection Calcs'!BP132,IF($B132="4",'Alpha Ejection Calcs'!CN132,-1))))</f>
        <v>0.57525580606267845</v>
      </c>
      <c r="K132">
        <f>IF($B132="1",'Alpha Ejection Calcs'!W132,IF('Alpha Ejection Compiler'!$B132="2",'Alpha Ejection Calcs'!AT132,IF($B132="3",'Alpha Ejection Calcs'!BQ132,IF($B132="4",'Alpha Ejection Calcs'!CO132,-1))))</f>
        <v>0.8803829323788831</v>
      </c>
      <c r="N132" s="459">
        <f t="shared" si="5"/>
        <v>1.3006075034635196E-6</v>
      </c>
      <c r="O132">
        <f>IF($B132="1",'Alpha Ejection Calcs'!Y132,IF('Alpha Ejection Compiler'!$B132="2",'Alpha Ejection Calcs'!AV132,IF($B132="3",'Alpha Ejection Calcs'!BS132,IF($B132="4",'Alpha Ejection Calcs'!CQ132,-1))))</f>
        <v>0.696238598905349</v>
      </c>
      <c r="P132">
        <f>IF($B132="1",'Alpha Ejection Calcs'!Z132,IF('Alpha Ejection Compiler'!$B132="2",'Alpha Ejection Calcs'!AW132,IF($B132="3",'Alpha Ejection Calcs'!BT132,IF($B132="4",'Alpha Ejection Calcs'!CR132,-1))))</f>
        <v>0.65039654526303547</v>
      </c>
      <c r="Q132">
        <f>IF($B132="1",'Alpha Ejection Calcs'!AA132,IF('Alpha Ejection Compiler'!$B132="2",'Alpha Ejection Calcs'!AX132,IF($B132="3",'Alpha Ejection Calcs'!BU132,IF($B132="4",'Alpha Ejection Calcs'!CS132,-1))))</f>
        <v>0.64350138870871343</v>
      </c>
      <c r="R132">
        <f>IF($B132="1",'Alpha Ejection Calcs'!AB132,IF('Alpha Ejection Compiler'!$B132="2",'Alpha Ejection Calcs'!AY132,IF($B132="3",'Alpha Ejection Calcs'!BV132,IF($B132="4",'Alpha Ejection Calcs'!CT132,-1))))</f>
        <v>0.90361551057880318</v>
      </c>
      <c r="U132" s="459">
        <f t="shared" si="6"/>
        <v>9.8734290047875788E-7</v>
      </c>
      <c r="V132">
        <f>IF($B132="1",'Alpha Ejection Calcs'!AD132,IF('Alpha Ejection Compiler'!$B132="2",'Alpha Ejection Calcs'!BA132,IF($B132="3",'Alpha Ejection Calcs'!BX132,IF($B132="4",'Alpha Ejection Calcs'!CV132,-1))))</f>
        <v>0.66114028275255876</v>
      </c>
      <c r="W132">
        <f>IF($B132="1",'Alpha Ejection Calcs'!AE132,IF('Alpha Ejection Compiler'!$B132="2",'Alpha Ejection Calcs'!BB132,IF($B132="3",'Alpha Ejection Calcs'!BY132,IF($B132="4",'Alpha Ejection Calcs'!CW132,-1))))</f>
        <v>0.61074389114078864</v>
      </c>
      <c r="X132">
        <f>IF($B132="1",'Alpha Ejection Calcs'!AF132,IF('Alpha Ejection Compiler'!$B132="2",'Alpha Ejection Calcs'!BC132,IF($B132="3",'Alpha Ejection Calcs'!BZ132,IF($B132="4",'Alpha Ejection Calcs'!CX132,-1))))</f>
        <v>0.60306894562696034</v>
      </c>
      <c r="Y132">
        <f>IF($B132="1",'Alpha Ejection Calcs'!AG132,IF('Alpha Ejection Compiler'!$B132="2",'Alpha Ejection Calcs'!BD132,IF($B132="3",'Alpha Ejection Calcs'!CA132,IF($B132="4",'Alpha Ejection Calcs'!CY132,-1))))</f>
        <v>0.88949550111769804</v>
      </c>
      <c r="AB132" s="459">
        <f t="shared" si="7"/>
        <v>1.188727288111819E-6</v>
      </c>
      <c r="AC132">
        <f>IF($B132="1",'Alpha Ejection Calcs'!AI132,IF('Alpha Ejection Compiler'!$B132="2",'Alpha Ejection Calcs'!BF132,IF($B132="3",'Alpha Ejection Calcs'!CC132,IF($B132="4",'Alpha Ejection Calcs'!DA132,-1))))</f>
        <v>0.70086853690259443</v>
      </c>
      <c r="AD132">
        <f>IF($B132="1",'Alpha Ejection Calcs'!AJ132,IF('Alpha Ejection Compiler'!$B132="2",'Alpha Ejection Calcs'!BG132,IF($B132="3",'Alpha Ejection Calcs'!CD132,IF($B132="4",'Alpha Ejection Calcs'!DB132,-1))))</f>
        <v>0.65567157414611876</v>
      </c>
      <c r="AE132">
        <f>IF($B132="1",'Alpha Ejection Calcs'!AK132,IF('Alpha Ejection Compiler'!$B132="2",'Alpha Ejection Calcs'!BH132,IF($B132="3",'Alpha Ejection Calcs'!CE132,IF($B132="4",'Alpha Ejection Calcs'!DC132,-1))))</f>
        <v>0.6487617441313327</v>
      </c>
      <c r="AF132">
        <f>IF($B132="1",'Alpha Ejection Calcs'!AL132,IF('Alpha Ejection Compiler'!$B132="2",'Alpha Ejection Calcs'!BI132,IF($B132="3",'Alpha Ejection Calcs'!CF132,IF($B132="4",'Alpha Ejection Calcs'!DD132,-1))))</f>
        <v>0.90341617419224363</v>
      </c>
    </row>
    <row r="133" spans="1:32">
      <c r="A133" t="str">
        <f>'Picking Information'!E136</f>
        <v>sample name</v>
      </c>
      <c r="B133" s="457" t="str">
        <f>'Picking Information'!B136</f>
        <v>4</v>
      </c>
      <c r="C133" s="457"/>
      <c r="D133">
        <f>IF($B133="1",'Alpha Ejection Calcs'!M133,IF('Alpha Ejection Compiler'!$B133="2",'Alpha Ejection Calcs'!AO133,IF($B133="3",'Alpha Ejection Calcs'!BM133,IF($B133="4",'Alpha Ejection Calcs'!CJ133,-1))))</f>
        <v>279700.53837925155</v>
      </c>
      <c r="E133">
        <f>IF($B133="1",'Alpha Ejection Calcs'!S133,IF('Alpha Ejection Compiler'!$B133="2",'Alpha Ejection Calcs'!AP133,IF($B133="3",'Alpha Ejection Calcs'!BK133,IF($B133="4",'Alpha Ejection Calcs'!CH133,-1))))</f>
        <v>36.473074156562177</v>
      </c>
      <c r="F133"/>
      <c r="G133" s="459">
        <f t="shared" si="4"/>
        <v>8.9504172281360495E-7</v>
      </c>
      <c r="H133">
        <f>IF($B133="1",'Alpha Ejection Calcs'!T133,IF('Alpha Ejection Compiler'!$B133="2",'Alpha Ejection Calcs'!AQ133,IF($B133="3",'Alpha Ejection Calcs'!BN133,IF($B133="4",'Alpha Ejection Calcs'!CL133,-1))))</f>
        <v>0.63662546245111906</v>
      </c>
      <c r="I133">
        <f>IF($B133="1",'Alpha Ejection Calcs'!U133,IF('Alpha Ejection Compiler'!$B133="2",'Alpha Ejection Calcs'!AR133,IF($B133="3",'Alpha Ejection Calcs'!BO133,IF($B133="4",'Alpha Ejection Calcs'!CM133,-1))))</f>
        <v>0.58319411675377286</v>
      </c>
      <c r="J133">
        <f>IF($B133="1",'Alpha Ejection Calcs'!V133,IF('Alpha Ejection Compiler'!$B133="2",'Alpha Ejection Calcs'!AS133,IF($B133="3",'Alpha Ejection Calcs'!BP133,IF($B133="4",'Alpha Ejection Calcs'!CN133,-1))))</f>
        <v>0.57525580606267845</v>
      </c>
      <c r="K133">
        <f>IF($B133="1",'Alpha Ejection Calcs'!W133,IF('Alpha Ejection Compiler'!$B133="2",'Alpha Ejection Calcs'!AT133,IF($B133="3",'Alpha Ejection Calcs'!BQ133,IF($B133="4",'Alpha Ejection Calcs'!CO133,-1))))</f>
        <v>0.8803829323788831</v>
      </c>
      <c r="N133" s="459">
        <f t="shared" si="5"/>
        <v>1.3006075034635196E-6</v>
      </c>
      <c r="O133">
        <f>IF($B133="1",'Alpha Ejection Calcs'!Y133,IF('Alpha Ejection Compiler'!$B133="2",'Alpha Ejection Calcs'!AV133,IF($B133="3",'Alpha Ejection Calcs'!BS133,IF($B133="4",'Alpha Ejection Calcs'!CQ133,-1))))</f>
        <v>0.696238598905349</v>
      </c>
      <c r="P133">
        <f>IF($B133="1",'Alpha Ejection Calcs'!Z133,IF('Alpha Ejection Compiler'!$B133="2",'Alpha Ejection Calcs'!AW133,IF($B133="3",'Alpha Ejection Calcs'!BT133,IF($B133="4",'Alpha Ejection Calcs'!CR133,-1))))</f>
        <v>0.65039654526303547</v>
      </c>
      <c r="Q133">
        <f>IF($B133="1",'Alpha Ejection Calcs'!AA133,IF('Alpha Ejection Compiler'!$B133="2",'Alpha Ejection Calcs'!AX133,IF($B133="3",'Alpha Ejection Calcs'!BU133,IF($B133="4",'Alpha Ejection Calcs'!CS133,-1))))</f>
        <v>0.64350138870871343</v>
      </c>
      <c r="R133">
        <f>IF($B133="1",'Alpha Ejection Calcs'!AB133,IF('Alpha Ejection Compiler'!$B133="2",'Alpha Ejection Calcs'!AY133,IF($B133="3",'Alpha Ejection Calcs'!BV133,IF($B133="4",'Alpha Ejection Calcs'!CT133,-1))))</f>
        <v>0.90361551057880318</v>
      </c>
      <c r="U133" s="459">
        <f t="shared" si="6"/>
        <v>9.8734290047875788E-7</v>
      </c>
      <c r="V133">
        <f>IF($B133="1",'Alpha Ejection Calcs'!AD133,IF('Alpha Ejection Compiler'!$B133="2",'Alpha Ejection Calcs'!BA133,IF($B133="3",'Alpha Ejection Calcs'!BX133,IF($B133="4",'Alpha Ejection Calcs'!CV133,-1))))</f>
        <v>0.66114028275255876</v>
      </c>
      <c r="W133">
        <f>IF($B133="1",'Alpha Ejection Calcs'!AE133,IF('Alpha Ejection Compiler'!$B133="2",'Alpha Ejection Calcs'!BB133,IF($B133="3",'Alpha Ejection Calcs'!BY133,IF($B133="4",'Alpha Ejection Calcs'!CW133,-1))))</f>
        <v>0.61074389114078864</v>
      </c>
      <c r="X133">
        <f>IF($B133="1",'Alpha Ejection Calcs'!AF133,IF('Alpha Ejection Compiler'!$B133="2",'Alpha Ejection Calcs'!BC133,IF($B133="3",'Alpha Ejection Calcs'!BZ133,IF($B133="4",'Alpha Ejection Calcs'!CX133,-1))))</f>
        <v>0.60306894562696034</v>
      </c>
      <c r="Y133">
        <f>IF($B133="1",'Alpha Ejection Calcs'!AG133,IF('Alpha Ejection Compiler'!$B133="2",'Alpha Ejection Calcs'!BD133,IF($B133="3",'Alpha Ejection Calcs'!CA133,IF($B133="4",'Alpha Ejection Calcs'!CY133,-1))))</f>
        <v>0.88949550111769804</v>
      </c>
      <c r="AB133" s="459">
        <f t="shared" si="7"/>
        <v>1.188727288111819E-6</v>
      </c>
      <c r="AC133">
        <f>IF($B133="1",'Alpha Ejection Calcs'!AI133,IF('Alpha Ejection Compiler'!$B133="2",'Alpha Ejection Calcs'!BF133,IF($B133="3",'Alpha Ejection Calcs'!CC133,IF($B133="4",'Alpha Ejection Calcs'!DA133,-1))))</f>
        <v>0.70086853690259443</v>
      </c>
      <c r="AD133">
        <f>IF($B133="1",'Alpha Ejection Calcs'!AJ133,IF('Alpha Ejection Compiler'!$B133="2",'Alpha Ejection Calcs'!BG133,IF($B133="3",'Alpha Ejection Calcs'!CD133,IF($B133="4",'Alpha Ejection Calcs'!DB133,-1))))</f>
        <v>0.65567157414611876</v>
      </c>
      <c r="AE133">
        <f>IF($B133="1",'Alpha Ejection Calcs'!AK133,IF('Alpha Ejection Compiler'!$B133="2",'Alpha Ejection Calcs'!BH133,IF($B133="3",'Alpha Ejection Calcs'!CE133,IF($B133="4",'Alpha Ejection Calcs'!DC133,-1))))</f>
        <v>0.6487617441313327</v>
      </c>
      <c r="AF133">
        <f>IF($B133="1",'Alpha Ejection Calcs'!AL133,IF('Alpha Ejection Compiler'!$B133="2",'Alpha Ejection Calcs'!BI133,IF($B133="3",'Alpha Ejection Calcs'!CF133,IF($B133="4",'Alpha Ejection Calcs'!DD133,-1))))</f>
        <v>0.90341617419224363</v>
      </c>
    </row>
    <row r="134" spans="1:32">
      <c r="A134" t="str">
        <f>'Picking Information'!E137</f>
        <v>sample name</v>
      </c>
      <c r="B134" s="457" t="str">
        <f>'Picking Information'!B137</f>
        <v>4</v>
      </c>
      <c r="C134" s="457"/>
      <c r="D134">
        <f>IF($B134="1",'Alpha Ejection Calcs'!M134,IF('Alpha Ejection Compiler'!$B134="2",'Alpha Ejection Calcs'!AO134,IF($B134="3",'Alpha Ejection Calcs'!BM134,IF($B134="4",'Alpha Ejection Calcs'!CJ134,-1))))</f>
        <v>279700.53837925155</v>
      </c>
      <c r="E134">
        <f>IF($B134="1",'Alpha Ejection Calcs'!S134,IF('Alpha Ejection Compiler'!$B134="2",'Alpha Ejection Calcs'!AP134,IF($B134="3",'Alpha Ejection Calcs'!BK134,IF($B134="4",'Alpha Ejection Calcs'!CH134,-1))))</f>
        <v>36.473074156562177</v>
      </c>
      <c r="F134"/>
      <c r="G134" s="459">
        <f t="shared" si="4"/>
        <v>8.9504172281360495E-7</v>
      </c>
      <c r="H134">
        <f>IF($B134="1",'Alpha Ejection Calcs'!T134,IF('Alpha Ejection Compiler'!$B134="2",'Alpha Ejection Calcs'!AQ134,IF($B134="3",'Alpha Ejection Calcs'!BN134,IF($B134="4",'Alpha Ejection Calcs'!CL134,-1))))</f>
        <v>0.63662546245111906</v>
      </c>
      <c r="I134">
        <f>IF($B134="1",'Alpha Ejection Calcs'!U134,IF('Alpha Ejection Compiler'!$B134="2",'Alpha Ejection Calcs'!AR134,IF($B134="3",'Alpha Ejection Calcs'!BO134,IF($B134="4",'Alpha Ejection Calcs'!CM134,-1))))</f>
        <v>0.58319411675377286</v>
      </c>
      <c r="J134">
        <f>IF($B134="1",'Alpha Ejection Calcs'!V134,IF('Alpha Ejection Compiler'!$B134="2",'Alpha Ejection Calcs'!AS134,IF($B134="3",'Alpha Ejection Calcs'!BP134,IF($B134="4",'Alpha Ejection Calcs'!CN134,-1))))</f>
        <v>0.57525580606267845</v>
      </c>
      <c r="K134">
        <f>IF($B134="1",'Alpha Ejection Calcs'!W134,IF('Alpha Ejection Compiler'!$B134="2",'Alpha Ejection Calcs'!AT134,IF($B134="3",'Alpha Ejection Calcs'!BQ134,IF($B134="4",'Alpha Ejection Calcs'!CO134,-1))))</f>
        <v>0.8803829323788831</v>
      </c>
      <c r="N134" s="459">
        <f t="shared" si="5"/>
        <v>1.3006075034635196E-6</v>
      </c>
      <c r="O134">
        <f>IF($B134="1",'Alpha Ejection Calcs'!Y134,IF('Alpha Ejection Compiler'!$B134="2",'Alpha Ejection Calcs'!AV134,IF($B134="3",'Alpha Ejection Calcs'!BS134,IF($B134="4",'Alpha Ejection Calcs'!CQ134,-1))))</f>
        <v>0.696238598905349</v>
      </c>
      <c r="P134">
        <f>IF($B134="1",'Alpha Ejection Calcs'!Z134,IF('Alpha Ejection Compiler'!$B134="2",'Alpha Ejection Calcs'!AW134,IF($B134="3",'Alpha Ejection Calcs'!BT134,IF($B134="4",'Alpha Ejection Calcs'!CR134,-1))))</f>
        <v>0.65039654526303547</v>
      </c>
      <c r="Q134">
        <f>IF($B134="1",'Alpha Ejection Calcs'!AA134,IF('Alpha Ejection Compiler'!$B134="2",'Alpha Ejection Calcs'!AX134,IF($B134="3",'Alpha Ejection Calcs'!BU134,IF($B134="4",'Alpha Ejection Calcs'!CS134,-1))))</f>
        <v>0.64350138870871343</v>
      </c>
      <c r="R134">
        <f>IF($B134="1",'Alpha Ejection Calcs'!AB134,IF('Alpha Ejection Compiler'!$B134="2",'Alpha Ejection Calcs'!AY134,IF($B134="3",'Alpha Ejection Calcs'!BV134,IF($B134="4",'Alpha Ejection Calcs'!CT134,-1))))</f>
        <v>0.90361551057880318</v>
      </c>
      <c r="U134" s="459">
        <f t="shared" si="6"/>
        <v>9.8734290047875788E-7</v>
      </c>
      <c r="V134">
        <f>IF($B134="1",'Alpha Ejection Calcs'!AD134,IF('Alpha Ejection Compiler'!$B134="2",'Alpha Ejection Calcs'!BA134,IF($B134="3",'Alpha Ejection Calcs'!BX134,IF($B134="4",'Alpha Ejection Calcs'!CV134,-1))))</f>
        <v>0.66114028275255876</v>
      </c>
      <c r="W134">
        <f>IF($B134="1",'Alpha Ejection Calcs'!AE134,IF('Alpha Ejection Compiler'!$B134="2",'Alpha Ejection Calcs'!BB134,IF($B134="3",'Alpha Ejection Calcs'!BY134,IF($B134="4",'Alpha Ejection Calcs'!CW134,-1))))</f>
        <v>0.61074389114078864</v>
      </c>
      <c r="X134">
        <f>IF($B134="1",'Alpha Ejection Calcs'!AF134,IF('Alpha Ejection Compiler'!$B134="2",'Alpha Ejection Calcs'!BC134,IF($B134="3",'Alpha Ejection Calcs'!BZ134,IF($B134="4",'Alpha Ejection Calcs'!CX134,-1))))</f>
        <v>0.60306894562696034</v>
      </c>
      <c r="Y134">
        <f>IF($B134="1",'Alpha Ejection Calcs'!AG134,IF('Alpha Ejection Compiler'!$B134="2",'Alpha Ejection Calcs'!BD134,IF($B134="3",'Alpha Ejection Calcs'!CA134,IF($B134="4",'Alpha Ejection Calcs'!CY134,-1))))</f>
        <v>0.88949550111769804</v>
      </c>
      <c r="AB134" s="459">
        <f t="shared" si="7"/>
        <v>1.188727288111819E-6</v>
      </c>
      <c r="AC134">
        <f>IF($B134="1",'Alpha Ejection Calcs'!AI134,IF('Alpha Ejection Compiler'!$B134="2",'Alpha Ejection Calcs'!BF134,IF($B134="3",'Alpha Ejection Calcs'!CC134,IF($B134="4",'Alpha Ejection Calcs'!DA134,-1))))</f>
        <v>0.70086853690259443</v>
      </c>
      <c r="AD134">
        <f>IF($B134="1",'Alpha Ejection Calcs'!AJ134,IF('Alpha Ejection Compiler'!$B134="2",'Alpha Ejection Calcs'!BG134,IF($B134="3",'Alpha Ejection Calcs'!CD134,IF($B134="4",'Alpha Ejection Calcs'!DB134,-1))))</f>
        <v>0.65567157414611876</v>
      </c>
      <c r="AE134">
        <f>IF($B134="1",'Alpha Ejection Calcs'!AK134,IF('Alpha Ejection Compiler'!$B134="2",'Alpha Ejection Calcs'!BH134,IF($B134="3",'Alpha Ejection Calcs'!CE134,IF($B134="4",'Alpha Ejection Calcs'!DC134,-1))))</f>
        <v>0.6487617441313327</v>
      </c>
      <c r="AF134">
        <f>IF($B134="1",'Alpha Ejection Calcs'!AL134,IF('Alpha Ejection Compiler'!$B134="2",'Alpha Ejection Calcs'!BI134,IF($B134="3",'Alpha Ejection Calcs'!CF134,IF($B134="4",'Alpha Ejection Calcs'!DD134,-1))))</f>
        <v>0.90341617419224363</v>
      </c>
    </row>
    <row r="135" spans="1:32">
      <c r="A135" t="str">
        <f>'Picking Information'!E138</f>
        <v>sample name</v>
      </c>
      <c r="B135" s="457" t="str">
        <f>'Picking Information'!B138</f>
        <v>4</v>
      </c>
      <c r="C135" s="457"/>
      <c r="D135">
        <f>IF($B135="1",'Alpha Ejection Calcs'!M135,IF('Alpha Ejection Compiler'!$B135="2",'Alpha Ejection Calcs'!AO135,IF($B135="3",'Alpha Ejection Calcs'!BM135,IF($B135="4",'Alpha Ejection Calcs'!CJ135,-1))))</f>
        <v>279700.53837925155</v>
      </c>
      <c r="E135">
        <f>IF($B135="1",'Alpha Ejection Calcs'!S135,IF('Alpha Ejection Compiler'!$B135="2",'Alpha Ejection Calcs'!AP135,IF($B135="3",'Alpha Ejection Calcs'!BK135,IF($B135="4",'Alpha Ejection Calcs'!CH135,-1))))</f>
        <v>36.473074156562177</v>
      </c>
      <c r="F135"/>
      <c r="G135" s="459">
        <f t="shared" si="4"/>
        <v>8.9504172281360495E-7</v>
      </c>
      <c r="H135">
        <f>IF($B135="1",'Alpha Ejection Calcs'!T135,IF('Alpha Ejection Compiler'!$B135="2",'Alpha Ejection Calcs'!AQ135,IF($B135="3",'Alpha Ejection Calcs'!BN135,IF($B135="4",'Alpha Ejection Calcs'!CL135,-1))))</f>
        <v>0.63662546245111906</v>
      </c>
      <c r="I135">
        <f>IF($B135="1",'Alpha Ejection Calcs'!U135,IF('Alpha Ejection Compiler'!$B135="2",'Alpha Ejection Calcs'!AR135,IF($B135="3",'Alpha Ejection Calcs'!BO135,IF($B135="4",'Alpha Ejection Calcs'!CM135,-1))))</f>
        <v>0.58319411675377286</v>
      </c>
      <c r="J135">
        <f>IF($B135="1",'Alpha Ejection Calcs'!V135,IF('Alpha Ejection Compiler'!$B135="2",'Alpha Ejection Calcs'!AS135,IF($B135="3",'Alpha Ejection Calcs'!BP135,IF($B135="4",'Alpha Ejection Calcs'!CN135,-1))))</f>
        <v>0.57525580606267845</v>
      </c>
      <c r="K135">
        <f>IF($B135="1",'Alpha Ejection Calcs'!W135,IF('Alpha Ejection Compiler'!$B135="2",'Alpha Ejection Calcs'!AT135,IF($B135="3",'Alpha Ejection Calcs'!BQ135,IF($B135="4",'Alpha Ejection Calcs'!CO135,-1))))</f>
        <v>0.8803829323788831</v>
      </c>
      <c r="N135" s="459">
        <f t="shared" si="5"/>
        <v>1.3006075034635196E-6</v>
      </c>
      <c r="O135">
        <f>IF($B135="1",'Alpha Ejection Calcs'!Y135,IF('Alpha Ejection Compiler'!$B135="2",'Alpha Ejection Calcs'!AV135,IF($B135="3",'Alpha Ejection Calcs'!BS135,IF($B135="4",'Alpha Ejection Calcs'!CQ135,-1))))</f>
        <v>0.696238598905349</v>
      </c>
      <c r="P135">
        <f>IF($B135="1",'Alpha Ejection Calcs'!Z135,IF('Alpha Ejection Compiler'!$B135="2",'Alpha Ejection Calcs'!AW135,IF($B135="3",'Alpha Ejection Calcs'!BT135,IF($B135="4",'Alpha Ejection Calcs'!CR135,-1))))</f>
        <v>0.65039654526303547</v>
      </c>
      <c r="Q135">
        <f>IF($B135="1",'Alpha Ejection Calcs'!AA135,IF('Alpha Ejection Compiler'!$B135="2",'Alpha Ejection Calcs'!AX135,IF($B135="3",'Alpha Ejection Calcs'!BU135,IF($B135="4",'Alpha Ejection Calcs'!CS135,-1))))</f>
        <v>0.64350138870871343</v>
      </c>
      <c r="R135">
        <f>IF($B135="1",'Alpha Ejection Calcs'!AB135,IF('Alpha Ejection Compiler'!$B135="2",'Alpha Ejection Calcs'!AY135,IF($B135="3",'Alpha Ejection Calcs'!BV135,IF($B135="4",'Alpha Ejection Calcs'!CT135,-1))))</f>
        <v>0.90361551057880318</v>
      </c>
      <c r="U135" s="459">
        <f t="shared" si="6"/>
        <v>9.8734290047875788E-7</v>
      </c>
      <c r="V135">
        <f>IF($B135="1",'Alpha Ejection Calcs'!AD135,IF('Alpha Ejection Compiler'!$B135="2",'Alpha Ejection Calcs'!BA135,IF($B135="3",'Alpha Ejection Calcs'!BX135,IF($B135="4",'Alpha Ejection Calcs'!CV135,-1))))</f>
        <v>0.66114028275255876</v>
      </c>
      <c r="W135">
        <f>IF($B135="1",'Alpha Ejection Calcs'!AE135,IF('Alpha Ejection Compiler'!$B135="2",'Alpha Ejection Calcs'!BB135,IF($B135="3",'Alpha Ejection Calcs'!BY135,IF($B135="4",'Alpha Ejection Calcs'!CW135,-1))))</f>
        <v>0.61074389114078864</v>
      </c>
      <c r="X135">
        <f>IF($B135="1",'Alpha Ejection Calcs'!AF135,IF('Alpha Ejection Compiler'!$B135="2",'Alpha Ejection Calcs'!BC135,IF($B135="3",'Alpha Ejection Calcs'!BZ135,IF($B135="4",'Alpha Ejection Calcs'!CX135,-1))))</f>
        <v>0.60306894562696034</v>
      </c>
      <c r="Y135">
        <f>IF($B135="1",'Alpha Ejection Calcs'!AG135,IF('Alpha Ejection Compiler'!$B135="2",'Alpha Ejection Calcs'!BD135,IF($B135="3",'Alpha Ejection Calcs'!CA135,IF($B135="4",'Alpha Ejection Calcs'!CY135,-1))))</f>
        <v>0.88949550111769804</v>
      </c>
      <c r="AB135" s="459">
        <f t="shared" si="7"/>
        <v>1.188727288111819E-6</v>
      </c>
      <c r="AC135">
        <f>IF($B135="1",'Alpha Ejection Calcs'!AI135,IF('Alpha Ejection Compiler'!$B135="2",'Alpha Ejection Calcs'!BF135,IF($B135="3",'Alpha Ejection Calcs'!CC135,IF($B135="4",'Alpha Ejection Calcs'!DA135,-1))))</f>
        <v>0.70086853690259443</v>
      </c>
      <c r="AD135">
        <f>IF($B135="1",'Alpha Ejection Calcs'!AJ135,IF('Alpha Ejection Compiler'!$B135="2",'Alpha Ejection Calcs'!BG135,IF($B135="3",'Alpha Ejection Calcs'!CD135,IF($B135="4",'Alpha Ejection Calcs'!DB135,-1))))</f>
        <v>0.65567157414611876</v>
      </c>
      <c r="AE135">
        <f>IF($B135="1",'Alpha Ejection Calcs'!AK135,IF('Alpha Ejection Compiler'!$B135="2",'Alpha Ejection Calcs'!BH135,IF($B135="3",'Alpha Ejection Calcs'!CE135,IF($B135="4",'Alpha Ejection Calcs'!DC135,-1))))</f>
        <v>0.6487617441313327</v>
      </c>
      <c r="AF135">
        <f>IF($B135="1",'Alpha Ejection Calcs'!AL135,IF('Alpha Ejection Compiler'!$B135="2",'Alpha Ejection Calcs'!BI135,IF($B135="3",'Alpha Ejection Calcs'!CF135,IF($B135="4",'Alpha Ejection Calcs'!DD135,-1))))</f>
        <v>0.90341617419224363</v>
      </c>
    </row>
    <row r="136" spans="1:32">
      <c r="A136" t="str">
        <f>'Picking Information'!E139</f>
        <v>sample name</v>
      </c>
      <c r="B136" s="457" t="str">
        <f>'Picking Information'!B139</f>
        <v>4</v>
      </c>
      <c r="C136" s="457"/>
      <c r="D136">
        <f>IF($B136="1",'Alpha Ejection Calcs'!M136,IF('Alpha Ejection Compiler'!$B136="2",'Alpha Ejection Calcs'!AO136,IF($B136="3",'Alpha Ejection Calcs'!BM136,IF($B136="4",'Alpha Ejection Calcs'!CJ136,-1))))</f>
        <v>279700.53837925155</v>
      </c>
      <c r="E136">
        <f>IF($B136="1",'Alpha Ejection Calcs'!S136,IF('Alpha Ejection Compiler'!$B136="2",'Alpha Ejection Calcs'!AP136,IF($B136="3",'Alpha Ejection Calcs'!BK136,IF($B136="4",'Alpha Ejection Calcs'!CH136,-1))))</f>
        <v>36.473074156562177</v>
      </c>
      <c r="F136"/>
      <c r="G136" s="459">
        <f t="shared" si="4"/>
        <v>8.9504172281360495E-7</v>
      </c>
      <c r="H136">
        <f>IF($B136="1",'Alpha Ejection Calcs'!T136,IF('Alpha Ejection Compiler'!$B136="2",'Alpha Ejection Calcs'!AQ136,IF($B136="3",'Alpha Ejection Calcs'!BN136,IF($B136="4",'Alpha Ejection Calcs'!CL136,-1))))</f>
        <v>0.63662546245111906</v>
      </c>
      <c r="I136">
        <f>IF($B136="1",'Alpha Ejection Calcs'!U136,IF('Alpha Ejection Compiler'!$B136="2",'Alpha Ejection Calcs'!AR136,IF($B136="3",'Alpha Ejection Calcs'!BO136,IF($B136="4",'Alpha Ejection Calcs'!CM136,-1))))</f>
        <v>0.58319411675377286</v>
      </c>
      <c r="J136">
        <f>IF($B136="1",'Alpha Ejection Calcs'!V136,IF('Alpha Ejection Compiler'!$B136="2",'Alpha Ejection Calcs'!AS136,IF($B136="3",'Alpha Ejection Calcs'!BP136,IF($B136="4",'Alpha Ejection Calcs'!CN136,-1))))</f>
        <v>0.57525580606267845</v>
      </c>
      <c r="K136">
        <f>IF($B136="1",'Alpha Ejection Calcs'!W136,IF('Alpha Ejection Compiler'!$B136="2",'Alpha Ejection Calcs'!AT136,IF($B136="3",'Alpha Ejection Calcs'!BQ136,IF($B136="4",'Alpha Ejection Calcs'!CO136,-1))))</f>
        <v>0.8803829323788831</v>
      </c>
      <c r="N136" s="459">
        <f t="shared" si="5"/>
        <v>1.3006075034635196E-6</v>
      </c>
      <c r="O136">
        <f>IF($B136="1",'Alpha Ejection Calcs'!Y136,IF('Alpha Ejection Compiler'!$B136="2",'Alpha Ejection Calcs'!AV136,IF($B136="3",'Alpha Ejection Calcs'!BS136,IF($B136="4",'Alpha Ejection Calcs'!CQ136,-1))))</f>
        <v>0.696238598905349</v>
      </c>
      <c r="P136">
        <f>IF($B136="1",'Alpha Ejection Calcs'!Z136,IF('Alpha Ejection Compiler'!$B136="2",'Alpha Ejection Calcs'!AW136,IF($B136="3",'Alpha Ejection Calcs'!BT136,IF($B136="4",'Alpha Ejection Calcs'!CR136,-1))))</f>
        <v>0.65039654526303547</v>
      </c>
      <c r="Q136">
        <f>IF($B136="1",'Alpha Ejection Calcs'!AA136,IF('Alpha Ejection Compiler'!$B136="2",'Alpha Ejection Calcs'!AX136,IF($B136="3",'Alpha Ejection Calcs'!BU136,IF($B136="4",'Alpha Ejection Calcs'!CS136,-1))))</f>
        <v>0.64350138870871343</v>
      </c>
      <c r="R136">
        <f>IF($B136="1",'Alpha Ejection Calcs'!AB136,IF('Alpha Ejection Compiler'!$B136="2",'Alpha Ejection Calcs'!AY136,IF($B136="3",'Alpha Ejection Calcs'!BV136,IF($B136="4",'Alpha Ejection Calcs'!CT136,-1))))</f>
        <v>0.90361551057880318</v>
      </c>
      <c r="U136" s="459">
        <f t="shared" si="6"/>
        <v>9.8734290047875788E-7</v>
      </c>
      <c r="V136">
        <f>IF($B136="1",'Alpha Ejection Calcs'!AD136,IF('Alpha Ejection Compiler'!$B136="2",'Alpha Ejection Calcs'!BA136,IF($B136="3",'Alpha Ejection Calcs'!BX136,IF($B136="4",'Alpha Ejection Calcs'!CV136,-1))))</f>
        <v>0.66114028275255876</v>
      </c>
      <c r="W136">
        <f>IF($B136="1",'Alpha Ejection Calcs'!AE136,IF('Alpha Ejection Compiler'!$B136="2",'Alpha Ejection Calcs'!BB136,IF($B136="3",'Alpha Ejection Calcs'!BY136,IF($B136="4",'Alpha Ejection Calcs'!CW136,-1))))</f>
        <v>0.61074389114078864</v>
      </c>
      <c r="X136">
        <f>IF($B136="1",'Alpha Ejection Calcs'!AF136,IF('Alpha Ejection Compiler'!$B136="2",'Alpha Ejection Calcs'!BC136,IF($B136="3",'Alpha Ejection Calcs'!BZ136,IF($B136="4",'Alpha Ejection Calcs'!CX136,-1))))</f>
        <v>0.60306894562696034</v>
      </c>
      <c r="Y136">
        <f>IF($B136="1",'Alpha Ejection Calcs'!AG136,IF('Alpha Ejection Compiler'!$B136="2",'Alpha Ejection Calcs'!BD136,IF($B136="3",'Alpha Ejection Calcs'!CA136,IF($B136="4",'Alpha Ejection Calcs'!CY136,-1))))</f>
        <v>0.88949550111769804</v>
      </c>
      <c r="AB136" s="459">
        <f t="shared" si="7"/>
        <v>1.188727288111819E-6</v>
      </c>
      <c r="AC136">
        <f>IF($B136="1",'Alpha Ejection Calcs'!AI136,IF('Alpha Ejection Compiler'!$B136="2",'Alpha Ejection Calcs'!BF136,IF($B136="3",'Alpha Ejection Calcs'!CC136,IF($B136="4",'Alpha Ejection Calcs'!DA136,-1))))</f>
        <v>0.70086853690259443</v>
      </c>
      <c r="AD136">
        <f>IF($B136="1",'Alpha Ejection Calcs'!AJ136,IF('Alpha Ejection Compiler'!$B136="2",'Alpha Ejection Calcs'!BG136,IF($B136="3",'Alpha Ejection Calcs'!CD136,IF($B136="4",'Alpha Ejection Calcs'!DB136,-1))))</f>
        <v>0.65567157414611876</v>
      </c>
      <c r="AE136">
        <f>IF($B136="1",'Alpha Ejection Calcs'!AK136,IF('Alpha Ejection Compiler'!$B136="2",'Alpha Ejection Calcs'!BH136,IF($B136="3",'Alpha Ejection Calcs'!CE136,IF($B136="4",'Alpha Ejection Calcs'!DC136,-1))))</f>
        <v>0.6487617441313327</v>
      </c>
      <c r="AF136">
        <f>IF($B136="1",'Alpha Ejection Calcs'!AL136,IF('Alpha Ejection Compiler'!$B136="2",'Alpha Ejection Calcs'!BI136,IF($B136="3",'Alpha Ejection Calcs'!CF136,IF($B136="4",'Alpha Ejection Calcs'!DD136,-1))))</f>
        <v>0.90341617419224363</v>
      </c>
    </row>
    <row r="137" spans="1:32">
      <c r="A137" t="str">
        <f>'Picking Information'!E140</f>
        <v>sample name</v>
      </c>
      <c r="B137" s="457" t="str">
        <f>'Picking Information'!B140</f>
        <v>4</v>
      </c>
      <c r="C137" s="457"/>
      <c r="D137">
        <f>IF($B137="1",'Alpha Ejection Calcs'!M137,IF('Alpha Ejection Compiler'!$B137="2",'Alpha Ejection Calcs'!AO137,IF($B137="3",'Alpha Ejection Calcs'!BM137,IF($B137="4",'Alpha Ejection Calcs'!CJ137,-1))))</f>
        <v>279700.53837925155</v>
      </c>
      <c r="E137">
        <f>IF($B137="1",'Alpha Ejection Calcs'!S137,IF('Alpha Ejection Compiler'!$B137="2",'Alpha Ejection Calcs'!AP137,IF($B137="3",'Alpha Ejection Calcs'!BK137,IF($B137="4",'Alpha Ejection Calcs'!CH137,-1))))</f>
        <v>36.473074156562177</v>
      </c>
      <c r="F137"/>
      <c r="G137" s="459">
        <f t="shared" ref="G137:G200" si="8">G$3*($D137/1000000000000)</f>
        <v>8.9504172281360495E-7</v>
      </c>
      <c r="H137">
        <f>IF($B137="1",'Alpha Ejection Calcs'!T137,IF('Alpha Ejection Compiler'!$B137="2",'Alpha Ejection Calcs'!AQ137,IF($B137="3",'Alpha Ejection Calcs'!BN137,IF($B137="4",'Alpha Ejection Calcs'!CL137,-1))))</f>
        <v>0.63662546245111906</v>
      </c>
      <c r="I137">
        <f>IF($B137="1",'Alpha Ejection Calcs'!U137,IF('Alpha Ejection Compiler'!$B137="2",'Alpha Ejection Calcs'!AR137,IF($B137="3",'Alpha Ejection Calcs'!BO137,IF($B137="4",'Alpha Ejection Calcs'!CM137,-1))))</f>
        <v>0.58319411675377286</v>
      </c>
      <c r="J137">
        <f>IF($B137="1",'Alpha Ejection Calcs'!V137,IF('Alpha Ejection Compiler'!$B137="2",'Alpha Ejection Calcs'!AS137,IF($B137="3",'Alpha Ejection Calcs'!BP137,IF($B137="4",'Alpha Ejection Calcs'!CN137,-1))))</f>
        <v>0.57525580606267845</v>
      </c>
      <c r="K137">
        <f>IF($B137="1",'Alpha Ejection Calcs'!W137,IF('Alpha Ejection Compiler'!$B137="2",'Alpha Ejection Calcs'!AT137,IF($B137="3",'Alpha Ejection Calcs'!BQ137,IF($B137="4",'Alpha Ejection Calcs'!CO137,-1))))</f>
        <v>0.8803829323788831</v>
      </c>
      <c r="N137" s="459">
        <f t="shared" ref="N137:N200" si="9">N$3*($D137/1000000000000)</f>
        <v>1.3006075034635196E-6</v>
      </c>
      <c r="O137">
        <f>IF($B137="1",'Alpha Ejection Calcs'!Y137,IF('Alpha Ejection Compiler'!$B137="2",'Alpha Ejection Calcs'!AV137,IF($B137="3",'Alpha Ejection Calcs'!BS137,IF($B137="4",'Alpha Ejection Calcs'!CQ137,-1))))</f>
        <v>0.696238598905349</v>
      </c>
      <c r="P137">
        <f>IF($B137="1",'Alpha Ejection Calcs'!Z137,IF('Alpha Ejection Compiler'!$B137="2",'Alpha Ejection Calcs'!AW137,IF($B137="3",'Alpha Ejection Calcs'!BT137,IF($B137="4",'Alpha Ejection Calcs'!CR137,-1))))</f>
        <v>0.65039654526303547</v>
      </c>
      <c r="Q137">
        <f>IF($B137="1",'Alpha Ejection Calcs'!AA137,IF('Alpha Ejection Compiler'!$B137="2",'Alpha Ejection Calcs'!AX137,IF($B137="3",'Alpha Ejection Calcs'!BU137,IF($B137="4",'Alpha Ejection Calcs'!CS137,-1))))</f>
        <v>0.64350138870871343</v>
      </c>
      <c r="R137">
        <f>IF($B137="1",'Alpha Ejection Calcs'!AB137,IF('Alpha Ejection Compiler'!$B137="2",'Alpha Ejection Calcs'!AY137,IF($B137="3",'Alpha Ejection Calcs'!BV137,IF($B137="4",'Alpha Ejection Calcs'!CT137,-1))))</f>
        <v>0.90361551057880318</v>
      </c>
      <c r="U137" s="459">
        <f t="shared" ref="U137:U200" si="10">U$3*($D137/1000000000000)</f>
        <v>9.8734290047875788E-7</v>
      </c>
      <c r="V137">
        <f>IF($B137="1",'Alpha Ejection Calcs'!AD137,IF('Alpha Ejection Compiler'!$B137="2",'Alpha Ejection Calcs'!BA137,IF($B137="3",'Alpha Ejection Calcs'!BX137,IF($B137="4",'Alpha Ejection Calcs'!CV137,-1))))</f>
        <v>0.66114028275255876</v>
      </c>
      <c r="W137">
        <f>IF($B137="1",'Alpha Ejection Calcs'!AE137,IF('Alpha Ejection Compiler'!$B137="2",'Alpha Ejection Calcs'!BB137,IF($B137="3",'Alpha Ejection Calcs'!BY137,IF($B137="4",'Alpha Ejection Calcs'!CW137,-1))))</f>
        <v>0.61074389114078864</v>
      </c>
      <c r="X137">
        <f>IF($B137="1",'Alpha Ejection Calcs'!AF137,IF('Alpha Ejection Compiler'!$B137="2",'Alpha Ejection Calcs'!BC137,IF($B137="3",'Alpha Ejection Calcs'!BZ137,IF($B137="4",'Alpha Ejection Calcs'!CX137,-1))))</f>
        <v>0.60306894562696034</v>
      </c>
      <c r="Y137">
        <f>IF($B137="1",'Alpha Ejection Calcs'!AG137,IF('Alpha Ejection Compiler'!$B137="2",'Alpha Ejection Calcs'!BD137,IF($B137="3",'Alpha Ejection Calcs'!CA137,IF($B137="4",'Alpha Ejection Calcs'!CY137,-1))))</f>
        <v>0.88949550111769804</v>
      </c>
      <c r="AB137" s="459">
        <f t="shared" ref="AB137:AB200" si="11">AB$3*($D137/1000000000000)</f>
        <v>1.188727288111819E-6</v>
      </c>
      <c r="AC137">
        <f>IF($B137="1",'Alpha Ejection Calcs'!AI137,IF('Alpha Ejection Compiler'!$B137="2",'Alpha Ejection Calcs'!BF137,IF($B137="3",'Alpha Ejection Calcs'!CC137,IF($B137="4",'Alpha Ejection Calcs'!DA137,-1))))</f>
        <v>0.70086853690259443</v>
      </c>
      <c r="AD137">
        <f>IF($B137="1",'Alpha Ejection Calcs'!AJ137,IF('Alpha Ejection Compiler'!$B137="2",'Alpha Ejection Calcs'!BG137,IF($B137="3",'Alpha Ejection Calcs'!CD137,IF($B137="4",'Alpha Ejection Calcs'!DB137,-1))))</f>
        <v>0.65567157414611876</v>
      </c>
      <c r="AE137">
        <f>IF($B137="1",'Alpha Ejection Calcs'!AK137,IF('Alpha Ejection Compiler'!$B137="2",'Alpha Ejection Calcs'!BH137,IF($B137="3",'Alpha Ejection Calcs'!CE137,IF($B137="4",'Alpha Ejection Calcs'!DC137,-1))))</f>
        <v>0.6487617441313327</v>
      </c>
      <c r="AF137">
        <f>IF($B137="1",'Alpha Ejection Calcs'!AL137,IF('Alpha Ejection Compiler'!$B137="2",'Alpha Ejection Calcs'!BI137,IF($B137="3",'Alpha Ejection Calcs'!CF137,IF($B137="4",'Alpha Ejection Calcs'!DD137,-1))))</f>
        <v>0.90341617419224363</v>
      </c>
    </row>
    <row r="138" spans="1:32">
      <c r="A138" t="str">
        <f>'Picking Information'!E141</f>
        <v>sample name</v>
      </c>
      <c r="B138" s="457" t="str">
        <f>'Picking Information'!B141</f>
        <v>4</v>
      </c>
      <c r="C138" s="457"/>
      <c r="D138">
        <f>IF($B138="1",'Alpha Ejection Calcs'!M138,IF('Alpha Ejection Compiler'!$B138="2",'Alpha Ejection Calcs'!AO138,IF($B138="3",'Alpha Ejection Calcs'!BM138,IF($B138="4",'Alpha Ejection Calcs'!CJ138,-1))))</f>
        <v>279700.53837925155</v>
      </c>
      <c r="E138">
        <f>IF($B138="1",'Alpha Ejection Calcs'!S138,IF('Alpha Ejection Compiler'!$B138="2",'Alpha Ejection Calcs'!AP138,IF($B138="3",'Alpha Ejection Calcs'!BK138,IF($B138="4",'Alpha Ejection Calcs'!CH138,-1))))</f>
        <v>36.473074156562177</v>
      </c>
      <c r="F138"/>
      <c r="G138" s="459">
        <f t="shared" si="8"/>
        <v>8.9504172281360495E-7</v>
      </c>
      <c r="H138">
        <f>IF($B138="1",'Alpha Ejection Calcs'!T138,IF('Alpha Ejection Compiler'!$B138="2",'Alpha Ejection Calcs'!AQ138,IF($B138="3",'Alpha Ejection Calcs'!BN138,IF($B138="4",'Alpha Ejection Calcs'!CL138,-1))))</f>
        <v>0.63662546245111906</v>
      </c>
      <c r="I138">
        <f>IF($B138="1",'Alpha Ejection Calcs'!U138,IF('Alpha Ejection Compiler'!$B138="2",'Alpha Ejection Calcs'!AR138,IF($B138="3",'Alpha Ejection Calcs'!BO138,IF($B138="4",'Alpha Ejection Calcs'!CM138,-1))))</f>
        <v>0.58319411675377286</v>
      </c>
      <c r="J138">
        <f>IF($B138="1",'Alpha Ejection Calcs'!V138,IF('Alpha Ejection Compiler'!$B138="2",'Alpha Ejection Calcs'!AS138,IF($B138="3",'Alpha Ejection Calcs'!BP138,IF($B138="4",'Alpha Ejection Calcs'!CN138,-1))))</f>
        <v>0.57525580606267845</v>
      </c>
      <c r="K138">
        <f>IF($B138="1",'Alpha Ejection Calcs'!W138,IF('Alpha Ejection Compiler'!$B138="2",'Alpha Ejection Calcs'!AT138,IF($B138="3",'Alpha Ejection Calcs'!BQ138,IF($B138="4",'Alpha Ejection Calcs'!CO138,-1))))</f>
        <v>0.8803829323788831</v>
      </c>
      <c r="N138" s="459">
        <f t="shared" si="9"/>
        <v>1.3006075034635196E-6</v>
      </c>
      <c r="O138">
        <f>IF($B138="1",'Alpha Ejection Calcs'!Y138,IF('Alpha Ejection Compiler'!$B138="2",'Alpha Ejection Calcs'!AV138,IF($B138="3",'Alpha Ejection Calcs'!BS138,IF($B138="4",'Alpha Ejection Calcs'!CQ138,-1))))</f>
        <v>0.696238598905349</v>
      </c>
      <c r="P138">
        <f>IF($B138="1",'Alpha Ejection Calcs'!Z138,IF('Alpha Ejection Compiler'!$B138="2",'Alpha Ejection Calcs'!AW138,IF($B138="3",'Alpha Ejection Calcs'!BT138,IF($B138="4",'Alpha Ejection Calcs'!CR138,-1))))</f>
        <v>0.65039654526303547</v>
      </c>
      <c r="Q138">
        <f>IF($B138="1",'Alpha Ejection Calcs'!AA138,IF('Alpha Ejection Compiler'!$B138="2",'Alpha Ejection Calcs'!AX138,IF($B138="3",'Alpha Ejection Calcs'!BU138,IF($B138="4",'Alpha Ejection Calcs'!CS138,-1))))</f>
        <v>0.64350138870871343</v>
      </c>
      <c r="R138">
        <f>IF($B138="1",'Alpha Ejection Calcs'!AB138,IF('Alpha Ejection Compiler'!$B138="2",'Alpha Ejection Calcs'!AY138,IF($B138="3",'Alpha Ejection Calcs'!BV138,IF($B138="4",'Alpha Ejection Calcs'!CT138,-1))))</f>
        <v>0.90361551057880318</v>
      </c>
      <c r="U138" s="459">
        <f t="shared" si="10"/>
        <v>9.8734290047875788E-7</v>
      </c>
      <c r="V138">
        <f>IF($B138="1",'Alpha Ejection Calcs'!AD138,IF('Alpha Ejection Compiler'!$B138="2",'Alpha Ejection Calcs'!BA138,IF($B138="3",'Alpha Ejection Calcs'!BX138,IF($B138="4",'Alpha Ejection Calcs'!CV138,-1))))</f>
        <v>0.66114028275255876</v>
      </c>
      <c r="W138">
        <f>IF($B138="1",'Alpha Ejection Calcs'!AE138,IF('Alpha Ejection Compiler'!$B138="2",'Alpha Ejection Calcs'!BB138,IF($B138="3",'Alpha Ejection Calcs'!BY138,IF($B138="4",'Alpha Ejection Calcs'!CW138,-1))))</f>
        <v>0.61074389114078864</v>
      </c>
      <c r="X138">
        <f>IF($B138="1",'Alpha Ejection Calcs'!AF138,IF('Alpha Ejection Compiler'!$B138="2",'Alpha Ejection Calcs'!BC138,IF($B138="3",'Alpha Ejection Calcs'!BZ138,IF($B138="4",'Alpha Ejection Calcs'!CX138,-1))))</f>
        <v>0.60306894562696034</v>
      </c>
      <c r="Y138">
        <f>IF($B138="1",'Alpha Ejection Calcs'!AG138,IF('Alpha Ejection Compiler'!$B138="2",'Alpha Ejection Calcs'!BD138,IF($B138="3",'Alpha Ejection Calcs'!CA138,IF($B138="4",'Alpha Ejection Calcs'!CY138,-1))))</f>
        <v>0.88949550111769804</v>
      </c>
      <c r="AB138" s="459">
        <f t="shared" si="11"/>
        <v>1.188727288111819E-6</v>
      </c>
      <c r="AC138">
        <f>IF($B138="1",'Alpha Ejection Calcs'!AI138,IF('Alpha Ejection Compiler'!$B138="2",'Alpha Ejection Calcs'!BF138,IF($B138="3",'Alpha Ejection Calcs'!CC138,IF($B138="4",'Alpha Ejection Calcs'!DA138,-1))))</f>
        <v>0.70086853690259443</v>
      </c>
      <c r="AD138">
        <f>IF($B138="1",'Alpha Ejection Calcs'!AJ138,IF('Alpha Ejection Compiler'!$B138="2",'Alpha Ejection Calcs'!BG138,IF($B138="3",'Alpha Ejection Calcs'!CD138,IF($B138="4",'Alpha Ejection Calcs'!DB138,-1))))</f>
        <v>0.65567157414611876</v>
      </c>
      <c r="AE138">
        <f>IF($B138="1",'Alpha Ejection Calcs'!AK138,IF('Alpha Ejection Compiler'!$B138="2",'Alpha Ejection Calcs'!BH138,IF($B138="3",'Alpha Ejection Calcs'!CE138,IF($B138="4",'Alpha Ejection Calcs'!DC138,-1))))</f>
        <v>0.6487617441313327</v>
      </c>
      <c r="AF138">
        <f>IF($B138="1",'Alpha Ejection Calcs'!AL138,IF('Alpha Ejection Compiler'!$B138="2",'Alpha Ejection Calcs'!BI138,IF($B138="3",'Alpha Ejection Calcs'!CF138,IF($B138="4",'Alpha Ejection Calcs'!DD138,-1))))</f>
        <v>0.90341617419224363</v>
      </c>
    </row>
    <row r="139" spans="1:32">
      <c r="A139" t="str">
        <f>'Picking Information'!E142</f>
        <v>sample name</v>
      </c>
      <c r="B139" s="457" t="str">
        <f>'Picking Information'!B142</f>
        <v>4</v>
      </c>
      <c r="C139" s="457"/>
      <c r="D139">
        <f>IF($B139="1",'Alpha Ejection Calcs'!M139,IF('Alpha Ejection Compiler'!$B139="2",'Alpha Ejection Calcs'!AO139,IF($B139="3",'Alpha Ejection Calcs'!BM139,IF($B139="4",'Alpha Ejection Calcs'!CJ139,-1))))</f>
        <v>279700.53837925155</v>
      </c>
      <c r="E139">
        <f>IF($B139="1",'Alpha Ejection Calcs'!S139,IF('Alpha Ejection Compiler'!$B139="2",'Alpha Ejection Calcs'!AP139,IF($B139="3",'Alpha Ejection Calcs'!BK139,IF($B139="4",'Alpha Ejection Calcs'!CH139,-1))))</f>
        <v>36.473074156562177</v>
      </c>
      <c r="F139"/>
      <c r="G139" s="459">
        <f t="shared" si="8"/>
        <v>8.9504172281360495E-7</v>
      </c>
      <c r="H139">
        <f>IF($B139="1",'Alpha Ejection Calcs'!T139,IF('Alpha Ejection Compiler'!$B139="2",'Alpha Ejection Calcs'!AQ139,IF($B139="3",'Alpha Ejection Calcs'!BN139,IF($B139="4",'Alpha Ejection Calcs'!CL139,-1))))</f>
        <v>0.63662546245111906</v>
      </c>
      <c r="I139">
        <f>IF($B139="1",'Alpha Ejection Calcs'!U139,IF('Alpha Ejection Compiler'!$B139="2",'Alpha Ejection Calcs'!AR139,IF($B139="3",'Alpha Ejection Calcs'!BO139,IF($B139="4",'Alpha Ejection Calcs'!CM139,-1))))</f>
        <v>0.58319411675377286</v>
      </c>
      <c r="J139">
        <f>IF($B139="1",'Alpha Ejection Calcs'!V139,IF('Alpha Ejection Compiler'!$B139="2",'Alpha Ejection Calcs'!AS139,IF($B139="3",'Alpha Ejection Calcs'!BP139,IF($B139="4",'Alpha Ejection Calcs'!CN139,-1))))</f>
        <v>0.57525580606267845</v>
      </c>
      <c r="K139">
        <f>IF($B139="1",'Alpha Ejection Calcs'!W139,IF('Alpha Ejection Compiler'!$B139="2",'Alpha Ejection Calcs'!AT139,IF($B139="3",'Alpha Ejection Calcs'!BQ139,IF($B139="4",'Alpha Ejection Calcs'!CO139,-1))))</f>
        <v>0.8803829323788831</v>
      </c>
      <c r="N139" s="459">
        <f t="shared" si="9"/>
        <v>1.3006075034635196E-6</v>
      </c>
      <c r="O139">
        <f>IF($B139="1",'Alpha Ejection Calcs'!Y139,IF('Alpha Ejection Compiler'!$B139="2",'Alpha Ejection Calcs'!AV139,IF($B139="3",'Alpha Ejection Calcs'!BS139,IF($B139="4",'Alpha Ejection Calcs'!CQ139,-1))))</f>
        <v>0.696238598905349</v>
      </c>
      <c r="P139">
        <f>IF($B139="1",'Alpha Ejection Calcs'!Z139,IF('Alpha Ejection Compiler'!$B139="2",'Alpha Ejection Calcs'!AW139,IF($B139="3",'Alpha Ejection Calcs'!BT139,IF($B139="4",'Alpha Ejection Calcs'!CR139,-1))))</f>
        <v>0.65039654526303547</v>
      </c>
      <c r="Q139">
        <f>IF($B139="1",'Alpha Ejection Calcs'!AA139,IF('Alpha Ejection Compiler'!$B139="2",'Alpha Ejection Calcs'!AX139,IF($B139="3",'Alpha Ejection Calcs'!BU139,IF($B139="4",'Alpha Ejection Calcs'!CS139,-1))))</f>
        <v>0.64350138870871343</v>
      </c>
      <c r="R139">
        <f>IF($B139="1",'Alpha Ejection Calcs'!AB139,IF('Alpha Ejection Compiler'!$B139="2",'Alpha Ejection Calcs'!AY139,IF($B139="3",'Alpha Ejection Calcs'!BV139,IF($B139="4",'Alpha Ejection Calcs'!CT139,-1))))</f>
        <v>0.90361551057880318</v>
      </c>
      <c r="U139" s="459">
        <f t="shared" si="10"/>
        <v>9.8734290047875788E-7</v>
      </c>
      <c r="V139">
        <f>IF($B139="1",'Alpha Ejection Calcs'!AD139,IF('Alpha Ejection Compiler'!$B139="2",'Alpha Ejection Calcs'!BA139,IF($B139="3",'Alpha Ejection Calcs'!BX139,IF($B139="4",'Alpha Ejection Calcs'!CV139,-1))))</f>
        <v>0.66114028275255876</v>
      </c>
      <c r="W139">
        <f>IF($B139="1",'Alpha Ejection Calcs'!AE139,IF('Alpha Ejection Compiler'!$B139="2",'Alpha Ejection Calcs'!BB139,IF($B139="3",'Alpha Ejection Calcs'!BY139,IF($B139="4",'Alpha Ejection Calcs'!CW139,-1))))</f>
        <v>0.61074389114078864</v>
      </c>
      <c r="X139">
        <f>IF($B139="1",'Alpha Ejection Calcs'!AF139,IF('Alpha Ejection Compiler'!$B139="2",'Alpha Ejection Calcs'!BC139,IF($B139="3",'Alpha Ejection Calcs'!BZ139,IF($B139="4",'Alpha Ejection Calcs'!CX139,-1))))</f>
        <v>0.60306894562696034</v>
      </c>
      <c r="Y139">
        <f>IF($B139="1",'Alpha Ejection Calcs'!AG139,IF('Alpha Ejection Compiler'!$B139="2",'Alpha Ejection Calcs'!BD139,IF($B139="3",'Alpha Ejection Calcs'!CA139,IF($B139="4",'Alpha Ejection Calcs'!CY139,-1))))</f>
        <v>0.88949550111769804</v>
      </c>
      <c r="AB139" s="459">
        <f t="shared" si="11"/>
        <v>1.188727288111819E-6</v>
      </c>
      <c r="AC139">
        <f>IF($B139="1",'Alpha Ejection Calcs'!AI139,IF('Alpha Ejection Compiler'!$B139="2",'Alpha Ejection Calcs'!BF139,IF($B139="3",'Alpha Ejection Calcs'!CC139,IF($B139="4",'Alpha Ejection Calcs'!DA139,-1))))</f>
        <v>0.70086853690259443</v>
      </c>
      <c r="AD139">
        <f>IF($B139="1",'Alpha Ejection Calcs'!AJ139,IF('Alpha Ejection Compiler'!$B139="2",'Alpha Ejection Calcs'!BG139,IF($B139="3",'Alpha Ejection Calcs'!CD139,IF($B139="4",'Alpha Ejection Calcs'!DB139,-1))))</f>
        <v>0.65567157414611876</v>
      </c>
      <c r="AE139">
        <f>IF($B139="1",'Alpha Ejection Calcs'!AK139,IF('Alpha Ejection Compiler'!$B139="2",'Alpha Ejection Calcs'!BH139,IF($B139="3",'Alpha Ejection Calcs'!CE139,IF($B139="4",'Alpha Ejection Calcs'!DC139,-1))))</f>
        <v>0.6487617441313327</v>
      </c>
      <c r="AF139">
        <f>IF($B139="1",'Alpha Ejection Calcs'!AL139,IF('Alpha Ejection Compiler'!$B139="2",'Alpha Ejection Calcs'!BI139,IF($B139="3",'Alpha Ejection Calcs'!CF139,IF($B139="4",'Alpha Ejection Calcs'!DD139,-1))))</f>
        <v>0.90341617419224363</v>
      </c>
    </row>
    <row r="140" spans="1:32">
      <c r="A140" t="str">
        <f>'Picking Information'!E143</f>
        <v>sample name</v>
      </c>
      <c r="B140" s="457" t="str">
        <f>'Picking Information'!B143</f>
        <v>4</v>
      </c>
      <c r="C140" s="457"/>
      <c r="D140">
        <f>IF($B140="1",'Alpha Ejection Calcs'!M140,IF('Alpha Ejection Compiler'!$B140="2",'Alpha Ejection Calcs'!AO140,IF($B140="3",'Alpha Ejection Calcs'!BM140,IF($B140="4",'Alpha Ejection Calcs'!CJ140,-1))))</f>
        <v>279700.53837925155</v>
      </c>
      <c r="E140">
        <f>IF($B140="1",'Alpha Ejection Calcs'!S140,IF('Alpha Ejection Compiler'!$B140="2",'Alpha Ejection Calcs'!AP140,IF($B140="3",'Alpha Ejection Calcs'!BK140,IF($B140="4",'Alpha Ejection Calcs'!CH140,-1))))</f>
        <v>36.473074156562177</v>
      </c>
      <c r="F140"/>
      <c r="G140" s="459">
        <f t="shared" si="8"/>
        <v>8.9504172281360495E-7</v>
      </c>
      <c r="H140">
        <f>IF($B140="1",'Alpha Ejection Calcs'!T140,IF('Alpha Ejection Compiler'!$B140="2",'Alpha Ejection Calcs'!AQ140,IF($B140="3",'Alpha Ejection Calcs'!BN140,IF($B140="4",'Alpha Ejection Calcs'!CL140,-1))))</f>
        <v>0.63662546245111906</v>
      </c>
      <c r="I140">
        <f>IF($B140="1",'Alpha Ejection Calcs'!U140,IF('Alpha Ejection Compiler'!$B140="2",'Alpha Ejection Calcs'!AR140,IF($B140="3",'Alpha Ejection Calcs'!BO140,IF($B140="4",'Alpha Ejection Calcs'!CM140,-1))))</f>
        <v>0.58319411675377286</v>
      </c>
      <c r="J140">
        <f>IF($B140="1",'Alpha Ejection Calcs'!V140,IF('Alpha Ejection Compiler'!$B140="2",'Alpha Ejection Calcs'!AS140,IF($B140="3",'Alpha Ejection Calcs'!BP140,IF($B140="4",'Alpha Ejection Calcs'!CN140,-1))))</f>
        <v>0.57525580606267845</v>
      </c>
      <c r="K140">
        <f>IF($B140="1",'Alpha Ejection Calcs'!W140,IF('Alpha Ejection Compiler'!$B140="2",'Alpha Ejection Calcs'!AT140,IF($B140="3",'Alpha Ejection Calcs'!BQ140,IF($B140="4",'Alpha Ejection Calcs'!CO140,-1))))</f>
        <v>0.8803829323788831</v>
      </c>
      <c r="N140" s="459">
        <f t="shared" si="9"/>
        <v>1.3006075034635196E-6</v>
      </c>
      <c r="O140">
        <f>IF($B140="1",'Alpha Ejection Calcs'!Y140,IF('Alpha Ejection Compiler'!$B140="2",'Alpha Ejection Calcs'!AV140,IF($B140="3",'Alpha Ejection Calcs'!BS140,IF($B140="4",'Alpha Ejection Calcs'!CQ140,-1))))</f>
        <v>0.696238598905349</v>
      </c>
      <c r="P140">
        <f>IF($B140="1",'Alpha Ejection Calcs'!Z140,IF('Alpha Ejection Compiler'!$B140="2",'Alpha Ejection Calcs'!AW140,IF($B140="3",'Alpha Ejection Calcs'!BT140,IF($B140="4",'Alpha Ejection Calcs'!CR140,-1))))</f>
        <v>0.65039654526303547</v>
      </c>
      <c r="Q140">
        <f>IF($B140="1",'Alpha Ejection Calcs'!AA140,IF('Alpha Ejection Compiler'!$B140="2",'Alpha Ejection Calcs'!AX140,IF($B140="3",'Alpha Ejection Calcs'!BU140,IF($B140="4",'Alpha Ejection Calcs'!CS140,-1))))</f>
        <v>0.64350138870871343</v>
      </c>
      <c r="R140">
        <f>IF($B140="1",'Alpha Ejection Calcs'!AB140,IF('Alpha Ejection Compiler'!$B140="2",'Alpha Ejection Calcs'!AY140,IF($B140="3",'Alpha Ejection Calcs'!BV140,IF($B140="4",'Alpha Ejection Calcs'!CT140,-1))))</f>
        <v>0.90361551057880318</v>
      </c>
      <c r="U140" s="459">
        <f t="shared" si="10"/>
        <v>9.8734290047875788E-7</v>
      </c>
      <c r="V140">
        <f>IF($B140="1",'Alpha Ejection Calcs'!AD140,IF('Alpha Ejection Compiler'!$B140="2",'Alpha Ejection Calcs'!BA140,IF($B140="3",'Alpha Ejection Calcs'!BX140,IF($B140="4",'Alpha Ejection Calcs'!CV140,-1))))</f>
        <v>0.66114028275255876</v>
      </c>
      <c r="W140">
        <f>IF($B140="1",'Alpha Ejection Calcs'!AE140,IF('Alpha Ejection Compiler'!$B140="2",'Alpha Ejection Calcs'!BB140,IF($B140="3",'Alpha Ejection Calcs'!BY140,IF($B140="4",'Alpha Ejection Calcs'!CW140,-1))))</f>
        <v>0.61074389114078864</v>
      </c>
      <c r="X140">
        <f>IF($B140="1",'Alpha Ejection Calcs'!AF140,IF('Alpha Ejection Compiler'!$B140="2",'Alpha Ejection Calcs'!BC140,IF($B140="3",'Alpha Ejection Calcs'!BZ140,IF($B140="4",'Alpha Ejection Calcs'!CX140,-1))))</f>
        <v>0.60306894562696034</v>
      </c>
      <c r="Y140">
        <f>IF($B140="1",'Alpha Ejection Calcs'!AG140,IF('Alpha Ejection Compiler'!$B140="2",'Alpha Ejection Calcs'!BD140,IF($B140="3",'Alpha Ejection Calcs'!CA140,IF($B140="4",'Alpha Ejection Calcs'!CY140,-1))))</f>
        <v>0.88949550111769804</v>
      </c>
      <c r="AB140" s="459">
        <f t="shared" si="11"/>
        <v>1.188727288111819E-6</v>
      </c>
      <c r="AC140">
        <f>IF($B140="1",'Alpha Ejection Calcs'!AI140,IF('Alpha Ejection Compiler'!$B140="2",'Alpha Ejection Calcs'!BF140,IF($B140="3",'Alpha Ejection Calcs'!CC140,IF($B140="4",'Alpha Ejection Calcs'!DA140,-1))))</f>
        <v>0.70086853690259443</v>
      </c>
      <c r="AD140">
        <f>IF($B140="1",'Alpha Ejection Calcs'!AJ140,IF('Alpha Ejection Compiler'!$B140="2",'Alpha Ejection Calcs'!BG140,IF($B140="3",'Alpha Ejection Calcs'!CD140,IF($B140="4",'Alpha Ejection Calcs'!DB140,-1))))</f>
        <v>0.65567157414611876</v>
      </c>
      <c r="AE140">
        <f>IF($B140="1",'Alpha Ejection Calcs'!AK140,IF('Alpha Ejection Compiler'!$B140="2",'Alpha Ejection Calcs'!BH140,IF($B140="3",'Alpha Ejection Calcs'!CE140,IF($B140="4",'Alpha Ejection Calcs'!DC140,-1))))</f>
        <v>0.6487617441313327</v>
      </c>
      <c r="AF140">
        <f>IF($B140="1",'Alpha Ejection Calcs'!AL140,IF('Alpha Ejection Compiler'!$B140="2",'Alpha Ejection Calcs'!BI140,IF($B140="3",'Alpha Ejection Calcs'!CF140,IF($B140="4",'Alpha Ejection Calcs'!DD140,-1))))</f>
        <v>0.90341617419224363</v>
      </c>
    </row>
    <row r="141" spans="1:32">
      <c r="A141" t="str">
        <f>'Picking Information'!E144</f>
        <v>sample name</v>
      </c>
      <c r="B141" s="457" t="str">
        <f>'Picking Information'!B144</f>
        <v>4</v>
      </c>
      <c r="C141" s="457"/>
      <c r="D141">
        <f>IF($B141="1",'Alpha Ejection Calcs'!M141,IF('Alpha Ejection Compiler'!$B141="2",'Alpha Ejection Calcs'!AO141,IF($B141="3",'Alpha Ejection Calcs'!BM141,IF($B141="4",'Alpha Ejection Calcs'!CJ141,-1))))</f>
        <v>279700.53837925155</v>
      </c>
      <c r="E141">
        <f>IF($B141="1",'Alpha Ejection Calcs'!S141,IF('Alpha Ejection Compiler'!$B141="2",'Alpha Ejection Calcs'!AP141,IF($B141="3",'Alpha Ejection Calcs'!BK141,IF($B141="4",'Alpha Ejection Calcs'!CH141,-1))))</f>
        <v>36.473074156562177</v>
      </c>
      <c r="F141"/>
      <c r="G141" s="459">
        <f t="shared" si="8"/>
        <v>8.9504172281360495E-7</v>
      </c>
      <c r="H141">
        <f>IF($B141="1",'Alpha Ejection Calcs'!T141,IF('Alpha Ejection Compiler'!$B141="2",'Alpha Ejection Calcs'!AQ141,IF($B141="3",'Alpha Ejection Calcs'!BN141,IF($B141="4",'Alpha Ejection Calcs'!CL141,-1))))</f>
        <v>0.63662546245111906</v>
      </c>
      <c r="I141">
        <f>IF($B141="1",'Alpha Ejection Calcs'!U141,IF('Alpha Ejection Compiler'!$B141="2",'Alpha Ejection Calcs'!AR141,IF($B141="3",'Alpha Ejection Calcs'!BO141,IF($B141="4",'Alpha Ejection Calcs'!CM141,-1))))</f>
        <v>0.58319411675377286</v>
      </c>
      <c r="J141">
        <f>IF($B141="1",'Alpha Ejection Calcs'!V141,IF('Alpha Ejection Compiler'!$B141="2",'Alpha Ejection Calcs'!AS141,IF($B141="3",'Alpha Ejection Calcs'!BP141,IF($B141="4",'Alpha Ejection Calcs'!CN141,-1))))</f>
        <v>0.57525580606267845</v>
      </c>
      <c r="K141">
        <f>IF($B141="1",'Alpha Ejection Calcs'!W141,IF('Alpha Ejection Compiler'!$B141="2",'Alpha Ejection Calcs'!AT141,IF($B141="3",'Alpha Ejection Calcs'!BQ141,IF($B141="4",'Alpha Ejection Calcs'!CO141,-1))))</f>
        <v>0.8803829323788831</v>
      </c>
      <c r="N141" s="459">
        <f t="shared" si="9"/>
        <v>1.3006075034635196E-6</v>
      </c>
      <c r="O141">
        <f>IF($B141="1",'Alpha Ejection Calcs'!Y141,IF('Alpha Ejection Compiler'!$B141="2",'Alpha Ejection Calcs'!AV141,IF($B141="3",'Alpha Ejection Calcs'!BS141,IF($B141="4",'Alpha Ejection Calcs'!CQ141,-1))))</f>
        <v>0.696238598905349</v>
      </c>
      <c r="P141">
        <f>IF($B141="1",'Alpha Ejection Calcs'!Z141,IF('Alpha Ejection Compiler'!$B141="2",'Alpha Ejection Calcs'!AW141,IF($B141="3",'Alpha Ejection Calcs'!BT141,IF($B141="4",'Alpha Ejection Calcs'!CR141,-1))))</f>
        <v>0.65039654526303547</v>
      </c>
      <c r="Q141">
        <f>IF($B141="1",'Alpha Ejection Calcs'!AA141,IF('Alpha Ejection Compiler'!$B141="2",'Alpha Ejection Calcs'!AX141,IF($B141="3",'Alpha Ejection Calcs'!BU141,IF($B141="4",'Alpha Ejection Calcs'!CS141,-1))))</f>
        <v>0.64350138870871343</v>
      </c>
      <c r="R141">
        <f>IF($B141="1",'Alpha Ejection Calcs'!AB141,IF('Alpha Ejection Compiler'!$B141="2",'Alpha Ejection Calcs'!AY141,IF($B141="3",'Alpha Ejection Calcs'!BV141,IF($B141="4",'Alpha Ejection Calcs'!CT141,-1))))</f>
        <v>0.90361551057880318</v>
      </c>
      <c r="U141" s="459">
        <f t="shared" si="10"/>
        <v>9.8734290047875788E-7</v>
      </c>
      <c r="V141">
        <f>IF($B141="1",'Alpha Ejection Calcs'!AD141,IF('Alpha Ejection Compiler'!$B141="2",'Alpha Ejection Calcs'!BA141,IF($B141="3",'Alpha Ejection Calcs'!BX141,IF($B141="4",'Alpha Ejection Calcs'!CV141,-1))))</f>
        <v>0.66114028275255876</v>
      </c>
      <c r="W141">
        <f>IF($B141="1",'Alpha Ejection Calcs'!AE141,IF('Alpha Ejection Compiler'!$B141="2",'Alpha Ejection Calcs'!BB141,IF($B141="3",'Alpha Ejection Calcs'!BY141,IF($B141="4",'Alpha Ejection Calcs'!CW141,-1))))</f>
        <v>0.61074389114078864</v>
      </c>
      <c r="X141">
        <f>IF($B141="1",'Alpha Ejection Calcs'!AF141,IF('Alpha Ejection Compiler'!$B141="2",'Alpha Ejection Calcs'!BC141,IF($B141="3",'Alpha Ejection Calcs'!BZ141,IF($B141="4",'Alpha Ejection Calcs'!CX141,-1))))</f>
        <v>0.60306894562696034</v>
      </c>
      <c r="Y141">
        <f>IF($B141="1",'Alpha Ejection Calcs'!AG141,IF('Alpha Ejection Compiler'!$B141="2",'Alpha Ejection Calcs'!BD141,IF($B141="3",'Alpha Ejection Calcs'!CA141,IF($B141="4",'Alpha Ejection Calcs'!CY141,-1))))</f>
        <v>0.88949550111769804</v>
      </c>
      <c r="AB141" s="459">
        <f t="shared" si="11"/>
        <v>1.188727288111819E-6</v>
      </c>
      <c r="AC141">
        <f>IF($B141="1",'Alpha Ejection Calcs'!AI141,IF('Alpha Ejection Compiler'!$B141="2",'Alpha Ejection Calcs'!BF141,IF($B141="3",'Alpha Ejection Calcs'!CC141,IF($B141="4",'Alpha Ejection Calcs'!DA141,-1))))</f>
        <v>0.70086853690259443</v>
      </c>
      <c r="AD141">
        <f>IF($B141="1",'Alpha Ejection Calcs'!AJ141,IF('Alpha Ejection Compiler'!$B141="2",'Alpha Ejection Calcs'!BG141,IF($B141="3",'Alpha Ejection Calcs'!CD141,IF($B141="4",'Alpha Ejection Calcs'!DB141,-1))))</f>
        <v>0.65567157414611876</v>
      </c>
      <c r="AE141">
        <f>IF($B141="1",'Alpha Ejection Calcs'!AK141,IF('Alpha Ejection Compiler'!$B141="2",'Alpha Ejection Calcs'!BH141,IF($B141="3",'Alpha Ejection Calcs'!CE141,IF($B141="4",'Alpha Ejection Calcs'!DC141,-1))))</f>
        <v>0.6487617441313327</v>
      </c>
      <c r="AF141">
        <f>IF($B141="1",'Alpha Ejection Calcs'!AL141,IF('Alpha Ejection Compiler'!$B141="2",'Alpha Ejection Calcs'!BI141,IF($B141="3",'Alpha Ejection Calcs'!CF141,IF($B141="4",'Alpha Ejection Calcs'!DD141,-1))))</f>
        <v>0.90341617419224363</v>
      </c>
    </row>
    <row r="142" spans="1:32">
      <c r="A142" t="str">
        <f>'Picking Information'!E145</f>
        <v>sample name</v>
      </c>
      <c r="B142" s="457" t="str">
        <f>'Picking Information'!B145</f>
        <v>4</v>
      </c>
      <c r="C142" s="457"/>
      <c r="D142">
        <f>IF($B142="1",'Alpha Ejection Calcs'!M142,IF('Alpha Ejection Compiler'!$B142="2",'Alpha Ejection Calcs'!AO142,IF($B142="3",'Alpha Ejection Calcs'!BM142,IF($B142="4",'Alpha Ejection Calcs'!CJ142,-1))))</f>
        <v>279700.53837925155</v>
      </c>
      <c r="E142">
        <f>IF($B142="1",'Alpha Ejection Calcs'!S142,IF('Alpha Ejection Compiler'!$B142="2",'Alpha Ejection Calcs'!AP142,IF($B142="3",'Alpha Ejection Calcs'!BK142,IF($B142="4",'Alpha Ejection Calcs'!CH142,-1))))</f>
        <v>36.473074156562177</v>
      </c>
      <c r="F142"/>
      <c r="G142" s="459">
        <f t="shared" si="8"/>
        <v>8.9504172281360495E-7</v>
      </c>
      <c r="H142">
        <f>IF($B142="1",'Alpha Ejection Calcs'!T142,IF('Alpha Ejection Compiler'!$B142="2",'Alpha Ejection Calcs'!AQ142,IF($B142="3",'Alpha Ejection Calcs'!BN142,IF($B142="4",'Alpha Ejection Calcs'!CL142,-1))))</f>
        <v>0.63662546245111906</v>
      </c>
      <c r="I142">
        <f>IF($B142="1",'Alpha Ejection Calcs'!U142,IF('Alpha Ejection Compiler'!$B142="2",'Alpha Ejection Calcs'!AR142,IF($B142="3",'Alpha Ejection Calcs'!BO142,IF($B142="4",'Alpha Ejection Calcs'!CM142,-1))))</f>
        <v>0.58319411675377286</v>
      </c>
      <c r="J142">
        <f>IF($B142="1",'Alpha Ejection Calcs'!V142,IF('Alpha Ejection Compiler'!$B142="2",'Alpha Ejection Calcs'!AS142,IF($B142="3",'Alpha Ejection Calcs'!BP142,IF($B142="4",'Alpha Ejection Calcs'!CN142,-1))))</f>
        <v>0.57525580606267845</v>
      </c>
      <c r="K142">
        <f>IF($B142="1",'Alpha Ejection Calcs'!W142,IF('Alpha Ejection Compiler'!$B142="2",'Alpha Ejection Calcs'!AT142,IF($B142="3",'Alpha Ejection Calcs'!BQ142,IF($B142="4",'Alpha Ejection Calcs'!CO142,-1))))</f>
        <v>0.8803829323788831</v>
      </c>
      <c r="N142" s="459">
        <f t="shared" si="9"/>
        <v>1.3006075034635196E-6</v>
      </c>
      <c r="O142">
        <f>IF($B142="1",'Alpha Ejection Calcs'!Y142,IF('Alpha Ejection Compiler'!$B142="2",'Alpha Ejection Calcs'!AV142,IF($B142="3",'Alpha Ejection Calcs'!BS142,IF($B142="4",'Alpha Ejection Calcs'!CQ142,-1))))</f>
        <v>0.696238598905349</v>
      </c>
      <c r="P142">
        <f>IF($B142="1",'Alpha Ejection Calcs'!Z142,IF('Alpha Ejection Compiler'!$B142="2",'Alpha Ejection Calcs'!AW142,IF($B142="3",'Alpha Ejection Calcs'!BT142,IF($B142="4",'Alpha Ejection Calcs'!CR142,-1))))</f>
        <v>0.65039654526303547</v>
      </c>
      <c r="Q142">
        <f>IF($B142="1",'Alpha Ejection Calcs'!AA142,IF('Alpha Ejection Compiler'!$B142="2",'Alpha Ejection Calcs'!AX142,IF($B142="3",'Alpha Ejection Calcs'!BU142,IF($B142="4",'Alpha Ejection Calcs'!CS142,-1))))</f>
        <v>0.64350138870871343</v>
      </c>
      <c r="R142">
        <f>IF($B142="1",'Alpha Ejection Calcs'!AB142,IF('Alpha Ejection Compiler'!$B142="2",'Alpha Ejection Calcs'!AY142,IF($B142="3",'Alpha Ejection Calcs'!BV142,IF($B142="4",'Alpha Ejection Calcs'!CT142,-1))))</f>
        <v>0.90361551057880318</v>
      </c>
      <c r="U142" s="459">
        <f t="shared" si="10"/>
        <v>9.8734290047875788E-7</v>
      </c>
      <c r="V142">
        <f>IF($B142="1",'Alpha Ejection Calcs'!AD142,IF('Alpha Ejection Compiler'!$B142="2",'Alpha Ejection Calcs'!BA142,IF($B142="3",'Alpha Ejection Calcs'!BX142,IF($B142="4",'Alpha Ejection Calcs'!CV142,-1))))</f>
        <v>0.66114028275255876</v>
      </c>
      <c r="W142">
        <f>IF($B142="1",'Alpha Ejection Calcs'!AE142,IF('Alpha Ejection Compiler'!$B142="2",'Alpha Ejection Calcs'!BB142,IF($B142="3",'Alpha Ejection Calcs'!BY142,IF($B142="4",'Alpha Ejection Calcs'!CW142,-1))))</f>
        <v>0.61074389114078864</v>
      </c>
      <c r="X142">
        <f>IF($B142="1",'Alpha Ejection Calcs'!AF142,IF('Alpha Ejection Compiler'!$B142="2",'Alpha Ejection Calcs'!BC142,IF($B142="3",'Alpha Ejection Calcs'!BZ142,IF($B142="4",'Alpha Ejection Calcs'!CX142,-1))))</f>
        <v>0.60306894562696034</v>
      </c>
      <c r="Y142">
        <f>IF($B142="1",'Alpha Ejection Calcs'!AG142,IF('Alpha Ejection Compiler'!$B142="2",'Alpha Ejection Calcs'!BD142,IF($B142="3",'Alpha Ejection Calcs'!CA142,IF($B142="4",'Alpha Ejection Calcs'!CY142,-1))))</f>
        <v>0.88949550111769804</v>
      </c>
      <c r="AB142" s="459">
        <f t="shared" si="11"/>
        <v>1.188727288111819E-6</v>
      </c>
      <c r="AC142">
        <f>IF($B142="1",'Alpha Ejection Calcs'!AI142,IF('Alpha Ejection Compiler'!$B142="2",'Alpha Ejection Calcs'!BF142,IF($B142="3",'Alpha Ejection Calcs'!CC142,IF($B142="4",'Alpha Ejection Calcs'!DA142,-1))))</f>
        <v>0.70086853690259443</v>
      </c>
      <c r="AD142">
        <f>IF($B142="1",'Alpha Ejection Calcs'!AJ142,IF('Alpha Ejection Compiler'!$B142="2",'Alpha Ejection Calcs'!BG142,IF($B142="3",'Alpha Ejection Calcs'!CD142,IF($B142="4",'Alpha Ejection Calcs'!DB142,-1))))</f>
        <v>0.65567157414611876</v>
      </c>
      <c r="AE142">
        <f>IF($B142="1",'Alpha Ejection Calcs'!AK142,IF('Alpha Ejection Compiler'!$B142="2",'Alpha Ejection Calcs'!BH142,IF($B142="3",'Alpha Ejection Calcs'!CE142,IF($B142="4",'Alpha Ejection Calcs'!DC142,-1))))</f>
        <v>0.6487617441313327</v>
      </c>
      <c r="AF142">
        <f>IF($B142="1",'Alpha Ejection Calcs'!AL142,IF('Alpha Ejection Compiler'!$B142="2",'Alpha Ejection Calcs'!BI142,IF($B142="3",'Alpha Ejection Calcs'!CF142,IF($B142="4",'Alpha Ejection Calcs'!DD142,-1))))</f>
        <v>0.90341617419224363</v>
      </c>
    </row>
    <row r="143" spans="1:32">
      <c r="A143" t="str">
        <f>'Picking Information'!E146</f>
        <v>sample name</v>
      </c>
      <c r="B143" s="457" t="str">
        <f>'Picking Information'!B146</f>
        <v>4</v>
      </c>
      <c r="C143" s="457"/>
      <c r="D143">
        <f>IF($B143="1",'Alpha Ejection Calcs'!M143,IF('Alpha Ejection Compiler'!$B143="2",'Alpha Ejection Calcs'!AO143,IF($B143="3",'Alpha Ejection Calcs'!BM143,IF($B143="4",'Alpha Ejection Calcs'!CJ143,-1))))</f>
        <v>279700.53837925155</v>
      </c>
      <c r="E143">
        <f>IF($B143="1",'Alpha Ejection Calcs'!S143,IF('Alpha Ejection Compiler'!$B143="2",'Alpha Ejection Calcs'!AP143,IF($B143="3",'Alpha Ejection Calcs'!BK143,IF($B143="4",'Alpha Ejection Calcs'!CH143,-1))))</f>
        <v>36.473074156562177</v>
      </c>
      <c r="F143"/>
      <c r="G143" s="459">
        <f t="shared" si="8"/>
        <v>8.9504172281360495E-7</v>
      </c>
      <c r="H143">
        <f>IF($B143="1",'Alpha Ejection Calcs'!T143,IF('Alpha Ejection Compiler'!$B143="2",'Alpha Ejection Calcs'!AQ143,IF($B143="3",'Alpha Ejection Calcs'!BN143,IF($B143="4",'Alpha Ejection Calcs'!CL143,-1))))</f>
        <v>0.63662546245111906</v>
      </c>
      <c r="I143">
        <f>IF($B143="1",'Alpha Ejection Calcs'!U143,IF('Alpha Ejection Compiler'!$B143="2",'Alpha Ejection Calcs'!AR143,IF($B143="3",'Alpha Ejection Calcs'!BO143,IF($B143="4",'Alpha Ejection Calcs'!CM143,-1))))</f>
        <v>0.58319411675377286</v>
      </c>
      <c r="J143">
        <f>IF($B143="1",'Alpha Ejection Calcs'!V143,IF('Alpha Ejection Compiler'!$B143="2",'Alpha Ejection Calcs'!AS143,IF($B143="3",'Alpha Ejection Calcs'!BP143,IF($B143="4",'Alpha Ejection Calcs'!CN143,-1))))</f>
        <v>0.57525580606267845</v>
      </c>
      <c r="K143">
        <f>IF($B143="1",'Alpha Ejection Calcs'!W143,IF('Alpha Ejection Compiler'!$B143="2",'Alpha Ejection Calcs'!AT143,IF($B143="3",'Alpha Ejection Calcs'!BQ143,IF($B143="4",'Alpha Ejection Calcs'!CO143,-1))))</f>
        <v>0.8803829323788831</v>
      </c>
      <c r="N143" s="459">
        <f t="shared" si="9"/>
        <v>1.3006075034635196E-6</v>
      </c>
      <c r="O143">
        <f>IF($B143="1",'Alpha Ejection Calcs'!Y143,IF('Alpha Ejection Compiler'!$B143="2",'Alpha Ejection Calcs'!AV143,IF($B143="3",'Alpha Ejection Calcs'!BS143,IF($B143="4",'Alpha Ejection Calcs'!CQ143,-1))))</f>
        <v>0.696238598905349</v>
      </c>
      <c r="P143">
        <f>IF($B143="1",'Alpha Ejection Calcs'!Z143,IF('Alpha Ejection Compiler'!$B143="2",'Alpha Ejection Calcs'!AW143,IF($B143="3",'Alpha Ejection Calcs'!BT143,IF($B143="4",'Alpha Ejection Calcs'!CR143,-1))))</f>
        <v>0.65039654526303547</v>
      </c>
      <c r="Q143">
        <f>IF($B143="1",'Alpha Ejection Calcs'!AA143,IF('Alpha Ejection Compiler'!$B143="2",'Alpha Ejection Calcs'!AX143,IF($B143="3",'Alpha Ejection Calcs'!BU143,IF($B143="4",'Alpha Ejection Calcs'!CS143,-1))))</f>
        <v>0.64350138870871343</v>
      </c>
      <c r="R143">
        <f>IF($B143="1",'Alpha Ejection Calcs'!AB143,IF('Alpha Ejection Compiler'!$B143="2",'Alpha Ejection Calcs'!AY143,IF($B143="3",'Alpha Ejection Calcs'!BV143,IF($B143="4",'Alpha Ejection Calcs'!CT143,-1))))</f>
        <v>0.90361551057880318</v>
      </c>
      <c r="U143" s="459">
        <f t="shared" si="10"/>
        <v>9.8734290047875788E-7</v>
      </c>
      <c r="V143">
        <f>IF($B143="1",'Alpha Ejection Calcs'!AD143,IF('Alpha Ejection Compiler'!$B143="2",'Alpha Ejection Calcs'!BA143,IF($B143="3",'Alpha Ejection Calcs'!BX143,IF($B143="4",'Alpha Ejection Calcs'!CV143,-1))))</f>
        <v>0.66114028275255876</v>
      </c>
      <c r="W143">
        <f>IF($B143="1",'Alpha Ejection Calcs'!AE143,IF('Alpha Ejection Compiler'!$B143="2",'Alpha Ejection Calcs'!BB143,IF($B143="3",'Alpha Ejection Calcs'!BY143,IF($B143="4",'Alpha Ejection Calcs'!CW143,-1))))</f>
        <v>0.61074389114078864</v>
      </c>
      <c r="X143">
        <f>IF($B143="1",'Alpha Ejection Calcs'!AF143,IF('Alpha Ejection Compiler'!$B143="2",'Alpha Ejection Calcs'!BC143,IF($B143="3",'Alpha Ejection Calcs'!BZ143,IF($B143="4",'Alpha Ejection Calcs'!CX143,-1))))</f>
        <v>0.60306894562696034</v>
      </c>
      <c r="Y143">
        <f>IF($B143="1",'Alpha Ejection Calcs'!AG143,IF('Alpha Ejection Compiler'!$B143="2",'Alpha Ejection Calcs'!BD143,IF($B143="3",'Alpha Ejection Calcs'!CA143,IF($B143="4",'Alpha Ejection Calcs'!CY143,-1))))</f>
        <v>0.88949550111769804</v>
      </c>
      <c r="AB143" s="459">
        <f t="shared" si="11"/>
        <v>1.188727288111819E-6</v>
      </c>
      <c r="AC143">
        <f>IF($B143="1",'Alpha Ejection Calcs'!AI143,IF('Alpha Ejection Compiler'!$B143="2",'Alpha Ejection Calcs'!BF143,IF($B143="3",'Alpha Ejection Calcs'!CC143,IF($B143="4",'Alpha Ejection Calcs'!DA143,-1))))</f>
        <v>0.70086853690259443</v>
      </c>
      <c r="AD143">
        <f>IF($B143="1",'Alpha Ejection Calcs'!AJ143,IF('Alpha Ejection Compiler'!$B143="2",'Alpha Ejection Calcs'!BG143,IF($B143="3",'Alpha Ejection Calcs'!CD143,IF($B143="4",'Alpha Ejection Calcs'!DB143,-1))))</f>
        <v>0.65567157414611876</v>
      </c>
      <c r="AE143">
        <f>IF($B143="1",'Alpha Ejection Calcs'!AK143,IF('Alpha Ejection Compiler'!$B143="2",'Alpha Ejection Calcs'!BH143,IF($B143="3",'Alpha Ejection Calcs'!CE143,IF($B143="4",'Alpha Ejection Calcs'!DC143,-1))))</f>
        <v>0.6487617441313327</v>
      </c>
      <c r="AF143">
        <f>IF($B143="1",'Alpha Ejection Calcs'!AL143,IF('Alpha Ejection Compiler'!$B143="2",'Alpha Ejection Calcs'!BI143,IF($B143="3",'Alpha Ejection Calcs'!CF143,IF($B143="4",'Alpha Ejection Calcs'!DD143,-1))))</f>
        <v>0.90341617419224363</v>
      </c>
    </row>
    <row r="144" spans="1:32">
      <c r="A144" t="str">
        <f>'Picking Information'!E147</f>
        <v>sample name</v>
      </c>
      <c r="B144" s="457" t="str">
        <f>'Picking Information'!B147</f>
        <v>4</v>
      </c>
      <c r="C144" s="457"/>
      <c r="D144">
        <f>IF($B144="1",'Alpha Ejection Calcs'!M144,IF('Alpha Ejection Compiler'!$B144="2",'Alpha Ejection Calcs'!AO144,IF($B144="3",'Alpha Ejection Calcs'!BM144,IF($B144="4",'Alpha Ejection Calcs'!CJ144,-1))))</f>
        <v>279700.53837925155</v>
      </c>
      <c r="E144">
        <f>IF($B144="1",'Alpha Ejection Calcs'!S144,IF('Alpha Ejection Compiler'!$B144="2",'Alpha Ejection Calcs'!AP144,IF($B144="3",'Alpha Ejection Calcs'!BK144,IF($B144="4",'Alpha Ejection Calcs'!CH144,-1))))</f>
        <v>36.473074156562177</v>
      </c>
      <c r="F144"/>
      <c r="G144" s="459">
        <f t="shared" si="8"/>
        <v>8.9504172281360495E-7</v>
      </c>
      <c r="H144">
        <f>IF($B144="1",'Alpha Ejection Calcs'!T144,IF('Alpha Ejection Compiler'!$B144="2",'Alpha Ejection Calcs'!AQ144,IF($B144="3",'Alpha Ejection Calcs'!BN144,IF($B144="4",'Alpha Ejection Calcs'!CL144,-1))))</f>
        <v>0.63662546245111906</v>
      </c>
      <c r="I144">
        <f>IF($B144="1",'Alpha Ejection Calcs'!U144,IF('Alpha Ejection Compiler'!$B144="2",'Alpha Ejection Calcs'!AR144,IF($B144="3",'Alpha Ejection Calcs'!BO144,IF($B144="4",'Alpha Ejection Calcs'!CM144,-1))))</f>
        <v>0.58319411675377286</v>
      </c>
      <c r="J144">
        <f>IF($B144="1",'Alpha Ejection Calcs'!V144,IF('Alpha Ejection Compiler'!$B144="2",'Alpha Ejection Calcs'!AS144,IF($B144="3",'Alpha Ejection Calcs'!BP144,IF($B144="4",'Alpha Ejection Calcs'!CN144,-1))))</f>
        <v>0.57525580606267845</v>
      </c>
      <c r="K144">
        <f>IF($B144="1",'Alpha Ejection Calcs'!W144,IF('Alpha Ejection Compiler'!$B144="2",'Alpha Ejection Calcs'!AT144,IF($B144="3",'Alpha Ejection Calcs'!BQ144,IF($B144="4",'Alpha Ejection Calcs'!CO144,-1))))</f>
        <v>0.8803829323788831</v>
      </c>
      <c r="N144" s="459">
        <f t="shared" si="9"/>
        <v>1.3006075034635196E-6</v>
      </c>
      <c r="O144">
        <f>IF($B144="1",'Alpha Ejection Calcs'!Y144,IF('Alpha Ejection Compiler'!$B144="2",'Alpha Ejection Calcs'!AV144,IF($B144="3",'Alpha Ejection Calcs'!BS144,IF($B144="4",'Alpha Ejection Calcs'!CQ144,-1))))</f>
        <v>0.696238598905349</v>
      </c>
      <c r="P144">
        <f>IF($B144="1",'Alpha Ejection Calcs'!Z144,IF('Alpha Ejection Compiler'!$B144="2",'Alpha Ejection Calcs'!AW144,IF($B144="3",'Alpha Ejection Calcs'!BT144,IF($B144="4",'Alpha Ejection Calcs'!CR144,-1))))</f>
        <v>0.65039654526303547</v>
      </c>
      <c r="Q144">
        <f>IF($B144="1",'Alpha Ejection Calcs'!AA144,IF('Alpha Ejection Compiler'!$B144="2",'Alpha Ejection Calcs'!AX144,IF($B144="3",'Alpha Ejection Calcs'!BU144,IF($B144="4",'Alpha Ejection Calcs'!CS144,-1))))</f>
        <v>0.64350138870871343</v>
      </c>
      <c r="R144">
        <f>IF($B144="1",'Alpha Ejection Calcs'!AB144,IF('Alpha Ejection Compiler'!$B144="2",'Alpha Ejection Calcs'!AY144,IF($B144="3",'Alpha Ejection Calcs'!BV144,IF($B144="4",'Alpha Ejection Calcs'!CT144,-1))))</f>
        <v>0.90361551057880318</v>
      </c>
      <c r="U144" s="459">
        <f t="shared" si="10"/>
        <v>9.8734290047875788E-7</v>
      </c>
      <c r="V144">
        <f>IF($B144="1",'Alpha Ejection Calcs'!AD144,IF('Alpha Ejection Compiler'!$B144="2",'Alpha Ejection Calcs'!BA144,IF($B144="3",'Alpha Ejection Calcs'!BX144,IF($B144="4",'Alpha Ejection Calcs'!CV144,-1))))</f>
        <v>0.66114028275255876</v>
      </c>
      <c r="W144">
        <f>IF($B144="1",'Alpha Ejection Calcs'!AE144,IF('Alpha Ejection Compiler'!$B144="2",'Alpha Ejection Calcs'!BB144,IF($B144="3",'Alpha Ejection Calcs'!BY144,IF($B144="4",'Alpha Ejection Calcs'!CW144,-1))))</f>
        <v>0.61074389114078864</v>
      </c>
      <c r="X144">
        <f>IF($B144="1",'Alpha Ejection Calcs'!AF144,IF('Alpha Ejection Compiler'!$B144="2",'Alpha Ejection Calcs'!BC144,IF($B144="3",'Alpha Ejection Calcs'!BZ144,IF($B144="4",'Alpha Ejection Calcs'!CX144,-1))))</f>
        <v>0.60306894562696034</v>
      </c>
      <c r="Y144">
        <f>IF($B144="1",'Alpha Ejection Calcs'!AG144,IF('Alpha Ejection Compiler'!$B144="2",'Alpha Ejection Calcs'!BD144,IF($B144="3",'Alpha Ejection Calcs'!CA144,IF($B144="4",'Alpha Ejection Calcs'!CY144,-1))))</f>
        <v>0.88949550111769804</v>
      </c>
      <c r="AB144" s="459">
        <f t="shared" si="11"/>
        <v>1.188727288111819E-6</v>
      </c>
      <c r="AC144">
        <f>IF($B144="1",'Alpha Ejection Calcs'!AI144,IF('Alpha Ejection Compiler'!$B144="2",'Alpha Ejection Calcs'!BF144,IF($B144="3",'Alpha Ejection Calcs'!CC144,IF($B144="4",'Alpha Ejection Calcs'!DA144,-1))))</f>
        <v>0.70086853690259443</v>
      </c>
      <c r="AD144">
        <f>IF($B144="1",'Alpha Ejection Calcs'!AJ144,IF('Alpha Ejection Compiler'!$B144="2",'Alpha Ejection Calcs'!BG144,IF($B144="3",'Alpha Ejection Calcs'!CD144,IF($B144="4",'Alpha Ejection Calcs'!DB144,-1))))</f>
        <v>0.65567157414611876</v>
      </c>
      <c r="AE144">
        <f>IF($B144="1",'Alpha Ejection Calcs'!AK144,IF('Alpha Ejection Compiler'!$B144="2",'Alpha Ejection Calcs'!BH144,IF($B144="3",'Alpha Ejection Calcs'!CE144,IF($B144="4",'Alpha Ejection Calcs'!DC144,-1))))</f>
        <v>0.6487617441313327</v>
      </c>
      <c r="AF144">
        <f>IF($B144="1",'Alpha Ejection Calcs'!AL144,IF('Alpha Ejection Compiler'!$B144="2",'Alpha Ejection Calcs'!BI144,IF($B144="3",'Alpha Ejection Calcs'!CF144,IF($B144="4",'Alpha Ejection Calcs'!DD144,-1))))</f>
        <v>0.90341617419224363</v>
      </c>
    </row>
    <row r="145" spans="1:32">
      <c r="A145" t="str">
        <f>'Picking Information'!E148</f>
        <v>sample name</v>
      </c>
      <c r="B145" s="457" t="str">
        <f>'Picking Information'!B148</f>
        <v>4</v>
      </c>
      <c r="C145" s="457"/>
      <c r="D145">
        <f>IF($B145="1",'Alpha Ejection Calcs'!M145,IF('Alpha Ejection Compiler'!$B145="2",'Alpha Ejection Calcs'!AO145,IF($B145="3",'Alpha Ejection Calcs'!BM145,IF($B145="4",'Alpha Ejection Calcs'!CJ145,-1))))</f>
        <v>279700.53837925155</v>
      </c>
      <c r="E145">
        <f>IF($B145="1",'Alpha Ejection Calcs'!S145,IF('Alpha Ejection Compiler'!$B145="2",'Alpha Ejection Calcs'!AP145,IF($B145="3",'Alpha Ejection Calcs'!BK145,IF($B145="4",'Alpha Ejection Calcs'!CH145,-1))))</f>
        <v>36.473074156562177</v>
      </c>
      <c r="F145"/>
      <c r="G145" s="459">
        <f t="shared" si="8"/>
        <v>8.9504172281360495E-7</v>
      </c>
      <c r="H145">
        <f>IF($B145="1",'Alpha Ejection Calcs'!T145,IF('Alpha Ejection Compiler'!$B145="2",'Alpha Ejection Calcs'!AQ145,IF($B145="3",'Alpha Ejection Calcs'!BN145,IF($B145="4",'Alpha Ejection Calcs'!CL145,-1))))</f>
        <v>0.63662546245111906</v>
      </c>
      <c r="I145">
        <f>IF($B145="1",'Alpha Ejection Calcs'!U145,IF('Alpha Ejection Compiler'!$B145="2",'Alpha Ejection Calcs'!AR145,IF($B145="3",'Alpha Ejection Calcs'!BO145,IF($B145="4",'Alpha Ejection Calcs'!CM145,-1))))</f>
        <v>0.58319411675377286</v>
      </c>
      <c r="J145">
        <f>IF($B145="1",'Alpha Ejection Calcs'!V145,IF('Alpha Ejection Compiler'!$B145="2",'Alpha Ejection Calcs'!AS145,IF($B145="3",'Alpha Ejection Calcs'!BP145,IF($B145="4",'Alpha Ejection Calcs'!CN145,-1))))</f>
        <v>0.57525580606267845</v>
      </c>
      <c r="K145">
        <f>IF($B145="1",'Alpha Ejection Calcs'!W145,IF('Alpha Ejection Compiler'!$B145="2",'Alpha Ejection Calcs'!AT145,IF($B145="3",'Alpha Ejection Calcs'!BQ145,IF($B145="4",'Alpha Ejection Calcs'!CO145,-1))))</f>
        <v>0.8803829323788831</v>
      </c>
      <c r="N145" s="459">
        <f t="shared" si="9"/>
        <v>1.3006075034635196E-6</v>
      </c>
      <c r="O145">
        <f>IF($B145="1",'Alpha Ejection Calcs'!Y145,IF('Alpha Ejection Compiler'!$B145="2",'Alpha Ejection Calcs'!AV145,IF($B145="3",'Alpha Ejection Calcs'!BS145,IF($B145="4",'Alpha Ejection Calcs'!CQ145,-1))))</f>
        <v>0.696238598905349</v>
      </c>
      <c r="P145">
        <f>IF($B145="1",'Alpha Ejection Calcs'!Z145,IF('Alpha Ejection Compiler'!$B145="2",'Alpha Ejection Calcs'!AW145,IF($B145="3",'Alpha Ejection Calcs'!BT145,IF($B145="4",'Alpha Ejection Calcs'!CR145,-1))))</f>
        <v>0.65039654526303547</v>
      </c>
      <c r="Q145">
        <f>IF($B145="1",'Alpha Ejection Calcs'!AA145,IF('Alpha Ejection Compiler'!$B145="2",'Alpha Ejection Calcs'!AX145,IF($B145="3",'Alpha Ejection Calcs'!BU145,IF($B145="4",'Alpha Ejection Calcs'!CS145,-1))))</f>
        <v>0.64350138870871343</v>
      </c>
      <c r="R145">
        <f>IF($B145="1",'Alpha Ejection Calcs'!AB145,IF('Alpha Ejection Compiler'!$B145="2",'Alpha Ejection Calcs'!AY145,IF($B145="3",'Alpha Ejection Calcs'!BV145,IF($B145="4",'Alpha Ejection Calcs'!CT145,-1))))</f>
        <v>0.90361551057880318</v>
      </c>
      <c r="U145" s="459">
        <f t="shared" si="10"/>
        <v>9.8734290047875788E-7</v>
      </c>
      <c r="V145">
        <f>IF($B145="1",'Alpha Ejection Calcs'!AD145,IF('Alpha Ejection Compiler'!$B145="2",'Alpha Ejection Calcs'!BA145,IF($B145="3",'Alpha Ejection Calcs'!BX145,IF($B145="4",'Alpha Ejection Calcs'!CV145,-1))))</f>
        <v>0.66114028275255876</v>
      </c>
      <c r="W145">
        <f>IF($B145="1",'Alpha Ejection Calcs'!AE145,IF('Alpha Ejection Compiler'!$B145="2",'Alpha Ejection Calcs'!BB145,IF($B145="3",'Alpha Ejection Calcs'!BY145,IF($B145="4",'Alpha Ejection Calcs'!CW145,-1))))</f>
        <v>0.61074389114078864</v>
      </c>
      <c r="X145">
        <f>IF($B145="1",'Alpha Ejection Calcs'!AF145,IF('Alpha Ejection Compiler'!$B145="2",'Alpha Ejection Calcs'!BC145,IF($B145="3",'Alpha Ejection Calcs'!BZ145,IF($B145="4",'Alpha Ejection Calcs'!CX145,-1))))</f>
        <v>0.60306894562696034</v>
      </c>
      <c r="Y145">
        <f>IF($B145="1",'Alpha Ejection Calcs'!AG145,IF('Alpha Ejection Compiler'!$B145="2",'Alpha Ejection Calcs'!BD145,IF($B145="3",'Alpha Ejection Calcs'!CA145,IF($B145="4",'Alpha Ejection Calcs'!CY145,-1))))</f>
        <v>0.88949550111769804</v>
      </c>
      <c r="AB145" s="459">
        <f t="shared" si="11"/>
        <v>1.188727288111819E-6</v>
      </c>
      <c r="AC145">
        <f>IF($B145="1",'Alpha Ejection Calcs'!AI145,IF('Alpha Ejection Compiler'!$B145="2",'Alpha Ejection Calcs'!BF145,IF($B145="3",'Alpha Ejection Calcs'!CC145,IF($B145="4",'Alpha Ejection Calcs'!DA145,-1))))</f>
        <v>0.70086853690259443</v>
      </c>
      <c r="AD145">
        <f>IF($B145="1",'Alpha Ejection Calcs'!AJ145,IF('Alpha Ejection Compiler'!$B145="2",'Alpha Ejection Calcs'!BG145,IF($B145="3",'Alpha Ejection Calcs'!CD145,IF($B145="4",'Alpha Ejection Calcs'!DB145,-1))))</f>
        <v>0.65567157414611876</v>
      </c>
      <c r="AE145">
        <f>IF($B145="1",'Alpha Ejection Calcs'!AK145,IF('Alpha Ejection Compiler'!$B145="2",'Alpha Ejection Calcs'!BH145,IF($B145="3",'Alpha Ejection Calcs'!CE145,IF($B145="4",'Alpha Ejection Calcs'!DC145,-1))))</f>
        <v>0.6487617441313327</v>
      </c>
      <c r="AF145">
        <f>IF($B145="1",'Alpha Ejection Calcs'!AL145,IF('Alpha Ejection Compiler'!$B145="2",'Alpha Ejection Calcs'!BI145,IF($B145="3",'Alpha Ejection Calcs'!CF145,IF($B145="4",'Alpha Ejection Calcs'!DD145,-1))))</f>
        <v>0.90341617419224363</v>
      </c>
    </row>
    <row r="146" spans="1:32">
      <c r="A146" t="str">
        <f>'Picking Information'!E149</f>
        <v>sample name</v>
      </c>
      <c r="B146" s="457" t="str">
        <f>'Picking Information'!B149</f>
        <v>4</v>
      </c>
      <c r="C146" s="457"/>
      <c r="D146">
        <f>IF($B146="1",'Alpha Ejection Calcs'!M146,IF('Alpha Ejection Compiler'!$B146="2",'Alpha Ejection Calcs'!AO146,IF($B146="3",'Alpha Ejection Calcs'!BM146,IF($B146="4",'Alpha Ejection Calcs'!CJ146,-1))))</f>
        <v>279700.53837925155</v>
      </c>
      <c r="E146">
        <f>IF($B146="1",'Alpha Ejection Calcs'!S146,IF('Alpha Ejection Compiler'!$B146="2",'Alpha Ejection Calcs'!AP146,IF($B146="3",'Alpha Ejection Calcs'!BK146,IF($B146="4",'Alpha Ejection Calcs'!CH146,-1))))</f>
        <v>36.473074156562177</v>
      </c>
      <c r="F146"/>
      <c r="G146" s="459">
        <f t="shared" si="8"/>
        <v>8.9504172281360495E-7</v>
      </c>
      <c r="H146">
        <f>IF($B146="1",'Alpha Ejection Calcs'!T146,IF('Alpha Ejection Compiler'!$B146="2",'Alpha Ejection Calcs'!AQ146,IF($B146="3",'Alpha Ejection Calcs'!BN146,IF($B146="4",'Alpha Ejection Calcs'!CL146,-1))))</f>
        <v>0.63662546245111906</v>
      </c>
      <c r="I146">
        <f>IF($B146="1",'Alpha Ejection Calcs'!U146,IF('Alpha Ejection Compiler'!$B146="2",'Alpha Ejection Calcs'!AR146,IF($B146="3",'Alpha Ejection Calcs'!BO146,IF($B146="4",'Alpha Ejection Calcs'!CM146,-1))))</f>
        <v>0.58319411675377286</v>
      </c>
      <c r="J146">
        <f>IF($B146="1",'Alpha Ejection Calcs'!V146,IF('Alpha Ejection Compiler'!$B146="2",'Alpha Ejection Calcs'!AS146,IF($B146="3",'Alpha Ejection Calcs'!BP146,IF($B146="4",'Alpha Ejection Calcs'!CN146,-1))))</f>
        <v>0.57525580606267845</v>
      </c>
      <c r="K146">
        <f>IF($B146="1",'Alpha Ejection Calcs'!W146,IF('Alpha Ejection Compiler'!$B146="2",'Alpha Ejection Calcs'!AT146,IF($B146="3",'Alpha Ejection Calcs'!BQ146,IF($B146="4",'Alpha Ejection Calcs'!CO146,-1))))</f>
        <v>0.8803829323788831</v>
      </c>
      <c r="N146" s="459">
        <f t="shared" si="9"/>
        <v>1.3006075034635196E-6</v>
      </c>
      <c r="O146">
        <f>IF($B146="1",'Alpha Ejection Calcs'!Y146,IF('Alpha Ejection Compiler'!$B146="2",'Alpha Ejection Calcs'!AV146,IF($B146="3",'Alpha Ejection Calcs'!BS146,IF($B146="4",'Alpha Ejection Calcs'!CQ146,-1))))</f>
        <v>0.696238598905349</v>
      </c>
      <c r="P146">
        <f>IF($B146="1",'Alpha Ejection Calcs'!Z146,IF('Alpha Ejection Compiler'!$B146="2",'Alpha Ejection Calcs'!AW146,IF($B146="3",'Alpha Ejection Calcs'!BT146,IF($B146="4",'Alpha Ejection Calcs'!CR146,-1))))</f>
        <v>0.65039654526303547</v>
      </c>
      <c r="Q146">
        <f>IF($B146="1",'Alpha Ejection Calcs'!AA146,IF('Alpha Ejection Compiler'!$B146="2",'Alpha Ejection Calcs'!AX146,IF($B146="3",'Alpha Ejection Calcs'!BU146,IF($B146="4",'Alpha Ejection Calcs'!CS146,-1))))</f>
        <v>0.64350138870871343</v>
      </c>
      <c r="R146">
        <f>IF($B146="1",'Alpha Ejection Calcs'!AB146,IF('Alpha Ejection Compiler'!$B146="2",'Alpha Ejection Calcs'!AY146,IF($B146="3",'Alpha Ejection Calcs'!BV146,IF($B146="4",'Alpha Ejection Calcs'!CT146,-1))))</f>
        <v>0.90361551057880318</v>
      </c>
      <c r="U146" s="459">
        <f t="shared" si="10"/>
        <v>9.8734290047875788E-7</v>
      </c>
      <c r="V146">
        <f>IF($B146="1",'Alpha Ejection Calcs'!AD146,IF('Alpha Ejection Compiler'!$B146="2",'Alpha Ejection Calcs'!BA146,IF($B146="3",'Alpha Ejection Calcs'!BX146,IF($B146="4",'Alpha Ejection Calcs'!CV146,-1))))</f>
        <v>0.66114028275255876</v>
      </c>
      <c r="W146">
        <f>IF($B146="1",'Alpha Ejection Calcs'!AE146,IF('Alpha Ejection Compiler'!$B146="2",'Alpha Ejection Calcs'!BB146,IF($B146="3",'Alpha Ejection Calcs'!BY146,IF($B146="4",'Alpha Ejection Calcs'!CW146,-1))))</f>
        <v>0.61074389114078864</v>
      </c>
      <c r="X146">
        <f>IF($B146="1",'Alpha Ejection Calcs'!AF146,IF('Alpha Ejection Compiler'!$B146="2",'Alpha Ejection Calcs'!BC146,IF($B146="3",'Alpha Ejection Calcs'!BZ146,IF($B146="4",'Alpha Ejection Calcs'!CX146,-1))))</f>
        <v>0.60306894562696034</v>
      </c>
      <c r="Y146">
        <f>IF($B146="1",'Alpha Ejection Calcs'!AG146,IF('Alpha Ejection Compiler'!$B146="2",'Alpha Ejection Calcs'!BD146,IF($B146="3",'Alpha Ejection Calcs'!CA146,IF($B146="4",'Alpha Ejection Calcs'!CY146,-1))))</f>
        <v>0.88949550111769804</v>
      </c>
      <c r="AB146" s="459">
        <f t="shared" si="11"/>
        <v>1.188727288111819E-6</v>
      </c>
      <c r="AC146">
        <f>IF($B146="1",'Alpha Ejection Calcs'!AI146,IF('Alpha Ejection Compiler'!$B146="2",'Alpha Ejection Calcs'!BF146,IF($B146="3",'Alpha Ejection Calcs'!CC146,IF($B146="4",'Alpha Ejection Calcs'!DA146,-1))))</f>
        <v>0.70086853690259443</v>
      </c>
      <c r="AD146">
        <f>IF($B146="1",'Alpha Ejection Calcs'!AJ146,IF('Alpha Ejection Compiler'!$B146="2",'Alpha Ejection Calcs'!BG146,IF($B146="3",'Alpha Ejection Calcs'!CD146,IF($B146="4",'Alpha Ejection Calcs'!DB146,-1))))</f>
        <v>0.65567157414611876</v>
      </c>
      <c r="AE146">
        <f>IF($B146="1",'Alpha Ejection Calcs'!AK146,IF('Alpha Ejection Compiler'!$B146="2",'Alpha Ejection Calcs'!BH146,IF($B146="3",'Alpha Ejection Calcs'!CE146,IF($B146="4",'Alpha Ejection Calcs'!DC146,-1))))</f>
        <v>0.6487617441313327</v>
      </c>
      <c r="AF146">
        <f>IF($B146="1",'Alpha Ejection Calcs'!AL146,IF('Alpha Ejection Compiler'!$B146="2",'Alpha Ejection Calcs'!BI146,IF($B146="3",'Alpha Ejection Calcs'!CF146,IF($B146="4",'Alpha Ejection Calcs'!DD146,-1))))</f>
        <v>0.90341617419224363</v>
      </c>
    </row>
    <row r="147" spans="1:32">
      <c r="A147" t="str">
        <f>'Picking Information'!E150</f>
        <v>sample name</v>
      </c>
      <c r="B147" s="457" t="str">
        <f>'Picking Information'!B150</f>
        <v>4</v>
      </c>
      <c r="C147" s="457"/>
      <c r="D147">
        <f>IF($B147="1",'Alpha Ejection Calcs'!M147,IF('Alpha Ejection Compiler'!$B147="2",'Alpha Ejection Calcs'!AO147,IF($B147="3",'Alpha Ejection Calcs'!BM147,IF($B147="4",'Alpha Ejection Calcs'!CJ147,-1))))</f>
        <v>279700.53837925155</v>
      </c>
      <c r="E147">
        <f>IF($B147="1",'Alpha Ejection Calcs'!S147,IF('Alpha Ejection Compiler'!$B147="2",'Alpha Ejection Calcs'!AP147,IF($B147="3",'Alpha Ejection Calcs'!BK147,IF($B147="4",'Alpha Ejection Calcs'!CH147,-1))))</f>
        <v>36.473074156562177</v>
      </c>
      <c r="F147"/>
      <c r="G147" s="459">
        <f t="shared" si="8"/>
        <v>8.9504172281360495E-7</v>
      </c>
      <c r="H147">
        <f>IF($B147="1",'Alpha Ejection Calcs'!T147,IF('Alpha Ejection Compiler'!$B147="2",'Alpha Ejection Calcs'!AQ147,IF($B147="3",'Alpha Ejection Calcs'!BN147,IF($B147="4",'Alpha Ejection Calcs'!CL147,-1))))</f>
        <v>0.63662546245111906</v>
      </c>
      <c r="I147">
        <f>IF($B147="1",'Alpha Ejection Calcs'!U147,IF('Alpha Ejection Compiler'!$B147="2",'Alpha Ejection Calcs'!AR147,IF($B147="3",'Alpha Ejection Calcs'!BO147,IF($B147="4",'Alpha Ejection Calcs'!CM147,-1))))</f>
        <v>0.58319411675377286</v>
      </c>
      <c r="J147">
        <f>IF($B147="1",'Alpha Ejection Calcs'!V147,IF('Alpha Ejection Compiler'!$B147="2",'Alpha Ejection Calcs'!AS147,IF($B147="3",'Alpha Ejection Calcs'!BP147,IF($B147="4",'Alpha Ejection Calcs'!CN147,-1))))</f>
        <v>0.57525580606267845</v>
      </c>
      <c r="K147">
        <f>IF($B147="1",'Alpha Ejection Calcs'!W147,IF('Alpha Ejection Compiler'!$B147="2",'Alpha Ejection Calcs'!AT147,IF($B147="3",'Alpha Ejection Calcs'!BQ147,IF($B147="4",'Alpha Ejection Calcs'!CO147,-1))))</f>
        <v>0.8803829323788831</v>
      </c>
      <c r="N147" s="459">
        <f t="shared" si="9"/>
        <v>1.3006075034635196E-6</v>
      </c>
      <c r="O147">
        <f>IF($B147="1",'Alpha Ejection Calcs'!Y147,IF('Alpha Ejection Compiler'!$B147="2",'Alpha Ejection Calcs'!AV147,IF($B147="3",'Alpha Ejection Calcs'!BS147,IF($B147="4",'Alpha Ejection Calcs'!CQ147,-1))))</f>
        <v>0.696238598905349</v>
      </c>
      <c r="P147">
        <f>IF($B147="1",'Alpha Ejection Calcs'!Z147,IF('Alpha Ejection Compiler'!$B147="2",'Alpha Ejection Calcs'!AW147,IF($B147="3",'Alpha Ejection Calcs'!BT147,IF($B147="4",'Alpha Ejection Calcs'!CR147,-1))))</f>
        <v>0.65039654526303547</v>
      </c>
      <c r="Q147">
        <f>IF($B147="1",'Alpha Ejection Calcs'!AA147,IF('Alpha Ejection Compiler'!$B147="2",'Alpha Ejection Calcs'!AX147,IF($B147="3",'Alpha Ejection Calcs'!BU147,IF($B147="4",'Alpha Ejection Calcs'!CS147,-1))))</f>
        <v>0.64350138870871343</v>
      </c>
      <c r="R147">
        <f>IF($B147="1",'Alpha Ejection Calcs'!AB147,IF('Alpha Ejection Compiler'!$B147="2",'Alpha Ejection Calcs'!AY147,IF($B147="3",'Alpha Ejection Calcs'!BV147,IF($B147="4",'Alpha Ejection Calcs'!CT147,-1))))</f>
        <v>0.90361551057880318</v>
      </c>
      <c r="U147" s="459">
        <f t="shared" si="10"/>
        <v>9.8734290047875788E-7</v>
      </c>
      <c r="V147">
        <f>IF($B147="1",'Alpha Ejection Calcs'!AD147,IF('Alpha Ejection Compiler'!$B147="2",'Alpha Ejection Calcs'!BA147,IF($B147="3",'Alpha Ejection Calcs'!BX147,IF($B147="4",'Alpha Ejection Calcs'!CV147,-1))))</f>
        <v>0.66114028275255876</v>
      </c>
      <c r="W147">
        <f>IF($B147="1",'Alpha Ejection Calcs'!AE147,IF('Alpha Ejection Compiler'!$B147="2",'Alpha Ejection Calcs'!BB147,IF($B147="3",'Alpha Ejection Calcs'!BY147,IF($B147="4",'Alpha Ejection Calcs'!CW147,-1))))</f>
        <v>0.61074389114078864</v>
      </c>
      <c r="X147">
        <f>IF($B147="1",'Alpha Ejection Calcs'!AF147,IF('Alpha Ejection Compiler'!$B147="2",'Alpha Ejection Calcs'!BC147,IF($B147="3",'Alpha Ejection Calcs'!BZ147,IF($B147="4",'Alpha Ejection Calcs'!CX147,-1))))</f>
        <v>0.60306894562696034</v>
      </c>
      <c r="Y147">
        <f>IF($B147="1",'Alpha Ejection Calcs'!AG147,IF('Alpha Ejection Compiler'!$B147="2",'Alpha Ejection Calcs'!BD147,IF($B147="3",'Alpha Ejection Calcs'!CA147,IF($B147="4",'Alpha Ejection Calcs'!CY147,-1))))</f>
        <v>0.88949550111769804</v>
      </c>
      <c r="AB147" s="459">
        <f t="shared" si="11"/>
        <v>1.188727288111819E-6</v>
      </c>
      <c r="AC147">
        <f>IF($B147="1",'Alpha Ejection Calcs'!AI147,IF('Alpha Ejection Compiler'!$B147="2",'Alpha Ejection Calcs'!BF147,IF($B147="3",'Alpha Ejection Calcs'!CC147,IF($B147="4",'Alpha Ejection Calcs'!DA147,-1))))</f>
        <v>0.70086853690259443</v>
      </c>
      <c r="AD147">
        <f>IF($B147="1",'Alpha Ejection Calcs'!AJ147,IF('Alpha Ejection Compiler'!$B147="2",'Alpha Ejection Calcs'!BG147,IF($B147="3",'Alpha Ejection Calcs'!CD147,IF($B147="4",'Alpha Ejection Calcs'!DB147,-1))))</f>
        <v>0.65567157414611876</v>
      </c>
      <c r="AE147">
        <f>IF($B147="1",'Alpha Ejection Calcs'!AK147,IF('Alpha Ejection Compiler'!$B147="2",'Alpha Ejection Calcs'!BH147,IF($B147="3",'Alpha Ejection Calcs'!CE147,IF($B147="4",'Alpha Ejection Calcs'!DC147,-1))))</f>
        <v>0.6487617441313327</v>
      </c>
      <c r="AF147">
        <f>IF($B147="1",'Alpha Ejection Calcs'!AL147,IF('Alpha Ejection Compiler'!$B147="2",'Alpha Ejection Calcs'!BI147,IF($B147="3",'Alpha Ejection Calcs'!CF147,IF($B147="4",'Alpha Ejection Calcs'!DD147,-1))))</f>
        <v>0.90341617419224363</v>
      </c>
    </row>
    <row r="148" spans="1:32">
      <c r="A148" t="str">
        <f>'Picking Information'!E151</f>
        <v>sample name</v>
      </c>
      <c r="B148" s="457" t="str">
        <f>'Picking Information'!B151</f>
        <v>4</v>
      </c>
      <c r="C148" s="457"/>
      <c r="D148">
        <f>IF($B148="1",'Alpha Ejection Calcs'!M148,IF('Alpha Ejection Compiler'!$B148="2",'Alpha Ejection Calcs'!AO148,IF($B148="3",'Alpha Ejection Calcs'!BM148,IF($B148="4",'Alpha Ejection Calcs'!CJ148,-1))))</f>
        <v>279700.53837925155</v>
      </c>
      <c r="E148">
        <f>IF($B148="1",'Alpha Ejection Calcs'!S148,IF('Alpha Ejection Compiler'!$B148="2",'Alpha Ejection Calcs'!AP148,IF($B148="3",'Alpha Ejection Calcs'!BK148,IF($B148="4",'Alpha Ejection Calcs'!CH148,-1))))</f>
        <v>36.473074156562177</v>
      </c>
      <c r="F148"/>
      <c r="G148" s="459">
        <f t="shared" si="8"/>
        <v>8.9504172281360495E-7</v>
      </c>
      <c r="H148">
        <f>IF($B148="1",'Alpha Ejection Calcs'!T148,IF('Alpha Ejection Compiler'!$B148="2",'Alpha Ejection Calcs'!AQ148,IF($B148="3",'Alpha Ejection Calcs'!BN148,IF($B148="4",'Alpha Ejection Calcs'!CL148,-1))))</f>
        <v>0.63662546245111906</v>
      </c>
      <c r="I148">
        <f>IF($B148="1",'Alpha Ejection Calcs'!U148,IF('Alpha Ejection Compiler'!$B148="2",'Alpha Ejection Calcs'!AR148,IF($B148="3",'Alpha Ejection Calcs'!BO148,IF($B148="4",'Alpha Ejection Calcs'!CM148,-1))))</f>
        <v>0.58319411675377286</v>
      </c>
      <c r="J148">
        <f>IF($B148="1",'Alpha Ejection Calcs'!V148,IF('Alpha Ejection Compiler'!$B148="2",'Alpha Ejection Calcs'!AS148,IF($B148="3",'Alpha Ejection Calcs'!BP148,IF($B148="4",'Alpha Ejection Calcs'!CN148,-1))))</f>
        <v>0.57525580606267845</v>
      </c>
      <c r="K148">
        <f>IF($B148="1",'Alpha Ejection Calcs'!W148,IF('Alpha Ejection Compiler'!$B148="2",'Alpha Ejection Calcs'!AT148,IF($B148="3",'Alpha Ejection Calcs'!BQ148,IF($B148="4",'Alpha Ejection Calcs'!CO148,-1))))</f>
        <v>0.8803829323788831</v>
      </c>
      <c r="N148" s="459">
        <f t="shared" si="9"/>
        <v>1.3006075034635196E-6</v>
      </c>
      <c r="O148">
        <f>IF($B148="1",'Alpha Ejection Calcs'!Y148,IF('Alpha Ejection Compiler'!$B148="2",'Alpha Ejection Calcs'!AV148,IF($B148="3",'Alpha Ejection Calcs'!BS148,IF($B148="4",'Alpha Ejection Calcs'!CQ148,-1))))</f>
        <v>0.696238598905349</v>
      </c>
      <c r="P148">
        <f>IF($B148="1",'Alpha Ejection Calcs'!Z148,IF('Alpha Ejection Compiler'!$B148="2",'Alpha Ejection Calcs'!AW148,IF($B148="3",'Alpha Ejection Calcs'!BT148,IF($B148="4",'Alpha Ejection Calcs'!CR148,-1))))</f>
        <v>0.65039654526303547</v>
      </c>
      <c r="Q148">
        <f>IF($B148="1",'Alpha Ejection Calcs'!AA148,IF('Alpha Ejection Compiler'!$B148="2",'Alpha Ejection Calcs'!AX148,IF($B148="3",'Alpha Ejection Calcs'!BU148,IF($B148="4",'Alpha Ejection Calcs'!CS148,-1))))</f>
        <v>0.64350138870871343</v>
      </c>
      <c r="R148">
        <f>IF($B148="1",'Alpha Ejection Calcs'!AB148,IF('Alpha Ejection Compiler'!$B148="2",'Alpha Ejection Calcs'!AY148,IF($B148="3",'Alpha Ejection Calcs'!BV148,IF($B148="4",'Alpha Ejection Calcs'!CT148,-1))))</f>
        <v>0.90361551057880318</v>
      </c>
      <c r="U148" s="459">
        <f t="shared" si="10"/>
        <v>9.8734290047875788E-7</v>
      </c>
      <c r="V148">
        <f>IF($B148="1",'Alpha Ejection Calcs'!AD148,IF('Alpha Ejection Compiler'!$B148="2",'Alpha Ejection Calcs'!BA148,IF($B148="3",'Alpha Ejection Calcs'!BX148,IF($B148="4",'Alpha Ejection Calcs'!CV148,-1))))</f>
        <v>0.66114028275255876</v>
      </c>
      <c r="W148">
        <f>IF($B148="1",'Alpha Ejection Calcs'!AE148,IF('Alpha Ejection Compiler'!$B148="2",'Alpha Ejection Calcs'!BB148,IF($B148="3",'Alpha Ejection Calcs'!BY148,IF($B148="4",'Alpha Ejection Calcs'!CW148,-1))))</f>
        <v>0.61074389114078864</v>
      </c>
      <c r="X148">
        <f>IF($B148="1",'Alpha Ejection Calcs'!AF148,IF('Alpha Ejection Compiler'!$B148="2",'Alpha Ejection Calcs'!BC148,IF($B148="3",'Alpha Ejection Calcs'!BZ148,IF($B148="4",'Alpha Ejection Calcs'!CX148,-1))))</f>
        <v>0.60306894562696034</v>
      </c>
      <c r="Y148">
        <f>IF($B148="1",'Alpha Ejection Calcs'!AG148,IF('Alpha Ejection Compiler'!$B148="2",'Alpha Ejection Calcs'!BD148,IF($B148="3",'Alpha Ejection Calcs'!CA148,IF($B148="4",'Alpha Ejection Calcs'!CY148,-1))))</f>
        <v>0.88949550111769804</v>
      </c>
      <c r="AB148" s="459">
        <f t="shared" si="11"/>
        <v>1.188727288111819E-6</v>
      </c>
      <c r="AC148">
        <f>IF($B148="1",'Alpha Ejection Calcs'!AI148,IF('Alpha Ejection Compiler'!$B148="2",'Alpha Ejection Calcs'!BF148,IF($B148="3",'Alpha Ejection Calcs'!CC148,IF($B148="4",'Alpha Ejection Calcs'!DA148,-1))))</f>
        <v>0.70086853690259443</v>
      </c>
      <c r="AD148">
        <f>IF($B148="1",'Alpha Ejection Calcs'!AJ148,IF('Alpha Ejection Compiler'!$B148="2",'Alpha Ejection Calcs'!BG148,IF($B148="3",'Alpha Ejection Calcs'!CD148,IF($B148="4",'Alpha Ejection Calcs'!DB148,-1))))</f>
        <v>0.65567157414611876</v>
      </c>
      <c r="AE148">
        <f>IF($B148="1",'Alpha Ejection Calcs'!AK148,IF('Alpha Ejection Compiler'!$B148="2",'Alpha Ejection Calcs'!BH148,IF($B148="3",'Alpha Ejection Calcs'!CE148,IF($B148="4",'Alpha Ejection Calcs'!DC148,-1))))</f>
        <v>0.6487617441313327</v>
      </c>
      <c r="AF148">
        <f>IF($B148="1",'Alpha Ejection Calcs'!AL148,IF('Alpha Ejection Compiler'!$B148="2",'Alpha Ejection Calcs'!BI148,IF($B148="3",'Alpha Ejection Calcs'!CF148,IF($B148="4",'Alpha Ejection Calcs'!DD148,-1))))</f>
        <v>0.90341617419224363</v>
      </c>
    </row>
    <row r="149" spans="1:32">
      <c r="A149" t="str">
        <f>'Picking Information'!E152</f>
        <v>sample name</v>
      </c>
      <c r="B149" s="457" t="str">
        <f>'Picking Information'!B152</f>
        <v>4</v>
      </c>
      <c r="C149" s="457"/>
      <c r="D149">
        <f>IF($B149="1",'Alpha Ejection Calcs'!M149,IF('Alpha Ejection Compiler'!$B149="2",'Alpha Ejection Calcs'!AO149,IF($B149="3",'Alpha Ejection Calcs'!BM149,IF($B149="4",'Alpha Ejection Calcs'!CJ149,-1))))</f>
        <v>279700.53837925155</v>
      </c>
      <c r="E149">
        <f>IF($B149="1",'Alpha Ejection Calcs'!S149,IF('Alpha Ejection Compiler'!$B149="2",'Alpha Ejection Calcs'!AP149,IF($B149="3",'Alpha Ejection Calcs'!BK149,IF($B149="4",'Alpha Ejection Calcs'!CH149,-1))))</f>
        <v>36.473074156562177</v>
      </c>
      <c r="F149"/>
      <c r="G149" s="459">
        <f t="shared" si="8"/>
        <v>8.9504172281360495E-7</v>
      </c>
      <c r="H149">
        <f>IF($B149="1",'Alpha Ejection Calcs'!T149,IF('Alpha Ejection Compiler'!$B149="2",'Alpha Ejection Calcs'!AQ149,IF($B149="3",'Alpha Ejection Calcs'!BN149,IF($B149="4",'Alpha Ejection Calcs'!CL149,-1))))</f>
        <v>0.63662546245111906</v>
      </c>
      <c r="I149">
        <f>IF($B149="1",'Alpha Ejection Calcs'!U149,IF('Alpha Ejection Compiler'!$B149="2",'Alpha Ejection Calcs'!AR149,IF($B149="3",'Alpha Ejection Calcs'!BO149,IF($B149="4",'Alpha Ejection Calcs'!CM149,-1))))</f>
        <v>0.58319411675377286</v>
      </c>
      <c r="J149">
        <f>IF($B149="1",'Alpha Ejection Calcs'!V149,IF('Alpha Ejection Compiler'!$B149="2",'Alpha Ejection Calcs'!AS149,IF($B149="3",'Alpha Ejection Calcs'!BP149,IF($B149="4",'Alpha Ejection Calcs'!CN149,-1))))</f>
        <v>0.57525580606267845</v>
      </c>
      <c r="K149">
        <f>IF($B149="1",'Alpha Ejection Calcs'!W149,IF('Alpha Ejection Compiler'!$B149="2",'Alpha Ejection Calcs'!AT149,IF($B149="3",'Alpha Ejection Calcs'!BQ149,IF($B149="4",'Alpha Ejection Calcs'!CO149,-1))))</f>
        <v>0.8803829323788831</v>
      </c>
      <c r="N149" s="459">
        <f t="shared" si="9"/>
        <v>1.3006075034635196E-6</v>
      </c>
      <c r="O149">
        <f>IF($B149="1",'Alpha Ejection Calcs'!Y149,IF('Alpha Ejection Compiler'!$B149="2",'Alpha Ejection Calcs'!AV149,IF($B149="3",'Alpha Ejection Calcs'!BS149,IF($B149="4",'Alpha Ejection Calcs'!CQ149,-1))))</f>
        <v>0.696238598905349</v>
      </c>
      <c r="P149">
        <f>IF($B149="1",'Alpha Ejection Calcs'!Z149,IF('Alpha Ejection Compiler'!$B149="2",'Alpha Ejection Calcs'!AW149,IF($B149="3",'Alpha Ejection Calcs'!BT149,IF($B149="4",'Alpha Ejection Calcs'!CR149,-1))))</f>
        <v>0.65039654526303547</v>
      </c>
      <c r="Q149">
        <f>IF($B149="1",'Alpha Ejection Calcs'!AA149,IF('Alpha Ejection Compiler'!$B149="2",'Alpha Ejection Calcs'!AX149,IF($B149="3",'Alpha Ejection Calcs'!BU149,IF($B149="4",'Alpha Ejection Calcs'!CS149,-1))))</f>
        <v>0.64350138870871343</v>
      </c>
      <c r="R149">
        <f>IF($B149="1",'Alpha Ejection Calcs'!AB149,IF('Alpha Ejection Compiler'!$B149="2",'Alpha Ejection Calcs'!AY149,IF($B149="3",'Alpha Ejection Calcs'!BV149,IF($B149="4",'Alpha Ejection Calcs'!CT149,-1))))</f>
        <v>0.90361551057880318</v>
      </c>
      <c r="U149" s="459">
        <f t="shared" si="10"/>
        <v>9.8734290047875788E-7</v>
      </c>
      <c r="V149">
        <f>IF($B149="1",'Alpha Ejection Calcs'!AD149,IF('Alpha Ejection Compiler'!$B149="2",'Alpha Ejection Calcs'!BA149,IF($B149="3",'Alpha Ejection Calcs'!BX149,IF($B149="4",'Alpha Ejection Calcs'!CV149,-1))))</f>
        <v>0.66114028275255876</v>
      </c>
      <c r="W149">
        <f>IF($B149="1",'Alpha Ejection Calcs'!AE149,IF('Alpha Ejection Compiler'!$B149="2",'Alpha Ejection Calcs'!BB149,IF($B149="3",'Alpha Ejection Calcs'!BY149,IF($B149="4",'Alpha Ejection Calcs'!CW149,-1))))</f>
        <v>0.61074389114078864</v>
      </c>
      <c r="X149">
        <f>IF($B149="1",'Alpha Ejection Calcs'!AF149,IF('Alpha Ejection Compiler'!$B149="2",'Alpha Ejection Calcs'!BC149,IF($B149="3",'Alpha Ejection Calcs'!BZ149,IF($B149="4",'Alpha Ejection Calcs'!CX149,-1))))</f>
        <v>0.60306894562696034</v>
      </c>
      <c r="Y149">
        <f>IF($B149="1",'Alpha Ejection Calcs'!AG149,IF('Alpha Ejection Compiler'!$B149="2",'Alpha Ejection Calcs'!BD149,IF($B149="3",'Alpha Ejection Calcs'!CA149,IF($B149="4",'Alpha Ejection Calcs'!CY149,-1))))</f>
        <v>0.88949550111769804</v>
      </c>
      <c r="AB149" s="459">
        <f t="shared" si="11"/>
        <v>1.188727288111819E-6</v>
      </c>
      <c r="AC149">
        <f>IF($B149="1",'Alpha Ejection Calcs'!AI149,IF('Alpha Ejection Compiler'!$B149="2",'Alpha Ejection Calcs'!BF149,IF($B149="3",'Alpha Ejection Calcs'!CC149,IF($B149="4",'Alpha Ejection Calcs'!DA149,-1))))</f>
        <v>0.70086853690259443</v>
      </c>
      <c r="AD149">
        <f>IF($B149="1",'Alpha Ejection Calcs'!AJ149,IF('Alpha Ejection Compiler'!$B149="2",'Alpha Ejection Calcs'!BG149,IF($B149="3",'Alpha Ejection Calcs'!CD149,IF($B149="4",'Alpha Ejection Calcs'!DB149,-1))))</f>
        <v>0.65567157414611876</v>
      </c>
      <c r="AE149">
        <f>IF($B149="1",'Alpha Ejection Calcs'!AK149,IF('Alpha Ejection Compiler'!$B149="2",'Alpha Ejection Calcs'!BH149,IF($B149="3",'Alpha Ejection Calcs'!CE149,IF($B149="4",'Alpha Ejection Calcs'!DC149,-1))))</f>
        <v>0.6487617441313327</v>
      </c>
      <c r="AF149">
        <f>IF($B149="1",'Alpha Ejection Calcs'!AL149,IF('Alpha Ejection Compiler'!$B149="2",'Alpha Ejection Calcs'!BI149,IF($B149="3",'Alpha Ejection Calcs'!CF149,IF($B149="4",'Alpha Ejection Calcs'!DD149,-1))))</f>
        <v>0.90341617419224363</v>
      </c>
    </row>
    <row r="150" spans="1:32">
      <c r="A150" t="str">
        <f>'Picking Information'!E153</f>
        <v>sample name</v>
      </c>
      <c r="B150" s="457" t="str">
        <f>'Picking Information'!B153</f>
        <v>4</v>
      </c>
      <c r="C150" s="457"/>
      <c r="D150">
        <f>IF($B150="1",'Alpha Ejection Calcs'!M150,IF('Alpha Ejection Compiler'!$B150="2",'Alpha Ejection Calcs'!AO150,IF($B150="3",'Alpha Ejection Calcs'!BM150,IF($B150="4",'Alpha Ejection Calcs'!CJ150,-1))))</f>
        <v>279700.53837925155</v>
      </c>
      <c r="E150">
        <f>IF($B150="1",'Alpha Ejection Calcs'!S150,IF('Alpha Ejection Compiler'!$B150="2",'Alpha Ejection Calcs'!AP150,IF($B150="3",'Alpha Ejection Calcs'!BK150,IF($B150="4",'Alpha Ejection Calcs'!CH150,-1))))</f>
        <v>36.473074156562177</v>
      </c>
      <c r="F150"/>
      <c r="G150" s="459">
        <f t="shared" si="8"/>
        <v>8.9504172281360495E-7</v>
      </c>
      <c r="H150">
        <f>IF($B150="1",'Alpha Ejection Calcs'!T150,IF('Alpha Ejection Compiler'!$B150="2",'Alpha Ejection Calcs'!AQ150,IF($B150="3",'Alpha Ejection Calcs'!BN150,IF($B150="4",'Alpha Ejection Calcs'!CL150,-1))))</f>
        <v>0.63662546245111906</v>
      </c>
      <c r="I150">
        <f>IF($B150="1",'Alpha Ejection Calcs'!U150,IF('Alpha Ejection Compiler'!$B150="2",'Alpha Ejection Calcs'!AR150,IF($B150="3",'Alpha Ejection Calcs'!BO150,IF($B150="4",'Alpha Ejection Calcs'!CM150,-1))))</f>
        <v>0.58319411675377286</v>
      </c>
      <c r="J150">
        <f>IF($B150="1",'Alpha Ejection Calcs'!V150,IF('Alpha Ejection Compiler'!$B150="2",'Alpha Ejection Calcs'!AS150,IF($B150="3",'Alpha Ejection Calcs'!BP150,IF($B150="4",'Alpha Ejection Calcs'!CN150,-1))))</f>
        <v>0.57525580606267845</v>
      </c>
      <c r="K150">
        <f>IF($B150="1",'Alpha Ejection Calcs'!W150,IF('Alpha Ejection Compiler'!$B150="2",'Alpha Ejection Calcs'!AT150,IF($B150="3",'Alpha Ejection Calcs'!BQ150,IF($B150="4",'Alpha Ejection Calcs'!CO150,-1))))</f>
        <v>0.8803829323788831</v>
      </c>
      <c r="N150" s="459">
        <f t="shared" si="9"/>
        <v>1.3006075034635196E-6</v>
      </c>
      <c r="O150">
        <f>IF($B150="1",'Alpha Ejection Calcs'!Y150,IF('Alpha Ejection Compiler'!$B150="2",'Alpha Ejection Calcs'!AV150,IF($B150="3",'Alpha Ejection Calcs'!BS150,IF($B150="4",'Alpha Ejection Calcs'!CQ150,-1))))</f>
        <v>0.696238598905349</v>
      </c>
      <c r="P150">
        <f>IF($B150="1",'Alpha Ejection Calcs'!Z150,IF('Alpha Ejection Compiler'!$B150="2",'Alpha Ejection Calcs'!AW150,IF($B150="3",'Alpha Ejection Calcs'!BT150,IF($B150="4",'Alpha Ejection Calcs'!CR150,-1))))</f>
        <v>0.65039654526303547</v>
      </c>
      <c r="Q150">
        <f>IF($B150="1",'Alpha Ejection Calcs'!AA150,IF('Alpha Ejection Compiler'!$B150="2",'Alpha Ejection Calcs'!AX150,IF($B150="3",'Alpha Ejection Calcs'!BU150,IF($B150="4",'Alpha Ejection Calcs'!CS150,-1))))</f>
        <v>0.64350138870871343</v>
      </c>
      <c r="R150">
        <f>IF($B150="1",'Alpha Ejection Calcs'!AB150,IF('Alpha Ejection Compiler'!$B150="2",'Alpha Ejection Calcs'!AY150,IF($B150="3",'Alpha Ejection Calcs'!BV150,IF($B150="4",'Alpha Ejection Calcs'!CT150,-1))))</f>
        <v>0.90361551057880318</v>
      </c>
      <c r="U150" s="459">
        <f t="shared" si="10"/>
        <v>9.8734290047875788E-7</v>
      </c>
      <c r="V150">
        <f>IF($B150="1",'Alpha Ejection Calcs'!AD150,IF('Alpha Ejection Compiler'!$B150="2",'Alpha Ejection Calcs'!BA150,IF($B150="3",'Alpha Ejection Calcs'!BX150,IF($B150="4",'Alpha Ejection Calcs'!CV150,-1))))</f>
        <v>0.66114028275255876</v>
      </c>
      <c r="W150">
        <f>IF($B150="1",'Alpha Ejection Calcs'!AE150,IF('Alpha Ejection Compiler'!$B150="2",'Alpha Ejection Calcs'!BB150,IF($B150="3",'Alpha Ejection Calcs'!BY150,IF($B150="4",'Alpha Ejection Calcs'!CW150,-1))))</f>
        <v>0.61074389114078864</v>
      </c>
      <c r="X150">
        <f>IF($B150="1",'Alpha Ejection Calcs'!AF150,IF('Alpha Ejection Compiler'!$B150="2",'Alpha Ejection Calcs'!BC150,IF($B150="3",'Alpha Ejection Calcs'!BZ150,IF($B150="4",'Alpha Ejection Calcs'!CX150,-1))))</f>
        <v>0.60306894562696034</v>
      </c>
      <c r="Y150">
        <f>IF($B150="1",'Alpha Ejection Calcs'!AG150,IF('Alpha Ejection Compiler'!$B150="2",'Alpha Ejection Calcs'!BD150,IF($B150="3",'Alpha Ejection Calcs'!CA150,IF($B150="4",'Alpha Ejection Calcs'!CY150,-1))))</f>
        <v>0.88949550111769804</v>
      </c>
      <c r="AB150" s="459">
        <f t="shared" si="11"/>
        <v>1.188727288111819E-6</v>
      </c>
      <c r="AC150">
        <f>IF($B150="1",'Alpha Ejection Calcs'!AI150,IF('Alpha Ejection Compiler'!$B150="2",'Alpha Ejection Calcs'!BF150,IF($B150="3",'Alpha Ejection Calcs'!CC150,IF($B150="4",'Alpha Ejection Calcs'!DA150,-1))))</f>
        <v>0.70086853690259443</v>
      </c>
      <c r="AD150">
        <f>IF($B150="1",'Alpha Ejection Calcs'!AJ150,IF('Alpha Ejection Compiler'!$B150="2",'Alpha Ejection Calcs'!BG150,IF($B150="3",'Alpha Ejection Calcs'!CD150,IF($B150="4",'Alpha Ejection Calcs'!DB150,-1))))</f>
        <v>0.65567157414611876</v>
      </c>
      <c r="AE150">
        <f>IF($B150="1",'Alpha Ejection Calcs'!AK150,IF('Alpha Ejection Compiler'!$B150="2",'Alpha Ejection Calcs'!BH150,IF($B150="3",'Alpha Ejection Calcs'!CE150,IF($B150="4",'Alpha Ejection Calcs'!DC150,-1))))</f>
        <v>0.6487617441313327</v>
      </c>
      <c r="AF150">
        <f>IF($B150="1",'Alpha Ejection Calcs'!AL150,IF('Alpha Ejection Compiler'!$B150="2",'Alpha Ejection Calcs'!BI150,IF($B150="3",'Alpha Ejection Calcs'!CF150,IF($B150="4",'Alpha Ejection Calcs'!DD150,-1))))</f>
        <v>0.90341617419224363</v>
      </c>
    </row>
    <row r="151" spans="1:32">
      <c r="A151" t="str">
        <f>'Picking Information'!E154</f>
        <v>sample name</v>
      </c>
      <c r="B151" s="457" t="str">
        <f>'Picking Information'!B154</f>
        <v>4</v>
      </c>
      <c r="C151" s="457"/>
      <c r="D151">
        <f>IF($B151="1",'Alpha Ejection Calcs'!M151,IF('Alpha Ejection Compiler'!$B151="2",'Alpha Ejection Calcs'!AO151,IF($B151="3",'Alpha Ejection Calcs'!BM151,IF($B151="4",'Alpha Ejection Calcs'!CJ151,-1))))</f>
        <v>279700.53837925155</v>
      </c>
      <c r="E151">
        <f>IF($B151="1",'Alpha Ejection Calcs'!S151,IF('Alpha Ejection Compiler'!$B151="2",'Alpha Ejection Calcs'!AP151,IF($B151="3",'Alpha Ejection Calcs'!BK151,IF($B151="4",'Alpha Ejection Calcs'!CH151,-1))))</f>
        <v>36.473074156562177</v>
      </c>
      <c r="F151"/>
      <c r="G151" s="459">
        <f t="shared" si="8"/>
        <v>8.9504172281360495E-7</v>
      </c>
      <c r="H151">
        <f>IF($B151="1",'Alpha Ejection Calcs'!T151,IF('Alpha Ejection Compiler'!$B151="2",'Alpha Ejection Calcs'!AQ151,IF($B151="3",'Alpha Ejection Calcs'!BN151,IF($B151="4",'Alpha Ejection Calcs'!CL151,-1))))</f>
        <v>0.63662546245111906</v>
      </c>
      <c r="I151">
        <f>IF($B151="1",'Alpha Ejection Calcs'!U151,IF('Alpha Ejection Compiler'!$B151="2",'Alpha Ejection Calcs'!AR151,IF($B151="3",'Alpha Ejection Calcs'!BO151,IF($B151="4",'Alpha Ejection Calcs'!CM151,-1))))</f>
        <v>0.58319411675377286</v>
      </c>
      <c r="J151">
        <f>IF($B151="1",'Alpha Ejection Calcs'!V151,IF('Alpha Ejection Compiler'!$B151="2",'Alpha Ejection Calcs'!AS151,IF($B151="3",'Alpha Ejection Calcs'!BP151,IF($B151="4",'Alpha Ejection Calcs'!CN151,-1))))</f>
        <v>0.57525580606267845</v>
      </c>
      <c r="K151">
        <f>IF($B151="1",'Alpha Ejection Calcs'!W151,IF('Alpha Ejection Compiler'!$B151="2",'Alpha Ejection Calcs'!AT151,IF($B151="3",'Alpha Ejection Calcs'!BQ151,IF($B151="4",'Alpha Ejection Calcs'!CO151,-1))))</f>
        <v>0.8803829323788831</v>
      </c>
      <c r="N151" s="459">
        <f t="shared" si="9"/>
        <v>1.3006075034635196E-6</v>
      </c>
      <c r="O151">
        <f>IF($B151="1",'Alpha Ejection Calcs'!Y151,IF('Alpha Ejection Compiler'!$B151="2",'Alpha Ejection Calcs'!AV151,IF($B151="3",'Alpha Ejection Calcs'!BS151,IF($B151="4",'Alpha Ejection Calcs'!CQ151,-1))))</f>
        <v>0.696238598905349</v>
      </c>
      <c r="P151">
        <f>IF($B151="1",'Alpha Ejection Calcs'!Z151,IF('Alpha Ejection Compiler'!$B151="2",'Alpha Ejection Calcs'!AW151,IF($B151="3",'Alpha Ejection Calcs'!BT151,IF($B151="4",'Alpha Ejection Calcs'!CR151,-1))))</f>
        <v>0.65039654526303547</v>
      </c>
      <c r="Q151">
        <f>IF($B151="1",'Alpha Ejection Calcs'!AA151,IF('Alpha Ejection Compiler'!$B151="2",'Alpha Ejection Calcs'!AX151,IF($B151="3",'Alpha Ejection Calcs'!BU151,IF($B151="4",'Alpha Ejection Calcs'!CS151,-1))))</f>
        <v>0.64350138870871343</v>
      </c>
      <c r="R151">
        <f>IF($B151="1",'Alpha Ejection Calcs'!AB151,IF('Alpha Ejection Compiler'!$B151="2",'Alpha Ejection Calcs'!AY151,IF($B151="3",'Alpha Ejection Calcs'!BV151,IF($B151="4",'Alpha Ejection Calcs'!CT151,-1))))</f>
        <v>0.90361551057880318</v>
      </c>
      <c r="U151" s="459">
        <f t="shared" si="10"/>
        <v>9.8734290047875788E-7</v>
      </c>
      <c r="V151">
        <f>IF($B151="1",'Alpha Ejection Calcs'!AD151,IF('Alpha Ejection Compiler'!$B151="2",'Alpha Ejection Calcs'!BA151,IF($B151="3",'Alpha Ejection Calcs'!BX151,IF($B151="4",'Alpha Ejection Calcs'!CV151,-1))))</f>
        <v>0.66114028275255876</v>
      </c>
      <c r="W151">
        <f>IF($B151="1",'Alpha Ejection Calcs'!AE151,IF('Alpha Ejection Compiler'!$B151="2",'Alpha Ejection Calcs'!BB151,IF($B151="3",'Alpha Ejection Calcs'!BY151,IF($B151="4",'Alpha Ejection Calcs'!CW151,-1))))</f>
        <v>0.61074389114078864</v>
      </c>
      <c r="X151">
        <f>IF($B151="1",'Alpha Ejection Calcs'!AF151,IF('Alpha Ejection Compiler'!$B151="2",'Alpha Ejection Calcs'!BC151,IF($B151="3",'Alpha Ejection Calcs'!BZ151,IF($B151="4",'Alpha Ejection Calcs'!CX151,-1))))</f>
        <v>0.60306894562696034</v>
      </c>
      <c r="Y151">
        <f>IF($B151="1",'Alpha Ejection Calcs'!AG151,IF('Alpha Ejection Compiler'!$B151="2",'Alpha Ejection Calcs'!BD151,IF($B151="3",'Alpha Ejection Calcs'!CA151,IF($B151="4",'Alpha Ejection Calcs'!CY151,-1))))</f>
        <v>0.88949550111769804</v>
      </c>
      <c r="AB151" s="459">
        <f t="shared" si="11"/>
        <v>1.188727288111819E-6</v>
      </c>
      <c r="AC151">
        <f>IF($B151="1",'Alpha Ejection Calcs'!AI151,IF('Alpha Ejection Compiler'!$B151="2",'Alpha Ejection Calcs'!BF151,IF($B151="3",'Alpha Ejection Calcs'!CC151,IF($B151="4",'Alpha Ejection Calcs'!DA151,-1))))</f>
        <v>0.70086853690259443</v>
      </c>
      <c r="AD151">
        <f>IF($B151="1",'Alpha Ejection Calcs'!AJ151,IF('Alpha Ejection Compiler'!$B151="2",'Alpha Ejection Calcs'!BG151,IF($B151="3",'Alpha Ejection Calcs'!CD151,IF($B151="4",'Alpha Ejection Calcs'!DB151,-1))))</f>
        <v>0.65567157414611876</v>
      </c>
      <c r="AE151">
        <f>IF($B151="1",'Alpha Ejection Calcs'!AK151,IF('Alpha Ejection Compiler'!$B151="2",'Alpha Ejection Calcs'!BH151,IF($B151="3",'Alpha Ejection Calcs'!CE151,IF($B151="4",'Alpha Ejection Calcs'!DC151,-1))))</f>
        <v>0.6487617441313327</v>
      </c>
      <c r="AF151">
        <f>IF($B151="1",'Alpha Ejection Calcs'!AL151,IF('Alpha Ejection Compiler'!$B151="2",'Alpha Ejection Calcs'!BI151,IF($B151="3",'Alpha Ejection Calcs'!CF151,IF($B151="4",'Alpha Ejection Calcs'!DD151,-1))))</f>
        <v>0.90341617419224363</v>
      </c>
    </row>
    <row r="152" spans="1:32">
      <c r="A152">
        <f>'Picking Information'!E155</f>
        <v>0</v>
      </c>
      <c r="B152" s="457">
        <f>'Picking Information'!B155</f>
        <v>0</v>
      </c>
      <c r="C152" s="457"/>
      <c r="D152">
        <f>IF($B152="1",'Alpha Ejection Calcs'!M152,IF('Alpha Ejection Compiler'!$B152="2",'Alpha Ejection Calcs'!AO152,IF($B152="3",'Alpha Ejection Calcs'!BM152,IF($B152="4",'Alpha Ejection Calcs'!CJ152,-1))))</f>
        <v>-1</v>
      </c>
      <c r="E152">
        <f>IF($B152="1",'Alpha Ejection Calcs'!S152,IF('Alpha Ejection Compiler'!$B152="2",'Alpha Ejection Calcs'!AP152,IF($B152="3",'Alpha Ejection Calcs'!BK152,IF($B152="4",'Alpha Ejection Calcs'!CH152,-1))))</f>
        <v>-1</v>
      </c>
      <c r="F152"/>
      <c r="G152" s="459">
        <f t="shared" si="8"/>
        <v>-3.2000000000000001E-12</v>
      </c>
      <c r="H152">
        <f>IF($B152="1",'Alpha Ejection Calcs'!T152,IF('Alpha Ejection Compiler'!$B152="2",'Alpha Ejection Calcs'!AQ152,IF($B152="3",'Alpha Ejection Calcs'!BN152,IF($B152="4",'Alpha Ejection Calcs'!CL152,-1))))</f>
        <v>-1</v>
      </c>
      <c r="I152">
        <f>IF($B152="1",'Alpha Ejection Calcs'!U152,IF('Alpha Ejection Compiler'!$B152="2",'Alpha Ejection Calcs'!AR152,IF($B152="3",'Alpha Ejection Calcs'!BO152,IF($B152="4",'Alpha Ejection Calcs'!CM152,-1))))</f>
        <v>-1</v>
      </c>
      <c r="J152">
        <f>IF($B152="1",'Alpha Ejection Calcs'!V152,IF('Alpha Ejection Compiler'!$B152="2",'Alpha Ejection Calcs'!AS152,IF($B152="3",'Alpha Ejection Calcs'!BP152,IF($B152="4",'Alpha Ejection Calcs'!CN152,-1))))</f>
        <v>-1</v>
      </c>
      <c r="K152">
        <f>IF($B152="1",'Alpha Ejection Calcs'!W152,IF('Alpha Ejection Compiler'!$B152="2",'Alpha Ejection Calcs'!AT152,IF($B152="3",'Alpha Ejection Calcs'!BQ152,IF($B152="4",'Alpha Ejection Calcs'!CO152,-1))))</f>
        <v>-1</v>
      </c>
      <c r="N152" s="459">
        <f t="shared" si="9"/>
        <v>-4.6500000000000006E-12</v>
      </c>
      <c r="O152">
        <f>IF($B152="1",'Alpha Ejection Calcs'!Y152,IF('Alpha Ejection Compiler'!$B152="2",'Alpha Ejection Calcs'!AV152,IF($B152="3",'Alpha Ejection Calcs'!BS152,IF($B152="4",'Alpha Ejection Calcs'!CQ152,-1))))</f>
        <v>-1</v>
      </c>
      <c r="P152">
        <f>IF($B152="1",'Alpha Ejection Calcs'!Z152,IF('Alpha Ejection Compiler'!$B152="2",'Alpha Ejection Calcs'!AW152,IF($B152="3",'Alpha Ejection Calcs'!BT152,IF($B152="4",'Alpha Ejection Calcs'!CR152,-1))))</f>
        <v>-1</v>
      </c>
      <c r="Q152">
        <f>IF($B152="1",'Alpha Ejection Calcs'!AA152,IF('Alpha Ejection Compiler'!$B152="2",'Alpha Ejection Calcs'!AX152,IF($B152="3",'Alpha Ejection Calcs'!BU152,IF($B152="4",'Alpha Ejection Calcs'!CS152,-1))))</f>
        <v>-1</v>
      </c>
      <c r="R152">
        <f>IF($B152="1",'Alpha Ejection Calcs'!AB152,IF('Alpha Ejection Compiler'!$B152="2",'Alpha Ejection Calcs'!AY152,IF($B152="3",'Alpha Ejection Calcs'!BV152,IF($B152="4",'Alpha Ejection Calcs'!CT152,-1))))</f>
        <v>-1</v>
      </c>
      <c r="U152" s="459">
        <f t="shared" si="10"/>
        <v>-3.5299999999999997E-12</v>
      </c>
      <c r="V152">
        <f>IF($B152="1",'Alpha Ejection Calcs'!AD152,IF('Alpha Ejection Compiler'!$B152="2",'Alpha Ejection Calcs'!BA152,IF($B152="3",'Alpha Ejection Calcs'!BX152,IF($B152="4",'Alpha Ejection Calcs'!CV152,-1))))</f>
        <v>-1</v>
      </c>
      <c r="W152">
        <f>IF($B152="1",'Alpha Ejection Calcs'!AE152,IF('Alpha Ejection Compiler'!$B152="2",'Alpha Ejection Calcs'!BB152,IF($B152="3",'Alpha Ejection Calcs'!BY152,IF($B152="4",'Alpha Ejection Calcs'!CW152,-1))))</f>
        <v>-1</v>
      </c>
      <c r="X152">
        <f>IF($B152="1",'Alpha Ejection Calcs'!AF152,IF('Alpha Ejection Compiler'!$B152="2",'Alpha Ejection Calcs'!BC152,IF($B152="3",'Alpha Ejection Calcs'!BZ152,IF($B152="4",'Alpha Ejection Calcs'!CX152,-1))))</f>
        <v>-1</v>
      </c>
      <c r="Y152">
        <f>IF($B152="1",'Alpha Ejection Calcs'!AG152,IF('Alpha Ejection Compiler'!$B152="2",'Alpha Ejection Calcs'!BD152,IF($B152="3",'Alpha Ejection Calcs'!CA152,IF($B152="4",'Alpha Ejection Calcs'!CY152,-1))))</f>
        <v>-1</v>
      </c>
      <c r="AB152" s="459">
        <f t="shared" si="11"/>
        <v>-4.2499999999999999E-12</v>
      </c>
      <c r="AC152">
        <f>IF($B152="1",'Alpha Ejection Calcs'!AI152,IF('Alpha Ejection Compiler'!$B152="2",'Alpha Ejection Calcs'!BF152,IF($B152="3",'Alpha Ejection Calcs'!CC152,IF($B152="4",'Alpha Ejection Calcs'!DA152,-1))))</f>
        <v>-1</v>
      </c>
      <c r="AD152">
        <f>IF($B152="1",'Alpha Ejection Calcs'!AJ152,IF('Alpha Ejection Compiler'!$B152="2",'Alpha Ejection Calcs'!BG152,IF($B152="3",'Alpha Ejection Calcs'!CD152,IF($B152="4",'Alpha Ejection Calcs'!DB152,-1))))</f>
        <v>-1</v>
      </c>
      <c r="AE152">
        <f>IF($B152="1",'Alpha Ejection Calcs'!AK152,IF('Alpha Ejection Compiler'!$B152="2",'Alpha Ejection Calcs'!BH152,IF($B152="3",'Alpha Ejection Calcs'!CE152,IF($B152="4",'Alpha Ejection Calcs'!DC152,-1))))</f>
        <v>-1</v>
      </c>
      <c r="AF152">
        <f>IF($B152="1",'Alpha Ejection Calcs'!AL152,IF('Alpha Ejection Compiler'!$B152="2",'Alpha Ejection Calcs'!BI152,IF($B152="3",'Alpha Ejection Calcs'!CF152,IF($B152="4",'Alpha Ejection Calcs'!DD152,-1))))</f>
        <v>-1</v>
      </c>
    </row>
    <row r="153" spans="1:32">
      <c r="A153">
        <f>'Picking Information'!E156</f>
        <v>0</v>
      </c>
      <c r="B153" s="457">
        <f>'Picking Information'!B156</f>
        <v>0</v>
      </c>
      <c r="C153" s="457"/>
      <c r="D153">
        <f>IF($B153="1",'Alpha Ejection Calcs'!M153,IF('Alpha Ejection Compiler'!$B153="2",'Alpha Ejection Calcs'!AO153,IF($B153="3",'Alpha Ejection Calcs'!BM153,IF($B153="4",'Alpha Ejection Calcs'!CJ153,-1))))</f>
        <v>-1</v>
      </c>
      <c r="E153">
        <f>IF($B153="1",'Alpha Ejection Calcs'!S153,IF('Alpha Ejection Compiler'!$B153="2",'Alpha Ejection Calcs'!AP153,IF($B153="3",'Alpha Ejection Calcs'!BK153,IF($B153="4",'Alpha Ejection Calcs'!CH153,-1))))</f>
        <v>-1</v>
      </c>
      <c r="F153"/>
      <c r="G153" s="459">
        <f t="shared" si="8"/>
        <v>-3.2000000000000001E-12</v>
      </c>
      <c r="H153">
        <f>IF($B153="1",'Alpha Ejection Calcs'!T153,IF('Alpha Ejection Compiler'!$B153="2",'Alpha Ejection Calcs'!AQ153,IF($B153="3",'Alpha Ejection Calcs'!BN153,IF($B153="4",'Alpha Ejection Calcs'!CL153,-1))))</f>
        <v>-1</v>
      </c>
      <c r="I153">
        <f>IF($B153="1",'Alpha Ejection Calcs'!U153,IF('Alpha Ejection Compiler'!$B153="2",'Alpha Ejection Calcs'!AR153,IF($B153="3",'Alpha Ejection Calcs'!BO153,IF($B153="4",'Alpha Ejection Calcs'!CM153,-1))))</f>
        <v>-1</v>
      </c>
      <c r="J153">
        <f>IF($B153="1",'Alpha Ejection Calcs'!V153,IF('Alpha Ejection Compiler'!$B153="2",'Alpha Ejection Calcs'!AS153,IF($B153="3",'Alpha Ejection Calcs'!BP153,IF($B153="4",'Alpha Ejection Calcs'!CN153,-1))))</f>
        <v>-1</v>
      </c>
      <c r="K153">
        <f>IF($B153="1",'Alpha Ejection Calcs'!W153,IF('Alpha Ejection Compiler'!$B153="2",'Alpha Ejection Calcs'!AT153,IF($B153="3",'Alpha Ejection Calcs'!BQ153,IF($B153="4",'Alpha Ejection Calcs'!CO153,-1))))</f>
        <v>-1</v>
      </c>
      <c r="N153" s="459">
        <f t="shared" si="9"/>
        <v>-4.6500000000000006E-12</v>
      </c>
      <c r="O153">
        <f>IF($B153="1",'Alpha Ejection Calcs'!Y153,IF('Alpha Ejection Compiler'!$B153="2",'Alpha Ejection Calcs'!AV153,IF($B153="3",'Alpha Ejection Calcs'!BS153,IF($B153="4",'Alpha Ejection Calcs'!CQ153,-1))))</f>
        <v>-1</v>
      </c>
      <c r="P153">
        <f>IF($B153="1",'Alpha Ejection Calcs'!Z153,IF('Alpha Ejection Compiler'!$B153="2",'Alpha Ejection Calcs'!AW153,IF($B153="3",'Alpha Ejection Calcs'!BT153,IF($B153="4",'Alpha Ejection Calcs'!CR153,-1))))</f>
        <v>-1</v>
      </c>
      <c r="Q153">
        <f>IF($B153="1",'Alpha Ejection Calcs'!AA153,IF('Alpha Ejection Compiler'!$B153="2",'Alpha Ejection Calcs'!AX153,IF($B153="3",'Alpha Ejection Calcs'!BU153,IF($B153="4",'Alpha Ejection Calcs'!CS153,-1))))</f>
        <v>-1</v>
      </c>
      <c r="R153">
        <f>IF($B153="1",'Alpha Ejection Calcs'!AB153,IF('Alpha Ejection Compiler'!$B153="2",'Alpha Ejection Calcs'!AY153,IF($B153="3",'Alpha Ejection Calcs'!BV153,IF($B153="4",'Alpha Ejection Calcs'!CT153,-1))))</f>
        <v>-1</v>
      </c>
      <c r="U153" s="459">
        <f t="shared" si="10"/>
        <v>-3.5299999999999997E-12</v>
      </c>
      <c r="V153">
        <f>IF($B153="1",'Alpha Ejection Calcs'!AD153,IF('Alpha Ejection Compiler'!$B153="2",'Alpha Ejection Calcs'!BA153,IF($B153="3",'Alpha Ejection Calcs'!BX153,IF($B153="4",'Alpha Ejection Calcs'!CV153,-1))))</f>
        <v>-1</v>
      </c>
      <c r="W153">
        <f>IF($B153="1",'Alpha Ejection Calcs'!AE153,IF('Alpha Ejection Compiler'!$B153="2",'Alpha Ejection Calcs'!BB153,IF($B153="3",'Alpha Ejection Calcs'!BY153,IF($B153="4",'Alpha Ejection Calcs'!CW153,-1))))</f>
        <v>-1</v>
      </c>
      <c r="X153">
        <f>IF($B153="1",'Alpha Ejection Calcs'!AF153,IF('Alpha Ejection Compiler'!$B153="2",'Alpha Ejection Calcs'!BC153,IF($B153="3",'Alpha Ejection Calcs'!BZ153,IF($B153="4",'Alpha Ejection Calcs'!CX153,-1))))</f>
        <v>-1</v>
      </c>
      <c r="Y153">
        <f>IF($B153="1",'Alpha Ejection Calcs'!AG153,IF('Alpha Ejection Compiler'!$B153="2",'Alpha Ejection Calcs'!BD153,IF($B153="3",'Alpha Ejection Calcs'!CA153,IF($B153="4",'Alpha Ejection Calcs'!CY153,-1))))</f>
        <v>-1</v>
      </c>
      <c r="AB153" s="459">
        <f t="shared" si="11"/>
        <v>-4.2499999999999999E-12</v>
      </c>
      <c r="AC153">
        <f>IF($B153="1",'Alpha Ejection Calcs'!AI153,IF('Alpha Ejection Compiler'!$B153="2",'Alpha Ejection Calcs'!BF153,IF($B153="3",'Alpha Ejection Calcs'!CC153,IF($B153="4",'Alpha Ejection Calcs'!DA153,-1))))</f>
        <v>-1</v>
      </c>
      <c r="AD153">
        <f>IF($B153="1",'Alpha Ejection Calcs'!AJ153,IF('Alpha Ejection Compiler'!$B153="2",'Alpha Ejection Calcs'!BG153,IF($B153="3",'Alpha Ejection Calcs'!CD153,IF($B153="4",'Alpha Ejection Calcs'!DB153,-1))))</f>
        <v>-1</v>
      </c>
      <c r="AE153">
        <f>IF($B153="1",'Alpha Ejection Calcs'!AK153,IF('Alpha Ejection Compiler'!$B153="2",'Alpha Ejection Calcs'!BH153,IF($B153="3",'Alpha Ejection Calcs'!CE153,IF($B153="4",'Alpha Ejection Calcs'!DC153,-1))))</f>
        <v>-1</v>
      </c>
      <c r="AF153">
        <f>IF($B153="1",'Alpha Ejection Calcs'!AL153,IF('Alpha Ejection Compiler'!$B153="2",'Alpha Ejection Calcs'!BI153,IF($B153="3",'Alpha Ejection Calcs'!CF153,IF($B153="4",'Alpha Ejection Calcs'!DD153,-1))))</f>
        <v>-1</v>
      </c>
    </row>
    <row r="154" spans="1:32">
      <c r="A154">
        <f>'Picking Information'!E157</f>
        <v>0</v>
      </c>
      <c r="B154" s="457">
        <f>'Picking Information'!B157</f>
        <v>0</v>
      </c>
      <c r="C154" s="457"/>
      <c r="D154">
        <f>IF($B154="1",'Alpha Ejection Calcs'!M154,IF('Alpha Ejection Compiler'!$B154="2",'Alpha Ejection Calcs'!AO154,IF($B154="3",'Alpha Ejection Calcs'!BM154,IF($B154="4",'Alpha Ejection Calcs'!CJ154,-1))))</f>
        <v>-1</v>
      </c>
      <c r="E154">
        <f>IF($B154="1",'Alpha Ejection Calcs'!S154,IF('Alpha Ejection Compiler'!$B154="2",'Alpha Ejection Calcs'!AP154,IF($B154="3",'Alpha Ejection Calcs'!BK154,IF($B154="4",'Alpha Ejection Calcs'!CH154,-1))))</f>
        <v>-1</v>
      </c>
      <c r="F154"/>
      <c r="G154" s="459">
        <f t="shared" si="8"/>
        <v>-3.2000000000000001E-12</v>
      </c>
      <c r="H154">
        <f>IF($B154="1",'Alpha Ejection Calcs'!T154,IF('Alpha Ejection Compiler'!$B154="2",'Alpha Ejection Calcs'!AQ154,IF($B154="3",'Alpha Ejection Calcs'!BN154,IF($B154="4",'Alpha Ejection Calcs'!CL154,-1))))</f>
        <v>-1</v>
      </c>
      <c r="I154">
        <f>IF($B154="1",'Alpha Ejection Calcs'!U154,IF('Alpha Ejection Compiler'!$B154="2",'Alpha Ejection Calcs'!AR154,IF($B154="3",'Alpha Ejection Calcs'!BO154,IF($B154="4",'Alpha Ejection Calcs'!CM154,-1))))</f>
        <v>-1</v>
      </c>
      <c r="J154">
        <f>IF($B154="1",'Alpha Ejection Calcs'!V154,IF('Alpha Ejection Compiler'!$B154="2",'Alpha Ejection Calcs'!AS154,IF($B154="3",'Alpha Ejection Calcs'!BP154,IF($B154="4",'Alpha Ejection Calcs'!CN154,-1))))</f>
        <v>-1</v>
      </c>
      <c r="K154">
        <f>IF($B154="1",'Alpha Ejection Calcs'!W154,IF('Alpha Ejection Compiler'!$B154="2",'Alpha Ejection Calcs'!AT154,IF($B154="3",'Alpha Ejection Calcs'!BQ154,IF($B154="4",'Alpha Ejection Calcs'!CO154,-1))))</f>
        <v>-1</v>
      </c>
      <c r="N154" s="459">
        <f t="shared" si="9"/>
        <v>-4.6500000000000006E-12</v>
      </c>
      <c r="O154">
        <f>IF($B154="1",'Alpha Ejection Calcs'!Y154,IF('Alpha Ejection Compiler'!$B154="2",'Alpha Ejection Calcs'!AV154,IF($B154="3",'Alpha Ejection Calcs'!BS154,IF($B154="4",'Alpha Ejection Calcs'!CQ154,-1))))</f>
        <v>-1</v>
      </c>
      <c r="P154">
        <f>IF($B154="1",'Alpha Ejection Calcs'!Z154,IF('Alpha Ejection Compiler'!$B154="2",'Alpha Ejection Calcs'!AW154,IF($B154="3",'Alpha Ejection Calcs'!BT154,IF($B154="4",'Alpha Ejection Calcs'!CR154,-1))))</f>
        <v>-1</v>
      </c>
      <c r="Q154">
        <f>IF($B154="1",'Alpha Ejection Calcs'!AA154,IF('Alpha Ejection Compiler'!$B154="2",'Alpha Ejection Calcs'!AX154,IF($B154="3",'Alpha Ejection Calcs'!BU154,IF($B154="4",'Alpha Ejection Calcs'!CS154,-1))))</f>
        <v>-1</v>
      </c>
      <c r="R154">
        <f>IF($B154="1",'Alpha Ejection Calcs'!AB154,IF('Alpha Ejection Compiler'!$B154="2",'Alpha Ejection Calcs'!AY154,IF($B154="3",'Alpha Ejection Calcs'!BV154,IF($B154="4",'Alpha Ejection Calcs'!CT154,-1))))</f>
        <v>-1</v>
      </c>
      <c r="U154" s="459">
        <f t="shared" si="10"/>
        <v>-3.5299999999999997E-12</v>
      </c>
      <c r="V154">
        <f>IF($B154="1",'Alpha Ejection Calcs'!AD154,IF('Alpha Ejection Compiler'!$B154="2",'Alpha Ejection Calcs'!BA154,IF($B154="3",'Alpha Ejection Calcs'!BX154,IF($B154="4",'Alpha Ejection Calcs'!CV154,-1))))</f>
        <v>-1</v>
      </c>
      <c r="W154">
        <f>IF($B154="1",'Alpha Ejection Calcs'!AE154,IF('Alpha Ejection Compiler'!$B154="2",'Alpha Ejection Calcs'!BB154,IF($B154="3",'Alpha Ejection Calcs'!BY154,IF($B154="4",'Alpha Ejection Calcs'!CW154,-1))))</f>
        <v>-1</v>
      </c>
      <c r="X154">
        <f>IF($B154="1",'Alpha Ejection Calcs'!AF154,IF('Alpha Ejection Compiler'!$B154="2",'Alpha Ejection Calcs'!BC154,IF($B154="3",'Alpha Ejection Calcs'!BZ154,IF($B154="4",'Alpha Ejection Calcs'!CX154,-1))))</f>
        <v>-1</v>
      </c>
      <c r="Y154">
        <f>IF($B154="1",'Alpha Ejection Calcs'!AG154,IF('Alpha Ejection Compiler'!$B154="2",'Alpha Ejection Calcs'!BD154,IF($B154="3",'Alpha Ejection Calcs'!CA154,IF($B154="4",'Alpha Ejection Calcs'!CY154,-1))))</f>
        <v>-1</v>
      </c>
      <c r="AB154" s="459">
        <f t="shared" si="11"/>
        <v>-4.2499999999999999E-12</v>
      </c>
      <c r="AC154">
        <f>IF($B154="1",'Alpha Ejection Calcs'!AI154,IF('Alpha Ejection Compiler'!$B154="2",'Alpha Ejection Calcs'!BF154,IF($B154="3",'Alpha Ejection Calcs'!CC154,IF($B154="4",'Alpha Ejection Calcs'!DA154,-1))))</f>
        <v>-1</v>
      </c>
      <c r="AD154">
        <f>IF($B154="1",'Alpha Ejection Calcs'!AJ154,IF('Alpha Ejection Compiler'!$B154="2",'Alpha Ejection Calcs'!BG154,IF($B154="3",'Alpha Ejection Calcs'!CD154,IF($B154="4",'Alpha Ejection Calcs'!DB154,-1))))</f>
        <v>-1</v>
      </c>
      <c r="AE154">
        <f>IF($B154="1",'Alpha Ejection Calcs'!AK154,IF('Alpha Ejection Compiler'!$B154="2",'Alpha Ejection Calcs'!BH154,IF($B154="3",'Alpha Ejection Calcs'!CE154,IF($B154="4",'Alpha Ejection Calcs'!DC154,-1))))</f>
        <v>-1</v>
      </c>
      <c r="AF154">
        <f>IF($B154="1",'Alpha Ejection Calcs'!AL154,IF('Alpha Ejection Compiler'!$B154="2",'Alpha Ejection Calcs'!BI154,IF($B154="3",'Alpha Ejection Calcs'!CF154,IF($B154="4",'Alpha Ejection Calcs'!DD154,-1))))</f>
        <v>-1</v>
      </c>
    </row>
    <row r="155" spans="1:32">
      <c r="A155">
        <f>'Picking Information'!E158</f>
        <v>0</v>
      </c>
      <c r="B155" s="457">
        <f>'Picking Information'!B158</f>
        <v>0</v>
      </c>
      <c r="C155" s="457"/>
      <c r="D155">
        <f>IF($B155="1",'Alpha Ejection Calcs'!M155,IF('Alpha Ejection Compiler'!$B155="2",'Alpha Ejection Calcs'!AO155,IF($B155="3",'Alpha Ejection Calcs'!BM155,IF($B155="4",'Alpha Ejection Calcs'!CJ155,-1))))</f>
        <v>-1</v>
      </c>
      <c r="E155">
        <f>IF($B155="1",'Alpha Ejection Calcs'!S155,IF('Alpha Ejection Compiler'!$B155="2",'Alpha Ejection Calcs'!AP155,IF($B155="3",'Alpha Ejection Calcs'!BK155,IF($B155="4",'Alpha Ejection Calcs'!CH155,-1))))</f>
        <v>-1</v>
      </c>
      <c r="F155"/>
      <c r="G155" s="459">
        <f t="shared" si="8"/>
        <v>-3.2000000000000001E-12</v>
      </c>
      <c r="H155">
        <f>IF($B155="1",'Alpha Ejection Calcs'!T155,IF('Alpha Ejection Compiler'!$B155="2",'Alpha Ejection Calcs'!AQ155,IF($B155="3",'Alpha Ejection Calcs'!BN155,IF($B155="4",'Alpha Ejection Calcs'!CL155,-1))))</f>
        <v>-1</v>
      </c>
      <c r="I155">
        <f>IF($B155="1",'Alpha Ejection Calcs'!U155,IF('Alpha Ejection Compiler'!$B155="2",'Alpha Ejection Calcs'!AR155,IF($B155="3",'Alpha Ejection Calcs'!BO155,IF($B155="4",'Alpha Ejection Calcs'!CM155,-1))))</f>
        <v>-1</v>
      </c>
      <c r="J155">
        <f>IF($B155="1",'Alpha Ejection Calcs'!V155,IF('Alpha Ejection Compiler'!$B155="2",'Alpha Ejection Calcs'!AS155,IF($B155="3",'Alpha Ejection Calcs'!BP155,IF($B155="4",'Alpha Ejection Calcs'!CN155,-1))))</f>
        <v>-1</v>
      </c>
      <c r="K155">
        <f>IF($B155="1",'Alpha Ejection Calcs'!W155,IF('Alpha Ejection Compiler'!$B155="2",'Alpha Ejection Calcs'!AT155,IF($B155="3",'Alpha Ejection Calcs'!BQ155,IF($B155="4",'Alpha Ejection Calcs'!CO155,-1))))</f>
        <v>-1</v>
      </c>
      <c r="N155" s="459">
        <f t="shared" si="9"/>
        <v>-4.6500000000000006E-12</v>
      </c>
      <c r="O155">
        <f>IF($B155="1",'Alpha Ejection Calcs'!Y155,IF('Alpha Ejection Compiler'!$B155="2",'Alpha Ejection Calcs'!AV155,IF($B155="3",'Alpha Ejection Calcs'!BS155,IF($B155="4",'Alpha Ejection Calcs'!CQ155,-1))))</f>
        <v>-1</v>
      </c>
      <c r="P155">
        <f>IF($B155="1",'Alpha Ejection Calcs'!Z155,IF('Alpha Ejection Compiler'!$B155="2",'Alpha Ejection Calcs'!AW155,IF($B155="3",'Alpha Ejection Calcs'!BT155,IF($B155="4",'Alpha Ejection Calcs'!CR155,-1))))</f>
        <v>-1</v>
      </c>
      <c r="Q155">
        <f>IF($B155="1",'Alpha Ejection Calcs'!AA155,IF('Alpha Ejection Compiler'!$B155="2",'Alpha Ejection Calcs'!AX155,IF($B155="3",'Alpha Ejection Calcs'!BU155,IF($B155="4",'Alpha Ejection Calcs'!CS155,-1))))</f>
        <v>-1</v>
      </c>
      <c r="R155">
        <f>IF($B155="1",'Alpha Ejection Calcs'!AB155,IF('Alpha Ejection Compiler'!$B155="2",'Alpha Ejection Calcs'!AY155,IF($B155="3",'Alpha Ejection Calcs'!BV155,IF($B155="4",'Alpha Ejection Calcs'!CT155,-1))))</f>
        <v>-1</v>
      </c>
      <c r="U155" s="459">
        <f t="shared" si="10"/>
        <v>-3.5299999999999997E-12</v>
      </c>
      <c r="V155">
        <f>IF($B155="1",'Alpha Ejection Calcs'!AD155,IF('Alpha Ejection Compiler'!$B155="2",'Alpha Ejection Calcs'!BA155,IF($B155="3",'Alpha Ejection Calcs'!BX155,IF($B155="4",'Alpha Ejection Calcs'!CV155,-1))))</f>
        <v>-1</v>
      </c>
      <c r="W155">
        <f>IF($B155="1",'Alpha Ejection Calcs'!AE155,IF('Alpha Ejection Compiler'!$B155="2",'Alpha Ejection Calcs'!BB155,IF($B155="3",'Alpha Ejection Calcs'!BY155,IF($B155="4",'Alpha Ejection Calcs'!CW155,-1))))</f>
        <v>-1</v>
      </c>
      <c r="X155">
        <f>IF($B155="1",'Alpha Ejection Calcs'!AF155,IF('Alpha Ejection Compiler'!$B155="2",'Alpha Ejection Calcs'!BC155,IF($B155="3",'Alpha Ejection Calcs'!BZ155,IF($B155="4",'Alpha Ejection Calcs'!CX155,-1))))</f>
        <v>-1</v>
      </c>
      <c r="Y155">
        <f>IF($B155="1",'Alpha Ejection Calcs'!AG155,IF('Alpha Ejection Compiler'!$B155="2",'Alpha Ejection Calcs'!BD155,IF($B155="3",'Alpha Ejection Calcs'!CA155,IF($B155="4",'Alpha Ejection Calcs'!CY155,-1))))</f>
        <v>-1</v>
      </c>
      <c r="AB155" s="459">
        <f t="shared" si="11"/>
        <v>-4.2499999999999999E-12</v>
      </c>
      <c r="AC155">
        <f>IF($B155="1",'Alpha Ejection Calcs'!AI155,IF('Alpha Ejection Compiler'!$B155="2",'Alpha Ejection Calcs'!BF155,IF($B155="3",'Alpha Ejection Calcs'!CC155,IF($B155="4",'Alpha Ejection Calcs'!DA155,-1))))</f>
        <v>-1</v>
      </c>
      <c r="AD155">
        <f>IF($B155="1",'Alpha Ejection Calcs'!AJ155,IF('Alpha Ejection Compiler'!$B155="2",'Alpha Ejection Calcs'!BG155,IF($B155="3",'Alpha Ejection Calcs'!CD155,IF($B155="4",'Alpha Ejection Calcs'!DB155,-1))))</f>
        <v>-1</v>
      </c>
      <c r="AE155">
        <f>IF($B155="1",'Alpha Ejection Calcs'!AK155,IF('Alpha Ejection Compiler'!$B155="2",'Alpha Ejection Calcs'!BH155,IF($B155="3",'Alpha Ejection Calcs'!CE155,IF($B155="4",'Alpha Ejection Calcs'!DC155,-1))))</f>
        <v>-1</v>
      </c>
      <c r="AF155">
        <f>IF($B155="1",'Alpha Ejection Calcs'!AL155,IF('Alpha Ejection Compiler'!$B155="2",'Alpha Ejection Calcs'!BI155,IF($B155="3",'Alpha Ejection Calcs'!CF155,IF($B155="4",'Alpha Ejection Calcs'!DD155,-1))))</f>
        <v>-1</v>
      </c>
    </row>
    <row r="156" spans="1:32">
      <c r="A156">
        <f>'Picking Information'!E159</f>
        <v>0</v>
      </c>
      <c r="B156" s="457">
        <f>'Picking Information'!B159</f>
        <v>0</v>
      </c>
      <c r="C156" s="457"/>
      <c r="D156">
        <f>IF($B156="1",'Alpha Ejection Calcs'!M156,IF('Alpha Ejection Compiler'!$B156="2",'Alpha Ejection Calcs'!AO156,IF($B156="3",'Alpha Ejection Calcs'!BM156,IF($B156="4",'Alpha Ejection Calcs'!CJ156,-1))))</f>
        <v>-1</v>
      </c>
      <c r="E156">
        <f>IF($B156="1",'Alpha Ejection Calcs'!S156,IF('Alpha Ejection Compiler'!$B156="2",'Alpha Ejection Calcs'!AP156,IF($B156="3",'Alpha Ejection Calcs'!BK156,IF($B156="4",'Alpha Ejection Calcs'!CH156,-1))))</f>
        <v>-1</v>
      </c>
      <c r="F156"/>
      <c r="G156" s="459">
        <f t="shared" si="8"/>
        <v>-3.2000000000000001E-12</v>
      </c>
      <c r="H156">
        <f>IF($B156="1",'Alpha Ejection Calcs'!T156,IF('Alpha Ejection Compiler'!$B156="2",'Alpha Ejection Calcs'!AQ156,IF($B156="3",'Alpha Ejection Calcs'!BN156,IF($B156="4",'Alpha Ejection Calcs'!CL156,-1))))</f>
        <v>-1</v>
      </c>
      <c r="I156">
        <f>IF($B156="1",'Alpha Ejection Calcs'!U156,IF('Alpha Ejection Compiler'!$B156="2",'Alpha Ejection Calcs'!AR156,IF($B156="3",'Alpha Ejection Calcs'!BO156,IF($B156="4",'Alpha Ejection Calcs'!CM156,-1))))</f>
        <v>-1</v>
      </c>
      <c r="J156">
        <f>IF($B156="1",'Alpha Ejection Calcs'!V156,IF('Alpha Ejection Compiler'!$B156="2",'Alpha Ejection Calcs'!AS156,IF($B156="3",'Alpha Ejection Calcs'!BP156,IF($B156="4",'Alpha Ejection Calcs'!CN156,-1))))</f>
        <v>-1</v>
      </c>
      <c r="K156">
        <f>IF($B156="1",'Alpha Ejection Calcs'!W156,IF('Alpha Ejection Compiler'!$B156="2",'Alpha Ejection Calcs'!AT156,IF($B156="3",'Alpha Ejection Calcs'!BQ156,IF($B156="4",'Alpha Ejection Calcs'!CO156,-1))))</f>
        <v>-1</v>
      </c>
      <c r="N156" s="459">
        <f t="shared" si="9"/>
        <v>-4.6500000000000006E-12</v>
      </c>
      <c r="O156">
        <f>IF($B156="1",'Alpha Ejection Calcs'!Y156,IF('Alpha Ejection Compiler'!$B156="2",'Alpha Ejection Calcs'!AV156,IF($B156="3",'Alpha Ejection Calcs'!BS156,IF($B156="4",'Alpha Ejection Calcs'!CQ156,-1))))</f>
        <v>-1</v>
      </c>
      <c r="P156">
        <f>IF($B156="1",'Alpha Ejection Calcs'!Z156,IF('Alpha Ejection Compiler'!$B156="2",'Alpha Ejection Calcs'!AW156,IF($B156="3",'Alpha Ejection Calcs'!BT156,IF($B156="4",'Alpha Ejection Calcs'!CR156,-1))))</f>
        <v>-1</v>
      </c>
      <c r="Q156">
        <f>IF($B156="1",'Alpha Ejection Calcs'!AA156,IF('Alpha Ejection Compiler'!$B156="2",'Alpha Ejection Calcs'!AX156,IF($B156="3",'Alpha Ejection Calcs'!BU156,IF($B156="4",'Alpha Ejection Calcs'!CS156,-1))))</f>
        <v>-1</v>
      </c>
      <c r="R156">
        <f>IF($B156="1",'Alpha Ejection Calcs'!AB156,IF('Alpha Ejection Compiler'!$B156="2",'Alpha Ejection Calcs'!AY156,IF($B156="3",'Alpha Ejection Calcs'!BV156,IF($B156="4",'Alpha Ejection Calcs'!CT156,-1))))</f>
        <v>-1</v>
      </c>
      <c r="U156" s="459">
        <f t="shared" si="10"/>
        <v>-3.5299999999999997E-12</v>
      </c>
      <c r="V156">
        <f>IF($B156="1",'Alpha Ejection Calcs'!AD156,IF('Alpha Ejection Compiler'!$B156="2",'Alpha Ejection Calcs'!BA156,IF($B156="3",'Alpha Ejection Calcs'!BX156,IF($B156="4",'Alpha Ejection Calcs'!CV156,-1))))</f>
        <v>-1</v>
      </c>
      <c r="W156">
        <f>IF($B156="1",'Alpha Ejection Calcs'!AE156,IF('Alpha Ejection Compiler'!$B156="2",'Alpha Ejection Calcs'!BB156,IF($B156="3",'Alpha Ejection Calcs'!BY156,IF($B156="4",'Alpha Ejection Calcs'!CW156,-1))))</f>
        <v>-1</v>
      </c>
      <c r="X156">
        <f>IF($B156="1",'Alpha Ejection Calcs'!AF156,IF('Alpha Ejection Compiler'!$B156="2",'Alpha Ejection Calcs'!BC156,IF($B156="3",'Alpha Ejection Calcs'!BZ156,IF($B156="4",'Alpha Ejection Calcs'!CX156,-1))))</f>
        <v>-1</v>
      </c>
      <c r="Y156">
        <f>IF($B156="1",'Alpha Ejection Calcs'!AG156,IF('Alpha Ejection Compiler'!$B156="2",'Alpha Ejection Calcs'!BD156,IF($B156="3",'Alpha Ejection Calcs'!CA156,IF($B156="4",'Alpha Ejection Calcs'!CY156,-1))))</f>
        <v>-1</v>
      </c>
      <c r="AB156" s="459">
        <f t="shared" si="11"/>
        <v>-4.2499999999999999E-12</v>
      </c>
      <c r="AC156">
        <f>IF($B156="1",'Alpha Ejection Calcs'!AI156,IF('Alpha Ejection Compiler'!$B156="2",'Alpha Ejection Calcs'!BF156,IF($B156="3",'Alpha Ejection Calcs'!CC156,IF($B156="4",'Alpha Ejection Calcs'!DA156,-1))))</f>
        <v>-1</v>
      </c>
      <c r="AD156">
        <f>IF($B156="1",'Alpha Ejection Calcs'!AJ156,IF('Alpha Ejection Compiler'!$B156="2",'Alpha Ejection Calcs'!BG156,IF($B156="3",'Alpha Ejection Calcs'!CD156,IF($B156="4",'Alpha Ejection Calcs'!DB156,-1))))</f>
        <v>-1</v>
      </c>
      <c r="AE156">
        <f>IF($B156="1",'Alpha Ejection Calcs'!AK156,IF('Alpha Ejection Compiler'!$B156="2",'Alpha Ejection Calcs'!BH156,IF($B156="3",'Alpha Ejection Calcs'!CE156,IF($B156="4",'Alpha Ejection Calcs'!DC156,-1))))</f>
        <v>-1</v>
      </c>
      <c r="AF156">
        <f>IF($B156="1",'Alpha Ejection Calcs'!AL156,IF('Alpha Ejection Compiler'!$B156="2",'Alpha Ejection Calcs'!BI156,IF($B156="3",'Alpha Ejection Calcs'!CF156,IF($B156="4",'Alpha Ejection Calcs'!DD156,-1))))</f>
        <v>-1</v>
      </c>
    </row>
    <row r="157" spans="1:32">
      <c r="A157">
        <f>'Picking Information'!E160</f>
        <v>0</v>
      </c>
      <c r="B157" s="457">
        <f>'Picking Information'!B160</f>
        <v>0</v>
      </c>
      <c r="C157" s="457"/>
      <c r="D157">
        <f>IF($B157="1",'Alpha Ejection Calcs'!M157,IF('Alpha Ejection Compiler'!$B157="2",'Alpha Ejection Calcs'!AO157,IF($B157="3",'Alpha Ejection Calcs'!BM157,IF($B157="4",'Alpha Ejection Calcs'!CJ157,-1))))</f>
        <v>-1</v>
      </c>
      <c r="E157">
        <f>IF($B157="1",'Alpha Ejection Calcs'!S157,IF('Alpha Ejection Compiler'!$B157="2",'Alpha Ejection Calcs'!AP157,IF($B157="3",'Alpha Ejection Calcs'!BK157,IF($B157="4",'Alpha Ejection Calcs'!CH157,-1))))</f>
        <v>-1</v>
      </c>
      <c r="F157"/>
      <c r="G157" s="459">
        <f t="shared" si="8"/>
        <v>-3.2000000000000001E-12</v>
      </c>
      <c r="H157">
        <f>IF($B157="1",'Alpha Ejection Calcs'!T157,IF('Alpha Ejection Compiler'!$B157="2",'Alpha Ejection Calcs'!AQ157,IF($B157="3",'Alpha Ejection Calcs'!BN157,IF($B157="4",'Alpha Ejection Calcs'!CL157,-1))))</f>
        <v>-1</v>
      </c>
      <c r="I157">
        <f>IF($B157="1",'Alpha Ejection Calcs'!U157,IF('Alpha Ejection Compiler'!$B157="2",'Alpha Ejection Calcs'!AR157,IF($B157="3",'Alpha Ejection Calcs'!BO157,IF($B157="4",'Alpha Ejection Calcs'!CM157,-1))))</f>
        <v>-1</v>
      </c>
      <c r="J157">
        <f>IF($B157="1",'Alpha Ejection Calcs'!V157,IF('Alpha Ejection Compiler'!$B157="2",'Alpha Ejection Calcs'!AS157,IF($B157="3",'Alpha Ejection Calcs'!BP157,IF($B157="4",'Alpha Ejection Calcs'!CN157,-1))))</f>
        <v>-1</v>
      </c>
      <c r="K157">
        <f>IF($B157="1",'Alpha Ejection Calcs'!W157,IF('Alpha Ejection Compiler'!$B157="2",'Alpha Ejection Calcs'!AT157,IF($B157="3",'Alpha Ejection Calcs'!BQ157,IF($B157="4",'Alpha Ejection Calcs'!CO157,-1))))</f>
        <v>-1</v>
      </c>
      <c r="N157" s="459">
        <f t="shared" si="9"/>
        <v>-4.6500000000000006E-12</v>
      </c>
      <c r="O157">
        <f>IF($B157="1",'Alpha Ejection Calcs'!Y157,IF('Alpha Ejection Compiler'!$B157="2",'Alpha Ejection Calcs'!AV157,IF($B157="3",'Alpha Ejection Calcs'!BS157,IF($B157="4",'Alpha Ejection Calcs'!CQ157,-1))))</f>
        <v>-1</v>
      </c>
      <c r="P157">
        <f>IF($B157="1",'Alpha Ejection Calcs'!Z157,IF('Alpha Ejection Compiler'!$B157="2",'Alpha Ejection Calcs'!AW157,IF($B157="3",'Alpha Ejection Calcs'!BT157,IF($B157="4",'Alpha Ejection Calcs'!CR157,-1))))</f>
        <v>-1</v>
      </c>
      <c r="Q157">
        <f>IF($B157="1",'Alpha Ejection Calcs'!AA157,IF('Alpha Ejection Compiler'!$B157="2",'Alpha Ejection Calcs'!AX157,IF($B157="3",'Alpha Ejection Calcs'!BU157,IF($B157="4",'Alpha Ejection Calcs'!CS157,-1))))</f>
        <v>-1</v>
      </c>
      <c r="R157">
        <f>IF($B157="1",'Alpha Ejection Calcs'!AB157,IF('Alpha Ejection Compiler'!$B157="2",'Alpha Ejection Calcs'!AY157,IF($B157="3",'Alpha Ejection Calcs'!BV157,IF($B157="4",'Alpha Ejection Calcs'!CT157,-1))))</f>
        <v>-1</v>
      </c>
      <c r="U157" s="459">
        <f t="shared" si="10"/>
        <v>-3.5299999999999997E-12</v>
      </c>
      <c r="V157">
        <f>IF($B157="1",'Alpha Ejection Calcs'!AD157,IF('Alpha Ejection Compiler'!$B157="2",'Alpha Ejection Calcs'!BA157,IF($B157="3",'Alpha Ejection Calcs'!BX157,IF($B157="4",'Alpha Ejection Calcs'!CV157,-1))))</f>
        <v>-1</v>
      </c>
      <c r="W157">
        <f>IF($B157="1",'Alpha Ejection Calcs'!AE157,IF('Alpha Ejection Compiler'!$B157="2",'Alpha Ejection Calcs'!BB157,IF($B157="3",'Alpha Ejection Calcs'!BY157,IF($B157="4",'Alpha Ejection Calcs'!CW157,-1))))</f>
        <v>-1</v>
      </c>
      <c r="X157">
        <f>IF($B157="1",'Alpha Ejection Calcs'!AF157,IF('Alpha Ejection Compiler'!$B157="2",'Alpha Ejection Calcs'!BC157,IF($B157="3",'Alpha Ejection Calcs'!BZ157,IF($B157="4",'Alpha Ejection Calcs'!CX157,-1))))</f>
        <v>-1</v>
      </c>
      <c r="Y157">
        <f>IF($B157="1",'Alpha Ejection Calcs'!AG157,IF('Alpha Ejection Compiler'!$B157="2",'Alpha Ejection Calcs'!BD157,IF($B157="3",'Alpha Ejection Calcs'!CA157,IF($B157="4",'Alpha Ejection Calcs'!CY157,-1))))</f>
        <v>-1</v>
      </c>
      <c r="AB157" s="459">
        <f t="shared" si="11"/>
        <v>-4.2499999999999999E-12</v>
      </c>
      <c r="AC157">
        <f>IF($B157="1",'Alpha Ejection Calcs'!AI157,IF('Alpha Ejection Compiler'!$B157="2",'Alpha Ejection Calcs'!BF157,IF($B157="3",'Alpha Ejection Calcs'!CC157,IF($B157="4",'Alpha Ejection Calcs'!DA157,-1))))</f>
        <v>-1</v>
      </c>
      <c r="AD157">
        <f>IF($B157="1",'Alpha Ejection Calcs'!AJ157,IF('Alpha Ejection Compiler'!$B157="2",'Alpha Ejection Calcs'!BG157,IF($B157="3",'Alpha Ejection Calcs'!CD157,IF($B157="4",'Alpha Ejection Calcs'!DB157,-1))))</f>
        <v>-1</v>
      </c>
      <c r="AE157">
        <f>IF($B157="1",'Alpha Ejection Calcs'!AK157,IF('Alpha Ejection Compiler'!$B157="2",'Alpha Ejection Calcs'!BH157,IF($B157="3",'Alpha Ejection Calcs'!CE157,IF($B157="4",'Alpha Ejection Calcs'!DC157,-1))))</f>
        <v>-1</v>
      </c>
      <c r="AF157">
        <f>IF($B157="1",'Alpha Ejection Calcs'!AL157,IF('Alpha Ejection Compiler'!$B157="2",'Alpha Ejection Calcs'!BI157,IF($B157="3",'Alpha Ejection Calcs'!CF157,IF($B157="4",'Alpha Ejection Calcs'!DD157,-1))))</f>
        <v>-1</v>
      </c>
    </row>
    <row r="158" spans="1:32">
      <c r="A158">
        <f>'Picking Information'!E161</f>
        <v>0</v>
      </c>
      <c r="B158" s="457">
        <f>'Picking Information'!B161</f>
        <v>0</v>
      </c>
      <c r="C158" s="457"/>
      <c r="D158">
        <f>IF($B158="1",'Alpha Ejection Calcs'!M158,IF('Alpha Ejection Compiler'!$B158="2",'Alpha Ejection Calcs'!AO158,IF($B158="3",'Alpha Ejection Calcs'!BM158,IF($B158="4",'Alpha Ejection Calcs'!CJ158,-1))))</f>
        <v>-1</v>
      </c>
      <c r="E158">
        <f>IF($B158="1",'Alpha Ejection Calcs'!S158,IF('Alpha Ejection Compiler'!$B158="2",'Alpha Ejection Calcs'!AP158,IF($B158="3",'Alpha Ejection Calcs'!BK158,IF($B158="4",'Alpha Ejection Calcs'!CH158,-1))))</f>
        <v>-1</v>
      </c>
      <c r="F158"/>
      <c r="G158" s="459">
        <f t="shared" si="8"/>
        <v>-3.2000000000000001E-12</v>
      </c>
      <c r="H158">
        <f>IF($B158="1",'Alpha Ejection Calcs'!T158,IF('Alpha Ejection Compiler'!$B158="2",'Alpha Ejection Calcs'!AQ158,IF($B158="3",'Alpha Ejection Calcs'!BN158,IF($B158="4",'Alpha Ejection Calcs'!CL158,-1))))</f>
        <v>-1</v>
      </c>
      <c r="I158">
        <f>IF($B158="1",'Alpha Ejection Calcs'!U158,IF('Alpha Ejection Compiler'!$B158="2",'Alpha Ejection Calcs'!AR158,IF($B158="3",'Alpha Ejection Calcs'!BO158,IF($B158="4",'Alpha Ejection Calcs'!CM158,-1))))</f>
        <v>-1</v>
      </c>
      <c r="J158">
        <f>IF($B158="1",'Alpha Ejection Calcs'!V158,IF('Alpha Ejection Compiler'!$B158="2",'Alpha Ejection Calcs'!AS158,IF($B158="3",'Alpha Ejection Calcs'!BP158,IF($B158="4",'Alpha Ejection Calcs'!CN158,-1))))</f>
        <v>-1</v>
      </c>
      <c r="K158">
        <f>IF($B158="1",'Alpha Ejection Calcs'!W158,IF('Alpha Ejection Compiler'!$B158="2",'Alpha Ejection Calcs'!AT158,IF($B158="3",'Alpha Ejection Calcs'!BQ158,IF($B158="4",'Alpha Ejection Calcs'!CO158,-1))))</f>
        <v>-1</v>
      </c>
      <c r="N158" s="459">
        <f t="shared" si="9"/>
        <v>-4.6500000000000006E-12</v>
      </c>
      <c r="O158">
        <f>IF($B158="1",'Alpha Ejection Calcs'!Y158,IF('Alpha Ejection Compiler'!$B158="2",'Alpha Ejection Calcs'!AV158,IF($B158="3",'Alpha Ejection Calcs'!BS158,IF($B158="4",'Alpha Ejection Calcs'!CQ158,-1))))</f>
        <v>-1</v>
      </c>
      <c r="P158">
        <f>IF($B158="1",'Alpha Ejection Calcs'!Z158,IF('Alpha Ejection Compiler'!$B158="2",'Alpha Ejection Calcs'!AW158,IF($B158="3",'Alpha Ejection Calcs'!BT158,IF($B158="4",'Alpha Ejection Calcs'!CR158,-1))))</f>
        <v>-1</v>
      </c>
      <c r="Q158">
        <f>IF($B158="1",'Alpha Ejection Calcs'!AA158,IF('Alpha Ejection Compiler'!$B158="2",'Alpha Ejection Calcs'!AX158,IF($B158="3",'Alpha Ejection Calcs'!BU158,IF($B158="4",'Alpha Ejection Calcs'!CS158,-1))))</f>
        <v>-1</v>
      </c>
      <c r="R158">
        <f>IF($B158="1",'Alpha Ejection Calcs'!AB158,IF('Alpha Ejection Compiler'!$B158="2",'Alpha Ejection Calcs'!AY158,IF($B158="3",'Alpha Ejection Calcs'!BV158,IF($B158="4",'Alpha Ejection Calcs'!CT158,-1))))</f>
        <v>-1</v>
      </c>
      <c r="U158" s="459">
        <f t="shared" si="10"/>
        <v>-3.5299999999999997E-12</v>
      </c>
      <c r="V158">
        <f>IF($B158="1",'Alpha Ejection Calcs'!AD158,IF('Alpha Ejection Compiler'!$B158="2",'Alpha Ejection Calcs'!BA158,IF($B158="3",'Alpha Ejection Calcs'!BX158,IF($B158="4",'Alpha Ejection Calcs'!CV158,-1))))</f>
        <v>-1</v>
      </c>
      <c r="W158">
        <f>IF($B158="1",'Alpha Ejection Calcs'!AE158,IF('Alpha Ejection Compiler'!$B158="2",'Alpha Ejection Calcs'!BB158,IF($B158="3",'Alpha Ejection Calcs'!BY158,IF($B158="4",'Alpha Ejection Calcs'!CW158,-1))))</f>
        <v>-1</v>
      </c>
      <c r="X158">
        <f>IF($B158="1",'Alpha Ejection Calcs'!AF158,IF('Alpha Ejection Compiler'!$B158="2",'Alpha Ejection Calcs'!BC158,IF($B158="3",'Alpha Ejection Calcs'!BZ158,IF($B158="4",'Alpha Ejection Calcs'!CX158,-1))))</f>
        <v>-1</v>
      </c>
      <c r="Y158">
        <f>IF($B158="1",'Alpha Ejection Calcs'!AG158,IF('Alpha Ejection Compiler'!$B158="2",'Alpha Ejection Calcs'!BD158,IF($B158="3",'Alpha Ejection Calcs'!CA158,IF($B158="4",'Alpha Ejection Calcs'!CY158,-1))))</f>
        <v>-1</v>
      </c>
      <c r="AB158" s="459">
        <f t="shared" si="11"/>
        <v>-4.2499999999999999E-12</v>
      </c>
      <c r="AC158">
        <f>IF($B158="1",'Alpha Ejection Calcs'!AI158,IF('Alpha Ejection Compiler'!$B158="2",'Alpha Ejection Calcs'!BF158,IF($B158="3",'Alpha Ejection Calcs'!CC158,IF($B158="4",'Alpha Ejection Calcs'!DA158,-1))))</f>
        <v>-1</v>
      </c>
      <c r="AD158">
        <f>IF($B158="1",'Alpha Ejection Calcs'!AJ158,IF('Alpha Ejection Compiler'!$B158="2",'Alpha Ejection Calcs'!BG158,IF($B158="3",'Alpha Ejection Calcs'!CD158,IF($B158="4",'Alpha Ejection Calcs'!DB158,-1))))</f>
        <v>-1</v>
      </c>
      <c r="AE158">
        <f>IF($B158="1",'Alpha Ejection Calcs'!AK158,IF('Alpha Ejection Compiler'!$B158="2",'Alpha Ejection Calcs'!BH158,IF($B158="3",'Alpha Ejection Calcs'!CE158,IF($B158="4",'Alpha Ejection Calcs'!DC158,-1))))</f>
        <v>-1</v>
      </c>
      <c r="AF158">
        <f>IF($B158="1",'Alpha Ejection Calcs'!AL158,IF('Alpha Ejection Compiler'!$B158="2",'Alpha Ejection Calcs'!BI158,IF($B158="3",'Alpha Ejection Calcs'!CF158,IF($B158="4",'Alpha Ejection Calcs'!DD158,-1))))</f>
        <v>-1</v>
      </c>
    </row>
    <row r="159" spans="1:32">
      <c r="A159">
        <f>'Picking Information'!E162</f>
        <v>0</v>
      </c>
      <c r="B159" s="457">
        <f>'Picking Information'!B162</f>
        <v>0</v>
      </c>
      <c r="C159" s="457"/>
      <c r="D159">
        <f>IF($B159="1",'Alpha Ejection Calcs'!M159,IF('Alpha Ejection Compiler'!$B159="2",'Alpha Ejection Calcs'!AO159,IF($B159="3",'Alpha Ejection Calcs'!BM159,IF($B159="4",'Alpha Ejection Calcs'!CJ159,-1))))</f>
        <v>-1</v>
      </c>
      <c r="E159">
        <f>IF($B159="1",'Alpha Ejection Calcs'!S159,IF('Alpha Ejection Compiler'!$B159="2",'Alpha Ejection Calcs'!AP159,IF($B159="3",'Alpha Ejection Calcs'!BK159,IF($B159="4",'Alpha Ejection Calcs'!CH159,-1))))</f>
        <v>-1</v>
      </c>
      <c r="F159"/>
      <c r="G159" s="459">
        <f t="shared" si="8"/>
        <v>-3.2000000000000001E-12</v>
      </c>
      <c r="H159">
        <f>IF($B159="1",'Alpha Ejection Calcs'!T159,IF('Alpha Ejection Compiler'!$B159="2",'Alpha Ejection Calcs'!AQ159,IF($B159="3",'Alpha Ejection Calcs'!BN159,IF($B159="4",'Alpha Ejection Calcs'!CL159,-1))))</f>
        <v>-1</v>
      </c>
      <c r="I159">
        <f>IF($B159="1",'Alpha Ejection Calcs'!U159,IF('Alpha Ejection Compiler'!$B159="2",'Alpha Ejection Calcs'!AR159,IF($B159="3",'Alpha Ejection Calcs'!BO159,IF($B159="4",'Alpha Ejection Calcs'!CM159,-1))))</f>
        <v>-1</v>
      </c>
      <c r="J159">
        <f>IF($B159="1",'Alpha Ejection Calcs'!V159,IF('Alpha Ejection Compiler'!$B159="2",'Alpha Ejection Calcs'!AS159,IF($B159="3",'Alpha Ejection Calcs'!BP159,IF($B159="4",'Alpha Ejection Calcs'!CN159,-1))))</f>
        <v>-1</v>
      </c>
      <c r="K159">
        <f>IF($B159="1",'Alpha Ejection Calcs'!W159,IF('Alpha Ejection Compiler'!$B159="2",'Alpha Ejection Calcs'!AT159,IF($B159="3",'Alpha Ejection Calcs'!BQ159,IF($B159="4",'Alpha Ejection Calcs'!CO159,-1))))</f>
        <v>-1</v>
      </c>
      <c r="N159" s="459">
        <f t="shared" si="9"/>
        <v>-4.6500000000000006E-12</v>
      </c>
      <c r="O159">
        <f>IF($B159="1",'Alpha Ejection Calcs'!Y159,IF('Alpha Ejection Compiler'!$B159="2",'Alpha Ejection Calcs'!AV159,IF($B159="3",'Alpha Ejection Calcs'!BS159,IF($B159="4",'Alpha Ejection Calcs'!CQ159,-1))))</f>
        <v>-1</v>
      </c>
      <c r="P159">
        <f>IF($B159="1",'Alpha Ejection Calcs'!Z159,IF('Alpha Ejection Compiler'!$B159="2",'Alpha Ejection Calcs'!AW159,IF($B159="3",'Alpha Ejection Calcs'!BT159,IF($B159="4",'Alpha Ejection Calcs'!CR159,-1))))</f>
        <v>-1</v>
      </c>
      <c r="Q159">
        <f>IF($B159="1",'Alpha Ejection Calcs'!AA159,IF('Alpha Ejection Compiler'!$B159="2",'Alpha Ejection Calcs'!AX159,IF($B159="3",'Alpha Ejection Calcs'!BU159,IF($B159="4",'Alpha Ejection Calcs'!CS159,-1))))</f>
        <v>-1</v>
      </c>
      <c r="R159">
        <f>IF($B159="1",'Alpha Ejection Calcs'!AB159,IF('Alpha Ejection Compiler'!$B159="2",'Alpha Ejection Calcs'!AY159,IF($B159="3",'Alpha Ejection Calcs'!BV159,IF($B159="4",'Alpha Ejection Calcs'!CT159,-1))))</f>
        <v>-1</v>
      </c>
      <c r="U159" s="459">
        <f t="shared" si="10"/>
        <v>-3.5299999999999997E-12</v>
      </c>
      <c r="V159">
        <f>IF($B159="1",'Alpha Ejection Calcs'!AD159,IF('Alpha Ejection Compiler'!$B159="2",'Alpha Ejection Calcs'!BA159,IF($B159="3",'Alpha Ejection Calcs'!BX159,IF($B159="4",'Alpha Ejection Calcs'!CV159,-1))))</f>
        <v>-1</v>
      </c>
      <c r="W159">
        <f>IF($B159="1",'Alpha Ejection Calcs'!AE159,IF('Alpha Ejection Compiler'!$B159="2",'Alpha Ejection Calcs'!BB159,IF($B159="3",'Alpha Ejection Calcs'!BY159,IF($B159="4",'Alpha Ejection Calcs'!CW159,-1))))</f>
        <v>-1</v>
      </c>
      <c r="X159">
        <f>IF($B159="1",'Alpha Ejection Calcs'!AF159,IF('Alpha Ejection Compiler'!$B159="2",'Alpha Ejection Calcs'!BC159,IF($B159="3",'Alpha Ejection Calcs'!BZ159,IF($B159="4",'Alpha Ejection Calcs'!CX159,-1))))</f>
        <v>-1</v>
      </c>
      <c r="Y159">
        <f>IF($B159="1",'Alpha Ejection Calcs'!AG159,IF('Alpha Ejection Compiler'!$B159="2",'Alpha Ejection Calcs'!BD159,IF($B159="3",'Alpha Ejection Calcs'!CA159,IF($B159="4",'Alpha Ejection Calcs'!CY159,-1))))</f>
        <v>-1</v>
      </c>
      <c r="AB159" s="459">
        <f t="shared" si="11"/>
        <v>-4.2499999999999999E-12</v>
      </c>
      <c r="AC159">
        <f>IF($B159="1",'Alpha Ejection Calcs'!AI159,IF('Alpha Ejection Compiler'!$B159="2",'Alpha Ejection Calcs'!BF159,IF($B159="3",'Alpha Ejection Calcs'!CC159,IF($B159="4",'Alpha Ejection Calcs'!DA159,-1))))</f>
        <v>-1</v>
      </c>
      <c r="AD159">
        <f>IF($B159="1",'Alpha Ejection Calcs'!AJ159,IF('Alpha Ejection Compiler'!$B159="2",'Alpha Ejection Calcs'!BG159,IF($B159="3",'Alpha Ejection Calcs'!CD159,IF($B159="4",'Alpha Ejection Calcs'!DB159,-1))))</f>
        <v>-1</v>
      </c>
      <c r="AE159">
        <f>IF($B159="1",'Alpha Ejection Calcs'!AK159,IF('Alpha Ejection Compiler'!$B159="2",'Alpha Ejection Calcs'!BH159,IF($B159="3",'Alpha Ejection Calcs'!CE159,IF($B159="4",'Alpha Ejection Calcs'!DC159,-1))))</f>
        <v>-1</v>
      </c>
      <c r="AF159">
        <f>IF($B159="1",'Alpha Ejection Calcs'!AL159,IF('Alpha Ejection Compiler'!$B159="2",'Alpha Ejection Calcs'!BI159,IF($B159="3",'Alpha Ejection Calcs'!CF159,IF($B159="4",'Alpha Ejection Calcs'!DD159,-1))))</f>
        <v>-1</v>
      </c>
    </row>
    <row r="160" spans="1:32">
      <c r="A160">
        <f>'Picking Information'!E163</f>
        <v>0</v>
      </c>
      <c r="B160" s="457">
        <f>'Picking Information'!B163</f>
        <v>0</v>
      </c>
      <c r="C160" s="457"/>
      <c r="D160">
        <f>IF($B160="1",'Alpha Ejection Calcs'!M160,IF('Alpha Ejection Compiler'!$B160="2",'Alpha Ejection Calcs'!AO160,IF($B160="3",'Alpha Ejection Calcs'!BM160,IF($B160="4",'Alpha Ejection Calcs'!CJ160,-1))))</f>
        <v>-1</v>
      </c>
      <c r="E160">
        <f>IF($B160="1",'Alpha Ejection Calcs'!S160,IF('Alpha Ejection Compiler'!$B160="2",'Alpha Ejection Calcs'!AP160,IF($B160="3",'Alpha Ejection Calcs'!BK160,IF($B160="4",'Alpha Ejection Calcs'!CH160,-1))))</f>
        <v>-1</v>
      </c>
      <c r="F160"/>
      <c r="G160" s="459">
        <f t="shared" si="8"/>
        <v>-3.2000000000000001E-12</v>
      </c>
      <c r="H160">
        <f>IF($B160="1",'Alpha Ejection Calcs'!T160,IF('Alpha Ejection Compiler'!$B160="2",'Alpha Ejection Calcs'!AQ160,IF($B160="3",'Alpha Ejection Calcs'!BN160,IF($B160="4",'Alpha Ejection Calcs'!CL160,-1))))</f>
        <v>-1</v>
      </c>
      <c r="I160">
        <f>IF($B160="1",'Alpha Ejection Calcs'!U160,IF('Alpha Ejection Compiler'!$B160="2",'Alpha Ejection Calcs'!AR160,IF($B160="3",'Alpha Ejection Calcs'!BO160,IF($B160="4",'Alpha Ejection Calcs'!CM160,-1))))</f>
        <v>-1</v>
      </c>
      <c r="J160">
        <f>IF($B160="1",'Alpha Ejection Calcs'!V160,IF('Alpha Ejection Compiler'!$B160="2",'Alpha Ejection Calcs'!AS160,IF($B160="3",'Alpha Ejection Calcs'!BP160,IF($B160="4",'Alpha Ejection Calcs'!CN160,-1))))</f>
        <v>-1</v>
      </c>
      <c r="K160">
        <f>IF($B160="1",'Alpha Ejection Calcs'!W160,IF('Alpha Ejection Compiler'!$B160="2",'Alpha Ejection Calcs'!AT160,IF($B160="3",'Alpha Ejection Calcs'!BQ160,IF($B160="4",'Alpha Ejection Calcs'!CO160,-1))))</f>
        <v>-1</v>
      </c>
      <c r="N160" s="459">
        <f t="shared" si="9"/>
        <v>-4.6500000000000006E-12</v>
      </c>
      <c r="O160">
        <f>IF($B160="1",'Alpha Ejection Calcs'!Y160,IF('Alpha Ejection Compiler'!$B160="2",'Alpha Ejection Calcs'!AV160,IF($B160="3",'Alpha Ejection Calcs'!BS160,IF($B160="4",'Alpha Ejection Calcs'!CQ160,-1))))</f>
        <v>-1</v>
      </c>
      <c r="P160">
        <f>IF($B160="1",'Alpha Ejection Calcs'!Z160,IF('Alpha Ejection Compiler'!$B160="2",'Alpha Ejection Calcs'!AW160,IF($B160="3",'Alpha Ejection Calcs'!BT160,IF($B160="4",'Alpha Ejection Calcs'!CR160,-1))))</f>
        <v>-1</v>
      </c>
      <c r="Q160">
        <f>IF($B160="1",'Alpha Ejection Calcs'!AA160,IF('Alpha Ejection Compiler'!$B160="2",'Alpha Ejection Calcs'!AX160,IF($B160="3",'Alpha Ejection Calcs'!BU160,IF($B160="4",'Alpha Ejection Calcs'!CS160,-1))))</f>
        <v>-1</v>
      </c>
      <c r="R160">
        <f>IF($B160="1",'Alpha Ejection Calcs'!AB160,IF('Alpha Ejection Compiler'!$B160="2",'Alpha Ejection Calcs'!AY160,IF($B160="3",'Alpha Ejection Calcs'!BV160,IF($B160="4",'Alpha Ejection Calcs'!CT160,-1))))</f>
        <v>-1</v>
      </c>
      <c r="U160" s="459">
        <f t="shared" si="10"/>
        <v>-3.5299999999999997E-12</v>
      </c>
      <c r="V160">
        <f>IF($B160="1",'Alpha Ejection Calcs'!AD160,IF('Alpha Ejection Compiler'!$B160="2",'Alpha Ejection Calcs'!BA160,IF($B160="3",'Alpha Ejection Calcs'!BX160,IF($B160="4",'Alpha Ejection Calcs'!CV160,-1))))</f>
        <v>-1</v>
      </c>
      <c r="W160">
        <f>IF($B160="1",'Alpha Ejection Calcs'!AE160,IF('Alpha Ejection Compiler'!$B160="2",'Alpha Ejection Calcs'!BB160,IF($B160="3",'Alpha Ejection Calcs'!BY160,IF($B160="4",'Alpha Ejection Calcs'!CW160,-1))))</f>
        <v>-1</v>
      </c>
      <c r="X160">
        <f>IF($B160="1",'Alpha Ejection Calcs'!AF160,IF('Alpha Ejection Compiler'!$B160="2",'Alpha Ejection Calcs'!BC160,IF($B160="3",'Alpha Ejection Calcs'!BZ160,IF($B160="4",'Alpha Ejection Calcs'!CX160,-1))))</f>
        <v>-1</v>
      </c>
      <c r="Y160">
        <f>IF($B160="1",'Alpha Ejection Calcs'!AG160,IF('Alpha Ejection Compiler'!$B160="2",'Alpha Ejection Calcs'!BD160,IF($B160="3",'Alpha Ejection Calcs'!CA160,IF($B160="4",'Alpha Ejection Calcs'!CY160,-1))))</f>
        <v>-1</v>
      </c>
      <c r="AB160" s="459">
        <f t="shared" si="11"/>
        <v>-4.2499999999999999E-12</v>
      </c>
      <c r="AC160">
        <f>IF($B160="1",'Alpha Ejection Calcs'!AI160,IF('Alpha Ejection Compiler'!$B160="2",'Alpha Ejection Calcs'!BF160,IF($B160="3",'Alpha Ejection Calcs'!CC160,IF($B160="4",'Alpha Ejection Calcs'!DA160,-1))))</f>
        <v>-1</v>
      </c>
      <c r="AD160">
        <f>IF($B160="1",'Alpha Ejection Calcs'!AJ160,IF('Alpha Ejection Compiler'!$B160="2",'Alpha Ejection Calcs'!BG160,IF($B160="3",'Alpha Ejection Calcs'!CD160,IF($B160="4",'Alpha Ejection Calcs'!DB160,-1))))</f>
        <v>-1</v>
      </c>
      <c r="AE160">
        <f>IF($B160="1",'Alpha Ejection Calcs'!AK160,IF('Alpha Ejection Compiler'!$B160="2",'Alpha Ejection Calcs'!BH160,IF($B160="3",'Alpha Ejection Calcs'!CE160,IF($B160="4",'Alpha Ejection Calcs'!DC160,-1))))</f>
        <v>-1</v>
      </c>
      <c r="AF160">
        <f>IF($B160="1",'Alpha Ejection Calcs'!AL160,IF('Alpha Ejection Compiler'!$B160="2",'Alpha Ejection Calcs'!BI160,IF($B160="3",'Alpha Ejection Calcs'!CF160,IF($B160="4",'Alpha Ejection Calcs'!DD160,-1))))</f>
        <v>-1</v>
      </c>
    </row>
    <row r="161" spans="1:32">
      <c r="A161">
        <f>'Picking Information'!E164</f>
        <v>0</v>
      </c>
      <c r="B161" s="457">
        <f>'Picking Information'!B164</f>
        <v>0</v>
      </c>
      <c r="C161" s="457"/>
      <c r="D161">
        <f>IF($B161="1",'Alpha Ejection Calcs'!M161,IF('Alpha Ejection Compiler'!$B161="2",'Alpha Ejection Calcs'!AO161,IF($B161="3",'Alpha Ejection Calcs'!BM161,IF($B161="4",'Alpha Ejection Calcs'!CJ161,-1))))</f>
        <v>-1</v>
      </c>
      <c r="E161">
        <f>IF($B161="1",'Alpha Ejection Calcs'!S161,IF('Alpha Ejection Compiler'!$B161="2",'Alpha Ejection Calcs'!AP161,IF($B161="3",'Alpha Ejection Calcs'!BK161,IF($B161="4",'Alpha Ejection Calcs'!CH161,-1))))</f>
        <v>-1</v>
      </c>
      <c r="F161"/>
      <c r="G161" s="459">
        <f t="shared" si="8"/>
        <v>-3.2000000000000001E-12</v>
      </c>
      <c r="H161">
        <f>IF($B161="1",'Alpha Ejection Calcs'!T161,IF('Alpha Ejection Compiler'!$B161="2",'Alpha Ejection Calcs'!AQ161,IF($B161="3",'Alpha Ejection Calcs'!BN161,IF($B161="4",'Alpha Ejection Calcs'!CL161,-1))))</f>
        <v>-1</v>
      </c>
      <c r="I161">
        <f>IF($B161="1",'Alpha Ejection Calcs'!U161,IF('Alpha Ejection Compiler'!$B161="2",'Alpha Ejection Calcs'!AR161,IF($B161="3",'Alpha Ejection Calcs'!BO161,IF($B161="4",'Alpha Ejection Calcs'!CM161,-1))))</f>
        <v>-1</v>
      </c>
      <c r="J161">
        <f>IF($B161="1",'Alpha Ejection Calcs'!V161,IF('Alpha Ejection Compiler'!$B161="2",'Alpha Ejection Calcs'!AS161,IF($B161="3",'Alpha Ejection Calcs'!BP161,IF($B161="4",'Alpha Ejection Calcs'!CN161,-1))))</f>
        <v>-1</v>
      </c>
      <c r="K161">
        <f>IF($B161="1",'Alpha Ejection Calcs'!W161,IF('Alpha Ejection Compiler'!$B161="2",'Alpha Ejection Calcs'!AT161,IF($B161="3",'Alpha Ejection Calcs'!BQ161,IF($B161="4",'Alpha Ejection Calcs'!CO161,-1))))</f>
        <v>-1</v>
      </c>
      <c r="N161" s="459">
        <f t="shared" si="9"/>
        <v>-4.6500000000000006E-12</v>
      </c>
      <c r="O161">
        <f>IF($B161="1",'Alpha Ejection Calcs'!Y161,IF('Alpha Ejection Compiler'!$B161="2",'Alpha Ejection Calcs'!AV161,IF($B161="3",'Alpha Ejection Calcs'!BS161,IF($B161="4",'Alpha Ejection Calcs'!CQ161,-1))))</f>
        <v>-1</v>
      </c>
      <c r="P161">
        <f>IF($B161="1",'Alpha Ejection Calcs'!Z161,IF('Alpha Ejection Compiler'!$B161="2",'Alpha Ejection Calcs'!AW161,IF($B161="3",'Alpha Ejection Calcs'!BT161,IF($B161="4",'Alpha Ejection Calcs'!CR161,-1))))</f>
        <v>-1</v>
      </c>
      <c r="Q161">
        <f>IF($B161="1",'Alpha Ejection Calcs'!AA161,IF('Alpha Ejection Compiler'!$B161="2",'Alpha Ejection Calcs'!AX161,IF($B161="3",'Alpha Ejection Calcs'!BU161,IF($B161="4",'Alpha Ejection Calcs'!CS161,-1))))</f>
        <v>-1</v>
      </c>
      <c r="R161">
        <f>IF($B161="1",'Alpha Ejection Calcs'!AB161,IF('Alpha Ejection Compiler'!$B161="2",'Alpha Ejection Calcs'!AY161,IF($B161="3",'Alpha Ejection Calcs'!BV161,IF($B161="4",'Alpha Ejection Calcs'!CT161,-1))))</f>
        <v>-1</v>
      </c>
      <c r="U161" s="459">
        <f t="shared" si="10"/>
        <v>-3.5299999999999997E-12</v>
      </c>
      <c r="V161">
        <f>IF($B161="1",'Alpha Ejection Calcs'!AD161,IF('Alpha Ejection Compiler'!$B161="2",'Alpha Ejection Calcs'!BA161,IF($B161="3",'Alpha Ejection Calcs'!BX161,IF($B161="4",'Alpha Ejection Calcs'!CV161,-1))))</f>
        <v>-1</v>
      </c>
      <c r="W161">
        <f>IF($B161="1",'Alpha Ejection Calcs'!AE161,IF('Alpha Ejection Compiler'!$B161="2",'Alpha Ejection Calcs'!BB161,IF($B161="3",'Alpha Ejection Calcs'!BY161,IF($B161="4",'Alpha Ejection Calcs'!CW161,-1))))</f>
        <v>-1</v>
      </c>
      <c r="X161">
        <f>IF($B161="1",'Alpha Ejection Calcs'!AF161,IF('Alpha Ejection Compiler'!$B161="2",'Alpha Ejection Calcs'!BC161,IF($B161="3",'Alpha Ejection Calcs'!BZ161,IF($B161="4",'Alpha Ejection Calcs'!CX161,-1))))</f>
        <v>-1</v>
      </c>
      <c r="Y161">
        <f>IF($B161="1",'Alpha Ejection Calcs'!AG161,IF('Alpha Ejection Compiler'!$B161="2",'Alpha Ejection Calcs'!BD161,IF($B161="3",'Alpha Ejection Calcs'!CA161,IF($B161="4",'Alpha Ejection Calcs'!CY161,-1))))</f>
        <v>-1</v>
      </c>
      <c r="AB161" s="459">
        <f t="shared" si="11"/>
        <v>-4.2499999999999999E-12</v>
      </c>
      <c r="AC161">
        <f>IF($B161="1",'Alpha Ejection Calcs'!AI161,IF('Alpha Ejection Compiler'!$B161="2",'Alpha Ejection Calcs'!BF161,IF($B161="3",'Alpha Ejection Calcs'!CC161,IF($B161="4",'Alpha Ejection Calcs'!DA161,-1))))</f>
        <v>-1</v>
      </c>
      <c r="AD161">
        <f>IF($B161="1",'Alpha Ejection Calcs'!AJ161,IF('Alpha Ejection Compiler'!$B161="2",'Alpha Ejection Calcs'!BG161,IF($B161="3",'Alpha Ejection Calcs'!CD161,IF($B161="4",'Alpha Ejection Calcs'!DB161,-1))))</f>
        <v>-1</v>
      </c>
      <c r="AE161">
        <f>IF($B161="1",'Alpha Ejection Calcs'!AK161,IF('Alpha Ejection Compiler'!$B161="2",'Alpha Ejection Calcs'!BH161,IF($B161="3",'Alpha Ejection Calcs'!CE161,IF($B161="4",'Alpha Ejection Calcs'!DC161,-1))))</f>
        <v>-1</v>
      </c>
      <c r="AF161">
        <f>IF($B161="1",'Alpha Ejection Calcs'!AL161,IF('Alpha Ejection Compiler'!$B161="2",'Alpha Ejection Calcs'!BI161,IF($B161="3",'Alpha Ejection Calcs'!CF161,IF($B161="4",'Alpha Ejection Calcs'!DD161,-1))))</f>
        <v>-1</v>
      </c>
    </row>
    <row r="162" spans="1:32">
      <c r="A162">
        <f>'Picking Information'!E165</f>
        <v>0</v>
      </c>
      <c r="B162" s="457">
        <f>'Picking Information'!B165</f>
        <v>0</v>
      </c>
      <c r="C162" s="457"/>
      <c r="D162">
        <f>IF($B162="1",'Alpha Ejection Calcs'!M162,IF('Alpha Ejection Compiler'!$B162="2",'Alpha Ejection Calcs'!AO162,IF($B162="3",'Alpha Ejection Calcs'!BM162,IF($B162="4",'Alpha Ejection Calcs'!CJ162,-1))))</f>
        <v>-1</v>
      </c>
      <c r="E162">
        <f>IF($B162="1",'Alpha Ejection Calcs'!S162,IF('Alpha Ejection Compiler'!$B162="2",'Alpha Ejection Calcs'!AP162,IF($B162="3",'Alpha Ejection Calcs'!BK162,IF($B162="4",'Alpha Ejection Calcs'!CH162,-1))))</f>
        <v>-1</v>
      </c>
      <c r="F162"/>
      <c r="G162" s="459">
        <f t="shared" si="8"/>
        <v>-3.2000000000000001E-12</v>
      </c>
      <c r="H162">
        <f>IF($B162="1",'Alpha Ejection Calcs'!T162,IF('Alpha Ejection Compiler'!$B162="2",'Alpha Ejection Calcs'!AQ162,IF($B162="3",'Alpha Ejection Calcs'!BN162,IF($B162="4",'Alpha Ejection Calcs'!CL162,-1))))</f>
        <v>-1</v>
      </c>
      <c r="I162">
        <f>IF($B162="1",'Alpha Ejection Calcs'!U162,IF('Alpha Ejection Compiler'!$B162="2",'Alpha Ejection Calcs'!AR162,IF($B162="3",'Alpha Ejection Calcs'!BO162,IF($B162="4",'Alpha Ejection Calcs'!CM162,-1))))</f>
        <v>-1</v>
      </c>
      <c r="J162">
        <f>IF($B162="1",'Alpha Ejection Calcs'!V162,IF('Alpha Ejection Compiler'!$B162="2",'Alpha Ejection Calcs'!AS162,IF($B162="3",'Alpha Ejection Calcs'!BP162,IF($B162="4",'Alpha Ejection Calcs'!CN162,-1))))</f>
        <v>-1</v>
      </c>
      <c r="K162">
        <f>IF($B162="1",'Alpha Ejection Calcs'!W162,IF('Alpha Ejection Compiler'!$B162="2",'Alpha Ejection Calcs'!AT162,IF($B162="3",'Alpha Ejection Calcs'!BQ162,IF($B162="4",'Alpha Ejection Calcs'!CO162,-1))))</f>
        <v>-1</v>
      </c>
      <c r="N162" s="459">
        <f t="shared" si="9"/>
        <v>-4.6500000000000006E-12</v>
      </c>
      <c r="O162">
        <f>IF($B162="1",'Alpha Ejection Calcs'!Y162,IF('Alpha Ejection Compiler'!$B162="2",'Alpha Ejection Calcs'!AV162,IF($B162="3",'Alpha Ejection Calcs'!BS162,IF($B162="4",'Alpha Ejection Calcs'!CQ162,-1))))</f>
        <v>-1</v>
      </c>
      <c r="P162">
        <f>IF($B162="1",'Alpha Ejection Calcs'!Z162,IF('Alpha Ejection Compiler'!$B162="2",'Alpha Ejection Calcs'!AW162,IF($B162="3",'Alpha Ejection Calcs'!BT162,IF($B162="4",'Alpha Ejection Calcs'!CR162,-1))))</f>
        <v>-1</v>
      </c>
      <c r="Q162">
        <f>IF($B162="1",'Alpha Ejection Calcs'!AA162,IF('Alpha Ejection Compiler'!$B162="2",'Alpha Ejection Calcs'!AX162,IF($B162="3",'Alpha Ejection Calcs'!BU162,IF($B162="4",'Alpha Ejection Calcs'!CS162,-1))))</f>
        <v>-1</v>
      </c>
      <c r="R162">
        <f>IF($B162="1",'Alpha Ejection Calcs'!AB162,IF('Alpha Ejection Compiler'!$B162="2",'Alpha Ejection Calcs'!AY162,IF($B162="3",'Alpha Ejection Calcs'!BV162,IF($B162="4",'Alpha Ejection Calcs'!CT162,-1))))</f>
        <v>-1</v>
      </c>
      <c r="U162" s="459">
        <f t="shared" si="10"/>
        <v>-3.5299999999999997E-12</v>
      </c>
      <c r="V162">
        <f>IF($B162="1",'Alpha Ejection Calcs'!AD162,IF('Alpha Ejection Compiler'!$B162="2",'Alpha Ejection Calcs'!BA162,IF($B162="3",'Alpha Ejection Calcs'!BX162,IF($B162="4",'Alpha Ejection Calcs'!CV162,-1))))</f>
        <v>-1</v>
      </c>
      <c r="W162">
        <f>IF($B162="1",'Alpha Ejection Calcs'!AE162,IF('Alpha Ejection Compiler'!$B162="2",'Alpha Ejection Calcs'!BB162,IF($B162="3",'Alpha Ejection Calcs'!BY162,IF($B162="4",'Alpha Ejection Calcs'!CW162,-1))))</f>
        <v>-1</v>
      </c>
      <c r="X162">
        <f>IF($B162="1",'Alpha Ejection Calcs'!AF162,IF('Alpha Ejection Compiler'!$B162="2",'Alpha Ejection Calcs'!BC162,IF($B162="3",'Alpha Ejection Calcs'!BZ162,IF($B162="4",'Alpha Ejection Calcs'!CX162,-1))))</f>
        <v>-1</v>
      </c>
      <c r="Y162">
        <f>IF($B162="1",'Alpha Ejection Calcs'!AG162,IF('Alpha Ejection Compiler'!$B162="2",'Alpha Ejection Calcs'!BD162,IF($B162="3",'Alpha Ejection Calcs'!CA162,IF($B162="4",'Alpha Ejection Calcs'!CY162,-1))))</f>
        <v>-1</v>
      </c>
      <c r="AB162" s="459">
        <f t="shared" si="11"/>
        <v>-4.2499999999999999E-12</v>
      </c>
      <c r="AC162">
        <f>IF($B162="1",'Alpha Ejection Calcs'!AI162,IF('Alpha Ejection Compiler'!$B162="2",'Alpha Ejection Calcs'!BF162,IF($B162="3",'Alpha Ejection Calcs'!CC162,IF($B162="4",'Alpha Ejection Calcs'!DA162,-1))))</f>
        <v>-1</v>
      </c>
      <c r="AD162">
        <f>IF($B162="1",'Alpha Ejection Calcs'!AJ162,IF('Alpha Ejection Compiler'!$B162="2",'Alpha Ejection Calcs'!BG162,IF($B162="3",'Alpha Ejection Calcs'!CD162,IF($B162="4",'Alpha Ejection Calcs'!DB162,-1))))</f>
        <v>-1</v>
      </c>
      <c r="AE162">
        <f>IF($B162="1",'Alpha Ejection Calcs'!AK162,IF('Alpha Ejection Compiler'!$B162="2",'Alpha Ejection Calcs'!BH162,IF($B162="3",'Alpha Ejection Calcs'!CE162,IF($B162="4",'Alpha Ejection Calcs'!DC162,-1))))</f>
        <v>-1</v>
      </c>
      <c r="AF162">
        <f>IF($B162="1",'Alpha Ejection Calcs'!AL162,IF('Alpha Ejection Compiler'!$B162="2",'Alpha Ejection Calcs'!BI162,IF($B162="3",'Alpha Ejection Calcs'!CF162,IF($B162="4",'Alpha Ejection Calcs'!DD162,-1))))</f>
        <v>-1</v>
      </c>
    </row>
    <row r="163" spans="1:32">
      <c r="A163">
        <f>'Picking Information'!E166</f>
        <v>0</v>
      </c>
      <c r="B163" s="457">
        <f>'Picking Information'!B166</f>
        <v>0</v>
      </c>
      <c r="C163" s="457"/>
      <c r="D163">
        <f>IF($B163="1",'Alpha Ejection Calcs'!M163,IF('Alpha Ejection Compiler'!$B163="2",'Alpha Ejection Calcs'!AO163,IF($B163="3",'Alpha Ejection Calcs'!BM163,IF($B163="4",'Alpha Ejection Calcs'!CJ163,-1))))</f>
        <v>-1</v>
      </c>
      <c r="E163">
        <f>IF($B163="1",'Alpha Ejection Calcs'!S163,IF('Alpha Ejection Compiler'!$B163="2",'Alpha Ejection Calcs'!AP163,IF($B163="3",'Alpha Ejection Calcs'!BK163,IF($B163="4",'Alpha Ejection Calcs'!CH163,-1))))</f>
        <v>-1</v>
      </c>
      <c r="F163"/>
      <c r="G163" s="459">
        <f t="shared" si="8"/>
        <v>-3.2000000000000001E-12</v>
      </c>
      <c r="H163">
        <f>IF($B163="1",'Alpha Ejection Calcs'!T163,IF('Alpha Ejection Compiler'!$B163="2",'Alpha Ejection Calcs'!AQ163,IF($B163="3",'Alpha Ejection Calcs'!BN163,IF($B163="4",'Alpha Ejection Calcs'!CL163,-1))))</f>
        <v>-1</v>
      </c>
      <c r="I163">
        <f>IF($B163="1",'Alpha Ejection Calcs'!U163,IF('Alpha Ejection Compiler'!$B163="2",'Alpha Ejection Calcs'!AR163,IF($B163="3",'Alpha Ejection Calcs'!BO163,IF($B163="4",'Alpha Ejection Calcs'!CM163,-1))))</f>
        <v>-1</v>
      </c>
      <c r="J163">
        <f>IF($B163="1",'Alpha Ejection Calcs'!V163,IF('Alpha Ejection Compiler'!$B163="2",'Alpha Ejection Calcs'!AS163,IF($B163="3",'Alpha Ejection Calcs'!BP163,IF($B163="4",'Alpha Ejection Calcs'!CN163,-1))))</f>
        <v>-1</v>
      </c>
      <c r="K163">
        <f>IF($B163="1",'Alpha Ejection Calcs'!W163,IF('Alpha Ejection Compiler'!$B163="2",'Alpha Ejection Calcs'!AT163,IF($B163="3",'Alpha Ejection Calcs'!BQ163,IF($B163="4",'Alpha Ejection Calcs'!CO163,-1))))</f>
        <v>-1</v>
      </c>
      <c r="N163" s="459">
        <f t="shared" si="9"/>
        <v>-4.6500000000000006E-12</v>
      </c>
      <c r="O163">
        <f>IF($B163="1",'Alpha Ejection Calcs'!Y163,IF('Alpha Ejection Compiler'!$B163="2",'Alpha Ejection Calcs'!AV163,IF($B163="3",'Alpha Ejection Calcs'!BS163,IF($B163="4",'Alpha Ejection Calcs'!CQ163,-1))))</f>
        <v>-1</v>
      </c>
      <c r="P163">
        <f>IF($B163="1",'Alpha Ejection Calcs'!Z163,IF('Alpha Ejection Compiler'!$B163="2",'Alpha Ejection Calcs'!AW163,IF($B163="3",'Alpha Ejection Calcs'!BT163,IF($B163="4",'Alpha Ejection Calcs'!CR163,-1))))</f>
        <v>-1</v>
      </c>
      <c r="Q163">
        <f>IF($B163="1",'Alpha Ejection Calcs'!AA163,IF('Alpha Ejection Compiler'!$B163="2",'Alpha Ejection Calcs'!AX163,IF($B163="3",'Alpha Ejection Calcs'!BU163,IF($B163="4",'Alpha Ejection Calcs'!CS163,-1))))</f>
        <v>-1</v>
      </c>
      <c r="R163">
        <f>IF($B163="1",'Alpha Ejection Calcs'!AB163,IF('Alpha Ejection Compiler'!$B163="2",'Alpha Ejection Calcs'!AY163,IF($B163="3",'Alpha Ejection Calcs'!BV163,IF($B163="4",'Alpha Ejection Calcs'!CT163,-1))))</f>
        <v>-1</v>
      </c>
      <c r="U163" s="459">
        <f t="shared" si="10"/>
        <v>-3.5299999999999997E-12</v>
      </c>
      <c r="V163">
        <f>IF($B163="1",'Alpha Ejection Calcs'!AD163,IF('Alpha Ejection Compiler'!$B163="2",'Alpha Ejection Calcs'!BA163,IF($B163="3",'Alpha Ejection Calcs'!BX163,IF($B163="4",'Alpha Ejection Calcs'!CV163,-1))))</f>
        <v>-1</v>
      </c>
      <c r="W163">
        <f>IF($B163="1",'Alpha Ejection Calcs'!AE163,IF('Alpha Ejection Compiler'!$B163="2",'Alpha Ejection Calcs'!BB163,IF($B163="3",'Alpha Ejection Calcs'!BY163,IF($B163="4",'Alpha Ejection Calcs'!CW163,-1))))</f>
        <v>-1</v>
      </c>
      <c r="X163">
        <f>IF($B163="1",'Alpha Ejection Calcs'!AF163,IF('Alpha Ejection Compiler'!$B163="2",'Alpha Ejection Calcs'!BC163,IF($B163="3",'Alpha Ejection Calcs'!BZ163,IF($B163="4",'Alpha Ejection Calcs'!CX163,-1))))</f>
        <v>-1</v>
      </c>
      <c r="Y163">
        <f>IF($B163="1",'Alpha Ejection Calcs'!AG163,IF('Alpha Ejection Compiler'!$B163="2",'Alpha Ejection Calcs'!BD163,IF($B163="3",'Alpha Ejection Calcs'!CA163,IF($B163="4",'Alpha Ejection Calcs'!CY163,-1))))</f>
        <v>-1</v>
      </c>
      <c r="AB163" s="459">
        <f t="shared" si="11"/>
        <v>-4.2499999999999999E-12</v>
      </c>
      <c r="AC163">
        <f>IF($B163="1",'Alpha Ejection Calcs'!AI163,IF('Alpha Ejection Compiler'!$B163="2",'Alpha Ejection Calcs'!BF163,IF($B163="3",'Alpha Ejection Calcs'!CC163,IF($B163="4",'Alpha Ejection Calcs'!DA163,-1))))</f>
        <v>-1</v>
      </c>
      <c r="AD163">
        <f>IF($B163="1",'Alpha Ejection Calcs'!AJ163,IF('Alpha Ejection Compiler'!$B163="2",'Alpha Ejection Calcs'!BG163,IF($B163="3",'Alpha Ejection Calcs'!CD163,IF($B163="4",'Alpha Ejection Calcs'!DB163,-1))))</f>
        <v>-1</v>
      </c>
      <c r="AE163">
        <f>IF($B163="1",'Alpha Ejection Calcs'!AK163,IF('Alpha Ejection Compiler'!$B163="2",'Alpha Ejection Calcs'!BH163,IF($B163="3",'Alpha Ejection Calcs'!CE163,IF($B163="4",'Alpha Ejection Calcs'!DC163,-1))))</f>
        <v>-1</v>
      </c>
      <c r="AF163">
        <f>IF($B163="1",'Alpha Ejection Calcs'!AL163,IF('Alpha Ejection Compiler'!$B163="2",'Alpha Ejection Calcs'!BI163,IF($B163="3",'Alpha Ejection Calcs'!CF163,IF($B163="4",'Alpha Ejection Calcs'!DD163,-1))))</f>
        <v>-1</v>
      </c>
    </row>
    <row r="164" spans="1:32">
      <c r="A164">
        <f>'Picking Information'!E167</f>
        <v>0</v>
      </c>
      <c r="B164" s="457">
        <f>'Picking Information'!B167</f>
        <v>0</v>
      </c>
      <c r="C164" s="457"/>
      <c r="D164">
        <f>IF($B164="1",'Alpha Ejection Calcs'!M164,IF('Alpha Ejection Compiler'!$B164="2",'Alpha Ejection Calcs'!AO164,IF($B164="3",'Alpha Ejection Calcs'!BM164,IF($B164="4",'Alpha Ejection Calcs'!CJ164,-1))))</f>
        <v>-1</v>
      </c>
      <c r="E164">
        <f>IF($B164="1",'Alpha Ejection Calcs'!S164,IF('Alpha Ejection Compiler'!$B164="2",'Alpha Ejection Calcs'!AP164,IF($B164="3",'Alpha Ejection Calcs'!BK164,IF($B164="4",'Alpha Ejection Calcs'!CH164,-1))))</f>
        <v>-1</v>
      </c>
      <c r="F164"/>
      <c r="G164" s="459">
        <f t="shared" si="8"/>
        <v>-3.2000000000000001E-12</v>
      </c>
      <c r="H164">
        <f>IF($B164="1",'Alpha Ejection Calcs'!T164,IF('Alpha Ejection Compiler'!$B164="2",'Alpha Ejection Calcs'!AQ164,IF($B164="3",'Alpha Ejection Calcs'!BN164,IF($B164="4",'Alpha Ejection Calcs'!CL164,-1))))</f>
        <v>-1</v>
      </c>
      <c r="I164">
        <f>IF($B164="1",'Alpha Ejection Calcs'!U164,IF('Alpha Ejection Compiler'!$B164="2",'Alpha Ejection Calcs'!AR164,IF($B164="3",'Alpha Ejection Calcs'!BO164,IF($B164="4",'Alpha Ejection Calcs'!CM164,-1))))</f>
        <v>-1</v>
      </c>
      <c r="J164">
        <f>IF($B164="1",'Alpha Ejection Calcs'!V164,IF('Alpha Ejection Compiler'!$B164="2",'Alpha Ejection Calcs'!AS164,IF($B164="3",'Alpha Ejection Calcs'!BP164,IF($B164="4",'Alpha Ejection Calcs'!CN164,-1))))</f>
        <v>-1</v>
      </c>
      <c r="K164">
        <f>IF($B164="1",'Alpha Ejection Calcs'!W164,IF('Alpha Ejection Compiler'!$B164="2",'Alpha Ejection Calcs'!AT164,IF($B164="3",'Alpha Ejection Calcs'!BQ164,IF($B164="4",'Alpha Ejection Calcs'!CO164,-1))))</f>
        <v>-1</v>
      </c>
      <c r="N164" s="459">
        <f t="shared" si="9"/>
        <v>-4.6500000000000006E-12</v>
      </c>
      <c r="O164">
        <f>IF($B164="1",'Alpha Ejection Calcs'!Y164,IF('Alpha Ejection Compiler'!$B164="2",'Alpha Ejection Calcs'!AV164,IF($B164="3",'Alpha Ejection Calcs'!BS164,IF($B164="4",'Alpha Ejection Calcs'!CQ164,-1))))</f>
        <v>-1</v>
      </c>
      <c r="P164">
        <f>IF($B164="1",'Alpha Ejection Calcs'!Z164,IF('Alpha Ejection Compiler'!$B164="2",'Alpha Ejection Calcs'!AW164,IF($B164="3",'Alpha Ejection Calcs'!BT164,IF($B164="4",'Alpha Ejection Calcs'!CR164,-1))))</f>
        <v>-1</v>
      </c>
      <c r="Q164">
        <f>IF($B164="1",'Alpha Ejection Calcs'!AA164,IF('Alpha Ejection Compiler'!$B164="2",'Alpha Ejection Calcs'!AX164,IF($B164="3",'Alpha Ejection Calcs'!BU164,IF($B164="4",'Alpha Ejection Calcs'!CS164,-1))))</f>
        <v>-1</v>
      </c>
      <c r="R164">
        <f>IF($B164="1",'Alpha Ejection Calcs'!AB164,IF('Alpha Ejection Compiler'!$B164="2",'Alpha Ejection Calcs'!AY164,IF($B164="3",'Alpha Ejection Calcs'!BV164,IF($B164="4",'Alpha Ejection Calcs'!CT164,-1))))</f>
        <v>-1</v>
      </c>
      <c r="U164" s="459">
        <f t="shared" si="10"/>
        <v>-3.5299999999999997E-12</v>
      </c>
      <c r="V164">
        <f>IF($B164="1",'Alpha Ejection Calcs'!AD164,IF('Alpha Ejection Compiler'!$B164="2",'Alpha Ejection Calcs'!BA164,IF($B164="3",'Alpha Ejection Calcs'!BX164,IF($B164="4",'Alpha Ejection Calcs'!CV164,-1))))</f>
        <v>-1</v>
      </c>
      <c r="W164">
        <f>IF($B164="1",'Alpha Ejection Calcs'!AE164,IF('Alpha Ejection Compiler'!$B164="2",'Alpha Ejection Calcs'!BB164,IF($B164="3",'Alpha Ejection Calcs'!BY164,IF($B164="4",'Alpha Ejection Calcs'!CW164,-1))))</f>
        <v>-1</v>
      </c>
      <c r="X164">
        <f>IF($B164="1",'Alpha Ejection Calcs'!AF164,IF('Alpha Ejection Compiler'!$B164="2",'Alpha Ejection Calcs'!BC164,IF($B164="3",'Alpha Ejection Calcs'!BZ164,IF($B164="4",'Alpha Ejection Calcs'!CX164,-1))))</f>
        <v>-1</v>
      </c>
      <c r="Y164">
        <f>IF($B164="1",'Alpha Ejection Calcs'!AG164,IF('Alpha Ejection Compiler'!$B164="2",'Alpha Ejection Calcs'!BD164,IF($B164="3",'Alpha Ejection Calcs'!CA164,IF($B164="4",'Alpha Ejection Calcs'!CY164,-1))))</f>
        <v>-1</v>
      </c>
      <c r="AB164" s="459">
        <f t="shared" si="11"/>
        <v>-4.2499999999999999E-12</v>
      </c>
      <c r="AC164">
        <f>IF($B164="1",'Alpha Ejection Calcs'!AI164,IF('Alpha Ejection Compiler'!$B164="2",'Alpha Ejection Calcs'!BF164,IF($B164="3",'Alpha Ejection Calcs'!CC164,IF($B164="4",'Alpha Ejection Calcs'!DA164,-1))))</f>
        <v>-1</v>
      </c>
      <c r="AD164">
        <f>IF($B164="1",'Alpha Ejection Calcs'!AJ164,IF('Alpha Ejection Compiler'!$B164="2",'Alpha Ejection Calcs'!BG164,IF($B164="3",'Alpha Ejection Calcs'!CD164,IF($B164="4",'Alpha Ejection Calcs'!DB164,-1))))</f>
        <v>-1</v>
      </c>
      <c r="AE164">
        <f>IF($B164="1",'Alpha Ejection Calcs'!AK164,IF('Alpha Ejection Compiler'!$B164="2",'Alpha Ejection Calcs'!BH164,IF($B164="3",'Alpha Ejection Calcs'!CE164,IF($B164="4",'Alpha Ejection Calcs'!DC164,-1))))</f>
        <v>-1</v>
      </c>
      <c r="AF164">
        <f>IF($B164="1",'Alpha Ejection Calcs'!AL164,IF('Alpha Ejection Compiler'!$B164="2",'Alpha Ejection Calcs'!BI164,IF($B164="3",'Alpha Ejection Calcs'!CF164,IF($B164="4",'Alpha Ejection Calcs'!DD164,-1))))</f>
        <v>-1</v>
      </c>
    </row>
    <row r="165" spans="1:32">
      <c r="A165">
        <f>'Picking Information'!E168</f>
        <v>0</v>
      </c>
      <c r="B165" s="457">
        <f>'Picking Information'!B168</f>
        <v>0</v>
      </c>
      <c r="C165" s="457"/>
      <c r="D165">
        <f>IF($B165="1",'Alpha Ejection Calcs'!M165,IF('Alpha Ejection Compiler'!$B165="2",'Alpha Ejection Calcs'!AO165,IF($B165="3",'Alpha Ejection Calcs'!BM165,IF($B165="4",'Alpha Ejection Calcs'!CJ165,-1))))</f>
        <v>-1</v>
      </c>
      <c r="E165">
        <f>IF($B165="1",'Alpha Ejection Calcs'!S165,IF('Alpha Ejection Compiler'!$B165="2",'Alpha Ejection Calcs'!AP165,IF($B165="3",'Alpha Ejection Calcs'!BK165,IF($B165="4",'Alpha Ejection Calcs'!CH165,-1))))</f>
        <v>-1</v>
      </c>
      <c r="F165"/>
      <c r="G165" s="459">
        <f t="shared" si="8"/>
        <v>-3.2000000000000001E-12</v>
      </c>
      <c r="H165">
        <f>IF($B165="1",'Alpha Ejection Calcs'!T165,IF('Alpha Ejection Compiler'!$B165="2",'Alpha Ejection Calcs'!AQ165,IF($B165="3",'Alpha Ejection Calcs'!BN165,IF($B165="4",'Alpha Ejection Calcs'!CL165,-1))))</f>
        <v>-1</v>
      </c>
      <c r="I165">
        <f>IF($B165="1",'Alpha Ejection Calcs'!U165,IF('Alpha Ejection Compiler'!$B165="2",'Alpha Ejection Calcs'!AR165,IF($B165="3",'Alpha Ejection Calcs'!BO165,IF($B165="4",'Alpha Ejection Calcs'!CM165,-1))))</f>
        <v>-1</v>
      </c>
      <c r="J165">
        <f>IF($B165="1",'Alpha Ejection Calcs'!V165,IF('Alpha Ejection Compiler'!$B165="2",'Alpha Ejection Calcs'!AS165,IF($B165="3",'Alpha Ejection Calcs'!BP165,IF($B165="4",'Alpha Ejection Calcs'!CN165,-1))))</f>
        <v>-1</v>
      </c>
      <c r="K165">
        <f>IF($B165="1",'Alpha Ejection Calcs'!W165,IF('Alpha Ejection Compiler'!$B165="2",'Alpha Ejection Calcs'!AT165,IF($B165="3",'Alpha Ejection Calcs'!BQ165,IF($B165="4",'Alpha Ejection Calcs'!CO165,-1))))</f>
        <v>-1</v>
      </c>
      <c r="N165" s="459">
        <f t="shared" si="9"/>
        <v>-4.6500000000000006E-12</v>
      </c>
      <c r="O165">
        <f>IF($B165="1",'Alpha Ejection Calcs'!Y165,IF('Alpha Ejection Compiler'!$B165="2",'Alpha Ejection Calcs'!AV165,IF($B165="3",'Alpha Ejection Calcs'!BS165,IF($B165="4",'Alpha Ejection Calcs'!CQ165,-1))))</f>
        <v>-1</v>
      </c>
      <c r="P165">
        <f>IF($B165="1",'Alpha Ejection Calcs'!Z165,IF('Alpha Ejection Compiler'!$B165="2",'Alpha Ejection Calcs'!AW165,IF($B165="3",'Alpha Ejection Calcs'!BT165,IF($B165="4",'Alpha Ejection Calcs'!CR165,-1))))</f>
        <v>-1</v>
      </c>
      <c r="Q165">
        <f>IF($B165="1",'Alpha Ejection Calcs'!AA165,IF('Alpha Ejection Compiler'!$B165="2",'Alpha Ejection Calcs'!AX165,IF($B165="3",'Alpha Ejection Calcs'!BU165,IF($B165="4",'Alpha Ejection Calcs'!CS165,-1))))</f>
        <v>-1</v>
      </c>
      <c r="R165">
        <f>IF($B165="1",'Alpha Ejection Calcs'!AB165,IF('Alpha Ejection Compiler'!$B165="2",'Alpha Ejection Calcs'!AY165,IF($B165="3",'Alpha Ejection Calcs'!BV165,IF($B165="4",'Alpha Ejection Calcs'!CT165,-1))))</f>
        <v>-1</v>
      </c>
      <c r="U165" s="459">
        <f t="shared" si="10"/>
        <v>-3.5299999999999997E-12</v>
      </c>
      <c r="V165">
        <f>IF($B165="1",'Alpha Ejection Calcs'!AD165,IF('Alpha Ejection Compiler'!$B165="2",'Alpha Ejection Calcs'!BA165,IF($B165="3",'Alpha Ejection Calcs'!BX165,IF($B165="4",'Alpha Ejection Calcs'!CV165,-1))))</f>
        <v>-1</v>
      </c>
      <c r="W165">
        <f>IF($B165="1",'Alpha Ejection Calcs'!AE165,IF('Alpha Ejection Compiler'!$B165="2",'Alpha Ejection Calcs'!BB165,IF($B165="3",'Alpha Ejection Calcs'!BY165,IF($B165="4",'Alpha Ejection Calcs'!CW165,-1))))</f>
        <v>-1</v>
      </c>
      <c r="X165">
        <f>IF($B165="1",'Alpha Ejection Calcs'!AF165,IF('Alpha Ejection Compiler'!$B165="2",'Alpha Ejection Calcs'!BC165,IF($B165="3",'Alpha Ejection Calcs'!BZ165,IF($B165="4",'Alpha Ejection Calcs'!CX165,-1))))</f>
        <v>-1</v>
      </c>
      <c r="Y165">
        <f>IF($B165="1",'Alpha Ejection Calcs'!AG165,IF('Alpha Ejection Compiler'!$B165="2",'Alpha Ejection Calcs'!BD165,IF($B165="3",'Alpha Ejection Calcs'!CA165,IF($B165="4",'Alpha Ejection Calcs'!CY165,-1))))</f>
        <v>-1</v>
      </c>
      <c r="AB165" s="459">
        <f t="shared" si="11"/>
        <v>-4.2499999999999999E-12</v>
      </c>
      <c r="AC165">
        <f>IF($B165="1",'Alpha Ejection Calcs'!AI165,IF('Alpha Ejection Compiler'!$B165="2",'Alpha Ejection Calcs'!BF165,IF($B165="3",'Alpha Ejection Calcs'!CC165,IF($B165="4",'Alpha Ejection Calcs'!DA165,-1))))</f>
        <v>-1</v>
      </c>
      <c r="AD165">
        <f>IF($B165="1",'Alpha Ejection Calcs'!AJ165,IF('Alpha Ejection Compiler'!$B165="2",'Alpha Ejection Calcs'!BG165,IF($B165="3",'Alpha Ejection Calcs'!CD165,IF($B165="4",'Alpha Ejection Calcs'!DB165,-1))))</f>
        <v>-1</v>
      </c>
      <c r="AE165">
        <f>IF($B165="1",'Alpha Ejection Calcs'!AK165,IF('Alpha Ejection Compiler'!$B165="2",'Alpha Ejection Calcs'!BH165,IF($B165="3",'Alpha Ejection Calcs'!CE165,IF($B165="4",'Alpha Ejection Calcs'!DC165,-1))))</f>
        <v>-1</v>
      </c>
      <c r="AF165">
        <f>IF($B165="1",'Alpha Ejection Calcs'!AL165,IF('Alpha Ejection Compiler'!$B165="2",'Alpha Ejection Calcs'!BI165,IF($B165="3",'Alpha Ejection Calcs'!CF165,IF($B165="4",'Alpha Ejection Calcs'!DD165,-1))))</f>
        <v>-1</v>
      </c>
    </row>
    <row r="166" spans="1:32">
      <c r="A166">
        <f>'Picking Information'!E169</f>
        <v>0</v>
      </c>
      <c r="B166" s="457">
        <f>'Picking Information'!B169</f>
        <v>0</v>
      </c>
      <c r="C166" s="457"/>
      <c r="D166">
        <f>IF($B166="1",'Alpha Ejection Calcs'!M166,IF('Alpha Ejection Compiler'!$B166="2",'Alpha Ejection Calcs'!AO166,IF($B166="3",'Alpha Ejection Calcs'!BM166,IF($B166="4",'Alpha Ejection Calcs'!CJ166,-1))))</f>
        <v>-1</v>
      </c>
      <c r="E166">
        <f>IF($B166="1",'Alpha Ejection Calcs'!S166,IF('Alpha Ejection Compiler'!$B166="2",'Alpha Ejection Calcs'!AP166,IF($B166="3",'Alpha Ejection Calcs'!BK166,IF($B166="4",'Alpha Ejection Calcs'!CH166,-1))))</f>
        <v>-1</v>
      </c>
      <c r="F166"/>
      <c r="G166" s="459">
        <f t="shared" si="8"/>
        <v>-3.2000000000000001E-12</v>
      </c>
      <c r="H166">
        <f>IF($B166="1",'Alpha Ejection Calcs'!T166,IF('Alpha Ejection Compiler'!$B166="2",'Alpha Ejection Calcs'!AQ166,IF($B166="3",'Alpha Ejection Calcs'!BN166,IF($B166="4",'Alpha Ejection Calcs'!CL166,-1))))</f>
        <v>-1</v>
      </c>
      <c r="I166">
        <f>IF($B166="1",'Alpha Ejection Calcs'!U166,IF('Alpha Ejection Compiler'!$B166="2",'Alpha Ejection Calcs'!AR166,IF($B166="3",'Alpha Ejection Calcs'!BO166,IF($B166="4",'Alpha Ejection Calcs'!CM166,-1))))</f>
        <v>-1</v>
      </c>
      <c r="J166">
        <f>IF($B166="1",'Alpha Ejection Calcs'!V166,IF('Alpha Ejection Compiler'!$B166="2",'Alpha Ejection Calcs'!AS166,IF($B166="3",'Alpha Ejection Calcs'!BP166,IF($B166="4",'Alpha Ejection Calcs'!CN166,-1))))</f>
        <v>-1</v>
      </c>
      <c r="K166">
        <f>IF($B166="1",'Alpha Ejection Calcs'!W166,IF('Alpha Ejection Compiler'!$B166="2",'Alpha Ejection Calcs'!AT166,IF($B166="3",'Alpha Ejection Calcs'!BQ166,IF($B166="4",'Alpha Ejection Calcs'!CO166,-1))))</f>
        <v>-1</v>
      </c>
      <c r="N166" s="459">
        <f t="shared" si="9"/>
        <v>-4.6500000000000006E-12</v>
      </c>
      <c r="O166">
        <f>IF($B166="1",'Alpha Ejection Calcs'!Y166,IF('Alpha Ejection Compiler'!$B166="2",'Alpha Ejection Calcs'!AV166,IF($B166="3",'Alpha Ejection Calcs'!BS166,IF($B166="4",'Alpha Ejection Calcs'!CQ166,-1))))</f>
        <v>-1</v>
      </c>
      <c r="P166">
        <f>IF($B166="1",'Alpha Ejection Calcs'!Z166,IF('Alpha Ejection Compiler'!$B166="2",'Alpha Ejection Calcs'!AW166,IF($B166="3",'Alpha Ejection Calcs'!BT166,IF($B166="4",'Alpha Ejection Calcs'!CR166,-1))))</f>
        <v>-1</v>
      </c>
      <c r="Q166">
        <f>IF($B166="1",'Alpha Ejection Calcs'!AA166,IF('Alpha Ejection Compiler'!$B166="2",'Alpha Ejection Calcs'!AX166,IF($B166="3",'Alpha Ejection Calcs'!BU166,IF($B166="4",'Alpha Ejection Calcs'!CS166,-1))))</f>
        <v>-1</v>
      </c>
      <c r="R166">
        <f>IF($B166="1",'Alpha Ejection Calcs'!AB166,IF('Alpha Ejection Compiler'!$B166="2",'Alpha Ejection Calcs'!AY166,IF($B166="3",'Alpha Ejection Calcs'!BV166,IF($B166="4",'Alpha Ejection Calcs'!CT166,-1))))</f>
        <v>-1</v>
      </c>
      <c r="U166" s="459">
        <f t="shared" si="10"/>
        <v>-3.5299999999999997E-12</v>
      </c>
      <c r="V166">
        <f>IF($B166="1",'Alpha Ejection Calcs'!AD166,IF('Alpha Ejection Compiler'!$B166="2",'Alpha Ejection Calcs'!BA166,IF($B166="3",'Alpha Ejection Calcs'!BX166,IF($B166="4",'Alpha Ejection Calcs'!CV166,-1))))</f>
        <v>-1</v>
      </c>
      <c r="W166">
        <f>IF($B166="1",'Alpha Ejection Calcs'!AE166,IF('Alpha Ejection Compiler'!$B166="2",'Alpha Ejection Calcs'!BB166,IF($B166="3",'Alpha Ejection Calcs'!BY166,IF($B166="4",'Alpha Ejection Calcs'!CW166,-1))))</f>
        <v>-1</v>
      </c>
      <c r="X166">
        <f>IF($B166="1",'Alpha Ejection Calcs'!AF166,IF('Alpha Ejection Compiler'!$B166="2",'Alpha Ejection Calcs'!BC166,IF($B166="3",'Alpha Ejection Calcs'!BZ166,IF($B166="4",'Alpha Ejection Calcs'!CX166,-1))))</f>
        <v>-1</v>
      </c>
      <c r="Y166">
        <f>IF($B166="1",'Alpha Ejection Calcs'!AG166,IF('Alpha Ejection Compiler'!$B166="2",'Alpha Ejection Calcs'!BD166,IF($B166="3",'Alpha Ejection Calcs'!CA166,IF($B166="4",'Alpha Ejection Calcs'!CY166,-1))))</f>
        <v>-1</v>
      </c>
      <c r="AB166" s="459">
        <f t="shared" si="11"/>
        <v>-4.2499999999999999E-12</v>
      </c>
      <c r="AC166">
        <f>IF($B166="1",'Alpha Ejection Calcs'!AI166,IF('Alpha Ejection Compiler'!$B166="2",'Alpha Ejection Calcs'!BF166,IF($B166="3",'Alpha Ejection Calcs'!CC166,IF($B166="4",'Alpha Ejection Calcs'!DA166,-1))))</f>
        <v>-1</v>
      </c>
      <c r="AD166">
        <f>IF($B166="1",'Alpha Ejection Calcs'!AJ166,IF('Alpha Ejection Compiler'!$B166="2",'Alpha Ejection Calcs'!BG166,IF($B166="3",'Alpha Ejection Calcs'!CD166,IF($B166="4",'Alpha Ejection Calcs'!DB166,-1))))</f>
        <v>-1</v>
      </c>
      <c r="AE166">
        <f>IF($B166="1",'Alpha Ejection Calcs'!AK166,IF('Alpha Ejection Compiler'!$B166="2",'Alpha Ejection Calcs'!BH166,IF($B166="3",'Alpha Ejection Calcs'!CE166,IF($B166="4",'Alpha Ejection Calcs'!DC166,-1))))</f>
        <v>-1</v>
      </c>
      <c r="AF166">
        <f>IF($B166="1",'Alpha Ejection Calcs'!AL166,IF('Alpha Ejection Compiler'!$B166="2",'Alpha Ejection Calcs'!BI166,IF($B166="3",'Alpha Ejection Calcs'!CF166,IF($B166="4",'Alpha Ejection Calcs'!DD166,-1))))</f>
        <v>-1</v>
      </c>
    </row>
    <row r="167" spans="1:32">
      <c r="A167">
        <f>'Picking Information'!E170</f>
        <v>0</v>
      </c>
      <c r="B167" s="457">
        <f>'Picking Information'!B170</f>
        <v>0</v>
      </c>
      <c r="C167" s="457"/>
      <c r="D167">
        <f>IF($B167="1",'Alpha Ejection Calcs'!M167,IF('Alpha Ejection Compiler'!$B167="2",'Alpha Ejection Calcs'!AO167,IF($B167="3",'Alpha Ejection Calcs'!BM167,IF($B167="4",'Alpha Ejection Calcs'!CJ167,-1))))</f>
        <v>-1</v>
      </c>
      <c r="E167">
        <f>IF($B167="1",'Alpha Ejection Calcs'!S167,IF('Alpha Ejection Compiler'!$B167="2",'Alpha Ejection Calcs'!AP167,IF($B167="3",'Alpha Ejection Calcs'!BK167,IF($B167="4",'Alpha Ejection Calcs'!CH167,-1))))</f>
        <v>-1</v>
      </c>
      <c r="F167"/>
      <c r="G167" s="459">
        <f t="shared" si="8"/>
        <v>-3.2000000000000001E-12</v>
      </c>
      <c r="H167">
        <f>IF($B167="1",'Alpha Ejection Calcs'!T167,IF('Alpha Ejection Compiler'!$B167="2",'Alpha Ejection Calcs'!AQ167,IF($B167="3",'Alpha Ejection Calcs'!BN167,IF($B167="4",'Alpha Ejection Calcs'!CL167,-1))))</f>
        <v>-1</v>
      </c>
      <c r="I167">
        <f>IF($B167="1",'Alpha Ejection Calcs'!U167,IF('Alpha Ejection Compiler'!$B167="2",'Alpha Ejection Calcs'!AR167,IF($B167="3",'Alpha Ejection Calcs'!BO167,IF($B167="4",'Alpha Ejection Calcs'!CM167,-1))))</f>
        <v>-1</v>
      </c>
      <c r="J167">
        <f>IF($B167="1",'Alpha Ejection Calcs'!V167,IF('Alpha Ejection Compiler'!$B167="2",'Alpha Ejection Calcs'!AS167,IF($B167="3",'Alpha Ejection Calcs'!BP167,IF($B167="4",'Alpha Ejection Calcs'!CN167,-1))))</f>
        <v>-1</v>
      </c>
      <c r="K167">
        <f>IF($B167="1",'Alpha Ejection Calcs'!W167,IF('Alpha Ejection Compiler'!$B167="2",'Alpha Ejection Calcs'!AT167,IF($B167="3",'Alpha Ejection Calcs'!BQ167,IF($B167="4",'Alpha Ejection Calcs'!CO167,-1))))</f>
        <v>-1</v>
      </c>
      <c r="N167" s="459">
        <f t="shared" si="9"/>
        <v>-4.6500000000000006E-12</v>
      </c>
      <c r="O167">
        <f>IF($B167="1",'Alpha Ejection Calcs'!Y167,IF('Alpha Ejection Compiler'!$B167="2",'Alpha Ejection Calcs'!AV167,IF($B167="3",'Alpha Ejection Calcs'!BS167,IF($B167="4",'Alpha Ejection Calcs'!CQ167,-1))))</f>
        <v>-1</v>
      </c>
      <c r="P167">
        <f>IF($B167="1",'Alpha Ejection Calcs'!Z167,IF('Alpha Ejection Compiler'!$B167="2",'Alpha Ejection Calcs'!AW167,IF($B167="3",'Alpha Ejection Calcs'!BT167,IF($B167="4",'Alpha Ejection Calcs'!CR167,-1))))</f>
        <v>-1</v>
      </c>
      <c r="Q167">
        <f>IF($B167="1",'Alpha Ejection Calcs'!AA167,IF('Alpha Ejection Compiler'!$B167="2",'Alpha Ejection Calcs'!AX167,IF($B167="3",'Alpha Ejection Calcs'!BU167,IF($B167="4",'Alpha Ejection Calcs'!CS167,-1))))</f>
        <v>-1</v>
      </c>
      <c r="R167">
        <f>IF($B167="1",'Alpha Ejection Calcs'!AB167,IF('Alpha Ejection Compiler'!$B167="2",'Alpha Ejection Calcs'!AY167,IF($B167="3",'Alpha Ejection Calcs'!BV167,IF($B167="4",'Alpha Ejection Calcs'!CT167,-1))))</f>
        <v>-1</v>
      </c>
      <c r="U167" s="459">
        <f t="shared" si="10"/>
        <v>-3.5299999999999997E-12</v>
      </c>
      <c r="V167">
        <f>IF($B167="1",'Alpha Ejection Calcs'!AD167,IF('Alpha Ejection Compiler'!$B167="2",'Alpha Ejection Calcs'!BA167,IF($B167="3",'Alpha Ejection Calcs'!BX167,IF($B167="4",'Alpha Ejection Calcs'!CV167,-1))))</f>
        <v>-1</v>
      </c>
      <c r="W167">
        <f>IF($B167="1",'Alpha Ejection Calcs'!AE167,IF('Alpha Ejection Compiler'!$B167="2",'Alpha Ejection Calcs'!BB167,IF($B167="3",'Alpha Ejection Calcs'!BY167,IF($B167="4",'Alpha Ejection Calcs'!CW167,-1))))</f>
        <v>-1</v>
      </c>
      <c r="X167">
        <f>IF($B167="1",'Alpha Ejection Calcs'!AF167,IF('Alpha Ejection Compiler'!$B167="2",'Alpha Ejection Calcs'!BC167,IF($B167="3",'Alpha Ejection Calcs'!BZ167,IF($B167="4",'Alpha Ejection Calcs'!CX167,-1))))</f>
        <v>-1</v>
      </c>
      <c r="Y167">
        <f>IF($B167="1",'Alpha Ejection Calcs'!AG167,IF('Alpha Ejection Compiler'!$B167="2",'Alpha Ejection Calcs'!BD167,IF($B167="3",'Alpha Ejection Calcs'!CA167,IF($B167="4",'Alpha Ejection Calcs'!CY167,-1))))</f>
        <v>-1</v>
      </c>
      <c r="AB167" s="459">
        <f t="shared" si="11"/>
        <v>-4.2499999999999999E-12</v>
      </c>
      <c r="AC167">
        <f>IF($B167="1",'Alpha Ejection Calcs'!AI167,IF('Alpha Ejection Compiler'!$B167="2",'Alpha Ejection Calcs'!BF167,IF($B167="3",'Alpha Ejection Calcs'!CC167,IF($B167="4",'Alpha Ejection Calcs'!DA167,-1))))</f>
        <v>-1</v>
      </c>
      <c r="AD167">
        <f>IF($B167="1",'Alpha Ejection Calcs'!AJ167,IF('Alpha Ejection Compiler'!$B167="2",'Alpha Ejection Calcs'!BG167,IF($B167="3",'Alpha Ejection Calcs'!CD167,IF($B167="4",'Alpha Ejection Calcs'!DB167,-1))))</f>
        <v>-1</v>
      </c>
      <c r="AE167">
        <f>IF($B167="1",'Alpha Ejection Calcs'!AK167,IF('Alpha Ejection Compiler'!$B167="2",'Alpha Ejection Calcs'!BH167,IF($B167="3",'Alpha Ejection Calcs'!CE167,IF($B167="4",'Alpha Ejection Calcs'!DC167,-1))))</f>
        <v>-1</v>
      </c>
      <c r="AF167">
        <f>IF($B167="1",'Alpha Ejection Calcs'!AL167,IF('Alpha Ejection Compiler'!$B167="2",'Alpha Ejection Calcs'!BI167,IF($B167="3",'Alpha Ejection Calcs'!CF167,IF($B167="4",'Alpha Ejection Calcs'!DD167,-1))))</f>
        <v>-1</v>
      </c>
    </row>
    <row r="168" spans="1:32">
      <c r="A168">
        <f>'Picking Information'!E171</f>
        <v>0</v>
      </c>
      <c r="B168" s="457">
        <f>'Picking Information'!B171</f>
        <v>0</v>
      </c>
      <c r="C168" s="457"/>
      <c r="D168">
        <f>IF($B168="1",'Alpha Ejection Calcs'!M168,IF('Alpha Ejection Compiler'!$B168="2",'Alpha Ejection Calcs'!AO168,IF($B168="3",'Alpha Ejection Calcs'!BM168,IF($B168="4",'Alpha Ejection Calcs'!CJ168,-1))))</f>
        <v>-1</v>
      </c>
      <c r="E168">
        <f>IF($B168="1",'Alpha Ejection Calcs'!S168,IF('Alpha Ejection Compiler'!$B168="2",'Alpha Ejection Calcs'!AP168,IF($B168="3",'Alpha Ejection Calcs'!BK168,IF($B168="4",'Alpha Ejection Calcs'!CH168,-1))))</f>
        <v>-1</v>
      </c>
      <c r="F168"/>
      <c r="G168" s="459">
        <f t="shared" si="8"/>
        <v>-3.2000000000000001E-12</v>
      </c>
      <c r="H168">
        <f>IF($B168="1",'Alpha Ejection Calcs'!T168,IF('Alpha Ejection Compiler'!$B168="2",'Alpha Ejection Calcs'!AQ168,IF($B168="3",'Alpha Ejection Calcs'!BN168,IF($B168="4",'Alpha Ejection Calcs'!CL168,-1))))</f>
        <v>-1</v>
      </c>
      <c r="I168">
        <f>IF($B168="1",'Alpha Ejection Calcs'!U168,IF('Alpha Ejection Compiler'!$B168="2",'Alpha Ejection Calcs'!AR168,IF($B168="3",'Alpha Ejection Calcs'!BO168,IF($B168="4",'Alpha Ejection Calcs'!CM168,-1))))</f>
        <v>-1</v>
      </c>
      <c r="J168">
        <f>IF($B168="1",'Alpha Ejection Calcs'!V168,IF('Alpha Ejection Compiler'!$B168="2",'Alpha Ejection Calcs'!AS168,IF($B168="3",'Alpha Ejection Calcs'!BP168,IF($B168="4",'Alpha Ejection Calcs'!CN168,-1))))</f>
        <v>-1</v>
      </c>
      <c r="K168">
        <f>IF($B168="1",'Alpha Ejection Calcs'!W168,IF('Alpha Ejection Compiler'!$B168="2",'Alpha Ejection Calcs'!AT168,IF($B168="3",'Alpha Ejection Calcs'!BQ168,IF($B168="4",'Alpha Ejection Calcs'!CO168,-1))))</f>
        <v>-1</v>
      </c>
      <c r="N168" s="459">
        <f t="shared" si="9"/>
        <v>-4.6500000000000006E-12</v>
      </c>
      <c r="O168">
        <f>IF($B168="1",'Alpha Ejection Calcs'!Y168,IF('Alpha Ejection Compiler'!$B168="2",'Alpha Ejection Calcs'!AV168,IF($B168="3",'Alpha Ejection Calcs'!BS168,IF($B168="4",'Alpha Ejection Calcs'!CQ168,-1))))</f>
        <v>-1</v>
      </c>
      <c r="P168">
        <f>IF($B168="1",'Alpha Ejection Calcs'!Z168,IF('Alpha Ejection Compiler'!$B168="2",'Alpha Ejection Calcs'!AW168,IF($B168="3",'Alpha Ejection Calcs'!BT168,IF($B168="4",'Alpha Ejection Calcs'!CR168,-1))))</f>
        <v>-1</v>
      </c>
      <c r="Q168">
        <f>IF($B168="1",'Alpha Ejection Calcs'!AA168,IF('Alpha Ejection Compiler'!$B168="2",'Alpha Ejection Calcs'!AX168,IF($B168="3",'Alpha Ejection Calcs'!BU168,IF($B168="4",'Alpha Ejection Calcs'!CS168,-1))))</f>
        <v>-1</v>
      </c>
      <c r="R168">
        <f>IF($B168="1",'Alpha Ejection Calcs'!AB168,IF('Alpha Ejection Compiler'!$B168="2",'Alpha Ejection Calcs'!AY168,IF($B168="3",'Alpha Ejection Calcs'!BV168,IF($B168="4",'Alpha Ejection Calcs'!CT168,-1))))</f>
        <v>-1</v>
      </c>
      <c r="U168" s="459">
        <f t="shared" si="10"/>
        <v>-3.5299999999999997E-12</v>
      </c>
      <c r="V168">
        <f>IF($B168="1",'Alpha Ejection Calcs'!AD168,IF('Alpha Ejection Compiler'!$B168="2",'Alpha Ejection Calcs'!BA168,IF($B168="3",'Alpha Ejection Calcs'!BX168,IF($B168="4",'Alpha Ejection Calcs'!CV168,-1))))</f>
        <v>-1</v>
      </c>
      <c r="W168">
        <f>IF($B168="1",'Alpha Ejection Calcs'!AE168,IF('Alpha Ejection Compiler'!$B168="2",'Alpha Ejection Calcs'!BB168,IF($B168="3",'Alpha Ejection Calcs'!BY168,IF($B168="4",'Alpha Ejection Calcs'!CW168,-1))))</f>
        <v>-1</v>
      </c>
      <c r="X168">
        <f>IF($B168="1",'Alpha Ejection Calcs'!AF168,IF('Alpha Ejection Compiler'!$B168="2",'Alpha Ejection Calcs'!BC168,IF($B168="3",'Alpha Ejection Calcs'!BZ168,IF($B168="4",'Alpha Ejection Calcs'!CX168,-1))))</f>
        <v>-1</v>
      </c>
      <c r="Y168">
        <f>IF($B168="1",'Alpha Ejection Calcs'!AG168,IF('Alpha Ejection Compiler'!$B168="2",'Alpha Ejection Calcs'!BD168,IF($B168="3",'Alpha Ejection Calcs'!CA168,IF($B168="4",'Alpha Ejection Calcs'!CY168,-1))))</f>
        <v>-1</v>
      </c>
      <c r="AB168" s="459">
        <f t="shared" si="11"/>
        <v>-4.2499999999999999E-12</v>
      </c>
      <c r="AC168">
        <f>IF($B168="1",'Alpha Ejection Calcs'!AI168,IF('Alpha Ejection Compiler'!$B168="2",'Alpha Ejection Calcs'!BF168,IF($B168="3",'Alpha Ejection Calcs'!CC168,IF($B168="4",'Alpha Ejection Calcs'!DA168,-1))))</f>
        <v>-1</v>
      </c>
      <c r="AD168">
        <f>IF($B168="1",'Alpha Ejection Calcs'!AJ168,IF('Alpha Ejection Compiler'!$B168="2",'Alpha Ejection Calcs'!BG168,IF($B168="3",'Alpha Ejection Calcs'!CD168,IF($B168="4",'Alpha Ejection Calcs'!DB168,-1))))</f>
        <v>-1</v>
      </c>
      <c r="AE168">
        <f>IF($B168="1",'Alpha Ejection Calcs'!AK168,IF('Alpha Ejection Compiler'!$B168="2",'Alpha Ejection Calcs'!BH168,IF($B168="3",'Alpha Ejection Calcs'!CE168,IF($B168="4",'Alpha Ejection Calcs'!DC168,-1))))</f>
        <v>-1</v>
      </c>
      <c r="AF168">
        <f>IF($B168="1",'Alpha Ejection Calcs'!AL168,IF('Alpha Ejection Compiler'!$B168="2",'Alpha Ejection Calcs'!BI168,IF($B168="3",'Alpha Ejection Calcs'!CF168,IF($B168="4",'Alpha Ejection Calcs'!DD168,-1))))</f>
        <v>-1</v>
      </c>
    </row>
    <row r="169" spans="1:32">
      <c r="A169">
        <f>'Picking Information'!E172</f>
        <v>0</v>
      </c>
      <c r="B169" s="457">
        <f>'Picking Information'!B172</f>
        <v>0</v>
      </c>
      <c r="C169" s="457"/>
      <c r="D169">
        <f>IF($B169="1",'Alpha Ejection Calcs'!M169,IF('Alpha Ejection Compiler'!$B169="2",'Alpha Ejection Calcs'!AO169,IF($B169="3",'Alpha Ejection Calcs'!BM169,IF($B169="4",'Alpha Ejection Calcs'!CJ169,-1))))</f>
        <v>-1</v>
      </c>
      <c r="E169">
        <f>IF($B169="1",'Alpha Ejection Calcs'!S169,IF('Alpha Ejection Compiler'!$B169="2",'Alpha Ejection Calcs'!AP169,IF($B169="3",'Alpha Ejection Calcs'!BK169,IF($B169="4",'Alpha Ejection Calcs'!CH169,-1))))</f>
        <v>-1</v>
      </c>
      <c r="F169"/>
      <c r="G169" s="459">
        <f t="shared" si="8"/>
        <v>-3.2000000000000001E-12</v>
      </c>
      <c r="H169">
        <f>IF($B169="1",'Alpha Ejection Calcs'!T169,IF('Alpha Ejection Compiler'!$B169="2",'Alpha Ejection Calcs'!AQ169,IF($B169="3",'Alpha Ejection Calcs'!BN169,IF($B169="4",'Alpha Ejection Calcs'!CL169,-1))))</f>
        <v>-1</v>
      </c>
      <c r="I169">
        <f>IF($B169="1",'Alpha Ejection Calcs'!U169,IF('Alpha Ejection Compiler'!$B169="2",'Alpha Ejection Calcs'!AR169,IF($B169="3",'Alpha Ejection Calcs'!BO169,IF($B169="4",'Alpha Ejection Calcs'!CM169,-1))))</f>
        <v>-1</v>
      </c>
      <c r="J169">
        <f>IF($B169="1",'Alpha Ejection Calcs'!V169,IF('Alpha Ejection Compiler'!$B169="2",'Alpha Ejection Calcs'!AS169,IF($B169="3",'Alpha Ejection Calcs'!BP169,IF($B169="4",'Alpha Ejection Calcs'!CN169,-1))))</f>
        <v>-1</v>
      </c>
      <c r="K169">
        <f>IF($B169="1",'Alpha Ejection Calcs'!W169,IF('Alpha Ejection Compiler'!$B169="2",'Alpha Ejection Calcs'!AT169,IF($B169="3",'Alpha Ejection Calcs'!BQ169,IF($B169="4",'Alpha Ejection Calcs'!CO169,-1))))</f>
        <v>-1</v>
      </c>
      <c r="N169" s="459">
        <f t="shared" si="9"/>
        <v>-4.6500000000000006E-12</v>
      </c>
      <c r="O169">
        <f>IF($B169="1",'Alpha Ejection Calcs'!Y169,IF('Alpha Ejection Compiler'!$B169="2",'Alpha Ejection Calcs'!AV169,IF($B169="3",'Alpha Ejection Calcs'!BS169,IF($B169="4",'Alpha Ejection Calcs'!CQ169,-1))))</f>
        <v>-1</v>
      </c>
      <c r="P169">
        <f>IF($B169="1",'Alpha Ejection Calcs'!Z169,IF('Alpha Ejection Compiler'!$B169="2",'Alpha Ejection Calcs'!AW169,IF($B169="3",'Alpha Ejection Calcs'!BT169,IF($B169="4",'Alpha Ejection Calcs'!CR169,-1))))</f>
        <v>-1</v>
      </c>
      <c r="Q169">
        <f>IF($B169="1",'Alpha Ejection Calcs'!AA169,IF('Alpha Ejection Compiler'!$B169="2",'Alpha Ejection Calcs'!AX169,IF($B169="3",'Alpha Ejection Calcs'!BU169,IF($B169="4",'Alpha Ejection Calcs'!CS169,-1))))</f>
        <v>-1</v>
      </c>
      <c r="R169">
        <f>IF($B169="1",'Alpha Ejection Calcs'!AB169,IF('Alpha Ejection Compiler'!$B169="2",'Alpha Ejection Calcs'!AY169,IF($B169="3",'Alpha Ejection Calcs'!BV169,IF($B169="4",'Alpha Ejection Calcs'!CT169,-1))))</f>
        <v>-1</v>
      </c>
      <c r="U169" s="459">
        <f t="shared" si="10"/>
        <v>-3.5299999999999997E-12</v>
      </c>
      <c r="V169">
        <f>IF($B169="1",'Alpha Ejection Calcs'!AD169,IF('Alpha Ejection Compiler'!$B169="2",'Alpha Ejection Calcs'!BA169,IF($B169="3",'Alpha Ejection Calcs'!BX169,IF($B169="4",'Alpha Ejection Calcs'!CV169,-1))))</f>
        <v>-1</v>
      </c>
      <c r="W169">
        <f>IF($B169="1",'Alpha Ejection Calcs'!AE169,IF('Alpha Ejection Compiler'!$B169="2",'Alpha Ejection Calcs'!BB169,IF($B169="3",'Alpha Ejection Calcs'!BY169,IF($B169="4",'Alpha Ejection Calcs'!CW169,-1))))</f>
        <v>-1</v>
      </c>
      <c r="X169">
        <f>IF($B169="1",'Alpha Ejection Calcs'!AF169,IF('Alpha Ejection Compiler'!$B169="2",'Alpha Ejection Calcs'!BC169,IF($B169="3",'Alpha Ejection Calcs'!BZ169,IF($B169="4",'Alpha Ejection Calcs'!CX169,-1))))</f>
        <v>-1</v>
      </c>
      <c r="Y169">
        <f>IF($B169="1",'Alpha Ejection Calcs'!AG169,IF('Alpha Ejection Compiler'!$B169="2",'Alpha Ejection Calcs'!BD169,IF($B169="3",'Alpha Ejection Calcs'!CA169,IF($B169="4",'Alpha Ejection Calcs'!CY169,-1))))</f>
        <v>-1</v>
      </c>
      <c r="AB169" s="459">
        <f t="shared" si="11"/>
        <v>-4.2499999999999999E-12</v>
      </c>
      <c r="AC169">
        <f>IF($B169="1",'Alpha Ejection Calcs'!AI169,IF('Alpha Ejection Compiler'!$B169="2",'Alpha Ejection Calcs'!BF169,IF($B169="3",'Alpha Ejection Calcs'!CC169,IF($B169="4",'Alpha Ejection Calcs'!DA169,-1))))</f>
        <v>-1</v>
      </c>
      <c r="AD169">
        <f>IF($B169="1",'Alpha Ejection Calcs'!AJ169,IF('Alpha Ejection Compiler'!$B169="2",'Alpha Ejection Calcs'!BG169,IF($B169="3",'Alpha Ejection Calcs'!CD169,IF($B169="4",'Alpha Ejection Calcs'!DB169,-1))))</f>
        <v>-1</v>
      </c>
      <c r="AE169">
        <f>IF($B169="1",'Alpha Ejection Calcs'!AK169,IF('Alpha Ejection Compiler'!$B169="2",'Alpha Ejection Calcs'!BH169,IF($B169="3",'Alpha Ejection Calcs'!CE169,IF($B169="4",'Alpha Ejection Calcs'!DC169,-1))))</f>
        <v>-1</v>
      </c>
      <c r="AF169">
        <f>IF($B169="1",'Alpha Ejection Calcs'!AL169,IF('Alpha Ejection Compiler'!$B169="2",'Alpha Ejection Calcs'!BI169,IF($B169="3",'Alpha Ejection Calcs'!CF169,IF($B169="4",'Alpha Ejection Calcs'!DD169,-1))))</f>
        <v>-1</v>
      </c>
    </row>
    <row r="170" spans="1:32">
      <c r="A170">
        <f>'Picking Information'!E173</f>
        <v>0</v>
      </c>
      <c r="B170" s="457">
        <f>'Picking Information'!B173</f>
        <v>0</v>
      </c>
      <c r="C170" s="457"/>
      <c r="D170">
        <f>IF($B170="1",'Alpha Ejection Calcs'!M170,IF('Alpha Ejection Compiler'!$B170="2",'Alpha Ejection Calcs'!AO170,IF($B170="3",'Alpha Ejection Calcs'!BM170,IF($B170="4",'Alpha Ejection Calcs'!CJ170,-1))))</f>
        <v>-1</v>
      </c>
      <c r="E170">
        <f>IF($B170="1",'Alpha Ejection Calcs'!S170,IF('Alpha Ejection Compiler'!$B170="2",'Alpha Ejection Calcs'!AP170,IF($B170="3",'Alpha Ejection Calcs'!BK170,IF($B170="4",'Alpha Ejection Calcs'!CH170,-1))))</f>
        <v>-1</v>
      </c>
      <c r="F170"/>
      <c r="G170" s="459">
        <f t="shared" si="8"/>
        <v>-3.2000000000000001E-12</v>
      </c>
      <c r="H170">
        <f>IF($B170="1",'Alpha Ejection Calcs'!T170,IF('Alpha Ejection Compiler'!$B170="2",'Alpha Ejection Calcs'!AQ170,IF($B170="3",'Alpha Ejection Calcs'!BN170,IF($B170="4",'Alpha Ejection Calcs'!CL170,-1))))</f>
        <v>-1</v>
      </c>
      <c r="I170">
        <f>IF($B170="1",'Alpha Ejection Calcs'!U170,IF('Alpha Ejection Compiler'!$B170="2",'Alpha Ejection Calcs'!AR170,IF($B170="3",'Alpha Ejection Calcs'!BO170,IF($B170="4",'Alpha Ejection Calcs'!CM170,-1))))</f>
        <v>-1</v>
      </c>
      <c r="J170">
        <f>IF($B170="1",'Alpha Ejection Calcs'!V170,IF('Alpha Ejection Compiler'!$B170="2",'Alpha Ejection Calcs'!AS170,IF($B170="3",'Alpha Ejection Calcs'!BP170,IF($B170="4",'Alpha Ejection Calcs'!CN170,-1))))</f>
        <v>-1</v>
      </c>
      <c r="K170">
        <f>IF($B170="1",'Alpha Ejection Calcs'!W170,IF('Alpha Ejection Compiler'!$B170="2",'Alpha Ejection Calcs'!AT170,IF($B170="3",'Alpha Ejection Calcs'!BQ170,IF($B170="4",'Alpha Ejection Calcs'!CO170,-1))))</f>
        <v>-1</v>
      </c>
      <c r="N170" s="459">
        <f t="shared" si="9"/>
        <v>-4.6500000000000006E-12</v>
      </c>
      <c r="O170">
        <f>IF($B170="1",'Alpha Ejection Calcs'!Y170,IF('Alpha Ejection Compiler'!$B170="2",'Alpha Ejection Calcs'!AV170,IF($B170="3",'Alpha Ejection Calcs'!BS170,IF($B170="4",'Alpha Ejection Calcs'!CQ170,-1))))</f>
        <v>-1</v>
      </c>
      <c r="P170">
        <f>IF($B170="1",'Alpha Ejection Calcs'!Z170,IF('Alpha Ejection Compiler'!$B170="2",'Alpha Ejection Calcs'!AW170,IF($B170="3",'Alpha Ejection Calcs'!BT170,IF($B170="4",'Alpha Ejection Calcs'!CR170,-1))))</f>
        <v>-1</v>
      </c>
      <c r="Q170">
        <f>IF($B170="1",'Alpha Ejection Calcs'!AA170,IF('Alpha Ejection Compiler'!$B170="2",'Alpha Ejection Calcs'!AX170,IF($B170="3",'Alpha Ejection Calcs'!BU170,IF($B170="4",'Alpha Ejection Calcs'!CS170,-1))))</f>
        <v>-1</v>
      </c>
      <c r="R170">
        <f>IF($B170="1",'Alpha Ejection Calcs'!AB170,IF('Alpha Ejection Compiler'!$B170="2",'Alpha Ejection Calcs'!AY170,IF($B170="3",'Alpha Ejection Calcs'!BV170,IF($B170="4",'Alpha Ejection Calcs'!CT170,-1))))</f>
        <v>-1</v>
      </c>
      <c r="U170" s="459">
        <f t="shared" si="10"/>
        <v>-3.5299999999999997E-12</v>
      </c>
      <c r="V170">
        <f>IF($B170="1",'Alpha Ejection Calcs'!AD170,IF('Alpha Ejection Compiler'!$B170="2",'Alpha Ejection Calcs'!BA170,IF($B170="3",'Alpha Ejection Calcs'!BX170,IF($B170="4",'Alpha Ejection Calcs'!CV170,-1))))</f>
        <v>-1</v>
      </c>
      <c r="W170">
        <f>IF($B170="1",'Alpha Ejection Calcs'!AE170,IF('Alpha Ejection Compiler'!$B170="2",'Alpha Ejection Calcs'!BB170,IF($B170="3",'Alpha Ejection Calcs'!BY170,IF($B170="4",'Alpha Ejection Calcs'!CW170,-1))))</f>
        <v>-1</v>
      </c>
      <c r="X170">
        <f>IF($B170="1",'Alpha Ejection Calcs'!AF170,IF('Alpha Ejection Compiler'!$B170="2",'Alpha Ejection Calcs'!BC170,IF($B170="3",'Alpha Ejection Calcs'!BZ170,IF($B170="4",'Alpha Ejection Calcs'!CX170,-1))))</f>
        <v>-1</v>
      </c>
      <c r="Y170">
        <f>IF($B170="1",'Alpha Ejection Calcs'!AG170,IF('Alpha Ejection Compiler'!$B170="2",'Alpha Ejection Calcs'!BD170,IF($B170="3",'Alpha Ejection Calcs'!CA170,IF($B170="4",'Alpha Ejection Calcs'!CY170,-1))))</f>
        <v>-1</v>
      </c>
      <c r="AB170" s="459">
        <f t="shared" si="11"/>
        <v>-4.2499999999999999E-12</v>
      </c>
      <c r="AC170">
        <f>IF($B170="1",'Alpha Ejection Calcs'!AI170,IF('Alpha Ejection Compiler'!$B170="2",'Alpha Ejection Calcs'!BF170,IF($B170="3",'Alpha Ejection Calcs'!CC170,IF($B170="4",'Alpha Ejection Calcs'!DA170,-1))))</f>
        <v>-1</v>
      </c>
      <c r="AD170">
        <f>IF($B170="1",'Alpha Ejection Calcs'!AJ170,IF('Alpha Ejection Compiler'!$B170="2",'Alpha Ejection Calcs'!BG170,IF($B170="3",'Alpha Ejection Calcs'!CD170,IF($B170="4",'Alpha Ejection Calcs'!DB170,-1))))</f>
        <v>-1</v>
      </c>
      <c r="AE170">
        <f>IF($B170="1",'Alpha Ejection Calcs'!AK170,IF('Alpha Ejection Compiler'!$B170="2",'Alpha Ejection Calcs'!BH170,IF($B170="3",'Alpha Ejection Calcs'!CE170,IF($B170="4",'Alpha Ejection Calcs'!DC170,-1))))</f>
        <v>-1</v>
      </c>
      <c r="AF170">
        <f>IF($B170="1",'Alpha Ejection Calcs'!AL170,IF('Alpha Ejection Compiler'!$B170="2",'Alpha Ejection Calcs'!BI170,IF($B170="3",'Alpha Ejection Calcs'!CF170,IF($B170="4",'Alpha Ejection Calcs'!DD170,-1))))</f>
        <v>-1</v>
      </c>
    </row>
    <row r="171" spans="1:32">
      <c r="A171">
        <f>'Picking Information'!E174</f>
        <v>0</v>
      </c>
      <c r="B171" s="457">
        <f>'Picking Information'!B174</f>
        <v>0</v>
      </c>
      <c r="C171" s="457"/>
      <c r="D171">
        <f>IF($B171="1",'Alpha Ejection Calcs'!M171,IF('Alpha Ejection Compiler'!$B171="2",'Alpha Ejection Calcs'!AO171,IF($B171="3",'Alpha Ejection Calcs'!BM171,IF($B171="4",'Alpha Ejection Calcs'!CJ171,-1))))</f>
        <v>-1</v>
      </c>
      <c r="E171">
        <f>IF($B171="1",'Alpha Ejection Calcs'!S171,IF('Alpha Ejection Compiler'!$B171="2",'Alpha Ejection Calcs'!AP171,IF($B171="3",'Alpha Ejection Calcs'!BK171,IF($B171="4",'Alpha Ejection Calcs'!CH171,-1))))</f>
        <v>-1</v>
      </c>
      <c r="F171"/>
      <c r="G171" s="459">
        <f t="shared" si="8"/>
        <v>-3.2000000000000001E-12</v>
      </c>
      <c r="H171">
        <f>IF($B171="1",'Alpha Ejection Calcs'!T171,IF('Alpha Ejection Compiler'!$B171="2",'Alpha Ejection Calcs'!AQ171,IF($B171="3",'Alpha Ejection Calcs'!BN171,IF($B171="4",'Alpha Ejection Calcs'!CL171,-1))))</f>
        <v>-1</v>
      </c>
      <c r="I171">
        <f>IF($B171="1",'Alpha Ejection Calcs'!U171,IF('Alpha Ejection Compiler'!$B171="2",'Alpha Ejection Calcs'!AR171,IF($B171="3",'Alpha Ejection Calcs'!BO171,IF($B171="4",'Alpha Ejection Calcs'!CM171,-1))))</f>
        <v>-1</v>
      </c>
      <c r="J171">
        <f>IF($B171="1",'Alpha Ejection Calcs'!V171,IF('Alpha Ejection Compiler'!$B171="2",'Alpha Ejection Calcs'!AS171,IF($B171="3",'Alpha Ejection Calcs'!BP171,IF($B171="4",'Alpha Ejection Calcs'!CN171,-1))))</f>
        <v>-1</v>
      </c>
      <c r="K171">
        <f>IF($B171="1",'Alpha Ejection Calcs'!W171,IF('Alpha Ejection Compiler'!$B171="2",'Alpha Ejection Calcs'!AT171,IF($B171="3",'Alpha Ejection Calcs'!BQ171,IF($B171="4",'Alpha Ejection Calcs'!CO171,-1))))</f>
        <v>-1</v>
      </c>
      <c r="N171" s="459">
        <f t="shared" si="9"/>
        <v>-4.6500000000000006E-12</v>
      </c>
      <c r="O171">
        <f>IF($B171="1",'Alpha Ejection Calcs'!Y171,IF('Alpha Ejection Compiler'!$B171="2",'Alpha Ejection Calcs'!AV171,IF($B171="3",'Alpha Ejection Calcs'!BS171,IF($B171="4",'Alpha Ejection Calcs'!CQ171,-1))))</f>
        <v>-1</v>
      </c>
      <c r="P171">
        <f>IF($B171="1",'Alpha Ejection Calcs'!Z171,IF('Alpha Ejection Compiler'!$B171="2",'Alpha Ejection Calcs'!AW171,IF($B171="3",'Alpha Ejection Calcs'!BT171,IF($B171="4",'Alpha Ejection Calcs'!CR171,-1))))</f>
        <v>-1</v>
      </c>
      <c r="Q171">
        <f>IF($B171="1",'Alpha Ejection Calcs'!AA171,IF('Alpha Ejection Compiler'!$B171="2",'Alpha Ejection Calcs'!AX171,IF($B171="3",'Alpha Ejection Calcs'!BU171,IF($B171="4",'Alpha Ejection Calcs'!CS171,-1))))</f>
        <v>-1</v>
      </c>
      <c r="R171">
        <f>IF($B171="1",'Alpha Ejection Calcs'!AB171,IF('Alpha Ejection Compiler'!$B171="2",'Alpha Ejection Calcs'!AY171,IF($B171="3",'Alpha Ejection Calcs'!BV171,IF($B171="4",'Alpha Ejection Calcs'!CT171,-1))))</f>
        <v>-1</v>
      </c>
      <c r="U171" s="459">
        <f t="shared" si="10"/>
        <v>-3.5299999999999997E-12</v>
      </c>
      <c r="V171">
        <f>IF($B171="1",'Alpha Ejection Calcs'!AD171,IF('Alpha Ejection Compiler'!$B171="2",'Alpha Ejection Calcs'!BA171,IF($B171="3",'Alpha Ejection Calcs'!BX171,IF($B171="4",'Alpha Ejection Calcs'!CV171,-1))))</f>
        <v>-1</v>
      </c>
      <c r="W171">
        <f>IF($B171="1",'Alpha Ejection Calcs'!AE171,IF('Alpha Ejection Compiler'!$B171="2",'Alpha Ejection Calcs'!BB171,IF($B171="3",'Alpha Ejection Calcs'!BY171,IF($B171="4",'Alpha Ejection Calcs'!CW171,-1))))</f>
        <v>-1</v>
      </c>
      <c r="X171">
        <f>IF($B171="1",'Alpha Ejection Calcs'!AF171,IF('Alpha Ejection Compiler'!$B171="2",'Alpha Ejection Calcs'!BC171,IF($B171="3",'Alpha Ejection Calcs'!BZ171,IF($B171="4",'Alpha Ejection Calcs'!CX171,-1))))</f>
        <v>-1</v>
      </c>
      <c r="Y171">
        <f>IF($B171="1",'Alpha Ejection Calcs'!AG171,IF('Alpha Ejection Compiler'!$B171="2",'Alpha Ejection Calcs'!BD171,IF($B171="3",'Alpha Ejection Calcs'!CA171,IF($B171="4",'Alpha Ejection Calcs'!CY171,-1))))</f>
        <v>-1</v>
      </c>
      <c r="AB171" s="459">
        <f t="shared" si="11"/>
        <v>-4.2499999999999999E-12</v>
      </c>
      <c r="AC171">
        <f>IF($B171="1",'Alpha Ejection Calcs'!AI171,IF('Alpha Ejection Compiler'!$B171="2",'Alpha Ejection Calcs'!BF171,IF($B171="3",'Alpha Ejection Calcs'!CC171,IF($B171="4",'Alpha Ejection Calcs'!DA171,-1))))</f>
        <v>-1</v>
      </c>
      <c r="AD171">
        <f>IF($B171="1",'Alpha Ejection Calcs'!AJ171,IF('Alpha Ejection Compiler'!$B171="2",'Alpha Ejection Calcs'!BG171,IF($B171="3",'Alpha Ejection Calcs'!CD171,IF($B171="4",'Alpha Ejection Calcs'!DB171,-1))))</f>
        <v>-1</v>
      </c>
      <c r="AE171">
        <f>IF($B171="1",'Alpha Ejection Calcs'!AK171,IF('Alpha Ejection Compiler'!$B171="2",'Alpha Ejection Calcs'!BH171,IF($B171="3",'Alpha Ejection Calcs'!CE171,IF($B171="4",'Alpha Ejection Calcs'!DC171,-1))))</f>
        <v>-1</v>
      </c>
      <c r="AF171">
        <f>IF($B171="1",'Alpha Ejection Calcs'!AL171,IF('Alpha Ejection Compiler'!$B171="2",'Alpha Ejection Calcs'!BI171,IF($B171="3",'Alpha Ejection Calcs'!CF171,IF($B171="4",'Alpha Ejection Calcs'!DD171,-1))))</f>
        <v>-1</v>
      </c>
    </row>
    <row r="172" spans="1:32">
      <c r="A172">
        <f>'Picking Information'!E175</f>
        <v>0</v>
      </c>
      <c r="B172" s="457">
        <f>'Picking Information'!B175</f>
        <v>0</v>
      </c>
      <c r="C172" s="457"/>
      <c r="D172">
        <f>IF($B172="1",'Alpha Ejection Calcs'!M172,IF('Alpha Ejection Compiler'!$B172="2",'Alpha Ejection Calcs'!AO172,IF($B172="3",'Alpha Ejection Calcs'!BM172,IF($B172="4",'Alpha Ejection Calcs'!CJ172,-1))))</f>
        <v>-1</v>
      </c>
      <c r="E172">
        <f>IF($B172="1",'Alpha Ejection Calcs'!S172,IF('Alpha Ejection Compiler'!$B172="2",'Alpha Ejection Calcs'!AP172,IF($B172="3",'Alpha Ejection Calcs'!BK172,IF($B172="4",'Alpha Ejection Calcs'!CH172,-1))))</f>
        <v>-1</v>
      </c>
      <c r="F172"/>
      <c r="G172" s="459">
        <f t="shared" si="8"/>
        <v>-3.2000000000000001E-12</v>
      </c>
      <c r="H172">
        <f>IF($B172="1",'Alpha Ejection Calcs'!T172,IF('Alpha Ejection Compiler'!$B172="2",'Alpha Ejection Calcs'!AQ172,IF($B172="3",'Alpha Ejection Calcs'!BN172,IF($B172="4",'Alpha Ejection Calcs'!CL172,-1))))</f>
        <v>-1</v>
      </c>
      <c r="I172">
        <f>IF($B172="1",'Alpha Ejection Calcs'!U172,IF('Alpha Ejection Compiler'!$B172="2",'Alpha Ejection Calcs'!AR172,IF($B172="3",'Alpha Ejection Calcs'!BO172,IF($B172="4",'Alpha Ejection Calcs'!CM172,-1))))</f>
        <v>-1</v>
      </c>
      <c r="J172">
        <f>IF($B172="1",'Alpha Ejection Calcs'!V172,IF('Alpha Ejection Compiler'!$B172="2",'Alpha Ejection Calcs'!AS172,IF($B172="3",'Alpha Ejection Calcs'!BP172,IF($B172="4",'Alpha Ejection Calcs'!CN172,-1))))</f>
        <v>-1</v>
      </c>
      <c r="K172">
        <f>IF($B172="1",'Alpha Ejection Calcs'!W172,IF('Alpha Ejection Compiler'!$B172="2",'Alpha Ejection Calcs'!AT172,IF($B172="3",'Alpha Ejection Calcs'!BQ172,IF($B172="4",'Alpha Ejection Calcs'!CO172,-1))))</f>
        <v>-1</v>
      </c>
      <c r="N172" s="459">
        <f t="shared" si="9"/>
        <v>-4.6500000000000006E-12</v>
      </c>
      <c r="O172">
        <f>IF($B172="1",'Alpha Ejection Calcs'!Y172,IF('Alpha Ejection Compiler'!$B172="2",'Alpha Ejection Calcs'!AV172,IF($B172="3",'Alpha Ejection Calcs'!BS172,IF($B172="4",'Alpha Ejection Calcs'!CQ172,-1))))</f>
        <v>-1</v>
      </c>
      <c r="P172">
        <f>IF($B172="1",'Alpha Ejection Calcs'!Z172,IF('Alpha Ejection Compiler'!$B172="2",'Alpha Ejection Calcs'!AW172,IF($B172="3",'Alpha Ejection Calcs'!BT172,IF($B172="4",'Alpha Ejection Calcs'!CR172,-1))))</f>
        <v>-1</v>
      </c>
      <c r="Q172">
        <f>IF($B172="1",'Alpha Ejection Calcs'!AA172,IF('Alpha Ejection Compiler'!$B172="2",'Alpha Ejection Calcs'!AX172,IF($B172="3",'Alpha Ejection Calcs'!BU172,IF($B172="4",'Alpha Ejection Calcs'!CS172,-1))))</f>
        <v>-1</v>
      </c>
      <c r="R172">
        <f>IF($B172="1",'Alpha Ejection Calcs'!AB172,IF('Alpha Ejection Compiler'!$B172="2",'Alpha Ejection Calcs'!AY172,IF($B172="3",'Alpha Ejection Calcs'!BV172,IF($B172="4",'Alpha Ejection Calcs'!CT172,-1))))</f>
        <v>-1</v>
      </c>
      <c r="U172" s="459">
        <f t="shared" si="10"/>
        <v>-3.5299999999999997E-12</v>
      </c>
      <c r="V172">
        <f>IF($B172="1",'Alpha Ejection Calcs'!AD172,IF('Alpha Ejection Compiler'!$B172="2",'Alpha Ejection Calcs'!BA172,IF($B172="3",'Alpha Ejection Calcs'!BX172,IF($B172="4",'Alpha Ejection Calcs'!CV172,-1))))</f>
        <v>-1</v>
      </c>
      <c r="W172">
        <f>IF($B172="1",'Alpha Ejection Calcs'!AE172,IF('Alpha Ejection Compiler'!$B172="2",'Alpha Ejection Calcs'!BB172,IF($B172="3",'Alpha Ejection Calcs'!BY172,IF($B172="4",'Alpha Ejection Calcs'!CW172,-1))))</f>
        <v>-1</v>
      </c>
      <c r="X172">
        <f>IF($B172="1",'Alpha Ejection Calcs'!AF172,IF('Alpha Ejection Compiler'!$B172="2",'Alpha Ejection Calcs'!BC172,IF($B172="3",'Alpha Ejection Calcs'!BZ172,IF($B172="4",'Alpha Ejection Calcs'!CX172,-1))))</f>
        <v>-1</v>
      </c>
      <c r="Y172">
        <f>IF($B172="1",'Alpha Ejection Calcs'!AG172,IF('Alpha Ejection Compiler'!$B172="2",'Alpha Ejection Calcs'!BD172,IF($B172="3",'Alpha Ejection Calcs'!CA172,IF($B172="4",'Alpha Ejection Calcs'!CY172,-1))))</f>
        <v>-1</v>
      </c>
      <c r="AB172" s="459">
        <f t="shared" si="11"/>
        <v>-4.2499999999999999E-12</v>
      </c>
      <c r="AC172">
        <f>IF($B172="1",'Alpha Ejection Calcs'!AI172,IF('Alpha Ejection Compiler'!$B172="2",'Alpha Ejection Calcs'!BF172,IF($B172="3",'Alpha Ejection Calcs'!CC172,IF($B172="4",'Alpha Ejection Calcs'!DA172,-1))))</f>
        <v>-1</v>
      </c>
      <c r="AD172">
        <f>IF($B172="1",'Alpha Ejection Calcs'!AJ172,IF('Alpha Ejection Compiler'!$B172="2",'Alpha Ejection Calcs'!BG172,IF($B172="3",'Alpha Ejection Calcs'!CD172,IF($B172="4",'Alpha Ejection Calcs'!DB172,-1))))</f>
        <v>-1</v>
      </c>
      <c r="AE172">
        <f>IF($B172="1",'Alpha Ejection Calcs'!AK172,IF('Alpha Ejection Compiler'!$B172="2",'Alpha Ejection Calcs'!BH172,IF($B172="3",'Alpha Ejection Calcs'!CE172,IF($B172="4",'Alpha Ejection Calcs'!DC172,-1))))</f>
        <v>-1</v>
      </c>
      <c r="AF172">
        <f>IF($B172="1",'Alpha Ejection Calcs'!AL172,IF('Alpha Ejection Compiler'!$B172="2",'Alpha Ejection Calcs'!BI172,IF($B172="3",'Alpha Ejection Calcs'!CF172,IF($B172="4",'Alpha Ejection Calcs'!DD172,-1))))</f>
        <v>-1</v>
      </c>
    </row>
    <row r="173" spans="1:32">
      <c r="A173">
        <f>'Picking Information'!E176</f>
        <v>0</v>
      </c>
      <c r="B173" s="457">
        <f>'Picking Information'!B176</f>
        <v>0</v>
      </c>
      <c r="C173" s="457"/>
      <c r="D173">
        <f>IF($B173="1",'Alpha Ejection Calcs'!M173,IF('Alpha Ejection Compiler'!$B173="2",'Alpha Ejection Calcs'!AO173,IF($B173="3",'Alpha Ejection Calcs'!BM173,IF($B173="4",'Alpha Ejection Calcs'!CJ173,-1))))</f>
        <v>-1</v>
      </c>
      <c r="E173">
        <f>IF($B173="1",'Alpha Ejection Calcs'!S173,IF('Alpha Ejection Compiler'!$B173="2",'Alpha Ejection Calcs'!AP173,IF($B173="3",'Alpha Ejection Calcs'!BK173,IF($B173="4",'Alpha Ejection Calcs'!CH173,-1))))</f>
        <v>-1</v>
      </c>
      <c r="F173"/>
      <c r="G173" s="459">
        <f t="shared" si="8"/>
        <v>-3.2000000000000001E-12</v>
      </c>
      <c r="H173">
        <f>IF($B173="1",'Alpha Ejection Calcs'!T173,IF('Alpha Ejection Compiler'!$B173="2",'Alpha Ejection Calcs'!AQ173,IF($B173="3",'Alpha Ejection Calcs'!BN173,IF($B173="4",'Alpha Ejection Calcs'!CL173,-1))))</f>
        <v>-1</v>
      </c>
      <c r="I173">
        <f>IF($B173="1",'Alpha Ejection Calcs'!U173,IF('Alpha Ejection Compiler'!$B173="2",'Alpha Ejection Calcs'!AR173,IF($B173="3",'Alpha Ejection Calcs'!BO173,IF($B173="4",'Alpha Ejection Calcs'!CM173,-1))))</f>
        <v>-1</v>
      </c>
      <c r="J173">
        <f>IF($B173="1",'Alpha Ejection Calcs'!V173,IF('Alpha Ejection Compiler'!$B173="2",'Alpha Ejection Calcs'!AS173,IF($B173="3",'Alpha Ejection Calcs'!BP173,IF($B173="4",'Alpha Ejection Calcs'!CN173,-1))))</f>
        <v>-1</v>
      </c>
      <c r="K173">
        <f>IF($B173="1",'Alpha Ejection Calcs'!W173,IF('Alpha Ejection Compiler'!$B173="2",'Alpha Ejection Calcs'!AT173,IF($B173="3",'Alpha Ejection Calcs'!BQ173,IF($B173="4",'Alpha Ejection Calcs'!CO173,-1))))</f>
        <v>-1</v>
      </c>
      <c r="N173" s="459">
        <f t="shared" si="9"/>
        <v>-4.6500000000000006E-12</v>
      </c>
      <c r="O173">
        <f>IF($B173="1",'Alpha Ejection Calcs'!Y173,IF('Alpha Ejection Compiler'!$B173="2",'Alpha Ejection Calcs'!AV173,IF($B173="3",'Alpha Ejection Calcs'!BS173,IF($B173="4",'Alpha Ejection Calcs'!CQ173,-1))))</f>
        <v>-1</v>
      </c>
      <c r="P173">
        <f>IF($B173="1",'Alpha Ejection Calcs'!Z173,IF('Alpha Ejection Compiler'!$B173="2",'Alpha Ejection Calcs'!AW173,IF($B173="3",'Alpha Ejection Calcs'!BT173,IF($B173="4",'Alpha Ejection Calcs'!CR173,-1))))</f>
        <v>-1</v>
      </c>
      <c r="Q173">
        <f>IF($B173="1",'Alpha Ejection Calcs'!AA173,IF('Alpha Ejection Compiler'!$B173="2",'Alpha Ejection Calcs'!AX173,IF($B173="3",'Alpha Ejection Calcs'!BU173,IF($B173="4",'Alpha Ejection Calcs'!CS173,-1))))</f>
        <v>-1</v>
      </c>
      <c r="R173">
        <f>IF($B173="1",'Alpha Ejection Calcs'!AB173,IF('Alpha Ejection Compiler'!$B173="2",'Alpha Ejection Calcs'!AY173,IF($B173="3",'Alpha Ejection Calcs'!BV173,IF($B173="4",'Alpha Ejection Calcs'!CT173,-1))))</f>
        <v>-1</v>
      </c>
      <c r="U173" s="459">
        <f t="shared" si="10"/>
        <v>-3.5299999999999997E-12</v>
      </c>
      <c r="V173">
        <f>IF($B173="1",'Alpha Ejection Calcs'!AD173,IF('Alpha Ejection Compiler'!$B173="2",'Alpha Ejection Calcs'!BA173,IF($B173="3",'Alpha Ejection Calcs'!BX173,IF($B173="4",'Alpha Ejection Calcs'!CV173,-1))))</f>
        <v>-1</v>
      </c>
      <c r="W173">
        <f>IF($B173="1",'Alpha Ejection Calcs'!AE173,IF('Alpha Ejection Compiler'!$B173="2",'Alpha Ejection Calcs'!BB173,IF($B173="3",'Alpha Ejection Calcs'!BY173,IF($B173="4",'Alpha Ejection Calcs'!CW173,-1))))</f>
        <v>-1</v>
      </c>
      <c r="X173">
        <f>IF($B173="1",'Alpha Ejection Calcs'!AF173,IF('Alpha Ejection Compiler'!$B173="2",'Alpha Ejection Calcs'!BC173,IF($B173="3",'Alpha Ejection Calcs'!BZ173,IF($B173="4",'Alpha Ejection Calcs'!CX173,-1))))</f>
        <v>-1</v>
      </c>
      <c r="Y173">
        <f>IF($B173="1",'Alpha Ejection Calcs'!AG173,IF('Alpha Ejection Compiler'!$B173="2",'Alpha Ejection Calcs'!BD173,IF($B173="3",'Alpha Ejection Calcs'!CA173,IF($B173="4",'Alpha Ejection Calcs'!CY173,-1))))</f>
        <v>-1</v>
      </c>
      <c r="AB173" s="459">
        <f t="shared" si="11"/>
        <v>-4.2499999999999999E-12</v>
      </c>
      <c r="AC173">
        <f>IF($B173="1",'Alpha Ejection Calcs'!AI173,IF('Alpha Ejection Compiler'!$B173="2",'Alpha Ejection Calcs'!BF173,IF($B173="3",'Alpha Ejection Calcs'!CC173,IF($B173="4",'Alpha Ejection Calcs'!DA173,-1))))</f>
        <v>-1</v>
      </c>
      <c r="AD173">
        <f>IF($B173="1",'Alpha Ejection Calcs'!AJ173,IF('Alpha Ejection Compiler'!$B173="2",'Alpha Ejection Calcs'!BG173,IF($B173="3",'Alpha Ejection Calcs'!CD173,IF($B173="4",'Alpha Ejection Calcs'!DB173,-1))))</f>
        <v>-1</v>
      </c>
      <c r="AE173">
        <f>IF($B173="1",'Alpha Ejection Calcs'!AK173,IF('Alpha Ejection Compiler'!$B173="2",'Alpha Ejection Calcs'!BH173,IF($B173="3",'Alpha Ejection Calcs'!CE173,IF($B173="4",'Alpha Ejection Calcs'!DC173,-1))))</f>
        <v>-1</v>
      </c>
      <c r="AF173">
        <f>IF($B173="1",'Alpha Ejection Calcs'!AL173,IF('Alpha Ejection Compiler'!$B173="2",'Alpha Ejection Calcs'!BI173,IF($B173="3",'Alpha Ejection Calcs'!CF173,IF($B173="4",'Alpha Ejection Calcs'!DD173,-1))))</f>
        <v>-1</v>
      </c>
    </row>
    <row r="174" spans="1:32">
      <c r="A174">
        <f>'Picking Information'!E177</f>
        <v>0</v>
      </c>
      <c r="B174" s="457">
        <f>'Picking Information'!B177</f>
        <v>0</v>
      </c>
      <c r="C174" s="457"/>
      <c r="D174">
        <f>IF($B174="1",'Alpha Ejection Calcs'!M174,IF('Alpha Ejection Compiler'!$B174="2",'Alpha Ejection Calcs'!AO174,IF($B174="3",'Alpha Ejection Calcs'!BM174,IF($B174="4",'Alpha Ejection Calcs'!CJ174,-1))))</f>
        <v>-1</v>
      </c>
      <c r="E174">
        <f>IF($B174="1",'Alpha Ejection Calcs'!S174,IF('Alpha Ejection Compiler'!$B174="2",'Alpha Ejection Calcs'!AP174,IF($B174="3",'Alpha Ejection Calcs'!BK174,IF($B174="4",'Alpha Ejection Calcs'!CH174,-1))))</f>
        <v>-1</v>
      </c>
      <c r="F174"/>
      <c r="G174" s="459">
        <f t="shared" si="8"/>
        <v>-3.2000000000000001E-12</v>
      </c>
      <c r="H174">
        <f>IF($B174="1",'Alpha Ejection Calcs'!T174,IF('Alpha Ejection Compiler'!$B174="2",'Alpha Ejection Calcs'!AQ174,IF($B174="3",'Alpha Ejection Calcs'!BN174,IF($B174="4",'Alpha Ejection Calcs'!CL174,-1))))</f>
        <v>-1</v>
      </c>
      <c r="I174">
        <f>IF($B174="1",'Alpha Ejection Calcs'!U174,IF('Alpha Ejection Compiler'!$B174="2",'Alpha Ejection Calcs'!AR174,IF($B174="3",'Alpha Ejection Calcs'!BO174,IF($B174="4",'Alpha Ejection Calcs'!CM174,-1))))</f>
        <v>-1</v>
      </c>
      <c r="J174">
        <f>IF($B174="1",'Alpha Ejection Calcs'!V174,IF('Alpha Ejection Compiler'!$B174="2",'Alpha Ejection Calcs'!AS174,IF($B174="3",'Alpha Ejection Calcs'!BP174,IF($B174="4",'Alpha Ejection Calcs'!CN174,-1))))</f>
        <v>-1</v>
      </c>
      <c r="K174">
        <f>IF($B174="1",'Alpha Ejection Calcs'!W174,IF('Alpha Ejection Compiler'!$B174="2",'Alpha Ejection Calcs'!AT174,IF($B174="3",'Alpha Ejection Calcs'!BQ174,IF($B174="4",'Alpha Ejection Calcs'!CO174,-1))))</f>
        <v>-1</v>
      </c>
      <c r="N174" s="459">
        <f t="shared" si="9"/>
        <v>-4.6500000000000006E-12</v>
      </c>
      <c r="O174">
        <f>IF($B174="1",'Alpha Ejection Calcs'!Y174,IF('Alpha Ejection Compiler'!$B174="2",'Alpha Ejection Calcs'!AV174,IF($B174="3",'Alpha Ejection Calcs'!BS174,IF($B174="4",'Alpha Ejection Calcs'!CQ174,-1))))</f>
        <v>-1</v>
      </c>
      <c r="P174">
        <f>IF($B174="1",'Alpha Ejection Calcs'!Z174,IF('Alpha Ejection Compiler'!$B174="2",'Alpha Ejection Calcs'!AW174,IF($B174="3",'Alpha Ejection Calcs'!BT174,IF($B174="4",'Alpha Ejection Calcs'!CR174,-1))))</f>
        <v>-1</v>
      </c>
      <c r="Q174">
        <f>IF($B174="1",'Alpha Ejection Calcs'!AA174,IF('Alpha Ejection Compiler'!$B174="2",'Alpha Ejection Calcs'!AX174,IF($B174="3",'Alpha Ejection Calcs'!BU174,IF($B174="4",'Alpha Ejection Calcs'!CS174,-1))))</f>
        <v>-1</v>
      </c>
      <c r="R174">
        <f>IF($B174="1",'Alpha Ejection Calcs'!AB174,IF('Alpha Ejection Compiler'!$B174="2",'Alpha Ejection Calcs'!AY174,IF($B174="3",'Alpha Ejection Calcs'!BV174,IF($B174="4",'Alpha Ejection Calcs'!CT174,-1))))</f>
        <v>-1</v>
      </c>
      <c r="U174" s="459">
        <f t="shared" si="10"/>
        <v>-3.5299999999999997E-12</v>
      </c>
      <c r="V174">
        <f>IF($B174="1",'Alpha Ejection Calcs'!AD174,IF('Alpha Ejection Compiler'!$B174="2",'Alpha Ejection Calcs'!BA174,IF($B174="3",'Alpha Ejection Calcs'!BX174,IF($B174="4",'Alpha Ejection Calcs'!CV174,-1))))</f>
        <v>-1</v>
      </c>
      <c r="W174">
        <f>IF($B174="1",'Alpha Ejection Calcs'!AE174,IF('Alpha Ejection Compiler'!$B174="2",'Alpha Ejection Calcs'!BB174,IF($B174="3",'Alpha Ejection Calcs'!BY174,IF($B174="4",'Alpha Ejection Calcs'!CW174,-1))))</f>
        <v>-1</v>
      </c>
      <c r="X174">
        <f>IF($B174="1",'Alpha Ejection Calcs'!AF174,IF('Alpha Ejection Compiler'!$B174="2",'Alpha Ejection Calcs'!BC174,IF($B174="3",'Alpha Ejection Calcs'!BZ174,IF($B174="4",'Alpha Ejection Calcs'!CX174,-1))))</f>
        <v>-1</v>
      </c>
      <c r="Y174">
        <f>IF($B174="1",'Alpha Ejection Calcs'!AG174,IF('Alpha Ejection Compiler'!$B174="2",'Alpha Ejection Calcs'!BD174,IF($B174="3",'Alpha Ejection Calcs'!CA174,IF($B174="4",'Alpha Ejection Calcs'!CY174,-1))))</f>
        <v>-1</v>
      </c>
      <c r="AB174" s="459">
        <f t="shared" si="11"/>
        <v>-4.2499999999999999E-12</v>
      </c>
      <c r="AC174">
        <f>IF($B174="1",'Alpha Ejection Calcs'!AI174,IF('Alpha Ejection Compiler'!$B174="2",'Alpha Ejection Calcs'!BF174,IF($B174="3",'Alpha Ejection Calcs'!CC174,IF($B174="4",'Alpha Ejection Calcs'!DA174,-1))))</f>
        <v>-1</v>
      </c>
      <c r="AD174">
        <f>IF($B174="1",'Alpha Ejection Calcs'!AJ174,IF('Alpha Ejection Compiler'!$B174="2",'Alpha Ejection Calcs'!BG174,IF($B174="3",'Alpha Ejection Calcs'!CD174,IF($B174="4",'Alpha Ejection Calcs'!DB174,-1))))</f>
        <v>-1</v>
      </c>
      <c r="AE174">
        <f>IF($B174="1",'Alpha Ejection Calcs'!AK174,IF('Alpha Ejection Compiler'!$B174="2",'Alpha Ejection Calcs'!BH174,IF($B174="3",'Alpha Ejection Calcs'!CE174,IF($B174="4",'Alpha Ejection Calcs'!DC174,-1))))</f>
        <v>-1</v>
      </c>
      <c r="AF174">
        <f>IF($B174="1",'Alpha Ejection Calcs'!AL174,IF('Alpha Ejection Compiler'!$B174="2",'Alpha Ejection Calcs'!BI174,IF($B174="3",'Alpha Ejection Calcs'!CF174,IF($B174="4",'Alpha Ejection Calcs'!DD174,-1))))</f>
        <v>-1</v>
      </c>
    </row>
    <row r="175" spans="1:32">
      <c r="A175">
        <f>'Picking Information'!E178</f>
        <v>0</v>
      </c>
      <c r="B175" s="457">
        <f>'Picking Information'!B178</f>
        <v>0</v>
      </c>
      <c r="C175" s="457"/>
      <c r="D175">
        <f>IF($B175="1",'Alpha Ejection Calcs'!M175,IF('Alpha Ejection Compiler'!$B175="2",'Alpha Ejection Calcs'!AO175,IF($B175="3",'Alpha Ejection Calcs'!BM175,IF($B175="4",'Alpha Ejection Calcs'!CJ175,-1))))</f>
        <v>-1</v>
      </c>
      <c r="E175">
        <f>IF($B175="1",'Alpha Ejection Calcs'!S175,IF('Alpha Ejection Compiler'!$B175="2",'Alpha Ejection Calcs'!AP175,IF($B175="3",'Alpha Ejection Calcs'!BK175,IF($B175="4",'Alpha Ejection Calcs'!CH175,-1))))</f>
        <v>-1</v>
      </c>
      <c r="F175"/>
      <c r="G175" s="459">
        <f t="shared" si="8"/>
        <v>-3.2000000000000001E-12</v>
      </c>
      <c r="H175">
        <f>IF($B175="1",'Alpha Ejection Calcs'!T175,IF('Alpha Ejection Compiler'!$B175="2",'Alpha Ejection Calcs'!AQ175,IF($B175="3",'Alpha Ejection Calcs'!BN175,IF($B175="4",'Alpha Ejection Calcs'!CL175,-1))))</f>
        <v>-1</v>
      </c>
      <c r="I175">
        <f>IF($B175="1",'Alpha Ejection Calcs'!U175,IF('Alpha Ejection Compiler'!$B175="2",'Alpha Ejection Calcs'!AR175,IF($B175="3",'Alpha Ejection Calcs'!BO175,IF($B175="4",'Alpha Ejection Calcs'!CM175,-1))))</f>
        <v>-1</v>
      </c>
      <c r="J175">
        <f>IF($B175="1",'Alpha Ejection Calcs'!V175,IF('Alpha Ejection Compiler'!$B175="2",'Alpha Ejection Calcs'!AS175,IF($B175="3",'Alpha Ejection Calcs'!BP175,IF($B175="4",'Alpha Ejection Calcs'!CN175,-1))))</f>
        <v>-1</v>
      </c>
      <c r="K175">
        <f>IF($B175="1",'Alpha Ejection Calcs'!W175,IF('Alpha Ejection Compiler'!$B175="2",'Alpha Ejection Calcs'!AT175,IF($B175="3",'Alpha Ejection Calcs'!BQ175,IF($B175="4",'Alpha Ejection Calcs'!CO175,-1))))</f>
        <v>-1</v>
      </c>
      <c r="N175" s="459">
        <f t="shared" si="9"/>
        <v>-4.6500000000000006E-12</v>
      </c>
      <c r="O175">
        <f>IF($B175="1",'Alpha Ejection Calcs'!Y175,IF('Alpha Ejection Compiler'!$B175="2",'Alpha Ejection Calcs'!AV175,IF($B175="3",'Alpha Ejection Calcs'!BS175,IF($B175="4",'Alpha Ejection Calcs'!CQ175,-1))))</f>
        <v>-1</v>
      </c>
      <c r="P175">
        <f>IF($B175="1",'Alpha Ejection Calcs'!Z175,IF('Alpha Ejection Compiler'!$B175="2",'Alpha Ejection Calcs'!AW175,IF($B175="3",'Alpha Ejection Calcs'!BT175,IF($B175="4",'Alpha Ejection Calcs'!CR175,-1))))</f>
        <v>-1</v>
      </c>
      <c r="Q175">
        <f>IF($B175="1",'Alpha Ejection Calcs'!AA175,IF('Alpha Ejection Compiler'!$B175="2",'Alpha Ejection Calcs'!AX175,IF($B175="3",'Alpha Ejection Calcs'!BU175,IF($B175="4",'Alpha Ejection Calcs'!CS175,-1))))</f>
        <v>-1</v>
      </c>
      <c r="R175">
        <f>IF($B175="1",'Alpha Ejection Calcs'!AB175,IF('Alpha Ejection Compiler'!$B175="2",'Alpha Ejection Calcs'!AY175,IF($B175="3",'Alpha Ejection Calcs'!BV175,IF($B175="4",'Alpha Ejection Calcs'!CT175,-1))))</f>
        <v>-1</v>
      </c>
      <c r="U175" s="459">
        <f t="shared" si="10"/>
        <v>-3.5299999999999997E-12</v>
      </c>
      <c r="V175">
        <f>IF($B175="1",'Alpha Ejection Calcs'!AD175,IF('Alpha Ejection Compiler'!$B175="2",'Alpha Ejection Calcs'!BA175,IF($B175="3",'Alpha Ejection Calcs'!BX175,IF($B175="4",'Alpha Ejection Calcs'!CV175,-1))))</f>
        <v>-1</v>
      </c>
      <c r="W175">
        <f>IF($B175="1",'Alpha Ejection Calcs'!AE175,IF('Alpha Ejection Compiler'!$B175="2",'Alpha Ejection Calcs'!BB175,IF($B175="3",'Alpha Ejection Calcs'!BY175,IF($B175="4",'Alpha Ejection Calcs'!CW175,-1))))</f>
        <v>-1</v>
      </c>
      <c r="X175">
        <f>IF($B175="1",'Alpha Ejection Calcs'!AF175,IF('Alpha Ejection Compiler'!$B175="2",'Alpha Ejection Calcs'!BC175,IF($B175="3",'Alpha Ejection Calcs'!BZ175,IF($B175="4",'Alpha Ejection Calcs'!CX175,-1))))</f>
        <v>-1</v>
      </c>
      <c r="Y175">
        <f>IF($B175="1",'Alpha Ejection Calcs'!AG175,IF('Alpha Ejection Compiler'!$B175="2",'Alpha Ejection Calcs'!BD175,IF($B175="3",'Alpha Ejection Calcs'!CA175,IF($B175="4",'Alpha Ejection Calcs'!CY175,-1))))</f>
        <v>-1</v>
      </c>
      <c r="AB175" s="459">
        <f t="shared" si="11"/>
        <v>-4.2499999999999999E-12</v>
      </c>
      <c r="AC175">
        <f>IF($B175="1",'Alpha Ejection Calcs'!AI175,IF('Alpha Ejection Compiler'!$B175="2",'Alpha Ejection Calcs'!BF175,IF($B175="3",'Alpha Ejection Calcs'!CC175,IF($B175="4",'Alpha Ejection Calcs'!DA175,-1))))</f>
        <v>-1</v>
      </c>
      <c r="AD175">
        <f>IF($B175="1",'Alpha Ejection Calcs'!AJ175,IF('Alpha Ejection Compiler'!$B175="2",'Alpha Ejection Calcs'!BG175,IF($B175="3",'Alpha Ejection Calcs'!CD175,IF($B175="4",'Alpha Ejection Calcs'!DB175,-1))))</f>
        <v>-1</v>
      </c>
      <c r="AE175">
        <f>IF($B175="1",'Alpha Ejection Calcs'!AK175,IF('Alpha Ejection Compiler'!$B175="2",'Alpha Ejection Calcs'!BH175,IF($B175="3",'Alpha Ejection Calcs'!CE175,IF($B175="4",'Alpha Ejection Calcs'!DC175,-1))))</f>
        <v>-1</v>
      </c>
      <c r="AF175">
        <f>IF($B175="1",'Alpha Ejection Calcs'!AL175,IF('Alpha Ejection Compiler'!$B175="2",'Alpha Ejection Calcs'!BI175,IF($B175="3",'Alpha Ejection Calcs'!CF175,IF($B175="4",'Alpha Ejection Calcs'!DD175,-1))))</f>
        <v>-1</v>
      </c>
    </row>
    <row r="176" spans="1:32">
      <c r="A176">
        <f>'Picking Information'!E179</f>
        <v>0</v>
      </c>
      <c r="B176" s="457">
        <f>'Picking Information'!B179</f>
        <v>0</v>
      </c>
      <c r="C176" s="457"/>
      <c r="D176">
        <f>IF($B176="1",'Alpha Ejection Calcs'!M176,IF('Alpha Ejection Compiler'!$B176="2",'Alpha Ejection Calcs'!AO176,IF($B176="3",'Alpha Ejection Calcs'!BM176,IF($B176="4",'Alpha Ejection Calcs'!CJ176,-1))))</f>
        <v>-1</v>
      </c>
      <c r="E176">
        <f>IF($B176="1",'Alpha Ejection Calcs'!S176,IF('Alpha Ejection Compiler'!$B176="2",'Alpha Ejection Calcs'!AP176,IF($B176="3",'Alpha Ejection Calcs'!BK176,IF($B176="4",'Alpha Ejection Calcs'!CH176,-1))))</f>
        <v>-1</v>
      </c>
      <c r="F176"/>
      <c r="G176" s="459">
        <f t="shared" si="8"/>
        <v>-3.2000000000000001E-12</v>
      </c>
      <c r="H176">
        <f>IF($B176="1",'Alpha Ejection Calcs'!T176,IF('Alpha Ejection Compiler'!$B176="2",'Alpha Ejection Calcs'!AQ176,IF($B176="3",'Alpha Ejection Calcs'!BN176,IF($B176="4",'Alpha Ejection Calcs'!CL176,-1))))</f>
        <v>-1</v>
      </c>
      <c r="I176">
        <f>IF($B176="1",'Alpha Ejection Calcs'!U176,IF('Alpha Ejection Compiler'!$B176="2",'Alpha Ejection Calcs'!AR176,IF($B176="3",'Alpha Ejection Calcs'!BO176,IF($B176="4",'Alpha Ejection Calcs'!CM176,-1))))</f>
        <v>-1</v>
      </c>
      <c r="J176">
        <f>IF($B176="1",'Alpha Ejection Calcs'!V176,IF('Alpha Ejection Compiler'!$B176="2",'Alpha Ejection Calcs'!AS176,IF($B176="3",'Alpha Ejection Calcs'!BP176,IF($B176="4",'Alpha Ejection Calcs'!CN176,-1))))</f>
        <v>-1</v>
      </c>
      <c r="K176">
        <f>IF($B176="1",'Alpha Ejection Calcs'!W176,IF('Alpha Ejection Compiler'!$B176="2",'Alpha Ejection Calcs'!AT176,IF($B176="3",'Alpha Ejection Calcs'!BQ176,IF($B176="4",'Alpha Ejection Calcs'!CO176,-1))))</f>
        <v>-1</v>
      </c>
      <c r="N176" s="459">
        <f t="shared" si="9"/>
        <v>-4.6500000000000006E-12</v>
      </c>
      <c r="O176">
        <f>IF($B176="1",'Alpha Ejection Calcs'!Y176,IF('Alpha Ejection Compiler'!$B176="2",'Alpha Ejection Calcs'!AV176,IF($B176="3",'Alpha Ejection Calcs'!BS176,IF($B176="4",'Alpha Ejection Calcs'!CQ176,-1))))</f>
        <v>-1</v>
      </c>
      <c r="P176">
        <f>IF($B176="1",'Alpha Ejection Calcs'!Z176,IF('Alpha Ejection Compiler'!$B176="2",'Alpha Ejection Calcs'!AW176,IF($B176="3",'Alpha Ejection Calcs'!BT176,IF($B176="4",'Alpha Ejection Calcs'!CR176,-1))))</f>
        <v>-1</v>
      </c>
      <c r="Q176">
        <f>IF($B176="1",'Alpha Ejection Calcs'!AA176,IF('Alpha Ejection Compiler'!$B176="2",'Alpha Ejection Calcs'!AX176,IF($B176="3",'Alpha Ejection Calcs'!BU176,IF($B176="4",'Alpha Ejection Calcs'!CS176,-1))))</f>
        <v>-1</v>
      </c>
      <c r="R176">
        <f>IF($B176="1",'Alpha Ejection Calcs'!AB176,IF('Alpha Ejection Compiler'!$B176="2",'Alpha Ejection Calcs'!AY176,IF($B176="3",'Alpha Ejection Calcs'!BV176,IF($B176="4",'Alpha Ejection Calcs'!CT176,-1))))</f>
        <v>-1</v>
      </c>
      <c r="U176" s="459">
        <f t="shared" si="10"/>
        <v>-3.5299999999999997E-12</v>
      </c>
      <c r="V176">
        <f>IF($B176="1",'Alpha Ejection Calcs'!AD176,IF('Alpha Ejection Compiler'!$B176="2",'Alpha Ejection Calcs'!BA176,IF($B176="3",'Alpha Ejection Calcs'!BX176,IF($B176="4",'Alpha Ejection Calcs'!CV176,-1))))</f>
        <v>-1</v>
      </c>
      <c r="W176">
        <f>IF($B176="1",'Alpha Ejection Calcs'!AE176,IF('Alpha Ejection Compiler'!$B176="2",'Alpha Ejection Calcs'!BB176,IF($B176="3",'Alpha Ejection Calcs'!BY176,IF($B176="4",'Alpha Ejection Calcs'!CW176,-1))))</f>
        <v>-1</v>
      </c>
      <c r="X176">
        <f>IF($B176="1",'Alpha Ejection Calcs'!AF176,IF('Alpha Ejection Compiler'!$B176="2",'Alpha Ejection Calcs'!BC176,IF($B176="3",'Alpha Ejection Calcs'!BZ176,IF($B176="4",'Alpha Ejection Calcs'!CX176,-1))))</f>
        <v>-1</v>
      </c>
      <c r="Y176">
        <f>IF($B176="1",'Alpha Ejection Calcs'!AG176,IF('Alpha Ejection Compiler'!$B176="2",'Alpha Ejection Calcs'!BD176,IF($B176="3",'Alpha Ejection Calcs'!CA176,IF($B176="4",'Alpha Ejection Calcs'!CY176,-1))))</f>
        <v>-1</v>
      </c>
      <c r="AB176" s="459">
        <f t="shared" si="11"/>
        <v>-4.2499999999999999E-12</v>
      </c>
      <c r="AC176">
        <f>IF($B176="1",'Alpha Ejection Calcs'!AI176,IF('Alpha Ejection Compiler'!$B176="2",'Alpha Ejection Calcs'!BF176,IF($B176="3",'Alpha Ejection Calcs'!CC176,IF($B176="4",'Alpha Ejection Calcs'!DA176,-1))))</f>
        <v>-1</v>
      </c>
      <c r="AD176">
        <f>IF($B176="1",'Alpha Ejection Calcs'!AJ176,IF('Alpha Ejection Compiler'!$B176="2",'Alpha Ejection Calcs'!BG176,IF($B176="3",'Alpha Ejection Calcs'!CD176,IF($B176="4",'Alpha Ejection Calcs'!DB176,-1))))</f>
        <v>-1</v>
      </c>
      <c r="AE176">
        <f>IF($B176="1",'Alpha Ejection Calcs'!AK176,IF('Alpha Ejection Compiler'!$B176="2",'Alpha Ejection Calcs'!BH176,IF($B176="3",'Alpha Ejection Calcs'!CE176,IF($B176="4",'Alpha Ejection Calcs'!DC176,-1))))</f>
        <v>-1</v>
      </c>
      <c r="AF176">
        <f>IF($B176="1",'Alpha Ejection Calcs'!AL176,IF('Alpha Ejection Compiler'!$B176="2",'Alpha Ejection Calcs'!BI176,IF($B176="3",'Alpha Ejection Calcs'!CF176,IF($B176="4",'Alpha Ejection Calcs'!DD176,-1))))</f>
        <v>-1</v>
      </c>
    </row>
    <row r="177" spans="1:32">
      <c r="A177">
        <f>'Picking Information'!E180</f>
        <v>0</v>
      </c>
      <c r="B177" s="457">
        <f>'Picking Information'!B180</f>
        <v>0</v>
      </c>
      <c r="C177" s="457"/>
      <c r="D177">
        <f>IF($B177="1",'Alpha Ejection Calcs'!M177,IF('Alpha Ejection Compiler'!$B177="2",'Alpha Ejection Calcs'!AO177,IF($B177="3",'Alpha Ejection Calcs'!BM177,IF($B177="4",'Alpha Ejection Calcs'!CJ177,-1))))</f>
        <v>-1</v>
      </c>
      <c r="E177">
        <f>IF($B177="1",'Alpha Ejection Calcs'!S177,IF('Alpha Ejection Compiler'!$B177="2",'Alpha Ejection Calcs'!AP177,IF($B177="3",'Alpha Ejection Calcs'!BK177,IF($B177="4",'Alpha Ejection Calcs'!CH177,-1))))</f>
        <v>-1</v>
      </c>
      <c r="F177"/>
      <c r="G177" s="459">
        <f t="shared" si="8"/>
        <v>-3.2000000000000001E-12</v>
      </c>
      <c r="H177">
        <f>IF($B177="1",'Alpha Ejection Calcs'!T177,IF('Alpha Ejection Compiler'!$B177="2",'Alpha Ejection Calcs'!AQ177,IF($B177="3",'Alpha Ejection Calcs'!BN177,IF($B177="4",'Alpha Ejection Calcs'!CL177,-1))))</f>
        <v>-1</v>
      </c>
      <c r="I177">
        <f>IF($B177="1",'Alpha Ejection Calcs'!U177,IF('Alpha Ejection Compiler'!$B177="2",'Alpha Ejection Calcs'!AR177,IF($B177="3",'Alpha Ejection Calcs'!BO177,IF($B177="4",'Alpha Ejection Calcs'!CM177,-1))))</f>
        <v>-1</v>
      </c>
      <c r="J177">
        <f>IF($B177="1",'Alpha Ejection Calcs'!V177,IF('Alpha Ejection Compiler'!$B177="2",'Alpha Ejection Calcs'!AS177,IF($B177="3",'Alpha Ejection Calcs'!BP177,IF($B177="4",'Alpha Ejection Calcs'!CN177,-1))))</f>
        <v>-1</v>
      </c>
      <c r="K177">
        <f>IF($B177="1",'Alpha Ejection Calcs'!W177,IF('Alpha Ejection Compiler'!$B177="2",'Alpha Ejection Calcs'!AT177,IF($B177="3",'Alpha Ejection Calcs'!BQ177,IF($B177="4",'Alpha Ejection Calcs'!CO177,-1))))</f>
        <v>-1</v>
      </c>
      <c r="N177" s="459">
        <f t="shared" si="9"/>
        <v>-4.6500000000000006E-12</v>
      </c>
      <c r="O177">
        <f>IF($B177="1",'Alpha Ejection Calcs'!Y177,IF('Alpha Ejection Compiler'!$B177="2",'Alpha Ejection Calcs'!AV177,IF($B177="3",'Alpha Ejection Calcs'!BS177,IF($B177="4",'Alpha Ejection Calcs'!CQ177,-1))))</f>
        <v>-1</v>
      </c>
      <c r="P177">
        <f>IF($B177="1",'Alpha Ejection Calcs'!Z177,IF('Alpha Ejection Compiler'!$B177="2",'Alpha Ejection Calcs'!AW177,IF($B177="3",'Alpha Ejection Calcs'!BT177,IF($B177="4",'Alpha Ejection Calcs'!CR177,-1))))</f>
        <v>-1</v>
      </c>
      <c r="Q177">
        <f>IF($B177="1",'Alpha Ejection Calcs'!AA177,IF('Alpha Ejection Compiler'!$B177="2",'Alpha Ejection Calcs'!AX177,IF($B177="3",'Alpha Ejection Calcs'!BU177,IF($B177="4",'Alpha Ejection Calcs'!CS177,-1))))</f>
        <v>-1</v>
      </c>
      <c r="R177">
        <f>IF($B177="1",'Alpha Ejection Calcs'!AB177,IF('Alpha Ejection Compiler'!$B177="2",'Alpha Ejection Calcs'!AY177,IF($B177="3",'Alpha Ejection Calcs'!BV177,IF($B177="4",'Alpha Ejection Calcs'!CT177,-1))))</f>
        <v>-1</v>
      </c>
      <c r="U177" s="459">
        <f t="shared" si="10"/>
        <v>-3.5299999999999997E-12</v>
      </c>
      <c r="V177">
        <f>IF($B177="1",'Alpha Ejection Calcs'!AD177,IF('Alpha Ejection Compiler'!$B177="2",'Alpha Ejection Calcs'!BA177,IF($B177="3",'Alpha Ejection Calcs'!BX177,IF($B177="4",'Alpha Ejection Calcs'!CV177,-1))))</f>
        <v>-1</v>
      </c>
      <c r="W177">
        <f>IF($B177="1",'Alpha Ejection Calcs'!AE177,IF('Alpha Ejection Compiler'!$B177="2",'Alpha Ejection Calcs'!BB177,IF($B177="3",'Alpha Ejection Calcs'!BY177,IF($B177="4",'Alpha Ejection Calcs'!CW177,-1))))</f>
        <v>-1</v>
      </c>
      <c r="X177">
        <f>IF($B177="1",'Alpha Ejection Calcs'!AF177,IF('Alpha Ejection Compiler'!$B177="2",'Alpha Ejection Calcs'!BC177,IF($B177="3",'Alpha Ejection Calcs'!BZ177,IF($B177="4",'Alpha Ejection Calcs'!CX177,-1))))</f>
        <v>-1</v>
      </c>
      <c r="Y177">
        <f>IF($B177="1",'Alpha Ejection Calcs'!AG177,IF('Alpha Ejection Compiler'!$B177="2",'Alpha Ejection Calcs'!BD177,IF($B177="3",'Alpha Ejection Calcs'!CA177,IF($B177="4",'Alpha Ejection Calcs'!CY177,-1))))</f>
        <v>-1</v>
      </c>
      <c r="AB177" s="459">
        <f t="shared" si="11"/>
        <v>-4.2499999999999999E-12</v>
      </c>
      <c r="AC177">
        <f>IF($B177="1",'Alpha Ejection Calcs'!AI177,IF('Alpha Ejection Compiler'!$B177="2",'Alpha Ejection Calcs'!BF177,IF($B177="3",'Alpha Ejection Calcs'!CC177,IF($B177="4",'Alpha Ejection Calcs'!DA177,-1))))</f>
        <v>-1</v>
      </c>
      <c r="AD177">
        <f>IF($B177="1",'Alpha Ejection Calcs'!AJ177,IF('Alpha Ejection Compiler'!$B177="2",'Alpha Ejection Calcs'!BG177,IF($B177="3",'Alpha Ejection Calcs'!CD177,IF($B177="4",'Alpha Ejection Calcs'!DB177,-1))))</f>
        <v>-1</v>
      </c>
      <c r="AE177">
        <f>IF($B177="1",'Alpha Ejection Calcs'!AK177,IF('Alpha Ejection Compiler'!$B177="2",'Alpha Ejection Calcs'!BH177,IF($B177="3",'Alpha Ejection Calcs'!CE177,IF($B177="4",'Alpha Ejection Calcs'!DC177,-1))))</f>
        <v>-1</v>
      </c>
      <c r="AF177">
        <f>IF($B177="1",'Alpha Ejection Calcs'!AL177,IF('Alpha Ejection Compiler'!$B177="2",'Alpha Ejection Calcs'!BI177,IF($B177="3",'Alpha Ejection Calcs'!CF177,IF($B177="4",'Alpha Ejection Calcs'!DD177,-1))))</f>
        <v>-1</v>
      </c>
    </row>
    <row r="178" spans="1:32">
      <c r="A178">
        <f>'Picking Information'!E181</f>
        <v>0</v>
      </c>
      <c r="B178" s="457">
        <f>'Picking Information'!B181</f>
        <v>0</v>
      </c>
      <c r="C178" s="457"/>
      <c r="D178">
        <f>IF($B178="1",'Alpha Ejection Calcs'!M178,IF('Alpha Ejection Compiler'!$B178="2",'Alpha Ejection Calcs'!AO178,IF($B178="3",'Alpha Ejection Calcs'!BM178,IF($B178="4",'Alpha Ejection Calcs'!CJ178,-1))))</f>
        <v>-1</v>
      </c>
      <c r="E178">
        <f>IF($B178="1",'Alpha Ejection Calcs'!S178,IF('Alpha Ejection Compiler'!$B178="2",'Alpha Ejection Calcs'!AP178,IF($B178="3",'Alpha Ejection Calcs'!BK178,IF($B178="4",'Alpha Ejection Calcs'!CH178,-1))))</f>
        <v>-1</v>
      </c>
      <c r="F178"/>
      <c r="G178" s="459">
        <f t="shared" si="8"/>
        <v>-3.2000000000000001E-12</v>
      </c>
      <c r="H178">
        <f>IF($B178="1",'Alpha Ejection Calcs'!T178,IF('Alpha Ejection Compiler'!$B178="2",'Alpha Ejection Calcs'!AQ178,IF($B178="3",'Alpha Ejection Calcs'!BN178,IF($B178="4",'Alpha Ejection Calcs'!CL178,-1))))</f>
        <v>-1</v>
      </c>
      <c r="I178">
        <f>IF($B178="1",'Alpha Ejection Calcs'!U178,IF('Alpha Ejection Compiler'!$B178="2",'Alpha Ejection Calcs'!AR178,IF($B178="3",'Alpha Ejection Calcs'!BO178,IF($B178="4",'Alpha Ejection Calcs'!CM178,-1))))</f>
        <v>-1</v>
      </c>
      <c r="J178">
        <f>IF($B178="1",'Alpha Ejection Calcs'!V178,IF('Alpha Ejection Compiler'!$B178="2",'Alpha Ejection Calcs'!AS178,IF($B178="3",'Alpha Ejection Calcs'!BP178,IF($B178="4",'Alpha Ejection Calcs'!CN178,-1))))</f>
        <v>-1</v>
      </c>
      <c r="K178">
        <f>IF($B178="1",'Alpha Ejection Calcs'!W178,IF('Alpha Ejection Compiler'!$B178="2",'Alpha Ejection Calcs'!AT178,IF($B178="3",'Alpha Ejection Calcs'!BQ178,IF($B178="4",'Alpha Ejection Calcs'!CO178,-1))))</f>
        <v>-1</v>
      </c>
      <c r="N178" s="459">
        <f t="shared" si="9"/>
        <v>-4.6500000000000006E-12</v>
      </c>
      <c r="O178">
        <f>IF($B178="1",'Alpha Ejection Calcs'!Y178,IF('Alpha Ejection Compiler'!$B178="2",'Alpha Ejection Calcs'!AV178,IF($B178="3",'Alpha Ejection Calcs'!BS178,IF($B178="4",'Alpha Ejection Calcs'!CQ178,-1))))</f>
        <v>-1</v>
      </c>
      <c r="P178">
        <f>IF($B178="1",'Alpha Ejection Calcs'!Z178,IF('Alpha Ejection Compiler'!$B178="2",'Alpha Ejection Calcs'!AW178,IF($B178="3",'Alpha Ejection Calcs'!BT178,IF($B178="4",'Alpha Ejection Calcs'!CR178,-1))))</f>
        <v>-1</v>
      </c>
      <c r="Q178">
        <f>IF($B178="1",'Alpha Ejection Calcs'!AA178,IF('Alpha Ejection Compiler'!$B178="2",'Alpha Ejection Calcs'!AX178,IF($B178="3",'Alpha Ejection Calcs'!BU178,IF($B178="4",'Alpha Ejection Calcs'!CS178,-1))))</f>
        <v>-1</v>
      </c>
      <c r="R178">
        <f>IF($B178="1",'Alpha Ejection Calcs'!AB178,IF('Alpha Ejection Compiler'!$B178="2",'Alpha Ejection Calcs'!AY178,IF($B178="3",'Alpha Ejection Calcs'!BV178,IF($B178="4",'Alpha Ejection Calcs'!CT178,-1))))</f>
        <v>-1</v>
      </c>
      <c r="U178" s="459">
        <f t="shared" si="10"/>
        <v>-3.5299999999999997E-12</v>
      </c>
      <c r="V178">
        <f>IF($B178="1",'Alpha Ejection Calcs'!AD178,IF('Alpha Ejection Compiler'!$B178="2",'Alpha Ejection Calcs'!BA178,IF($B178="3",'Alpha Ejection Calcs'!BX178,IF($B178="4",'Alpha Ejection Calcs'!CV178,-1))))</f>
        <v>-1</v>
      </c>
      <c r="W178">
        <f>IF($B178="1",'Alpha Ejection Calcs'!AE178,IF('Alpha Ejection Compiler'!$B178="2",'Alpha Ejection Calcs'!BB178,IF($B178="3",'Alpha Ejection Calcs'!BY178,IF($B178="4",'Alpha Ejection Calcs'!CW178,-1))))</f>
        <v>-1</v>
      </c>
      <c r="X178">
        <f>IF($B178="1",'Alpha Ejection Calcs'!AF178,IF('Alpha Ejection Compiler'!$B178="2",'Alpha Ejection Calcs'!BC178,IF($B178="3",'Alpha Ejection Calcs'!BZ178,IF($B178="4",'Alpha Ejection Calcs'!CX178,-1))))</f>
        <v>-1</v>
      </c>
      <c r="Y178">
        <f>IF($B178="1",'Alpha Ejection Calcs'!AG178,IF('Alpha Ejection Compiler'!$B178="2",'Alpha Ejection Calcs'!BD178,IF($B178="3",'Alpha Ejection Calcs'!CA178,IF($B178="4",'Alpha Ejection Calcs'!CY178,-1))))</f>
        <v>-1</v>
      </c>
      <c r="AB178" s="459">
        <f t="shared" si="11"/>
        <v>-4.2499999999999999E-12</v>
      </c>
      <c r="AC178">
        <f>IF($B178="1",'Alpha Ejection Calcs'!AI178,IF('Alpha Ejection Compiler'!$B178="2",'Alpha Ejection Calcs'!BF178,IF($B178="3",'Alpha Ejection Calcs'!CC178,IF($B178="4",'Alpha Ejection Calcs'!DA178,-1))))</f>
        <v>-1</v>
      </c>
      <c r="AD178">
        <f>IF($B178="1",'Alpha Ejection Calcs'!AJ178,IF('Alpha Ejection Compiler'!$B178="2",'Alpha Ejection Calcs'!BG178,IF($B178="3",'Alpha Ejection Calcs'!CD178,IF($B178="4",'Alpha Ejection Calcs'!DB178,-1))))</f>
        <v>-1</v>
      </c>
      <c r="AE178">
        <f>IF($B178="1",'Alpha Ejection Calcs'!AK178,IF('Alpha Ejection Compiler'!$B178="2",'Alpha Ejection Calcs'!BH178,IF($B178="3",'Alpha Ejection Calcs'!CE178,IF($B178="4",'Alpha Ejection Calcs'!DC178,-1))))</f>
        <v>-1</v>
      </c>
      <c r="AF178">
        <f>IF($B178="1",'Alpha Ejection Calcs'!AL178,IF('Alpha Ejection Compiler'!$B178="2",'Alpha Ejection Calcs'!BI178,IF($B178="3",'Alpha Ejection Calcs'!CF178,IF($B178="4",'Alpha Ejection Calcs'!DD178,-1))))</f>
        <v>-1</v>
      </c>
    </row>
    <row r="179" spans="1:32">
      <c r="A179">
        <f>'Picking Information'!E182</f>
        <v>0</v>
      </c>
      <c r="B179" s="457">
        <f>'Picking Information'!B182</f>
        <v>0</v>
      </c>
      <c r="C179" s="457"/>
      <c r="D179">
        <f>IF($B179="1",'Alpha Ejection Calcs'!M179,IF('Alpha Ejection Compiler'!$B179="2",'Alpha Ejection Calcs'!AO179,IF($B179="3",'Alpha Ejection Calcs'!BM179,IF($B179="4",'Alpha Ejection Calcs'!CJ179,-1))))</f>
        <v>-1</v>
      </c>
      <c r="E179">
        <f>IF($B179="1",'Alpha Ejection Calcs'!S179,IF('Alpha Ejection Compiler'!$B179="2",'Alpha Ejection Calcs'!AP179,IF($B179="3",'Alpha Ejection Calcs'!BK179,IF($B179="4",'Alpha Ejection Calcs'!CH179,-1))))</f>
        <v>-1</v>
      </c>
      <c r="F179"/>
      <c r="G179" s="459">
        <f t="shared" si="8"/>
        <v>-3.2000000000000001E-12</v>
      </c>
      <c r="H179">
        <f>IF($B179="1",'Alpha Ejection Calcs'!T179,IF('Alpha Ejection Compiler'!$B179="2",'Alpha Ejection Calcs'!AQ179,IF($B179="3",'Alpha Ejection Calcs'!BN179,IF($B179="4",'Alpha Ejection Calcs'!CL179,-1))))</f>
        <v>-1</v>
      </c>
      <c r="I179">
        <f>IF($B179="1",'Alpha Ejection Calcs'!U179,IF('Alpha Ejection Compiler'!$B179="2",'Alpha Ejection Calcs'!AR179,IF($B179="3",'Alpha Ejection Calcs'!BO179,IF($B179="4",'Alpha Ejection Calcs'!CM179,-1))))</f>
        <v>-1</v>
      </c>
      <c r="J179">
        <f>IF($B179="1",'Alpha Ejection Calcs'!V179,IF('Alpha Ejection Compiler'!$B179="2",'Alpha Ejection Calcs'!AS179,IF($B179="3",'Alpha Ejection Calcs'!BP179,IF($B179="4",'Alpha Ejection Calcs'!CN179,-1))))</f>
        <v>-1</v>
      </c>
      <c r="K179">
        <f>IF($B179="1",'Alpha Ejection Calcs'!W179,IF('Alpha Ejection Compiler'!$B179="2",'Alpha Ejection Calcs'!AT179,IF($B179="3",'Alpha Ejection Calcs'!BQ179,IF($B179="4",'Alpha Ejection Calcs'!CO179,-1))))</f>
        <v>-1</v>
      </c>
      <c r="N179" s="459">
        <f t="shared" si="9"/>
        <v>-4.6500000000000006E-12</v>
      </c>
      <c r="O179">
        <f>IF($B179="1",'Alpha Ejection Calcs'!Y179,IF('Alpha Ejection Compiler'!$B179="2",'Alpha Ejection Calcs'!AV179,IF($B179="3",'Alpha Ejection Calcs'!BS179,IF($B179="4",'Alpha Ejection Calcs'!CQ179,-1))))</f>
        <v>-1</v>
      </c>
      <c r="P179">
        <f>IF($B179="1",'Alpha Ejection Calcs'!Z179,IF('Alpha Ejection Compiler'!$B179="2",'Alpha Ejection Calcs'!AW179,IF($B179="3",'Alpha Ejection Calcs'!BT179,IF($B179="4",'Alpha Ejection Calcs'!CR179,-1))))</f>
        <v>-1</v>
      </c>
      <c r="Q179">
        <f>IF($B179="1",'Alpha Ejection Calcs'!AA179,IF('Alpha Ejection Compiler'!$B179="2",'Alpha Ejection Calcs'!AX179,IF($B179="3",'Alpha Ejection Calcs'!BU179,IF($B179="4",'Alpha Ejection Calcs'!CS179,-1))))</f>
        <v>-1</v>
      </c>
      <c r="R179">
        <f>IF($B179="1",'Alpha Ejection Calcs'!AB179,IF('Alpha Ejection Compiler'!$B179="2",'Alpha Ejection Calcs'!AY179,IF($B179="3",'Alpha Ejection Calcs'!BV179,IF($B179="4",'Alpha Ejection Calcs'!CT179,-1))))</f>
        <v>-1</v>
      </c>
      <c r="U179" s="459">
        <f t="shared" si="10"/>
        <v>-3.5299999999999997E-12</v>
      </c>
      <c r="V179">
        <f>IF($B179="1",'Alpha Ejection Calcs'!AD179,IF('Alpha Ejection Compiler'!$B179="2",'Alpha Ejection Calcs'!BA179,IF($B179="3",'Alpha Ejection Calcs'!BX179,IF($B179="4",'Alpha Ejection Calcs'!CV179,-1))))</f>
        <v>-1</v>
      </c>
      <c r="W179">
        <f>IF($B179="1",'Alpha Ejection Calcs'!AE179,IF('Alpha Ejection Compiler'!$B179="2",'Alpha Ejection Calcs'!BB179,IF($B179="3",'Alpha Ejection Calcs'!BY179,IF($B179="4",'Alpha Ejection Calcs'!CW179,-1))))</f>
        <v>-1</v>
      </c>
      <c r="X179">
        <f>IF($B179="1",'Alpha Ejection Calcs'!AF179,IF('Alpha Ejection Compiler'!$B179="2",'Alpha Ejection Calcs'!BC179,IF($B179="3",'Alpha Ejection Calcs'!BZ179,IF($B179="4",'Alpha Ejection Calcs'!CX179,-1))))</f>
        <v>-1</v>
      </c>
      <c r="Y179">
        <f>IF($B179="1",'Alpha Ejection Calcs'!AG179,IF('Alpha Ejection Compiler'!$B179="2",'Alpha Ejection Calcs'!BD179,IF($B179="3",'Alpha Ejection Calcs'!CA179,IF($B179="4",'Alpha Ejection Calcs'!CY179,-1))))</f>
        <v>-1</v>
      </c>
      <c r="AB179" s="459">
        <f t="shared" si="11"/>
        <v>-4.2499999999999999E-12</v>
      </c>
      <c r="AC179">
        <f>IF($B179="1",'Alpha Ejection Calcs'!AI179,IF('Alpha Ejection Compiler'!$B179="2",'Alpha Ejection Calcs'!BF179,IF($B179="3",'Alpha Ejection Calcs'!CC179,IF($B179="4",'Alpha Ejection Calcs'!DA179,-1))))</f>
        <v>-1</v>
      </c>
      <c r="AD179">
        <f>IF($B179="1",'Alpha Ejection Calcs'!AJ179,IF('Alpha Ejection Compiler'!$B179="2",'Alpha Ejection Calcs'!BG179,IF($B179="3",'Alpha Ejection Calcs'!CD179,IF($B179="4",'Alpha Ejection Calcs'!DB179,-1))))</f>
        <v>-1</v>
      </c>
      <c r="AE179">
        <f>IF($B179="1",'Alpha Ejection Calcs'!AK179,IF('Alpha Ejection Compiler'!$B179="2",'Alpha Ejection Calcs'!BH179,IF($B179="3",'Alpha Ejection Calcs'!CE179,IF($B179="4",'Alpha Ejection Calcs'!DC179,-1))))</f>
        <v>-1</v>
      </c>
      <c r="AF179">
        <f>IF($B179="1",'Alpha Ejection Calcs'!AL179,IF('Alpha Ejection Compiler'!$B179="2",'Alpha Ejection Calcs'!BI179,IF($B179="3",'Alpha Ejection Calcs'!CF179,IF($B179="4",'Alpha Ejection Calcs'!DD179,-1))))</f>
        <v>-1</v>
      </c>
    </row>
    <row r="180" spans="1:32">
      <c r="A180">
        <f>'Picking Information'!E183</f>
        <v>0</v>
      </c>
      <c r="B180" s="457">
        <f>'Picking Information'!B183</f>
        <v>0</v>
      </c>
      <c r="C180" s="457"/>
      <c r="D180">
        <f>IF($B180="1",'Alpha Ejection Calcs'!M180,IF('Alpha Ejection Compiler'!$B180="2",'Alpha Ejection Calcs'!AO180,IF($B180="3",'Alpha Ejection Calcs'!BM180,IF($B180="4",'Alpha Ejection Calcs'!CJ180,-1))))</f>
        <v>-1</v>
      </c>
      <c r="E180">
        <f>IF($B180="1",'Alpha Ejection Calcs'!S180,IF('Alpha Ejection Compiler'!$B180="2",'Alpha Ejection Calcs'!AP180,IF($B180="3",'Alpha Ejection Calcs'!BK180,IF($B180="4",'Alpha Ejection Calcs'!CH180,-1))))</f>
        <v>-1</v>
      </c>
      <c r="F180"/>
      <c r="G180" s="459">
        <f t="shared" si="8"/>
        <v>-3.2000000000000001E-12</v>
      </c>
      <c r="H180">
        <f>IF($B180="1",'Alpha Ejection Calcs'!T180,IF('Alpha Ejection Compiler'!$B180="2",'Alpha Ejection Calcs'!AQ180,IF($B180="3",'Alpha Ejection Calcs'!BN180,IF($B180="4",'Alpha Ejection Calcs'!CL180,-1))))</f>
        <v>-1</v>
      </c>
      <c r="I180">
        <f>IF($B180="1",'Alpha Ejection Calcs'!U180,IF('Alpha Ejection Compiler'!$B180="2",'Alpha Ejection Calcs'!AR180,IF($B180="3",'Alpha Ejection Calcs'!BO180,IF($B180="4",'Alpha Ejection Calcs'!CM180,-1))))</f>
        <v>-1</v>
      </c>
      <c r="J180">
        <f>IF($B180="1",'Alpha Ejection Calcs'!V180,IF('Alpha Ejection Compiler'!$B180="2",'Alpha Ejection Calcs'!AS180,IF($B180="3",'Alpha Ejection Calcs'!BP180,IF($B180="4",'Alpha Ejection Calcs'!CN180,-1))))</f>
        <v>-1</v>
      </c>
      <c r="K180">
        <f>IF($B180="1",'Alpha Ejection Calcs'!W180,IF('Alpha Ejection Compiler'!$B180="2",'Alpha Ejection Calcs'!AT180,IF($B180="3",'Alpha Ejection Calcs'!BQ180,IF($B180="4",'Alpha Ejection Calcs'!CO180,-1))))</f>
        <v>-1</v>
      </c>
      <c r="N180" s="459">
        <f t="shared" si="9"/>
        <v>-4.6500000000000006E-12</v>
      </c>
      <c r="O180">
        <f>IF($B180="1",'Alpha Ejection Calcs'!Y180,IF('Alpha Ejection Compiler'!$B180="2",'Alpha Ejection Calcs'!AV180,IF($B180="3",'Alpha Ejection Calcs'!BS180,IF($B180="4",'Alpha Ejection Calcs'!CQ180,-1))))</f>
        <v>-1</v>
      </c>
      <c r="P180">
        <f>IF($B180="1",'Alpha Ejection Calcs'!Z180,IF('Alpha Ejection Compiler'!$B180="2",'Alpha Ejection Calcs'!AW180,IF($B180="3",'Alpha Ejection Calcs'!BT180,IF($B180="4",'Alpha Ejection Calcs'!CR180,-1))))</f>
        <v>-1</v>
      </c>
      <c r="Q180">
        <f>IF($B180="1",'Alpha Ejection Calcs'!AA180,IF('Alpha Ejection Compiler'!$B180="2",'Alpha Ejection Calcs'!AX180,IF($B180="3",'Alpha Ejection Calcs'!BU180,IF($B180="4",'Alpha Ejection Calcs'!CS180,-1))))</f>
        <v>-1</v>
      </c>
      <c r="R180">
        <f>IF($B180="1",'Alpha Ejection Calcs'!AB180,IF('Alpha Ejection Compiler'!$B180="2",'Alpha Ejection Calcs'!AY180,IF($B180="3",'Alpha Ejection Calcs'!BV180,IF($B180="4",'Alpha Ejection Calcs'!CT180,-1))))</f>
        <v>-1</v>
      </c>
      <c r="U180" s="459">
        <f t="shared" si="10"/>
        <v>-3.5299999999999997E-12</v>
      </c>
      <c r="V180">
        <f>IF($B180="1",'Alpha Ejection Calcs'!AD180,IF('Alpha Ejection Compiler'!$B180="2",'Alpha Ejection Calcs'!BA180,IF($B180="3",'Alpha Ejection Calcs'!BX180,IF($B180="4",'Alpha Ejection Calcs'!CV180,-1))))</f>
        <v>-1</v>
      </c>
      <c r="W180">
        <f>IF($B180="1",'Alpha Ejection Calcs'!AE180,IF('Alpha Ejection Compiler'!$B180="2",'Alpha Ejection Calcs'!BB180,IF($B180="3",'Alpha Ejection Calcs'!BY180,IF($B180="4",'Alpha Ejection Calcs'!CW180,-1))))</f>
        <v>-1</v>
      </c>
      <c r="X180">
        <f>IF($B180="1",'Alpha Ejection Calcs'!AF180,IF('Alpha Ejection Compiler'!$B180="2",'Alpha Ejection Calcs'!BC180,IF($B180="3",'Alpha Ejection Calcs'!BZ180,IF($B180="4",'Alpha Ejection Calcs'!CX180,-1))))</f>
        <v>-1</v>
      </c>
      <c r="Y180">
        <f>IF($B180="1",'Alpha Ejection Calcs'!AG180,IF('Alpha Ejection Compiler'!$B180="2",'Alpha Ejection Calcs'!BD180,IF($B180="3",'Alpha Ejection Calcs'!CA180,IF($B180="4",'Alpha Ejection Calcs'!CY180,-1))))</f>
        <v>-1</v>
      </c>
      <c r="AB180" s="459">
        <f t="shared" si="11"/>
        <v>-4.2499999999999999E-12</v>
      </c>
      <c r="AC180">
        <f>IF($B180="1",'Alpha Ejection Calcs'!AI180,IF('Alpha Ejection Compiler'!$B180="2",'Alpha Ejection Calcs'!BF180,IF($B180="3",'Alpha Ejection Calcs'!CC180,IF($B180="4",'Alpha Ejection Calcs'!DA180,-1))))</f>
        <v>-1</v>
      </c>
      <c r="AD180">
        <f>IF($B180="1",'Alpha Ejection Calcs'!AJ180,IF('Alpha Ejection Compiler'!$B180="2",'Alpha Ejection Calcs'!BG180,IF($B180="3",'Alpha Ejection Calcs'!CD180,IF($B180="4",'Alpha Ejection Calcs'!DB180,-1))))</f>
        <v>-1</v>
      </c>
      <c r="AE180">
        <f>IF($B180="1",'Alpha Ejection Calcs'!AK180,IF('Alpha Ejection Compiler'!$B180="2",'Alpha Ejection Calcs'!BH180,IF($B180="3",'Alpha Ejection Calcs'!CE180,IF($B180="4",'Alpha Ejection Calcs'!DC180,-1))))</f>
        <v>-1</v>
      </c>
      <c r="AF180">
        <f>IF($B180="1",'Alpha Ejection Calcs'!AL180,IF('Alpha Ejection Compiler'!$B180="2",'Alpha Ejection Calcs'!BI180,IF($B180="3",'Alpha Ejection Calcs'!CF180,IF($B180="4",'Alpha Ejection Calcs'!DD180,-1))))</f>
        <v>-1</v>
      </c>
    </row>
    <row r="181" spans="1:32">
      <c r="A181">
        <f>'Picking Information'!E184</f>
        <v>0</v>
      </c>
      <c r="B181" s="457">
        <f>'Picking Information'!B184</f>
        <v>0</v>
      </c>
      <c r="C181" s="457"/>
      <c r="D181">
        <f>IF($B181="1",'Alpha Ejection Calcs'!M181,IF('Alpha Ejection Compiler'!$B181="2",'Alpha Ejection Calcs'!AO181,IF($B181="3",'Alpha Ejection Calcs'!BM181,IF($B181="4",'Alpha Ejection Calcs'!CJ181,-1))))</f>
        <v>-1</v>
      </c>
      <c r="E181">
        <f>IF($B181="1",'Alpha Ejection Calcs'!S181,IF('Alpha Ejection Compiler'!$B181="2",'Alpha Ejection Calcs'!AP181,IF($B181="3",'Alpha Ejection Calcs'!BK181,IF($B181="4",'Alpha Ejection Calcs'!CH181,-1))))</f>
        <v>-1</v>
      </c>
      <c r="F181"/>
      <c r="G181" s="459">
        <f t="shared" si="8"/>
        <v>-3.2000000000000001E-12</v>
      </c>
      <c r="H181">
        <f>IF($B181="1",'Alpha Ejection Calcs'!T181,IF('Alpha Ejection Compiler'!$B181="2",'Alpha Ejection Calcs'!AQ181,IF($B181="3",'Alpha Ejection Calcs'!BN181,IF($B181="4",'Alpha Ejection Calcs'!CL181,-1))))</f>
        <v>-1</v>
      </c>
      <c r="I181">
        <f>IF($B181="1",'Alpha Ejection Calcs'!U181,IF('Alpha Ejection Compiler'!$B181="2",'Alpha Ejection Calcs'!AR181,IF($B181="3",'Alpha Ejection Calcs'!BO181,IF($B181="4",'Alpha Ejection Calcs'!CM181,-1))))</f>
        <v>-1</v>
      </c>
      <c r="J181">
        <f>IF($B181="1",'Alpha Ejection Calcs'!V181,IF('Alpha Ejection Compiler'!$B181="2",'Alpha Ejection Calcs'!AS181,IF($B181="3",'Alpha Ejection Calcs'!BP181,IF($B181="4",'Alpha Ejection Calcs'!CN181,-1))))</f>
        <v>-1</v>
      </c>
      <c r="K181">
        <f>IF($B181="1",'Alpha Ejection Calcs'!W181,IF('Alpha Ejection Compiler'!$B181="2",'Alpha Ejection Calcs'!AT181,IF($B181="3",'Alpha Ejection Calcs'!BQ181,IF($B181="4",'Alpha Ejection Calcs'!CO181,-1))))</f>
        <v>-1</v>
      </c>
      <c r="N181" s="459">
        <f t="shared" si="9"/>
        <v>-4.6500000000000006E-12</v>
      </c>
      <c r="O181">
        <f>IF($B181="1",'Alpha Ejection Calcs'!Y181,IF('Alpha Ejection Compiler'!$B181="2",'Alpha Ejection Calcs'!AV181,IF($B181="3",'Alpha Ejection Calcs'!BS181,IF($B181="4",'Alpha Ejection Calcs'!CQ181,-1))))</f>
        <v>-1</v>
      </c>
      <c r="P181">
        <f>IF($B181="1",'Alpha Ejection Calcs'!Z181,IF('Alpha Ejection Compiler'!$B181="2",'Alpha Ejection Calcs'!AW181,IF($B181="3",'Alpha Ejection Calcs'!BT181,IF($B181="4",'Alpha Ejection Calcs'!CR181,-1))))</f>
        <v>-1</v>
      </c>
      <c r="Q181">
        <f>IF($B181="1",'Alpha Ejection Calcs'!AA181,IF('Alpha Ejection Compiler'!$B181="2",'Alpha Ejection Calcs'!AX181,IF($B181="3",'Alpha Ejection Calcs'!BU181,IF($B181="4",'Alpha Ejection Calcs'!CS181,-1))))</f>
        <v>-1</v>
      </c>
      <c r="R181">
        <f>IF($B181="1",'Alpha Ejection Calcs'!AB181,IF('Alpha Ejection Compiler'!$B181="2",'Alpha Ejection Calcs'!AY181,IF($B181="3",'Alpha Ejection Calcs'!BV181,IF($B181="4",'Alpha Ejection Calcs'!CT181,-1))))</f>
        <v>-1</v>
      </c>
      <c r="U181" s="459">
        <f t="shared" si="10"/>
        <v>-3.5299999999999997E-12</v>
      </c>
      <c r="V181">
        <f>IF($B181="1",'Alpha Ejection Calcs'!AD181,IF('Alpha Ejection Compiler'!$B181="2",'Alpha Ejection Calcs'!BA181,IF($B181="3",'Alpha Ejection Calcs'!BX181,IF($B181="4",'Alpha Ejection Calcs'!CV181,-1))))</f>
        <v>-1</v>
      </c>
      <c r="W181">
        <f>IF($B181="1",'Alpha Ejection Calcs'!AE181,IF('Alpha Ejection Compiler'!$B181="2",'Alpha Ejection Calcs'!BB181,IF($B181="3",'Alpha Ejection Calcs'!BY181,IF($B181="4",'Alpha Ejection Calcs'!CW181,-1))))</f>
        <v>-1</v>
      </c>
      <c r="X181">
        <f>IF($B181="1",'Alpha Ejection Calcs'!AF181,IF('Alpha Ejection Compiler'!$B181="2",'Alpha Ejection Calcs'!BC181,IF($B181="3",'Alpha Ejection Calcs'!BZ181,IF($B181="4",'Alpha Ejection Calcs'!CX181,-1))))</f>
        <v>-1</v>
      </c>
      <c r="Y181">
        <f>IF($B181="1",'Alpha Ejection Calcs'!AG181,IF('Alpha Ejection Compiler'!$B181="2",'Alpha Ejection Calcs'!BD181,IF($B181="3",'Alpha Ejection Calcs'!CA181,IF($B181="4",'Alpha Ejection Calcs'!CY181,-1))))</f>
        <v>-1</v>
      </c>
      <c r="AB181" s="459">
        <f t="shared" si="11"/>
        <v>-4.2499999999999999E-12</v>
      </c>
      <c r="AC181">
        <f>IF($B181="1",'Alpha Ejection Calcs'!AI181,IF('Alpha Ejection Compiler'!$B181="2",'Alpha Ejection Calcs'!BF181,IF($B181="3",'Alpha Ejection Calcs'!CC181,IF($B181="4",'Alpha Ejection Calcs'!DA181,-1))))</f>
        <v>-1</v>
      </c>
      <c r="AD181">
        <f>IF($B181="1",'Alpha Ejection Calcs'!AJ181,IF('Alpha Ejection Compiler'!$B181="2",'Alpha Ejection Calcs'!BG181,IF($B181="3",'Alpha Ejection Calcs'!CD181,IF($B181="4",'Alpha Ejection Calcs'!DB181,-1))))</f>
        <v>-1</v>
      </c>
      <c r="AE181">
        <f>IF($B181="1",'Alpha Ejection Calcs'!AK181,IF('Alpha Ejection Compiler'!$B181="2",'Alpha Ejection Calcs'!BH181,IF($B181="3",'Alpha Ejection Calcs'!CE181,IF($B181="4",'Alpha Ejection Calcs'!DC181,-1))))</f>
        <v>-1</v>
      </c>
      <c r="AF181">
        <f>IF($B181="1",'Alpha Ejection Calcs'!AL181,IF('Alpha Ejection Compiler'!$B181="2",'Alpha Ejection Calcs'!BI181,IF($B181="3",'Alpha Ejection Calcs'!CF181,IF($B181="4",'Alpha Ejection Calcs'!DD181,-1))))</f>
        <v>-1</v>
      </c>
    </row>
    <row r="182" spans="1:32">
      <c r="A182">
        <f>'Picking Information'!E185</f>
        <v>0</v>
      </c>
      <c r="B182" s="457">
        <f>'Picking Information'!B185</f>
        <v>0</v>
      </c>
      <c r="C182" s="457"/>
      <c r="D182">
        <f>IF($B182="1",'Alpha Ejection Calcs'!M182,IF('Alpha Ejection Compiler'!$B182="2",'Alpha Ejection Calcs'!AO182,IF($B182="3",'Alpha Ejection Calcs'!BM182,IF($B182="4",'Alpha Ejection Calcs'!CJ182,-1))))</f>
        <v>-1</v>
      </c>
      <c r="E182">
        <f>IF($B182="1",'Alpha Ejection Calcs'!S182,IF('Alpha Ejection Compiler'!$B182="2",'Alpha Ejection Calcs'!AP182,IF($B182="3",'Alpha Ejection Calcs'!BK182,IF($B182="4",'Alpha Ejection Calcs'!CH182,-1))))</f>
        <v>-1</v>
      </c>
      <c r="F182"/>
      <c r="G182" s="459">
        <f t="shared" si="8"/>
        <v>-3.2000000000000001E-12</v>
      </c>
      <c r="H182">
        <f>IF($B182="1",'Alpha Ejection Calcs'!T182,IF('Alpha Ejection Compiler'!$B182="2",'Alpha Ejection Calcs'!AQ182,IF($B182="3",'Alpha Ejection Calcs'!BN182,IF($B182="4",'Alpha Ejection Calcs'!CL182,-1))))</f>
        <v>-1</v>
      </c>
      <c r="I182">
        <f>IF($B182="1",'Alpha Ejection Calcs'!U182,IF('Alpha Ejection Compiler'!$B182="2",'Alpha Ejection Calcs'!AR182,IF($B182="3",'Alpha Ejection Calcs'!BO182,IF($B182="4",'Alpha Ejection Calcs'!CM182,-1))))</f>
        <v>-1</v>
      </c>
      <c r="J182">
        <f>IF($B182="1",'Alpha Ejection Calcs'!V182,IF('Alpha Ejection Compiler'!$B182="2",'Alpha Ejection Calcs'!AS182,IF($B182="3",'Alpha Ejection Calcs'!BP182,IF($B182="4",'Alpha Ejection Calcs'!CN182,-1))))</f>
        <v>-1</v>
      </c>
      <c r="K182">
        <f>IF($B182="1",'Alpha Ejection Calcs'!W182,IF('Alpha Ejection Compiler'!$B182="2",'Alpha Ejection Calcs'!AT182,IF($B182="3",'Alpha Ejection Calcs'!BQ182,IF($B182="4",'Alpha Ejection Calcs'!CO182,-1))))</f>
        <v>-1</v>
      </c>
      <c r="N182" s="459">
        <f t="shared" si="9"/>
        <v>-4.6500000000000006E-12</v>
      </c>
      <c r="O182">
        <f>IF($B182="1",'Alpha Ejection Calcs'!Y182,IF('Alpha Ejection Compiler'!$B182="2",'Alpha Ejection Calcs'!AV182,IF($B182="3",'Alpha Ejection Calcs'!BS182,IF($B182="4",'Alpha Ejection Calcs'!CQ182,-1))))</f>
        <v>-1</v>
      </c>
      <c r="P182">
        <f>IF($B182="1",'Alpha Ejection Calcs'!Z182,IF('Alpha Ejection Compiler'!$B182="2",'Alpha Ejection Calcs'!AW182,IF($B182="3",'Alpha Ejection Calcs'!BT182,IF($B182="4",'Alpha Ejection Calcs'!CR182,-1))))</f>
        <v>-1</v>
      </c>
      <c r="Q182">
        <f>IF($B182="1",'Alpha Ejection Calcs'!AA182,IF('Alpha Ejection Compiler'!$B182="2",'Alpha Ejection Calcs'!AX182,IF($B182="3",'Alpha Ejection Calcs'!BU182,IF($B182="4",'Alpha Ejection Calcs'!CS182,-1))))</f>
        <v>-1</v>
      </c>
      <c r="R182">
        <f>IF($B182="1",'Alpha Ejection Calcs'!AB182,IF('Alpha Ejection Compiler'!$B182="2",'Alpha Ejection Calcs'!AY182,IF($B182="3",'Alpha Ejection Calcs'!BV182,IF($B182="4",'Alpha Ejection Calcs'!CT182,-1))))</f>
        <v>-1</v>
      </c>
      <c r="U182" s="459">
        <f t="shared" si="10"/>
        <v>-3.5299999999999997E-12</v>
      </c>
      <c r="V182">
        <f>IF($B182="1",'Alpha Ejection Calcs'!AD182,IF('Alpha Ejection Compiler'!$B182="2",'Alpha Ejection Calcs'!BA182,IF($B182="3",'Alpha Ejection Calcs'!BX182,IF($B182="4",'Alpha Ejection Calcs'!CV182,-1))))</f>
        <v>-1</v>
      </c>
      <c r="W182">
        <f>IF($B182="1",'Alpha Ejection Calcs'!AE182,IF('Alpha Ejection Compiler'!$B182="2",'Alpha Ejection Calcs'!BB182,IF($B182="3",'Alpha Ejection Calcs'!BY182,IF($B182="4",'Alpha Ejection Calcs'!CW182,-1))))</f>
        <v>-1</v>
      </c>
      <c r="X182">
        <f>IF($B182="1",'Alpha Ejection Calcs'!AF182,IF('Alpha Ejection Compiler'!$B182="2",'Alpha Ejection Calcs'!BC182,IF($B182="3",'Alpha Ejection Calcs'!BZ182,IF($B182="4",'Alpha Ejection Calcs'!CX182,-1))))</f>
        <v>-1</v>
      </c>
      <c r="Y182">
        <f>IF($B182="1",'Alpha Ejection Calcs'!AG182,IF('Alpha Ejection Compiler'!$B182="2",'Alpha Ejection Calcs'!BD182,IF($B182="3",'Alpha Ejection Calcs'!CA182,IF($B182="4",'Alpha Ejection Calcs'!CY182,-1))))</f>
        <v>-1</v>
      </c>
      <c r="AB182" s="459">
        <f t="shared" si="11"/>
        <v>-4.2499999999999999E-12</v>
      </c>
      <c r="AC182">
        <f>IF($B182="1",'Alpha Ejection Calcs'!AI182,IF('Alpha Ejection Compiler'!$B182="2",'Alpha Ejection Calcs'!BF182,IF($B182="3",'Alpha Ejection Calcs'!CC182,IF($B182="4",'Alpha Ejection Calcs'!DA182,-1))))</f>
        <v>-1</v>
      </c>
      <c r="AD182">
        <f>IF($B182="1",'Alpha Ejection Calcs'!AJ182,IF('Alpha Ejection Compiler'!$B182="2",'Alpha Ejection Calcs'!BG182,IF($B182="3",'Alpha Ejection Calcs'!CD182,IF($B182="4",'Alpha Ejection Calcs'!DB182,-1))))</f>
        <v>-1</v>
      </c>
      <c r="AE182">
        <f>IF($B182="1",'Alpha Ejection Calcs'!AK182,IF('Alpha Ejection Compiler'!$B182="2",'Alpha Ejection Calcs'!BH182,IF($B182="3",'Alpha Ejection Calcs'!CE182,IF($B182="4",'Alpha Ejection Calcs'!DC182,-1))))</f>
        <v>-1</v>
      </c>
      <c r="AF182">
        <f>IF($B182="1",'Alpha Ejection Calcs'!AL182,IF('Alpha Ejection Compiler'!$B182="2",'Alpha Ejection Calcs'!BI182,IF($B182="3",'Alpha Ejection Calcs'!CF182,IF($B182="4",'Alpha Ejection Calcs'!DD182,-1))))</f>
        <v>-1</v>
      </c>
    </row>
    <row r="183" spans="1:32">
      <c r="A183">
        <f>'Picking Information'!E186</f>
        <v>0</v>
      </c>
      <c r="B183" s="457">
        <f>'Picking Information'!B186</f>
        <v>0</v>
      </c>
      <c r="C183" s="457"/>
      <c r="D183">
        <f>IF($B183="1",'Alpha Ejection Calcs'!M183,IF('Alpha Ejection Compiler'!$B183="2",'Alpha Ejection Calcs'!AO183,IF($B183="3",'Alpha Ejection Calcs'!BM183,IF($B183="4",'Alpha Ejection Calcs'!CJ183,-1))))</f>
        <v>-1</v>
      </c>
      <c r="E183">
        <f>IF($B183="1",'Alpha Ejection Calcs'!S183,IF('Alpha Ejection Compiler'!$B183="2",'Alpha Ejection Calcs'!AP183,IF($B183="3",'Alpha Ejection Calcs'!BK183,IF($B183="4",'Alpha Ejection Calcs'!CH183,-1))))</f>
        <v>-1</v>
      </c>
      <c r="F183"/>
      <c r="G183" s="459">
        <f t="shared" si="8"/>
        <v>-3.2000000000000001E-12</v>
      </c>
      <c r="H183">
        <f>IF($B183="1",'Alpha Ejection Calcs'!T183,IF('Alpha Ejection Compiler'!$B183="2",'Alpha Ejection Calcs'!AQ183,IF($B183="3",'Alpha Ejection Calcs'!BN183,IF($B183="4",'Alpha Ejection Calcs'!CL183,-1))))</f>
        <v>-1</v>
      </c>
      <c r="I183">
        <f>IF($B183="1",'Alpha Ejection Calcs'!U183,IF('Alpha Ejection Compiler'!$B183="2",'Alpha Ejection Calcs'!AR183,IF($B183="3",'Alpha Ejection Calcs'!BO183,IF($B183="4",'Alpha Ejection Calcs'!CM183,-1))))</f>
        <v>-1</v>
      </c>
      <c r="J183">
        <f>IF($B183="1",'Alpha Ejection Calcs'!V183,IF('Alpha Ejection Compiler'!$B183="2",'Alpha Ejection Calcs'!AS183,IF($B183="3",'Alpha Ejection Calcs'!BP183,IF($B183="4",'Alpha Ejection Calcs'!CN183,-1))))</f>
        <v>-1</v>
      </c>
      <c r="K183">
        <f>IF($B183="1",'Alpha Ejection Calcs'!W183,IF('Alpha Ejection Compiler'!$B183="2",'Alpha Ejection Calcs'!AT183,IF($B183="3",'Alpha Ejection Calcs'!BQ183,IF($B183="4",'Alpha Ejection Calcs'!CO183,-1))))</f>
        <v>-1</v>
      </c>
      <c r="N183" s="459">
        <f t="shared" si="9"/>
        <v>-4.6500000000000006E-12</v>
      </c>
      <c r="O183">
        <f>IF($B183="1",'Alpha Ejection Calcs'!Y183,IF('Alpha Ejection Compiler'!$B183="2",'Alpha Ejection Calcs'!AV183,IF($B183="3",'Alpha Ejection Calcs'!BS183,IF($B183="4",'Alpha Ejection Calcs'!CQ183,-1))))</f>
        <v>-1</v>
      </c>
      <c r="P183">
        <f>IF($B183="1",'Alpha Ejection Calcs'!Z183,IF('Alpha Ejection Compiler'!$B183="2",'Alpha Ejection Calcs'!AW183,IF($B183="3",'Alpha Ejection Calcs'!BT183,IF($B183="4",'Alpha Ejection Calcs'!CR183,-1))))</f>
        <v>-1</v>
      </c>
      <c r="Q183">
        <f>IF($B183="1",'Alpha Ejection Calcs'!AA183,IF('Alpha Ejection Compiler'!$B183="2",'Alpha Ejection Calcs'!AX183,IF($B183="3",'Alpha Ejection Calcs'!BU183,IF($B183="4",'Alpha Ejection Calcs'!CS183,-1))))</f>
        <v>-1</v>
      </c>
      <c r="R183">
        <f>IF($B183="1",'Alpha Ejection Calcs'!AB183,IF('Alpha Ejection Compiler'!$B183="2",'Alpha Ejection Calcs'!AY183,IF($B183="3",'Alpha Ejection Calcs'!BV183,IF($B183="4",'Alpha Ejection Calcs'!CT183,-1))))</f>
        <v>-1</v>
      </c>
      <c r="U183" s="459">
        <f t="shared" si="10"/>
        <v>-3.5299999999999997E-12</v>
      </c>
      <c r="V183">
        <f>IF($B183="1",'Alpha Ejection Calcs'!AD183,IF('Alpha Ejection Compiler'!$B183="2",'Alpha Ejection Calcs'!BA183,IF($B183="3",'Alpha Ejection Calcs'!BX183,IF($B183="4",'Alpha Ejection Calcs'!CV183,-1))))</f>
        <v>-1</v>
      </c>
      <c r="W183">
        <f>IF($B183="1",'Alpha Ejection Calcs'!AE183,IF('Alpha Ejection Compiler'!$B183="2",'Alpha Ejection Calcs'!BB183,IF($B183="3",'Alpha Ejection Calcs'!BY183,IF($B183="4",'Alpha Ejection Calcs'!CW183,-1))))</f>
        <v>-1</v>
      </c>
      <c r="X183">
        <f>IF($B183="1",'Alpha Ejection Calcs'!AF183,IF('Alpha Ejection Compiler'!$B183="2",'Alpha Ejection Calcs'!BC183,IF($B183="3",'Alpha Ejection Calcs'!BZ183,IF($B183="4",'Alpha Ejection Calcs'!CX183,-1))))</f>
        <v>-1</v>
      </c>
      <c r="Y183">
        <f>IF($B183="1",'Alpha Ejection Calcs'!AG183,IF('Alpha Ejection Compiler'!$B183="2",'Alpha Ejection Calcs'!BD183,IF($B183="3",'Alpha Ejection Calcs'!CA183,IF($B183="4",'Alpha Ejection Calcs'!CY183,-1))))</f>
        <v>-1</v>
      </c>
      <c r="AB183" s="459">
        <f t="shared" si="11"/>
        <v>-4.2499999999999999E-12</v>
      </c>
      <c r="AC183">
        <f>IF($B183="1",'Alpha Ejection Calcs'!AI183,IF('Alpha Ejection Compiler'!$B183="2",'Alpha Ejection Calcs'!BF183,IF($B183="3",'Alpha Ejection Calcs'!CC183,IF($B183="4",'Alpha Ejection Calcs'!DA183,-1))))</f>
        <v>-1</v>
      </c>
      <c r="AD183">
        <f>IF($B183="1",'Alpha Ejection Calcs'!AJ183,IF('Alpha Ejection Compiler'!$B183="2",'Alpha Ejection Calcs'!BG183,IF($B183="3",'Alpha Ejection Calcs'!CD183,IF($B183="4",'Alpha Ejection Calcs'!DB183,-1))))</f>
        <v>-1</v>
      </c>
      <c r="AE183">
        <f>IF($B183="1",'Alpha Ejection Calcs'!AK183,IF('Alpha Ejection Compiler'!$B183="2",'Alpha Ejection Calcs'!BH183,IF($B183="3",'Alpha Ejection Calcs'!CE183,IF($B183="4",'Alpha Ejection Calcs'!DC183,-1))))</f>
        <v>-1</v>
      </c>
      <c r="AF183">
        <f>IF($B183="1",'Alpha Ejection Calcs'!AL183,IF('Alpha Ejection Compiler'!$B183="2",'Alpha Ejection Calcs'!BI183,IF($B183="3",'Alpha Ejection Calcs'!CF183,IF($B183="4",'Alpha Ejection Calcs'!DD183,-1))))</f>
        <v>-1</v>
      </c>
    </row>
    <row r="184" spans="1:32">
      <c r="A184">
        <f>'Picking Information'!E187</f>
        <v>0</v>
      </c>
      <c r="B184" s="457">
        <f>'Picking Information'!B187</f>
        <v>0</v>
      </c>
      <c r="C184" s="457"/>
      <c r="D184">
        <f>IF($B184="1",'Alpha Ejection Calcs'!M184,IF('Alpha Ejection Compiler'!$B184="2",'Alpha Ejection Calcs'!AO184,IF($B184="3",'Alpha Ejection Calcs'!BM184,IF($B184="4",'Alpha Ejection Calcs'!CJ184,-1))))</f>
        <v>-1</v>
      </c>
      <c r="E184">
        <f>IF($B184="1",'Alpha Ejection Calcs'!S184,IF('Alpha Ejection Compiler'!$B184="2",'Alpha Ejection Calcs'!AP184,IF($B184="3",'Alpha Ejection Calcs'!BK184,IF($B184="4",'Alpha Ejection Calcs'!CH184,-1))))</f>
        <v>-1</v>
      </c>
      <c r="F184"/>
      <c r="G184" s="459">
        <f t="shared" si="8"/>
        <v>-3.2000000000000001E-12</v>
      </c>
      <c r="H184">
        <f>IF($B184="1",'Alpha Ejection Calcs'!T184,IF('Alpha Ejection Compiler'!$B184="2",'Alpha Ejection Calcs'!AQ184,IF($B184="3",'Alpha Ejection Calcs'!BN184,IF($B184="4",'Alpha Ejection Calcs'!CL184,-1))))</f>
        <v>-1</v>
      </c>
      <c r="I184">
        <f>IF($B184="1",'Alpha Ejection Calcs'!U184,IF('Alpha Ejection Compiler'!$B184="2",'Alpha Ejection Calcs'!AR184,IF($B184="3",'Alpha Ejection Calcs'!BO184,IF($B184="4",'Alpha Ejection Calcs'!CM184,-1))))</f>
        <v>-1</v>
      </c>
      <c r="J184">
        <f>IF($B184="1",'Alpha Ejection Calcs'!V184,IF('Alpha Ejection Compiler'!$B184="2",'Alpha Ejection Calcs'!AS184,IF($B184="3",'Alpha Ejection Calcs'!BP184,IF($B184="4",'Alpha Ejection Calcs'!CN184,-1))))</f>
        <v>-1</v>
      </c>
      <c r="K184">
        <f>IF($B184="1",'Alpha Ejection Calcs'!W184,IF('Alpha Ejection Compiler'!$B184="2",'Alpha Ejection Calcs'!AT184,IF($B184="3",'Alpha Ejection Calcs'!BQ184,IF($B184="4",'Alpha Ejection Calcs'!CO184,-1))))</f>
        <v>-1</v>
      </c>
      <c r="N184" s="459">
        <f t="shared" si="9"/>
        <v>-4.6500000000000006E-12</v>
      </c>
      <c r="O184">
        <f>IF($B184="1",'Alpha Ejection Calcs'!Y184,IF('Alpha Ejection Compiler'!$B184="2",'Alpha Ejection Calcs'!AV184,IF($B184="3",'Alpha Ejection Calcs'!BS184,IF($B184="4",'Alpha Ejection Calcs'!CQ184,-1))))</f>
        <v>-1</v>
      </c>
      <c r="P184">
        <f>IF($B184="1",'Alpha Ejection Calcs'!Z184,IF('Alpha Ejection Compiler'!$B184="2",'Alpha Ejection Calcs'!AW184,IF($B184="3",'Alpha Ejection Calcs'!BT184,IF($B184="4",'Alpha Ejection Calcs'!CR184,-1))))</f>
        <v>-1</v>
      </c>
      <c r="Q184">
        <f>IF($B184="1",'Alpha Ejection Calcs'!AA184,IF('Alpha Ejection Compiler'!$B184="2",'Alpha Ejection Calcs'!AX184,IF($B184="3",'Alpha Ejection Calcs'!BU184,IF($B184="4",'Alpha Ejection Calcs'!CS184,-1))))</f>
        <v>-1</v>
      </c>
      <c r="R184">
        <f>IF($B184="1",'Alpha Ejection Calcs'!AB184,IF('Alpha Ejection Compiler'!$B184="2",'Alpha Ejection Calcs'!AY184,IF($B184="3",'Alpha Ejection Calcs'!BV184,IF($B184="4",'Alpha Ejection Calcs'!CT184,-1))))</f>
        <v>-1</v>
      </c>
      <c r="U184" s="459">
        <f t="shared" si="10"/>
        <v>-3.5299999999999997E-12</v>
      </c>
      <c r="V184">
        <f>IF($B184="1",'Alpha Ejection Calcs'!AD184,IF('Alpha Ejection Compiler'!$B184="2",'Alpha Ejection Calcs'!BA184,IF($B184="3",'Alpha Ejection Calcs'!BX184,IF($B184="4",'Alpha Ejection Calcs'!CV184,-1))))</f>
        <v>-1</v>
      </c>
      <c r="W184">
        <f>IF($B184="1",'Alpha Ejection Calcs'!AE184,IF('Alpha Ejection Compiler'!$B184="2",'Alpha Ejection Calcs'!BB184,IF($B184="3",'Alpha Ejection Calcs'!BY184,IF($B184="4",'Alpha Ejection Calcs'!CW184,-1))))</f>
        <v>-1</v>
      </c>
      <c r="X184">
        <f>IF($B184="1",'Alpha Ejection Calcs'!AF184,IF('Alpha Ejection Compiler'!$B184="2",'Alpha Ejection Calcs'!BC184,IF($B184="3",'Alpha Ejection Calcs'!BZ184,IF($B184="4",'Alpha Ejection Calcs'!CX184,-1))))</f>
        <v>-1</v>
      </c>
      <c r="Y184">
        <f>IF($B184="1",'Alpha Ejection Calcs'!AG184,IF('Alpha Ejection Compiler'!$B184="2",'Alpha Ejection Calcs'!BD184,IF($B184="3",'Alpha Ejection Calcs'!CA184,IF($B184="4",'Alpha Ejection Calcs'!CY184,-1))))</f>
        <v>-1</v>
      </c>
      <c r="AB184" s="459">
        <f t="shared" si="11"/>
        <v>-4.2499999999999999E-12</v>
      </c>
      <c r="AC184">
        <f>IF($B184="1",'Alpha Ejection Calcs'!AI184,IF('Alpha Ejection Compiler'!$B184="2",'Alpha Ejection Calcs'!BF184,IF($B184="3",'Alpha Ejection Calcs'!CC184,IF($B184="4",'Alpha Ejection Calcs'!DA184,-1))))</f>
        <v>-1</v>
      </c>
      <c r="AD184">
        <f>IF($B184="1",'Alpha Ejection Calcs'!AJ184,IF('Alpha Ejection Compiler'!$B184="2",'Alpha Ejection Calcs'!BG184,IF($B184="3",'Alpha Ejection Calcs'!CD184,IF($B184="4",'Alpha Ejection Calcs'!DB184,-1))))</f>
        <v>-1</v>
      </c>
      <c r="AE184">
        <f>IF($B184="1",'Alpha Ejection Calcs'!AK184,IF('Alpha Ejection Compiler'!$B184="2",'Alpha Ejection Calcs'!BH184,IF($B184="3",'Alpha Ejection Calcs'!CE184,IF($B184="4",'Alpha Ejection Calcs'!DC184,-1))))</f>
        <v>-1</v>
      </c>
      <c r="AF184">
        <f>IF($B184="1",'Alpha Ejection Calcs'!AL184,IF('Alpha Ejection Compiler'!$B184="2",'Alpha Ejection Calcs'!BI184,IF($B184="3",'Alpha Ejection Calcs'!CF184,IF($B184="4",'Alpha Ejection Calcs'!DD184,-1))))</f>
        <v>-1</v>
      </c>
    </row>
    <row r="185" spans="1:32">
      <c r="A185">
        <f>'Picking Information'!E188</f>
        <v>0</v>
      </c>
      <c r="B185" s="457">
        <f>'Picking Information'!B188</f>
        <v>0</v>
      </c>
      <c r="C185" s="457"/>
      <c r="D185">
        <f>IF($B185="1",'Alpha Ejection Calcs'!M185,IF('Alpha Ejection Compiler'!$B185="2",'Alpha Ejection Calcs'!AO185,IF($B185="3",'Alpha Ejection Calcs'!BM185,IF($B185="4",'Alpha Ejection Calcs'!CJ185,-1))))</f>
        <v>-1</v>
      </c>
      <c r="E185">
        <f>IF($B185="1",'Alpha Ejection Calcs'!S185,IF('Alpha Ejection Compiler'!$B185="2",'Alpha Ejection Calcs'!AP185,IF($B185="3",'Alpha Ejection Calcs'!BK185,IF($B185="4",'Alpha Ejection Calcs'!CH185,-1))))</f>
        <v>-1</v>
      </c>
      <c r="F185"/>
      <c r="G185" s="459">
        <f t="shared" si="8"/>
        <v>-3.2000000000000001E-12</v>
      </c>
      <c r="H185">
        <f>IF($B185="1",'Alpha Ejection Calcs'!T185,IF('Alpha Ejection Compiler'!$B185="2",'Alpha Ejection Calcs'!AQ185,IF($B185="3",'Alpha Ejection Calcs'!BN185,IF($B185="4",'Alpha Ejection Calcs'!CL185,-1))))</f>
        <v>-1</v>
      </c>
      <c r="I185">
        <f>IF($B185="1",'Alpha Ejection Calcs'!U185,IF('Alpha Ejection Compiler'!$B185="2",'Alpha Ejection Calcs'!AR185,IF($B185="3",'Alpha Ejection Calcs'!BO185,IF($B185="4",'Alpha Ejection Calcs'!CM185,-1))))</f>
        <v>-1</v>
      </c>
      <c r="J185">
        <f>IF($B185="1",'Alpha Ejection Calcs'!V185,IF('Alpha Ejection Compiler'!$B185="2",'Alpha Ejection Calcs'!AS185,IF($B185="3",'Alpha Ejection Calcs'!BP185,IF($B185="4",'Alpha Ejection Calcs'!CN185,-1))))</f>
        <v>-1</v>
      </c>
      <c r="K185">
        <f>IF($B185="1",'Alpha Ejection Calcs'!W185,IF('Alpha Ejection Compiler'!$B185="2",'Alpha Ejection Calcs'!AT185,IF($B185="3",'Alpha Ejection Calcs'!BQ185,IF($B185="4",'Alpha Ejection Calcs'!CO185,-1))))</f>
        <v>-1</v>
      </c>
      <c r="N185" s="459">
        <f t="shared" si="9"/>
        <v>-4.6500000000000006E-12</v>
      </c>
      <c r="O185">
        <f>IF($B185="1",'Alpha Ejection Calcs'!Y185,IF('Alpha Ejection Compiler'!$B185="2",'Alpha Ejection Calcs'!AV185,IF($B185="3",'Alpha Ejection Calcs'!BS185,IF($B185="4",'Alpha Ejection Calcs'!CQ185,-1))))</f>
        <v>-1</v>
      </c>
      <c r="P185">
        <f>IF($B185="1",'Alpha Ejection Calcs'!Z185,IF('Alpha Ejection Compiler'!$B185="2",'Alpha Ejection Calcs'!AW185,IF($B185="3",'Alpha Ejection Calcs'!BT185,IF($B185="4",'Alpha Ejection Calcs'!CR185,-1))))</f>
        <v>-1</v>
      </c>
      <c r="Q185">
        <f>IF($B185="1",'Alpha Ejection Calcs'!AA185,IF('Alpha Ejection Compiler'!$B185="2",'Alpha Ejection Calcs'!AX185,IF($B185="3",'Alpha Ejection Calcs'!BU185,IF($B185="4",'Alpha Ejection Calcs'!CS185,-1))))</f>
        <v>-1</v>
      </c>
      <c r="R185">
        <f>IF($B185="1",'Alpha Ejection Calcs'!AB185,IF('Alpha Ejection Compiler'!$B185="2",'Alpha Ejection Calcs'!AY185,IF($B185="3",'Alpha Ejection Calcs'!BV185,IF($B185="4",'Alpha Ejection Calcs'!CT185,-1))))</f>
        <v>-1</v>
      </c>
      <c r="U185" s="459">
        <f t="shared" si="10"/>
        <v>-3.5299999999999997E-12</v>
      </c>
      <c r="V185">
        <f>IF($B185="1",'Alpha Ejection Calcs'!AD185,IF('Alpha Ejection Compiler'!$B185="2",'Alpha Ejection Calcs'!BA185,IF($B185="3",'Alpha Ejection Calcs'!BX185,IF($B185="4",'Alpha Ejection Calcs'!CV185,-1))))</f>
        <v>-1</v>
      </c>
      <c r="W185">
        <f>IF($B185="1",'Alpha Ejection Calcs'!AE185,IF('Alpha Ejection Compiler'!$B185="2",'Alpha Ejection Calcs'!BB185,IF($B185="3",'Alpha Ejection Calcs'!BY185,IF($B185="4",'Alpha Ejection Calcs'!CW185,-1))))</f>
        <v>-1</v>
      </c>
      <c r="X185">
        <f>IF($B185="1",'Alpha Ejection Calcs'!AF185,IF('Alpha Ejection Compiler'!$B185="2",'Alpha Ejection Calcs'!BC185,IF($B185="3",'Alpha Ejection Calcs'!BZ185,IF($B185="4",'Alpha Ejection Calcs'!CX185,-1))))</f>
        <v>-1</v>
      </c>
      <c r="Y185">
        <f>IF($B185="1",'Alpha Ejection Calcs'!AG185,IF('Alpha Ejection Compiler'!$B185="2",'Alpha Ejection Calcs'!BD185,IF($B185="3",'Alpha Ejection Calcs'!CA185,IF($B185="4",'Alpha Ejection Calcs'!CY185,-1))))</f>
        <v>-1</v>
      </c>
      <c r="AB185" s="459">
        <f t="shared" si="11"/>
        <v>-4.2499999999999999E-12</v>
      </c>
      <c r="AC185">
        <f>IF($B185="1",'Alpha Ejection Calcs'!AI185,IF('Alpha Ejection Compiler'!$B185="2",'Alpha Ejection Calcs'!BF185,IF($B185="3",'Alpha Ejection Calcs'!CC185,IF($B185="4",'Alpha Ejection Calcs'!DA185,-1))))</f>
        <v>-1</v>
      </c>
      <c r="AD185">
        <f>IF($B185="1",'Alpha Ejection Calcs'!AJ185,IF('Alpha Ejection Compiler'!$B185="2",'Alpha Ejection Calcs'!BG185,IF($B185="3",'Alpha Ejection Calcs'!CD185,IF($B185="4",'Alpha Ejection Calcs'!DB185,-1))))</f>
        <v>-1</v>
      </c>
      <c r="AE185">
        <f>IF($B185="1",'Alpha Ejection Calcs'!AK185,IF('Alpha Ejection Compiler'!$B185="2",'Alpha Ejection Calcs'!BH185,IF($B185="3",'Alpha Ejection Calcs'!CE185,IF($B185="4",'Alpha Ejection Calcs'!DC185,-1))))</f>
        <v>-1</v>
      </c>
      <c r="AF185">
        <f>IF($B185="1",'Alpha Ejection Calcs'!AL185,IF('Alpha Ejection Compiler'!$B185="2",'Alpha Ejection Calcs'!BI185,IF($B185="3",'Alpha Ejection Calcs'!CF185,IF($B185="4",'Alpha Ejection Calcs'!DD185,-1))))</f>
        <v>-1</v>
      </c>
    </row>
    <row r="186" spans="1:32">
      <c r="A186">
        <f>'Picking Information'!E189</f>
        <v>0</v>
      </c>
      <c r="B186" s="457">
        <f>'Picking Information'!B189</f>
        <v>0</v>
      </c>
      <c r="C186" s="457"/>
      <c r="D186">
        <f>IF($B186="1",'Alpha Ejection Calcs'!M186,IF('Alpha Ejection Compiler'!$B186="2",'Alpha Ejection Calcs'!AO186,IF($B186="3",'Alpha Ejection Calcs'!BM186,IF($B186="4",'Alpha Ejection Calcs'!CJ186,-1))))</f>
        <v>-1</v>
      </c>
      <c r="E186">
        <f>IF($B186="1",'Alpha Ejection Calcs'!S186,IF('Alpha Ejection Compiler'!$B186="2",'Alpha Ejection Calcs'!AP186,IF($B186="3",'Alpha Ejection Calcs'!BK186,IF($B186="4",'Alpha Ejection Calcs'!CH186,-1))))</f>
        <v>-1</v>
      </c>
      <c r="F186"/>
      <c r="G186" s="459">
        <f t="shared" si="8"/>
        <v>-3.2000000000000001E-12</v>
      </c>
      <c r="H186">
        <f>IF($B186="1",'Alpha Ejection Calcs'!T186,IF('Alpha Ejection Compiler'!$B186="2",'Alpha Ejection Calcs'!AQ186,IF($B186="3",'Alpha Ejection Calcs'!BN186,IF($B186="4",'Alpha Ejection Calcs'!CL186,-1))))</f>
        <v>-1</v>
      </c>
      <c r="I186">
        <f>IF($B186="1",'Alpha Ejection Calcs'!U186,IF('Alpha Ejection Compiler'!$B186="2",'Alpha Ejection Calcs'!AR186,IF($B186="3",'Alpha Ejection Calcs'!BO186,IF($B186="4",'Alpha Ejection Calcs'!CM186,-1))))</f>
        <v>-1</v>
      </c>
      <c r="J186">
        <f>IF($B186="1",'Alpha Ejection Calcs'!V186,IF('Alpha Ejection Compiler'!$B186="2",'Alpha Ejection Calcs'!AS186,IF($B186="3",'Alpha Ejection Calcs'!BP186,IF($B186="4",'Alpha Ejection Calcs'!CN186,-1))))</f>
        <v>-1</v>
      </c>
      <c r="K186">
        <f>IF($B186="1",'Alpha Ejection Calcs'!W186,IF('Alpha Ejection Compiler'!$B186="2",'Alpha Ejection Calcs'!AT186,IF($B186="3",'Alpha Ejection Calcs'!BQ186,IF($B186="4",'Alpha Ejection Calcs'!CO186,-1))))</f>
        <v>-1</v>
      </c>
      <c r="N186" s="459">
        <f t="shared" si="9"/>
        <v>-4.6500000000000006E-12</v>
      </c>
      <c r="O186">
        <f>IF($B186="1",'Alpha Ejection Calcs'!Y186,IF('Alpha Ejection Compiler'!$B186="2",'Alpha Ejection Calcs'!AV186,IF($B186="3",'Alpha Ejection Calcs'!BS186,IF($B186="4",'Alpha Ejection Calcs'!CQ186,-1))))</f>
        <v>-1</v>
      </c>
      <c r="P186">
        <f>IF($B186="1",'Alpha Ejection Calcs'!Z186,IF('Alpha Ejection Compiler'!$B186="2",'Alpha Ejection Calcs'!AW186,IF($B186="3",'Alpha Ejection Calcs'!BT186,IF($B186="4",'Alpha Ejection Calcs'!CR186,-1))))</f>
        <v>-1</v>
      </c>
      <c r="Q186">
        <f>IF($B186="1",'Alpha Ejection Calcs'!AA186,IF('Alpha Ejection Compiler'!$B186="2",'Alpha Ejection Calcs'!AX186,IF($B186="3",'Alpha Ejection Calcs'!BU186,IF($B186="4",'Alpha Ejection Calcs'!CS186,-1))))</f>
        <v>-1</v>
      </c>
      <c r="R186">
        <f>IF($B186="1",'Alpha Ejection Calcs'!AB186,IF('Alpha Ejection Compiler'!$B186="2",'Alpha Ejection Calcs'!AY186,IF($B186="3",'Alpha Ejection Calcs'!BV186,IF($B186="4",'Alpha Ejection Calcs'!CT186,-1))))</f>
        <v>-1</v>
      </c>
      <c r="U186" s="459">
        <f t="shared" si="10"/>
        <v>-3.5299999999999997E-12</v>
      </c>
      <c r="V186">
        <f>IF($B186="1",'Alpha Ejection Calcs'!AD186,IF('Alpha Ejection Compiler'!$B186="2",'Alpha Ejection Calcs'!BA186,IF($B186="3",'Alpha Ejection Calcs'!BX186,IF($B186="4",'Alpha Ejection Calcs'!CV186,-1))))</f>
        <v>-1</v>
      </c>
      <c r="W186">
        <f>IF($B186="1",'Alpha Ejection Calcs'!AE186,IF('Alpha Ejection Compiler'!$B186="2",'Alpha Ejection Calcs'!BB186,IF($B186="3",'Alpha Ejection Calcs'!BY186,IF($B186="4",'Alpha Ejection Calcs'!CW186,-1))))</f>
        <v>-1</v>
      </c>
      <c r="X186">
        <f>IF($B186="1",'Alpha Ejection Calcs'!AF186,IF('Alpha Ejection Compiler'!$B186="2",'Alpha Ejection Calcs'!BC186,IF($B186="3",'Alpha Ejection Calcs'!BZ186,IF($B186="4",'Alpha Ejection Calcs'!CX186,-1))))</f>
        <v>-1</v>
      </c>
      <c r="Y186">
        <f>IF($B186="1",'Alpha Ejection Calcs'!AG186,IF('Alpha Ejection Compiler'!$B186="2",'Alpha Ejection Calcs'!BD186,IF($B186="3",'Alpha Ejection Calcs'!CA186,IF($B186="4",'Alpha Ejection Calcs'!CY186,-1))))</f>
        <v>-1</v>
      </c>
      <c r="AB186" s="459">
        <f t="shared" si="11"/>
        <v>-4.2499999999999999E-12</v>
      </c>
      <c r="AC186">
        <f>IF($B186="1",'Alpha Ejection Calcs'!AI186,IF('Alpha Ejection Compiler'!$B186="2",'Alpha Ejection Calcs'!BF186,IF($B186="3",'Alpha Ejection Calcs'!CC186,IF($B186="4",'Alpha Ejection Calcs'!DA186,-1))))</f>
        <v>-1</v>
      </c>
      <c r="AD186">
        <f>IF($B186="1",'Alpha Ejection Calcs'!AJ186,IF('Alpha Ejection Compiler'!$B186="2",'Alpha Ejection Calcs'!BG186,IF($B186="3",'Alpha Ejection Calcs'!CD186,IF($B186="4",'Alpha Ejection Calcs'!DB186,-1))))</f>
        <v>-1</v>
      </c>
      <c r="AE186">
        <f>IF($B186="1",'Alpha Ejection Calcs'!AK186,IF('Alpha Ejection Compiler'!$B186="2",'Alpha Ejection Calcs'!BH186,IF($B186="3",'Alpha Ejection Calcs'!CE186,IF($B186="4",'Alpha Ejection Calcs'!DC186,-1))))</f>
        <v>-1</v>
      </c>
      <c r="AF186">
        <f>IF($B186="1",'Alpha Ejection Calcs'!AL186,IF('Alpha Ejection Compiler'!$B186="2",'Alpha Ejection Calcs'!BI186,IF($B186="3",'Alpha Ejection Calcs'!CF186,IF($B186="4",'Alpha Ejection Calcs'!DD186,-1))))</f>
        <v>-1</v>
      </c>
    </row>
    <row r="187" spans="1:32">
      <c r="A187">
        <f>'Picking Information'!E190</f>
        <v>0</v>
      </c>
      <c r="B187" s="457">
        <f>'Picking Information'!B190</f>
        <v>0</v>
      </c>
      <c r="C187" s="457"/>
      <c r="D187">
        <f>IF($B187="1",'Alpha Ejection Calcs'!M187,IF('Alpha Ejection Compiler'!$B187="2",'Alpha Ejection Calcs'!AO187,IF($B187="3",'Alpha Ejection Calcs'!BM187,IF($B187="4",'Alpha Ejection Calcs'!CJ187,-1))))</f>
        <v>-1</v>
      </c>
      <c r="E187">
        <f>IF($B187="1",'Alpha Ejection Calcs'!S187,IF('Alpha Ejection Compiler'!$B187="2",'Alpha Ejection Calcs'!AP187,IF($B187="3",'Alpha Ejection Calcs'!BK187,IF($B187="4",'Alpha Ejection Calcs'!CH187,-1))))</f>
        <v>-1</v>
      </c>
      <c r="F187"/>
      <c r="G187" s="459">
        <f t="shared" si="8"/>
        <v>-3.2000000000000001E-12</v>
      </c>
      <c r="H187">
        <f>IF($B187="1",'Alpha Ejection Calcs'!T187,IF('Alpha Ejection Compiler'!$B187="2",'Alpha Ejection Calcs'!AQ187,IF($B187="3",'Alpha Ejection Calcs'!BN187,IF($B187="4",'Alpha Ejection Calcs'!CL187,-1))))</f>
        <v>-1</v>
      </c>
      <c r="I187">
        <f>IF($B187="1",'Alpha Ejection Calcs'!U187,IF('Alpha Ejection Compiler'!$B187="2",'Alpha Ejection Calcs'!AR187,IF($B187="3",'Alpha Ejection Calcs'!BO187,IF($B187="4",'Alpha Ejection Calcs'!CM187,-1))))</f>
        <v>-1</v>
      </c>
      <c r="J187">
        <f>IF($B187="1",'Alpha Ejection Calcs'!V187,IF('Alpha Ejection Compiler'!$B187="2",'Alpha Ejection Calcs'!AS187,IF($B187="3",'Alpha Ejection Calcs'!BP187,IF($B187="4",'Alpha Ejection Calcs'!CN187,-1))))</f>
        <v>-1</v>
      </c>
      <c r="K187">
        <f>IF($B187="1",'Alpha Ejection Calcs'!W187,IF('Alpha Ejection Compiler'!$B187="2",'Alpha Ejection Calcs'!AT187,IF($B187="3",'Alpha Ejection Calcs'!BQ187,IF($B187="4",'Alpha Ejection Calcs'!CO187,-1))))</f>
        <v>-1</v>
      </c>
      <c r="N187" s="459">
        <f t="shared" si="9"/>
        <v>-4.6500000000000006E-12</v>
      </c>
      <c r="O187">
        <f>IF($B187="1",'Alpha Ejection Calcs'!Y187,IF('Alpha Ejection Compiler'!$B187="2",'Alpha Ejection Calcs'!AV187,IF($B187="3",'Alpha Ejection Calcs'!BS187,IF($B187="4",'Alpha Ejection Calcs'!CQ187,-1))))</f>
        <v>-1</v>
      </c>
      <c r="P187">
        <f>IF($B187="1",'Alpha Ejection Calcs'!Z187,IF('Alpha Ejection Compiler'!$B187="2",'Alpha Ejection Calcs'!AW187,IF($B187="3",'Alpha Ejection Calcs'!BT187,IF($B187="4",'Alpha Ejection Calcs'!CR187,-1))))</f>
        <v>-1</v>
      </c>
      <c r="Q187">
        <f>IF($B187="1",'Alpha Ejection Calcs'!AA187,IF('Alpha Ejection Compiler'!$B187="2",'Alpha Ejection Calcs'!AX187,IF($B187="3",'Alpha Ejection Calcs'!BU187,IF($B187="4",'Alpha Ejection Calcs'!CS187,-1))))</f>
        <v>-1</v>
      </c>
      <c r="R187">
        <f>IF($B187="1",'Alpha Ejection Calcs'!AB187,IF('Alpha Ejection Compiler'!$B187="2",'Alpha Ejection Calcs'!AY187,IF($B187="3",'Alpha Ejection Calcs'!BV187,IF($B187="4",'Alpha Ejection Calcs'!CT187,-1))))</f>
        <v>-1</v>
      </c>
      <c r="U187" s="459">
        <f t="shared" si="10"/>
        <v>-3.5299999999999997E-12</v>
      </c>
      <c r="V187">
        <f>IF($B187="1",'Alpha Ejection Calcs'!AD187,IF('Alpha Ejection Compiler'!$B187="2",'Alpha Ejection Calcs'!BA187,IF($B187="3",'Alpha Ejection Calcs'!BX187,IF($B187="4",'Alpha Ejection Calcs'!CV187,-1))))</f>
        <v>-1</v>
      </c>
      <c r="W187">
        <f>IF($B187="1",'Alpha Ejection Calcs'!AE187,IF('Alpha Ejection Compiler'!$B187="2",'Alpha Ejection Calcs'!BB187,IF($B187="3",'Alpha Ejection Calcs'!BY187,IF($B187="4",'Alpha Ejection Calcs'!CW187,-1))))</f>
        <v>-1</v>
      </c>
      <c r="X187">
        <f>IF($B187="1",'Alpha Ejection Calcs'!AF187,IF('Alpha Ejection Compiler'!$B187="2",'Alpha Ejection Calcs'!BC187,IF($B187="3",'Alpha Ejection Calcs'!BZ187,IF($B187="4",'Alpha Ejection Calcs'!CX187,-1))))</f>
        <v>-1</v>
      </c>
      <c r="Y187">
        <f>IF($B187="1",'Alpha Ejection Calcs'!AG187,IF('Alpha Ejection Compiler'!$B187="2",'Alpha Ejection Calcs'!BD187,IF($B187="3",'Alpha Ejection Calcs'!CA187,IF($B187="4",'Alpha Ejection Calcs'!CY187,-1))))</f>
        <v>-1</v>
      </c>
      <c r="AB187" s="459">
        <f t="shared" si="11"/>
        <v>-4.2499999999999999E-12</v>
      </c>
      <c r="AC187">
        <f>IF($B187="1",'Alpha Ejection Calcs'!AI187,IF('Alpha Ejection Compiler'!$B187="2",'Alpha Ejection Calcs'!BF187,IF($B187="3",'Alpha Ejection Calcs'!CC187,IF($B187="4",'Alpha Ejection Calcs'!DA187,-1))))</f>
        <v>-1</v>
      </c>
      <c r="AD187">
        <f>IF($B187="1",'Alpha Ejection Calcs'!AJ187,IF('Alpha Ejection Compiler'!$B187="2",'Alpha Ejection Calcs'!BG187,IF($B187="3",'Alpha Ejection Calcs'!CD187,IF($B187="4",'Alpha Ejection Calcs'!DB187,-1))))</f>
        <v>-1</v>
      </c>
      <c r="AE187">
        <f>IF($B187="1",'Alpha Ejection Calcs'!AK187,IF('Alpha Ejection Compiler'!$B187="2",'Alpha Ejection Calcs'!BH187,IF($B187="3",'Alpha Ejection Calcs'!CE187,IF($B187="4",'Alpha Ejection Calcs'!DC187,-1))))</f>
        <v>-1</v>
      </c>
      <c r="AF187">
        <f>IF($B187="1",'Alpha Ejection Calcs'!AL187,IF('Alpha Ejection Compiler'!$B187="2",'Alpha Ejection Calcs'!BI187,IF($B187="3",'Alpha Ejection Calcs'!CF187,IF($B187="4",'Alpha Ejection Calcs'!DD187,-1))))</f>
        <v>-1</v>
      </c>
    </row>
    <row r="188" spans="1:32">
      <c r="A188">
        <f>'Picking Information'!E191</f>
        <v>0</v>
      </c>
      <c r="B188" s="457">
        <f>'Picking Information'!B191</f>
        <v>0</v>
      </c>
      <c r="C188" s="457"/>
      <c r="D188">
        <f>IF($B188="1",'Alpha Ejection Calcs'!M188,IF('Alpha Ejection Compiler'!$B188="2",'Alpha Ejection Calcs'!AO188,IF($B188="3",'Alpha Ejection Calcs'!BM188,IF($B188="4",'Alpha Ejection Calcs'!CJ188,-1))))</f>
        <v>-1</v>
      </c>
      <c r="E188">
        <f>IF($B188="1",'Alpha Ejection Calcs'!S188,IF('Alpha Ejection Compiler'!$B188="2",'Alpha Ejection Calcs'!AP188,IF($B188="3",'Alpha Ejection Calcs'!BK188,IF($B188="4",'Alpha Ejection Calcs'!CH188,-1))))</f>
        <v>-1</v>
      </c>
      <c r="F188"/>
      <c r="G188" s="459">
        <f t="shared" si="8"/>
        <v>-3.2000000000000001E-12</v>
      </c>
      <c r="H188">
        <f>IF($B188="1",'Alpha Ejection Calcs'!T188,IF('Alpha Ejection Compiler'!$B188="2",'Alpha Ejection Calcs'!AQ188,IF($B188="3",'Alpha Ejection Calcs'!BN188,IF($B188="4",'Alpha Ejection Calcs'!CL188,-1))))</f>
        <v>-1</v>
      </c>
      <c r="I188">
        <f>IF($B188="1",'Alpha Ejection Calcs'!U188,IF('Alpha Ejection Compiler'!$B188="2",'Alpha Ejection Calcs'!AR188,IF($B188="3",'Alpha Ejection Calcs'!BO188,IF($B188="4",'Alpha Ejection Calcs'!CM188,-1))))</f>
        <v>-1</v>
      </c>
      <c r="J188">
        <f>IF($B188="1",'Alpha Ejection Calcs'!V188,IF('Alpha Ejection Compiler'!$B188="2",'Alpha Ejection Calcs'!AS188,IF($B188="3",'Alpha Ejection Calcs'!BP188,IF($B188="4",'Alpha Ejection Calcs'!CN188,-1))))</f>
        <v>-1</v>
      </c>
      <c r="K188">
        <f>IF($B188="1",'Alpha Ejection Calcs'!W188,IF('Alpha Ejection Compiler'!$B188="2",'Alpha Ejection Calcs'!AT188,IF($B188="3",'Alpha Ejection Calcs'!BQ188,IF($B188="4",'Alpha Ejection Calcs'!CO188,-1))))</f>
        <v>-1</v>
      </c>
      <c r="N188" s="459">
        <f t="shared" si="9"/>
        <v>-4.6500000000000006E-12</v>
      </c>
      <c r="O188">
        <f>IF($B188="1",'Alpha Ejection Calcs'!Y188,IF('Alpha Ejection Compiler'!$B188="2",'Alpha Ejection Calcs'!AV188,IF($B188="3",'Alpha Ejection Calcs'!BS188,IF($B188="4",'Alpha Ejection Calcs'!CQ188,-1))))</f>
        <v>-1</v>
      </c>
      <c r="P188">
        <f>IF($B188="1",'Alpha Ejection Calcs'!Z188,IF('Alpha Ejection Compiler'!$B188="2",'Alpha Ejection Calcs'!AW188,IF($B188="3",'Alpha Ejection Calcs'!BT188,IF($B188="4",'Alpha Ejection Calcs'!CR188,-1))))</f>
        <v>-1</v>
      </c>
      <c r="Q188">
        <f>IF($B188="1",'Alpha Ejection Calcs'!AA188,IF('Alpha Ejection Compiler'!$B188="2",'Alpha Ejection Calcs'!AX188,IF($B188="3",'Alpha Ejection Calcs'!BU188,IF($B188="4",'Alpha Ejection Calcs'!CS188,-1))))</f>
        <v>-1</v>
      </c>
      <c r="R188">
        <f>IF($B188="1",'Alpha Ejection Calcs'!AB188,IF('Alpha Ejection Compiler'!$B188="2",'Alpha Ejection Calcs'!AY188,IF($B188="3",'Alpha Ejection Calcs'!BV188,IF($B188="4",'Alpha Ejection Calcs'!CT188,-1))))</f>
        <v>-1</v>
      </c>
      <c r="U188" s="459">
        <f t="shared" si="10"/>
        <v>-3.5299999999999997E-12</v>
      </c>
      <c r="V188">
        <f>IF($B188="1",'Alpha Ejection Calcs'!AD188,IF('Alpha Ejection Compiler'!$B188="2",'Alpha Ejection Calcs'!BA188,IF($B188="3",'Alpha Ejection Calcs'!BX188,IF($B188="4",'Alpha Ejection Calcs'!CV188,-1))))</f>
        <v>-1</v>
      </c>
      <c r="W188">
        <f>IF($B188="1",'Alpha Ejection Calcs'!AE188,IF('Alpha Ejection Compiler'!$B188="2",'Alpha Ejection Calcs'!BB188,IF($B188="3",'Alpha Ejection Calcs'!BY188,IF($B188="4",'Alpha Ejection Calcs'!CW188,-1))))</f>
        <v>-1</v>
      </c>
      <c r="X188">
        <f>IF($B188="1",'Alpha Ejection Calcs'!AF188,IF('Alpha Ejection Compiler'!$B188="2",'Alpha Ejection Calcs'!BC188,IF($B188="3",'Alpha Ejection Calcs'!BZ188,IF($B188="4",'Alpha Ejection Calcs'!CX188,-1))))</f>
        <v>-1</v>
      </c>
      <c r="Y188">
        <f>IF($B188="1",'Alpha Ejection Calcs'!AG188,IF('Alpha Ejection Compiler'!$B188="2",'Alpha Ejection Calcs'!BD188,IF($B188="3",'Alpha Ejection Calcs'!CA188,IF($B188="4",'Alpha Ejection Calcs'!CY188,-1))))</f>
        <v>-1</v>
      </c>
      <c r="AB188" s="459">
        <f t="shared" si="11"/>
        <v>-4.2499999999999999E-12</v>
      </c>
      <c r="AC188">
        <f>IF($B188="1",'Alpha Ejection Calcs'!AI188,IF('Alpha Ejection Compiler'!$B188="2",'Alpha Ejection Calcs'!BF188,IF($B188="3",'Alpha Ejection Calcs'!CC188,IF($B188="4",'Alpha Ejection Calcs'!DA188,-1))))</f>
        <v>-1</v>
      </c>
      <c r="AD188">
        <f>IF($B188="1",'Alpha Ejection Calcs'!AJ188,IF('Alpha Ejection Compiler'!$B188="2",'Alpha Ejection Calcs'!BG188,IF($B188="3",'Alpha Ejection Calcs'!CD188,IF($B188="4",'Alpha Ejection Calcs'!DB188,-1))))</f>
        <v>-1</v>
      </c>
      <c r="AE188">
        <f>IF($B188="1",'Alpha Ejection Calcs'!AK188,IF('Alpha Ejection Compiler'!$B188="2",'Alpha Ejection Calcs'!BH188,IF($B188="3",'Alpha Ejection Calcs'!CE188,IF($B188="4",'Alpha Ejection Calcs'!DC188,-1))))</f>
        <v>-1</v>
      </c>
      <c r="AF188">
        <f>IF($B188="1",'Alpha Ejection Calcs'!AL188,IF('Alpha Ejection Compiler'!$B188="2",'Alpha Ejection Calcs'!BI188,IF($B188="3",'Alpha Ejection Calcs'!CF188,IF($B188="4",'Alpha Ejection Calcs'!DD188,-1))))</f>
        <v>-1</v>
      </c>
    </row>
    <row r="189" spans="1:32">
      <c r="A189">
        <f>'Picking Information'!E192</f>
        <v>0</v>
      </c>
      <c r="B189" s="457">
        <f>'Picking Information'!B192</f>
        <v>0</v>
      </c>
      <c r="C189" s="457"/>
      <c r="D189">
        <f>IF($B189="1",'Alpha Ejection Calcs'!M189,IF('Alpha Ejection Compiler'!$B189="2",'Alpha Ejection Calcs'!AO189,IF($B189="3",'Alpha Ejection Calcs'!BM189,IF($B189="4",'Alpha Ejection Calcs'!CJ189,-1))))</f>
        <v>-1</v>
      </c>
      <c r="E189">
        <f>IF($B189="1",'Alpha Ejection Calcs'!S189,IF('Alpha Ejection Compiler'!$B189="2",'Alpha Ejection Calcs'!AP189,IF($B189="3",'Alpha Ejection Calcs'!BK189,IF($B189="4",'Alpha Ejection Calcs'!CH189,-1))))</f>
        <v>-1</v>
      </c>
      <c r="F189"/>
      <c r="G189" s="459">
        <f t="shared" si="8"/>
        <v>-3.2000000000000001E-12</v>
      </c>
      <c r="H189">
        <f>IF($B189="1",'Alpha Ejection Calcs'!T189,IF('Alpha Ejection Compiler'!$B189="2",'Alpha Ejection Calcs'!AQ189,IF($B189="3",'Alpha Ejection Calcs'!BN189,IF($B189="4",'Alpha Ejection Calcs'!CL189,-1))))</f>
        <v>-1</v>
      </c>
      <c r="I189">
        <f>IF($B189="1",'Alpha Ejection Calcs'!U189,IF('Alpha Ejection Compiler'!$B189="2",'Alpha Ejection Calcs'!AR189,IF($B189="3",'Alpha Ejection Calcs'!BO189,IF($B189="4",'Alpha Ejection Calcs'!CM189,-1))))</f>
        <v>-1</v>
      </c>
      <c r="J189">
        <f>IF($B189="1",'Alpha Ejection Calcs'!V189,IF('Alpha Ejection Compiler'!$B189="2",'Alpha Ejection Calcs'!AS189,IF($B189="3",'Alpha Ejection Calcs'!BP189,IF($B189="4",'Alpha Ejection Calcs'!CN189,-1))))</f>
        <v>-1</v>
      </c>
      <c r="K189">
        <f>IF($B189="1",'Alpha Ejection Calcs'!W189,IF('Alpha Ejection Compiler'!$B189="2",'Alpha Ejection Calcs'!AT189,IF($B189="3",'Alpha Ejection Calcs'!BQ189,IF($B189="4",'Alpha Ejection Calcs'!CO189,-1))))</f>
        <v>-1</v>
      </c>
      <c r="N189" s="459">
        <f t="shared" si="9"/>
        <v>-4.6500000000000006E-12</v>
      </c>
      <c r="O189">
        <f>IF($B189="1",'Alpha Ejection Calcs'!Y189,IF('Alpha Ejection Compiler'!$B189="2",'Alpha Ejection Calcs'!AV189,IF($B189="3",'Alpha Ejection Calcs'!BS189,IF($B189="4",'Alpha Ejection Calcs'!CQ189,-1))))</f>
        <v>-1</v>
      </c>
      <c r="P189">
        <f>IF($B189="1",'Alpha Ejection Calcs'!Z189,IF('Alpha Ejection Compiler'!$B189="2",'Alpha Ejection Calcs'!AW189,IF($B189="3",'Alpha Ejection Calcs'!BT189,IF($B189="4",'Alpha Ejection Calcs'!CR189,-1))))</f>
        <v>-1</v>
      </c>
      <c r="Q189">
        <f>IF($B189="1",'Alpha Ejection Calcs'!AA189,IF('Alpha Ejection Compiler'!$B189="2",'Alpha Ejection Calcs'!AX189,IF($B189="3",'Alpha Ejection Calcs'!BU189,IF($B189="4",'Alpha Ejection Calcs'!CS189,-1))))</f>
        <v>-1</v>
      </c>
      <c r="R189">
        <f>IF($B189="1",'Alpha Ejection Calcs'!AB189,IF('Alpha Ejection Compiler'!$B189="2",'Alpha Ejection Calcs'!AY189,IF($B189="3",'Alpha Ejection Calcs'!BV189,IF($B189="4",'Alpha Ejection Calcs'!CT189,-1))))</f>
        <v>-1</v>
      </c>
      <c r="U189" s="459">
        <f t="shared" si="10"/>
        <v>-3.5299999999999997E-12</v>
      </c>
      <c r="V189">
        <f>IF($B189="1",'Alpha Ejection Calcs'!AD189,IF('Alpha Ejection Compiler'!$B189="2",'Alpha Ejection Calcs'!BA189,IF($B189="3",'Alpha Ejection Calcs'!BX189,IF($B189="4",'Alpha Ejection Calcs'!CV189,-1))))</f>
        <v>-1</v>
      </c>
      <c r="W189">
        <f>IF($B189="1",'Alpha Ejection Calcs'!AE189,IF('Alpha Ejection Compiler'!$B189="2",'Alpha Ejection Calcs'!BB189,IF($B189="3",'Alpha Ejection Calcs'!BY189,IF($B189="4",'Alpha Ejection Calcs'!CW189,-1))))</f>
        <v>-1</v>
      </c>
      <c r="X189">
        <f>IF($B189="1",'Alpha Ejection Calcs'!AF189,IF('Alpha Ejection Compiler'!$B189="2",'Alpha Ejection Calcs'!BC189,IF($B189="3",'Alpha Ejection Calcs'!BZ189,IF($B189="4",'Alpha Ejection Calcs'!CX189,-1))))</f>
        <v>-1</v>
      </c>
      <c r="Y189">
        <f>IF($B189="1",'Alpha Ejection Calcs'!AG189,IF('Alpha Ejection Compiler'!$B189="2",'Alpha Ejection Calcs'!BD189,IF($B189="3",'Alpha Ejection Calcs'!CA189,IF($B189="4",'Alpha Ejection Calcs'!CY189,-1))))</f>
        <v>-1</v>
      </c>
      <c r="AB189" s="459">
        <f t="shared" si="11"/>
        <v>-4.2499999999999999E-12</v>
      </c>
      <c r="AC189">
        <f>IF($B189="1",'Alpha Ejection Calcs'!AI189,IF('Alpha Ejection Compiler'!$B189="2",'Alpha Ejection Calcs'!BF189,IF($B189="3",'Alpha Ejection Calcs'!CC189,IF($B189="4",'Alpha Ejection Calcs'!DA189,-1))))</f>
        <v>-1</v>
      </c>
      <c r="AD189">
        <f>IF($B189="1",'Alpha Ejection Calcs'!AJ189,IF('Alpha Ejection Compiler'!$B189="2",'Alpha Ejection Calcs'!BG189,IF($B189="3",'Alpha Ejection Calcs'!CD189,IF($B189="4",'Alpha Ejection Calcs'!DB189,-1))))</f>
        <v>-1</v>
      </c>
      <c r="AE189">
        <f>IF($B189="1",'Alpha Ejection Calcs'!AK189,IF('Alpha Ejection Compiler'!$B189="2",'Alpha Ejection Calcs'!BH189,IF($B189="3",'Alpha Ejection Calcs'!CE189,IF($B189="4",'Alpha Ejection Calcs'!DC189,-1))))</f>
        <v>-1</v>
      </c>
      <c r="AF189">
        <f>IF($B189="1",'Alpha Ejection Calcs'!AL189,IF('Alpha Ejection Compiler'!$B189="2",'Alpha Ejection Calcs'!BI189,IF($B189="3",'Alpha Ejection Calcs'!CF189,IF($B189="4",'Alpha Ejection Calcs'!DD189,-1))))</f>
        <v>-1</v>
      </c>
    </row>
    <row r="190" spans="1:32">
      <c r="A190">
        <f>'Picking Information'!E193</f>
        <v>0</v>
      </c>
      <c r="B190" s="457">
        <f>'Picking Information'!B193</f>
        <v>0</v>
      </c>
      <c r="C190" s="457"/>
      <c r="D190">
        <f>IF($B190="1",'Alpha Ejection Calcs'!M190,IF('Alpha Ejection Compiler'!$B190="2",'Alpha Ejection Calcs'!AO190,IF($B190="3",'Alpha Ejection Calcs'!BM190,IF($B190="4",'Alpha Ejection Calcs'!CJ190,-1))))</f>
        <v>-1</v>
      </c>
      <c r="E190">
        <f>IF($B190="1",'Alpha Ejection Calcs'!S190,IF('Alpha Ejection Compiler'!$B190="2",'Alpha Ejection Calcs'!AP190,IF($B190="3",'Alpha Ejection Calcs'!BK190,IF($B190="4",'Alpha Ejection Calcs'!CH190,-1))))</f>
        <v>-1</v>
      </c>
      <c r="F190"/>
      <c r="G190" s="459">
        <f t="shared" si="8"/>
        <v>-3.2000000000000001E-12</v>
      </c>
      <c r="H190">
        <f>IF($B190="1",'Alpha Ejection Calcs'!T190,IF('Alpha Ejection Compiler'!$B190="2",'Alpha Ejection Calcs'!AQ190,IF($B190="3",'Alpha Ejection Calcs'!BN190,IF($B190="4",'Alpha Ejection Calcs'!CL190,-1))))</f>
        <v>-1</v>
      </c>
      <c r="I190">
        <f>IF($B190="1",'Alpha Ejection Calcs'!U190,IF('Alpha Ejection Compiler'!$B190="2",'Alpha Ejection Calcs'!AR190,IF($B190="3",'Alpha Ejection Calcs'!BO190,IF($B190="4",'Alpha Ejection Calcs'!CM190,-1))))</f>
        <v>-1</v>
      </c>
      <c r="J190">
        <f>IF($B190="1",'Alpha Ejection Calcs'!V190,IF('Alpha Ejection Compiler'!$B190="2",'Alpha Ejection Calcs'!AS190,IF($B190="3",'Alpha Ejection Calcs'!BP190,IF($B190="4",'Alpha Ejection Calcs'!CN190,-1))))</f>
        <v>-1</v>
      </c>
      <c r="K190">
        <f>IF($B190="1",'Alpha Ejection Calcs'!W190,IF('Alpha Ejection Compiler'!$B190="2",'Alpha Ejection Calcs'!AT190,IF($B190="3",'Alpha Ejection Calcs'!BQ190,IF($B190="4",'Alpha Ejection Calcs'!CO190,-1))))</f>
        <v>-1</v>
      </c>
      <c r="N190" s="459">
        <f t="shared" si="9"/>
        <v>-4.6500000000000006E-12</v>
      </c>
      <c r="O190">
        <f>IF($B190="1",'Alpha Ejection Calcs'!Y190,IF('Alpha Ejection Compiler'!$B190="2",'Alpha Ejection Calcs'!AV190,IF($B190="3",'Alpha Ejection Calcs'!BS190,IF($B190="4",'Alpha Ejection Calcs'!CQ190,-1))))</f>
        <v>-1</v>
      </c>
      <c r="P190">
        <f>IF($B190="1",'Alpha Ejection Calcs'!Z190,IF('Alpha Ejection Compiler'!$B190="2",'Alpha Ejection Calcs'!AW190,IF($B190="3",'Alpha Ejection Calcs'!BT190,IF($B190="4",'Alpha Ejection Calcs'!CR190,-1))))</f>
        <v>-1</v>
      </c>
      <c r="Q190">
        <f>IF($B190="1",'Alpha Ejection Calcs'!AA190,IF('Alpha Ejection Compiler'!$B190="2",'Alpha Ejection Calcs'!AX190,IF($B190="3",'Alpha Ejection Calcs'!BU190,IF($B190="4",'Alpha Ejection Calcs'!CS190,-1))))</f>
        <v>-1</v>
      </c>
      <c r="R190">
        <f>IF($B190="1",'Alpha Ejection Calcs'!AB190,IF('Alpha Ejection Compiler'!$B190="2",'Alpha Ejection Calcs'!AY190,IF($B190="3",'Alpha Ejection Calcs'!BV190,IF($B190="4",'Alpha Ejection Calcs'!CT190,-1))))</f>
        <v>-1</v>
      </c>
      <c r="U190" s="459">
        <f t="shared" si="10"/>
        <v>-3.5299999999999997E-12</v>
      </c>
      <c r="V190">
        <f>IF($B190="1",'Alpha Ejection Calcs'!AD190,IF('Alpha Ejection Compiler'!$B190="2",'Alpha Ejection Calcs'!BA190,IF($B190="3",'Alpha Ejection Calcs'!BX190,IF($B190="4",'Alpha Ejection Calcs'!CV190,-1))))</f>
        <v>-1</v>
      </c>
      <c r="W190">
        <f>IF($B190="1",'Alpha Ejection Calcs'!AE190,IF('Alpha Ejection Compiler'!$B190="2",'Alpha Ejection Calcs'!BB190,IF($B190="3",'Alpha Ejection Calcs'!BY190,IF($B190="4",'Alpha Ejection Calcs'!CW190,-1))))</f>
        <v>-1</v>
      </c>
      <c r="X190">
        <f>IF($B190="1",'Alpha Ejection Calcs'!AF190,IF('Alpha Ejection Compiler'!$B190="2",'Alpha Ejection Calcs'!BC190,IF($B190="3",'Alpha Ejection Calcs'!BZ190,IF($B190="4",'Alpha Ejection Calcs'!CX190,-1))))</f>
        <v>-1</v>
      </c>
      <c r="Y190">
        <f>IF($B190="1",'Alpha Ejection Calcs'!AG190,IF('Alpha Ejection Compiler'!$B190="2",'Alpha Ejection Calcs'!BD190,IF($B190="3",'Alpha Ejection Calcs'!CA190,IF($B190="4",'Alpha Ejection Calcs'!CY190,-1))))</f>
        <v>-1</v>
      </c>
      <c r="AB190" s="459">
        <f t="shared" si="11"/>
        <v>-4.2499999999999999E-12</v>
      </c>
      <c r="AC190">
        <f>IF($B190="1",'Alpha Ejection Calcs'!AI190,IF('Alpha Ejection Compiler'!$B190="2",'Alpha Ejection Calcs'!BF190,IF($B190="3",'Alpha Ejection Calcs'!CC190,IF($B190="4",'Alpha Ejection Calcs'!DA190,-1))))</f>
        <v>-1</v>
      </c>
      <c r="AD190">
        <f>IF($B190="1",'Alpha Ejection Calcs'!AJ190,IF('Alpha Ejection Compiler'!$B190="2",'Alpha Ejection Calcs'!BG190,IF($B190="3",'Alpha Ejection Calcs'!CD190,IF($B190="4",'Alpha Ejection Calcs'!DB190,-1))))</f>
        <v>-1</v>
      </c>
      <c r="AE190">
        <f>IF($B190="1",'Alpha Ejection Calcs'!AK190,IF('Alpha Ejection Compiler'!$B190="2",'Alpha Ejection Calcs'!BH190,IF($B190="3",'Alpha Ejection Calcs'!CE190,IF($B190="4",'Alpha Ejection Calcs'!DC190,-1))))</f>
        <v>-1</v>
      </c>
      <c r="AF190">
        <f>IF($B190="1",'Alpha Ejection Calcs'!AL190,IF('Alpha Ejection Compiler'!$B190="2",'Alpha Ejection Calcs'!BI190,IF($B190="3",'Alpha Ejection Calcs'!CF190,IF($B190="4",'Alpha Ejection Calcs'!DD190,-1))))</f>
        <v>-1</v>
      </c>
    </row>
    <row r="191" spans="1:32">
      <c r="A191">
        <f>'Picking Information'!E194</f>
        <v>0</v>
      </c>
      <c r="B191" s="457">
        <f>'Picking Information'!B194</f>
        <v>0</v>
      </c>
      <c r="C191" s="457"/>
      <c r="D191">
        <f>IF($B191="1",'Alpha Ejection Calcs'!M191,IF('Alpha Ejection Compiler'!$B191="2",'Alpha Ejection Calcs'!AO191,IF($B191="3",'Alpha Ejection Calcs'!BM191,IF($B191="4",'Alpha Ejection Calcs'!CJ191,-1))))</f>
        <v>-1</v>
      </c>
      <c r="E191">
        <f>IF($B191="1",'Alpha Ejection Calcs'!S191,IF('Alpha Ejection Compiler'!$B191="2",'Alpha Ejection Calcs'!AP191,IF($B191="3",'Alpha Ejection Calcs'!BK191,IF($B191="4",'Alpha Ejection Calcs'!CH191,-1))))</f>
        <v>-1</v>
      </c>
      <c r="F191"/>
      <c r="G191" s="459">
        <f t="shared" si="8"/>
        <v>-3.2000000000000001E-12</v>
      </c>
      <c r="H191">
        <f>IF($B191="1",'Alpha Ejection Calcs'!T191,IF('Alpha Ejection Compiler'!$B191="2",'Alpha Ejection Calcs'!AQ191,IF($B191="3",'Alpha Ejection Calcs'!BN191,IF($B191="4",'Alpha Ejection Calcs'!CL191,-1))))</f>
        <v>-1</v>
      </c>
      <c r="I191">
        <f>IF($B191="1",'Alpha Ejection Calcs'!U191,IF('Alpha Ejection Compiler'!$B191="2",'Alpha Ejection Calcs'!AR191,IF($B191="3",'Alpha Ejection Calcs'!BO191,IF($B191="4",'Alpha Ejection Calcs'!CM191,-1))))</f>
        <v>-1</v>
      </c>
      <c r="J191">
        <f>IF($B191="1",'Alpha Ejection Calcs'!V191,IF('Alpha Ejection Compiler'!$B191="2",'Alpha Ejection Calcs'!AS191,IF($B191="3",'Alpha Ejection Calcs'!BP191,IF($B191="4",'Alpha Ejection Calcs'!CN191,-1))))</f>
        <v>-1</v>
      </c>
      <c r="K191">
        <f>IF($B191="1",'Alpha Ejection Calcs'!W191,IF('Alpha Ejection Compiler'!$B191="2",'Alpha Ejection Calcs'!AT191,IF($B191="3",'Alpha Ejection Calcs'!BQ191,IF($B191="4",'Alpha Ejection Calcs'!CO191,-1))))</f>
        <v>-1</v>
      </c>
      <c r="N191" s="459">
        <f t="shared" si="9"/>
        <v>-4.6500000000000006E-12</v>
      </c>
      <c r="O191">
        <f>IF($B191="1",'Alpha Ejection Calcs'!Y191,IF('Alpha Ejection Compiler'!$B191="2",'Alpha Ejection Calcs'!AV191,IF($B191="3",'Alpha Ejection Calcs'!BS191,IF($B191="4",'Alpha Ejection Calcs'!CQ191,-1))))</f>
        <v>-1</v>
      </c>
      <c r="P191">
        <f>IF($B191="1",'Alpha Ejection Calcs'!Z191,IF('Alpha Ejection Compiler'!$B191="2",'Alpha Ejection Calcs'!AW191,IF($B191="3",'Alpha Ejection Calcs'!BT191,IF($B191="4",'Alpha Ejection Calcs'!CR191,-1))))</f>
        <v>-1</v>
      </c>
      <c r="Q191">
        <f>IF($B191="1",'Alpha Ejection Calcs'!AA191,IF('Alpha Ejection Compiler'!$B191="2",'Alpha Ejection Calcs'!AX191,IF($B191="3",'Alpha Ejection Calcs'!BU191,IF($B191="4",'Alpha Ejection Calcs'!CS191,-1))))</f>
        <v>-1</v>
      </c>
      <c r="R191">
        <f>IF($B191="1",'Alpha Ejection Calcs'!AB191,IF('Alpha Ejection Compiler'!$B191="2",'Alpha Ejection Calcs'!AY191,IF($B191="3",'Alpha Ejection Calcs'!BV191,IF($B191="4",'Alpha Ejection Calcs'!CT191,-1))))</f>
        <v>-1</v>
      </c>
      <c r="U191" s="459">
        <f t="shared" si="10"/>
        <v>-3.5299999999999997E-12</v>
      </c>
      <c r="V191">
        <f>IF($B191="1",'Alpha Ejection Calcs'!AD191,IF('Alpha Ejection Compiler'!$B191="2",'Alpha Ejection Calcs'!BA191,IF($B191="3",'Alpha Ejection Calcs'!BX191,IF($B191="4",'Alpha Ejection Calcs'!CV191,-1))))</f>
        <v>-1</v>
      </c>
      <c r="W191">
        <f>IF($B191="1",'Alpha Ejection Calcs'!AE191,IF('Alpha Ejection Compiler'!$B191="2",'Alpha Ejection Calcs'!BB191,IF($B191="3",'Alpha Ejection Calcs'!BY191,IF($B191="4",'Alpha Ejection Calcs'!CW191,-1))))</f>
        <v>-1</v>
      </c>
      <c r="X191">
        <f>IF($B191="1",'Alpha Ejection Calcs'!AF191,IF('Alpha Ejection Compiler'!$B191="2",'Alpha Ejection Calcs'!BC191,IF($B191="3",'Alpha Ejection Calcs'!BZ191,IF($B191="4",'Alpha Ejection Calcs'!CX191,-1))))</f>
        <v>-1</v>
      </c>
      <c r="Y191">
        <f>IF($B191="1",'Alpha Ejection Calcs'!AG191,IF('Alpha Ejection Compiler'!$B191="2",'Alpha Ejection Calcs'!BD191,IF($B191="3",'Alpha Ejection Calcs'!CA191,IF($B191="4",'Alpha Ejection Calcs'!CY191,-1))))</f>
        <v>-1</v>
      </c>
      <c r="AB191" s="459">
        <f t="shared" si="11"/>
        <v>-4.2499999999999999E-12</v>
      </c>
      <c r="AC191">
        <f>IF($B191="1",'Alpha Ejection Calcs'!AI191,IF('Alpha Ejection Compiler'!$B191="2",'Alpha Ejection Calcs'!BF191,IF($B191="3",'Alpha Ejection Calcs'!CC191,IF($B191="4",'Alpha Ejection Calcs'!DA191,-1))))</f>
        <v>-1</v>
      </c>
      <c r="AD191">
        <f>IF($B191="1",'Alpha Ejection Calcs'!AJ191,IF('Alpha Ejection Compiler'!$B191="2",'Alpha Ejection Calcs'!BG191,IF($B191="3",'Alpha Ejection Calcs'!CD191,IF($B191="4",'Alpha Ejection Calcs'!DB191,-1))))</f>
        <v>-1</v>
      </c>
      <c r="AE191">
        <f>IF($B191="1",'Alpha Ejection Calcs'!AK191,IF('Alpha Ejection Compiler'!$B191="2",'Alpha Ejection Calcs'!BH191,IF($B191="3",'Alpha Ejection Calcs'!CE191,IF($B191="4",'Alpha Ejection Calcs'!DC191,-1))))</f>
        <v>-1</v>
      </c>
      <c r="AF191">
        <f>IF($B191="1",'Alpha Ejection Calcs'!AL191,IF('Alpha Ejection Compiler'!$B191="2",'Alpha Ejection Calcs'!BI191,IF($B191="3",'Alpha Ejection Calcs'!CF191,IF($B191="4",'Alpha Ejection Calcs'!DD191,-1))))</f>
        <v>-1</v>
      </c>
    </row>
    <row r="192" spans="1:32">
      <c r="A192">
        <f>'Picking Information'!E195</f>
        <v>0</v>
      </c>
      <c r="B192" s="457">
        <f>'Picking Information'!B195</f>
        <v>0</v>
      </c>
      <c r="C192" s="457"/>
      <c r="D192">
        <f>IF($B192="1",'Alpha Ejection Calcs'!M192,IF('Alpha Ejection Compiler'!$B192="2",'Alpha Ejection Calcs'!AO192,IF($B192="3",'Alpha Ejection Calcs'!BM192,IF($B192="4",'Alpha Ejection Calcs'!CJ192,-1))))</f>
        <v>-1</v>
      </c>
      <c r="E192">
        <f>IF($B192="1",'Alpha Ejection Calcs'!S192,IF('Alpha Ejection Compiler'!$B192="2",'Alpha Ejection Calcs'!AP192,IF($B192="3",'Alpha Ejection Calcs'!BK192,IF($B192="4",'Alpha Ejection Calcs'!CH192,-1))))</f>
        <v>-1</v>
      </c>
      <c r="F192"/>
      <c r="G192" s="459">
        <f t="shared" si="8"/>
        <v>-3.2000000000000001E-12</v>
      </c>
      <c r="H192">
        <f>IF($B192="1",'Alpha Ejection Calcs'!T192,IF('Alpha Ejection Compiler'!$B192="2",'Alpha Ejection Calcs'!AQ192,IF($B192="3",'Alpha Ejection Calcs'!BN192,IF($B192="4",'Alpha Ejection Calcs'!CL192,-1))))</f>
        <v>-1</v>
      </c>
      <c r="I192">
        <f>IF($B192="1",'Alpha Ejection Calcs'!U192,IF('Alpha Ejection Compiler'!$B192="2",'Alpha Ejection Calcs'!AR192,IF($B192="3",'Alpha Ejection Calcs'!BO192,IF($B192="4",'Alpha Ejection Calcs'!CM192,-1))))</f>
        <v>-1</v>
      </c>
      <c r="J192">
        <f>IF($B192="1",'Alpha Ejection Calcs'!V192,IF('Alpha Ejection Compiler'!$B192="2",'Alpha Ejection Calcs'!AS192,IF($B192="3",'Alpha Ejection Calcs'!BP192,IF($B192="4",'Alpha Ejection Calcs'!CN192,-1))))</f>
        <v>-1</v>
      </c>
      <c r="K192">
        <f>IF($B192="1",'Alpha Ejection Calcs'!W192,IF('Alpha Ejection Compiler'!$B192="2",'Alpha Ejection Calcs'!AT192,IF($B192="3",'Alpha Ejection Calcs'!BQ192,IF($B192="4",'Alpha Ejection Calcs'!CO192,-1))))</f>
        <v>-1</v>
      </c>
      <c r="N192" s="459">
        <f t="shared" si="9"/>
        <v>-4.6500000000000006E-12</v>
      </c>
      <c r="O192">
        <f>IF($B192="1",'Alpha Ejection Calcs'!Y192,IF('Alpha Ejection Compiler'!$B192="2",'Alpha Ejection Calcs'!AV192,IF($B192="3",'Alpha Ejection Calcs'!BS192,IF($B192="4",'Alpha Ejection Calcs'!CQ192,-1))))</f>
        <v>-1</v>
      </c>
      <c r="P192">
        <f>IF($B192="1",'Alpha Ejection Calcs'!Z192,IF('Alpha Ejection Compiler'!$B192="2",'Alpha Ejection Calcs'!AW192,IF($B192="3",'Alpha Ejection Calcs'!BT192,IF($B192="4",'Alpha Ejection Calcs'!CR192,-1))))</f>
        <v>-1</v>
      </c>
      <c r="Q192">
        <f>IF($B192="1",'Alpha Ejection Calcs'!AA192,IF('Alpha Ejection Compiler'!$B192="2",'Alpha Ejection Calcs'!AX192,IF($B192="3",'Alpha Ejection Calcs'!BU192,IF($B192="4",'Alpha Ejection Calcs'!CS192,-1))))</f>
        <v>-1</v>
      </c>
      <c r="R192">
        <f>IF($B192="1",'Alpha Ejection Calcs'!AB192,IF('Alpha Ejection Compiler'!$B192="2",'Alpha Ejection Calcs'!AY192,IF($B192="3",'Alpha Ejection Calcs'!BV192,IF($B192="4",'Alpha Ejection Calcs'!CT192,-1))))</f>
        <v>-1</v>
      </c>
      <c r="U192" s="459">
        <f t="shared" si="10"/>
        <v>-3.5299999999999997E-12</v>
      </c>
      <c r="V192">
        <f>IF($B192="1",'Alpha Ejection Calcs'!AD192,IF('Alpha Ejection Compiler'!$B192="2",'Alpha Ejection Calcs'!BA192,IF($B192="3",'Alpha Ejection Calcs'!BX192,IF($B192="4",'Alpha Ejection Calcs'!CV192,-1))))</f>
        <v>-1</v>
      </c>
      <c r="W192">
        <f>IF($B192="1",'Alpha Ejection Calcs'!AE192,IF('Alpha Ejection Compiler'!$B192="2",'Alpha Ejection Calcs'!BB192,IF($B192="3",'Alpha Ejection Calcs'!BY192,IF($B192="4",'Alpha Ejection Calcs'!CW192,-1))))</f>
        <v>-1</v>
      </c>
      <c r="X192">
        <f>IF($B192="1",'Alpha Ejection Calcs'!AF192,IF('Alpha Ejection Compiler'!$B192="2",'Alpha Ejection Calcs'!BC192,IF($B192="3",'Alpha Ejection Calcs'!BZ192,IF($B192="4",'Alpha Ejection Calcs'!CX192,-1))))</f>
        <v>-1</v>
      </c>
      <c r="Y192">
        <f>IF($B192="1",'Alpha Ejection Calcs'!AG192,IF('Alpha Ejection Compiler'!$B192="2",'Alpha Ejection Calcs'!BD192,IF($B192="3",'Alpha Ejection Calcs'!CA192,IF($B192="4",'Alpha Ejection Calcs'!CY192,-1))))</f>
        <v>-1</v>
      </c>
      <c r="AB192" s="459">
        <f t="shared" si="11"/>
        <v>-4.2499999999999999E-12</v>
      </c>
      <c r="AC192">
        <f>IF($B192="1",'Alpha Ejection Calcs'!AI192,IF('Alpha Ejection Compiler'!$B192="2",'Alpha Ejection Calcs'!BF192,IF($B192="3",'Alpha Ejection Calcs'!CC192,IF($B192="4",'Alpha Ejection Calcs'!DA192,-1))))</f>
        <v>-1</v>
      </c>
      <c r="AD192">
        <f>IF($B192="1",'Alpha Ejection Calcs'!AJ192,IF('Alpha Ejection Compiler'!$B192="2",'Alpha Ejection Calcs'!BG192,IF($B192="3",'Alpha Ejection Calcs'!CD192,IF($B192="4",'Alpha Ejection Calcs'!DB192,-1))))</f>
        <v>-1</v>
      </c>
      <c r="AE192">
        <f>IF($B192="1",'Alpha Ejection Calcs'!AK192,IF('Alpha Ejection Compiler'!$B192="2",'Alpha Ejection Calcs'!BH192,IF($B192="3",'Alpha Ejection Calcs'!CE192,IF($B192="4",'Alpha Ejection Calcs'!DC192,-1))))</f>
        <v>-1</v>
      </c>
      <c r="AF192">
        <f>IF($B192="1",'Alpha Ejection Calcs'!AL192,IF('Alpha Ejection Compiler'!$B192="2",'Alpha Ejection Calcs'!BI192,IF($B192="3",'Alpha Ejection Calcs'!CF192,IF($B192="4",'Alpha Ejection Calcs'!DD192,-1))))</f>
        <v>-1</v>
      </c>
    </row>
    <row r="193" spans="1:32">
      <c r="A193">
        <f>'Picking Information'!E196</f>
        <v>0</v>
      </c>
      <c r="B193" s="457">
        <f>'Picking Information'!B196</f>
        <v>0</v>
      </c>
      <c r="C193" s="457"/>
      <c r="D193">
        <f>IF($B193="1",'Alpha Ejection Calcs'!M193,IF('Alpha Ejection Compiler'!$B193="2",'Alpha Ejection Calcs'!AO193,IF($B193="3",'Alpha Ejection Calcs'!BM193,IF($B193="4",'Alpha Ejection Calcs'!CJ193,-1))))</f>
        <v>-1</v>
      </c>
      <c r="E193">
        <f>IF($B193="1",'Alpha Ejection Calcs'!S193,IF('Alpha Ejection Compiler'!$B193="2",'Alpha Ejection Calcs'!AP193,IF($B193="3",'Alpha Ejection Calcs'!BK193,IF($B193="4",'Alpha Ejection Calcs'!CH193,-1))))</f>
        <v>-1</v>
      </c>
      <c r="F193"/>
      <c r="G193" s="459">
        <f t="shared" si="8"/>
        <v>-3.2000000000000001E-12</v>
      </c>
      <c r="H193">
        <f>IF($B193="1",'Alpha Ejection Calcs'!T193,IF('Alpha Ejection Compiler'!$B193="2",'Alpha Ejection Calcs'!AQ193,IF($B193="3",'Alpha Ejection Calcs'!BN193,IF($B193="4",'Alpha Ejection Calcs'!CL193,-1))))</f>
        <v>-1</v>
      </c>
      <c r="I193">
        <f>IF($B193="1",'Alpha Ejection Calcs'!U193,IF('Alpha Ejection Compiler'!$B193="2",'Alpha Ejection Calcs'!AR193,IF($B193="3",'Alpha Ejection Calcs'!BO193,IF($B193="4",'Alpha Ejection Calcs'!CM193,-1))))</f>
        <v>-1</v>
      </c>
      <c r="J193">
        <f>IF($B193="1",'Alpha Ejection Calcs'!V193,IF('Alpha Ejection Compiler'!$B193="2",'Alpha Ejection Calcs'!AS193,IF($B193="3",'Alpha Ejection Calcs'!BP193,IF($B193="4",'Alpha Ejection Calcs'!CN193,-1))))</f>
        <v>-1</v>
      </c>
      <c r="K193">
        <f>IF($B193="1",'Alpha Ejection Calcs'!W193,IF('Alpha Ejection Compiler'!$B193="2",'Alpha Ejection Calcs'!AT193,IF($B193="3",'Alpha Ejection Calcs'!BQ193,IF($B193="4",'Alpha Ejection Calcs'!CO193,-1))))</f>
        <v>-1</v>
      </c>
      <c r="N193" s="459">
        <f t="shared" si="9"/>
        <v>-4.6500000000000006E-12</v>
      </c>
      <c r="O193">
        <f>IF($B193="1",'Alpha Ejection Calcs'!Y193,IF('Alpha Ejection Compiler'!$B193="2",'Alpha Ejection Calcs'!AV193,IF($B193="3",'Alpha Ejection Calcs'!BS193,IF($B193="4",'Alpha Ejection Calcs'!CQ193,-1))))</f>
        <v>-1</v>
      </c>
      <c r="P193">
        <f>IF($B193="1",'Alpha Ejection Calcs'!Z193,IF('Alpha Ejection Compiler'!$B193="2",'Alpha Ejection Calcs'!AW193,IF($B193="3",'Alpha Ejection Calcs'!BT193,IF($B193="4",'Alpha Ejection Calcs'!CR193,-1))))</f>
        <v>-1</v>
      </c>
      <c r="Q193">
        <f>IF($B193="1",'Alpha Ejection Calcs'!AA193,IF('Alpha Ejection Compiler'!$B193="2",'Alpha Ejection Calcs'!AX193,IF($B193="3",'Alpha Ejection Calcs'!BU193,IF($B193="4",'Alpha Ejection Calcs'!CS193,-1))))</f>
        <v>-1</v>
      </c>
      <c r="R193">
        <f>IF($B193="1",'Alpha Ejection Calcs'!AB193,IF('Alpha Ejection Compiler'!$B193="2",'Alpha Ejection Calcs'!AY193,IF($B193="3",'Alpha Ejection Calcs'!BV193,IF($B193="4",'Alpha Ejection Calcs'!CT193,-1))))</f>
        <v>-1</v>
      </c>
      <c r="U193" s="459">
        <f t="shared" si="10"/>
        <v>-3.5299999999999997E-12</v>
      </c>
      <c r="V193">
        <f>IF($B193="1",'Alpha Ejection Calcs'!AD193,IF('Alpha Ejection Compiler'!$B193="2",'Alpha Ejection Calcs'!BA193,IF($B193="3",'Alpha Ejection Calcs'!BX193,IF($B193="4",'Alpha Ejection Calcs'!CV193,-1))))</f>
        <v>-1</v>
      </c>
      <c r="W193">
        <f>IF($B193="1",'Alpha Ejection Calcs'!AE193,IF('Alpha Ejection Compiler'!$B193="2",'Alpha Ejection Calcs'!BB193,IF($B193="3",'Alpha Ejection Calcs'!BY193,IF($B193="4",'Alpha Ejection Calcs'!CW193,-1))))</f>
        <v>-1</v>
      </c>
      <c r="X193">
        <f>IF($B193="1",'Alpha Ejection Calcs'!AF193,IF('Alpha Ejection Compiler'!$B193="2",'Alpha Ejection Calcs'!BC193,IF($B193="3",'Alpha Ejection Calcs'!BZ193,IF($B193="4",'Alpha Ejection Calcs'!CX193,-1))))</f>
        <v>-1</v>
      </c>
      <c r="Y193">
        <f>IF($B193="1",'Alpha Ejection Calcs'!AG193,IF('Alpha Ejection Compiler'!$B193="2",'Alpha Ejection Calcs'!BD193,IF($B193="3",'Alpha Ejection Calcs'!CA193,IF($B193="4",'Alpha Ejection Calcs'!CY193,-1))))</f>
        <v>-1</v>
      </c>
      <c r="AB193" s="459">
        <f t="shared" si="11"/>
        <v>-4.2499999999999999E-12</v>
      </c>
      <c r="AC193">
        <f>IF($B193="1",'Alpha Ejection Calcs'!AI193,IF('Alpha Ejection Compiler'!$B193="2",'Alpha Ejection Calcs'!BF193,IF($B193="3",'Alpha Ejection Calcs'!CC193,IF($B193="4",'Alpha Ejection Calcs'!DA193,-1))))</f>
        <v>-1</v>
      </c>
      <c r="AD193">
        <f>IF($B193="1",'Alpha Ejection Calcs'!AJ193,IF('Alpha Ejection Compiler'!$B193="2",'Alpha Ejection Calcs'!BG193,IF($B193="3",'Alpha Ejection Calcs'!CD193,IF($B193="4",'Alpha Ejection Calcs'!DB193,-1))))</f>
        <v>-1</v>
      </c>
      <c r="AE193">
        <f>IF($B193="1",'Alpha Ejection Calcs'!AK193,IF('Alpha Ejection Compiler'!$B193="2",'Alpha Ejection Calcs'!BH193,IF($B193="3",'Alpha Ejection Calcs'!CE193,IF($B193="4",'Alpha Ejection Calcs'!DC193,-1))))</f>
        <v>-1</v>
      </c>
      <c r="AF193">
        <f>IF($B193="1",'Alpha Ejection Calcs'!AL193,IF('Alpha Ejection Compiler'!$B193="2",'Alpha Ejection Calcs'!BI193,IF($B193="3",'Alpha Ejection Calcs'!CF193,IF($B193="4",'Alpha Ejection Calcs'!DD193,-1))))</f>
        <v>-1</v>
      </c>
    </row>
    <row r="194" spans="1:32">
      <c r="A194">
        <f>'Picking Information'!E197</f>
        <v>0</v>
      </c>
      <c r="B194" s="457">
        <f>'Picking Information'!B197</f>
        <v>0</v>
      </c>
      <c r="C194" s="457"/>
      <c r="D194">
        <f>IF($B194="1",'Alpha Ejection Calcs'!M194,IF('Alpha Ejection Compiler'!$B194="2",'Alpha Ejection Calcs'!AO194,IF($B194="3",'Alpha Ejection Calcs'!BM194,IF($B194="4",'Alpha Ejection Calcs'!CJ194,-1))))</f>
        <v>-1</v>
      </c>
      <c r="E194">
        <f>IF($B194="1",'Alpha Ejection Calcs'!S194,IF('Alpha Ejection Compiler'!$B194="2",'Alpha Ejection Calcs'!AP194,IF($B194="3",'Alpha Ejection Calcs'!BK194,IF($B194="4",'Alpha Ejection Calcs'!CH194,-1))))</f>
        <v>-1</v>
      </c>
      <c r="F194"/>
      <c r="G194" s="459">
        <f t="shared" si="8"/>
        <v>-3.2000000000000001E-12</v>
      </c>
      <c r="H194">
        <f>IF($B194="1",'Alpha Ejection Calcs'!T194,IF('Alpha Ejection Compiler'!$B194="2",'Alpha Ejection Calcs'!AQ194,IF($B194="3",'Alpha Ejection Calcs'!BN194,IF($B194="4",'Alpha Ejection Calcs'!CL194,-1))))</f>
        <v>-1</v>
      </c>
      <c r="I194">
        <f>IF($B194="1",'Alpha Ejection Calcs'!U194,IF('Alpha Ejection Compiler'!$B194="2",'Alpha Ejection Calcs'!AR194,IF($B194="3",'Alpha Ejection Calcs'!BO194,IF($B194="4",'Alpha Ejection Calcs'!CM194,-1))))</f>
        <v>-1</v>
      </c>
      <c r="J194">
        <f>IF($B194="1",'Alpha Ejection Calcs'!V194,IF('Alpha Ejection Compiler'!$B194="2",'Alpha Ejection Calcs'!AS194,IF($B194="3",'Alpha Ejection Calcs'!BP194,IF($B194="4",'Alpha Ejection Calcs'!CN194,-1))))</f>
        <v>-1</v>
      </c>
      <c r="K194">
        <f>IF($B194="1",'Alpha Ejection Calcs'!W194,IF('Alpha Ejection Compiler'!$B194="2",'Alpha Ejection Calcs'!AT194,IF($B194="3",'Alpha Ejection Calcs'!BQ194,IF($B194="4",'Alpha Ejection Calcs'!CO194,-1))))</f>
        <v>-1</v>
      </c>
      <c r="N194" s="459">
        <f t="shared" si="9"/>
        <v>-4.6500000000000006E-12</v>
      </c>
      <c r="O194">
        <f>IF($B194="1",'Alpha Ejection Calcs'!Y194,IF('Alpha Ejection Compiler'!$B194="2",'Alpha Ejection Calcs'!AV194,IF($B194="3",'Alpha Ejection Calcs'!BS194,IF($B194="4",'Alpha Ejection Calcs'!CQ194,-1))))</f>
        <v>-1</v>
      </c>
      <c r="P194">
        <f>IF($B194="1",'Alpha Ejection Calcs'!Z194,IF('Alpha Ejection Compiler'!$B194="2",'Alpha Ejection Calcs'!AW194,IF($B194="3",'Alpha Ejection Calcs'!BT194,IF($B194="4",'Alpha Ejection Calcs'!CR194,-1))))</f>
        <v>-1</v>
      </c>
      <c r="Q194">
        <f>IF($B194="1",'Alpha Ejection Calcs'!AA194,IF('Alpha Ejection Compiler'!$B194="2",'Alpha Ejection Calcs'!AX194,IF($B194="3",'Alpha Ejection Calcs'!BU194,IF($B194="4",'Alpha Ejection Calcs'!CS194,-1))))</f>
        <v>-1</v>
      </c>
      <c r="R194">
        <f>IF($B194="1",'Alpha Ejection Calcs'!AB194,IF('Alpha Ejection Compiler'!$B194="2",'Alpha Ejection Calcs'!AY194,IF($B194="3",'Alpha Ejection Calcs'!BV194,IF($B194="4",'Alpha Ejection Calcs'!CT194,-1))))</f>
        <v>-1</v>
      </c>
      <c r="U194" s="459">
        <f t="shared" si="10"/>
        <v>-3.5299999999999997E-12</v>
      </c>
      <c r="V194">
        <f>IF($B194="1",'Alpha Ejection Calcs'!AD194,IF('Alpha Ejection Compiler'!$B194="2",'Alpha Ejection Calcs'!BA194,IF($B194="3",'Alpha Ejection Calcs'!BX194,IF($B194="4",'Alpha Ejection Calcs'!CV194,-1))))</f>
        <v>-1</v>
      </c>
      <c r="W194">
        <f>IF($B194="1",'Alpha Ejection Calcs'!AE194,IF('Alpha Ejection Compiler'!$B194="2",'Alpha Ejection Calcs'!BB194,IF($B194="3",'Alpha Ejection Calcs'!BY194,IF($B194="4",'Alpha Ejection Calcs'!CW194,-1))))</f>
        <v>-1</v>
      </c>
      <c r="X194">
        <f>IF($B194="1",'Alpha Ejection Calcs'!AF194,IF('Alpha Ejection Compiler'!$B194="2",'Alpha Ejection Calcs'!BC194,IF($B194="3",'Alpha Ejection Calcs'!BZ194,IF($B194="4",'Alpha Ejection Calcs'!CX194,-1))))</f>
        <v>-1</v>
      </c>
      <c r="Y194">
        <f>IF($B194="1",'Alpha Ejection Calcs'!AG194,IF('Alpha Ejection Compiler'!$B194="2",'Alpha Ejection Calcs'!BD194,IF($B194="3",'Alpha Ejection Calcs'!CA194,IF($B194="4",'Alpha Ejection Calcs'!CY194,-1))))</f>
        <v>-1</v>
      </c>
      <c r="AB194" s="459">
        <f t="shared" si="11"/>
        <v>-4.2499999999999999E-12</v>
      </c>
      <c r="AC194">
        <f>IF($B194="1",'Alpha Ejection Calcs'!AI194,IF('Alpha Ejection Compiler'!$B194="2",'Alpha Ejection Calcs'!BF194,IF($B194="3",'Alpha Ejection Calcs'!CC194,IF($B194="4",'Alpha Ejection Calcs'!DA194,-1))))</f>
        <v>-1</v>
      </c>
      <c r="AD194">
        <f>IF($B194="1",'Alpha Ejection Calcs'!AJ194,IF('Alpha Ejection Compiler'!$B194="2",'Alpha Ejection Calcs'!BG194,IF($B194="3",'Alpha Ejection Calcs'!CD194,IF($B194="4",'Alpha Ejection Calcs'!DB194,-1))))</f>
        <v>-1</v>
      </c>
      <c r="AE194">
        <f>IF($B194="1",'Alpha Ejection Calcs'!AK194,IF('Alpha Ejection Compiler'!$B194="2",'Alpha Ejection Calcs'!BH194,IF($B194="3",'Alpha Ejection Calcs'!CE194,IF($B194="4",'Alpha Ejection Calcs'!DC194,-1))))</f>
        <v>-1</v>
      </c>
      <c r="AF194">
        <f>IF($B194="1",'Alpha Ejection Calcs'!AL194,IF('Alpha Ejection Compiler'!$B194="2",'Alpha Ejection Calcs'!BI194,IF($B194="3",'Alpha Ejection Calcs'!CF194,IF($B194="4",'Alpha Ejection Calcs'!DD194,-1))))</f>
        <v>-1</v>
      </c>
    </row>
    <row r="195" spans="1:32">
      <c r="A195">
        <f>'Picking Information'!E198</f>
        <v>0</v>
      </c>
      <c r="B195" s="457">
        <f>'Picking Information'!B198</f>
        <v>0</v>
      </c>
      <c r="C195" s="457"/>
      <c r="D195">
        <f>IF($B195="1",'Alpha Ejection Calcs'!M195,IF('Alpha Ejection Compiler'!$B195="2",'Alpha Ejection Calcs'!AO195,IF($B195="3",'Alpha Ejection Calcs'!BM195,IF($B195="4",'Alpha Ejection Calcs'!CJ195,-1))))</f>
        <v>-1</v>
      </c>
      <c r="E195">
        <f>IF($B195="1",'Alpha Ejection Calcs'!S195,IF('Alpha Ejection Compiler'!$B195="2",'Alpha Ejection Calcs'!AP195,IF($B195="3",'Alpha Ejection Calcs'!BK195,IF($B195="4",'Alpha Ejection Calcs'!CH195,-1))))</f>
        <v>-1</v>
      </c>
      <c r="F195"/>
      <c r="G195" s="459">
        <f t="shared" si="8"/>
        <v>-3.2000000000000001E-12</v>
      </c>
      <c r="H195">
        <f>IF($B195="1",'Alpha Ejection Calcs'!T195,IF('Alpha Ejection Compiler'!$B195="2",'Alpha Ejection Calcs'!AQ195,IF($B195="3",'Alpha Ejection Calcs'!BN195,IF($B195="4",'Alpha Ejection Calcs'!CL195,-1))))</f>
        <v>-1</v>
      </c>
      <c r="I195">
        <f>IF($B195="1",'Alpha Ejection Calcs'!U195,IF('Alpha Ejection Compiler'!$B195="2",'Alpha Ejection Calcs'!AR195,IF($B195="3",'Alpha Ejection Calcs'!BO195,IF($B195="4",'Alpha Ejection Calcs'!CM195,-1))))</f>
        <v>-1</v>
      </c>
      <c r="J195">
        <f>IF($B195="1",'Alpha Ejection Calcs'!V195,IF('Alpha Ejection Compiler'!$B195="2",'Alpha Ejection Calcs'!AS195,IF($B195="3",'Alpha Ejection Calcs'!BP195,IF($B195="4",'Alpha Ejection Calcs'!CN195,-1))))</f>
        <v>-1</v>
      </c>
      <c r="K195">
        <f>IF($B195="1",'Alpha Ejection Calcs'!W195,IF('Alpha Ejection Compiler'!$B195="2",'Alpha Ejection Calcs'!AT195,IF($B195="3",'Alpha Ejection Calcs'!BQ195,IF($B195="4",'Alpha Ejection Calcs'!CO195,-1))))</f>
        <v>-1</v>
      </c>
      <c r="N195" s="459">
        <f t="shared" si="9"/>
        <v>-4.6500000000000006E-12</v>
      </c>
      <c r="O195">
        <f>IF($B195="1",'Alpha Ejection Calcs'!Y195,IF('Alpha Ejection Compiler'!$B195="2",'Alpha Ejection Calcs'!AV195,IF($B195="3",'Alpha Ejection Calcs'!BS195,IF($B195="4",'Alpha Ejection Calcs'!CQ195,-1))))</f>
        <v>-1</v>
      </c>
      <c r="P195">
        <f>IF($B195="1",'Alpha Ejection Calcs'!Z195,IF('Alpha Ejection Compiler'!$B195="2",'Alpha Ejection Calcs'!AW195,IF($B195="3",'Alpha Ejection Calcs'!BT195,IF($B195="4",'Alpha Ejection Calcs'!CR195,-1))))</f>
        <v>-1</v>
      </c>
      <c r="Q195">
        <f>IF($B195="1",'Alpha Ejection Calcs'!AA195,IF('Alpha Ejection Compiler'!$B195="2",'Alpha Ejection Calcs'!AX195,IF($B195="3",'Alpha Ejection Calcs'!BU195,IF($B195="4",'Alpha Ejection Calcs'!CS195,-1))))</f>
        <v>-1</v>
      </c>
      <c r="R195">
        <f>IF($B195="1",'Alpha Ejection Calcs'!AB195,IF('Alpha Ejection Compiler'!$B195="2",'Alpha Ejection Calcs'!AY195,IF($B195="3",'Alpha Ejection Calcs'!BV195,IF($B195="4",'Alpha Ejection Calcs'!CT195,-1))))</f>
        <v>-1</v>
      </c>
      <c r="U195" s="459">
        <f t="shared" si="10"/>
        <v>-3.5299999999999997E-12</v>
      </c>
      <c r="V195">
        <f>IF($B195="1",'Alpha Ejection Calcs'!AD195,IF('Alpha Ejection Compiler'!$B195="2",'Alpha Ejection Calcs'!BA195,IF($B195="3",'Alpha Ejection Calcs'!BX195,IF($B195="4",'Alpha Ejection Calcs'!CV195,-1))))</f>
        <v>-1</v>
      </c>
      <c r="W195">
        <f>IF($B195="1",'Alpha Ejection Calcs'!AE195,IF('Alpha Ejection Compiler'!$B195="2",'Alpha Ejection Calcs'!BB195,IF($B195="3",'Alpha Ejection Calcs'!BY195,IF($B195="4",'Alpha Ejection Calcs'!CW195,-1))))</f>
        <v>-1</v>
      </c>
      <c r="X195">
        <f>IF($B195="1",'Alpha Ejection Calcs'!AF195,IF('Alpha Ejection Compiler'!$B195="2",'Alpha Ejection Calcs'!BC195,IF($B195="3",'Alpha Ejection Calcs'!BZ195,IF($B195="4",'Alpha Ejection Calcs'!CX195,-1))))</f>
        <v>-1</v>
      </c>
      <c r="Y195">
        <f>IF($B195="1",'Alpha Ejection Calcs'!AG195,IF('Alpha Ejection Compiler'!$B195="2",'Alpha Ejection Calcs'!BD195,IF($B195="3",'Alpha Ejection Calcs'!CA195,IF($B195="4",'Alpha Ejection Calcs'!CY195,-1))))</f>
        <v>-1</v>
      </c>
      <c r="AB195" s="459">
        <f t="shared" si="11"/>
        <v>-4.2499999999999999E-12</v>
      </c>
      <c r="AC195">
        <f>IF($B195="1",'Alpha Ejection Calcs'!AI195,IF('Alpha Ejection Compiler'!$B195="2",'Alpha Ejection Calcs'!BF195,IF($B195="3",'Alpha Ejection Calcs'!CC195,IF($B195="4",'Alpha Ejection Calcs'!DA195,-1))))</f>
        <v>-1</v>
      </c>
      <c r="AD195">
        <f>IF($B195="1",'Alpha Ejection Calcs'!AJ195,IF('Alpha Ejection Compiler'!$B195="2",'Alpha Ejection Calcs'!BG195,IF($B195="3",'Alpha Ejection Calcs'!CD195,IF($B195="4",'Alpha Ejection Calcs'!DB195,-1))))</f>
        <v>-1</v>
      </c>
      <c r="AE195">
        <f>IF($B195="1",'Alpha Ejection Calcs'!AK195,IF('Alpha Ejection Compiler'!$B195="2",'Alpha Ejection Calcs'!BH195,IF($B195="3",'Alpha Ejection Calcs'!CE195,IF($B195="4",'Alpha Ejection Calcs'!DC195,-1))))</f>
        <v>-1</v>
      </c>
      <c r="AF195">
        <f>IF($B195="1",'Alpha Ejection Calcs'!AL195,IF('Alpha Ejection Compiler'!$B195="2",'Alpha Ejection Calcs'!BI195,IF($B195="3",'Alpha Ejection Calcs'!CF195,IF($B195="4",'Alpha Ejection Calcs'!DD195,-1))))</f>
        <v>-1</v>
      </c>
    </row>
    <row r="196" spans="1:32">
      <c r="A196">
        <f>'Picking Information'!E199</f>
        <v>0</v>
      </c>
      <c r="B196" s="457">
        <f>'Picking Information'!B199</f>
        <v>0</v>
      </c>
      <c r="C196" s="457"/>
      <c r="D196">
        <f>IF($B196="1",'Alpha Ejection Calcs'!M196,IF('Alpha Ejection Compiler'!$B196="2",'Alpha Ejection Calcs'!AO196,IF($B196="3",'Alpha Ejection Calcs'!BM196,IF($B196="4",'Alpha Ejection Calcs'!CJ196,-1))))</f>
        <v>-1</v>
      </c>
      <c r="E196">
        <f>IF($B196="1",'Alpha Ejection Calcs'!S196,IF('Alpha Ejection Compiler'!$B196="2",'Alpha Ejection Calcs'!AP196,IF($B196="3",'Alpha Ejection Calcs'!BK196,IF($B196="4",'Alpha Ejection Calcs'!CH196,-1))))</f>
        <v>-1</v>
      </c>
      <c r="F196"/>
      <c r="G196" s="459">
        <f t="shared" si="8"/>
        <v>-3.2000000000000001E-12</v>
      </c>
      <c r="H196">
        <f>IF($B196="1",'Alpha Ejection Calcs'!T196,IF('Alpha Ejection Compiler'!$B196="2",'Alpha Ejection Calcs'!AQ196,IF($B196="3",'Alpha Ejection Calcs'!BN196,IF($B196="4",'Alpha Ejection Calcs'!CL196,-1))))</f>
        <v>-1</v>
      </c>
      <c r="I196">
        <f>IF($B196="1",'Alpha Ejection Calcs'!U196,IF('Alpha Ejection Compiler'!$B196="2",'Alpha Ejection Calcs'!AR196,IF($B196="3",'Alpha Ejection Calcs'!BO196,IF($B196="4",'Alpha Ejection Calcs'!CM196,-1))))</f>
        <v>-1</v>
      </c>
      <c r="J196">
        <f>IF($B196="1",'Alpha Ejection Calcs'!V196,IF('Alpha Ejection Compiler'!$B196="2",'Alpha Ejection Calcs'!AS196,IF($B196="3",'Alpha Ejection Calcs'!BP196,IF($B196="4",'Alpha Ejection Calcs'!CN196,-1))))</f>
        <v>-1</v>
      </c>
      <c r="K196">
        <f>IF($B196="1",'Alpha Ejection Calcs'!W196,IF('Alpha Ejection Compiler'!$B196="2",'Alpha Ejection Calcs'!AT196,IF($B196="3",'Alpha Ejection Calcs'!BQ196,IF($B196="4",'Alpha Ejection Calcs'!CO196,-1))))</f>
        <v>-1</v>
      </c>
      <c r="N196" s="459">
        <f t="shared" si="9"/>
        <v>-4.6500000000000006E-12</v>
      </c>
      <c r="O196">
        <f>IF($B196="1",'Alpha Ejection Calcs'!Y196,IF('Alpha Ejection Compiler'!$B196="2",'Alpha Ejection Calcs'!AV196,IF($B196="3",'Alpha Ejection Calcs'!BS196,IF($B196="4",'Alpha Ejection Calcs'!CQ196,-1))))</f>
        <v>-1</v>
      </c>
      <c r="P196">
        <f>IF($B196="1",'Alpha Ejection Calcs'!Z196,IF('Alpha Ejection Compiler'!$B196="2",'Alpha Ejection Calcs'!AW196,IF($B196="3",'Alpha Ejection Calcs'!BT196,IF($B196="4",'Alpha Ejection Calcs'!CR196,-1))))</f>
        <v>-1</v>
      </c>
      <c r="Q196">
        <f>IF($B196="1",'Alpha Ejection Calcs'!AA196,IF('Alpha Ejection Compiler'!$B196="2",'Alpha Ejection Calcs'!AX196,IF($B196="3",'Alpha Ejection Calcs'!BU196,IF($B196="4",'Alpha Ejection Calcs'!CS196,-1))))</f>
        <v>-1</v>
      </c>
      <c r="R196">
        <f>IF($B196="1",'Alpha Ejection Calcs'!AB196,IF('Alpha Ejection Compiler'!$B196="2",'Alpha Ejection Calcs'!AY196,IF($B196="3",'Alpha Ejection Calcs'!BV196,IF($B196="4",'Alpha Ejection Calcs'!CT196,-1))))</f>
        <v>-1</v>
      </c>
      <c r="U196" s="459">
        <f t="shared" si="10"/>
        <v>-3.5299999999999997E-12</v>
      </c>
      <c r="V196">
        <f>IF($B196="1",'Alpha Ejection Calcs'!AD196,IF('Alpha Ejection Compiler'!$B196="2",'Alpha Ejection Calcs'!BA196,IF($B196="3",'Alpha Ejection Calcs'!BX196,IF($B196="4",'Alpha Ejection Calcs'!CV196,-1))))</f>
        <v>-1</v>
      </c>
      <c r="W196">
        <f>IF($B196="1",'Alpha Ejection Calcs'!AE196,IF('Alpha Ejection Compiler'!$B196="2",'Alpha Ejection Calcs'!BB196,IF($B196="3",'Alpha Ejection Calcs'!BY196,IF($B196="4",'Alpha Ejection Calcs'!CW196,-1))))</f>
        <v>-1</v>
      </c>
      <c r="X196">
        <f>IF($B196="1",'Alpha Ejection Calcs'!AF196,IF('Alpha Ejection Compiler'!$B196="2",'Alpha Ejection Calcs'!BC196,IF($B196="3",'Alpha Ejection Calcs'!BZ196,IF($B196="4",'Alpha Ejection Calcs'!CX196,-1))))</f>
        <v>-1</v>
      </c>
      <c r="Y196">
        <f>IF($B196="1",'Alpha Ejection Calcs'!AG196,IF('Alpha Ejection Compiler'!$B196="2",'Alpha Ejection Calcs'!BD196,IF($B196="3",'Alpha Ejection Calcs'!CA196,IF($B196="4",'Alpha Ejection Calcs'!CY196,-1))))</f>
        <v>-1</v>
      </c>
      <c r="AB196" s="459">
        <f t="shared" si="11"/>
        <v>-4.2499999999999999E-12</v>
      </c>
      <c r="AC196">
        <f>IF($B196="1",'Alpha Ejection Calcs'!AI196,IF('Alpha Ejection Compiler'!$B196="2",'Alpha Ejection Calcs'!BF196,IF($B196="3",'Alpha Ejection Calcs'!CC196,IF($B196="4",'Alpha Ejection Calcs'!DA196,-1))))</f>
        <v>-1</v>
      </c>
      <c r="AD196">
        <f>IF($B196="1",'Alpha Ejection Calcs'!AJ196,IF('Alpha Ejection Compiler'!$B196="2",'Alpha Ejection Calcs'!BG196,IF($B196="3",'Alpha Ejection Calcs'!CD196,IF($B196="4",'Alpha Ejection Calcs'!DB196,-1))))</f>
        <v>-1</v>
      </c>
      <c r="AE196">
        <f>IF($B196="1",'Alpha Ejection Calcs'!AK196,IF('Alpha Ejection Compiler'!$B196="2",'Alpha Ejection Calcs'!BH196,IF($B196="3",'Alpha Ejection Calcs'!CE196,IF($B196="4",'Alpha Ejection Calcs'!DC196,-1))))</f>
        <v>-1</v>
      </c>
      <c r="AF196">
        <f>IF($B196="1",'Alpha Ejection Calcs'!AL196,IF('Alpha Ejection Compiler'!$B196="2",'Alpha Ejection Calcs'!BI196,IF($B196="3",'Alpha Ejection Calcs'!CF196,IF($B196="4",'Alpha Ejection Calcs'!DD196,-1))))</f>
        <v>-1</v>
      </c>
    </row>
    <row r="197" spans="1:32">
      <c r="A197">
        <f>'Picking Information'!E200</f>
        <v>0</v>
      </c>
      <c r="B197" s="457">
        <f>'Picking Information'!B200</f>
        <v>0</v>
      </c>
      <c r="C197" s="457"/>
      <c r="D197">
        <f>IF($B197="1",'Alpha Ejection Calcs'!M197,IF('Alpha Ejection Compiler'!$B197="2",'Alpha Ejection Calcs'!AO197,IF($B197="3",'Alpha Ejection Calcs'!BM197,IF($B197="4",'Alpha Ejection Calcs'!CJ197,-1))))</f>
        <v>-1</v>
      </c>
      <c r="E197">
        <f>IF($B197="1",'Alpha Ejection Calcs'!S197,IF('Alpha Ejection Compiler'!$B197="2",'Alpha Ejection Calcs'!AP197,IF($B197="3",'Alpha Ejection Calcs'!BK197,IF($B197="4",'Alpha Ejection Calcs'!CH197,-1))))</f>
        <v>-1</v>
      </c>
      <c r="F197"/>
      <c r="G197" s="459">
        <f t="shared" si="8"/>
        <v>-3.2000000000000001E-12</v>
      </c>
      <c r="H197">
        <f>IF($B197="1",'Alpha Ejection Calcs'!T197,IF('Alpha Ejection Compiler'!$B197="2",'Alpha Ejection Calcs'!AQ197,IF($B197="3",'Alpha Ejection Calcs'!BN197,IF($B197="4",'Alpha Ejection Calcs'!CL197,-1))))</f>
        <v>-1</v>
      </c>
      <c r="I197">
        <f>IF($B197="1",'Alpha Ejection Calcs'!U197,IF('Alpha Ejection Compiler'!$B197="2",'Alpha Ejection Calcs'!AR197,IF($B197="3",'Alpha Ejection Calcs'!BO197,IF($B197="4",'Alpha Ejection Calcs'!CM197,-1))))</f>
        <v>-1</v>
      </c>
      <c r="J197">
        <f>IF($B197="1",'Alpha Ejection Calcs'!V197,IF('Alpha Ejection Compiler'!$B197="2",'Alpha Ejection Calcs'!AS197,IF($B197="3",'Alpha Ejection Calcs'!BP197,IF($B197="4",'Alpha Ejection Calcs'!CN197,-1))))</f>
        <v>-1</v>
      </c>
      <c r="K197">
        <f>IF($B197="1",'Alpha Ejection Calcs'!W197,IF('Alpha Ejection Compiler'!$B197="2",'Alpha Ejection Calcs'!AT197,IF($B197="3",'Alpha Ejection Calcs'!BQ197,IF($B197="4",'Alpha Ejection Calcs'!CO197,-1))))</f>
        <v>-1</v>
      </c>
      <c r="N197" s="459">
        <f t="shared" si="9"/>
        <v>-4.6500000000000006E-12</v>
      </c>
      <c r="O197">
        <f>IF($B197="1",'Alpha Ejection Calcs'!Y197,IF('Alpha Ejection Compiler'!$B197="2",'Alpha Ejection Calcs'!AV197,IF($B197="3",'Alpha Ejection Calcs'!BS197,IF($B197="4",'Alpha Ejection Calcs'!CQ197,-1))))</f>
        <v>-1</v>
      </c>
      <c r="P197">
        <f>IF($B197="1",'Alpha Ejection Calcs'!Z197,IF('Alpha Ejection Compiler'!$B197="2",'Alpha Ejection Calcs'!AW197,IF($B197="3",'Alpha Ejection Calcs'!BT197,IF($B197="4",'Alpha Ejection Calcs'!CR197,-1))))</f>
        <v>-1</v>
      </c>
      <c r="Q197">
        <f>IF($B197="1",'Alpha Ejection Calcs'!AA197,IF('Alpha Ejection Compiler'!$B197="2",'Alpha Ejection Calcs'!AX197,IF($B197="3",'Alpha Ejection Calcs'!BU197,IF($B197="4",'Alpha Ejection Calcs'!CS197,-1))))</f>
        <v>-1</v>
      </c>
      <c r="R197">
        <f>IF($B197="1",'Alpha Ejection Calcs'!AB197,IF('Alpha Ejection Compiler'!$B197="2",'Alpha Ejection Calcs'!AY197,IF($B197="3",'Alpha Ejection Calcs'!BV197,IF($B197="4",'Alpha Ejection Calcs'!CT197,-1))))</f>
        <v>-1</v>
      </c>
      <c r="U197" s="459">
        <f t="shared" si="10"/>
        <v>-3.5299999999999997E-12</v>
      </c>
      <c r="V197">
        <f>IF($B197="1",'Alpha Ejection Calcs'!AD197,IF('Alpha Ejection Compiler'!$B197="2",'Alpha Ejection Calcs'!BA197,IF($B197="3",'Alpha Ejection Calcs'!BX197,IF($B197="4",'Alpha Ejection Calcs'!CV197,-1))))</f>
        <v>-1</v>
      </c>
      <c r="W197">
        <f>IF($B197="1",'Alpha Ejection Calcs'!AE197,IF('Alpha Ejection Compiler'!$B197="2",'Alpha Ejection Calcs'!BB197,IF($B197="3",'Alpha Ejection Calcs'!BY197,IF($B197="4",'Alpha Ejection Calcs'!CW197,-1))))</f>
        <v>-1</v>
      </c>
      <c r="X197">
        <f>IF($B197="1",'Alpha Ejection Calcs'!AF197,IF('Alpha Ejection Compiler'!$B197="2",'Alpha Ejection Calcs'!BC197,IF($B197="3",'Alpha Ejection Calcs'!BZ197,IF($B197="4",'Alpha Ejection Calcs'!CX197,-1))))</f>
        <v>-1</v>
      </c>
      <c r="Y197">
        <f>IF($B197="1",'Alpha Ejection Calcs'!AG197,IF('Alpha Ejection Compiler'!$B197="2",'Alpha Ejection Calcs'!BD197,IF($B197="3",'Alpha Ejection Calcs'!CA197,IF($B197="4",'Alpha Ejection Calcs'!CY197,-1))))</f>
        <v>-1</v>
      </c>
      <c r="AB197" s="459">
        <f t="shared" si="11"/>
        <v>-4.2499999999999999E-12</v>
      </c>
      <c r="AC197">
        <f>IF($B197="1",'Alpha Ejection Calcs'!AI197,IF('Alpha Ejection Compiler'!$B197="2",'Alpha Ejection Calcs'!BF197,IF($B197="3",'Alpha Ejection Calcs'!CC197,IF($B197="4",'Alpha Ejection Calcs'!DA197,-1))))</f>
        <v>-1</v>
      </c>
      <c r="AD197">
        <f>IF($B197="1",'Alpha Ejection Calcs'!AJ197,IF('Alpha Ejection Compiler'!$B197="2",'Alpha Ejection Calcs'!BG197,IF($B197="3",'Alpha Ejection Calcs'!CD197,IF($B197="4",'Alpha Ejection Calcs'!DB197,-1))))</f>
        <v>-1</v>
      </c>
      <c r="AE197">
        <f>IF($B197="1",'Alpha Ejection Calcs'!AK197,IF('Alpha Ejection Compiler'!$B197="2",'Alpha Ejection Calcs'!BH197,IF($B197="3",'Alpha Ejection Calcs'!CE197,IF($B197="4",'Alpha Ejection Calcs'!DC197,-1))))</f>
        <v>-1</v>
      </c>
      <c r="AF197">
        <f>IF($B197="1",'Alpha Ejection Calcs'!AL197,IF('Alpha Ejection Compiler'!$B197="2",'Alpha Ejection Calcs'!BI197,IF($B197="3",'Alpha Ejection Calcs'!CF197,IF($B197="4",'Alpha Ejection Calcs'!DD197,-1))))</f>
        <v>-1</v>
      </c>
    </row>
    <row r="198" spans="1:32">
      <c r="A198">
        <f>'Picking Information'!E201</f>
        <v>0</v>
      </c>
      <c r="B198" s="457">
        <f>'Picking Information'!B201</f>
        <v>0</v>
      </c>
      <c r="C198" s="457"/>
      <c r="D198">
        <f>IF($B198="1",'Alpha Ejection Calcs'!M198,IF('Alpha Ejection Compiler'!$B198="2",'Alpha Ejection Calcs'!AO198,IF($B198="3",'Alpha Ejection Calcs'!BM198,IF($B198="4",'Alpha Ejection Calcs'!CJ198,-1))))</f>
        <v>-1</v>
      </c>
      <c r="E198">
        <f>IF($B198="1",'Alpha Ejection Calcs'!S198,IF('Alpha Ejection Compiler'!$B198="2",'Alpha Ejection Calcs'!AP198,IF($B198="3",'Alpha Ejection Calcs'!BK198,IF($B198="4",'Alpha Ejection Calcs'!CH198,-1))))</f>
        <v>-1</v>
      </c>
      <c r="F198"/>
      <c r="G198" s="459">
        <f t="shared" si="8"/>
        <v>-3.2000000000000001E-12</v>
      </c>
      <c r="H198">
        <f>IF($B198="1",'Alpha Ejection Calcs'!T198,IF('Alpha Ejection Compiler'!$B198="2",'Alpha Ejection Calcs'!AQ198,IF($B198="3",'Alpha Ejection Calcs'!BN198,IF($B198="4",'Alpha Ejection Calcs'!CL198,-1))))</f>
        <v>-1</v>
      </c>
      <c r="I198">
        <f>IF($B198="1",'Alpha Ejection Calcs'!U198,IF('Alpha Ejection Compiler'!$B198="2",'Alpha Ejection Calcs'!AR198,IF($B198="3",'Alpha Ejection Calcs'!BO198,IF($B198="4",'Alpha Ejection Calcs'!CM198,-1))))</f>
        <v>-1</v>
      </c>
      <c r="J198">
        <f>IF($B198="1",'Alpha Ejection Calcs'!V198,IF('Alpha Ejection Compiler'!$B198="2",'Alpha Ejection Calcs'!AS198,IF($B198="3",'Alpha Ejection Calcs'!BP198,IF($B198="4",'Alpha Ejection Calcs'!CN198,-1))))</f>
        <v>-1</v>
      </c>
      <c r="K198">
        <f>IF($B198="1",'Alpha Ejection Calcs'!W198,IF('Alpha Ejection Compiler'!$B198="2",'Alpha Ejection Calcs'!AT198,IF($B198="3",'Alpha Ejection Calcs'!BQ198,IF($B198="4",'Alpha Ejection Calcs'!CO198,-1))))</f>
        <v>-1</v>
      </c>
      <c r="N198" s="459">
        <f t="shared" si="9"/>
        <v>-4.6500000000000006E-12</v>
      </c>
      <c r="O198">
        <f>IF($B198="1",'Alpha Ejection Calcs'!Y198,IF('Alpha Ejection Compiler'!$B198="2",'Alpha Ejection Calcs'!AV198,IF($B198="3",'Alpha Ejection Calcs'!BS198,IF($B198="4",'Alpha Ejection Calcs'!CQ198,-1))))</f>
        <v>-1</v>
      </c>
      <c r="P198">
        <f>IF($B198="1",'Alpha Ejection Calcs'!Z198,IF('Alpha Ejection Compiler'!$B198="2",'Alpha Ejection Calcs'!AW198,IF($B198="3",'Alpha Ejection Calcs'!BT198,IF($B198="4",'Alpha Ejection Calcs'!CR198,-1))))</f>
        <v>-1</v>
      </c>
      <c r="Q198">
        <f>IF($B198="1",'Alpha Ejection Calcs'!AA198,IF('Alpha Ejection Compiler'!$B198="2",'Alpha Ejection Calcs'!AX198,IF($B198="3",'Alpha Ejection Calcs'!BU198,IF($B198="4",'Alpha Ejection Calcs'!CS198,-1))))</f>
        <v>-1</v>
      </c>
      <c r="R198">
        <f>IF($B198="1",'Alpha Ejection Calcs'!AB198,IF('Alpha Ejection Compiler'!$B198="2",'Alpha Ejection Calcs'!AY198,IF($B198="3",'Alpha Ejection Calcs'!BV198,IF($B198="4",'Alpha Ejection Calcs'!CT198,-1))))</f>
        <v>-1</v>
      </c>
      <c r="U198" s="459">
        <f t="shared" si="10"/>
        <v>-3.5299999999999997E-12</v>
      </c>
      <c r="V198">
        <f>IF($B198="1",'Alpha Ejection Calcs'!AD198,IF('Alpha Ejection Compiler'!$B198="2",'Alpha Ejection Calcs'!BA198,IF($B198="3",'Alpha Ejection Calcs'!BX198,IF($B198="4",'Alpha Ejection Calcs'!CV198,-1))))</f>
        <v>-1</v>
      </c>
      <c r="W198">
        <f>IF($B198="1",'Alpha Ejection Calcs'!AE198,IF('Alpha Ejection Compiler'!$B198="2",'Alpha Ejection Calcs'!BB198,IF($B198="3",'Alpha Ejection Calcs'!BY198,IF($B198="4",'Alpha Ejection Calcs'!CW198,-1))))</f>
        <v>-1</v>
      </c>
      <c r="X198">
        <f>IF($B198="1",'Alpha Ejection Calcs'!AF198,IF('Alpha Ejection Compiler'!$B198="2",'Alpha Ejection Calcs'!BC198,IF($B198="3",'Alpha Ejection Calcs'!BZ198,IF($B198="4",'Alpha Ejection Calcs'!CX198,-1))))</f>
        <v>-1</v>
      </c>
      <c r="Y198">
        <f>IF($B198="1",'Alpha Ejection Calcs'!AG198,IF('Alpha Ejection Compiler'!$B198="2",'Alpha Ejection Calcs'!BD198,IF($B198="3",'Alpha Ejection Calcs'!CA198,IF($B198="4",'Alpha Ejection Calcs'!CY198,-1))))</f>
        <v>-1</v>
      </c>
      <c r="AB198" s="459">
        <f t="shared" si="11"/>
        <v>-4.2499999999999999E-12</v>
      </c>
      <c r="AC198">
        <f>IF($B198="1",'Alpha Ejection Calcs'!AI198,IF('Alpha Ejection Compiler'!$B198="2",'Alpha Ejection Calcs'!BF198,IF($B198="3",'Alpha Ejection Calcs'!CC198,IF($B198="4",'Alpha Ejection Calcs'!DA198,-1))))</f>
        <v>-1</v>
      </c>
      <c r="AD198">
        <f>IF($B198="1",'Alpha Ejection Calcs'!AJ198,IF('Alpha Ejection Compiler'!$B198="2",'Alpha Ejection Calcs'!BG198,IF($B198="3",'Alpha Ejection Calcs'!CD198,IF($B198="4",'Alpha Ejection Calcs'!DB198,-1))))</f>
        <v>-1</v>
      </c>
      <c r="AE198">
        <f>IF($B198="1",'Alpha Ejection Calcs'!AK198,IF('Alpha Ejection Compiler'!$B198="2",'Alpha Ejection Calcs'!BH198,IF($B198="3",'Alpha Ejection Calcs'!CE198,IF($B198="4",'Alpha Ejection Calcs'!DC198,-1))))</f>
        <v>-1</v>
      </c>
      <c r="AF198">
        <f>IF($B198="1",'Alpha Ejection Calcs'!AL198,IF('Alpha Ejection Compiler'!$B198="2",'Alpha Ejection Calcs'!BI198,IF($B198="3",'Alpha Ejection Calcs'!CF198,IF($B198="4",'Alpha Ejection Calcs'!DD198,-1))))</f>
        <v>-1</v>
      </c>
    </row>
    <row r="199" spans="1:32">
      <c r="A199">
        <f>'Picking Information'!E202</f>
        <v>0</v>
      </c>
      <c r="B199" s="457">
        <f>'Picking Information'!B202</f>
        <v>0</v>
      </c>
      <c r="C199" s="457"/>
      <c r="D199">
        <f>IF($B199="1",'Alpha Ejection Calcs'!M199,IF('Alpha Ejection Compiler'!$B199="2",'Alpha Ejection Calcs'!AO199,IF($B199="3",'Alpha Ejection Calcs'!BM199,IF($B199="4",'Alpha Ejection Calcs'!CJ199,-1))))</f>
        <v>-1</v>
      </c>
      <c r="E199">
        <f>IF($B199="1",'Alpha Ejection Calcs'!S199,IF('Alpha Ejection Compiler'!$B199="2",'Alpha Ejection Calcs'!AP199,IF($B199="3",'Alpha Ejection Calcs'!BK199,IF($B199="4",'Alpha Ejection Calcs'!CH199,-1))))</f>
        <v>-1</v>
      </c>
      <c r="F199"/>
      <c r="G199" s="459">
        <f t="shared" si="8"/>
        <v>-3.2000000000000001E-12</v>
      </c>
      <c r="H199">
        <f>IF($B199="1",'Alpha Ejection Calcs'!T199,IF('Alpha Ejection Compiler'!$B199="2",'Alpha Ejection Calcs'!AQ199,IF($B199="3",'Alpha Ejection Calcs'!BN199,IF($B199="4",'Alpha Ejection Calcs'!CL199,-1))))</f>
        <v>-1</v>
      </c>
      <c r="I199">
        <f>IF($B199="1",'Alpha Ejection Calcs'!U199,IF('Alpha Ejection Compiler'!$B199="2",'Alpha Ejection Calcs'!AR199,IF($B199="3",'Alpha Ejection Calcs'!BO199,IF($B199="4",'Alpha Ejection Calcs'!CM199,-1))))</f>
        <v>-1</v>
      </c>
      <c r="J199">
        <f>IF($B199="1",'Alpha Ejection Calcs'!V199,IF('Alpha Ejection Compiler'!$B199="2",'Alpha Ejection Calcs'!AS199,IF($B199="3",'Alpha Ejection Calcs'!BP199,IF($B199="4",'Alpha Ejection Calcs'!CN199,-1))))</f>
        <v>-1</v>
      </c>
      <c r="K199">
        <f>IF($B199="1",'Alpha Ejection Calcs'!W199,IF('Alpha Ejection Compiler'!$B199="2",'Alpha Ejection Calcs'!AT199,IF($B199="3",'Alpha Ejection Calcs'!BQ199,IF($B199="4",'Alpha Ejection Calcs'!CO199,-1))))</f>
        <v>-1</v>
      </c>
      <c r="N199" s="459">
        <f t="shared" si="9"/>
        <v>-4.6500000000000006E-12</v>
      </c>
      <c r="O199">
        <f>IF($B199="1",'Alpha Ejection Calcs'!Y199,IF('Alpha Ejection Compiler'!$B199="2",'Alpha Ejection Calcs'!AV199,IF($B199="3",'Alpha Ejection Calcs'!BS199,IF($B199="4",'Alpha Ejection Calcs'!CQ199,-1))))</f>
        <v>-1</v>
      </c>
      <c r="P199">
        <f>IF($B199="1",'Alpha Ejection Calcs'!Z199,IF('Alpha Ejection Compiler'!$B199="2",'Alpha Ejection Calcs'!AW199,IF($B199="3",'Alpha Ejection Calcs'!BT199,IF($B199="4",'Alpha Ejection Calcs'!CR199,-1))))</f>
        <v>-1</v>
      </c>
      <c r="Q199">
        <f>IF($B199="1",'Alpha Ejection Calcs'!AA199,IF('Alpha Ejection Compiler'!$B199="2",'Alpha Ejection Calcs'!AX199,IF($B199="3",'Alpha Ejection Calcs'!BU199,IF($B199="4",'Alpha Ejection Calcs'!CS199,-1))))</f>
        <v>-1</v>
      </c>
      <c r="R199">
        <f>IF($B199="1",'Alpha Ejection Calcs'!AB199,IF('Alpha Ejection Compiler'!$B199="2",'Alpha Ejection Calcs'!AY199,IF($B199="3",'Alpha Ejection Calcs'!BV199,IF($B199="4",'Alpha Ejection Calcs'!CT199,-1))))</f>
        <v>-1</v>
      </c>
      <c r="U199" s="459">
        <f t="shared" si="10"/>
        <v>-3.5299999999999997E-12</v>
      </c>
      <c r="V199">
        <f>IF($B199="1",'Alpha Ejection Calcs'!AD199,IF('Alpha Ejection Compiler'!$B199="2",'Alpha Ejection Calcs'!BA199,IF($B199="3",'Alpha Ejection Calcs'!BX199,IF($B199="4",'Alpha Ejection Calcs'!CV199,-1))))</f>
        <v>-1</v>
      </c>
      <c r="W199">
        <f>IF($B199="1",'Alpha Ejection Calcs'!AE199,IF('Alpha Ejection Compiler'!$B199="2",'Alpha Ejection Calcs'!BB199,IF($B199="3",'Alpha Ejection Calcs'!BY199,IF($B199="4",'Alpha Ejection Calcs'!CW199,-1))))</f>
        <v>-1</v>
      </c>
      <c r="X199">
        <f>IF($B199="1",'Alpha Ejection Calcs'!AF199,IF('Alpha Ejection Compiler'!$B199="2",'Alpha Ejection Calcs'!BC199,IF($B199="3",'Alpha Ejection Calcs'!BZ199,IF($B199="4",'Alpha Ejection Calcs'!CX199,-1))))</f>
        <v>-1</v>
      </c>
      <c r="Y199">
        <f>IF($B199="1",'Alpha Ejection Calcs'!AG199,IF('Alpha Ejection Compiler'!$B199="2",'Alpha Ejection Calcs'!BD199,IF($B199="3",'Alpha Ejection Calcs'!CA199,IF($B199="4",'Alpha Ejection Calcs'!CY199,-1))))</f>
        <v>-1</v>
      </c>
      <c r="AB199" s="459">
        <f t="shared" si="11"/>
        <v>-4.2499999999999999E-12</v>
      </c>
      <c r="AC199">
        <f>IF($B199="1",'Alpha Ejection Calcs'!AI199,IF('Alpha Ejection Compiler'!$B199="2",'Alpha Ejection Calcs'!BF199,IF($B199="3",'Alpha Ejection Calcs'!CC199,IF($B199="4",'Alpha Ejection Calcs'!DA199,-1))))</f>
        <v>-1</v>
      </c>
      <c r="AD199">
        <f>IF($B199="1",'Alpha Ejection Calcs'!AJ199,IF('Alpha Ejection Compiler'!$B199="2",'Alpha Ejection Calcs'!BG199,IF($B199="3",'Alpha Ejection Calcs'!CD199,IF($B199="4",'Alpha Ejection Calcs'!DB199,-1))))</f>
        <v>-1</v>
      </c>
      <c r="AE199">
        <f>IF($B199="1",'Alpha Ejection Calcs'!AK199,IF('Alpha Ejection Compiler'!$B199="2",'Alpha Ejection Calcs'!BH199,IF($B199="3",'Alpha Ejection Calcs'!CE199,IF($B199="4",'Alpha Ejection Calcs'!DC199,-1))))</f>
        <v>-1</v>
      </c>
      <c r="AF199">
        <f>IF($B199="1",'Alpha Ejection Calcs'!AL199,IF('Alpha Ejection Compiler'!$B199="2",'Alpha Ejection Calcs'!BI199,IF($B199="3",'Alpha Ejection Calcs'!CF199,IF($B199="4",'Alpha Ejection Calcs'!DD199,-1))))</f>
        <v>-1</v>
      </c>
    </row>
    <row r="200" spans="1:32">
      <c r="A200">
        <f>'Picking Information'!E203</f>
        <v>0</v>
      </c>
      <c r="B200" s="457">
        <f>'Picking Information'!B203</f>
        <v>0</v>
      </c>
      <c r="C200" s="457"/>
      <c r="D200">
        <f>IF($B200="1",'Alpha Ejection Calcs'!M200,IF('Alpha Ejection Compiler'!$B200="2",'Alpha Ejection Calcs'!AO200,IF($B200="3",'Alpha Ejection Calcs'!BM200,IF($B200="4",'Alpha Ejection Calcs'!CJ200,-1))))</f>
        <v>-1</v>
      </c>
      <c r="E200">
        <f>IF($B200="1",'Alpha Ejection Calcs'!S200,IF('Alpha Ejection Compiler'!$B200="2",'Alpha Ejection Calcs'!AP200,IF($B200="3",'Alpha Ejection Calcs'!BK200,IF($B200="4",'Alpha Ejection Calcs'!CH200,-1))))</f>
        <v>-1</v>
      </c>
      <c r="F200"/>
      <c r="G200" s="459">
        <f t="shared" si="8"/>
        <v>-3.2000000000000001E-12</v>
      </c>
      <c r="H200">
        <f>IF($B200="1",'Alpha Ejection Calcs'!T200,IF('Alpha Ejection Compiler'!$B200="2",'Alpha Ejection Calcs'!AQ200,IF($B200="3",'Alpha Ejection Calcs'!BN200,IF($B200="4",'Alpha Ejection Calcs'!CL200,-1))))</f>
        <v>-1</v>
      </c>
      <c r="I200">
        <f>IF($B200="1",'Alpha Ejection Calcs'!U200,IF('Alpha Ejection Compiler'!$B200="2",'Alpha Ejection Calcs'!AR200,IF($B200="3",'Alpha Ejection Calcs'!BO200,IF($B200="4",'Alpha Ejection Calcs'!CM200,-1))))</f>
        <v>-1</v>
      </c>
      <c r="J200">
        <f>IF($B200="1",'Alpha Ejection Calcs'!V200,IF('Alpha Ejection Compiler'!$B200="2",'Alpha Ejection Calcs'!AS200,IF($B200="3",'Alpha Ejection Calcs'!BP200,IF($B200="4",'Alpha Ejection Calcs'!CN200,-1))))</f>
        <v>-1</v>
      </c>
      <c r="K200">
        <f>IF($B200="1",'Alpha Ejection Calcs'!W200,IF('Alpha Ejection Compiler'!$B200="2",'Alpha Ejection Calcs'!AT200,IF($B200="3",'Alpha Ejection Calcs'!BQ200,IF($B200="4",'Alpha Ejection Calcs'!CO200,-1))))</f>
        <v>-1</v>
      </c>
      <c r="N200" s="459">
        <f t="shared" si="9"/>
        <v>-4.6500000000000006E-12</v>
      </c>
      <c r="O200">
        <f>IF($B200="1",'Alpha Ejection Calcs'!Y200,IF('Alpha Ejection Compiler'!$B200="2",'Alpha Ejection Calcs'!AV200,IF($B200="3",'Alpha Ejection Calcs'!BS200,IF($B200="4",'Alpha Ejection Calcs'!CQ200,-1))))</f>
        <v>-1</v>
      </c>
      <c r="P200">
        <f>IF($B200="1",'Alpha Ejection Calcs'!Z200,IF('Alpha Ejection Compiler'!$B200="2",'Alpha Ejection Calcs'!AW200,IF($B200="3",'Alpha Ejection Calcs'!BT200,IF($B200="4",'Alpha Ejection Calcs'!CR200,-1))))</f>
        <v>-1</v>
      </c>
      <c r="Q200">
        <f>IF($B200="1",'Alpha Ejection Calcs'!AA200,IF('Alpha Ejection Compiler'!$B200="2",'Alpha Ejection Calcs'!AX200,IF($B200="3",'Alpha Ejection Calcs'!BU200,IF($B200="4",'Alpha Ejection Calcs'!CS200,-1))))</f>
        <v>-1</v>
      </c>
      <c r="R200">
        <f>IF($B200="1",'Alpha Ejection Calcs'!AB200,IF('Alpha Ejection Compiler'!$B200="2",'Alpha Ejection Calcs'!AY200,IF($B200="3",'Alpha Ejection Calcs'!BV200,IF($B200="4",'Alpha Ejection Calcs'!CT200,-1))))</f>
        <v>-1</v>
      </c>
      <c r="U200" s="459">
        <f t="shared" si="10"/>
        <v>-3.5299999999999997E-12</v>
      </c>
      <c r="V200">
        <f>IF($B200="1",'Alpha Ejection Calcs'!AD200,IF('Alpha Ejection Compiler'!$B200="2",'Alpha Ejection Calcs'!BA200,IF($B200="3",'Alpha Ejection Calcs'!BX200,IF($B200="4",'Alpha Ejection Calcs'!CV200,-1))))</f>
        <v>-1</v>
      </c>
      <c r="W200">
        <f>IF($B200="1",'Alpha Ejection Calcs'!AE200,IF('Alpha Ejection Compiler'!$B200="2",'Alpha Ejection Calcs'!BB200,IF($B200="3",'Alpha Ejection Calcs'!BY200,IF($B200="4",'Alpha Ejection Calcs'!CW200,-1))))</f>
        <v>-1</v>
      </c>
      <c r="X200">
        <f>IF($B200="1",'Alpha Ejection Calcs'!AF200,IF('Alpha Ejection Compiler'!$B200="2",'Alpha Ejection Calcs'!BC200,IF($B200="3",'Alpha Ejection Calcs'!BZ200,IF($B200="4",'Alpha Ejection Calcs'!CX200,-1))))</f>
        <v>-1</v>
      </c>
      <c r="Y200">
        <f>IF($B200="1",'Alpha Ejection Calcs'!AG200,IF('Alpha Ejection Compiler'!$B200="2",'Alpha Ejection Calcs'!BD200,IF($B200="3",'Alpha Ejection Calcs'!CA200,IF($B200="4",'Alpha Ejection Calcs'!CY200,-1))))</f>
        <v>-1</v>
      </c>
      <c r="AB200" s="459">
        <f t="shared" si="11"/>
        <v>-4.2499999999999999E-12</v>
      </c>
      <c r="AC200">
        <f>IF($B200="1",'Alpha Ejection Calcs'!AI200,IF('Alpha Ejection Compiler'!$B200="2",'Alpha Ejection Calcs'!BF200,IF($B200="3",'Alpha Ejection Calcs'!CC200,IF($B200="4",'Alpha Ejection Calcs'!DA200,-1))))</f>
        <v>-1</v>
      </c>
      <c r="AD200">
        <f>IF($B200="1",'Alpha Ejection Calcs'!AJ200,IF('Alpha Ejection Compiler'!$B200="2",'Alpha Ejection Calcs'!BG200,IF($B200="3",'Alpha Ejection Calcs'!CD200,IF($B200="4",'Alpha Ejection Calcs'!DB200,-1))))</f>
        <v>-1</v>
      </c>
      <c r="AE200">
        <f>IF($B200="1",'Alpha Ejection Calcs'!AK200,IF('Alpha Ejection Compiler'!$B200="2",'Alpha Ejection Calcs'!BH200,IF($B200="3",'Alpha Ejection Calcs'!CE200,IF($B200="4",'Alpha Ejection Calcs'!DC200,-1))))</f>
        <v>-1</v>
      </c>
      <c r="AF200">
        <f>IF($B200="1",'Alpha Ejection Calcs'!AL200,IF('Alpha Ejection Compiler'!$B200="2",'Alpha Ejection Calcs'!BI200,IF($B200="3",'Alpha Ejection Calcs'!CF200,IF($B200="4",'Alpha Ejection Calcs'!DD200,-1))))</f>
        <v>-1</v>
      </c>
    </row>
    <row r="201" spans="1:32">
      <c r="A201">
        <f>'Picking Information'!E204</f>
        <v>0</v>
      </c>
      <c r="B201" s="457">
        <f>'Picking Information'!B204</f>
        <v>0</v>
      </c>
      <c r="C201" s="457"/>
      <c r="D201">
        <f>IF($B201="1",'Alpha Ejection Calcs'!M201,IF('Alpha Ejection Compiler'!$B201="2",'Alpha Ejection Calcs'!AO201,IF($B201="3",'Alpha Ejection Calcs'!BM201,IF($B201="4",'Alpha Ejection Calcs'!CJ201,-1))))</f>
        <v>-1</v>
      </c>
      <c r="E201">
        <f>IF($B201="1",'Alpha Ejection Calcs'!S201,IF('Alpha Ejection Compiler'!$B201="2",'Alpha Ejection Calcs'!AP201,IF($B201="3",'Alpha Ejection Calcs'!BK201,IF($B201="4",'Alpha Ejection Calcs'!CH201,-1))))</f>
        <v>-1</v>
      </c>
      <c r="F201"/>
      <c r="G201" s="459">
        <f t="shared" ref="G201:G264" si="12">G$3*($D201/1000000000000)</f>
        <v>-3.2000000000000001E-12</v>
      </c>
      <c r="H201">
        <f>IF($B201="1",'Alpha Ejection Calcs'!T201,IF('Alpha Ejection Compiler'!$B201="2",'Alpha Ejection Calcs'!AQ201,IF($B201="3",'Alpha Ejection Calcs'!BN201,IF($B201="4",'Alpha Ejection Calcs'!CL201,-1))))</f>
        <v>-1</v>
      </c>
      <c r="I201">
        <f>IF($B201="1",'Alpha Ejection Calcs'!U201,IF('Alpha Ejection Compiler'!$B201="2",'Alpha Ejection Calcs'!AR201,IF($B201="3",'Alpha Ejection Calcs'!BO201,IF($B201="4",'Alpha Ejection Calcs'!CM201,-1))))</f>
        <v>-1</v>
      </c>
      <c r="J201">
        <f>IF($B201="1",'Alpha Ejection Calcs'!V201,IF('Alpha Ejection Compiler'!$B201="2",'Alpha Ejection Calcs'!AS201,IF($B201="3",'Alpha Ejection Calcs'!BP201,IF($B201="4",'Alpha Ejection Calcs'!CN201,-1))))</f>
        <v>-1</v>
      </c>
      <c r="K201">
        <f>IF($B201="1",'Alpha Ejection Calcs'!W201,IF('Alpha Ejection Compiler'!$B201="2",'Alpha Ejection Calcs'!AT201,IF($B201="3",'Alpha Ejection Calcs'!BQ201,IF($B201="4",'Alpha Ejection Calcs'!CO201,-1))))</f>
        <v>-1</v>
      </c>
      <c r="N201" s="459">
        <f t="shared" ref="N201:N264" si="13">N$3*($D201/1000000000000)</f>
        <v>-4.6500000000000006E-12</v>
      </c>
      <c r="O201">
        <f>IF($B201="1",'Alpha Ejection Calcs'!Y201,IF('Alpha Ejection Compiler'!$B201="2",'Alpha Ejection Calcs'!AV201,IF($B201="3",'Alpha Ejection Calcs'!BS201,IF($B201="4",'Alpha Ejection Calcs'!CQ201,-1))))</f>
        <v>-1</v>
      </c>
      <c r="P201">
        <f>IF($B201="1",'Alpha Ejection Calcs'!Z201,IF('Alpha Ejection Compiler'!$B201="2",'Alpha Ejection Calcs'!AW201,IF($B201="3",'Alpha Ejection Calcs'!BT201,IF($B201="4",'Alpha Ejection Calcs'!CR201,-1))))</f>
        <v>-1</v>
      </c>
      <c r="Q201">
        <f>IF($B201="1",'Alpha Ejection Calcs'!AA201,IF('Alpha Ejection Compiler'!$B201="2",'Alpha Ejection Calcs'!AX201,IF($B201="3",'Alpha Ejection Calcs'!BU201,IF($B201="4",'Alpha Ejection Calcs'!CS201,-1))))</f>
        <v>-1</v>
      </c>
      <c r="R201">
        <f>IF($B201="1",'Alpha Ejection Calcs'!AB201,IF('Alpha Ejection Compiler'!$B201="2",'Alpha Ejection Calcs'!AY201,IF($B201="3",'Alpha Ejection Calcs'!BV201,IF($B201="4",'Alpha Ejection Calcs'!CT201,-1))))</f>
        <v>-1</v>
      </c>
      <c r="U201" s="459">
        <f t="shared" ref="U201:U264" si="14">U$3*($D201/1000000000000)</f>
        <v>-3.5299999999999997E-12</v>
      </c>
      <c r="V201">
        <f>IF($B201="1",'Alpha Ejection Calcs'!AD201,IF('Alpha Ejection Compiler'!$B201="2",'Alpha Ejection Calcs'!BA201,IF($B201="3",'Alpha Ejection Calcs'!BX201,IF($B201="4",'Alpha Ejection Calcs'!CV201,-1))))</f>
        <v>-1</v>
      </c>
      <c r="W201">
        <f>IF($B201="1",'Alpha Ejection Calcs'!AE201,IF('Alpha Ejection Compiler'!$B201="2",'Alpha Ejection Calcs'!BB201,IF($B201="3",'Alpha Ejection Calcs'!BY201,IF($B201="4",'Alpha Ejection Calcs'!CW201,-1))))</f>
        <v>-1</v>
      </c>
      <c r="X201">
        <f>IF($B201="1",'Alpha Ejection Calcs'!AF201,IF('Alpha Ejection Compiler'!$B201="2",'Alpha Ejection Calcs'!BC201,IF($B201="3",'Alpha Ejection Calcs'!BZ201,IF($B201="4",'Alpha Ejection Calcs'!CX201,-1))))</f>
        <v>-1</v>
      </c>
      <c r="Y201">
        <f>IF($B201="1",'Alpha Ejection Calcs'!AG201,IF('Alpha Ejection Compiler'!$B201="2",'Alpha Ejection Calcs'!BD201,IF($B201="3",'Alpha Ejection Calcs'!CA201,IF($B201="4",'Alpha Ejection Calcs'!CY201,-1))))</f>
        <v>-1</v>
      </c>
      <c r="AB201" s="459">
        <f t="shared" ref="AB201:AB264" si="15">AB$3*($D201/1000000000000)</f>
        <v>-4.2499999999999999E-12</v>
      </c>
      <c r="AC201">
        <f>IF($B201="1",'Alpha Ejection Calcs'!AI201,IF('Alpha Ejection Compiler'!$B201="2",'Alpha Ejection Calcs'!BF201,IF($B201="3",'Alpha Ejection Calcs'!CC201,IF($B201="4",'Alpha Ejection Calcs'!DA201,-1))))</f>
        <v>-1</v>
      </c>
      <c r="AD201">
        <f>IF($B201="1",'Alpha Ejection Calcs'!AJ201,IF('Alpha Ejection Compiler'!$B201="2",'Alpha Ejection Calcs'!BG201,IF($B201="3",'Alpha Ejection Calcs'!CD201,IF($B201="4",'Alpha Ejection Calcs'!DB201,-1))))</f>
        <v>-1</v>
      </c>
      <c r="AE201">
        <f>IF($B201="1",'Alpha Ejection Calcs'!AK201,IF('Alpha Ejection Compiler'!$B201="2",'Alpha Ejection Calcs'!BH201,IF($B201="3",'Alpha Ejection Calcs'!CE201,IF($B201="4",'Alpha Ejection Calcs'!DC201,-1))))</f>
        <v>-1</v>
      </c>
      <c r="AF201">
        <f>IF($B201="1",'Alpha Ejection Calcs'!AL201,IF('Alpha Ejection Compiler'!$B201="2",'Alpha Ejection Calcs'!BI201,IF($B201="3",'Alpha Ejection Calcs'!CF201,IF($B201="4",'Alpha Ejection Calcs'!DD201,-1))))</f>
        <v>-1</v>
      </c>
    </row>
    <row r="202" spans="1:32">
      <c r="A202">
        <f>'Picking Information'!E205</f>
        <v>0</v>
      </c>
      <c r="B202" s="457">
        <f>'Picking Information'!B205</f>
        <v>0</v>
      </c>
      <c r="C202" s="457"/>
      <c r="D202">
        <f>IF($B202="1",'Alpha Ejection Calcs'!M202,IF('Alpha Ejection Compiler'!$B202="2",'Alpha Ejection Calcs'!AO202,IF($B202="3",'Alpha Ejection Calcs'!BM202,IF($B202="4",'Alpha Ejection Calcs'!CJ202,-1))))</f>
        <v>-1</v>
      </c>
      <c r="E202">
        <f>IF($B202="1",'Alpha Ejection Calcs'!S202,IF('Alpha Ejection Compiler'!$B202="2",'Alpha Ejection Calcs'!AP202,IF($B202="3",'Alpha Ejection Calcs'!BK202,IF($B202="4",'Alpha Ejection Calcs'!CH202,-1))))</f>
        <v>-1</v>
      </c>
      <c r="F202"/>
      <c r="G202" s="459">
        <f t="shared" si="12"/>
        <v>-3.2000000000000001E-12</v>
      </c>
      <c r="H202">
        <f>IF($B202="1",'Alpha Ejection Calcs'!T202,IF('Alpha Ejection Compiler'!$B202="2",'Alpha Ejection Calcs'!AQ202,IF($B202="3",'Alpha Ejection Calcs'!BN202,IF($B202="4",'Alpha Ejection Calcs'!CL202,-1))))</f>
        <v>-1</v>
      </c>
      <c r="I202">
        <f>IF($B202="1",'Alpha Ejection Calcs'!U202,IF('Alpha Ejection Compiler'!$B202="2",'Alpha Ejection Calcs'!AR202,IF($B202="3",'Alpha Ejection Calcs'!BO202,IF($B202="4",'Alpha Ejection Calcs'!CM202,-1))))</f>
        <v>-1</v>
      </c>
      <c r="J202">
        <f>IF($B202="1",'Alpha Ejection Calcs'!V202,IF('Alpha Ejection Compiler'!$B202="2",'Alpha Ejection Calcs'!AS202,IF($B202="3",'Alpha Ejection Calcs'!BP202,IF($B202="4",'Alpha Ejection Calcs'!CN202,-1))))</f>
        <v>-1</v>
      </c>
      <c r="K202">
        <f>IF($B202="1",'Alpha Ejection Calcs'!W202,IF('Alpha Ejection Compiler'!$B202="2",'Alpha Ejection Calcs'!AT202,IF($B202="3",'Alpha Ejection Calcs'!BQ202,IF($B202="4",'Alpha Ejection Calcs'!CO202,-1))))</f>
        <v>-1</v>
      </c>
      <c r="N202" s="459">
        <f t="shared" si="13"/>
        <v>-4.6500000000000006E-12</v>
      </c>
      <c r="O202">
        <f>IF($B202="1",'Alpha Ejection Calcs'!Y202,IF('Alpha Ejection Compiler'!$B202="2",'Alpha Ejection Calcs'!AV202,IF($B202="3",'Alpha Ejection Calcs'!BS202,IF($B202="4",'Alpha Ejection Calcs'!CQ202,-1))))</f>
        <v>-1</v>
      </c>
      <c r="P202">
        <f>IF($B202="1",'Alpha Ejection Calcs'!Z202,IF('Alpha Ejection Compiler'!$B202="2",'Alpha Ejection Calcs'!AW202,IF($B202="3",'Alpha Ejection Calcs'!BT202,IF($B202="4",'Alpha Ejection Calcs'!CR202,-1))))</f>
        <v>-1</v>
      </c>
      <c r="Q202">
        <f>IF($B202="1",'Alpha Ejection Calcs'!AA202,IF('Alpha Ejection Compiler'!$B202="2",'Alpha Ejection Calcs'!AX202,IF($B202="3",'Alpha Ejection Calcs'!BU202,IF($B202="4",'Alpha Ejection Calcs'!CS202,-1))))</f>
        <v>-1</v>
      </c>
      <c r="R202">
        <f>IF($B202="1",'Alpha Ejection Calcs'!AB202,IF('Alpha Ejection Compiler'!$B202="2",'Alpha Ejection Calcs'!AY202,IF($B202="3",'Alpha Ejection Calcs'!BV202,IF($B202="4",'Alpha Ejection Calcs'!CT202,-1))))</f>
        <v>-1</v>
      </c>
      <c r="U202" s="459">
        <f t="shared" si="14"/>
        <v>-3.5299999999999997E-12</v>
      </c>
      <c r="V202">
        <f>IF($B202="1",'Alpha Ejection Calcs'!AD202,IF('Alpha Ejection Compiler'!$B202="2",'Alpha Ejection Calcs'!BA202,IF($B202="3",'Alpha Ejection Calcs'!BX202,IF($B202="4",'Alpha Ejection Calcs'!CV202,-1))))</f>
        <v>-1</v>
      </c>
      <c r="W202">
        <f>IF($B202="1",'Alpha Ejection Calcs'!AE202,IF('Alpha Ejection Compiler'!$B202="2",'Alpha Ejection Calcs'!BB202,IF($B202="3",'Alpha Ejection Calcs'!BY202,IF($B202="4",'Alpha Ejection Calcs'!CW202,-1))))</f>
        <v>-1</v>
      </c>
      <c r="X202">
        <f>IF($B202="1",'Alpha Ejection Calcs'!AF202,IF('Alpha Ejection Compiler'!$B202="2",'Alpha Ejection Calcs'!BC202,IF($B202="3",'Alpha Ejection Calcs'!BZ202,IF($B202="4",'Alpha Ejection Calcs'!CX202,-1))))</f>
        <v>-1</v>
      </c>
      <c r="Y202">
        <f>IF($B202="1",'Alpha Ejection Calcs'!AG202,IF('Alpha Ejection Compiler'!$B202="2",'Alpha Ejection Calcs'!BD202,IF($B202="3",'Alpha Ejection Calcs'!CA202,IF($B202="4",'Alpha Ejection Calcs'!CY202,-1))))</f>
        <v>-1</v>
      </c>
      <c r="AB202" s="459">
        <f t="shared" si="15"/>
        <v>-4.2499999999999999E-12</v>
      </c>
      <c r="AC202">
        <f>IF($B202="1",'Alpha Ejection Calcs'!AI202,IF('Alpha Ejection Compiler'!$B202="2",'Alpha Ejection Calcs'!BF202,IF($B202="3",'Alpha Ejection Calcs'!CC202,IF($B202="4",'Alpha Ejection Calcs'!DA202,-1))))</f>
        <v>-1</v>
      </c>
      <c r="AD202">
        <f>IF($B202="1",'Alpha Ejection Calcs'!AJ202,IF('Alpha Ejection Compiler'!$B202="2",'Alpha Ejection Calcs'!BG202,IF($B202="3",'Alpha Ejection Calcs'!CD202,IF($B202="4",'Alpha Ejection Calcs'!DB202,-1))))</f>
        <v>-1</v>
      </c>
      <c r="AE202">
        <f>IF($B202="1",'Alpha Ejection Calcs'!AK202,IF('Alpha Ejection Compiler'!$B202="2",'Alpha Ejection Calcs'!BH202,IF($B202="3",'Alpha Ejection Calcs'!CE202,IF($B202="4",'Alpha Ejection Calcs'!DC202,-1))))</f>
        <v>-1</v>
      </c>
      <c r="AF202">
        <f>IF($B202="1",'Alpha Ejection Calcs'!AL202,IF('Alpha Ejection Compiler'!$B202="2",'Alpha Ejection Calcs'!BI202,IF($B202="3",'Alpha Ejection Calcs'!CF202,IF($B202="4",'Alpha Ejection Calcs'!DD202,-1))))</f>
        <v>-1</v>
      </c>
    </row>
    <row r="203" spans="1:32">
      <c r="A203">
        <f>'Picking Information'!E206</f>
        <v>0</v>
      </c>
      <c r="B203" s="457">
        <f>'Picking Information'!B206</f>
        <v>0</v>
      </c>
      <c r="C203" s="457"/>
      <c r="D203">
        <f>IF($B203="1",'Alpha Ejection Calcs'!M203,IF('Alpha Ejection Compiler'!$B203="2",'Alpha Ejection Calcs'!AO203,IF($B203="3",'Alpha Ejection Calcs'!BM203,IF($B203="4",'Alpha Ejection Calcs'!CJ203,-1))))</f>
        <v>-1</v>
      </c>
      <c r="E203">
        <f>IF($B203="1",'Alpha Ejection Calcs'!S203,IF('Alpha Ejection Compiler'!$B203="2",'Alpha Ejection Calcs'!AP203,IF($B203="3",'Alpha Ejection Calcs'!BK203,IF($B203="4",'Alpha Ejection Calcs'!CH203,-1))))</f>
        <v>-1</v>
      </c>
      <c r="F203"/>
      <c r="G203" s="459">
        <f t="shared" si="12"/>
        <v>-3.2000000000000001E-12</v>
      </c>
      <c r="H203">
        <f>IF($B203="1",'Alpha Ejection Calcs'!T203,IF('Alpha Ejection Compiler'!$B203="2",'Alpha Ejection Calcs'!AQ203,IF($B203="3",'Alpha Ejection Calcs'!BN203,IF($B203="4",'Alpha Ejection Calcs'!CL203,-1))))</f>
        <v>-1</v>
      </c>
      <c r="I203">
        <f>IF($B203="1",'Alpha Ejection Calcs'!U203,IF('Alpha Ejection Compiler'!$B203="2",'Alpha Ejection Calcs'!AR203,IF($B203="3",'Alpha Ejection Calcs'!BO203,IF($B203="4",'Alpha Ejection Calcs'!CM203,-1))))</f>
        <v>-1</v>
      </c>
      <c r="J203">
        <f>IF($B203="1",'Alpha Ejection Calcs'!V203,IF('Alpha Ejection Compiler'!$B203="2",'Alpha Ejection Calcs'!AS203,IF($B203="3",'Alpha Ejection Calcs'!BP203,IF($B203="4",'Alpha Ejection Calcs'!CN203,-1))))</f>
        <v>-1</v>
      </c>
      <c r="K203">
        <f>IF($B203="1",'Alpha Ejection Calcs'!W203,IF('Alpha Ejection Compiler'!$B203="2",'Alpha Ejection Calcs'!AT203,IF($B203="3",'Alpha Ejection Calcs'!BQ203,IF($B203="4",'Alpha Ejection Calcs'!CO203,-1))))</f>
        <v>-1</v>
      </c>
      <c r="N203" s="459">
        <f t="shared" si="13"/>
        <v>-4.6500000000000006E-12</v>
      </c>
      <c r="O203">
        <f>IF($B203="1",'Alpha Ejection Calcs'!Y203,IF('Alpha Ejection Compiler'!$B203="2",'Alpha Ejection Calcs'!AV203,IF($B203="3",'Alpha Ejection Calcs'!BS203,IF($B203="4",'Alpha Ejection Calcs'!CQ203,-1))))</f>
        <v>-1</v>
      </c>
      <c r="P203">
        <f>IF($B203="1",'Alpha Ejection Calcs'!Z203,IF('Alpha Ejection Compiler'!$B203="2",'Alpha Ejection Calcs'!AW203,IF($B203="3",'Alpha Ejection Calcs'!BT203,IF($B203="4",'Alpha Ejection Calcs'!CR203,-1))))</f>
        <v>-1</v>
      </c>
      <c r="Q203">
        <f>IF($B203="1",'Alpha Ejection Calcs'!AA203,IF('Alpha Ejection Compiler'!$B203="2",'Alpha Ejection Calcs'!AX203,IF($B203="3",'Alpha Ejection Calcs'!BU203,IF($B203="4",'Alpha Ejection Calcs'!CS203,-1))))</f>
        <v>-1</v>
      </c>
      <c r="R203">
        <f>IF($B203="1",'Alpha Ejection Calcs'!AB203,IF('Alpha Ejection Compiler'!$B203="2",'Alpha Ejection Calcs'!AY203,IF($B203="3",'Alpha Ejection Calcs'!BV203,IF($B203="4",'Alpha Ejection Calcs'!CT203,-1))))</f>
        <v>-1</v>
      </c>
      <c r="U203" s="459">
        <f t="shared" si="14"/>
        <v>-3.5299999999999997E-12</v>
      </c>
      <c r="V203">
        <f>IF($B203="1",'Alpha Ejection Calcs'!AD203,IF('Alpha Ejection Compiler'!$B203="2",'Alpha Ejection Calcs'!BA203,IF($B203="3",'Alpha Ejection Calcs'!BX203,IF($B203="4",'Alpha Ejection Calcs'!CV203,-1))))</f>
        <v>-1</v>
      </c>
      <c r="W203">
        <f>IF($B203="1",'Alpha Ejection Calcs'!AE203,IF('Alpha Ejection Compiler'!$B203="2",'Alpha Ejection Calcs'!BB203,IF($B203="3",'Alpha Ejection Calcs'!BY203,IF($B203="4",'Alpha Ejection Calcs'!CW203,-1))))</f>
        <v>-1</v>
      </c>
      <c r="X203">
        <f>IF($B203="1",'Alpha Ejection Calcs'!AF203,IF('Alpha Ejection Compiler'!$B203="2",'Alpha Ejection Calcs'!BC203,IF($B203="3",'Alpha Ejection Calcs'!BZ203,IF($B203="4",'Alpha Ejection Calcs'!CX203,-1))))</f>
        <v>-1</v>
      </c>
      <c r="Y203">
        <f>IF($B203="1",'Alpha Ejection Calcs'!AG203,IF('Alpha Ejection Compiler'!$B203="2",'Alpha Ejection Calcs'!BD203,IF($B203="3",'Alpha Ejection Calcs'!CA203,IF($B203="4",'Alpha Ejection Calcs'!CY203,-1))))</f>
        <v>-1</v>
      </c>
      <c r="AB203" s="459">
        <f t="shared" si="15"/>
        <v>-4.2499999999999999E-12</v>
      </c>
      <c r="AC203">
        <f>IF($B203="1",'Alpha Ejection Calcs'!AI203,IF('Alpha Ejection Compiler'!$B203="2",'Alpha Ejection Calcs'!BF203,IF($B203="3",'Alpha Ejection Calcs'!CC203,IF($B203="4",'Alpha Ejection Calcs'!DA203,-1))))</f>
        <v>-1</v>
      </c>
      <c r="AD203">
        <f>IF($B203="1",'Alpha Ejection Calcs'!AJ203,IF('Alpha Ejection Compiler'!$B203="2",'Alpha Ejection Calcs'!BG203,IF($B203="3",'Alpha Ejection Calcs'!CD203,IF($B203="4",'Alpha Ejection Calcs'!DB203,-1))))</f>
        <v>-1</v>
      </c>
      <c r="AE203">
        <f>IF($B203="1",'Alpha Ejection Calcs'!AK203,IF('Alpha Ejection Compiler'!$B203="2",'Alpha Ejection Calcs'!BH203,IF($B203="3",'Alpha Ejection Calcs'!CE203,IF($B203="4",'Alpha Ejection Calcs'!DC203,-1))))</f>
        <v>-1</v>
      </c>
      <c r="AF203">
        <f>IF($B203="1",'Alpha Ejection Calcs'!AL203,IF('Alpha Ejection Compiler'!$B203="2",'Alpha Ejection Calcs'!BI203,IF($B203="3",'Alpha Ejection Calcs'!CF203,IF($B203="4",'Alpha Ejection Calcs'!DD203,-1))))</f>
        <v>-1</v>
      </c>
    </row>
    <row r="204" spans="1:32">
      <c r="A204">
        <f>'Picking Information'!E207</f>
        <v>0</v>
      </c>
      <c r="B204" s="457">
        <f>'Picking Information'!B207</f>
        <v>0</v>
      </c>
      <c r="C204" s="457"/>
      <c r="D204">
        <f>IF($B204="1",'Alpha Ejection Calcs'!M204,IF('Alpha Ejection Compiler'!$B204="2",'Alpha Ejection Calcs'!AO204,IF($B204="3",'Alpha Ejection Calcs'!BM204,IF($B204="4",'Alpha Ejection Calcs'!CJ204,-1))))</f>
        <v>-1</v>
      </c>
      <c r="E204">
        <f>IF($B204="1",'Alpha Ejection Calcs'!S204,IF('Alpha Ejection Compiler'!$B204="2",'Alpha Ejection Calcs'!AP204,IF($B204="3",'Alpha Ejection Calcs'!BK204,IF($B204="4",'Alpha Ejection Calcs'!CH204,-1))))</f>
        <v>-1</v>
      </c>
      <c r="F204"/>
      <c r="G204" s="459">
        <f t="shared" si="12"/>
        <v>-3.2000000000000001E-12</v>
      </c>
      <c r="H204">
        <f>IF($B204="1",'Alpha Ejection Calcs'!T204,IF('Alpha Ejection Compiler'!$B204="2",'Alpha Ejection Calcs'!AQ204,IF($B204="3",'Alpha Ejection Calcs'!BN204,IF($B204="4",'Alpha Ejection Calcs'!CL204,-1))))</f>
        <v>-1</v>
      </c>
      <c r="I204">
        <f>IF($B204="1",'Alpha Ejection Calcs'!U204,IF('Alpha Ejection Compiler'!$B204="2",'Alpha Ejection Calcs'!AR204,IF($B204="3",'Alpha Ejection Calcs'!BO204,IF($B204="4",'Alpha Ejection Calcs'!CM204,-1))))</f>
        <v>-1</v>
      </c>
      <c r="J204">
        <f>IF($B204="1",'Alpha Ejection Calcs'!V204,IF('Alpha Ejection Compiler'!$B204="2",'Alpha Ejection Calcs'!AS204,IF($B204="3",'Alpha Ejection Calcs'!BP204,IF($B204="4",'Alpha Ejection Calcs'!CN204,-1))))</f>
        <v>-1</v>
      </c>
      <c r="K204">
        <f>IF($B204="1",'Alpha Ejection Calcs'!W204,IF('Alpha Ejection Compiler'!$B204="2",'Alpha Ejection Calcs'!AT204,IF($B204="3",'Alpha Ejection Calcs'!BQ204,IF($B204="4",'Alpha Ejection Calcs'!CO204,-1))))</f>
        <v>-1</v>
      </c>
      <c r="N204" s="459">
        <f t="shared" si="13"/>
        <v>-4.6500000000000006E-12</v>
      </c>
      <c r="O204">
        <f>IF($B204="1",'Alpha Ejection Calcs'!Y204,IF('Alpha Ejection Compiler'!$B204="2",'Alpha Ejection Calcs'!AV204,IF($B204="3",'Alpha Ejection Calcs'!BS204,IF($B204="4",'Alpha Ejection Calcs'!CQ204,-1))))</f>
        <v>-1</v>
      </c>
      <c r="P204">
        <f>IF($B204="1",'Alpha Ejection Calcs'!Z204,IF('Alpha Ejection Compiler'!$B204="2",'Alpha Ejection Calcs'!AW204,IF($B204="3",'Alpha Ejection Calcs'!BT204,IF($B204="4",'Alpha Ejection Calcs'!CR204,-1))))</f>
        <v>-1</v>
      </c>
      <c r="Q204">
        <f>IF($B204="1",'Alpha Ejection Calcs'!AA204,IF('Alpha Ejection Compiler'!$B204="2",'Alpha Ejection Calcs'!AX204,IF($B204="3",'Alpha Ejection Calcs'!BU204,IF($B204="4",'Alpha Ejection Calcs'!CS204,-1))))</f>
        <v>-1</v>
      </c>
      <c r="R204">
        <f>IF($B204="1",'Alpha Ejection Calcs'!AB204,IF('Alpha Ejection Compiler'!$B204="2",'Alpha Ejection Calcs'!AY204,IF($B204="3",'Alpha Ejection Calcs'!BV204,IF($B204="4",'Alpha Ejection Calcs'!CT204,-1))))</f>
        <v>-1</v>
      </c>
      <c r="U204" s="459">
        <f t="shared" si="14"/>
        <v>-3.5299999999999997E-12</v>
      </c>
      <c r="V204">
        <f>IF($B204="1",'Alpha Ejection Calcs'!AD204,IF('Alpha Ejection Compiler'!$B204="2",'Alpha Ejection Calcs'!BA204,IF($B204="3",'Alpha Ejection Calcs'!BX204,IF($B204="4",'Alpha Ejection Calcs'!CV204,-1))))</f>
        <v>-1</v>
      </c>
      <c r="W204">
        <f>IF($B204="1",'Alpha Ejection Calcs'!AE204,IF('Alpha Ejection Compiler'!$B204="2",'Alpha Ejection Calcs'!BB204,IF($B204="3",'Alpha Ejection Calcs'!BY204,IF($B204="4",'Alpha Ejection Calcs'!CW204,-1))))</f>
        <v>-1</v>
      </c>
      <c r="X204">
        <f>IF($B204="1",'Alpha Ejection Calcs'!AF204,IF('Alpha Ejection Compiler'!$B204="2",'Alpha Ejection Calcs'!BC204,IF($B204="3",'Alpha Ejection Calcs'!BZ204,IF($B204="4",'Alpha Ejection Calcs'!CX204,-1))))</f>
        <v>-1</v>
      </c>
      <c r="Y204">
        <f>IF($B204="1",'Alpha Ejection Calcs'!AG204,IF('Alpha Ejection Compiler'!$B204="2",'Alpha Ejection Calcs'!BD204,IF($B204="3",'Alpha Ejection Calcs'!CA204,IF($B204="4",'Alpha Ejection Calcs'!CY204,-1))))</f>
        <v>-1</v>
      </c>
      <c r="AB204" s="459">
        <f t="shared" si="15"/>
        <v>-4.2499999999999999E-12</v>
      </c>
      <c r="AC204">
        <f>IF($B204="1",'Alpha Ejection Calcs'!AI204,IF('Alpha Ejection Compiler'!$B204="2",'Alpha Ejection Calcs'!BF204,IF($B204="3",'Alpha Ejection Calcs'!CC204,IF($B204="4",'Alpha Ejection Calcs'!DA204,-1))))</f>
        <v>-1</v>
      </c>
      <c r="AD204">
        <f>IF($B204="1",'Alpha Ejection Calcs'!AJ204,IF('Alpha Ejection Compiler'!$B204="2",'Alpha Ejection Calcs'!BG204,IF($B204="3",'Alpha Ejection Calcs'!CD204,IF($B204="4",'Alpha Ejection Calcs'!DB204,-1))))</f>
        <v>-1</v>
      </c>
      <c r="AE204">
        <f>IF($B204="1",'Alpha Ejection Calcs'!AK204,IF('Alpha Ejection Compiler'!$B204="2",'Alpha Ejection Calcs'!BH204,IF($B204="3",'Alpha Ejection Calcs'!CE204,IF($B204="4",'Alpha Ejection Calcs'!DC204,-1))))</f>
        <v>-1</v>
      </c>
      <c r="AF204">
        <f>IF($B204="1",'Alpha Ejection Calcs'!AL204,IF('Alpha Ejection Compiler'!$B204="2",'Alpha Ejection Calcs'!BI204,IF($B204="3",'Alpha Ejection Calcs'!CF204,IF($B204="4",'Alpha Ejection Calcs'!DD204,-1))))</f>
        <v>-1</v>
      </c>
    </row>
    <row r="205" spans="1:32">
      <c r="A205">
        <f>'Picking Information'!E208</f>
        <v>0</v>
      </c>
      <c r="B205" s="457">
        <f>'Picking Information'!B208</f>
        <v>0</v>
      </c>
      <c r="C205" s="457"/>
      <c r="D205">
        <f>IF($B205="1",'Alpha Ejection Calcs'!M205,IF('Alpha Ejection Compiler'!$B205="2",'Alpha Ejection Calcs'!AO205,IF($B205="3",'Alpha Ejection Calcs'!BM205,IF($B205="4",'Alpha Ejection Calcs'!CJ205,-1))))</f>
        <v>-1</v>
      </c>
      <c r="E205">
        <f>IF($B205="1",'Alpha Ejection Calcs'!S205,IF('Alpha Ejection Compiler'!$B205="2",'Alpha Ejection Calcs'!AP205,IF($B205="3",'Alpha Ejection Calcs'!BK205,IF($B205="4",'Alpha Ejection Calcs'!CH205,-1))))</f>
        <v>-1</v>
      </c>
      <c r="F205"/>
      <c r="G205" s="459">
        <f t="shared" si="12"/>
        <v>-3.2000000000000001E-12</v>
      </c>
      <c r="H205">
        <f>IF($B205="1",'Alpha Ejection Calcs'!T205,IF('Alpha Ejection Compiler'!$B205="2",'Alpha Ejection Calcs'!AQ205,IF($B205="3",'Alpha Ejection Calcs'!BN205,IF($B205="4",'Alpha Ejection Calcs'!CL205,-1))))</f>
        <v>-1</v>
      </c>
      <c r="I205">
        <f>IF($B205="1",'Alpha Ejection Calcs'!U205,IF('Alpha Ejection Compiler'!$B205="2",'Alpha Ejection Calcs'!AR205,IF($B205="3",'Alpha Ejection Calcs'!BO205,IF($B205="4",'Alpha Ejection Calcs'!CM205,-1))))</f>
        <v>-1</v>
      </c>
      <c r="J205">
        <f>IF($B205="1",'Alpha Ejection Calcs'!V205,IF('Alpha Ejection Compiler'!$B205="2",'Alpha Ejection Calcs'!AS205,IF($B205="3",'Alpha Ejection Calcs'!BP205,IF($B205="4",'Alpha Ejection Calcs'!CN205,-1))))</f>
        <v>-1</v>
      </c>
      <c r="K205">
        <f>IF($B205="1",'Alpha Ejection Calcs'!W205,IF('Alpha Ejection Compiler'!$B205="2",'Alpha Ejection Calcs'!AT205,IF($B205="3",'Alpha Ejection Calcs'!BQ205,IF($B205="4",'Alpha Ejection Calcs'!CO205,-1))))</f>
        <v>-1</v>
      </c>
      <c r="N205" s="459">
        <f t="shared" si="13"/>
        <v>-4.6500000000000006E-12</v>
      </c>
      <c r="O205">
        <f>IF($B205="1",'Alpha Ejection Calcs'!Y205,IF('Alpha Ejection Compiler'!$B205="2",'Alpha Ejection Calcs'!AV205,IF($B205="3",'Alpha Ejection Calcs'!BS205,IF($B205="4",'Alpha Ejection Calcs'!CQ205,-1))))</f>
        <v>-1</v>
      </c>
      <c r="P205">
        <f>IF($B205="1",'Alpha Ejection Calcs'!Z205,IF('Alpha Ejection Compiler'!$B205="2",'Alpha Ejection Calcs'!AW205,IF($B205="3",'Alpha Ejection Calcs'!BT205,IF($B205="4",'Alpha Ejection Calcs'!CR205,-1))))</f>
        <v>-1</v>
      </c>
      <c r="Q205">
        <f>IF($B205="1",'Alpha Ejection Calcs'!AA205,IF('Alpha Ejection Compiler'!$B205="2",'Alpha Ejection Calcs'!AX205,IF($B205="3",'Alpha Ejection Calcs'!BU205,IF($B205="4",'Alpha Ejection Calcs'!CS205,-1))))</f>
        <v>-1</v>
      </c>
      <c r="R205">
        <f>IF($B205="1",'Alpha Ejection Calcs'!AB205,IF('Alpha Ejection Compiler'!$B205="2",'Alpha Ejection Calcs'!AY205,IF($B205="3",'Alpha Ejection Calcs'!BV205,IF($B205="4",'Alpha Ejection Calcs'!CT205,-1))))</f>
        <v>-1</v>
      </c>
      <c r="U205" s="459">
        <f t="shared" si="14"/>
        <v>-3.5299999999999997E-12</v>
      </c>
      <c r="V205">
        <f>IF($B205="1",'Alpha Ejection Calcs'!AD205,IF('Alpha Ejection Compiler'!$B205="2",'Alpha Ejection Calcs'!BA205,IF($B205="3",'Alpha Ejection Calcs'!BX205,IF($B205="4",'Alpha Ejection Calcs'!CV205,-1))))</f>
        <v>-1</v>
      </c>
      <c r="W205">
        <f>IF($B205="1",'Alpha Ejection Calcs'!AE205,IF('Alpha Ejection Compiler'!$B205="2",'Alpha Ejection Calcs'!BB205,IF($B205="3",'Alpha Ejection Calcs'!BY205,IF($B205="4",'Alpha Ejection Calcs'!CW205,-1))))</f>
        <v>-1</v>
      </c>
      <c r="X205">
        <f>IF($B205="1",'Alpha Ejection Calcs'!AF205,IF('Alpha Ejection Compiler'!$B205="2",'Alpha Ejection Calcs'!BC205,IF($B205="3",'Alpha Ejection Calcs'!BZ205,IF($B205="4",'Alpha Ejection Calcs'!CX205,-1))))</f>
        <v>-1</v>
      </c>
      <c r="Y205">
        <f>IF($B205="1",'Alpha Ejection Calcs'!AG205,IF('Alpha Ejection Compiler'!$B205="2",'Alpha Ejection Calcs'!BD205,IF($B205="3",'Alpha Ejection Calcs'!CA205,IF($B205="4",'Alpha Ejection Calcs'!CY205,-1))))</f>
        <v>-1</v>
      </c>
      <c r="AB205" s="459">
        <f t="shared" si="15"/>
        <v>-4.2499999999999999E-12</v>
      </c>
      <c r="AC205">
        <f>IF($B205="1",'Alpha Ejection Calcs'!AI205,IF('Alpha Ejection Compiler'!$B205="2",'Alpha Ejection Calcs'!BF205,IF($B205="3",'Alpha Ejection Calcs'!CC205,IF($B205="4",'Alpha Ejection Calcs'!DA205,-1))))</f>
        <v>-1</v>
      </c>
      <c r="AD205">
        <f>IF($B205="1",'Alpha Ejection Calcs'!AJ205,IF('Alpha Ejection Compiler'!$B205="2",'Alpha Ejection Calcs'!BG205,IF($B205="3",'Alpha Ejection Calcs'!CD205,IF($B205="4",'Alpha Ejection Calcs'!DB205,-1))))</f>
        <v>-1</v>
      </c>
      <c r="AE205">
        <f>IF($B205="1",'Alpha Ejection Calcs'!AK205,IF('Alpha Ejection Compiler'!$B205="2",'Alpha Ejection Calcs'!BH205,IF($B205="3",'Alpha Ejection Calcs'!CE205,IF($B205="4",'Alpha Ejection Calcs'!DC205,-1))))</f>
        <v>-1</v>
      </c>
      <c r="AF205">
        <f>IF($B205="1",'Alpha Ejection Calcs'!AL205,IF('Alpha Ejection Compiler'!$B205="2",'Alpha Ejection Calcs'!BI205,IF($B205="3",'Alpha Ejection Calcs'!CF205,IF($B205="4",'Alpha Ejection Calcs'!DD205,-1))))</f>
        <v>-1</v>
      </c>
    </row>
    <row r="206" spans="1:32">
      <c r="A206">
        <f>'Picking Information'!E209</f>
        <v>0</v>
      </c>
      <c r="B206" s="457">
        <f>'Picking Information'!B209</f>
        <v>0</v>
      </c>
      <c r="C206" s="457"/>
      <c r="D206">
        <f>IF($B206="1",'Alpha Ejection Calcs'!M206,IF('Alpha Ejection Compiler'!$B206="2",'Alpha Ejection Calcs'!AO206,IF($B206="3",'Alpha Ejection Calcs'!BM206,IF($B206="4",'Alpha Ejection Calcs'!CJ206,-1))))</f>
        <v>-1</v>
      </c>
      <c r="E206">
        <f>IF($B206="1",'Alpha Ejection Calcs'!S206,IF('Alpha Ejection Compiler'!$B206="2",'Alpha Ejection Calcs'!AP206,IF($B206="3",'Alpha Ejection Calcs'!BK206,IF($B206="4",'Alpha Ejection Calcs'!CH206,-1))))</f>
        <v>-1</v>
      </c>
      <c r="F206"/>
      <c r="G206" s="459">
        <f t="shared" si="12"/>
        <v>-3.2000000000000001E-12</v>
      </c>
      <c r="H206">
        <f>IF($B206="1",'Alpha Ejection Calcs'!T206,IF('Alpha Ejection Compiler'!$B206="2",'Alpha Ejection Calcs'!AQ206,IF($B206="3",'Alpha Ejection Calcs'!BN206,IF($B206="4",'Alpha Ejection Calcs'!CL206,-1))))</f>
        <v>-1</v>
      </c>
      <c r="I206">
        <f>IF($B206="1",'Alpha Ejection Calcs'!U206,IF('Alpha Ejection Compiler'!$B206="2",'Alpha Ejection Calcs'!AR206,IF($B206="3",'Alpha Ejection Calcs'!BO206,IF($B206="4",'Alpha Ejection Calcs'!CM206,-1))))</f>
        <v>-1</v>
      </c>
      <c r="J206">
        <f>IF($B206="1",'Alpha Ejection Calcs'!V206,IF('Alpha Ejection Compiler'!$B206="2",'Alpha Ejection Calcs'!AS206,IF($B206="3",'Alpha Ejection Calcs'!BP206,IF($B206="4",'Alpha Ejection Calcs'!CN206,-1))))</f>
        <v>-1</v>
      </c>
      <c r="K206">
        <f>IF($B206="1",'Alpha Ejection Calcs'!W206,IF('Alpha Ejection Compiler'!$B206="2",'Alpha Ejection Calcs'!AT206,IF($B206="3",'Alpha Ejection Calcs'!BQ206,IF($B206="4",'Alpha Ejection Calcs'!CO206,-1))))</f>
        <v>-1</v>
      </c>
      <c r="N206" s="459">
        <f t="shared" si="13"/>
        <v>-4.6500000000000006E-12</v>
      </c>
      <c r="O206">
        <f>IF($B206="1",'Alpha Ejection Calcs'!Y206,IF('Alpha Ejection Compiler'!$B206="2",'Alpha Ejection Calcs'!AV206,IF($B206="3",'Alpha Ejection Calcs'!BS206,IF($B206="4",'Alpha Ejection Calcs'!CQ206,-1))))</f>
        <v>-1</v>
      </c>
      <c r="P206">
        <f>IF($B206="1",'Alpha Ejection Calcs'!Z206,IF('Alpha Ejection Compiler'!$B206="2",'Alpha Ejection Calcs'!AW206,IF($B206="3",'Alpha Ejection Calcs'!BT206,IF($B206="4",'Alpha Ejection Calcs'!CR206,-1))))</f>
        <v>-1</v>
      </c>
      <c r="Q206">
        <f>IF($B206="1",'Alpha Ejection Calcs'!AA206,IF('Alpha Ejection Compiler'!$B206="2",'Alpha Ejection Calcs'!AX206,IF($B206="3",'Alpha Ejection Calcs'!BU206,IF($B206="4",'Alpha Ejection Calcs'!CS206,-1))))</f>
        <v>-1</v>
      </c>
      <c r="R206">
        <f>IF($B206="1",'Alpha Ejection Calcs'!AB206,IF('Alpha Ejection Compiler'!$B206="2",'Alpha Ejection Calcs'!AY206,IF($B206="3",'Alpha Ejection Calcs'!BV206,IF($B206="4",'Alpha Ejection Calcs'!CT206,-1))))</f>
        <v>-1</v>
      </c>
      <c r="U206" s="459">
        <f t="shared" si="14"/>
        <v>-3.5299999999999997E-12</v>
      </c>
      <c r="V206">
        <f>IF($B206="1",'Alpha Ejection Calcs'!AD206,IF('Alpha Ejection Compiler'!$B206="2",'Alpha Ejection Calcs'!BA206,IF($B206="3",'Alpha Ejection Calcs'!BX206,IF($B206="4",'Alpha Ejection Calcs'!CV206,-1))))</f>
        <v>-1</v>
      </c>
      <c r="W206">
        <f>IF($B206="1",'Alpha Ejection Calcs'!AE206,IF('Alpha Ejection Compiler'!$B206="2",'Alpha Ejection Calcs'!BB206,IF($B206="3",'Alpha Ejection Calcs'!BY206,IF($B206="4",'Alpha Ejection Calcs'!CW206,-1))))</f>
        <v>-1</v>
      </c>
      <c r="X206">
        <f>IF($B206="1",'Alpha Ejection Calcs'!AF206,IF('Alpha Ejection Compiler'!$B206="2",'Alpha Ejection Calcs'!BC206,IF($B206="3",'Alpha Ejection Calcs'!BZ206,IF($B206="4",'Alpha Ejection Calcs'!CX206,-1))))</f>
        <v>-1</v>
      </c>
      <c r="Y206">
        <f>IF($B206="1",'Alpha Ejection Calcs'!AG206,IF('Alpha Ejection Compiler'!$B206="2",'Alpha Ejection Calcs'!BD206,IF($B206="3",'Alpha Ejection Calcs'!CA206,IF($B206="4",'Alpha Ejection Calcs'!CY206,-1))))</f>
        <v>-1</v>
      </c>
      <c r="AB206" s="459">
        <f t="shared" si="15"/>
        <v>-4.2499999999999999E-12</v>
      </c>
      <c r="AC206">
        <f>IF($B206="1",'Alpha Ejection Calcs'!AI206,IF('Alpha Ejection Compiler'!$B206="2",'Alpha Ejection Calcs'!BF206,IF($B206="3",'Alpha Ejection Calcs'!CC206,IF($B206="4",'Alpha Ejection Calcs'!DA206,-1))))</f>
        <v>-1</v>
      </c>
      <c r="AD206">
        <f>IF($B206="1",'Alpha Ejection Calcs'!AJ206,IF('Alpha Ejection Compiler'!$B206="2",'Alpha Ejection Calcs'!BG206,IF($B206="3",'Alpha Ejection Calcs'!CD206,IF($B206="4",'Alpha Ejection Calcs'!DB206,-1))))</f>
        <v>-1</v>
      </c>
      <c r="AE206">
        <f>IF($B206="1",'Alpha Ejection Calcs'!AK206,IF('Alpha Ejection Compiler'!$B206="2",'Alpha Ejection Calcs'!BH206,IF($B206="3",'Alpha Ejection Calcs'!CE206,IF($B206="4",'Alpha Ejection Calcs'!DC206,-1))))</f>
        <v>-1</v>
      </c>
      <c r="AF206">
        <f>IF($B206="1",'Alpha Ejection Calcs'!AL206,IF('Alpha Ejection Compiler'!$B206="2",'Alpha Ejection Calcs'!BI206,IF($B206="3",'Alpha Ejection Calcs'!CF206,IF($B206="4",'Alpha Ejection Calcs'!DD206,-1))))</f>
        <v>-1</v>
      </c>
    </row>
    <row r="207" spans="1:32">
      <c r="A207">
        <f>'Picking Information'!E210</f>
        <v>0</v>
      </c>
      <c r="B207" s="457">
        <f>'Picking Information'!B210</f>
        <v>0</v>
      </c>
      <c r="C207" s="457"/>
      <c r="D207">
        <f>IF($B207="1",'Alpha Ejection Calcs'!M207,IF('Alpha Ejection Compiler'!$B207="2",'Alpha Ejection Calcs'!AO207,IF($B207="3",'Alpha Ejection Calcs'!BM207,IF($B207="4",'Alpha Ejection Calcs'!CJ207,-1))))</f>
        <v>-1</v>
      </c>
      <c r="E207">
        <f>IF($B207="1",'Alpha Ejection Calcs'!S207,IF('Alpha Ejection Compiler'!$B207="2",'Alpha Ejection Calcs'!AP207,IF($B207="3",'Alpha Ejection Calcs'!BK207,IF($B207="4",'Alpha Ejection Calcs'!CH207,-1))))</f>
        <v>-1</v>
      </c>
      <c r="F207"/>
      <c r="G207" s="459">
        <f t="shared" si="12"/>
        <v>-3.2000000000000001E-12</v>
      </c>
      <c r="H207">
        <f>IF($B207="1",'Alpha Ejection Calcs'!T207,IF('Alpha Ejection Compiler'!$B207="2",'Alpha Ejection Calcs'!AQ207,IF($B207="3",'Alpha Ejection Calcs'!BN207,IF($B207="4",'Alpha Ejection Calcs'!CL207,-1))))</f>
        <v>-1</v>
      </c>
      <c r="I207">
        <f>IF($B207="1",'Alpha Ejection Calcs'!U207,IF('Alpha Ejection Compiler'!$B207="2",'Alpha Ejection Calcs'!AR207,IF($B207="3",'Alpha Ejection Calcs'!BO207,IF($B207="4",'Alpha Ejection Calcs'!CM207,-1))))</f>
        <v>-1</v>
      </c>
      <c r="J207">
        <f>IF($B207="1",'Alpha Ejection Calcs'!V207,IF('Alpha Ejection Compiler'!$B207="2",'Alpha Ejection Calcs'!AS207,IF($B207="3",'Alpha Ejection Calcs'!BP207,IF($B207="4",'Alpha Ejection Calcs'!CN207,-1))))</f>
        <v>-1</v>
      </c>
      <c r="K207">
        <f>IF($B207="1",'Alpha Ejection Calcs'!W207,IF('Alpha Ejection Compiler'!$B207="2",'Alpha Ejection Calcs'!AT207,IF($B207="3",'Alpha Ejection Calcs'!BQ207,IF($B207="4",'Alpha Ejection Calcs'!CO207,-1))))</f>
        <v>-1</v>
      </c>
      <c r="N207" s="459">
        <f t="shared" si="13"/>
        <v>-4.6500000000000006E-12</v>
      </c>
      <c r="O207">
        <f>IF($B207="1",'Alpha Ejection Calcs'!Y207,IF('Alpha Ejection Compiler'!$B207="2",'Alpha Ejection Calcs'!AV207,IF($B207="3",'Alpha Ejection Calcs'!BS207,IF($B207="4",'Alpha Ejection Calcs'!CQ207,-1))))</f>
        <v>-1</v>
      </c>
      <c r="P207">
        <f>IF($B207="1",'Alpha Ejection Calcs'!Z207,IF('Alpha Ejection Compiler'!$B207="2",'Alpha Ejection Calcs'!AW207,IF($B207="3",'Alpha Ejection Calcs'!BT207,IF($B207="4",'Alpha Ejection Calcs'!CR207,-1))))</f>
        <v>-1</v>
      </c>
      <c r="Q207">
        <f>IF($B207="1",'Alpha Ejection Calcs'!AA207,IF('Alpha Ejection Compiler'!$B207="2",'Alpha Ejection Calcs'!AX207,IF($B207="3",'Alpha Ejection Calcs'!BU207,IF($B207="4",'Alpha Ejection Calcs'!CS207,-1))))</f>
        <v>-1</v>
      </c>
      <c r="R207">
        <f>IF($B207="1",'Alpha Ejection Calcs'!AB207,IF('Alpha Ejection Compiler'!$B207="2",'Alpha Ejection Calcs'!AY207,IF($B207="3",'Alpha Ejection Calcs'!BV207,IF($B207="4",'Alpha Ejection Calcs'!CT207,-1))))</f>
        <v>-1</v>
      </c>
      <c r="U207" s="459">
        <f t="shared" si="14"/>
        <v>-3.5299999999999997E-12</v>
      </c>
      <c r="V207">
        <f>IF($B207="1",'Alpha Ejection Calcs'!AD207,IF('Alpha Ejection Compiler'!$B207="2",'Alpha Ejection Calcs'!BA207,IF($B207="3",'Alpha Ejection Calcs'!BX207,IF($B207="4",'Alpha Ejection Calcs'!CV207,-1))))</f>
        <v>-1</v>
      </c>
      <c r="W207">
        <f>IF($B207="1",'Alpha Ejection Calcs'!AE207,IF('Alpha Ejection Compiler'!$B207="2",'Alpha Ejection Calcs'!BB207,IF($B207="3",'Alpha Ejection Calcs'!BY207,IF($B207="4",'Alpha Ejection Calcs'!CW207,-1))))</f>
        <v>-1</v>
      </c>
      <c r="X207">
        <f>IF($B207="1",'Alpha Ejection Calcs'!AF207,IF('Alpha Ejection Compiler'!$B207="2",'Alpha Ejection Calcs'!BC207,IF($B207="3",'Alpha Ejection Calcs'!BZ207,IF($B207="4",'Alpha Ejection Calcs'!CX207,-1))))</f>
        <v>-1</v>
      </c>
      <c r="Y207">
        <f>IF($B207="1",'Alpha Ejection Calcs'!AG207,IF('Alpha Ejection Compiler'!$B207="2",'Alpha Ejection Calcs'!BD207,IF($B207="3",'Alpha Ejection Calcs'!CA207,IF($B207="4",'Alpha Ejection Calcs'!CY207,-1))))</f>
        <v>-1</v>
      </c>
      <c r="AB207" s="459">
        <f t="shared" si="15"/>
        <v>-4.2499999999999999E-12</v>
      </c>
      <c r="AC207">
        <f>IF($B207="1",'Alpha Ejection Calcs'!AI207,IF('Alpha Ejection Compiler'!$B207="2",'Alpha Ejection Calcs'!BF207,IF($B207="3",'Alpha Ejection Calcs'!CC207,IF($B207="4",'Alpha Ejection Calcs'!DA207,-1))))</f>
        <v>-1</v>
      </c>
      <c r="AD207">
        <f>IF($B207="1",'Alpha Ejection Calcs'!AJ207,IF('Alpha Ejection Compiler'!$B207="2",'Alpha Ejection Calcs'!BG207,IF($B207="3",'Alpha Ejection Calcs'!CD207,IF($B207="4",'Alpha Ejection Calcs'!DB207,-1))))</f>
        <v>-1</v>
      </c>
      <c r="AE207">
        <f>IF($B207="1",'Alpha Ejection Calcs'!AK207,IF('Alpha Ejection Compiler'!$B207="2",'Alpha Ejection Calcs'!BH207,IF($B207="3",'Alpha Ejection Calcs'!CE207,IF($B207="4",'Alpha Ejection Calcs'!DC207,-1))))</f>
        <v>-1</v>
      </c>
      <c r="AF207">
        <f>IF($B207="1",'Alpha Ejection Calcs'!AL207,IF('Alpha Ejection Compiler'!$B207="2",'Alpha Ejection Calcs'!BI207,IF($B207="3",'Alpha Ejection Calcs'!CF207,IF($B207="4",'Alpha Ejection Calcs'!DD207,-1))))</f>
        <v>-1</v>
      </c>
    </row>
    <row r="208" spans="1:32">
      <c r="A208">
        <f>'Picking Information'!E211</f>
        <v>0</v>
      </c>
      <c r="B208" s="457">
        <f>'Picking Information'!B211</f>
        <v>0</v>
      </c>
      <c r="C208" s="457"/>
      <c r="D208">
        <f>IF($B208="1",'Alpha Ejection Calcs'!M208,IF('Alpha Ejection Compiler'!$B208="2",'Alpha Ejection Calcs'!AO208,IF($B208="3",'Alpha Ejection Calcs'!BM208,IF($B208="4",'Alpha Ejection Calcs'!CJ208,-1))))</f>
        <v>-1</v>
      </c>
      <c r="E208">
        <f>IF($B208="1",'Alpha Ejection Calcs'!S208,IF('Alpha Ejection Compiler'!$B208="2",'Alpha Ejection Calcs'!AP208,IF($B208="3",'Alpha Ejection Calcs'!BK208,IF($B208="4",'Alpha Ejection Calcs'!CH208,-1))))</f>
        <v>-1</v>
      </c>
      <c r="F208"/>
      <c r="G208" s="459">
        <f t="shared" si="12"/>
        <v>-3.2000000000000001E-12</v>
      </c>
      <c r="H208">
        <f>IF($B208="1",'Alpha Ejection Calcs'!T208,IF('Alpha Ejection Compiler'!$B208="2",'Alpha Ejection Calcs'!AQ208,IF($B208="3",'Alpha Ejection Calcs'!BN208,IF($B208="4",'Alpha Ejection Calcs'!CL208,-1))))</f>
        <v>-1</v>
      </c>
      <c r="I208">
        <f>IF($B208="1",'Alpha Ejection Calcs'!U208,IF('Alpha Ejection Compiler'!$B208="2",'Alpha Ejection Calcs'!AR208,IF($B208="3",'Alpha Ejection Calcs'!BO208,IF($B208="4",'Alpha Ejection Calcs'!CM208,-1))))</f>
        <v>-1</v>
      </c>
      <c r="J208">
        <f>IF($B208="1",'Alpha Ejection Calcs'!V208,IF('Alpha Ejection Compiler'!$B208="2",'Alpha Ejection Calcs'!AS208,IF($B208="3",'Alpha Ejection Calcs'!BP208,IF($B208="4",'Alpha Ejection Calcs'!CN208,-1))))</f>
        <v>-1</v>
      </c>
      <c r="K208">
        <f>IF($B208="1",'Alpha Ejection Calcs'!W208,IF('Alpha Ejection Compiler'!$B208="2",'Alpha Ejection Calcs'!AT208,IF($B208="3",'Alpha Ejection Calcs'!BQ208,IF($B208="4",'Alpha Ejection Calcs'!CO208,-1))))</f>
        <v>-1</v>
      </c>
      <c r="N208" s="459">
        <f t="shared" si="13"/>
        <v>-4.6500000000000006E-12</v>
      </c>
      <c r="O208">
        <f>IF($B208="1",'Alpha Ejection Calcs'!Y208,IF('Alpha Ejection Compiler'!$B208="2",'Alpha Ejection Calcs'!AV208,IF($B208="3",'Alpha Ejection Calcs'!BS208,IF($B208="4",'Alpha Ejection Calcs'!CQ208,-1))))</f>
        <v>-1</v>
      </c>
      <c r="P208">
        <f>IF($B208="1",'Alpha Ejection Calcs'!Z208,IF('Alpha Ejection Compiler'!$B208="2",'Alpha Ejection Calcs'!AW208,IF($B208="3",'Alpha Ejection Calcs'!BT208,IF($B208="4",'Alpha Ejection Calcs'!CR208,-1))))</f>
        <v>-1</v>
      </c>
      <c r="Q208">
        <f>IF($B208="1",'Alpha Ejection Calcs'!AA208,IF('Alpha Ejection Compiler'!$B208="2",'Alpha Ejection Calcs'!AX208,IF($B208="3",'Alpha Ejection Calcs'!BU208,IF($B208="4",'Alpha Ejection Calcs'!CS208,-1))))</f>
        <v>-1</v>
      </c>
      <c r="R208">
        <f>IF($B208="1",'Alpha Ejection Calcs'!AB208,IF('Alpha Ejection Compiler'!$B208="2",'Alpha Ejection Calcs'!AY208,IF($B208="3",'Alpha Ejection Calcs'!BV208,IF($B208="4",'Alpha Ejection Calcs'!CT208,-1))))</f>
        <v>-1</v>
      </c>
      <c r="U208" s="459">
        <f t="shared" si="14"/>
        <v>-3.5299999999999997E-12</v>
      </c>
      <c r="V208">
        <f>IF($B208="1",'Alpha Ejection Calcs'!AD208,IF('Alpha Ejection Compiler'!$B208="2",'Alpha Ejection Calcs'!BA208,IF($B208="3",'Alpha Ejection Calcs'!BX208,IF($B208="4",'Alpha Ejection Calcs'!CV208,-1))))</f>
        <v>-1</v>
      </c>
      <c r="W208">
        <f>IF($B208="1",'Alpha Ejection Calcs'!AE208,IF('Alpha Ejection Compiler'!$B208="2",'Alpha Ejection Calcs'!BB208,IF($B208="3",'Alpha Ejection Calcs'!BY208,IF($B208="4",'Alpha Ejection Calcs'!CW208,-1))))</f>
        <v>-1</v>
      </c>
      <c r="X208">
        <f>IF($B208="1",'Alpha Ejection Calcs'!AF208,IF('Alpha Ejection Compiler'!$B208="2",'Alpha Ejection Calcs'!BC208,IF($B208="3",'Alpha Ejection Calcs'!BZ208,IF($B208="4",'Alpha Ejection Calcs'!CX208,-1))))</f>
        <v>-1</v>
      </c>
      <c r="Y208">
        <f>IF($B208="1",'Alpha Ejection Calcs'!AG208,IF('Alpha Ejection Compiler'!$B208="2",'Alpha Ejection Calcs'!BD208,IF($B208="3",'Alpha Ejection Calcs'!CA208,IF($B208="4",'Alpha Ejection Calcs'!CY208,-1))))</f>
        <v>-1</v>
      </c>
      <c r="AB208" s="459">
        <f t="shared" si="15"/>
        <v>-4.2499999999999999E-12</v>
      </c>
      <c r="AC208">
        <f>IF($B208="1",'Alpha Ejection Calcs'!AI208,IF('Alpha Ejection Compiler'!$B208="2",'Alpha Ejection Calcs'!BF208,IF($B208="3",'Alpha Ejection Calcs'!CC208,IF($B208="4",'Alpha Ejection Calcs'!DA208,-1))))</f>
        <v>-1</v>
      </c>
      <c r="AD208">
        <f>IF($B208="1",'Alpha Ejection Calcs'!AJ208,IF('Alpha Ejection Compiler'!$B208="2",'Alpha Ejection Calcs'!BG208,IF($B208="3",'Alpha Ejection Calcs'!CD208,IF($B208="4",'Alpha Ejection Calcs'!DB208,-1))))</f>
        <v>-1</v>
      </c>
      <c r="AE208">
        <f>IF($B208="1",'Alpha Ejection Calcs'!AK208,IF('Alpha Ejection Compiler'!$B208="2",'Alpha Ejection Calcs'!BH208,IF($B208="3",'Alpha Ejection Calcs'!CE208,IF($B208="4",'Alpha Ejection Calcs'!DC208,-1))))</f>
        <v>-1</v>
      </c>
      <c r="AF208">
        <f>IF($B208="1",'Alpha Ejection Calcs'!AL208,IF('Alpha Ejection Compiler'!$B208="2",'Alpha Ejection Calcs'!BI208,IF($B208="3",'Alpha Ejection Calcs'!CF208,IF($B208="4",'Alpha Ejection Calcs'!DD208,-1))))</f>
        <v>-1</v>
      </c>
    </row>
    <row r="209" spans="1:32">
      <c r="A209">
        <f>'Picking Information'!E212</f>
        <v>0</v>
      </c>
      <c r="B209" s="457">
        <f>'Picking Information'!B212</f>
        <v>0</v>
      </c>
      <c r="C209" s="457"/>
      <c r="D209">
        <f>IF($B209="1",'Alpha Ejection Calcs'!M209,IF('Alpha Ejection Compiler'!$B209="2",'Alpha Ejection Calcs'!AO209,IF($B209="3",'Alpha Ejection Calcs'!BM209,IF($B209="4",'Alpha Ejection Calcs'!CJ209,-1))))</f>
        <v>-1</v>
      </c>
      <c r="E209">
        <f>IF($B209="1",'Alpha Ejection Calcs'!S209,IF('Alpha Ejection Compiler'!$B209="2",'Alpha Ejection Calcs'!AP209,IF($B209="3",'Alpha Ejection Calcs'!BK209,IF($B209="4",'Alpha Ejection Calcs'!CH209,-1))))</f>
        <v>-1</v>
      </c>
      <c r="F209"/>
      <c r="G209" s="459">
        <f t="shared" si="12"/>
        <v>-3.2000000000000001E-12</v>
      </c>
      <c r="H209">
        <f>IF($B209="1",'Alpha Ejection Calcs'!T209,IF('Alpha Ejection Compiler'!$B209="2",'Alpha Ejection Calcs'!AQ209,IF($B209="3",'Alpha Ejection Calcs'!BN209,IF($B209="4",'Alpha Ejection Calcs'!CL209,-1))))</f>
        <v>-1</v>
      </c>
      <c r="I209">
        <f>IF($B209="1",'Alpha Ejection Calcs'!U209,IF('Alpha Ejection Compiler'!$B209="2",'Alpha Ejection Calcs'!AR209,IF($B209="3",'Alpha Ejection Calcs'!BO209,IF($B209="4",'Alpha Ejection Calcs'!CM209,-1))))</f>
        <v>-1</v>
      </c>
      <c r="J209">
        <f>IF($B209="1",'Alpha Ejection Calcs'!V209,IF('Alpha Ejection Compiler'!$B209="2",'Alpha Ejection Calcs'!AS209,IF($B209="3",'Alpha Ejection Calcs'!BP209,IF($B209="4",'Alpha Ejection Calcs'!CN209,-1))))</f>
        <v>-1</v>
      </c>
      <c r="K209">
        <f>IF($B209="1",'Alpha Ejection Calcs'!W209,IF('Alpha Ejection Compiler'!$B209="2",'Alpha Ejection Calcs'!AT209,IF($B209="3",'Alpha Ejection Calcs'!BQ209,IF($B209="4",'Alpha Ejection Calcs'!CO209,-1))))</f>
        <v>-1</v>
      </c>
      <c r="N209" s="459">
        <f t="shared" si="13"/>
        <v>-4.6500000000000006E-12</v>
      </c>
      <c r="O209">
        <f>IF($B209="1",'Alpha Ejection Calcs'!Y209,IF('Alpha Ejection Compiler'!$B209="2",'Alpha Ejection Calcs'!AV209,IF($B209="3",'Alpha Ejection Calcs'!BS209,IF($B209="4",'Alpha Ejection Calcs'!CQ209,-1))))</f>
        <v>-1</v>
      </c>
      <c r="P209">
        <f>IF($B209="1",'Alpha Ejection Calcs'!Z209,IF('Alpha Ejection Compiler'!$B209="2",'Alpha Ejection Calcs'!AW209,IF($B209="3",'Alpha Ejection Calcs'!BT209,IF($B209="4",'Alpha Ejection Calcs'!CR209,-1))))</f>
        <v>-1</v>
      </c>
      <c r="Q209">
        <f>IF($B209="1",'Alpha Ejection Calcs'!AA209,IF('Alpha Ejection Compiler'!$B209="2",'Alpha Ejection Calcs'!AX209,IF($B209="3",'Alpha Ejection Calcs'!BU209,IF($B209="4",'Alpha Ejection Calcs'!CS209,-1))))</f>
        <v>-1</v>
      </c>
      <c r="R209">
        <f>IF($B209="1",'Alpha Ejection Calcs'!AB209,IF('Alpha Ejection Compiler'!$B209="2",'Alpha Ejection Calcs'!AY209,IF($B209="3",'Alpha Ejection Calcs'!BV209,IF($B209="4",'Alpha Ejection Calcs'!CT209,-1))))</f>
        <v>-1</v>
      </c>
      <c r="U209" s="459">
        <f t="shared" si="14"/>
        <v>-3.5299999999999997E-12</v>
      </c>
      <c r="V209">
        <f>IF($B209="1",'Alpha Ejection Calcs'!AD209,IF('Alpha Ejection Compiler'!$B209="2",'Alpha Ejection Calcs'!BA209,IF($B209="3",'Alpha Ejection Calcs'!BX209,IF($B209="4",'Alpha Ejection Calcs'!CV209,-1))))</f>
        <v>-1</v>
      </c>
      <c r="W209">
        <f>IF($B209="1",'Alpha Ejection Calcs'!AE209,IF('Alpha Ejection Compiler'!$B209="2",'Alpha Ejection Calcs'!BB209,IF($B209="3",'Alpha Ejection Calcs'!BY209,IF($B209="4",'Alpha Ejection Calcs'!CW209,-1))))</f>
        <v>-1</v>
      </c>
      <c r="X209">
        <f>IF($B209="1",'Alpha Ejection Calcs'!AF209,IF('Alpha Ejection Compiler'!$B209="2",'Alpha Ejection Calcs'!BC209,IF($B209="3",'Alpha Ejection Calcs'!BZ209,IF($B209="4",'Alpha Ejection Calcs'!CX209,-1))))</f>
        <v>-1</v>
      </c>
      <c r="Y209">
        <f>IF($B209="1",'Alpha Ejection Calcs'!AG209,IF('Alpha Ejection Compiler'!$B209="2",'Alpha Ejection Calcs'!BD209,IF($B209="3",'Alpha Ejection Calcs'!CA209,IF($B209="4",'Alpha Ejection Calcs'!CY209,-1))))</f>
        <v>-1</v>
      </c>
      <c r="AB209" s="459">
        <f t="shared" si="15"/>
        <v>-4.2499999999999999E-12</v>
      </c>
      <c r="AC209">
        <f>IF($B209="1",'Alpha Ejection Calcs'!AI209,IF('Alpha Ejection Compiler'!$B209="2",'Alpha Ejection Calcs'!BF209,IF($B209="3",'Alpha Ejection Calcs'!CC209,IF($B209="4",'Alpha Ejection Calcs'!DA209,-1))))</f>
        <v>-1</v>
      </c>
      <c r="AD209">
        <f>IF($B209="1",'Alpha Ejection Calcs'!AJ209,IF('Alpha Ejection Compiler'!$B209="2",'Alpha Ejection Calcs'!BG209,IF($B209="3",'Alpha Ejection Calcs'!CD209,IF($B209="4",'Alpha Ejection Calcs'!DB209,-1))))</f>
        <v>-1</v>
      </c>
      <c r="AE209">
        <f>IF($B209="1",'Alpha Ejection Calcs'!AK209,IF('Alpha Ejection Compiler'!$B209="2",'Alpha Ejection Calcs'!BH209,IF($B209="3",'Alpha Ejection Calcs'!CE209,IF($B209="4",'Alpha Ejection Calcs'!DC209,-1))))</f>
        <v>-1</v>
      </c>
      <c r="AF209">
        <f>IF($B209="1",'Alpha Ejection Calcs'!AL209,IF('Alpha Ejection Compiler'!$B209="2",'Alpha Ejection Calcs'!BI209,IF($B209="3",'Alpha Ejection Calcs'!CF209,IF($B209="4",'Alpha Ejection Calcs'!DD209,-1))))</f>
        <v>-1</v>
      </c>
    </row>
    <row r="210" spans="1:32">
      <c r="A210">
        <f>'Picking Information'!E213</f>
        <v>0</v>
      </c>
      <c r="B210" s="457">
        <f>'Picking Information'!B213</f>
        <v>0</v>
      </c>
      <c r="C210" s="457"/>
      <c r="D210">
        <f>IF($B210="1",'Alpha Ejection Calcs'!M210,IF('Alpha Ejection Compiler'!$B210="2",'Alpha Ejection Calcs'!AO210,IF($B210="3",'Alpha Ejection Calcs'!BM210,IF($B210="4",'Alpha Ejection Calcs'!CJ210,-1))))</f>
        <v>-1</v>
      </c>
      <c r="E210">
        <f>IF($B210="1",'Alpha Ejection Calcs'!S210,IF('Alpha Ejection Compiler'!$B210="2",'Alpha Ejection Calcs'!AP210,IF($B210="3",'Alpha Ejection Calcs'!BK210,IF($B210="4",'Alpha Ejection Calcs'!CH210,-1))))</f>
        <v>-1</v>
      </c>
      <c r="F210"/>
      <c r="G210" s="459">
        <f t="shared" si="12"/>
        <v>-3.2000000000000001E-12</v>
      </c>
      <c r="H210">
        <f>IF($B210="1",'Alpha Ejection Calcs'!T210,IF('Alpha Ejection Compiler'!$B210="2",'Alpha Ejection Calcs'!AQ210,IF($B210="3",'Alpha Ejection Calcs'!BN210,IF($B210="4",'Alpha Ejection Calcs'!CL210,-1))))</f>
        <v>-1</v>
      </c>
      <c r="I210">
        <f>IF($B210="1",'Alpha Ejection Calcs'!U210,IF('Alpha Ejection Compiler'!$B210="2",'Alpha Ejection Calcs'!AR210,IF($B210="3",'Alpha Ejection Calcs'!BO210,IF($B210="4",'Alpha Ejection Calcs'!CM210,-1))))</f>
        <v>-1</v>
      </c>
      <c r="J210">
        <f>IF($B210="1",'Alpha Ejection Calcs'!V210,IF('Alpha Ejection Compiler'!$B210="2",'Alpha Ejection Calcs'!AS210,IF($B210="3",'Alpha Ejection Calcs'!BP210,IF($B210="4",'Alpha Ejection Calcs'!CN210,-1))))</f>
        <v>-1</v>
      </c>
      <c r="K210">
        <f>IF($B210="1",'Alpha Ejection Calcs'!W210,IF('Alpha Ejection Compiler'!$B210="2",'Alpha Ejection Calcs'!AT210,IF($B210="3",'Alpha Ejection Calcs'!BQ210,IF($B210="4",'Alpha Ejection Calcs'!CO210,-1))))</f>
        <v>-1</v>
      </c>
      <c r="N210" s="459">
        <f t="shared" si="13"/>
        <v>-4.6500000000000006E-12</v>
      </c>
      <c r="O210">
        <f>IF($B210="1",'Alpha Ejection Calcs'!Y210,IF('Alpha Ejection Compiler'!$B210="2",'Alpha Ejection Calcs'!AV210,IF($B210="3",'Alpha Ejection Calcs'!BS210,IF($B210="4",'Alpha Ejection Calcs'!CQ210,-1))))</f>
        <v>-1</v>
      </c>
      <c r="P210">
        <f>IF($B210="1",'Alpha Ejection Calcs'!Z210,IF('Alpha Ejection Compiler'!$B210="2",'Alpha Ejection Calcs'!AW210,IF($B210="3",'Alpha Ejection Calcs'!BT210,IF($B210="4",'Alpha Ejection Calcs'!CR210,-1))))</f>
        <v>-1</v>
      </c>
      <c r="Q210">
        <f>IF($B210="1",'Alpha Ejection Calcs'!AA210,IF('Alpha Ejection Compiler'!$B210="2",'Alpha Ejection Calcs'!AX210,IF($B210="3",'Alpha Ejection Calcs'!BU210,IF($B210="4",'Alpha Ejection Calcs'!CS210,-1))))</f>
        <v>-1</v>
      </c>
      <c r="R210">
        <f>IF($B210="1",'Alpha Ejection Calcs'!AB210,IF('Alpha Ejection Compiler'!$B210="2",'Alpha Ejection Calcs'!AY210,IF($B210="3",'Alpha Ejection Calcs'!BV210,IF($B210="4",'Alpha Ejection Calcs'!CT210,-1))))</f>
        <v>-1</v>
      </c>
      <c r="U210" s="459">
        <f t="shared" si="14"/>
        <v>-3.5299999999999997E-12</v>
      </c>
      <c r="V210">
        <f>IF($B210="1",'Alpha Ejection Calcs'!AD210,IF('Alpha Ejection Compiler'!$B210="2",'Alpha Ejection Calcs'!BA210,IF($B210="3",'Alpha Ejection Calcs'!BX210,IF($B210="4",'Alpha Ejection Calcs'!CV210,-1))))</f>
        <v>-1</v>
      </c>
      <c r="W210">
        <f>IF($B210="1",'Alpha Ejection Calcs'!AE210,IF('Alpha Ejection Compiler'!$B210="2",'Alpha Ejection Calcs'!BB210,IF($B210="3",'Alpha Ejection Calcs'!BY210,IF($B210="4",'Alpha Ejection Calcs'!CW210,-1))))</f>
        <v>-1</v>
      </c>
      <c r="X210">
        <f>IF($B210="1",'Alpha Ejection Calcs'!AF210,IF('Alpha Ejection Compiler'!$B210="2",'Alpha Ejection Calcs'!BC210,IF($B210="3",'Alpha Ejection Calcs'!BZ210,IF($B210="4",'Alpha Ejection Calcs'!CX210,-1))))</f>
        <v>-1</v>
      </c>
      <c r="Y210">
        <f>IF($B210="1",'Alpha Ejection Calcs'!AG210,IF('Alpha Ejection Compiler'!$B210="2",'Alpha Ejection Calcs'!BD210,IF($B210="3",'Alpha Ejection Calcs'!CA210,IF($B210="4",'Alpha Ejection Calcs'!CY210,-1))))</f>
        <v>-1</v>
      </c>
      <c r="AB210" s="459">
        <f t="shared" si="15"/>
        <v>-4.2499999999999999E-12</v>
      </c>
      <c r="AC210">
        <f>IF($B210="1",'Alpha Ejection Calcs'!AI210,IF('Alpha Ejection Compiler'!$B210="2",'Alpha Ejection Calcs'!BF210,IF($B210="3",'Alpha Ejection Calcs'!CC210,IF($B210="4",'Alpha Ejection Calcs'!DA210,-1))))</f>
        <v>-1</v>
      </c>
      <c r="AD210">
        <f>IF($B210="1",'Alpha Ejection Calcs'!AJ210,IF('Alpha Ejection Compiler'!$B210="2",'Alpha Ejection Calcs'!BG210,IF($B210="3",'Alpha Ejection Calcs'!CD210,IF($B210="4",'Alpha Ejection Calcs'!DB210,-1))))</f>
        <v>-1</v>
      </c>
      <c r="AE210">
        <f>IF($B210="1",'Alpha Ejection Calcs'!AK210,IF('Alpha Ejection Compiler'!$B210="2",'Alpha Ejection Calcs'!BH210,IF($B210="3",'Alpha Ejection Calcs'!CE210,IF($B210="4",'Alpha Ejection Calcs'!DC210,-1))))</f>
        <v>-1</v>
      </c>
      <c r="AF210">
        <f>IF($B210="1",'Alpha Ejection Calcs'!AL210,IF('Alpha Ejection Compiler'!$B210="2",'Alpha Ejection Calcs'!BI210,IF($B210="3",'Alpha Ejection Calcs'!CF210,IF($B210="4",'Alpha Ejection Calcs'!DD210,-1))))</f>
        <v>-1</v>
      </c>
    </row>
    <row r="211" spans="1:32">
      <c r="A211">
        <f>'Picking Information'!E214</f>
        <v>0</v>
      </c>
      <c r="B211" s="457">
        <f>'Picking Information'!B214</f>
        <v>0</v>
      </c>
      <c r="C211" s="457"/>
      <c r="D211">
        <f>IF($B211="1",'Alpha Ejection Calcs'!M211,IF('Alpha Ejection Compiler'!$B211="2",'Alpha Ejection Calcs'!AO211,IF($B211="3",'Alpha Ejection Calcs'!BM211,IF($B211="4",'Alpha Ejection Calcs'!CJ211,-1))))</f>
        <v>-1</v>
      </c>
      <c r="E211">
        <f>IF($B211="1",'Alpha Ejection Calcs'!S211,IF('Alpha Ejection Compiler'!$B211="2",'Alpha Ejection Calcs'!AP211,IF($B211="3",'Alpha Ejection Calcs'!BK211,IF($B211="4",'Alpha Ejection Calcs'!CH211,-1))))</f>
        <v>-1</v>
      </c>
      <c r="F211"/>
      <c r="G211" s="459">
        <f t="shared" si="12"/>
        <v>-3.2000000000000001E-12</v>
      </c>
      <c r="H211">
        <f>IF($B211="1",'Alpha Ejection Calcs'!T211,IF('Alpha Ejection Compiler'!$B211="2",'Alpha Ejection Calcs'!AQ211,IF($B211="3",'Alpha Ejection Calcs'!BN211,IF($B211="4",'Alpha Ejection Calcs'!CL211,-1))))</f>
        <v>-1</v>
      </c>
      <c r="I211">
        <f>IF($B211="1",'Alpha Ejection Calcs'!U211,IF('Alpha Ejection Compiler'!$B211="2",'Alpha Ejection Calcs'!AR211,IF($B211="3",'Alpha Ejection Calcs'!BO211,IF($B211="4",'Alpha Ejection Calcs'!CM211,-1))))</f>
        <v>-1</v>
      </c>
      <c r="J211">
        <f>IF($B211="1",'Alpha Ejection Calcs'!V211,IF('Alpha Ejection Compiler'!$B211="2",'Alpha Ejection Calcs'!AS211,IF($B211="3",'Alpha Ejection Calcs'!BP211,IF($B211="4",'Alpha Ejection Calcs'!CN211,-1))))</f>
        <v>-1</v>
      </c>
      <c r="K211">
        <f>IF($B211="1",'Alpha Ejection Calcs'!W211,IF('Alpha Ejection Compiler'!$B211="2",'Alpha Ejection Calcs'!AT211,IF($B211="3",'Alpha Ejection Calcs'!BQ211,IF($B211="4",'Alpha Ejection Calcs'!CO211,-1))))</f>
        <v>-1</v>
      </c>
      <c r="N211" s="459">
        <f t="shared" si="13"/>
        <v>-4.6500000000000006E-12</v>
      </c>
      <c r="O211">
        <f>IF($B211="1",'Alpha Ejection Calcs'!Y211,IF('Alpha Ejection Compiler'!$B211="2",'Alpha Ejection Calcs'!AV211,IF($B211="3",'Alpha Ejection Calcs'!BS211,IF($B211="4",'Alpha Ejection Calcs'!CQ211,-1))))</f>
        <v>-1</v>
      </c>
      <c r="P211">
        <f>IF($B211="1",'Alpha Ejection Calcs'!Z211,IF('Alpha Ejection Compiler'!$B211="2",'Alpha Ejection Calcs'!AW211,IF($B211="3",'Alpha Ejection Calcs'!BT211,IF($B211="4",'Alpha Ejection Calcs'!CR211,-1))))</f>
        <v>-1</v>
      </c>
      <c r="Q211">
        <f>IF($B211="1",'Alpha Ejection Calcs'!AA211,IF('Alpha Ejection Compiler'!$B211="2",'Alpha Ejection Calcs'!AX211,IF($B211="3",'Alpha Ejection Calcs'!BU211,IF($B211="4",'Alpha Ejection Calcs'!CS211,-1))))</f>
        <v>-1</v>
      </c>
      <c r="R211">
        <f>IF($B211="1",'Alpha Ejection Calcs'!AB211,IF('Alpha Ejection Compiler'!$B211="2",'Alpha Ejection Calcs'!AY211,IF($B211="3",'Alpha Ejection Calcs'!BV211,IF($B211="4",'Alpha Ejection Calcs'!CT211,-1))))</f>
        <v>-1</v>
      </c>
      <c r="U211" s="459">
        <f t="shared" si="14"/>
        <v>-3.5299999999999997E-12</v>
      </c>
      <c r="V211">
        <f>IF($B211="1",'Alpha Ejection Calcs'!AD211,IF('Alpha Ejection Compiler'!$B211="2",'Alpha Ejection Calcs'!BA211,IF($B211="3",'Alpha Ejection Calcs'!BX211,IF($B211="4",'Alpha Ejection Calcs'!CV211,-1))))</f>
        <v>-1</v>
      </c>
      <c r="W211">
        <f>IF($B211="1",'Alpha Ejection Calcs'!AE211,IF('Alpha Ejection Compiler'!$B211="2",'Alpha Ejection Calcs'!BB211,IF($B211="3",'Alpha Ejection Calcs'!BY211,IF($B211="4",'Alpha Ejection Calcs'!CW211,-1))))</f>
        <v>-1</v>
      </c>
      <c r="X211">
        <f>IF($B211="1",'Alpha Ejection Calcs'!AF211,IF('Alpha Ejection Compiler'!$B211="2",'Alpha Ejection Calcs'!BC211,IF($B211="3",'Alpha Ejection Calcs'!BZ211,IF($B211="4",'Alpha Ejection Calcs'!CX211,-1))))</f>
        <v>-1</v>
      </c>
      <c r="Y211">
        <f>IF($B211="1",'Alpha Ejection Calcs'!AG211,IF('Alpha Ejection Compiler'!$B211="2",'Alpha Ejection Calcs'!BD211,IF($B211="3",'Alpha Ejection Calcs'!CA211,IF($B211="4",'Alpha Ejection Calcs'!CY211,-1))))</f>
        <v>-1</v>
      </c>
      <c r="AB211" s="459">
        <f t="shared" si="15"/>
        <v>-4.2499999999999999E-12</v>
      </c>
      <c r="AC211">
        <f>IF($B211="1",'Alpha Ejection Calcs'!AI211,IF('Alpha Ejection Compiler'!$B211="2",'Alpha Ejection Calcs'!BF211,IF($B211="3",'Alpha Ejection Calcs'!CC211,IF($B211="4",'Alpha Ejection Calcs'!DA211,-1))))</f>
        <v>-1</v>
      </c>
      <c r="AD211">
        <f>IF($B211="1",'Alpha Ejection Calcs'!AJ211,IF('Alpha Ejection Compiler'!$B211="2",'Alpha Ejection Calcs'!BG211,IF($B211="3",'Alpha Ejection Calcs'!CD211,IF($B211="4",'Alpha Ejection Calcs'!DB211,-1))))</f>
        <v>-1</v>
      </c>
      <c r="AE211">
        <f>IF($B211="1",'Alpha Ejection Calcs'!AK211,IF('Alpha Ejection Compiler'!$B211="2",'Alpha Ejection Calcs'!BH211,IF($B211="3",'Alpha Ejection Calcs'!CE211,IF($B211="4",'Alpha Ejection Calcs'!DC211,-1))))</f>
        <v>-1</v>
      </c>
      <c r="AF211">
        <f>IF($B211="1",'Alpha Ejection Calcs'!AL211,IF('Alpha Ejection Compiler'!$B211="2",'Alpha Ejection Calcs'!BI211,IF($B211="3",'Alpha Ejection Calcs'!CF211,IF($B211="4",'Alpha Ejection Calcs'!DD211,-1))))</f>
        <v>-1</v>
      </c>
    </row>
    <row r="212" spans="1:32">
      <c r="A212">
        <f>'Picking Information'!E215</f>
        <v>0</v>
      </c>
      <c r="B212" s="457">
        <f>'Picking Information'!B215</f>
        <v>0</v>
      </c>
      <c r="C212" s="457"/>
      <c r="D212">
        <f>IF($B212="1",'Alpha Ejection Calcs'!M212,IF('Alpha Ejection Compiler'!$B212="2",'Alpha Ejection Calcs'!AO212,IF($B212="3",'Alpha Ejection Calcs'!BM212,IF($B212="4",'Alpha Ejection Calcs'!CJ212,-1))))</f>
        <v>-1</v>
      </c>
      <c r="E212">
        <f>IF($B212="1",'Alpha Ejection Calcs'!S212,IF('Alpha Ejection Compiler'!$B212="2",'Alpha Ejection Calcs'!AP212,IF($B212="3",'Alpha Ejection Calcs'!BK212,IF($B212="4",'Alpha Ejection Calcs'!CH212,-1))))</f>
        <v>-1</v>
      </c>
      <c r="F212"/>
      <c r="G212" s="459">
        <f t="shared" si="12"/>
        <v>-3.2000000000000001E-12</v>
      </c>
      <c r="H212">
        <f>IF($B212="1",'Alpha Ejection Calcs'!T212,IF('Alpha Ejection Compiler'!$B212="2",'Alpha Ejection Calcs'!AQ212,IF($B212="3",'Alpha Ejection Calcs'!BN212,IF($B212="4",'Alpha Ejection Calcs'!CL212,-1))))</f>
        <v>-1</v>
      </c>
      <c r="I212">
        <f>IF($B212="1",'Alpha Ejection Calcs'!U212,IF('Alpha Ejection Compiler'!$B212="2",'Alpha Ejection Calcs'!AR212,IF($B212="3",'Alpha Ejection Calcs'!BO212,IF($B212="4",'Alpha Ejection Calcs'!CM212,-1))))</f>
        <v>-1</v>
      </c>
      <c r="J212">
        <f>IF($B212="1",'Alpha Ejection Calcs'!V212,IF('Alpha Ejection Compiler'!$B212="2",'Alpha Ejection Calcs'!AS212,IF($B212="3",'Alpha Ejection Calcs'!BP212,IF($B212="4",'Alpha Ejection Calcs'!CN212,-1))))</f>
        <v>-1</v>
      </c>
      <c r="K212">
        <f>IF($B212="1",'Alpha Ejection Calcs'!W212,IF('Alpha Ejection Compiler'!$B212="2",'Alpha Ejection Calcs'!AT212,IF($B212="3",'Alpha Ejection Calcs'!BQ212,IF($B212="4",'Alpha Ejection Calcs'!CO212,-1))))</f>
        <v>-1</v>
      </c>
      <c r="N212" s="459">
        <f t="shared" si="13"/>
        <v>-4.6500000000000006E-12</v>
      </c>
      <c r="O212">
        <f>IF($B212="1",'Alpha Ejection Calcs'!Y212,IF('Alpha Ejection Compiler'!$B212="2",'Alpha Ejection Calcs'!AV212,IF($B212="3",'Alpha Ejection Calcs'!BS212,IF($B212="4",'Alpha Ejection Calcs'!CQ212,-1))))</f>
        <v>-1</v>
      </c>
      <c r="P212">
        <f>IF($B212="1",'Alpha Ejection Calcs'!Z212,IF('Alpha Ejection Compiler'!$B212="2",'Alpha Ejection Calcs'!AW212,IF($B212="3",'Alpha Ejection Calcs'!BT212,IF($B212="4",'Alpha Ejection Calcs'!CR212,-1))))</f>
        <v>-1</v>
      </c>
      <c r="Q212">
        <f>IF($B212="1",'Alpha Ejection Calcs'!AA212,IF('Alpha Ejection Compiler'!$B212="2",'Alpha Ejection Calcs'!AX212,IF($B212="3",'Alpha Ejection Calcs'!BU212,IF($B212="4",'Alpha Ejection Calcs'!CS212,-1))))</f>
        <v>-1</v>
      </c>
      <c r="R212">
        <f>IF($B212="1",'Alpha Ejection Calcs'!AB212,IF('Alpha Ejection Compiler'!$B212="2",'Alpha Ejection Calcs'!AY212,IF($B212="3",'Alpha Ejection Calcs'!BV212,IF($B212="4",'Alpha Ejection Calcs'!CT212,-1))))</f>
        <v>-1</v>
      </c>
      <c r="U212" s="459">
        <f t="shared" si="14"/>
        <v>-3.5299999999999997E-12</v>
      </c>
      <c r="V212">
        <f>IF($B212="1",'Alpha Ejection Calcs'!AD212,IF('Alpha Ejection Compiler'!$B212="2",'Alpha Ejection Calcs'!BA212,IF($B212="3",'Alpha Ejection Calcs'!BX212,IF($B212="4",'Alpha Ejection Calcs'!CV212,-1))))</f>
        <v>-1</v>
      </c>
      <c r="W212">
        <f>IF($B212="1",'Alpha Ejection Calcs'!AE212,IF('Alpha Ejection Compiler'!$B212="2",'Alpha Ejection Calcs'!BB212,IF($B212="3",'Alpha Ejection Calcs'!BY212,IF($B212="4",'Alpha Ejection Calcs'!CW212,-1))))</f>
        <v>-1</v>
      </c>
      <c r="X212">
        <f>IF($B212="1",'Alpha Ejection Calcs'!AF212,IF('Alpha Ejection Compiler'!$B212="2",'Alpha Ejection Calcs'!BC212,IF($B212="3",'Alpha Ejection Calcs'!BZ212,IF($B212="4",'Alpha Ejection Calcs'!CX212,-1))))</f>
        <v>-1</v>
      </c>
      <c r="Y212">
        <f>IF($B212="1",'Alpha Ejection Calcs'!AG212,IF('Alpha Ejection Compiler'!$B212="2",'Alpha Ejection Calcs'!BD212,IF($B212="3",'Alpha Ejection Calcs'!CA212,IF($B212="4",'Alpha Ejection Calcs'!CY212,-1))))</f>
        <v>-1</v>
      </c>
      <c r="AB212" s="459">
        <f t="shared" si="15"/>
        <v>-4.2499999999999999E-12</v>
      </c>
      <c r="AC212">
        <f>IF($B212="1",'Alpha Ejection Calcs'!AI212,IF('Alpha Ejection Compiler'!$B212="2",'Alpha Ejection Calcs'!BF212,IF($B212="3",'Alpha Ejection Calcs'!CC212,IF($B212="4",'Alpha Ejection Calcs'!DA212,-1))))</f>
        <v>-1</v>
      </c>
      <c r="AD212">
        <f>IF($B212="1",'Alpha Ejection Calcs'!AJ212,IF('Alpha Ejection Compiler'!$B212="2",'Alpha Ejection Calcs'!BG212,IF($B212="3",'Alpha Ejection Calcs'!CD212,IF($B212="4",'Alpha Ejection Calcs'!DB212,-1))))</f>
        <v>-1</v>
      </c>
      <c r="AE212">
        <f>IF($B212="1",'Alpha Ejection Calcs'!AK212,IF('Alpha Ejection Compiler'!$B212="2",'Alpha Ejection Calcs'!BH212,IF($B212="3",'Alpha Ejection Calcs'!CE212,IF($B212="4",'Alpha Ejection Calcs'!DC212,-1))))</f>
        <v>-1</v>
      </c>
      <c r="AF212">
        <f>IF($B212="1",'Alpha Ejection Calcs'!AL212,IF('Alpha Ejection Compiler'!$B212="2",'Alpha Ejection Calcs'!BI212,IF($B212="3",'Alpha Ejection Calcs'!CF212,IF($B212="4",'Alpha Ejection Calcs'!DD212,-1))))</f>
        <v>-1</v>
      </c>
    </row>
    <row r="213" spans="1:32">
      <c r="A213">
        <f>'Picking Information'!E216</f>
        <v>0</v>
      </c>
      <c r="B213" s="457">
        <f>'Picking Information'!B216</f>
        <v>0</v>
      </c>
      <c r="C213" s="457"/>
      <c r="D213">
        <f>IF($B213="1",'Alpha Ejection Calcs'!M213,IF('Alpha Ejection Compiler'!$B213="2",'Alpha Ejection Calcs'!AO213,IF($B213="3",'Alpha Ejection Calcs'!BM213,IF($B213="4",'Alpha Ejection Calcs'!CJ213,-1))))</f>
        <v>-1</v>
      </c>
      <c r="E213">
        <f>IF($B213="1",'Alpha Ejection Calcs'!S213,IF('Alpha Ejection Compiler'!$B213="2",'Alpha Ejection Calcs'!AP213,IF($B213="3",'Alpha Ejection Calcs'!BK213,IF($B213="4",'Alpha Ejection Calcs'!CH213,-1))))</f>
        <v>-1</v>
      </c>
      <c r="F213"/>
      <c r="G213" s="459">
        <f t="shared" si="12"/>
        <v>-3.2000000000000001E-12</v>
      </c>
      <c r="H213">
        <f>IF($B213="1",'Alpha Ejection Calcs'!T213,IF('Alpha Ejection Compiler'!$B213="2",'Alpha Ejection Calcs'!AQ213,IF($B213="3",'Alpha Ejection Calcs'!BN213,IF($B213="4",'Alpha Ejection Calcs'!CL213,-1))))</f>
        <v>-1</v>
      </c>
      <c r="I213">
        <f>IF($B213="1",'Alpha Ejection Calcs'!U213,IF('Alpha Ejection Compiler'!$B213="2",'Alpha Ejection Calcs'!AR213,IF($B213="3",'Alpha Ejection Calcs'!BO213,IF($B213="4",'Alpha Ejection Calcs'!CM213,-1))))</f>
        <v>-1</v>
      </c>
      <c r="J213">
        <f>IF($B213="1",'Alpha Ejection Calcs'!V213,IF('Alpha Ejection Compiler'!$B213="2",'Alpha Ejection Calcs'!AS213,IF($B213="3",'Alpha Ejection Calcs'!BP213,IF($B213="4",'Alpha Ejection Calcs'!CN213,-1))))</f>
        <v>-1</v>
      </c>
      <c r="K213">
        <f>IF($B213="1",'Alpha Ejection Calcs'!W213,IF('Alpha Ejection Compiler'!$B213="2",'Alpha Ejection Calcs'!AT213,IF($B213="3",'Alpha Ejection Calcs'!BQ213,IF($B213="4",'Alpha Ejection Calcs'!CO213,-1))))</f>
        <v>-1</v>
      </c>
      <c r="N213" s="459">
        <f t="shared" si="13"/>
        <v>-4.6500000000000006E-12</v>
      </c>
      <c r="O213">
        <f>IF($B213="1",'Alpha Ejection Calcs'!Y213,IF('Alpha Ejection Compiler'!$B213="2",'Alpha Ejection Calcs'!AV213,IF($B213="3",'Alpha Ejection Calcs'!BS213,IF($B213="4",'Alpha Ejection Calcs'!CQ213,-1))))</f>
        <v>-1</v>
      </c>
      <c r="P213">
        <f>IF($B213="1",'Alpha Ejection Calcs'!Z213,IF('Alpha Ejection Compiler'!$B213="2",'Alpha Ejection Calcs'!AW213,IF($B213="3",'Alpha Ejection Calcs'!BT213,IF($B213="4",'Alpha Ejection Calcs'!CR213,-1))))</f>
        <v>-1</v>
      </c>
      <c r="Q213">
        <f>IF($B213="1",'Alpha Ejection Calcs'!AA213,IF('Alpha Ejection Compiler'!$B213="2",'Alpha Ejection Calcs'!AX213,IF($B213="3",'Alpha Ejection Calcs'!BU213,IF($B213="4",'Alpha Ejection Calcs'!CS213,-1))))</f>
        <v>-1</v>
      </c>
      <c r="R213">
        <f>IF($B213="1",'Alpha Ejection Calcs'!AB213,IF('Alpha Ejection Compiler'!$B213="2",'Alpha Ejection Calcs'!AY213,IF($B213="3",'Alpha Ejection Calcs'!BV213,IF($B213="4",'Alpha Ejection Calcs'!CT213,-1))))</f>
        <v>-1</v>
      </c>
      <c r="U213" s="459">
        <f t="shared" si="14"/>
        <v>-3.5299999999999997E-12</v>
      </c>
      <c r="V213">
        <f>IF($B213="1",'Alpha Ejection Calcs'!AD213,IF('Alpha Ejection Compiler'!$B213="2",'Alpha Ejection Calcs'!BA213,IF($B213="3",'Alpha Ejection Calcs'!BX213,IF($B213="4",'Alpha Ejection Calcs'!CV213,-1))))</f>
        <v>-1</v>
      </c>
      <c r="W213">
        <f>IF($B213="1",'Alpha Ejection Calcs'!AE213,IF('Alpha Ejection Compiler'!$B213="2",'Alpha Ejection Calcs'!BB213,IF($B213="3",'Alpha Ejection Calcs'!BY213,IF($B213="4",'Alpha Ejection Calcs'!CW213,-1))))</f>
        <v>-1</v>
      </c>
      <c r="X213">
        <f>IF($B213="1",'Alpha Ejection Calcs'!AF213,IF('Alpha Ejection Compiler'!$B213="2",'Alpha Ejection Calcs'!BC213,IF($B213="3",'Alpha Ejection Calcs'!BZ213,IF($B213="4",'Alpha Ejection Calcs'!CX213,-1))))</f>
        <v>-1</v>
      </c>
      <c r="Y213">
        <f>IF($B213="1",'Alpha Ejection Calcs'!AG213,IF('Alpha Ejection Compiler'!$B213="2",'Alpha Ejection Calcs'!BD213,IF($B213="3",'Alpha Ejection Calcs'!CA213,IF($B213="4",'Alpha Ejection Calcs'!CY213,-1))))</f>
        <v>-1</v>
      </c>
      <c r="AB213" s="459">
        <f t="shared" si="15"/>
        <v>-4.2499999999999999E-12</v>
      </c>
      <c r="AC213">
        <f>IF($B213="1",'Alpha Ejection Calcs'!AI213,IF('Alpha Ejection Compiler'!$B213="2",'Alpha Ejection Calcs'!BF213,IF($B213="3",'Alpha Ejection Calcs'!CC213,IF($B213="4",'Alpha Ejection Calcs'!DA213,-1))))</f>
        <v>-1</v>
      </c>
      <c r="AD213">
        <f>IF($B213="1",'Alpha Ejection Calcs'!AJ213,IF('Alpha Ejection Compiler'!$B213="2",'Alpha Ejection Calcs'!BG213,IF($B213="3",'Alpha Ejection Calcs'!CD213,IF($B213="4",'Alpha Ejection Calcs'!DB213,-1))))</f>
        <v>-1</v>
      </c>
      <c r="AE213">
        <f>IF($B213="1",'Alpha Ejection Calcs'!AK213,IF('Alpha Ejection Compiler'!$B213="2",'Alpha Ejection Calcs'!BH213,IF($B213="3",'Alpha Ejection Calcs'!CE213,IF($B213="4",'Alpha Ejection Calcs'!DC213,-1))))</f>
        <v>-1</v>
      </c>
      <c r="AF213">
        <f>IF($B213="1",'Alpha Ejection Calcs'!AL213,IF('Alpha Ejection Compiler'!$B213="2",'Alpha Ejection Calcs'!BI213,IF($B213="3",'Alpha Ejection Calcs'!CF213,IF($B213="4",'Alpha Ejection Calcs'!DD213,-1))))</f>
        <v>-1</v>
      </c>
    </row>
    <row r="214" spans="1:32">
      <c r="A214">
        <f>'Picking Information'!E217</f>
        <v>0</v>
      </c>
      <c r="B214" s="457">
        <f>'Picking Information'!B217</f>
        <v>0</v>
      </c>
      <c r="C214" s="457"/>
      <c r="D214">
        <f>IF($B214="1",'Alpha Ejection Calcs'!M214,IF('Alpha Ejection Compiler'!$B214="2",'Alpha Ejection Calcs'!AO214,IF($B214="3",'Alpha Ejection Calcs'!BM214,IF($B214="4",'Alpha Ejection Calcs'!CJ214,-1))))</f>
        <v>-1</v>
      </c>
      <c r="E214">
        <f>IF($B214="1",'Alpha Ejection Calcs'!S214,IF('Alpha Ejection Compiler'!$B214="2",'Alpha Ejection Calcs'!AP214,IF($B214="3",'Alpha Ejection Calcs'!BK214,IF($B214="4",'Alpha Ejection Calcs'!CH214,-1))))</f>
        <v>-1</v>
      </c>
      <c r="F214"/>
      <c r="G214" s="459">
        <f t="shared" si="12"/>
        <v>-3.2000000000000001E-12</v>
      </c>
      <c r="H214">
        <f>IF($B214="1",'Alpha Ejection Calcs'!T214,IF('Alpha Ejection Compiler'!$B214="2",'Alpha Ejection Calcs'!AQ214,IF($B214="3",'Alpha Ejection Calcs'!BN214,IF($B214="4",'Alpha Ejection Calcs'!CL214,-1))))</f>
        <v>-1</v>
      </c>
      <c r="I214">
        <f>IF($B214="1",'Alpha Ejection Calcs'!U214,IF('Alpha Ejection Compiler'!$B214="2",'Alpha Ejection Calcs'!AR214,IF($B214="3",'Alpha Ejection Calcs'!BO214,IF($B214="4",'Alpha Ejection Calcs'!CM214,-1))))</f>
        <v>-1</v>
      </c>
      <c r="J214">
        <f>IF($B214="1",'Alpha Ejection Calcs'!V214,IF('Alpha Ejection Compiler'!$B214="2",'Alpha Ejection Calcs'!AS214,IF($B214="3",'Alpha Ejection Calcs'!BP214,IF($B214="4",'Alpha Ejection Calcs'!CN214,-1))))</f>
        <v>-1</v>
      </c>
      <c r="K214">
        <f>IF($B214="1",'Alpha Ejection Calcs'!W214,IF('Alpha Ejection Compiler'!$B214="2",'Alpha Ejection Calcs'!AT214,IF($B214="3",'Alpha Ejection Calcs'!BQ214,IF($B214="4",'Alpha Ejection Calcs'!CO214,-1))))</f>
        <v>-1</v>
      </c>
      <c r="N214" s="459">
        <f t="shared" si="13"/>
        <v>-4.6500000000000006E-12</v>
      </c>
      <c r="O214">
        <f>IF($B214="1",'Alpha Ejection Calcs'!Y214,IF('Alpha Ejection Compiler'!$B214="2",'Alpha Ejection Calcs'!AV214,IF($B214="3",'Alpha Ejection Calcs'!BS214,IF($B214="4",'Alpha Ejection Calcs'!CQ214,-1))))</f>
        <v>-1</v>
      </c>
      <c r="P214">
        <f>IF($B214="1",'Alpha Ejection Calcs'!Z214,IF('Alpha Ejection Compiler'!$B214="2",'Alpha Ejection Calcs'!AW214,IF($B214="3",'Alpha Ejection Calcs'!BT214,IF($B214="4",'Alpha Ejection Calcs'!CR214,-1))))</f>
        <v>-1</v>
      </c>
      <c r="Q214">
        <f>IF($B214="1",'Alpha Ejection Calcs'!AA214,IF('Alpha Ejection Compiler'!$B214="2",'Alpha Ejection Calcs'!AX214,IF($B214="3",'Alpha Ejection Calcs'!BU214,IF($B214="4",'Alpha Ejection Calcs'!CS214,-1))))</f>
        <v>-1</v>
      </c>
      <c r="R214">
        <f>IF($B214="1",'Alpha Ejection Calcs'!AB214,IF('Alpha Ejection Compiler'!$B214="2",'Alpha Ejection Calcs'!AY214,IF($B214="3",'Alpha Ejection Calcs'!BV214,IF($B214="4",'Alpha Ejection Calcs'!CT214,-1))))</f>
        <v>-1</v>
      </c>
      <c r="U214" s="459">
        <f t="shared" si="14"/>
        <v>-3.5299999999999997E-12</v>
      </c>
      <c r="V214">
        <f>IF($B214="1",'Alpha Ejection Calcs'!AD214,IF('Alpha Ejection Compiler'!$B214="2",'Alpha Ejection Calcs'!BA214,IF($B214="3",'Alpha Ejection Calcs'!BX214,IF($B214="4",'Alpha Ejection Calcs'!CV214,-1))))</f>
        <v>-1</v>
      </c>
      <c r="W214">
        <f>IF($B214="1",'Alpha Ejection Calcs'!AE214,IF('Alpha Ejection Compiler'!$B214="2",'Alpha Ejection Calcs'!BB214,IF($B214="3",'Alpha Ejection Calcs'!BY214,IF($B214="4",'Alpha Ejection Calcs'!CW214,-1))))</f>
        <v>-1</v>
      </c>
      <c r="X214">
        <f>IF($B214="1",'Alpha Ejection Calcs'!AF214,IF('Alpha Ejection Compiler'!$B214="2",'Alpha Ejection Calcs'!BC214,IF($B214="3",'Alpha Ejection Calcs'!BZ214,IF($B214="4",'Alpha Ejection Calcs'!CX214,-1))))</f>
        <v>-1</v>
      </c>
      <c r="Y214">
        <f>IF($B214="1",'Alpha Ejection Calcs'!AG214,IF('Alpha Ejection Compiler'!$B214="2",'Alpha Ejection Calcs'!BD214,IF($B214="3",'Alpha Ejection Calcs'!CA214,IF($B214="4",'Alpha Ejection Calcs'!CY214,-1))))</f>
        <v>-1</v>
      </c>
      <c r="AB214" s="459">
        <f t="shared" si="15"/>
        <v>-4.2499999999999999E-12</v>
      </c>
      <c r="AC214">
        <f>IF($B214="1",'Alpha Ejection Calcs'!AI214,IF('Alpha Ejection Compiler'!$B214="2",'Alpha Ejection Calcs'!BF214,IF($B214="3",'Alpha Ejection Calcs'!CC214,IF($B214="4",'Alpha Ejection Calcs'!DA214,-1))))</f>
        <v>-1</v>
      </c>
      <c r="AD214">
        <f>IF($B214="1",'Alpha Ejection Calcs'!AJ214,IF('Alpha Ejection Compiler'!$B214="2",'Alpha Ejection Calcs'!BG214,IF($B214="3",'Alpha Ejection Calcs'!CD214,IF($B214="4",'Alpha Ejection Calcs'!DB214,-1))))</f>
        <v>-1</v>
      </c>
      <c r="AE214">
        <f>IF($B214="1",'Alpha Ejection Calcs'!AK214,IF('Alpha Ejection Compiler'!$B214="2",'Alpha Ejection Calcs'!BH214,IF($B214="3",'Alpha Ejection Calcs'!CE214,IF($B214="4",'Alpha Ejection Calcs'!DC214,-1))))</f>
        <v>-1</v>
      </c>
      <c r="AF214">
        <f>IF($B214="1",'Alpha Ejection Calcs'!AL214,IF('Alpha Ejection Compiler'!$B214="2",'Alpha Ejection Calcs'!BI214,IF($B214="3",'Alpha Ejection Calcs'!CF214,IF($B214="4",'Alpha Ejection Calcs'!DD214,-1))))</f>
        <v>-1</v>
      </c>
    </row>
    <row r="215" spans="1:32">
      <c r="A215">
        <f>'Picking Information'!E218</f>
        <v>0</v>
      </c>
      <c r="B215" s="457">
        <f>'Picking Information'!B218</f>
        <v>0</v>
      </c>
      <c r="C215" s="457"/>
      <c r="D215">
        <f>IF($B215="1",'Alpha Ejection Calcs'!M215,IF('Alpha Ejection Compiler'!$B215="2",'Alpha Ejection Calcs'!AO215,IF($B215="3",'Alpha Ejection Calcs'!BM215,IF($B215="4",'Alpha Ejection Calcs'!CJ215,-1))))</f>
        <v>-1</v>
      </c>
      <c r="E215">
        <f>IF($B215="1",'Alpha Ejection Calcs'!S215,IF('Alpha Ejection Compiler'!$B215="2",'Alpha Ejection Calcs'!AP215,IF($B215="3",'Alpha Ejection Calcs'!BK215,IF($B215="4",'Alpha Ejection Calcs'!CH215,-1))))</f>
        <v>-1</v>
      </c>
      <c r="F215"/>
      <c r="G215" s="459">
        <f t="shared" si="12"/>
        <v>-3.2000000000000001E-12</v>
      </c>
      <c r="H215">
        <f>IF($B215="1",'Alpha Ejection Calcs'!T215,IF('Alpha Ejection Compiler'!$B215="2",'Alpha Ejection Calcs'!AQ215,IF($B215="3",'Alpha Ejection Calcs'!BN215,IF($B215="4",'Alpha Ejection Calcs'!CL215,-1))))</f>
        <v>-1</v>
      </c>
      <c r="I215">
        <f>IF($B215="1",'Alpha Ejection Calcs'!U215,IF('Alpha Ejection Compiler'!$B215="2",'Alpha Ejection Calcs'!AR215,IF($B215="3",'Alpha Ejection Calcs'!BO215,IF($B215="4",'Alpha Ejection Calcs'!CM215,-1))))</f>
        <v>-1</v>
      </c>
      <c r="J215">
        <f>IF($B215="1",'Alpha Ejection Calcs'!V215,IF('Alpha Ejection Compiler'!$B215="2",'Alpha Ejection Calcs'!AS215,IF($B215="3",'Alpha Ejection Calcs'!BP215,IF($B215="4",'Alpha Ejection Calcs'!CN215,-1))))</f>
        <v>-1</v>
      </c>
      <c r="K215">
        <f>IF($B215="1",'Alpha Ejection Calcs'!W215,IF('Alpha Ejection Compiler'!$B215="2",'Alpha Ejection Calcs'!AT215,IF($B215="3",'Alpha Ejection Calcs'!BQ215,IF($B215="4",'Alpha Ejection Calcs'!CO215,-1))))</f>
        <v>-1</v>
      </c>
      <c r="N215" s="459">
        <f t="shared" si="13"/>
        <v>-4.6500000000000006E-12</v>
      </c>
      <c r="O215">
        <f>IF($B215="1",'Alpha Ejection Calcs'!Y215,IF('Alpha Ejection Compiler'!$B215="2",'Alpha Ejection Calcs'!AV215,IF($B215="3",'Alpha Ejection Calcs'!BS215,IF($B215="4",'Alpha Ejection Calcs'!CQ215,-1))))</f>
        <v>-1</v>
      </c>
      <c r="P215">
        <f>IF($B215="1",'Alpha Ejection Calcs'!Z215,IF('Alpha Ejection Compiler'!$B215="2",'Alpha Ejection Calcs'!AW215,IF($B215="3",'Alpha Ejection Calcs'!BT215,IF($B215="4",'Alpha Ejection Calcs'!CR215,-1))))</f>
        <v>-1</v>
      </c>
      <c r="Q215">
        <f>IF($B215="1",'Alpha Ejection Calcs'!AA215,IF('Alpha Ejection Compiler'!$B215="2",'Alpha Ejection Calcs'!AX215,IF($B215="3",'Alpha Ejection Calcs'!BU215,IF($B215="4",'Alpha Ejection Calcs'!CS215,-1))))</f>
        <v>-1</v>
      </c>
      <c r="R215">
        <f>IF($B215="1",'Alpha Ejection Calcs'!AB215,IF('Alpha Ejection Compiler'!$B215="2",'Alpha Ejection Calcs'!AY215,IF($B215="3",'Alpha Ejection Calcs'!BV215,IF($B215="4",'Alpha Ejection Calcs'!CT215,-1))))</f>
        <v>-1</v>
      </c>
      <c r="U215" s="459">
        <f t="shared" si="14"/>
        <v>-3.5299999999999997E-12</v>
      </c>
      <c r="V215">
        <f>IF($B215="1",'Alpha Ejection Calcs'!AD215,IF('Alpha Ejection Compiler'!$B215="2",'Alpha Ejection Calcs'!BA215,IF($B215="3",'Alpha Ejection Calcs'!BX215,IF($B215="4",'Alpha Ejection Calcs'!CV215,-1))))</f>
        <v>-1</v>
      </c>
      <c r="W215">
        <f>IF($B215="1",'Alpha Ejection Calcs'!AE215,IF('Alpha Ejection Compiler'!$B215="2",'Alpha Ejection Calcs'!BB215,IF($B215="3",'Alpha Ejection Calcs'!BY215,IF($B215="4",'Alpha Ejection Calcs'!CW215,-1))))</f>
        <v>-1</v>
      </c>
      <c r="X215">
        <f>IF($B215="1",'Alpha Ejection Calcs'!AF215,IF('Alpha Ejection Compiler'!$B215="2",'Alpha Ejection Calcs'!BC215,IF($B215="3",'Alpha Ejection Calcs'!BZ215,IF($B215="4",'Alpha Ejection Calcs'!CX215,-1))))</f>
        <v>-1</v>
      </c>
      <c r="Y215">
        <f>IF($B215="1",'Alpha Ejection Calcs'!AG215,IF('Alpha Ejection Compiler'!$B215="2",'Alpha Ejection Calcs'!BD215,IF($B215="3",'Alpha Ejection Calcs'!CA215,IF($B215="4",'Alpha Ejection Calcs'!CY215,-1))))</f>
        <v>-1</v>
      </c>
      <c r="AB215" s="459">
        <f t="shared" si="15"/>
        <v>-4.2499999999999999E-12</v>
      </c>
      <c r="AC215">
        <f>IF($B215="1",'Alpha Ejection Calcs'!AI215,IF('Alpha Ejection Compiler'!$B215="2",'Alpha Ejection Calcs'!BF215,IF($B215="3",'Alpha Ejection Calcs'!CC215,IF($B215="4",'Alpha Ejection Calcs'!DA215,-1))))</f>
        <v>-1</v>
      </c>
      <c r="AD215">
        <f>IF($B215="1",'Alpha Ejection Calcs'!AJ215,IF('Alpha Ejection Compiler'!$B215="2",'Alpha Ejection Calcs'!BG215,IF($B215="3",'Alpha Ejection Calcs'!CD215,IF($B215="4",'Alpha Ejection Calcs'!DB215,-1))))</f>
        <v>-1</v>
      </c>
      <c r="AE215">
        <f>IF($B215="1",'Alpha Ejection Calcs'!AK215,IF('Alpha Ejection Compiler'!$B215="2",'Alpha Ejection Calcs'!BH215,IF($B215="3",'Alpha Ejection Calcs'!CE215,IF($B215="4",'Alpha Ejection Calcs'!DC215,-1))))</f>
        <v>-1</v>
      </c>
      <c r="AF215">
        <f>IF($B215="1",'Alpha Ejection Calcs'!AL215,IF('Alpha Ejection Compiler'!$B215="2",'Alpha Ejection Calcs'!BI215,IF($B215="3",'Alpha Ejection Calcs'!CF215,IF($B215="4",'Alpha Ejection Calcs'!DD215,-1))))</f>
        <v>-1</v>
      </c>
    </row>
    <row r="216" spans="1:32">
      <c r="A216">
        <f>'Picking Information'!E219</f>
        <v>0</v>
      </c>
      <c r="B216" s="457">
        <f>'Picking Information'!B219</f>
        <v>0</v>
      </c>
      <c r="C216" s="457"/>
      <c r="D216">
        <f>IF($B216="1",'Alpha Ejection Calcs'!M216,IF('Alpha Ejection Compiler'!$B216="2",'Alpha Ejection Calcs'!AO216,IF($B216="3",'Alpha Ejection Calcs'!BM216,IF($B216="4",'Alpha Ejection Calcs'!CJ216,-1))))</f>
        <v>-1</v>
      </c>
      <c r="E216">
        <f>IF($B216="1",'Alpha Ejection Calcs'!S216,IF('Alpha Ejection Compiler'!$B216="2",'Alpha Ejection Calcs'!AP216,IF($B216="3",'Alpha Ejection Calcs'!BK216,IF($B216="4",'Alpha Ejection Calcs'!CH216,-1))))</f>
        <v>-1</v>
      </c>
      <c r="F216"/>
      <c r="G216" s="459">
        <f t="shared" si="12"/>
        <v>-3.2000000000000001E-12</v>
      </c>
      <c r="H216">
        <f>IF($B216="1",'Alpha Ejection Calcs'!T216,IF('Alpha Ejection Compiler'!$B216="2",'Alpha Ejection Calcs'!AQ216,IF($B216="3",'Alpha Ejection Calcs'!BN216,IF($B216="4",'Alpha Ejection Calcs'!CL216,-1))))</f>
        <v>-1</v>
      </c>
      <c r="I216">
        <f>IF($B216="1",'Alpha Ejection Calcs'!U216,IF('Alpha Ejection Compiler'!$B216="2",'Alpha Ejection Calcs'!AR216,IF($B216="3",'Alpha Ejection Calcs'!BO216,IF($B216="4",'Alpha Ejection Calcs'!CM216,-1))))</f>
        <v>-1</v>
      </c>
      <c r="J216">
        <f>IF($B216="1",'Alpha Ejection Calcs'!V216,IF('Alpha Ejection Compiler'!$B216="2",'Alpha Ejection Calcs'!AS216,IF($B216="3",'Alpha Ejection Calcs'!BP216,IF($B216="4",'Alpha Ejection Calcs'!CN216,-1))))</f>
        <v>-1</v>
      </c>
      <c r="K216">
        <f>IF($B216="1",'Alpha Ejection Calcs'!W216,IF('Alpha Ejection Compiler'!$B216="2",'Alpha Ejection Calcs'!AT216,IF($B216="3",'Alpha Ejection Calcs'!BQ216,IF($B216="4",'Alpha Ejection Calcs'!CO216,-1))))</f>
        <v>-1</v>
      </c>
      <c r="N216" s="459">
        <f t="shared" si="13"/>
        <v>-4.6500000000000006E-12</v>
      </c>
      <c r="O216">
        <f>IF($B216="1",'Alpha Ejection Calcs'!Y216,IF('Alpha Ejection Compiler'!$B216="2",'Alpha Ejection Calcs'!AV216,IF($B216="3",'Alpha Ejection Calcs'!BS216,IF($B216="4",'Alpha Ejection Calcs'!CQ216,-1))))</f>
        <v>-1</v>
      </c>
      <c r="P216">
        <f>IF($B216="1",'Alpha Ejection Calcs'!Z216,IF('Alpha Ejection Compiler'!$B216="2",'Alpha Ejection Calcs'!AW216,IF($B216="3",'Alpha Ejection Calcs'!BT216,IF($B216="4",'Alpha Ejection Calcs'!CR216,-1))))</f>
        <v>-1</v>
      </c>
      <c r="Q216">
        <f>IF($B216="1",'Alpha Ejection Calcs'!AA216,IF('Alpha Ejection Compiler'!$B216="2",'Alpha Ejection Calcs'!AX216,IF($B216="3",'Alpha Ejection Calcs'!BU216,IF($B216="4",'Alpha Ejection Calcs'!CS216,-1))))</f>
        <v>-1</v>
      </c>
      <c r="R216">
        <f>IF($B216="1",'Alpha Ejection Calcs'!AB216,IF('Alpha Ejection Compiler'!$B216="2",'Alpha Ejection Calcs'!AY216,IF($B216="3",'Alpha Ejection Calcs'!BV216,IF($B216="4",'Alpha Ejection Calcs'!CT216,-1))))</f>
        <v>-1</v>
      </c>
      <c r="U216" s="459">
        <f t="shared" si="14"/>
        <v>-3.5299999999999997E-12</v>
      </c>
      <c r="V216">
        <f>IF($B216="1",'Alpha Ejection Calcs'!AD216,IF('Alpha Ejection Compiler'!$B216="2",'Alpha Ejection Calcs'!BA216,IF($B216="3",'Alpha Ejection Calcs'!BX216,IF($B216="4",'Alpha Ejection Calcs'!CV216,-1))))</f>
        <v>-1</v>
      </c>
      <c r="W216">
        <f>IF($B216="1",'Alpha Ejection Calcs'!AE216,IF('Alpha Ejection Compiler'!$B216="2",'Alpha Ejection Calcs'!BB216,IF($B216="3",'Alpha Ejection Calcs'!BY216,IF($B216="4",'Alpha Ejection Calcs'!CW216,-1))))</f>
        <v>-1</v>
      </c>
      <c r="X216">
        <f>IF($B216="1",'Alpha Ejection Calcs'!AF216,IF('Alpha Ejection Compiler'!$B216="2",'Alpha Ejection Calcs'!BC216,IF($B216="3",'Alpha Ejection Calcs'!BZ216,IF($B216="4",'Alpha Ejection Calcs'!CX216,-1))))</f>
        <v>-1</v>
      </c>
      <c r="Y216">
        <f>IF($B216="1",'Alpha Ejection Calcs'!AG216,IF('Alpha Ejection Compiler'!$B216="2",'Alpha Ejection Calcs'!BD216,IF($B216="3",'Alpha Ejection Calcs'!CA216,IF($B216="4",'Alpha Ejection Calcs'!CY216,-1))))</f>
        <v>-1</v>
      </c>
      <c r="AB216" s="459">
        <f t="shared" si="15"/>
        <v>-4.2499999999999999E-12</v>
      </c>
      <c r="AC216">
        <f>IF($B216="1",'Alpha Ejection Calcs'!AI216,IF('Alpha Ejection Compiler'!$B216="2",'Alpha Ejection Calcs'!BF216,IF($B216="3",'Alpha Ejection Calcs'!CC216,IF($B216="4",'Alpha Ejection Calcs'!DA216,-1))))</f>
        <v>-1</v>
      </c>
      <c r="AD216">
        <f>IF($B216="1",'Alpha Ejection Calcs'!AJ216,IF('Alpha Ejection Compiler'!$B216="2",'Alpha Ejection Calcs'!BG216,IF($B216="3",'Alpha Ejection Calcs'!CD216,IF($B216="4",'Alpha Ejection Calcs'!DB216,-1))))</f>
        <v>-1</v>
      </c>
      <c r="AE216">
        <f>IF($B216="1",'Alpha Ejection Calcs'!AK216,IF('Alpha Ejection Compiler'!$B216="2",'Alpha Ejection Calcs'!BH216,IF($B216="3",'Alpha Ejection Calcs'!CE216,IF($B216="4",'Alpha Ejection Calcs'!DC216,-1))))</f>
        <v>-1</v>
      </c>
      <c r="AF216">
        <f>IF($B216="1",'Alpha Ejection Calcs'!AL216,IF('Alpha Ejection Compiler'!$B216="2",'Alpha Ejection Calcs'!BI216,IF($B216="3",'Alpha Ejection Calcs'!CF216,IF($B216="4",'Alpha Ejection Calcs'!DD216,-1))))</f>
        <v>-1</v>
      </c>
    </row>
    <row r="217" spans="1:32">
      <c r="A217">
        <f>'Picking Information'!E220</f>
        <v>0</v>
      </c>
      <c r="B217" s="457">
        <f>'Picking Information'!B220</f>
        <v>0</v>
      </c>
      <c r="C217" s="457"/>
      <c r="D217">
        <f>IF($B217="1",'Alpha Ejection Calcs'!M217,IF('Alpha Ejection Compiler'!$B217="2",'Alpha Ejection Calcs'!AO217,IF($B217="3",'Alpha Ejection Calcs'!BM217,IF($B217="4",'Alpha Ejection Calcs'!CJ217,-1))))</f>
        <v>-1</v>
      </c>
      <c r="E217">
        <f>IF($B217="1",'Alpha Ejection Calcs'!S217,IF('Alpha Ejection Compiler'!$B217="2",'Alpha Ejection Calcs'!AP217,IF($B217="3",'Alpha Ejection Calcs'!BK217,IF($B217="4",'Alpha Ejection Calcs'!CH217,-1))))</f>
        <v>-1</v>
      </c>
      <c r="F217"/>
      <c r="G217" s="459">
        <f t="shared" si="12"/>
        <v>-3.2000000000000001E-12</v>
      </c>
      <c r="H217">
        <f>IF($B217="1",'Alpha Ejection Calcs'!T217,IF('Alpha Ejection Compiler'!$B217="2",'Alpha Ejection Calcs'!AQ217,IF($B217="3",'Alpha Ejection Calcs'!BN217,IF($B217="4",'Alpha Ejection Calcs'!CL217,-1))))</f>
        <v>-1</v>
      </c>
      <c r="I217">
        <f>IF($B217="1",'Alpha Ejection Calcs'!U217,IF('Alpha Ejection Compiler'!$B217="2",'Alpha Ejection Calcs'!AR217,IF($B217="3",'Alpha Ejection Calcs'!BO217,IF($B217="4",'Alpha Ejection Calcs'!CM217,-1))))</f>
        <v>-1</v>
      </c>
      <c r="J217">
        <f>IF($B217="1",'Alpha Ejection Calcs'!V217,IF('Alpha Ejection Compiler'!$B217="2",'Alpha Ejection Calcs'!AS217,IF($B217="3",'Alpha Ejection Calcs'!BP217,IF($B217="4",'Alpha Ejection Calcs'!CN217,-1))))</f>
        <v>-1</v>
      </c>
      <c r="K217">
        <f>IF($B217="1",'Alpha Ejection Calcs'!W217,IF('Alpha Ejection Compiler'!$B217="2",'Alpha Ejection Calcs'!AT217,IF($B217="3",'Alpha Ejection Calcs'!BQ217,IF($B217="4",'Alpha Ejection Calcs'!CO217,-1))))</f>
        <v>-1</v>
      </c>
      <c r="N217" s="459">
        <f t="shared" si="13"/>
        <v>-4.6500000000000006E-12</v>
      </c>
      <c r="O217">
        <f>IF($B217="1",'Alpha Ejection Calcs'!Y217,IF('Alpha Ejection Compiler'!$B217="2",'Alpha Ejection Calcs'!AV217,IF($B217="3",'Alpha Ejection Calcs'!BS217,IF($B217="4",'Alpha Ejection Calcs'!CQ217,-1))))</f>
        <v>-1</v>
      </c>
      <c r="P217">
        <f>IF($B217="1",'Alpha Ejection Calcs'!Z217,IF('Alpha Ejection Compiler'!$B217="2",'Alpha Ejection Calcs'!AW217,IF($B217="3",'Alpha Ejection Calcs'!BT217,IF($B217="4",'Alpha Ejection Calcs'!CR217,-1))))</f>
        <v>-1</v>
      </c>
      <c r="Q217">
        <f>IF($B217="1",'Alpha Ejection Calcs'!AA217,IF('Alpha Ejection Compiler'!$B217="2",'Alpha Ejection Calcs'!AX217,IF($B217="3",'Alpha Ejection Calcs'!BU217,IF($B217="4",'Alpha Ejection Calcs'!CS217,-1))))</f>
        <v>-1</v>
      </c>
      <c r="R217">
        <f>IF($B217="1",'Alpha Ejection Calcs'!AB217,IF('Alpha Ejection Compiler'!$B217="2",'Alpha Ejection Calcs'!AY217,IF($B217="3",'Alpha Ejection Calcs'!BV217,IF($B217="4",'Alpha Ejection Calcs'!CT217,-1))))</f>
        <v>-1</v>
      </c>
      <c r="U217" s="459">
        <f t="shared" si="14"/>
        <v>-3.5299999999999997E-12</v>
      </c>
      <c r="V217">
        <f>IF($B217="1",'Alpha Ejection Calcs'!AD217,IF('Alpha Ejection Compiler'!$B217="2",'Alpha Ejection Calcs'!BA217,IF($B217="3",'Alpha Ejection Calcs'!BX217,IF($B217="4",'Alpha Ejection Calcs'!CV217,-1))))</f>
        <v>-1</v>
      </c>
      <c r="W217">
        <f>IF($B217="1",'Alpha Ejection Calcs'!AE217,IF('Alpha Ejection Compiler'!$B217="2",'Alpha Ejection Calcs'!BB217,IF($B217="3",'Alpha Ejection Calcs'!BY217,IF($B217="4",'Alpha Ejection Calcs'!CW217,-1))))</f>
        <v>-1</v>
      </c>
      <c r="X217">
        <f>IF($B217="1",'Alpha Ejection Calcs'!AF217,IF('Alpha Ejection Compiler'!$B217="2",'Alpha Ejection Calcs'!BC217,IF($B217="3",'Alpha Ejection Calcs'!BZ217,IF($B217="4",'Alpha Ejection Calcs'!CX217,-1))))</f>
        <v>-1</v>
      </c>
      <c r="Y217">
        <f>IF($B217="1",'Alpha Ejection Calcs'!AG217,IF('Alpha Ejection Compiler'!$B217="2",'Alpha Ejection Calcs'!BD217,IF($B217="3",'Alpha Ejection Calcs'!CA217,IF($B217="4",'Alpha Ejection Calcs'!CY217,-1))))</f>
        <v>-1</v>
      </c>
      <c r="AB217" s="459">
        <f t="shared" si="15"/>
        <v>-4.2499999999999999E-12</v>
      </c>
      <c r="AC217">
        <f>IF($B217="1",'Alpha Ejection Calcs'!AI217,IF('Alpha Ejection Compiler'!$B217="2",'Alpha Ejection Calcs'!BF217,IF($B217="3",'Alpha Ejection Calcs'!CC217,IF($B217="4",'Alpha Ejection Calcs'!DA217,-1))))</f>
        <v>-1</v>
      </c>
      <c r="AD217">
        <f>IF($B217="1",'Alpha Ejection Calcs'!AJ217,IF('Alpha Ejection Compiler'!$B217="2",'Alpha Ejection Calcs'!BG217,IF($B217="3",'Alpha Ejection Calcs'!CD217,IF($B217="4",'Alpha Ejection Calcs'!DB217,-1))))</f>
        <v>-1</v>
      </c>
      <c r="AE217">
        <f>IF($B217="1",'Alpha Ejection Calcs'!AK217,IF('Alpha Ejection Compiler'!$B217="2",'Alpha Ejection Calcs'!BH217,IF($B217="3",'Alpha Ejection Calcs'!CE217,IF($B217="4",'Alpha Ejection Calcs'!DC217,-1))))</f>
        <v>-1</v>
      </c>
      <c r="AF217">
        <f>IF($B217="1",'Alpha Ejection Calcs'!AL217,IF('Alpha Ejection Compiler'!$B217="2",'Alpha Ejection Calcs'!BI217,IF($B217="3",'Alpha Ejection Calcs'!CF217,IF($B217="4",'Alpha Ejection Calcs'!DD217,-1))))</f>
        <v>-1</v>
      </c>
    </row>
    <row r="218" spans="1:32">
      <c r="A218">
        <f>'Picking Information'!E221</f>
        <v>0</v>
      </c>
      <c r="B218" s="457">
        <f>'Picking Information'!B221</f>
        <v>0</v>
      </c>
      <c r="C218" s="457"/>
      <c r="D218">
        <f>IF($B218="1",'Alpha Ejection Calcs'!M218,IF('Alpha Ejection Compiler'!$B218="2",'Alpha Ejection Calcs'!AO218,IF($B218="3",'Alpha Ejection Calcs'!BM218,IF($B218="4",'Alpha Ejection Calcs'!CJ218,-1))))</f>
        <v>-1</v>
      </c>
      <c r="E218">
        <f>IF($B218="1",'Alpha Ejection Calcs'!S218,IF('Alpha Ejection Compiler'!$B218="2",'Alpha Ejection Calcs'!AP218,IF($B218="3",'Alpha Ejection Calcs'!BK218,IF($B218="4",'Alpha Ejection Calcs'!CH218,-1))))</f>
        <v>-1</v>
      </c>
      <c r="F218"/>
      <c r="G218" s="459">
        <f t="shared" si="12"/>
        <v>-3.2000000000000001E-12</v>
      </c>
      <c r="H218">
        <f>IF($B218="1",'Alpha Ejection Calcs'!T218,IF('Alpha Ejection Compiler'!$B218="2",'Alpha Ejection Calcs'!AQ218,IF($B218="3",'Alpha Ejection Calcs'!BN218,IF($B218="4",'Alpha Ejection Calcs'!CL218,-1))))</f>
        <v>-1</v>
      </c>
      <c r="I218">
        <f>IF($B218="1",'Alpha Ejection Calcs'!U218,IF('Alpha Ejection Compiler'!$B218="2",'Alpha Ejection Calcs'!AR218,IF($B218="3",'Alpha Ejection Calcs'!BO218,IF($B218="4",'Alpha Ejection Calcs'!CM218,-1))))</f>
        <v>-1</v>
      </c>
      <c r="J218">
        <f>IF($B218="1",'Alpha Ejection Calcs'!V218,IF('Alpha Ejection Compiler'!$B218="2",'Alpha Ejection Calcs'!AS218,IF($B218="3",'Alpha Ejection Calcs'!BP218,IF($B218="4",'Alpha Ejection Calcs'!CN218,-1))))</f>
        <v>-1</v>
      </c>
      <c r="K218">
        <f>IF($B218="1",'Alpha Ejection Calcs'!W218,IF('Alpha Ejection Compiler'!$B218="2",'Alpha Ejection Calcs'!AT218,IF($B218="3",'Alpha Ejection Calcs'!BQ218,IF($B218="4",'Alpha Ejection Calcs'!CO218,-1))))</f>
        <v>-1</v>
      </c>
      <c r="N218" s="459">
        <f t="shared" si="13"/>
        <v>-4.6500000000000006E-12</v>
      </c>
      <c r="O218">
        <f>IF($B218="1",'Alpha Ejection Calcs'!Y218,IF('Alpha Ejection Compiler'!$B218="2",'Alpha Ejection Calcs'!AV218,IF($B218="3",'Alpha Ejection Calcs'!BS218,IF($B218="4",'Alpha Ejection Calcs'!CQ218,-1))))</f>
        <v>-1</v>
      </c>
      <c r="P218">
        <f>IF($B218="1",'Alpha Ejection Calcs'!Z218,IF('Alpha Ejection Compiler'!$B218="2",'Alpha Ejection Calcs'!AW218,IF($B218="3",'Alpha Ejection Calcs'!BT218,IF($B218="4",'Alpha Ejection Calcs'!CR218,-1))))</f>
        <v>-1</v>
      </c>
      <c r="Q218">
        <f>IF($B218="1",'Alpha Ejection Calcs'!AA218,IF('Alpha Ejection Compiler'!$B218="2",'Alpha Ejection Calcs'!AX218,IF($B218="3",'Alpha Ejection Calcs'!BU218,IF($B218="4",'Alpha Ejection Calcs'!CS218,-1))))</f>
        <v>-1</v>
      </c>
      <c r="R218">
        <f>IF($B218="1",'Alpha Ejection Calcs'!AB218,IF('Alpha Ejection Compiler'!$B218="2",'Alpha Ejection Calcs'!AY218,IF($B218="3",'Alpha Ejection Calcs'!BV218,IF($B218="4",'Alpha Ejection Calcs'!CT218,-1))))</f>
        <v>-1</v>
      </c>
      <c r="U218" s="459">
        <f t="shared" si="14"/>
        <v>-3.5299999999999997E-12</v>
      </c>
      <c r="V218">
        <f>IF($B218="1",'Alpha Ejection Calcs'!AD218,IF('Alpha Ejection Compiler'!$B218="2",'Alpha Ejection Calcs'!BA218,IF($B218="3",'Alpha Ejection Calcs'!BX218,IF($B218="4",'Alpha Ejection Calcs'!CV218,-1))))</f>
        <v>-1</v>
      </c>
      <c r="W218">
        <f>IF($B218="1",'Alpha Ejection Calcs'!AE218,IF('Alpha Ejection Compiler'!$B218="2",'Alpha Ejection Calcs'!BB218,IF($B218="3",'Alpha Ejection Calcs'!BY218,IF($B218="4",'Alpha Ejection Calcs'!CW218,-1))))</f>
        <v>-1</v>
      </c>
      <c r="X218">
        <f>IF($B218="1",'Alpha Ejection Calcs'!AF218,IF('Alpha Ejection Compiler'!$B218="2",'Alpha Ejection Calcs'!BC218,IF($B218="3",'Alpha Ejection Calcs'!BZ218,IF($B218="4",'Alpha Ejection Calcs'!CX218,-1))))</f>
        <v>-1</v>
      </c>
      <c r="Y218">
        <f>IF($B218="1",'Alpha Ejection Calcs'!AG218,IF('Alpha Ejection Compiler'!$B218="2",'Alpha Ejection Calcs'!BD218,IF($B218="3",'Alpha Ejection Calcs'!CA218,IF($B218="4",'Alpha Ejection Calcs'!CY218,-1))))</f>
        <v>-1</v>
      </c>
      <c r="AB218" s="459">
        <f t="shared" si="15"/>
        <v>-4.2499999999999999E-12</v>
      </c>
      <c r="AC218">
        <f>IF($B218="1",'Alpha Ejection Calcs'!AI218,IF('Alpha Ejection Compiler'!$B218="2",'Alpha Ejection Calcs'!BF218,IF($B218="3",'Alpha Ejection Calcs'!CC218,IF($B218="4",'Alpha Ejection Calcs'!DA218,-1))))</f>
        <v>-1</v>
      </c>
      <c r="AD218">
        <f>IF($B218="1",'Alpha Ejection Calcs'!AJ218,IF('Alpha Ejection Compiler'!$B218="2",'Alpha Ejection Calcs'!BG218,IF($B218="3",'Alpha Ejection Calcs'!CD218,IF($B218="4",'Alpha Ejection Calcs'!DB218,-1))))</f>
        <v>-1</v>
      </c>
      <c r="AE218">
        <f>IF($B218="1",'Alpha Ejection Calcs'!AK218,IF('Alpha Ejection Compiler'!$B218="2",'Alpha Ejection Calcs'!BH218,IF($B218="3",'Alpha Ejection Calcs'!CE218,IF($B218="4",'Alpha Ejection Calcs'!DC218,-1))))</f>
        <v>-1</v>
      </c>
      <c r="AF218">
        <f>IF($B218="1",'Alpha Ejection Calcs'!AL218,IF('Alpha Ejection Compiler'!$B218="2",'Alpha Ejection Calcs'!BI218,IF($B218="3",'Alpha Ejection Calcs'!CF218,IF($B218="4",'Alpha Ejection Calcs'!DD218,-1))))</f>
        <v>-1</v>
      </c>
    </row>
    <row r="219" spans="1:32">
      <c r="A219">
        <f>'Picking Information'!E222</f>
        <v>0</v>
      </c>
      <c r="B219" s="457">
        <f>'Picking Information'!B222</f>
        <v>0</v>
      </c>
      <c r="C219" s="457"/>
      <c r="D219">
        <f>IF($B219="1",'Alpha Ejection Calcs'!M219,IF('Alpha Ejection Compiler'!$B219="2",'Alpha Ejection Calcs'!AO219,IF($B219="3",'Alpha Ejection Calcs'!BM219,IF($B219="4",'Alpha Ejection Calcs'!CJ219,-1))))</f>
        <v>-1</v>
      </c>
      <c r="E219">
        <f>IF($B219="1",'Alpha Ejection Calcs'!S219,IF('Alpha Ejection Compiler'!$B219="2",'Alpha Ejection Calcs'!AP219,IF($B219="3",'Alpha Ejection Calcs'!BK219,IF($B219="4",'Alpha Ejection Calcs'!CH219,-1))))</f>
        <v>-1</v>
      </c>
      <c r="F219"/>
      <c r="G219" s="459">
        <f t="shared" si="12"/>
        <v>-3.2000000000000001E-12</v>
      </c>
      <c r="H219">
        <f>IF($B219="1",'Alpha Ejection Calcs'!T219,IF('Alpha Ejection Compiler'!$B219="2",'Alpha Ejection Calcs'!AQ219,IF($B219="3",'Alpha Ejection Calcs'!BN219,IF($B219="4",'Alpha Ejection Calcs'!CL219,-1))))</f>
        <v>-1</v>
      </c>
      <c r="I219">
        <f>IF($B219="1",'Alpha Ejection Calcs'!U219,IF('Alpha Ejection Compiler'!$B219="2",'Alpha Ejection Calcs'!AR219,IF($B219="3",'Alpha Ejection Calcs'!BO219,IF($B219="4",'Alpha Ejection Calcs'!CM219,-1))))</f>
        <v>-1</v>
      </c>
      <c r="J219">
        <f>IF($B219="1",'Alpha Ejection Calcs'!V219,IF('Alpha Ejection Compiler'!$B219="2",'Alpha Ejection Calcs'!AS219,IF($B219="3",'Alpha Ejection Calcs'!BP219,IF($B219="4",'Alpha Ejection Calcs'!CN219,-1))))</f>
        <v>-1</v>
      </c>
      <c r="K219">
        <f>IF($B219="1",'Alpha Ejection Calcs'!W219,IF('Alpha Ejection Compiler'!$B219="2",'Alpha Ejection Calcs'!AT219,IF($B219="3",'Alpha Ejection Calcs'!BQ219,IF($B219="4",'Alpha Ejection Calcs'!CO219,-1))))</f>
        <v>-1</v>
      </c>
      <c r="N219" s="459">
        <f t="shared" si="13"/>
        <v>-4.6500000000000006E-12</v>
      </c>
      <c r="O219">
        <f>IF($B219="1",'Alpha Ejection Calcs'!Y219,IF('Alpha Ejection Compiler'!$B219="2",'Alpha Ejection Calcs'!AV219,IF($B219="3",'Alpha Ejection Calcs'!BS219,IF($B219="4",'Alpha Ejection Calcs'!CQ219,-1))))</f>
        <v>-1</v>
      </c>
      <c r="P219">
        <f>IF($B219="1",'Alpha Ejection Calcs'!Z219,IF('Alpha Ejection Compiler'!$B219="2",'Alpha Ejection Calcs'!AW219,IF($B219="3",'Alpha Ejection Calcs'!BT219,IF($B219="4",'Alpha Ejection Calcs'!CR219,-1))))</f>
        <v>-1</v>
      </c>
      <c r="Q219">
        <f>IF($B219="1",'Alpha Ejection Calcs'!AA219,IF('Alpha Ejection Compiler'!$B219="2",'Alpha Ejection Calcs'!AX219,IF($B219="3",'Alpha Ejection Calcs'!BU219,IF($B219="4",'Alpha Ejection Calcs'!CS219,-1))))</f>
        <v>-1</v>
      </c>
      <c r="R219">
        <f>IF($B219="1",'Alpha Ejection Calcs'!AB219,IF('Alpha Ejection Compiler'!$B219="2",'Alpha Ejection Calcs'!AY219,IF($B219="3",'Alpha Ejection Calcs'!BV219,IF($B219="4",'Alpha Ejection Calcs'!CT219,-1))))</f>
        <v>-1</v>
      </c>
      <c r="U219" s="459">
        <f t="shared" si="14"/>
        <v>-3.5299999999999997E-12</v>
      </c>
      <c r="V219">
        <f>IF($B219="1",'Alpha Ejection Calcs'!AD219,IF('Alpha Ejection Compiler'!$B219="2",'Alpha Ejection Calcs'!BA219,IF($B219="3",'Alpha Ejection Calcs'!BX219,IF($B219="4",'Alpha Ejection Calcs'!CV219,-1))))</f>
        <v>-1</v>
      </c>
      <c r="W219">
        <f>IF($B219="1",'Alpha Ejection Calcs'!AE219,IF('Alpha Ejection Compiler'!$B219="2",'Alpha Ejection Calcs'!BB219,IF($B219="3",'Alpha Ejection Calcs'!BY219,IF($B219="4",'Alpha Ejection Calcs'!CW219,-1))))</f>
        <v>-1</v>
      </c>
      <c r="X219">
        <f>IF($B219="1",'Alpha Ejection Calcs'!AF219,IF('Alpha Ejection Compiler'!$B219="2",'Alpha Ejection Calcs'!BC219,IF($B219="3",'Alpha Ejection Calcs'!BZ219,IF($B219="4",'Alpha Ejection Calcs'!CX219,-1))))</f>
        <v>-1</v>
      </c>
      <c r="Y219">
        <f>IF($B219="1",'Alpha Ejection Calcs'!AG219,IF('Alpha Ejection Compiler'!$B219="2",'Alpha Ejection Calcs'!BD219,IF($B219="3",'Alpha Ejection Calcs'!CA219,IF($B219="4",'Alpha Ejection Calcs'!CY219,-1))))</f>
        <v>-1</v>
      </c>
      <c r="AB219" s="459">
        <f t="shared" si="15"/>
        <v>-4.2499999999999999E-12</v>
      </c>
      <c r="AC219">
        <f>IF($B219="1",'Alpha Ejection Calcs'!AI219,IF('Alpha Ejection Compiler'!$B219="2",'Alpha Ejection Calcs'!BF219,IF($B219="3",'Alpha Ejection Calcs'!CC219,IF($B219="4",'Alpha Ejection Calcs'!DA219,-1))))</f>
        <v>-1</v>
      </c>
      <c r="AD219">
        <f>IF($B219="1",'Alpha Ejection Calcs'!AJ219,IF('Alpha Ejection Compiler'!$B219="2",'Alpha Ejection Calcs'!BG219,IF($B219="3",'Alpha Ejection Calcs'!CD219,IF($B219="4",'Alpha Ejection Calcs'!DB219,-1))))</f>
        <v>-1</v>
      </c>
      <c r="AE219">
        <f>IF($B219="1",'Alpha Ejection Calcs'!AK219,IF('Alpha Ejection Compiler'!$B219="2",'Alpha Ejection Calcs'!BH219,IF($B219="3",'Alpha Ejection Calcs'!CE219,IF($B219="4",'Alpha Ejection Calcs'!DC219,-1))))</f>
        <v>-1</v>
      </c>
      <c r="AF219">
        <f>IF($B219="1",'Alpha Ejection Calcs'!AL219,IF('Alpha Ejection Compiler'!$B219="2",'Alpha Ejection Calcs'!BI219,IF($B219="3",'Alpha Ejection Calcs'!CF219,IF($B219="4",'Alpha Ejection Calcs'!DD219,-1))))</f>
        <v>-1</v>
      </c>
    </row>
    <row r="220" spans="1:32">
      <c r="A220">
        <f>'Picking Information'!E223</f>
        <v>0</v>
      </c>
      <c r="B220" s="457">
        <f>'Picking Information'!B223</f>
        <v>0</v>
      </c>
      <c r="C220" s="457"/>
      <c r="D220">
        <f>IF($B220="1",'Alpha Ejection Calcs'!M220,IF('Alpha Ejection Compiler'!$B220="2",'Alpha Ejection Calcs'!AO220,IF($B220="3",'Alpha Ejection Calcs'!BM220,IF($B220="4",'Alpha Ejection Calcs'!CJ220,-1))))</f>
        <v>-1</v>
      </c>
      <c r="E220">
        <f>IF($B220="1",'Alpha Ejection Calcs'!S220,IF('Alpha Ejection Compiler'!$B220="2",'Alpha Ejection Calcs'!AP220,IF($B220="3",'Alpha Ejection Calcs'!BK220,IF($B220="4",'Alpha Ejection Calcs'!CH220,-1))))</f>
        <v>-1</v>
      </c>
      <c r="F220"/>
      <c r="G220" s="459">
        <f t="shared" si="12"/>
        <v>-3.2000000000000001E-12</v>
      </c>
      <c r="H220">
        <f>IF($B220="1",'Alpha Ejection Calcs'!T220,IF('Alpha Ejection Compiler'!$B220="2",'Alpha Ejection Calcs'!AQ220,IF($B220="3",'Alpha Ejection Calcs'!BN220,IF($B220="4",'Alpha Ejection Calcs'!CL220,-1))))</f>
        <v>-1</v>
      </c>
      <c r="I220">
        <f>IF($B220="1",'Alpha Ejection Calcs'!U220,IF('Alpha Ejection Compiler'!$B220="2",'Alpha Ejection Calcs'!AR220,IF($B220="3",'Alpha Ejection Calcs'!BO220,IF($B220="4",'Alpha Ejection Calcs'!CM220,-1))))</f>
        <v>-1</v>
      </c>
      <c r="J220">
        <f>IF($B220="1",'Alpha Ejection Calcs'!V220,IF('Alpha Ejection Compiler'!$B220="2",'Alpha Ejection Calcs'!AS220,IF($B220="3",'Alpha Ejection Calcs'!BP220,IF($B220="4",'Alpha Ejection Calcs'!CN220,-1))))</f>
        <v>-1</v>
      </c>
      <c r="K220">
        <f>IF($B220="1",'Alpha Ejection Calcs'!W220,IF('Alpha Ejection Compiler'!$B220="2",'Alpha Ejection Calcs'!AT220,IF($B220="3",'Alpha Ejection Calcs'!BQ220,IF($B220="4",'Alpha Ejection Calcs'!CO220,-1))))</f>
        <v>-1</v>
      </c>
      <c r="N220" s="459">
        <f t="shared" si="13"/>
        <v>-4.6500000000000006E-12</v>
      </c>
      <c r="O220">
        <f>IF($B220="1",'Alpha Ejection Calcs'!Y220,IF('Alpha Ejection Compiler'!$B220="2",'Alpha Ejection Calcs'!AV220,IF($B220="3",'Alpha Ejection Calcs'!BS220,IF($B220="4",'Alpha Ejection Calcs'!CQ220,-1))))</f>
        <v>-1</v>
      </c>
      <c r="P220">
        <f>IF($B220="1",'Alpha Ejection Calcs'!Z220,IF('Alpha Ejection Compiler'!$B220="2",'Alpha Ejection Calcs'!AW220,IF($B220="3",'Alpha Ejection Calcs'!BT220,IF($B220="4",'Alpha Ejection Calcs'!CR220,-1))))</f>
        <v>-1</v>
      </c>
      <c r="Q220">
        <f>IF($B220="1",'Alpha Ejection Calcs'!AA220,IF('Alpha Ejection Compiler'!$B220="2",'Alpha Ejection Calcs'!AX220,IF($B220="3",'Alpha Ejection Calcs'!BU220,IF($B220="4",'Alpha Ejection Calcs'!CS220,-1))))</f>
        <v>-1</v>
      </c>
      <c r="R220">
        <f>IF($B220="1",'Alpha Ejection Calcs'!AB220,IF('Alpha Ejection Compiler'!$B220="2",'Alpha Ejection Calcs'!AY220,IF($B220="3",'Alpha Ejection Calcs'!BV220,IF($B220="4",'Alpha Ejection Calcs'!CT220,-1))))</f>
        <v>-1</v>
      </c>
      <c r="U220" s="459">
        <f t="shared" si="14"/>
        <v>-3.5299999999999997E-12</v>
      </c>
      <c r="V220">
        <f>IF($B220="1",'Alpha Ejection Calcs'!AD220,IF('Alpha Ejection Compiler'!$B220="2",'Alpha Ejection Calcs'!BA220,IF($B220="3",'Alpha Ejection Calcs'!BX220,IF($B220="4",'Alpha Ejection Calcs'!CV220,-1))))</f>
        <v>-1</v>
      </c>
      <c r="W220">
        <f>IF($B220="1",'Alpha Ejection Calcs'!AE220,IF('Alpha Ejection Compiler'!$B220="2",'Alpha Ejection Calcs'!BB220,IF($B220="3",'Alpha Ejection Calcs'!BY220,IF($B220="4",'Alpha Ejection Calcs'!CW220,-1))))</f>
        <v>-1</v>
      </c>
      <c r="X220">
        <f>IF($B220="1",'Alpha Ejection Calcs'!AF220,IF('Alpha Ejection Compiler'!$B220="2",'Alpha Ejection Calcs'!BC220,IF($B220="3",'Alpha Ejection Calcs'!BZ220,IF($B220="4",'Alpha Ejection Calcs'!CX220,-1))))</f>
        <v>-1</v>
      </c>
      <c r="Y220">
        <f>IF($B220="1",'Alpha Ejection Calcs'!AG220,IF('Alpha Ejection Compiler'!$B220="2",'Alpha Ejection Calcs'!BD220,IF($B220="3",'Alpha Ejection Calcs'!CA220,IF($B220="4",'Alpha Ejection Calcs'!CY220,-1))))</f>
        <v>-1</v>
      </c>
      <c r="AB220" s="459">
        <f t="shared" si="15"/>
        <v>-4.2499999999999999E-12</v>
      </c>
      <c r="AC220">
        <f>IF($B220="1",'Alpha Ejection Calcs'!AI220,IF('Alpha Ejection Compiler'!$B220="2",'Alpha Ejection Calcs'!BF220,IF($B220="3",'Alpha Ejection Calcs'!CC220,IF($B220="4",'Alpha Ejection Calcs'!DA220,-1))))</f>
        <v>-1</v>
      </c>
      <c r="AD220">
        <f>IF($B220="1",'Alpha Ejection Calcs'!AJ220,IF('Alpha Ejection Compiler'!$B220="2",'Alpha Ejection Calcs'!BG220,IF($B220="3",'Alpha Ejection Calcs'!CD220,IF($B220="4",'Alpha Ejection Calcs'!DB220,-1))))</f>
        <v>-1</v>
      </c>
      <c r="AE220">
        <f>IF($B220="1",'Alpha Ejection Calcs'!AK220,IF('Alpha Ejection Compiler'!$B220="2",'Alpha Ejection Calcs'!BH220,IF($B220="3",'Alpha Ejection Calcs'!CE220,IF($B220="4",'Alpha Ejection Calcs'!DC220,-1))))</f>
        <v>-1</v>
      </c>
      <c r="AF220">
        <f>IF($B220="1",'Alpha Ejection Calcs'!AL220,IF('Alpha Ejection Compiler'!$B220="2",'Alpha Ejection Calcs'!BI220,IF($B220="3",'Alpha Ejection Calcs'!CF220,IF($B220="4",'Alpha Ejection Calcs'!DD220,-1))))</f>
        <v>-1</v>
      </c>
    </row>
    <row r="221" spans="1:32">
      <c r="A221">
        <f>'Picking Information'!E224</f>
        <v>0</v>
      </c>
      <c r="B221" s="457">
        <f>'Picking Information'!B224</f>
        <v>0</v>
      </c>
      <c r="C221" s="457"/>
      <c r="D221">
        <f>IF($B221="1",'Alpha Ejection Calcs'!M221,IF('Alpha Ejection Compiler'!$B221="2",'Alpha Ejection Calcs'!AO221,IF($B221="3",'Alpha Ejection Calcs'!BM221,IF($B221="4",'Alpha Ejection Calcs'!CJ221,-1))))</f>
        <v>-1</v>
      </c>
      <c r="E221">
        <f>IF($B221="1",'Alpha Ejection Calcs'!S221,IF('Alpha Ejection Compiler'!$B221="2",'Alpha Ejection Calcs'!AP221,IF($B221="3",'Alpha Ejection Calcs'!BK221,IF($B221="4",'Alpha Ejection Calcs'!CH221,-1))))</f>
        <v>-1</v>
      </c>
      <c r="F221"/>
      <c r="G221" s="459">
        <f t="shared" si="12"/>
        <v>-3.2000000000000001E-12</v>
      </c>
      <c r="H221">
        <f>IF($B221="1",'Alpha Ejection Calcs'!T221,IF('Alpha Ejection Compiler'!$B221="2",'Alpha Ejection Calcs'!AQ221,IF($B221="3",'Alpha Ejection Calcs'!BN221,IF($B221="4",'Alpha Ejection Calcs'!CL221,-1))))</f>
        <v>-1</v>
      </c>
      <c r="I221">
        <f>IF($B221="1",'Alpha Ejection Calcs'!U221,IF('Alpha Ejection Compiler'!$B221="2",'Alpha Ejection Calcs'!AR221,IF($B221="3",'Alpha Ejection Calcs'!BO221,IF($B221="4",'Alpha Ejection Calcs'!CM221,-1))))</f>
        <v>-1</v>
      </c>
      <c r="J221">
        <f>IF($B221="1",'Alpha Ejection Calcs'!V221,IF('Alpha Ejection Compiler'!$B221="2",'Alpha Ejection Calcs'!AS221,IF($B221="3",'Alpha Ejection Calcs'!BP221,IF($B221="4",'Alpha Ejection Calcs'!CN221,-1))))</f>
        <v>-1</v>
      </c>
      <c r="K221">
        <f>IF($B221="1",'Alpha Ejection Calcs'!W221,IF('Alpha Ejection Compiler'!$B221="2",'Alpha Ejection Calcs'!AT221,IF($B221="3",'Alpha Ejection Calcs'!BQ221,IF($B221="4",'Alpha Ejection Calcs'!CO221,-1))))</f>
        <v>-1</v>
      </c>
      <c r="N221" s="459">
        <f t="shared" si="13"/>
        <v>-4.6500000000000006E-12</v>
      </c>
      <c r="O221">
        <f>IF($B221="1",'Alpha Ejection Calcs'!Y221,IF('Alpha Ejection Compiler'!$B221="2",'Alpha Ejection Calcs'!AV221,IF($B221="3",'Alpha Ejection Calcs'!BS221,IF($B221="4",'Alpha Ejection Calcs'!CQ221,-1))))</f>
        <v>-1</v>
      </c>
      <c r="P221">
        <f>IF($B221="1",'Alpha Ejection Calcs'!Z221,IF('Alpha Ejection Compiler'!$B221="2",'Alpha Ejection Calcs'!AW221,IF($B221="3",'Alpha Ejection Calcs'!BT221,IF($B221="4",'Alpha Ejection Calcs'!CR221,-1))))</f>
        <v>-1</v>
      </c>
      <c r="Q221">
        <f>IF($B221="1",'Alpha Ejection Calcs'!AA221,IF('Alpha Ejection Compiler'!$B221="2",'Alpha Ejection Calcs'!AX221,IF($B221="3",'Alpha Ejection Calcs'!BU221,IF($B221="4",'Alpha Ejection Calcs'!CS221,-1))))</f>
        <v>-1</v>
      </c>
      <c r="R221">
        <f>IF($B221="1",'Alpha Ejection Calcs'!AB221,IF('Alpha Ejection Compiler'!$B221="2",'Alpha Ejection Calcs'!AY221,IF($B221="3",'Alpha Ejection Calcs'!BV221,IF($B221="4",'Alpha Ejection Calcs'!CT221,-1))))</f>
        <v>-1</v>
      </c>
      <c r="U221" s="459">
        <f t="shared" si="14"/>
        <v>-3.5299999999999997E-12</v>
      </c>
      <c r="V221">
        <f>IF($B221="1",'Alpha Ejection Calcs'!AD221,IF('Alpha Ejection Compiler'!$B221="2",'Alpha Ejection Calcs'!BA221,IF($B221="3",'Alpha Ejection Calcs'!BX221,IF($B221="4",'Alpha Ejection Calcs'!CV221,-1))))</f>
        <v>-1</v>
      </c>
      <c r="W221">
        <f>IF($B221="1",'Alpha Ejection Calcs'!AE221,IF('Alpha Ejection Compiler'!$B221="2",'Alpha Ejection Calcs'!BB221,IF($B221="3",'Alpha Ejection Calcs'!BY221,IF($B221="4",'Alpha Ejection Calcs'!CW221,-1))))</f>
        <v>-1</v>
      </c>
      <c r="X221">
        <f>IF($B221="1",'Alpha Ejection Calcs'!AF221,IF('Alpha Ejection Compiler'!$B221="2",'Alpha Ejection Calcs'!BC221,IF($B221="3",'Alpha Ejection Calcs'!BZ221,IF($B221="4",'Alpha Ejection Calcs'!CX221,-1))))</f>
        <v>-1</v>
      </c>
      <c r="Y221">
        <f>IF($B221="1",'Alpha Ejection Calcs'!AG221,IF('Alpha Ejection Compiler'!$B221="2",'Alpha Ejection Calcs'!BD221,IF($B221="3",'Alpha Ejection Calcs'!CA221,IF($B221="4",'Alpha Ejection Calcs'!CY221,-1))))</f>
        <v>-1</v>
      </c>
      <c r="AB221" s="459">
        <f t="shared" si="15"/>
        <v>-4.2499999999999999E-12</v>
      </c>
      <c r="AC221">
        <f>IF($B221="1",'Alpha Ejection Calcs'!AI221,IF('Alpha Ejection Compiler'!$B221="2",'Alpha Ejection Calcs'!BF221,IF($B221="3",'Alpha Ejection Calcs'!CC221,IF($B221="4",'Alpha Ejection Calcs'!DA221,-1))))</f>
        <v>-1</v>
      </c>
      <c r="AD221">
        <f>IF($B221="1",'Alpha Ejection Calcs'!AJ221,IF('Alpha Ejection Compiler'!$B221="2",'Alpha Ejection Calcs'!BG221,IF($B221="3",'Alpha Ejection Calcs'!CD221,IF($B221="4",'Alpha Ejection Calcs'!DB221,-1))))</f>
        <v>-1</v>
      </c>
      <c r="AE221">
        <f>IF($B221="1",'Alpha Ejection Calcs'!AK221,IF('Alpha Ejection Compiler'!$B221="2",'Alpha Ejection Calcs'!BH221,IF($B221="3",'Alpha Ejection Calcs'!CE221,IF($B221="4",'Alpha Ejection Calcs'!DC221,-1))))</f>
        <v>-1</v>
      </c>
      <c r="AF221">
        <f>IF($B221="1",'Alpha Ejection Calcs'!AL221,IF('Alpha Ejection Compiler'!$B221="2",'Alpha Ejection Calcs'!BI221,IF($B221="3",'Alpha Ejection Calcs'!CF221,IF($B221="4",'Alpha Ejection Calcs'!DD221,-1))))</f>
        <v>-1</v>
      </c>
    </row>
    <row r="222" spans="1:32">
      <c r="A222">
        <f>'Picking Information'!E225</f>
        <v>0</v>
      </c>
      <c r="B222" s="457">
        <f>'Picking Information'!B225</f>
        <v>0</v>
      </c>
      <c r="C222" s="457"/>
      <c r="D222">
        <f>IF($B222="1",'Alpha Ejection Calcs'!M222,IF('Alpha Ejection Compiler'!$B222="2",'Alpha Ejection Calcs'!AO222,IF($B222="3",'Alpha Ejection Calcs'!BM222,IF($B222="4",'Alpha Ejection Calcs'!CJ222,-1))))</f>
        <v>-1</v>
      </c>
      <c r="E222">
        <f>IF($B222="1",'Alpha Ejection Calcs'!S222,IF('Alpha Ejection Compiler'!$B222="2",'Alpha Ejection Calcs'!AP222,IF($B222="3",'Alpha Ejection Calcs'!BK222,IF($B222="4",'Alpha Ejection Calcs'!CH222,-1))))</f>
        <v>-1</v>
      </c>
      <c r="F222"/>
      <c r="G222" s="459">
        <f t="shared" si="12"/>
        <v>-3.2000000000000001E-12</v>
      </c>
      <c r="H222">
        <f>IF($B222="1",'Alpha Ejection Calcs'!T222,IF('Alpha Ejection Compiler'!$B222="2",'Alpha Ejection Calcs'!AQ222,IF($B222="3",'Alpha Ejection Calcs'!BN222,IF($B222="4",'Alpha Ejection Calcs'!CL222,-1))))</f>
        <v>-1</v>
      </c>
      <c r="I222">
        <f>IF($B222="1",'Alpha Ejection Calcs'!U222,IF('Alpha Ejection Compiler'!$B222="2",'Alpha Ejection Calcs'!AR222,IF($B222="3",'Alpha Ejection Calcs'!BO222,IF($B222="4",'Alpha Ejection Calcs'!CM222,-1))))</f>
        <v>-1</v>
      </c>
      <c r="J222">
        <f>IF($B222="1",'Alpha Ejection Calcs'!V222,IF('Alpha Ejection Compiler'!$B222="2",'Alpha Ejection Calcs'!AS222,IF($B222="3",'Alpha Ejection Calcs'!BP222,IF($B222="4",'Alpha Ejection Calcs'!CN222,-1))))</f>
        <v>-1</v>
      </c>
      <c r="K222">
        <f>IF($B222="1",'Alpha Ejection Calcs'!W222,IF('Alpha Ejection Compiler'!$B222="2",'Alpha Ejection Calcs'!AT222,IF($B222="3",'Alpha Ejection Calcs'!BQ222,IF($B222="4",'Alpha Ejection Calcs'!CO222,-1))))</f>
        <v>-1</v>
      </c>
      <c r="N222" s="459">
        <f t="shared" si="13"/>
        <v>-4.6500000000000006E-12</v>
      </c>
      <c r="O222">
        <f>IF($B222="1",'Alpha Ejection Calcs'!Y222,IF('Alpha Ejection Compiler'!$B222="2",'Alpha Ejection Calcs'!AV222,IF($B222="3",'Alpha Ejection Calcs'!BS222,IF($B222="4",'Alpha Ejection Calcs'!CQ222,-1))))</f>
        <v>-1</v>
      </c>
      <c r="P222">
        <f>IF($B222="1",'Alpha Ejection Calcs'!Z222,IF('Alpha Ejection Compiler'!$B222="2",'Alpha Ejection Calcs'!AW222,IF($B222="3",'Alpha Ejection Calcs'!BT222,IF($B222="4",'Alpha Ejection Calcs'!CR222,-1))))</f>
        <v>-1</v>
      </c>
      <c r="Q222">
        <f>IF($B222="1",'Alpha Ejection Calcs'!AA222,IF('Alpha Ejection Compiler'!$B222="2",'Alpha Ejection Calcs'!AX222,IF($B222="3",'Alpha Ejection Calcs'!BU222,IF($B222="4",'Alpha Ejection Calcs'!CS222,-1))))</f>
        <v>-1</v>
      </c>
      <c r="R222">
        <f>IF($B222="1",'Alpha Ejection Calcs'!AB222,IF('Alpha Ejection Compiler'!$B222="2",'Alpha Ejection Calcs'!AY222,IF($B222="3",'Alpha Ejection Calcs'!BV222,IF($B222="4",'Alpha Ejection Calcs'!CT222,-1))))</f>
        <v>-1</v>
      </c>
      <c r="U222" s="459">
        <f t="shared" si="14"/>
        <v>-3.5299999999999997E-12</v>
      </c>
      <c r="V222">
        <f>IF($B222="1",'Alpha Ejection Calcs'!AD222,IF('Alpha Ejection Compiler'!$B222="2",'Alpha Ejection Calcs'!BA222,IF($B222="3",'Alpha Ejection Calcs'!BX222,IF($B222="4",'Alpha Ejection Calcs'!CV222,-1))))</f>
        <v>-1</v>
      </c>
      <c r="W222">
        <f>IF($B222="1",'Alpha Ejection Calcs'!AE222,IF('Alpha Ejection Compiler'!$B222="2",'Alpha Ejection Calcs'!BB222,IF($B222="3",'Alpha Ejection Calcs'!BY222,IF($B222="4",'Alpha Ejection Calcs'!CW222,-1))))</f>
        <v>-1</v>
      </c>
      <c r="X222">
        <f>IF($B222="1",'Alpha Ejection Calcs'!AF222,IF('Alpha Ejection Compiler'!$B222="2",'Alpha Ejection Calcs'!BC222,IF($B222="3",'Alpha Ejection Calcs'!BZ222,IF($B222="4",'Alpha Ejection Calcs'!CX222,-1))))</f>
        <v>-1</v>
      </c>
      <c r="Y222">
        <f>IF($B222="1",'Alpha Ejection Calcs'!AG222,IF('Alpha Ejection Compiler'!$B222="2",'Alpha Ejection Calcs'!BD222,IF($B222="3",'Alpha Ejection Calcs'!CA222,IF($B222="4",'Alpha Ejection Calcs'!CY222,-1))))</f>
        <v>-1</v>
      </c>
      <c r="AB222" s="459">
        <f t="shared" si="15"/>
        <v>-4.2499999999999999E-12</v>
      </c>
      <c r="AC222">
        <f>IF($B222="1",'Alpha Ejection Calcs'!AI222,IF('Alpha Ejection Compiler'!$B222="2",'Alpha Ejection Calcs'!BF222,IF($B222="3",'Alpha Ejection Calcs'!CC222,IF($B222="4",'Alpha Ejection Calcs'!DA222,-1))))</f>
        <v>-1</v>
      </c>
      <c r="AD222">
        <f>IF($B222="1",'Alpha Ejection Calcs'!AJ222,IF('Alpha Ejection Compiler'!$B222="2",'Alpha Ejection Calcs'!BG222,IF($B222="3",'Alpha Ejection Calcs'!CD222,IF($B222="4",'Alpha Ejection Calcs'!DB222,-1))))</f>
        <v>-1</v>
      </c>
      <c r="AE222">
        <f>IF($B222="1",'Alpha Ejection Calcs'!AK222,IF('Alpha Ejection Compiler'!$B222="2",'Alpha Ejection Calcs'!BH222,IF($B222="3",'Alpha Ejection Calcs'!CE222,IF($B222="4",'Alpha Ejection Calcs'!DC222,-1))))</f>
        <v>-1</v>
      </c>
      <c r="AF222">
        <f>IF($B222="1",'Alpha Ejection Calcs'!AL222,IF('Alpha Ejection Compiler'!$B222="2",'Alpha Ejection Calcs'!BI222,IF($B222="3",'Alpha Ejection Calcs'!CF222,IF($B222="4",'Alpha Ejection Calcs'!DD222,-1))))</f>
        <v>-1</v>
      </c>
    </row>
    <row r="223" spans="1:32">
      <c r="A223">
        <f>'Picking Information'!E226</f>
        <v>0</v>
      </c>
      <c r="B223" s="457">
        <f>'Picking Information'!B226</f>
        <v>0</v>
      </c>
      <c r="C223" s="457"/>
      <c r="D223">
        <f>IF($B223="1",'Alpha Ejection Calcs'!M223,IF('Alpha Ejection Compiler'!$B223="2",'Alpha Ejection Calcs'!AO223,IF($B223="3",'Alpha Ejection Calcs'!BM223,IF($B223="4",'Alpha Ejection Calcs'!CJ223,-1))))</f>
        <v>-1</v>
      </c>
      <c r="E223">
        <f>IF($B223="1",'Alpha Ejection Calcs'!S223,IF('Alpha Ejection Compiler'!$B223="2",'Alpha Ejection Calcs'!AP223,IF($B223="3",'Alpha Ejection Calcs'!BK223,IF($B223="4",'Alpha Ejection Calcs'!CH223,-1))))</f>
        <v>-1</v>
      </c>
      <c r="F223"/>
      <c r="G223" s="459">
        <f t="shared" si="12"/>
        <v>-3.2000000000000001E-12</v>
      </c>
      <c r="H223">
        <f>IF($B223="1",'Alpha Ejection Calcs'!T223,IF('Alpha Ejection Compiler'!$B223="2",'Alpha Ejection Calcs'!AQ223,IF($B223="3",'Alpha Ejection Calcs'!BN223,IF($B223="4",'Alpha Ejection Calcs'!CL223,-1))))</f>
        <v>-1</v>
      </c>
      <c r="I223">
        <f>IF($B223="1",'Alpha Ejection Calcs'!U223,IF('Alpha Ejection Compiler'!$B223="2",'Alpha Ejection Calcs'!AR223,IF($B223="3",'Alpha Ejection Calcs'!BO223,IF($B223="4",'Alpha Ejection Calcs'!CM223,-1))))</f>
        <v>-1</v>
      </c>
      <c r="J223">
        <f>IF($B223="1",'Alpha Ejection Calcs'!V223,IF('Alpha Ejection Compiler'!$B223="2",'Alpha Ejection Calcs'!AS223,IF($B223="3",'Alpha Ejection Calcs'!BP223,IF($B223="4",'Alpha Ejection Calcs'!CN223,-1))))</f>
        <v>-1</v>
      </c>
      <c r="K223">
        <f>IF($B223="1",'Alpha Ejection Calcs'!W223,IF('Alpha Ejection Compiler'!$B223="2",'Alpha Ejection Calcs'!AT223,IF($B223="3",'Alpha Ejection Calcs'!BQ223,IF($B223="4",'Alpha Ejection Calcs'!CO223,-1))))</f>
        <v>-1</v>
      </c>
      <c r="N223" s="459">
        <f t="shared" si="13"/>
        <v>-4.6500000000000006E-12</v>
      </c>
      <c r="O223">
        <f>IF($B223="1",'Alpha Ejection Calcs'!Y223,IF('Alpha Ejection Compiler'!$B223="2",'Alpha Ejection Calcs'!AV223,IF($B223="3",'Alpha Ejection Calcs'!BS223,IF($B223="4",'Alpha Ejection Calcs'!CQ223,-1))))</f>
        <v>-1</v>
      </c>
      <c r="P223">
        <f>IF($B223="1",'Alpha Ejection Calcs'!Z223,IF('Alpha Ejection Compiler'!$B223="2",'Alpha Ejection Calcs'!AW223,IF($B223="3",'Alpha Ejection Calcs'!BT223,IF($B223="4",'Alpha Ejection Calcs'!CR223,-1))))</f>
        <v>-1</v>
      </c>
      <c r="Q223">
        <f>IF($B223="1",'Alpha Ejection Calcs'!AA223,IF('Alpha Ejection Compiler'!$B223="2",'Alpha Ejection Calcs'!AX223,IF($B223="3",'Alpha Ejection Calcs'!BU223,IF($B223="4",'Alpha Ejection Calcs'!CS223,-1))))</f>
        <v>-1</v>
      </c>
      <c r="R223">
        <f>IF($B223="1",'Alpha Ejection Calcs'!AB223,IF('Alpha Ejection Compiler'!$B223="2",'Alpha Ejection Calcs'!AY223,IF($B223="3",'Alpha Ejection Calcs'!BV223,IF($B223="4",'Alpha Ejection Calcs'!CT223,-1))))</f>
        <v>-1</v>
      </c>
      <c r="U223" s="459">
        <f t="shared" si="14"/>
        <v>-3.5299999999999997E-12</v>
      </c>
      <c r="V223">
        <f>IF($B223="1",'Alpha Ejection Calcs'!AD223,IF('Alpha Ejection Compiler'!$B223="2",'Alpha Ejection Calcs'!BA223,IF($B223="3",'Alpha Ejection Calcs'!BX223,IF($B223="4",'Alpha Ejection Calcs'!CV223,-1))))</f>
        <v>-1</v>
      </c>
      <c r="W223">
        <f>IF($B223="1",'Alpha Ejection Calcs'!AE223,IF('Alpha Ejection Compiler'!$B223="2",'Alpha Ejection Calcs'!BB223,IF($B223="3",'Alpha Ejection Calcs'!BY223,IF($B223="4",'Alpha Ejection Calcs'!CW223,-1))))</f>
        <v>-1</v>
      </c>
      <c r="X223">
        <f>IF($B223="1",'Alpha Ejection Calcs'!AF223,IF('Alpha Ejection Compiler'!$B223="2",'Alpha Ejection Calcs'!BC223,IF($B223="3",'Alpha Ejection Calcs'!BZ223,IF($B223="4",'Alpha Ejection Calcs'!CX223,-1))))</f>
        <v>-1</v>
      </c>
      <c r="Y223">
        <f>IF($B223="1",'Alpha Ejection Calcs'!AG223,IF('Alpha Ejection Compiler'!$B223="2",'Alpha Ejection Calcs'!BD223,IF($B223="3",'Alpha Ejection Calcs'!CA223,IF($B223="4",'Alpha Ejection Calcs'!CY223,-1))))</f>
        <v>-1</v>
      </c>
      <c r="AB223" s="459">
        <f t="shared" si="15"/>
        <v>-4.2499999999999999E-12</v>
      </c>
      <c r="AC223">
        <f>IF($B223="1",'Alpha Ejection Calcs'!AI223,IF('Alpha Ejection Compiler'!$B223="2",'Alpha Ejection Calcs'!BF223,IF($B223="3",'Alpha Ejection Calcs'!CC223,IF($B223="4",'Alpha Ejection Calcs'!DA223,-1))))</f>
        <v>-1</v>
      </c>
      <c r="AD223">
        <f>IF($B223="1",'Alpha Ejection Calcs'!AJ223,IF('Alpha Ejection Compiler'!$B223="2",'Alpha Ejection Calcs'!BG223,IF($B223="3",'Alpha Ejection Calcs'!CD223,IF($B223="4",'Alpha Ejection Calcs'!DB223,-1))))</f>
        <v>-1</v>
      </c>
      <c r="AE223">
        <f>IF($B223="1",'Alpha Ejection Calcs'!AK223,IF('Alpha Ejection Compiler'!$B223="2",'Alpha Ejection Calcs'!BH223,IF($B223="3",'Alpha Ejection Calcs'!CE223,IF($B223="4",'Alpha Ejection Calcs'!DC223,-1))))</f>
        <v>-1</v>
      </c>
      <c r="AF223">
        <f>IF($B223="1",'Alpha Ejection Calcs'!AL223,IF('Alpha Ejection Compiler'!$B223="2",'Alpha Ejection Calcs'!BI223,IF($B223="3",'Alpha Ejection Calcs'!CF223,IF($B223="4",'Alpha Ejection Calcs'!DD223,-1))))</f>
        <v>-1</v>
      </c>
    </row>
    <row r="224" spans="1:32">
      <c r="A224">
        <f>'Picking Information'!E227</f>
        <v>0</v>
      </c>
      <c r="B224" s="457">
        <f>'Picking Information'!B227</f>
        <v>0</v>
      </c>
      <c r="C224" s="457"/>
      <c r="D224">
        <f>IF($B224="1",'Alpha Ejection Calcs'!M224,IF('Alpha Ejection Compiler'!$B224="2",'Alpha Ejection Calcs'!AO224,IF($B224="3",'Alpha Ejection Calcs'!BM224,IF($B224="4",'Alpha Ejection Calcs'!CJ224,-1))))</f>
        <v>-1</v>
      </c>
      <c r="E224">
        <f>IF($B224="1",'Alpha Ejection Calcs'!S224,IF('Alpha Ejection Compiler'!$B224="2",'Alpha Ejection Calcs'!AP224,IF($B224="3",'Alpha Ejection Calcs'!BK224,IF($B224="4",'Alpha Ejection Calcs'!CH224,-1))))</f>
        <v>-1</v>
      </c>
      <c r="F224"/>
      <c r="G224" s="459">
        <f t="shared" si="12"/>
        <v>-3.2000000000000001E-12</v>
      </c>
      <c r="H224">
        <f>IF($B224="1",'Alpha Ejection Calcs'!T224,IF('Alpha Ejection Compiler'!$B224="2",'Alpha Ejection Calcs'!AQ224,IF($B224="3",'Alpha Ejection Calcs'!BN224,IF($B224="4",'Alpha Ejection Calcs'!CL224,-1))))</f>
        <v>-1</v>
      </c>
      <c r="I224">
        <f>IF($B224="1",'Alpha Ejection Calcs'!U224,IF('Alpha Ejection Compiler'!$B224="2",'Alpha Ejection Calcs'!AR224,IF($B224="3",'Alpha Ejection Calcs'!BO224,IF($B224="4",'Alpha Ejection Calcs'!CM224,-1))))</f>
        <v>-1</v>
      </c>
      <c r="J224">
        <f>IF($B224="1",'Alpha Ejection Calcs'!V224,IF('Alpha Ejection Compiler'!$B224="2",'Alpha Ejection Calcs'!AS224,IF($B224="3",'Alpha Ejection Calcs'!BP224,IF($B224="4",'Alpha Ejection Calcs'!CN224,-1))))</f>
        <v>-1</v>
      </c>
      <c r="K224">
        <f>IF($B224="1",'Alpha Ejection Calcs'!W224,IF('Alpha Ejection Compiler'!$B224="2",'Alpha Ejection Calcs'!AT224,IF($B224="3",'Alpha Ejection Calcs'!BQ224,IF($B224="4",'Alpha Ejection Calcs'!CO224,-1))))</f>
        <v>-1</v>
      </c>
      <c r="N224" s="459">
        <f t="shared" si="13"/>
        <v>-4.6500000000000006E-12</v>
      </c>
      <c r="O224">
        <f>IF($B224="1",'Alpha Ejection Calcs'!Y224,IF('Alpha Ejection Compiler'!$B224="2",'Alpha Ejection Calcs'!AV224,IF($B224="3",'Alpha Ejection Calcs'!BS224,IF($B224="4",'Alpha Ejection Calcs'!CQ224,-1))))</f>
        <v>-1</v>
      </c>
      <c r="P224">
        <f>IF($B224="1",'Alpha Ejection Calcs'!Z224,IF('Alpha Ejection Compiler'!$B224="2",'Alpha Ejection Calcs'!AW224,IF($B224="3",'Alpha Ejection Calcs'!BT224,IF($B224="4",'Alpha Ejection Calcs'!CR224,-1))))</f>
        <v>-1</v>
      </c>
      <c r="Q224">
        <f>IF($B224="1",'Alpha Ejection Calcs'!AA224,IF('Alpha Ejection Compiler'!$B224="2",'Alpha Ejection Calcs'!AX224,IF($B224="3",'Alpha Ejection Calcs'!BU224,IF($B224="4",'Alpha Ejection Calcs'!CS224,-1))))</f>
        <v>-1</v>
      </c>
      <c r="R224">
        <f>IF($B224="1",'Alpha Ejection Calcs'!AB224,IF('Alpha Ejection Compiler'!$B224="2",'Alpha Ejection Calcs'!AY224,IF($B224="3",'Alpha Ejection Calcs'!BV224,IF($B224="4",'Alpha Ejection Calcs'!CT224,-1))))</f>
        <v>-1</v>
      </c>
      <c r="U224" s="459">
        <f t="shared" si="14"/>
        <v>-3.5299999999999997E-12</v>
      </c>
      <c r="V224">
        <f>IF($B224="1",'Alpha Ejection Calcs'!AD224,IF('Alpha Ejection Compiler'!$B224="2",'Alpha Ejection Calcs'!BA224,IF($B224="3",'Alpha Ejection Calcs'!BX224,IF($B224="4",'Alpha Ejection Calcs'!CV224,-1))))</f>
        <v>-1</v>
      </c>
      <c r="W224">
        <f>IF($B224="1",'Alpha Ejection Calcs'!AE224,IF('Alpha Ejection Compiler'!$B224="2",'Alpha Ejection Calcs'!BB224,IF($B224="3",'Alpha Ejection Calcs'!BY224,IF($B224="4",'Alpha Ejection Calcs'!CW224,-1))))</f>
        <v>-1</v>
      </c>
      <c r="X224">
        <f>IF($B224="1",'Alpha Ejection Calcs'!AF224,IF('Alpha Ejection Compiler'!$B224="2",'Alpha Ejection Calcs'!BC224,IF($B224="3",'Alpha Ejection Calcs'!BZ224,IF($B224="4",'Alpha Ejection Calcs'!CX224,-1))))</f>
        <v>-1</v>
      </c>
      <c r="Y224">
        <f>IF($B224="1",'Alpha Ejection Calcs'!AG224,IF('Alpha Ejection Compiler'!$B224="2",'Alpha Ejection Calcs'!BD224,IF($B224="3",'Alpha Ejection Calcs'!CA224,IF($B224="4",'Alpha Ejection Calcs'!CY224,-1))))</f>
        <v>-1</v>
      </c>
      <c r="AB224" s="459">
        <f t="shared" si="15"/>
        <v>-4.2499999999999999E-12</v>
      </c>
      <c r="AC224">
        <f>IF($B224="1",'Alpha Ejection Calcs'!AI224,IF('Alpha Ejection Compiler'!$B224="2",'Alpha Ejection Calcs'!BF224,IF($B224="3",'Alpha Ejection Calcs'!CC224,IF($B224="4",'Alpha Ejection Calcs'!DA224,-1))))</f>
        <v>-1</v>
      </c>
      <c r="AD224">
        <f>IF($B224="1",'Alpha Ejection Calcs'!AJ224,IF('Alpha Ejection Compiler'!$B224="2",'Alpha Ejection Calcs'!BG224,IF($B224="3",'Alpha Ejection Calcs'!CD224,IF($B224="4",'Alpha Ejection Calcs'!DB224,-1))))</f>
        <v>-1</v>
      </c>
      <c r="AE224">
        <f>IF($B224="1",'Alpha Ejection Calcs'!AK224,IF('Alpha Ejection Compiler'!$B224="2",'Alpha Ejection Calcs'!BH224,IF($B224="3",'Alpha Ejection Calcs'!CE224,IF($B224="4",'Alpha Ejection Calcs'!DC224,-1))))</f>
        <v>-1</v>
      </c>
      <c r="AF224">
        <f>IF($B224="1",'Alpha Ejection Calcs'!AL224,IF('Alpha Ejection Compiler'!$B224="2",'Alpha Ejection Calcs'!BI224,IF($B224="3",'Alpha Ejection Calcs'!CF224,IF($B224="4",'Alpha Ejection Calcs'!DD224,-1))))</f>
        <v>-1</v>
      </c>
    </row>
    <row r="225" spans="1:32">
      <c r="A225">
        <f>'Picking Information'!E228</f>
        <v>0</v>
      </c>
      <c r="B225" s="457">
        <f>'Picking Information'!B228</f>
        <v>0</v>
      </c>
      <c r="C225" s="457"/>
      <c r="D225">
        <f>IF($B225="1",'Alpha Ejection Calcs'!M225,IF('Alpha Ejection Compiler'!$B225="2",'Alpha Ejection Calcs'!AO225,IF($B225="3",'Alpha Ejection Calcs'!BM225,IF($B225="4",'Alpha Ejection Calcs'!CJ225,-1))))</f>
        <v>-1</v>
      </c>
      <c r="E225">
        <f>IF($B225="1",'Alpha Ejection Calcs'!S225,IF('Alpha Ejection Compiler'!$B225="2",'Alpha Ejection Calcs'!AP225,IF($B225="3",'Alpha Ejection Calcs'!BK225,IF($B225="4",'Alpha Ejection Calcs'!CH225,-1))))</f>
        <v>-1</v>
      </c>
      <c r="F225"/>
      <c r="G225" s="459">
        <f t="shared" si="12"/>
        <v>-3.2000000000000001E-12</v>
      </c>
      <c r="H225">
        <f>IF($B225="1",'Alpha Ejection Calcs'!T225,IF('Alpha Ejection Compiler'!$B225="2",'Alpha Ejection Calcs'!AQ225,IF($B225="3",'Alpha Ejection Calcs'!BN225,IF($B225="4",'Alpha Ejection Calcs'!CL225,-1))))</f>
        <v>-1</v>
      </c>
      <c r="I225">
        <f>IF($B225="1",'Alpha Ejection Calcs'!U225,IF('Alpha Ejection Compiler'!$B225="2",'Alpha Ejection Calcs'!AR225,IF($B225="3",'Alpha Ejection Calcs'!BO225,IF($B225="4",'Alpha Ejection Calcs'!CM225,-1))))</f>
        <v>-1</v>
      </c>
      <c r="J225">
        <f>IF($B225="1",'Alpha Ejection Calcs'!V225,IF('Alpha Ejection Compiler'!$B225="2",'Alpha Ejection Calcs'!AS225,IF($B225="3",'Alpha Ejection Calcs'!BP225,IF($B225="4",'Alpha Ejection Calcs'!CN225,-1))))</f>
        <v>-1</v>
      </c>
      <c r="K225">
        <f>IF($B225="1",'Alpha Ejection Calcs'!W225,IF('Alpha Ejection Compiler'!$B225="2",'Alpha Ejection Calcs'!AT225,IF($B225="3",'Alpha Ejection Calcs'!BQ225,IF($B225="4",'Alpha Ejection Calcs'!CO225,-1))))</f>
        <v>-1</v>
      </c>
      <c r="N225" s="459">
        <f t="shared" si="13"/>
        <v>-4.6500000000000006E-12</v>
      </c>
      <c r="O225">
        <f>IF($B225="1",'Alpha Ejection Calcs'!Y225,IF('Alpha Ejection Compiler'!$B225="2",'Alpha Ejection Calcs'!AV225,IF($B225="3",'Alpha Ejection Calcs'!BS225,IF($B225="4",'Alpha Ejection Calcs'!CQ225,-1))))</f>
        <v>-1</v>
      </c>
      <c r="P225">
        <f>IF($B225="1",'Alpha Ejection Calcs'!Z225,IF('Alpha Ejection Compiler'!$B225="2",'Alpha Ejection Calcs'!AW225,IF($B225="3",'Alpha Ejection Calcs'!BT225,IF($B225="4",'Alpha Ejection Calcs'!CR225,-1))))</f>
        <v>-1</v>
      </c>
      <c r="Q225">
        <f>IF($B225="1",'Alpha Ejection Calcs'!AA225,IF('Alpha Ejection Compiler'!$B225="2",'Alpha Ejection Calcs'!AX225,IF($B225="3",'Alpha Ejection Calcs'!BU225,IF($B225="4",'Alpha Ejection Calcs'!CS225,-1))))</f>
        <v>-1</v>
      </c>
      <c r="R225">
        <f>IF($B225="1",'Alpha Ejection Calcs'!AB225,IF('Alpha Ejection Compiler'!$B225="2",'Alpha Ejection Calcs'!AY225,IF($B225="3",'Alpha Ejection Calcs'!BV225,IF($B225="4",'Alpha Ejection Calcs'!CT225,-1))))</f>
        <v>-1</v>
      </c>
      <c r="U225" s="459">
        <f t="shared" si="14"/>
        <v>-3.5299999999999997E-12</v>
      </c>
      <c r="V225">
        <f>IF($B225="1",'Alpha Ejection Calcs'!AD225,IF('Alpha Ejection Compiler'!$B225="2",'Alpha Ejection Calcs'!BA225,IF($B225="3",'Alpha Ejection Calcs'!BX225,IF($B225="4",'Alpha Ejection Calcs'!CV225,-1))))</f>
        <v>-1</v>
      </c>
      <c r="W225">
        <f>IF($B225="1",'Alpha Ejection Calcs'!AE225,IF('Alpha Ejection Compiler'!$B225="2",'Alpha Ejection Calcs'!BB225,IF($B225="3",'Alpha Ejection Calcs'!BY225,IF($B225="4",'Alpha Ejection Calcs'!CW225,-1))))</f>
        <v>-1</v>
      </c>
      <c r="X225">
        <f>IF($B225="1",'Alpha Ejection Calcs'!AF225,IF('Alpha Ejection Compiler'!$B225="2",'Alpha Ejection Calcs'!BC225,IF($B225="3",'Alpha Ejection Calcs'!BZ225,IF($B225="4",'Alpha Ejection Calcs'!CX225,-1))))</f>
        <v>-1</v>
      </c>
      <c r="Y225">
        <f>IF($B225="1",'Alpha Ejection Calcs'!AG225,IF('Alpha Ejection Compiler'!$B225="2",'Alpha Ejection Calcs'!BD225,IF($B225="3",'Alpha Ejection Calcs'!CA225,IF($B225="4",'Alpha Ejection Calcs'!CY225,-1))))</f>
        <v>-1</v>
      </c>
      <c r="AB225" s="459">
        <f t="shared" si="15"/>
        <v>-4.2499999999999999E-12</v>
      </c>
      <c r="AC225">
        <f>IF($B225="1",'Alpha Ejection Calcs'!AI225,IF('Alpha Ejection Compiler'!$B225="2",'Alpha Ejection Calcs'!BF225,IF($B225="3",'Alpha Ejection Calcs'!CC225,IF($B225="4",'Alpha Ejection Calcs'!DA225,-1))))</f>
        <v>-1</v>
      </c>
      <c r="AD225">
        <f>IF($B225="1",'Alpha Ejection Calcs'!AJ225,IF('Alpha Ejection Compiler'!$B225="2",'Alpha Ejection Calcs'!BG225,IF($B225="3",'Alpha Ejection Calcs'!CD225,IF($B225="4",'Alpha Ejection Calcs'!DB225,-1))))</f>
        <v>-1</v>
      </c>
      <c r="AE225">
        <f>IF($B225="1",'Alpha Ejection Calcs'!AK225,IF('Alpha Ejection Compiler'!$B225="2",'Alpha Ejection Calcs'!BH225,IF($B225="3",'Alpha Ejection Calcs'!CE225,IF($B225="4",'Alpha Ejection Calcs'!DC225,-1))))</f>
        <v>-1</v>
      </c>
      <c r="AF225">
        <f>IF($B225="1",'Alpha Ejection Calcs'!AL225,IF('Alpha Ejection Compiler'!$B225="2",'Alpha Ejection Calcs'!BI225,IF($B225="3",'Alpha Ejection Calcs'!CF225,IF($B225="4",'Alpha Ejection Calcs'!DD225,-1))))</f>
        <v>-1</v>
      </c>
    </row>
    <row r="226" spans="1:32">
      <c r="A226">
        <f>'Picking Information'!E229</f>
        <v>0</v>
      </c>
      <c r="B226" s="457">
        <f>'Picking Information'!B229</f>
        <v>0</v>
      </c>
      <c r="C226" s="457"/>
      <c r="D226">
        <f>IF($B226="1",'Alpha Ejection Calcs'!M226,IF('Alpha Ejection Compiler'!$B226="2",'Alpha Ejection Calcs'!AO226,IF($B226="3",'Alpha Ejection Calcs'!BM226,IF($B226="4",'Alpha Ejection Calcs'!CJ226,-1))))</f>
        <v>-1</v>
      </c>
      <c r="E226">
        <f>IF($B226="1",'Alpha Ejection Calcs'!S226,IF('Alpha Ejection Compiler'!$B226="2",'Alpha Ejection Calcs'!AP226,IF($B226="3",'Alpha Ejection Calcs'!BK226,IF($B226="4",'Alpha Ejection Calcs'!CH226,-1))))</f>
        <v>-1</v>
      </c>
      <c r="F226"/>
      <c r="G226" s="459">
        <f t="shared" si="12"/>
        <v>-3.2000000000000001E-12</v>
      </c>
      <c r="H226">
        <f>IF($B226="1",'Alpha Ejection Calcs'!T226,IF('Alpha Ejection Compiler'!$B226="2",'Alpha Ejection Calcs'!AQ226,IF($B226="3",'Alpha Ejection Calcs'!BN226,IF($B226="4",'Alpha Ejection Calcs'!CL226,-1))))</f>
        <v>-1</v>
      </c>
      <c r="I226">
        <f>IF($B226="1",'Alpha Ejection Calcs'!U226,IF('Alpha Ejection Compiler'!$B226="2",'Alpha Ejection Calcs'!AR226,IF($B226="3",'Alpha Ejection Calcs'!BO226,IF($B226="4",'Alpha Ejection Calcs'!CM226,-1))))</f>
        <v>-1</v>
      </c>
      <c r="J226">
        <f>IF($B226="1",'Alpha Ejection Calcs'!V226,IF('Alpha Ejection Compiler'!$B226="2",'Alpha Ejection Calcs'!AS226,IF($B226="3",'Alpha Ejection Calcs'!BP226,IF($B226="4",'Alpha Ejection Calcs'!CN226,-1))))</f>
        <v>-1</v>
      </c>
      <c r="K226">
        <f>IF($B226="1",'Alpha Ejection Calcs'!W226,IF('Alpha Ejection Compiler'!$B226="2",'Alpha Ejection Calcs'!AT226,IF($B226="3",'Alpha Ejection Calcs'!BQ226,IF($B226="4",'Alpha Ejection Calcs'!CO226,-1))))</f>
        <v>-1</v>
      </c>
      <c r="N226" s="459">
        <f t="shared" si="13"/>
        <v>-4.6500000000000006E-12</v>
      </c>
      <c r="O226">
        <f>IF($B226="1",'Alpha Ejection Calcs'!Y226,IF('Alpha Ejection Compiler'!$B226="2",'Alpha Ejection Calcs'!AV226,IF($B226="3",'Alpha Ejection Calcs'!BS226,IF($B226="4",'Alpha Ejection Calcs'!CQ226,-1))))</f>
        <v>-1</v>
      </c>
      <c r="P226">
        <f>IF($B226="1",'Alpha Ejection Calcs'!Z226,IF('Alpha Ejection Compiler'!$B226="2",'Alpha Ejection Calcs'!AW226,IF($B226="3",'Alpha Ejection Calcs'!BT226,IF($B226="4",'Alpha Ejection Calcs'!CR226,-1))))</f>
        <v>-1</v>
      </c>
      <c r="Q226">
        <f>IF($B226="1",'Alpha Ejection Calcs'!AA226,IF('Alpha Ejection Compiler'!$B226="2",'Alpha Ejection Calcs'!AX226,IF($B226="3",'Alpha Ejection Calcs'!BU226,IF($B226="4",'Alpha Ejection Calcs'!CS226,-1))))</f>
        <v>-1</v>
      </c>
      <c r="R226">
        <f>IF($B226="1",'Alpha Ejection Calcs'!AB226,IF('Alpha Ejection Compiler'!$B226="2",'Alpha Ejection Calcs'!AY226,IF($B226="3",'Alpha Ejection Calcs'!BV226,IF($B226="4",'Alpha Ejection Calcs'!CT226,-1))))</f>
        <v>-1</v>
      </c>
      <c r="U226" s="459">
        <f t="shared" si="14"/>
        <v>-3.5299999999999997E-12</v>
      </c>
      <c r="V226">
        <f>IF($B226="1",'Alpha Ejection Calcs'!AD226,IF('Alpha Ejection Compiler'!$B226="2",'Alpha Ejection Calcs'!BA226,IF($B226="3",'Alpha Ejection Calcs'!BX226,IF($B226="4",'Alpha Ejection Calcs'!CV226,-1))))</f>
        <v>-1</v>
      </c>
      <c r="W226">
        <f>IF($B226="1",'Alpha Ejection Calcs'!AE226,IF('Alpha Ejection Compiler'!$B226="2",'Alpha Ejection Calcs'!BB226,IF($B226="3",'Alpha Ejection Calcs'!BY226,IF($B226="4",'Alpha Ejection Calcs'!CW226,-1))))</f>
        <v>-1</v>
      </c>
      <c r="X226">
        <f>IF($B226="1",'Alpha Ejection Calcs'!AF226,IF('Alpha Ejection Compiler'!$B226="2",'Alpha Ejection Calcs'!BC226,IF($B226="3",'Alpha Ejection Calcs'!BZ226,IF($B226="4",'Alpha Ejection Calcs'!CX226,-1))))</f>
        <v>-1</v>
      </c>
      <c r="Y226">
        <f>IF($B226="1",'Alpha Ejection Calcs'!AG226,IF('Alpha Ejection Compiler'!$B226="2",'Alpha Ejection Calcs'!BD226,IF($B226="3",'Alpha Ejection Calcs'!CA226,IF($B226="4",'Alpha Ejection Calcs'!CY226,-1))))</f>
        <v>-1</v>
      </c>
      <c r="AB226" s="459">
        <f t="shared" si="15"/>
        <v>-4.2499999999999999E-12</v>
      </c>
      <c r="AC226">
        <f>IF($B226="1",'Alpha Ejection Calcs'!AI226,IF('Alpha Ejection Compiler'!$B226="2",'Alpha Ejection Calcs'!BF226,IF($B226="3",'Alpha Ejection Calcs'!CC226,IF($B226="4",'Alpha Ejection Calcs'!DA226,-1))))</f>
        <v>-1</v>
      </c>
      <c r="AD226">
        <f>IF($B226="1",'Alpha Ejection Calcs'!AJ226,IF('Alpha Ejection Compiler'!$B226="2",'Alpha Ejection Calcs'!BG226,IF($B226="3",'Alpha Ejection Calcs'!CD226,IF($B226="4",'Alpha Ejection Calcs'!DB226,-1))))</f>
        <v>-1</v>
      </c>
      <c r="AE226">
        <f>IF($B226="1",'Alpha Ejection Calcs'!AK226,IF('Alpha Ejection Compiler'!$B226="2",'Alpha Ejection Calcs'!BH226,IF($B226="3",'Alpha Ejection Calcs'!CE226,IF($B226="4",'Alpha Ejection Calcs'!DC226,-1))))</f>
        <v>-1</v>
      </c>
      <c r="AF226">
        <f>IF($B226="1",'Alpha Ejection Calcs'!AL226,IF('Alpha Ejection Compiler'!$B226="2",'Alpha Ejection Calcs'!BI226,IF($B226="3",'Alpha Ejection Calcs'!CF226,IF($B226="4",'Alpha Ejection Calcs'!DD226,-1))))</f>
        <v>-1</v>
      </c>
    </row>
    <row r="227" spans="1:32">
      <c r="A227">
        <f>'Picking Information'!E230</f>
        <v>0</v>
      </c>
      <c r="B227" s="457">
        <f>'Picking Information'!B230</f>
        <v>0</v>
      </c>
      <c r="C227" s="457"/>
      <c r="D227">
        <f>IF($B227="1",'Alpha Ejection Calcs'!M227,IF('Alpha Ejection Compiler'!$B227="2",'Alpha Ejection Calcs'!AO227,IF($B227="3",'Alpha Ejection Calcs'!BM227,IF($B227="4",'Alpha Ejection Calcs'!CJ227,-1))))</f>
        <v>-1</v>
      </c>
      <c r="E227">
        <f>IF($B227="1",'Alpha Ejection Calcs'!S227,IF('Alpha Ejection Compiler'!$B227="2",'Alpha Ejection Calcs'!AP227,IF($B227="3",'Alpha Ejection Calcs'!BK227,IF($B227="4",'Alpha Ejection Calcs'!CH227,-1))))</f>
        <v>-1</v>
      </c>
      <c r="F227"/>
      <c r="G227" s="459">
        <f t="shared" si="12"/>
        <v>-3.2000000000000001E-12</v>
      </c>
      <c r="H227">
        <f>IF($B227="1",'Alpha Ejection Calcs'!T227,IF('Alpha Ejection Compiler'!$B227="2",'Alpha Ejection Calcs'!AQ227,IF($B227="3",'Alpha Ejection Calcs'!BN227,IF($B227="4",'Alpha Ejection Calcs'!CL227,-1))))</f>
        <v>-1</v>
      </c>
      <c r="I227">
        <f>IF($B227="1",'Alpha Ejection Calcs'!U227,IF('Alpha Ejection Compiler'!$B227="2",'Alpha Ejection Calcs'!AR227,IF($B227="3",'Alpha Ejection Calcs'!BO227,IF($B227="4",'Alpha Ejection Calcs'!CM227,-1))))</f>
        <v>-1</v>
      </c>
      <c r="J227">
        <f>IF($B227="1",'Alpha Ejection Calcs'!V227,IF('Alpha Ejection Compiler'!$B227="2",'Alpha Ejection Calcs'!AS227,IF($B227="3",'Alpha Ejection Calcs'!BP227,IF($B227="4",'Alpha Ejection Calcs'!CN227,-1))))</f>
        <v>-1</v>
      </c>
      <c r="K227">
        <f>IF($B227="1",'Alpha Ejection Calcs'!W227,IF('Alpha Ejection Compiler'!$B227="2",'Alpha Ejection Calcs'!AT227,IF($B227="3",'Alpha Ejection Calcs'!BQ227,IF($B227="4",'Alpha Ejection Calcs'!CO227,-1))))</f>
        <v>-1</v>
      </c>
      <c r="N227" s="459">
        <f t="shared" si="13"/>
        <v>-4.6500000000000006E-12</v>
      </c>
      <c r="O227">
        <f>IF($B227="1",'Alpha Ejection Calcs'!Y227,IF('Alpha Ejection Compiler'!$B227="2",'Alpha Ejection Calcs'!AV227,IF($B227="3",'Alpha Ejection Calcs'!BS227,IF($B227="4",'Alpha Ejection Calcs'!CQ227,-1))))</f>
        <v>-1</v>
      </c>
      <c r="P227">
        <f>IF($B227="1",'Alpha Ejection Calcs'!Z227,IF('Alpha Ejection Compiler'!$B227="2",'Alpha Ejection Calcs'!AW227,IF($B227="3",'Alpha Ejection Calcs'!BT227,IF($B227="4",'Alpha Ejection Calcs'!CR227,-1))))</f>
        <v>-1</v>
      </c>
      <c r="Q227">
        <f>IF($B227="1",'Alpha Ejection Calcs'!AA227,IF('Alpha Ejection Compiler'!$B227="2",'Alpha Ejection Calcs'!AX227,IF($B227="3",'Alpha Ejection Calcs'!BU227,IF($B227="4",'Alpha Ejection Calcs'!CS227,-1))))</f>
        <v>-1</v>
      </c>
      <c r="R227">
        <f>IF($B227="1",'Alpha Ejection Calcs'!AB227,IF('Alpha Ejection Compiler'!$B227="2",'Alpha Ejection Calcs'!AY227,IF($B227="3",'Alpha Ejection Calcs'!BV227,IF($B227="4",'Alpha Ejection Calcs'!CT227,-1))))</f>
        <v>-1</v>
      </c>
      <c r="U227" s="459">
        <f t="shared" si="14"/>
        <v>-3.5299999999999997E-12</v>
      </c>
      <c r="V227">
        <f>IF($B227="1",'Alpha Ejection Calcs'!AD227,IF('Alpha Ejection Compiler'!$B227="2",'Alpha Ejection Calcs'!BA227,IF($B227="3",'Alpha Ejection Calcs'!BX227,IF($B227="4",'Alpha Ejection Calcs'!CV227,-1))))</f>
        <v>-1</v>
      </c>
      <c r="W227">
        <f>IF($B227="1",'Alpha Ejection Calcs'!AE227,IF('Alpha Ejection Compiler'!$B227="2",'Alpha Ejection Calcs'!BB227,IF($B227="3",'Alpha Ejection Calcs'!BY227,IF($B227="4",'Alpha Ejection Calcs'!CW227,-1))))</f>
        <v>-1</v>
      </c>
      <c r="X227">
        <f>IF($B227="1",'Alpha Ejection Calcs'!AF227,IF('Alpha Ejection Compiler'!$B227="2",'Alpha Ejection Calcs'!BC227,IF($B227="3",'Alpha Ejection Calcs'!BZ227,IF($B227="4",'Alpha Ejection Calcs'!CX227,-1))))</f>
        <v>-1</v>
      </c>
      <c r="Y227">
        <f>IF($B227="1",'Alpha Ejection Calcs'!AG227,IF('Alpha Ejection Compiler'!$B227="2",'Alpha Ejection Calcs'!BD227,IF($B227="3",'Alpha Ejection Calcs'!CA227,IF($B227="4",'Alpha Ejection Calcs'!CY227,-1))))</f>
        <v>-1</v>
      </c>
      <c r="AB227" s="459">
        <f t="shared" si="15"/>
        <v>-4.2499999999999999E-12</v>
      </c>
      <c r="AC227">
        <f>IF($B227="1",'Alpha Ejection Calcs'!AI227,IF('Alpha Ejection Compiler'!$B227="2",'Alpha Ejection Calcs'!BF227,IF($B227="3",'Alpha Ejection Calcs'!CC227,IF($B227="4",'Alpha Ejection Calcs'!DA227,-1))))</f>
        <v>-1</v>
      </c>
      <c r="AD227">
        <f>IF($B227="1",'Alpha Ejection Calcs'!AJ227,IF('Alpha Ejection Compiler'!$B227="2",'Alpha Ejection Calcs'!BG227,IF($B227="3",'Alpha Ejection Calcs'!CD227,IF($B227="4",'Alpha Ejection Calcs'!DB227,-1))))</f>
        <v>-1</v>
      </c>
      <c r="AE227">
        <f>IF($B227="1",'Alpha Ejection Calcs'!AK227,IF('Alpha Ejection Compiler'!$B227="2",'Alpha Ejection Calcs'!BH227,IF($B227="3",'Alpha Ejection Calcs'!CE227,IF($B227="4",'Alpha Ejection Calcs'!DC227,-1))))</f>
        <v>-1</v>
      </c>
      <c r="AF227">
        <f>IF($B227="1",'Alpha Ejection Calcs'!AL227,IF('Alpha Ejection Compiler'!$B227="2",'Alpha Ejection Calcs'!BI227,IF($B227="3",'Alpha Ejection Calcs'!CF227,IF($B227="4",'Alpha Ejection Calcs'!DD227,-1))))</f>
        <v>-1</v>
      </c>
    </row>
    <row r="228" spans="1:32">
      <c r="A228">
        <f>'Picking Information'!E231</f>
        <v>0</v>
      </c>
      <c r="B228" s="457">
        <f>'Picking Information'!B231</f>
        <v>0</v>
      </c>
      <c r="C228" s="457"/>
      <c r="D228">
        <f>IF($B228="1",'Alpha Ejection Calcs'!M228,IF('Alpha Ejection Compiler'!$B228="2",'Alpha Ejection Calcs'!AO228,IF($B228="3",'Alpha Ejection Calcs'!BM228,IF($B228="4",'Alpha Ejection Calcs'!CJ228,-1))))</f>
        <v>-1</v>
      </c>
      <c r="E228">
        <f>IF($B228="1",'Alpha Ejection Calcs'!S228,IF('Alpha Ejection Compiler'!$B228="2",'Alpha Ejection Calcs'!AP228,IF($B228="3",'Alpha Ejection Calcs'!BK228,IF($B228="4",'Alpha Ejection Calcs'!CH228,-1))))</f>
        <v>-1</v>
      </c>
      <c r="F228"/>
      <c r="G228" s="459">
        <f t="shared" si="12"/>
        <v>-3.2000000000000001E-12</v>
      </c>
      <c r="H228">
        <f>IF($B228="1",'Alpha Ejection Calcs'!T228,IF('Alpha Ejection Compiler'!$B228="2",'Alpha Ejection Calcs'!AQ228,IF($B228="3",'Alpha Ejection Calcs'!BN228,IF($B228="4",'Alpha Ejection Calcs'!CL228,-1))))</f>
        <v>-1</v>
      </c>
      <c r="I228">
        <f>IF($B228="1",'Alpha Ejection Calcs'!U228,IF('Alpha Ejection Compiler'!$B228="2",'Alpha Ejection Calcs'!AR228,IF($B228="3",'Alpha Ejection Calcs'!BO228,IF($B228="4",'Alpha Ejection Calcs'!CM228,-1))))</f>
        <v>-1</v>
      </c>
      <c r="J228">
        <f>IF($B228="1",'Alpha Ejection Calcs'!V228,IF('Alpha Ejection Compiler'!$B228="2",'Alpha Ejection Calcs'!AS228,IF($B228="3",'Alpha Ejection Calcs'!BP228,IF($B228="4",'Alpha Ejection Calcs'!CN228,-1))))</f>
        <v>-1</v>
      </c>
      <c r="K228">
        <f>IF($B228="1",'Alpha Ejection Calcs'!W228,IF('Alpha Ejection Compiler'!$B228="2",'Alpha Ejection Calcs'!AT228,IF($B228="3",'Alpha Ejection Calcs'!BQ228,IF($B228="4",'Alpha Ejection Calcs'!CO228,-1))))</f>
        <v>-1</v>
      </c>
      <c r="N228" s="459">
        <f t="shared" si="13"/>
        <v>-4.6500000000000006E-12</v>
      </c>
      <c r="O228">
        <f>IF($B228="1",'Alpha Ejection Calcs'!Y228,IF('Alpha Ejection Compiler'!$B228="2",'Alpha Ejection Calcs'!AV228,IF($B228="3",'Alpha Ejection Calcs'!BS228,IF($B228="4",'Alpha Ejection Calcs'!CQ228,-1))))</f>
        <v>-1</v>
      </c>
      <c r="P228">
        <f>IF($B228="1",'Alpha Ejection Calcs'!Z228,IF('Alpha Ejection Compiler'!$B228="2",'Alpha Ejection Calcs'!AW228,IF($B228="3",'Alpha Ejection Calcs'!BT228,IF($B228="4",'Alpha Ejection Calcs'!CR228,-1))))</f>
        <v>-1</v>
      </c>
      <c r="Q228">
        <f>IF($B228="1",'Alpha Ejection Calcs'!AA228,IF('Alpha Ejection Compiler'!$B228="2",'Alpha Ejection Calcs'!AX228,IF($B228="3",'Alpha Ejection Calcs'!BU228,IF($B228="4",'Alpha Ejection Calcs'!CS228,-1))))</f>
        <v>-1</v>
      </c>
      <c r="R228">
        <f>IF($B228="1",'Alpha Ejection Calcs'!AB228,IF('Alpha Ejection Compiler'!$B228="2",'Alpha Ejection Calcs'!AY228,IF($B228="3",'Alpha Ejection Calcs'!BV228,IF($B228="4",'Alpha Ejection Calcs'!CT228,-1))))</f>
        <v>-1</v>
      </c>
      <c r="U228" s="459">
        <f t="shared" si="14"/>
        <v>-3.5299999999999997E-12</v>
      </c>
      <c r="V228">
        <f>IF($B228="1",'Alpha Ejection Calcs'!AD228,IF('Alpha Ejection Compiler'!$B228="2",'Alpha Ejection Calcs'!BA228,IF($B228="3",'Alpha Ejection Calcs'!BX228,IF($B228="4",'Alpha Ejection Calcs'!CV228,-1))))</f>
        <v>-1</v>
      </c>
      <c r="W228">
        <f>IF($B228="1",'Alpha Ejection Calcs'!AE228,IF('Alpha Ejection Compiler'!$B228="2",'Alpha Ejection Calcs'!BB228,IF($B228="3",'Alpha Ejection Calcs'!BY228,IF($B228="4",'Alpha Ejection Calcs'!CW228,-1))))</f>
        <v>-1</v>
      </c>
      <c r="X228">
        <f>IF($B228="1",'Alpha Ejection Calcs'!AF228,IF('Alpha Ejection Compiler'!$B228="2",'Alpha Ejection Calcs'!BC228,IF($B228="3",'Alpha Ejection Calcs'!BZ228,IF($B228="4",'Alpha Ejection Calcs'!CX228,-1))))</f>
        <v>-1</v>
      </c>
      <c r="Y228">
        <f>IF($B228="1",'Alpha Ejection Calcs'!AG228,IF('Alpha Ejection Compiler'!$B228="2",'Alpha Ejection Calcs'!BD228,IF($B228="3",'Alpha Ejection Calcs'!CA228,IF($B228="4",'Alpha Ejection Calcs'!CY228,-1))))</f>
        <v>-1</v>
      </c>
      <c r="AB228" s="459">
        <f t="shared" si="15"/>
        <v>-4.2499999999999999E-12</v>
      </c>
      <c r="AC228">
        <f>IF($B228="1",'Alpha Ejection Calcs'!AI228,IF('Alpha Ejection Compiler'!$B228="2",'Alpha Ejection Calcs'!BF228,IF($B228="3",'Alpha Ejection Calcs'!CC228,IF($B228="4",'Alpha Ejection Calcs'!DA228,-1))))</f>
        <v>-1</v>
      </c>
      <c r="AD228">
        <f>IF($B228="1",'Alpha Ejection Calcs'!AJ228,IF('Alpha Ejection Compiler'!$B228="2",'Alpha Ejection Calcs'!BG228,IF($B228="3",'Alpha Ejection Calcs'!CD228,IF($B228="4",'Alpha Ejection Calcs'!DB228,-1))))</f>
        <v>-1</v>
      </c>
      <c r="AE228">
        <f>IF($B228="1",'Alpha Ejection Calcs'!AK228,IF('Alpha Ejection Compiler'!$B228="2",'Alpha Ejection Calcs'!BH228,IF($B228="3",'Alpha Ejection Calcs'!CE228,IF($B228="4",'Alpha Ejection Calcs'!DC228,-1))))</f>
        <v>-1</v>
      </c>
      <c r="AF228">
        <f>IF($B228="1",'Alpha Ejection Calcs'!AL228,IF('Alpha Ejection Compiler'!$B228="2",'Alpha Ejection Calcs'!BI228,IF($B228="3",'Alpha Ejection Calcs'!CF228,IF($B228="4",'Alpha Ejection Calcs'!DD228,-1))))</f>
        <v>-1</v>
      </c>
    </row>
    <row r="229" spans="1:32">
      <c r="A229">
        <f>'Picking Information'!E232</f>
        <v>0</v>
      </c>
      <c r="B229" s="457">
        <f>'Picking Information'!B232</f>
        <v>0</v>
      </c>
      <c r="C229" s="457"/>
      <c r="D229">
        <f>IF($B229="1",'Alpha Ejection Calcs'!M229,IF('Alpha Ejection Compiler'!$B229="2",'Alpha Ejection Calcs'!AO229,IF($B229="3",'Alpha Ejection Calcs'!BM229,IF($B229="4",'Alpha Ejection Calcs'!CJ229,-1))))</f>
        <v>-1</v>
      </c>
      <c r="E229">
        <f>IF($B229="1",'Alpha Ejection Calcs'!S229,IF('Alpha Ejection Compiler'!$B229="2",'Alpha Ejection Calcs'!AP229,IF($B229="3",'Alpha Ejection Calcs'!BK229,IF($B229="4",'Alpha Ejection Calcs'!CH229,-1))))</f>
        <v>-1</v>
      </c>
      <c r="F229"/>
      <c r="G229" s="459">
        <f t="shared" si="12"/>
        <v>-3.2000000000000001E-12</v>
      </c>
      <c r="H229">
        <f>IF($B229="1",'Alpha Ejection Calcs'!T229,IF('Alpha Ejection Compiler'!$B229="2",'Alpha Ejection Calcs'!AQ229,IF($B229="3",'Alpha Ejection Calcs'!BN229,IF($B229="4",'Alpha Ejection Calcs'!CL229,-1))))</f>
        <v>-1</v>
      </c>
      <c r="I229">
        <f>IF($B229="1",'Alpha Ejection Calcs'!U229,IF('Alpha Ejection Compiler'!$B229="2",'Alpha Ejection Calcs'!AR229,IF($B229="3",'Alpha Ejection Calcs'!BO229,IF($B229="4",'Alpha Ejection Calcs'!CM229,-1))))</f>
        <v>-1</v>
      </c>
      <c r="J229">
        <f>IF($B229="1",'Alpha Ejection Calcs'!V229,IF('Alpha Ejection Compiler'!$B229="2",'Alpha Ejection Calcs'!AS229,IF($B229="3",'Alpha Ejection Calcs'!BP229,IF($B229="4",'Alpha Ejection Calcs'!CN229,-1))))</f>
        <v>-1</v>
      </c>
      <c r="K229">
        <f>IF($B229="1",'Alpha Ejection Calcs'!W229,IF('Alpha Ejection Compiler'!$B229="2",'Alpha Ejection Calcs'!AT229,IF($B229="3",'Alpha Ejection Calcs'!BQ229,IF($B229="4",'Alpha Ejection Calcs'!CO229,-1))))</f>
        <v>-1</v>
      </c>
      <c r="N229" s="459">
        <f t="shared" si="13"/>
        <v>-4.6500000000000006E-12</v>
      </c>
      <c r="O229">
        <f>IF($B229="1",'Alpha Ejection Calcs'!Y229,IF('Alpha Ejection Compiler'!$B229="2",'Alpha Ejection Calcs'!AV229,IF($B229="3",'Alpha Ejection Calcs'!BS229,IF($B229="4",'Alpha Ejection Calcs'!CQ229,-1))))</f>
        <v>-1</v>
      </c>
      <c r="P229">
        <f>IF($B229="1",'Alpha Ejection Calcs'!Z229,IF('Alpha Ejection Compiler'!$B229="2",'Alpha Ejection Calcs'!AW229,IF($B229="3",'Alpha Ejection Calcs'!BT229,IF($B229="4",'Alpha Ejection Calcs'!CR229,-1))))</f>
        <v>-1</v>
      </c>
      <c r="Q229">
        <f>IF($B229="1",'Alpha Ejection Calcs'!AA229,IF('Alpha Ejection Compiler'!$B229="2",'Alpha Ejection Calcs'!AX229,IF($B229="3",'Alpha Ejection Calcs'!BU229,IF($B229="4",'Alpha Ejection Calcs'!CS229,-1))))</f>
        <v>-1</v>
      </c>
      <c r="R229">
        <f>IF($B229="1",'Alpha Ejection Calcs'!AB229,IF('Alpha Ejection Compiler'!$B229="2",'Alpha Ejection Calcs'!AY229,IF($B229="3",'Alpha Ejection Calcs'!BV229,IF($B229="4",'Alpha Ejection Calcs'!CT229,-1))))</f>
        <v>-1</v>
      </c>
      <c r="U229" s="459">
        <f t="shared" si="14"/>
        <v>-3.5299999999999997E-12</v>
      </c>
      <c r="V229">
        <f>IF($B229="1",'Alpha Ejection Calcs'!AD229,IF('Alpha Ejection Compiler'!$B229="2",'Alpha Ejection Calcs'!BA229,IF($B229="3",'Alpha Ejection Calcs'!BX229,IF($B229="4",'Alpha Ejection Calcs'!CV229,-1))))</f>
        <v>-1</v>
      </c>
      <c r="W229">
        <f>IF($B229="1",'Alpha Ejection Calcs'!AE229,IF('Alpha Ejection Compiler'!$B229="2",'Alpha Ejection Calcs'!BB229,IF($B229="3",'Alpha Ejection Calcs'!BY229,IF($B229="4",'Alpha Ejection Calcs'!CW229,-1))))</f>
        <v>-1</v>
      </c>
      <c r="X229">
        <f>IF($B229="1",'Alpha Ejection Calcs'!AF229,IF('Alpha Ejection Compiler'!$B229="2",'Alpha Ejection Calcs'!BC229,IF($B229="3",'Alpha Ejection Calcs'!BZ229,IF($B229="4",'Alpha Ejection Calcs'!CX229,-1))))</f>
        <v>-1</v>
      </c>
      <c r="Y229">
        <f>IF($B229="1",'Alpha Ejection Calcs'!AG229,IF('Alpha Ejection Compiler'!$B229="2",'Alpha Ejection Calcs'!BD229,IF($B229="3",'Alpha Ejection Calcs'!CA229,IF($B229="4",'Alpha Ejection Calcs'!CY229,-1))))</f>
        <v>-1</v>
      </c>
      <c r="AB229" s="459">
        <f t="shared" si="15"/>
        <v>-4.2499999999999999E-12</v>
      </c>
      <c r="AC229">
        <f>IF($B229="1",'Alpha Ejection Calcs'!AI229,IF('Alpha Ejection Compiler'!$B229="2",'Alpha Ejection Calcs'!BF229,IF($B229="3",'Alpha Ejection Calcs'!CC229,IF($B229="4",'Alpha Ejection Calcs'!DA229,-1))))</f>
        <v>-1</v>
      </c>
      <c r="AD229">
        <f>IF($B229="1",'Alpha Ejection Calcs'!AJ229,IF('Alpha Ejection Compiler'!$B229="2",'Alpha Ejection Calcs'!BG229,IF($B229="3",'Alpha Ejection Calcs'!CD229,IF($B229="4",'Alpha Ejection Calcs'!DB229,-1))))</f>
        <v>-1</v>
      </c>
      <c r="AE229">
        <f>IF($B229="1",'Alpha Ejection Calcs'!AK229,IF('Alpha Ejection Compiler'!$B229="2",'Alpha Ejection Calcs'!BH229,IF($B229="3",'Alpha Ejection Calcs'!CE229,IF($B229="4",'Alpha Ejection Calcs'!DC229,-1))))</f>
        <v>-1</v>
      </c>
      <c r="AF229">
        <f>IF($B229="1",'Alpha Ejection Calcs'!AL229,IF('Alpha Ejection Compiler'!$B229="2",'Alpha Ejection Calcs'!BI229,IF($B229="3",'Alpha Ejection Calcs'!CF229,IF($B229="4",'Alpha Ejection Calcs'!DD229,-1))))</f>
        <v>-1</v>
      </c>
    </row>
    <row r="230" spans="1:32">
      <c r="A230">
        <f>'Picking Information'!E233</f>
        <v>0</v>
      </c>
      <c r="B230" s="457">
        <f>'Picking Information'!B233</f>
        <v>0</v>
      </c>
      <c r="C230" s="457"/>
      <c r="D230">
        <f>IF($B230="1",'Alpha Ejection Calcs'!M230,IF('Alpha Ejection Compiler'!$B230="2",'Alpha Ejection Calcs'!AO230,IF($B230="3",'Alpha Ejection Calcs'!BM230,IF($B230="4",'Alpha Ejection Calcs'!CJ230,-1))))</f>
        <v>-1</v>
      </c>
      <c r="E230">
        <f>IF($B230="1",'Alpha Ejection Calcs'!S230,IF('Alpha Ejection Compiler'!$B230="2",'Alpha Ejection Calcs'!AP230,IF($B230="3",'Alpha Ejection Calcs'!BK230,IF($B230="4",'Alpha Ejection Calcs'!CH230,-1))))</f>
        <v>-1</v>
      </c>
      <c r="F230"/>
      <c r="G230" s="459">
        <f t="shared" si="12"/>
        <v>-3.2000000000000001E-12</v>
      </c>
      <c r="H230">
        <f>IF($B230="1",'Alpha Ejection Calcs'!T230,IF('Alpha Ejection Compiler'!$B230="2",'Alpha Ejection Calcs'!AQ230,IF($B230="3",'Alpha Ejection Calcs'!BN230,IF($B230="4",'Alpha Ejection Calcs'!CL230,-1))))</f>
        <v>-1</v>
      </c>
      <c r="I230">
        <f>IF($B230="1",'Alpha Ejection Calcs'!U230,IF('Alpha Ejection Compiler'!$B230="2",'Alpha Ejection Calcs'!AR230,IF($B230="3",'Alpha Ejection Calcs'!BO230,IF($B230="4",'Alpha Ejection Calcs'!CM230,-1))))</f>
        <v>-1</v>
      </c>
      <c r="J230">
        <f>IF($B230="1",'Alpha Ejection Calcs'!V230,IF('Alpha Ejection Compiler'!$B230="2",'Alpha Ejection Calcs'!AS230,IF($B230="3",'Alpha Ejection Calcs'!BP230,IF($B230="4",'Alpha Ejection Calcs'!CN230,-1))))</f>
        <v>-1</v>
      </c>
      <c r="K230">
        <f>IF($B230="1",'Alpha Ejection Calcs'!W230,IF('Alpha Ejection Compiler'!$B230="2",'Alpha Ejection Calcs'!AT230,IF($B230="3",'Alpha Ejection Calcs'!BQ230,IF($B230="4",'Alpha Ejection Calcs'!CO230,-1))))</f>
        <v>-1</v>
      </c>
      <c r="N230" s="459">
        <f t="shared" si="13"/>
        <v>-4.6500000000000006E-12</v>
      </c>
      <c r="O230">
        <f>IF($B230="1",'Alpha Ejection Calcs'!Y230,IF('Alpha Ejection Compiler'!$B230="2",'Alpha Ejection Calcs'!AV230,IF($B230="3",'Alpha Ejection Calcs'!BS230,IF($B230="4",'Alpha Ejection Calcs'!CQ230,-1))))</f>
        <v>-1</v>
      </c>
      <c r="P230">
        <f>IF($B230="1",'Alpha Ejection Calcs'!Z230,IF('Alpha Ejection Compiler'!$B230="2",'Alpha Ejection Calcs'!AW230,IF($B230="3",'Alpha Ejection Calcs'!BT230,IF($B230="4",'Alpha Ejection Calcs'!CR230,-1))))</f>
        <v>-1</v>
      </c>
      <c r="Q230">
        <f>IF($B230="1",'Alpha Ejection Calcs'!AA230,IF('Alpha Ejection Compiler'!$B230="2",'Alpha Ejection Calcs'!AX230,IF($B230="3",'Alpha Ejection Calcs'!BU230,IF($B230="4",'Alpha Ejection Calcs'!CS230,-1))))</f>
        <v>-1</v>
      </c>
      <c r="R230">
        <f>IF($B230="1",'Alpha Ejection Calcs'!AB230,IF('Alpha Ejection Compiler'!$B230="2",'Alpha Ejection Calcs'!AY230,IF($B230="3",'Alpha Ejection Calcs'!BV230,IF($B230="4",'Alpha Ejection Calcs'!CT230,-1))))</f>
        <v>-1</v>
      </c>
      <c r="U230" s="459">
        <f t="shared" si="14"/>
        <v>-3.5299999999999997E-12</v>
      </c>
      <c r="V230">
        <f>IF($B230="1",'Alpha Ejection Calcs'!AD230,IF('Alpha Ejection Compiler'!$B230="2",'Alpha Ejection Calcs'!BA230,IF($B230="3",'Alpha Ejection Calcs'!BX230,IF($B230="4",'Alpha Ejection Calcs'!CV230,-1))))</f>
        <v>-1</v>
      </c>
      <c r="W230">
        <f>IF($B230="1",'Alpha Ejection Calcs'!AE230,IF('Alpha Ejection Compiler'!$B230="2",'Alpha Ejection Calcs'!BB230,IF($B230="3",'Alpha Ejection Calcs'!BY230,IF($B230="4",'Alpha Ejection Calcs'!CW230,-1))))</f>
        <v>-1</v>
      </c>
      <c r="X230">
        <f>IF($B230="1",'Alpha Ejection Calcs'!AF230,IF('Alpha Ejection Compiler'!$B230="2",'Alpha Ejection Calcs'!BC230,IF($B230="3",'Alpha Ejection Calcs'!BZ230,IF($B230="4",'Alpha Ejection Calcs'!CX230,-1))))</f>
        <v>-1</v>
      </c>
      <c r="Y230">
        <f>IF($B230="1",'Alpha Ejection Calcs'!AG230,IF('Alpha Ejection Compiler'!$B230="2",'Alpha Ejection Calcs'!BD230,IF($B230="3",'Alpha Ejection Calcs'!CA230,IF($B230="4",'Alpha Ejection Calcs'!CY230,-1))))</f>
        <v>-1</v>
      </c>
      <c r="AB230" s="459">
        <f t="shared" si="15"/>
        <v>-4.2499999999999999E-12</v>
      </c>
      <c r="AC230">
        <f>IF($B230="1",'Alpha Ejection Calcs'!AI230,IF('Alpha Ejection Compiler'!$B230="2",'Alpha Ejection Calcs'!BF230,IF($B230="3",'Alpha Ejection Calcs'!CC230,IF($B230="4",'Alpha Ejection Calcs'!DA230,-1))))</f>
        <v>-1</v>
      </c>
      <c r="AD230">
        <f>IF($B230="1",'Alpha Ejection Calcs'!AJ230,IF('Alpha Ejection Compiler'!$B230="2",'Alpha Ejection Calcs'!BG230,IF($B230="3",'Alpha Ejection Calcs'!CD230,IF($B230="4",'Alpha Ejection Calcs'!DB230,-1))))</f>
        <v>-1</v>
      </c>
      <c r="AE230">
        <f>IF($B230="1",'Alpha Ejection Calcs'!AK230,IF('Alpha Ejection Compiler'!$B230="2",'Alpha Ejection Calcs'!BH230,IF($B230="3",'Alpha Ejection Calcs'!CE230,IF($B230="4",'Alpha Ejection Calcs'!DC230,-1))))</f>
        <v>-1</v>
      </c>
      <c r="AF230">
        <f>IF($B230="1",'Alpha Ejection Calcs'!AL230,IF('Alpha Ejection Compiler'!$B230="2",'Alpha Ejection Calcs'!BI230,IF($B230="3",'Alpha Ejection Calcs'!CF230,IF($B230="4",'Alpha Ejection Calcs'!DD230,-1))))</f>
        <v>-1</v>
      </c>
    </row>
    <row r="231" spans="1:32">
      <c r="A231">
        <f>'Picking Information'!E234</f>
        <v>0</v>
      </c>
      <c r="B231" s="457">
        <f>'Picking Information'!B234</f>
        <v>0</v>
      </c>
      <c r="C231" s="457"/>
      <c r="D231">
        <f>IF($B231="1",'Alpha Ejection Calcs'!M231,IF('Alpha Ejection Compiler'!$B231="2",'Alpha Ejection Calcs'!AO231,IF($B231="3",'Alpha Ejection Calcs'!BM231,IF($B231="4",'Alpha Ejection Calcs'!CJ231,-1))))</f>
        <v>-1</v>
      </c>
      <c r="E231">
        <f>IF($B231="1",'Alpha Ejection Calcs'!S231,IF('Alpha Ejection Compiler'!$B231="2",'Alpha Ejection Calcs'!AP231,IF($B231="3",'Alpha Ejection Calcs'!BK231,IF($B231="4",'Alpha Ejection Calcs'!CH231,-1))))</f>
        <v>-1</v>
      </c>
      <c r="F231"/>
      <c r="G231" s="459">
        <f t="shared" si="12"/>
        <v>-3.2000000000000001E-12</v>
      </c>
      <c r="H231">
        <f>IF($B231="1",'Alpha Ejection Calcs'!T231,IF('Alpha Ejection Compiler'!$B231="2",'Alpha Ejection Calcs'!AQ231,IF($B231="3",'Alpha Ejection Calcs'!BN231,IF($B231="4",'Alpha Ejection Calcs'!CL231,-1))))</f>
        <v>-1</v>
      </c>
      <c r="I231">
        <f>IF($B231="1",'Alpha Ejection Calcs'!U231,IF('Alpha Ejection Compiler'!$B231="2",'Alpha Ejection Calcs'!AR231,IF($B231="3",'Alpha Ejection Calcs'!BO231,IF($B231="4",'Alpha Ejection Calcs'!CM231,-1))))</f>
        <v>-1</v>
      </c>
      <c r="J231">
        <f>IF($B231="1",'Alpha Ejection Calcs'!V231,IF('Alpha Ejection Compiler'!$B231="2",'Alpha Ejection Calcs'!AS231,IF($B231="3",'Alpha Ejection Calcs'!BP231,IF($B231="4",'Alpha Ejection Calcs'!CN231,-1))))</f>
        <v>-1</v>
      </c>
      <c r="K231">
        <f>IF($B231="1",'Alpha Ejection Calcs'!W231,IF('Alpha Ejection Compiler'!$B231="2",'Alpha Ejection Calcs'!AT231,IF($B231="3",'Alpha Ejection Calcs'!BQ231,IF($B231="4",'Alpha Ejection Calcs'!CO231,-1))))</f>
        <v>-1</v>
      </c>
      <c r="N231" s="459">
        <f t="shared" si="13"/>
        <v>-4.6500000000000006E-12</v>
      </c>
      <c r="O231">
        <f>IF($B231="1",'Alpha Ejection Calcs'!Y231,IF('Alpha Ejection Compiler'!$B231="2",'Alpha Ejection Calcs'!AV231,IF($B231="3",'Alpha Ejection Calcs'!BS231,IF($B231="4",'Alpha Ejection Calcs'!CQ231,-1))))</f>
        <v>-1</v>
      </c>
      <c r="P231">
        <f>IF($B231="1",'Alpha Ejection Calcs'!Z231,IF('Alpha Ejection Compiler'!$B231="2",'Alpha Ejection Calcs'!AW231,IF($B231="3",'Alpha Ejection Calcs'!BT231,IF($B231="4",'Alpha Ejection Calcs'!CR231,-1))))</f>
        <v>-1</v>
      </c>
      <c r="Q231">
        <f>IF($B231="1",'Alpha Ejection Calcs'!AA231,IF('Alpha Ejection Compiler'!$B231="2",'Alpha Ejection Calcs'!AX231,IF($B231="3",'Alpha Ejection Calcs'!BU231,IF($B231="4",'Alpha Ejection Calcs'!CS231,-1))))</f>
        <v>-1</v>
      </c>
      <c r="R231">
        <f>IF($B231="1",'Alpha Ejection Calcs'!AB231,IF('Alpha Ejection Compiler'!$B231="2",'Alpha Ejection Calcs'!AY231,IF($B231="3",'Alpha Ejection Calcs'!BV231,IF($B231="4",'Alpha Ejection Calcs'!CT231,-1))))</f>
        <v>-1</v>
      </c>
      <c r="U231" s="459">
        <f t="shared" si="14"/>
        <v>-3.5299999999999997E-12</v>
      </c>
      <c r="V231">
        <f>IF($B231="1",'Alpha Ejection Calcs'!AD231,IF('Alpha Ejection Compiler'!$B231="2",'Alpha Ejection Calcs'!BA231,IF($B231="3",'Alpha Ejection Calcs'!BX231,IF($B231="4",'Alpha Ejection Calcs'!CV231,-1))))</f>
        <v>-1</v>
      </c>
      <c r="W231">
        <f>IF($B231="1",'Alpha Ejection Calcs'!AE231,IF('Alpha Ejection Compiler'!$B231="2",'Alpha Ejection Calcs'!BB231,IF($B231="3",'Alpha Ejection Calcs'!BY231,IF($B231="4",'Alpha Ejection Calcs'!CW231,-1))))</f>
        <v>-1</v>
      </c>
      <c r="X231">
        <f>IF($B231="1",'Alpha Ejection Calcs'!AF231,IF('Alpha Ejection Compiler'!$B231="2",'Alpha Ejection Calcs'!BC231,IF($B231="3",'Alpha Ejection Calcs'!BZ231,IF($B231="4",'Alpha Ejection Calcs'!CX231,-1))))</f>
        <v>-1</v>
      </c>
      <c r="Y231">
        <f>IF($B231="1",'Alpha Ejection Calcs'!AG231,IF('Alpha Ejection Compiler'!$B231="2",'Alpha Ejection Calcs'!BD231,IF($B231="3",'Alpha Ejection Calcs'!CA231,IF($B231="4",'Alpha Ejection Calcs'!CY231,-1))))</f>
        <v>-1</v>
      </c>
      <c r="AB231" s="459">
        <f t="shared" si="15"/>
        <v>-4.2499999999999999E-12</v>
      </c>
      <c r="AC231">
        <f>IF($B231="1",'Alpha Ejection Calcs'!AI231,IF('Alpha Ejection Compiler'!$B231="2",'Alpha Ejection Calcs'!BF231,IF($B231="3",'Alpha Ejection Calcs'!CC231,IF($B231="4",'Alpha Ejection Calcs'!DA231,-1))))</f>
        <v>-1</v>
      </c>
      <c r="AD231">
        <f>IF($B231="1",'Alpha Ejection Calcs'!AJ231,IF('Alpha Ejection Compiler'!$B231="2",'Alpha Ejection Calcs'!BG231,IF($B231="3",'Alpha Ejection Calcs'!CD231,IF($B231="4",'Alpha Ejection Calcs'!DB231,-1))))</f>
        <v>-1</v>
      </c>
      <c r="AE231">
        <f>IF($B231="1",'Alpha Ejection Calcs'!AK231,IF('Alpha Ejection Compiler'!$B231="2",'Alpha Ejection Calcs'!BH231,IF($B231="3",'Alpha Ejection Calcs'!CE231,IF($B231="4",'Alpha Ejection Calcs'!DC231,-1))))</f>
        <v>-1</v>
      </c>
      <c r="AF231">
        <f>IF($B231="1",'Alpha Ejection Calcs'!AL231,IF('Alpha Ejection Compiler'!$B231="2",'Alpha Ejection Calcs'!BI231,IF($B231="3",'Alpha Ejection Calcs'!CF231,IF($B231="4",'Alpha Ejection Calcs'!DD231,-1))))</f>
        <v>-1</v>
      </c>
    </row>
    <row r="232" spans="1:32">
      <c r="A232">
        <f>'Picking Information'!E235</f>
        <v>0</v>
      </c>
      <c r="B232" s="457">
        <f>'Picking Information'!B235</f>
        <v>0</v>
      </c>
      <c r="C232" s="457"/>
      <c r="D232">
        <f>IF($B232="1",'Alpha Ejection Calcs'!M232,IF('Alpha Ejection Compiler'!$B232="2",'Alpha Ejection Calcs'!AO232,IF($B232="3",'Alpha Ejection Calcs'!BM232,IF($B232="4",'Alpha Ejection Calcs'!CJ232,-1))))</f>
        <v>-1</v>
      </c>
      <c r="E232">
        <f>IF($B232="1",'Alpha Ejection Calcs'!S232,IF('Alpha Ejection Compiler'!$B232="2",'Alpha Ejection Calcs'!AP232,IF($B232="3",'Alpha Ejection Calcs'!BK232,IF($B232="4",'Alpha Ejection Calcs'!CH232,-1))))</f>
        <v>-1</v>
      </c>
      <c r="F232"/>
      <c r="G232" s="459">
        <f t="shared" si="12"/>
        <v>-3.2000000000000001E-12</v>
      </c>
      <c r="H232">
        <f>IF($B232="1",'Alpha Ejection Calcs'!T232,IF('Alpha Ejection Compiler'!$B232="2",'Alpha Ejection Calcs'!AQ232,IF($B232="3",'Alpha Ejection Calcs'!BN232,IF($B232="4",'Alpha Ejection Calcs'!CL232,-1))))</f>
        <v>-1</v>
      </c>
      <c r="I232">
        <f>IF($B232="1",'Alpha Ejection Calcs'!U232,IF('Alpha Ejection Compiler'!$B232="2",'Alpha Ejection Calcs'!AR232,IF($B232="3",'Alpha Ejection Calcs'!BO232,IF($B232="4",'Alpha Ejection Calcs'!CM232,-1))))</f>
        <v>-1</v>
      </c>
      <c r="J232">
        <f>IF($B232="1",'Alpha Ejection Calcs'!V232,IF('Alpha Ejection Compiler'!$B232="2",'Alpha Ejection Calcs'!AS232,IF($B232="3",'Alpha Ejection Calcs'!BP232,IF($B232="4",'Alpha Ejection Calcs'!CN232,-1))))</f>
        <v>-1</v>
      </c>
      <c r="K232">
        <f>IF($B232="1",'Alpha Ejection Calcs'!W232,IF('Alpha Ejection Compiler'!$B232="2",'Alpha Ejection Calcs'!AT232,IF($B232="3",'Alpha Ejection Calcs'!BQ232,IF($B232="4",'Alpha Ejection Calcs'!CO232,-1))))</f>
        <v>-1</v>
      </c>
      <c r="N232" s="459">
        <f t="shared" si="13"/>
        <v>-4.6500000000000006E-12</v>
      </c>
      <c r="O232">
        <f>IF($B232="1",'Alpha Ejection Calcs'!Y232,IF('Alpha Ejection Compiler'!$B232="2",'Alpha Ejection Calcs'!AV232,IF($B232="3",'Alpha Ejection Calcs'!BS232,IF($B232="4",'Alpha Ejection Calcs'!CQ232,-1))))</f>
        <v>-1</v>
      </c>
      <c r="P232">
        <f>IF($B232="1",'Alpha Ejection Calcs'!Z232,IF('Alpha Ejection Compiler'!$B232="2",'Alpha Ejection Calcs'!AW232,IF($B232="3",'Alpha Ejection Calcs'!BT232,IF($B232="4",'Alpha Ejection Calcs'!CR232,-1))))</f>
        <v>-1</v>
      </c>
      <c r="Q232">
        <f>IF($B232="1",'Alpha Ejection Calcs'!AA232,IF('Alpha Ejection Compiler'!$B232="2",'Alpha Ejection Calcs'!AX232,IF($B232="3",'Alpha Ejection Calcs'!BU232,IF($B232="4",'Alpha Ejection Calcs'!CS232,-1))))</f>
        <v>-1</v>
      </c>
      <c r="R232">
        <f>IF($B232="1",'Alpha Ejection Calcs'!AB232,IF('Alpha Ejection Compiler'!$B232="2",'Alpha Ejection Calcs'!AY232,IF($B232="3",'Alpha Ejection Calcs'!BV232,IF($B232="4",'Alpha Ejection Calcs'!CT232,-1))))</f>
        <v>-1</v>
      </c>
      <c r="U232" s="459">
        <f t="shared" si="14"/>
        <v>-3.5299999999999997E-12</v>
      </c>
      <c r="V232">
        <f>IF($B232="1",'Alpha Ejection Calcs'!AD232,IF('Alpha Ejection Compiler'!$B232="2",'Alpha Ejection Calcs'!BA232,IF($B232="3",'Alpha Ejection Calcs'!BX232,IF($B232="4",'Alpha Ejection Calcs'!CV232,-1))))</f>
        <v>-1</v>
      </c>
      <c r="W232">
        <f>IF($B232="1",'Alpha Ejection Calcs'!AE232,IF('Alpha Ejection Compiler'!$B232="2",'Alpha Ejection Calcs'!BB232,IF($B232="3",'Alpha Ejection Calcs'!BY232,IF($B232="4",'Alpha Ejection Calcs'!CW232,-1))))</f>
        <v>-1</v>
      </c>
      <c r="X232">
        <f>IF($B232="1",'Alpha Ejection Calcs'!AF232,IF('Alpha Ejection Compiler'!$B232="2",'Alpha Ejection Calcs'!BC232,IF($B232="3",'Alpha Ejection Calcs'!BZ232,IF($B232="4",'Alpha Ejection Calcs'!CX232,-1))))</f>
        <v>-1</v>
      </c>
      <c r="Y232">
        <f>IF($B232="1",'Alpha Ejection Calcs'!AG232,IF('Alpha Ejection Compiler'!$B232="2",'Alpha Ejection Calcs'!BD232,IF($B232="3",'Alpha Ejection Calcs'!CA232,IF($B232="4",'Alpha Ejection Calcs'!CY232,-1))))</f>
        <v>-1</v>
      </c>
      <c r="AB232" s="459">
        <f t="shared" si="15"/>
        <v>-4.2499999999999999E-12</v>
      </c>
      <c r="AC232">
        <f>IF($B232="1",'Alpha Ejection Calcs'!AI232,IF('Alpha Ejection Compiler'!$B232="2",'Alpha Ejection Calcs'!BF232,IF($B232="3",'Alpha Ejection Calcs'!CC232,IF($B232="4",'Alpha Ejection Calcs'!DA232,-1))))</f>
        <v>-1</v>
      </c>
      <c r="AD232">
        <f>IF($B232="1",'Alpha Ejection Calcs'!AJ232,IF('Alpha Ejection Compiler'!$B232="2",'Alpha Ejection Calcs'!BG232,IF($B232="3",'Alpha Ejection Calcs'!CD232,IF($B232="4",'Alpha Ejection Calcs'!DB232,-1))))</f>
        <v>-1</v>
      </c>
      <c r="AE232">
        <f>IF($B232="1",'Alpha Ejection Calcs'!AK232,IF('Alpha Ejection Compiler'!$B232="2",'Alpha Ejection Calcs'!BH232,IF($B232="3",'Alpha Ejection Calcs'!CE232,IF($B232="4",'Alpha Ejection Calcs'!DC232,-1))))</f>
        <v>-1</v>
      </c>
      <c r="AF232">
        <f>IF($B232="1",'Alpha Ejection Calcs'!AL232,IF('Alpha Ejection Compiler'!$B232="2",'Alpha Ejection Calcs'!BI232,IF($B232="3",'Alpha Ejection Calcs'!CF232,IF($B232="4",'Alpha Ejection Calcs'!DD232,-1))))</f>
        <v>-1</v>
      </c>
    </row>
    <row r="233" spans="1:32">
      <c r="A233">
        <f>'Picking Information'!E236</f>
        <v>0</v>
      </c>
      <c r="B233" s="457">
        <f>'Picking Information'!B236</f>
        <v>0</v>
      </c>
      <c r="C233" s="457"/>
      <c r="D233">
        <f>IF($B233="1",'Alpha Ejection Calcs'!M233,IF('Alpha Ejection Compiler'!$B233="2",'Alpha Ejection Calcs'!AO233,IF($B233="3",'Alpha Ejection Calcs'!BM233,IF($B233="4",'Alpha Ejection Calcs'!CJ233,-1))))</f>
        <v>-1</v>
      </c>
      <c r="E233">
        <f>IF($B233="1",'Alpha Ejection Calcs'!S233,IF('Alpha Ejection Compiler'!$B233="2",'Alpha Ejection Calcs'!AP233,IF($B233="3",'Alpha Ejection Calcs'!BK233,IF($B233="4",'Alpha Ejection Calcs'!CH233,-1))))</f>
        <v>-1</v>
      </c>
      <c r="F233"/>
      <c r="G233" s="459">
        <f t="shared" si="12"/>
        <v>-3.2000000000000001E-12</v>
      </c>
      <c r="H233">
        <f>IF($B233="1",'Alpha Ejection Calcs'!T233,IF('Alpha Ejection Compiler'!$B233="2",'Alpha Ejection Calcs'!AQ233,IF($B233="3",'Alpha Ejection Calcs'!BN233,IF($B233="4",'Alpha Ejection Calcs'!CL233,-1))))</f>
        <v>-1</v>
      </c>
      <c r="I233">
        <f>IF($B233="1",'Alpha Ejection Calcs'!U233,IF('Alpha Ejection Compiler'!$B233="2",'Alpha Ejection Calcs'!AR233,IF($B233="3",'Alpha Ejection Calcs'!BO233,IF($B233="4",'Alpha Ejection Calcs'!CM233,-1))))</f>
        <v>-1</v>
      </c>
      <c r="J233">
        <f>IF($B233="1",'Alpha Ejection Calcs'!V233,IF('Alpha Ejection Compiler'!$B233="2",'Alpha Ejection Calcs'!AS233,IF($B233="3",'Alpha Ejection Calcs'!BP233,IF($B233="4",'Alpha Ejection Calcs'!CN233,-1))))</f>
        <v>-1</v>
      </c>
      <c r="K233">
        <f>IF($B233="1",'Alpha Ejection Calcs'!W233,IF('Alpha Ejection Compiler'!$B233="2",'Alpha Ejection Calcs'!AT233,IF($B233="3",'Alpha Ejection Calcs'!BQ233,IF($B233="4",'Alpha Ejection Calcs'!CO233,-1))))</f>
        <v>-1</v>
      </c>
      <c r="N233" s="459">
        <f t="shared" si="13"/>
        <v>-4.6500000000000006E-12</v>
      </c>
      <c r="O233">
        <f>IF($B233="1",'Alpha Ejection Calcs'!Y233,IF('Alpha Ejection Compiler'!$B233="2",'Alpha Ejection Calcs'!AV233,IF($B233="3",'Alpha Ejection Calcs'!BS233,IF($B233="4",'Alpha Ejection Calcs'!CQ233,-1))))</f>
        <v>-1</v>
      </c>
      <c r="P233">
        <f>IF($B233="1",'Alpha Ejection Calcs'!Z233,IF('Alpha Ejection Compiler'!$B233="2",'Alpha Ejection Calcs'!AW233,IF($B233="3",'Alpha Ejection Calcs'!BT233,IF($B233="4",'Alpha Ejection Calcs'!CR233,-1))))</f>
        <v>-1</v>
      </c>
      <c r="Q233">
        <f>IF($B233="1",'Alpha Ejection Calcs'!AA233,IF('Alpha Ejection Compiler'!$B233="2",'Alpha Ejection Calcs'!AX233,IF($B233="3",'Alpha Ejection Calcs'!BU233,IF($B233="4",'Alpha Ejection Calcs'!CS233,-1))))</f>
        <v>-1</v>
      </c>
      <c r="R233">
        <f>IF($B233="1",'Alpha Ejection Calcs'!AB233,IF('Alpha Ejection Compiler'!$B233="2",'Alpha Ejection Calcs'!AY233,IF($B233="3",'Alpha Ejection Calcs'!BV233,IF($B233="4",'Alpha Ejection Calcs'!CT233,-1))))</f>
        <v>-1</v>
      </c>
      <c r="U233" s="459">
        <f t="shared" si="14"/>
        <v>-3.5299999999999997E-12</v>
      </c>
      <c r="V233">
        <f>IF($B233="1",'Alpha Ejection Calcs'!AD233,IF('Alpha Ejection Compiler'!$B233="2",'Alpha Ejection Calcs'!BA233,IF($B233="3",'Alpha Ejection Calcs'!BX233,IF($B233="4",'Alpha Ejection Calcs'!CV233,-1))))</f>
        <v>-1</v>
      </c>
      <c r="W233">
        <f>IF($B233="1",'Alpha Ejection Calcs'!AE233,IF('Alpha Ejection Compiler'!$B233="2",'Alpha Ejection Calcs'!BB233,IF($B233="3",'Alpha Ejection Calcs'!BY233,IF($B233="4",'Alpha Ejection Calcs'!CW233,-1))))</f>
        <v>-1</v>
      </c>
      <c r="X233">
        <f>IF($B233="1",'Alpha Ejection Calcs'!AF233,IF('Alpha Ejection Compiler'!$B233="2",'Alpha Ejection Calcs'!BC233,IF($B233="3",'Alpha Ejection Calcs'!BZ233,IF($B233="4",'Alpha Ejection Calcs'!CX233,-1))))</f>
        <v>-1</v>
      </c>
      <c r="Y233">
        <f>IF($B233="1",'Alpha Ejection Calcs'!AG233,IF('Alpha Ejection Compiler'!$B233="2",'Alpha Ejection Calcs'!BD233,IF($B233="3",'Alpha Ejection Calcs'!CA233,IF($B233="4",'Alpha Ejection Calcs'!CY233,-1))))</f>
        <v>-1</v>
      </c>
      <c r="AB233" s="459">
        <f t="shared" si="15"/>
        <v>-4.2499999999999999E-12</v>
      </c>
      <c r="AC233">
        <f>IF($B233="1",'Alpha Ejection Calcs'!AI233,IF('Alpha Ejection Compiler'!$B233="2",'Alpha Ejection Calcs'!BF233,IF($B233="3",'Alpha Ejection Calcs'!CC233,IF($B233="4",'Alpha Ejection Calcs'!DA233,-1))))</f>
        <v>-1</v>
      </c>
      <c r="AD233">
        <f>IF($B233="1",'Alpha Ejection Calcs'!AJ233,IF('Alpha Ejection Compiler'!$B233="2",'Alpha Ejection Calcs'!BG233,IF($B233="3",'Alpha Ejection Calcs'!CD233,IF($B233="4",'Alpha Ejection Calcs'!DB233,-1))))</f>
        <v>-1</v>
      </c>
      <c r="AE233">
        <f>IF($B233="1",'Alpha Ejection Calcs'!AK233,IF('Alpha Ejection Compiler'!$B233="2",'Alpha Ejection Calcs'!BH233,IF($B233="3",'Alpha Ejection Calcs'!CE233,IF($B233="4",'Alpha Ejection Calcs'!DC233,-1))))</f>
        <v>-1</v>
      </c>
      <c r="AF233">
        <f>IF($B233="1",'Alpha Ejection Calcs'!AL233,IF('Alpha Ejection Compiler'!$B233="2",'Alpha Ejection Calcs'!BI233,IF($B233="3",'Alpha Ejection Calcs'!CF233,IF($B233="4",'Alpha Ejection Calcs'!DD233,-1))))</f>
        <v>-1</v>
      </c>
    </row>
    <row r="234" spans="1:32">
      <c r="A234">
        <f>'Picking Information'!E237</f>
        <v>0</v>
      </c>
      <c r="B234" s="457">
        <f>'Picking Information'!B237</f>
        <v>0</v>
      </c>
      <c r="C234" s="457"/>
      <c r="D234">
        <f>IF($B234="1",'Alpha Ejection Calcs'!M234,IF('Alpha Ejection Compiler'!$B234="2",'Alpha Ejection Calcs'!AO234,IF($B234="3",'Alpha Ejection Calcs'!BM234,IF($B234="4",'Alpha Ejection Calcs'!CJ234,-1))))</f>
        <v>-1</v>
      </c>
      <c r="E234">
        <f>IF($B234="1",'Alpha Ejection Calcs'!S234,IF('Alpha Ejection Compiler'!$B234="2",'Alpha Ejection Calcs'!AP234,IF($B234="3",'Alpha Ejection Calcs'!BK234,IF($B234="4",'Alpha Ejection Calcs'!CH234,-1))))</f>
        <v>-1</v>
      </c>
      <c r="F234"/>
      <c r="G234" s="459">
        <f t="shared" si="12"/>
        <v>-3.2000000000000001E-12</v>
      </c>
      <c r="H234">
        <f>IF($B234="1",'Alpha Ejection Calcs'!T234,IF('Alpha Ejection Compiler'!$B234="2",'Alpha Ejection Calcs'!AQ234,IF($B234="3",'Alpha Ejection Calcs'!BN234,IF($B234="4",'Alpha Ejection Calcs'!CL234,-1))))</f>
        <v>-1</v>
      </c>
      <c r="I234">
        <f>IF($B234="1",'Alpha Ejection Calcs'!U234,IF('Alpha Ejection Compiler'!$B234="2",'Alpha Ejection Calcs'!AR234,IF($B234="3",'Alpha Ejection Calcs'!BO234,IF($B234="4",'Alpha Ejection Calcs'!CM234,-1))))</f>
        <v>-1</v>
      </c>
      <c r="J234">
        <f>IF($B234="1",'Alpha Ejection Calcs'!V234,IF('Alpha Ejection Compiler'!$B234="2",'Alpha Ejection Calcs'!AS234,IF($B234="3",'Alpha Ejection Calcs'!BP234,IF($B234="4",'Alpha Ejection Calcs'!CN234,-1))))</f>
        <v>-1</v>
      </c>
      <c r="K234">
        <f>IF($B234="1",'Alpha Ejection Calcs'!W234,IF('Alpha Ejection Compiler'!$B234="2",'Alpha Ejection Calcs'!AT234,IF($B234="3",'Alpha Ejection Calcs'!BQ234,IF($B234="4",'Alpha Ejection Calcs'!CO234,-1))))</f>
        <v>-1</v>
      </c>
      <c r="N234" s="459">
        <f t="shared" si="13"/>
        <v>-4.6500000000000006E-12</v>
      </c>
      <c r="O234">
        <f>IF($B234="1",'Alpha Ejection Calcs'!Y234,IF('Alpha Ejection Compiler'!$B234="2",'Alpha Ejection Calcs'!AV234,IF($B234="3",'Alpha Ejection Calcs'!BS234,IF($B234="4",'Alpha Ejection Calcs'!CQ234,-1))))</f>
        <v>-1</v>
      </c>
      <c r="P234">
        <f>IF($B234="1",'Alpha Ejection Calcs'!Z234,IF('Alpha Ejection Compiler'!$B234="2",'Alpha Ejection Calcs'!AW234,IF($B234="3",'Alpha Ejection Calcs'!BT234,IF($B234="4",'Alpha Ejection Calcs'!CR234,-1))))</f>
        <v>-1</v>
      </c>
      <c r="Q234">
        <f>IF($B234="1",'Alpha Ejection Calcs'!AA234,IF('Alpha Ejection Compiler'!$B234="2",'Alpha Ejection Calcs'!AX234,IF($B234="3",'Alpha Ejection Calcs'!BU234,IF($B234="4",'Alpha Ejection Calcs'!CS234,-1))))</f>
        <v>-1</v>
      </c>
      <c r="R234">
        <f>IF($B234="1",'Alpha Ejection Calcs'!AB234,IF('Alpha Ejection Compiler'!$B234="2",'Alpha Ejection Calcs'!AY234,IF($B234="3",'Alpha Ejection Calcs'!BV234,IF($B234="4",'Alpha Ejection Calcs'!CT234,-1))))</f>
        <v>-1</v>
      </c>
      <c r="U234" s="459">
        <f t="shared" si="14"/>
        <v>-3.5299999999999997E-12</v>
      </c>
      <c r="V234">
        <f>IF($B234="1",'Alpha Ejection Calcs'!AD234,IF('Alpha Ejection Compiler'!$B234="2",'Alpha Ejection Calcs'!BA234,IF($B234="3",'Alpha Ejection Calcs'!BX234,IF($B234="4",'Alpha Ejection Calcs'!CV234,-1))))</f>
        <v>-1</v>
      </c>
      <c r="W234">
        <f>IF($B234="1",'Alpha Ejection Calcs'!AE234,IF('Alpha Ejection Compiler'!$B234="2",'Alpha Ejection Calcs'!BB234,IF($B234="3",'Alpha Ejection Calcs'!BY234,IF($B234="4",'Alpha Ejection Calcs'!CW234,-1))))</f>
        <v>-1</v>
      </c>
      <c r="X234">
        <f>IF($B234="1",'Alpha Ejection Calcs'!AF234,IF('Alpha Ejection Compiler'!$B234="2",'Alpha Ejection Calcs'!BC234,IF($B234="3",'Alpha Ejection Calcs'!BZ234,IF($B234="4",'Alpha Ejection Calcs'!CX234,-1))))</f>
        <v>-1</v>
      </c>
      <c r="Y234">
        <f>IF($B234="1",'Alpha Ejection Calcs'!AG234,IF('Alpha Ejection Compiler'!$B234="2",'Alpha Ejection Calcs'!BD234,IF($B234="3",'Alpha Ejection Calcs'!CA234,IF($B234="4",'Alpha Ejection Calcs'!CY234,-1))))</f>
        <v>-1</v>
      </c>
      <c r="AB234" s="459">
        <f t="shared" si="15"/>
        <v>-4.2499999999999999E-12</v>
      </c>
      <c r="AC234">
        <f>IF($B234="1",'Alpha Ejection Calcs'!AI234,IF('Alpha Ejection Compiler'!$B234="2",'Alpha Ejection Calcs'!BF234,IF($B234="3",'Alpha Ejection Calcs'!CC234,IF($B234="4",'Alpha Ejection Calcs'!DA234,-1))))</f>
        <v>-1</v>
      </c>
      <c r="AD234">
        <f>IF($B234="1",'Alpha Ejection Calcs'!AJ234,IF('Alpha Ejection Compiler'!$B234="2",'Alpha Ejection Calcs'!BG234,IF($B234="3",'Alpha Ejection Calcs'!CD234,IF($B234="4",'Alpha Ejection Calcs'!DB234,-1))))</f>
        <v>-1</v>
      </c>
      <c r="AE234">
        <f>IF($B234="1",'Alpha Ejection Calcs'!AK234,IF('Alpha Ejection Compiler'!$B234="2",'Alpha Ejection Calcs'!BH234,IF($B234="3",'Alpha Ejection Calcs'!CE234,IF($B234="4",'Alpha Ejection Calcs'!DC234,-1))))</f>
        <v>-1</v>
      </c>
      <c r="AF234">
        <f>IF($B234="1",'Alpha Ejection Calcs'!AL234,IF('Alpha Ejection Compiler'!$B234="2",'Alpha Ejection Calcs'!BI234,IF($B234="3",'Alpha Ejection Calcs'!CF234,IF($B234="4",'Alpha Ejection Calcs'!DD234,-1))))</f>
        <v>-1</v>
      </c>
    </row>
    <row r="235" spans="1:32">
      <c r="A235">
        <f>'Picking Information'!E238</f>
        <v>0</v>
      </c>
      <c r="B235" s="457">
        <f>'Picking Information'!B238</f>
        <v>0</v>
      </c>
      <c r="C235" s="457"/>
      <c r="D235">
        <f>IF($B235="1",'Alpha Ejection Calcs'!M235,IF('Alpha Ejection Compiler'!$B235="2",'Alpha Ejection Calcs'!AO235,IF($B235="3",'Alpha Ejection Calcs'!BM235,IF($B235="4",'Alpha Ejection Calcs'!CJ235,-1))))</f>
        <v>-1</v>
      </c>
      <c r="E235">
        <f>IF($B235="1",'Alpha Ejection Calcs'!S235,IF('Alpha Ejection Compiler'!$B235="2",'Alpha Ejection Calcs'!AP235,IF($B235="3",'Alpha Ejection Calcs'!BK235,IF($B235="4",'Alpha Ejection Calcs'!CH235,-1))))</f>
        <v>-1</v>
      </c>
      <c r="F235"/>
      <c r="G235" s="459">
        <f t="shared" si="12"/>
        <v>-3.2000000000000001E-12</v>
      </c>
      <c r="H235">
        <f>IF($B235="1",'Alpha Ejection Calcs'!T235,IF('Alpha Ejection Compiler'!$B235="2",'Alpha Ejection Calcs'!AQ235,IF($B235="3",'Alpha Ejection Calcs'!BN235,IF($B235="4",'Alpha Ejection Calcs'!CL235,-1))))</f>
        <v>-1</v>
      </c>
      <c r="I235">
        <f>IF($B235="1",'Alpha Ejection Calcs'!U235,IF('Alpha Ejection Compiler'!$B235="2",'Alpha Ejection Calcs'!AR235,IF($B235="3",'Alpha Ejection Calcs'!BO235,IF($B235="4",'Alpha Ejection Calcs'!CM235,-1))))</f>
        <v>-1</v>
      </c>
      <c r="J235">
        <f>IF($B235="1",'Alpha Ejection Calcs'!V235,IF('Alpha Ejection Compiler'!$B235="2",'Alpha Ejection Calcs'!AS235,IF($B235="3",'Alpha Ejection Calcs'!BP235,IF($B235="4",'Alpha Ejection Calcs'!CN235,-1))))</f>
        <v>-1</v>
      </c>
      <c r="K235">
        <f>IF($B235="1",'Alpha Ejection Calcs'!W235,IF('Alpha Ejection Compiler'!$B235="2",'Alpha Ejection Calcs'!AT235,IF($B235="3",'Alpha Ejection Calcs'!BQ235,IF($B235="4",'Alpha Ejection Calcs'!CO235,-1))))</f>
        <v>-1</v>
      </c>
      <c r="N235" s="459">
        <f t="shared" si="13"/>
        <v>-4.6500000000000006E-12</v>
      </c>
      <c r="O235">
        <f>IF($B235="1",'Alpha Ejection Calcs'!Y235,IF('Alpha Ejection Compiler'!$B235="2",'Alpha Ejection Calcs'!AV235,IF($B235="3",'Alpha Ejection Calcs'!BS235,IF($B235="4",'Alpha Ejection Calcs'!CQ235,-1))))</f>
        <v>-1</v>
      </c>
      <c r="P235">
        <f>IF($B235="1",'Alpha Ejection Calcs'!Z235,IF('Alpha Ejection Compiler'!$B235="2",'Alpha Ejection Calcs'!AW235,IF($B235="3",'Alpha Ejection Calcs'!BT235,IF($B235="4",'Alpha Ejection Calcs'!CR235,-1))))</f>
        <v>-1</v>
      </c>
      <c r="Q235">
        <f>IF($B235="1",'Alpha Ejection Calcs'!AA235,IF('Alpha Ejection Compiler'!$B235="2",'Alpha Ejection Calcs'!AX235,IF($B235="3",'Alpha Ejection Calcs'!BU235,IF($B235="4",'Alpha Ejection Calcs'!CS235,-1))))</f>
        <v>-1</v>
      </c>
      <c r="R235">
        <f>IF($B235="1",'Alpha Ejection Calcs'!AB235,IF('Alpha Ejection Compiler'!$B235="2",'Alpha Ejection Calcs'!AY235,IF($B235="3",'Alpha Ejection Calcs'!BV235,IF($B235="4",'Alpha Ejection Calcs'!CT235,-1))))</f>
        <v>-1</v>
      </c>
      <c r="U235" s="459">
        <f t="shared" si="14"/>
        <v>-3.5299999999999997E-12</v>
      </c>
      <c r="V235">
        <f>IF($B235="1",'Alpha Ejection Calcs'!AD235,IF('Alpha Ejection Compiler'!$B235="2",'Alpha Ejection Calcs'!BA235,IF($B235="3",'Alpha Ejection Calcs'!BX235,IF($B235="4",'Alpha Ejection Calcs'!CV235,-1))))</f>
        <v>-1</v>
      </c>
      <c r="W235">
        <f>IF($B235="1",'Alpha Ejection Calcs'!AE235,IF('Alpha Ejection Compiler'!$B235="2",'Alpha Ejection Calcs'!BB235,IF($B235="3",'Alpha Ejection Calcs'!BY235,IF($B235="4",'Alpha Ejection Calcs'!CW235,-1))))</f>
        <v>-1</v>
      </c>
      <c r="X235">
        <f>IF($B235="1",'Alpha Ejection Calcs'!AF235,IF('Alpha Ejection Compiler'!$B235="2",'Alpha Ejection Calcs'!BC235,IF($B235="3",'Alpha Ejection Calcs'!BZ235,IF($B235="4",'Alpha Ejection Calcs'!CX235,-1))))</f>
        <v>-1</v>
      </c>
      <c r="Y235">
        <f>IF($B235="1",'Alpha Ejection Calcs'!AG235,IF('Alpha Ejection Compiler'!$B235="2",'Alpha Ejection Calcs'!BD235,IF($B235="3",'Alpha Ejection Calcs'!CA235,IF($B235="4",'Alpha Ejection Calcs'!CY235,-1))))</f>
        <v>-1</v>
      </c>
      <c r="AB235" s="459">
        <f t="shared" si="15"/>
        <v>-4.2499999999999999E-12</v>
      </c>
      <c r="AC235">
        <f>IF($B235="1",'Alpha Ejection Calcs'!AI235,IF('Alpha Ejection Compiler'!$B235="2",'Alpha Ejection Calcs'!BF235,IF($B235="3",'Alpha Ejection Calcs'!CC235,IF($B235="4",'Alpha Ejection Calcs'!DA235,-1))))</f>
        <v>-1</v>
      </c>
      <c r="AD235">
        <f>IF($B235="1",'Alpha Ejection Calcs'!AJ235,IF('Alpha Ejection Compiler'!$B235="2",'Alpha Ejection Calcs'!BG235,IF($B235="3",'Alpha Ejection Calcs'!CD235,IF($B235="4",'Alpha Ejection Calcs'!DB235,-1))))</f>
        <v>-1</v>
      </c>
      <c r="AE235">
        <f>IF($B235="1",'Alpha Ejection Calcs'!AK235,IF('Alpha Ejection Compiler'!$B235="2",'Alpha Ejection Calcs'!BH235,IF($B235="3",'Alpha Ejection Calcs'!CE235,IF($B235="4",'Alpha Ejection Calcs'!DC235,-1))))</f>
        <v>-1</v>
      </c>
      <c r="AF235">
        <f>IF($B235="1",'Alpha Ejection Calcs'!AL235,IF('Alpha Ejection Compiler'!$B235="2",'Alpha Ejection Calcs'!BI235,IF($B235="3",'Alpha Ejection Calcs'!CF235,IF($B235="4",'Alpha Ejection Calcs'!DD235,-1))))</f>
        <v>-1</v>
      </c>
    </row>
    <row r="236" spans="1:32">
      <c r="A236">
        <f>'Picking Information'!E239</f>
        <v>0</v>
      </c>
      <c r="B236" s="457">
        <f>'Picking Information'!B239</f>
        <v>0</v>
      </c>
      <c r="C236" s="457"/>
      <c r="D236">
        <f>IF($B236="1",'Alpha Ejection Calcs'!M236,IF('Alpha Ejection Compiler'!$B236="2",'Alpha Ejection Calcs'!AO236,IF($B236="3",'Alpha Ejection Calcs'!BM236,IF($B236="4",'Alpha Ejection Calcs'!CJ236,-1))))</f>
        <v>-1</v>
      </c>
      <c r="E236">
        <f>IF($B236="1",'Alpha Ejection Calcs'!S236,IF('Alpha Ejection Compiler'!$B236="2",'Alpha Ejection Calcs'!AP236,IF($B236="3",'Alpha Ejection Calcs'!BK236,IF($B236="4",'Alpha Ejection Calcs'!CH236,-1))))</f>
        <v>-1</v>
      </c>
      <c r="F236"/>
      <c r="G236" s="459">
        <f t="shared" si="12"/>
        <v>-3.2000000000000001E-12</v>
      </c>
      <c r="H236">
        <f>IF($B236="1",'Alpha Ejection Calcs'!T236,IF('Alpha Ejection Compiler'!$B236="2",'Alpha Ejection Calcs'!AQ236,IF($B236="3",'Alpha Ejection Calcs'!BN236,IF($B236="4",'Alpha Ejection Calcs'!CL236,-1))))</f>
        <v>-1</v>
      </c>
      <c r="I236">
        <f>IF($B236="1",'Alpha Ejection Calcs'!U236,IF('Alpha Ejection Compiler'!$B236="2",'Alpha Ejection Calcs'!AR236,IF($B236="3",'Alpha Ejection Calcs'!BO236,IF($B236="4",'Alpha Ejection Calcs'!CM236,-1))))</f>
        <v>-1</v>
      </c>
      <c r="J236">
        <f>IF($B236="1",'Alpha Ejection Calcs'!V236,IF('Alpha Ejection Compiler'!$B236="2",'Alpha Ejection Calcs'!AS236,IF($B236="3",'Alpha Ejection Calcs'!BP236,IF($B236="4",'Alpha Ejection Calcs'!CN236,-1))))</f>
        <v>-1</v>
      </c>
      <c r="K236">
        <f>IF($B236="1",'Alpha Ejection Calcs'!W236,IF('Alpha Ejection Compiler'!$B236="2",'Alpha Ejection Calcs'!AT236,IF($B236="3",'Alpha Ejection Calcs'!BQ236,IF($B236="4",'Alpha Ejection Calcs'!CO236,-1))))</f>
        <v>-1</v>
      </c>
      <c r="N236" s="459">
        <f t="shared" si="13"/>
        <v>-4.6500000000000006E-12</v>
      </c>
      <c r="O236">
        <f>IF($B236="1",'Alpha Ejection Calcs'!Y236,IF('Alpha Ejection Compiler'!$B236="2",'Alpha Ejection Calcs'!AV236,IF($B236="3",'Alpha Ejection Calcs'!BS236,IF($B236="4",'Alpha Ejection Calcs'!CQ236,-1))))</f>
        <v>-1</v>
      </c>
      <c r="P236">
        <f>IF($B236="1",'Alpha Ejection Calcs'!Z236,IF('Alpha Ejection Compiler'!$B236="2",'Alpha Ejection Calcs'!AW236,IF($B236="3",'Alpha Ejection Calcs'!BT236,IF($B236="4",'Alpha Ejection Calcs'!CR236,-1))))</f>
        <v>-1</v>
      </c>
      <c r="Q236">
        <f>IF($B236="1",'Alpha Ejection Calcs'!AA236,IF('Alpha Ejection Compiler'!$B236="2",'Alpha Ejection Calcs'!AX236,IF($B236="3",'Alpha Ejection Calcs'!BU236,IF($B236="4",'Alpha Ejection Calcs'!CS236,-1))))</f>
        <v>-1</v>
      </c>
      <c r="R236">
        <f>IF($B236="1",'Alpha Ejection Calcs'!AB236,IF('Alpha Ejection Compiler'!$B236="2",'Alpha Ejection Calcs'!AY236,IF($B236="3",'Alpha Ejection Calcs'!BV236,IF($B236="4",'Alpha Ejection Calcs'!CT236,-1))))</f>
        <v>-1</v>
      </c>
      <c r="U236" s="459">
        <f t="shared" si="14"/>
        <v>-3.5299999999999997E-12</v>
      </c>
      <c r="V236">
        <f>IF($B236="1",'Alpha Ejection Calcs'!AD236,IF('Alpha Ejection Compiler'!$B236="2",'Alpha Ejection Calcs'!BA236,IF($B236="3",'Alpha Ejection Calcs'!BX236,IF($B236="4",'Alpha Ejection Calcs'!CV236,-1))))</f>
        <v>-1</v>
      </c>
      <c r="W236">
        <f>IF($B236="1",'Alpha Ejection Calcs'!AE236,IF('Alpha Ejection Compiler'!$B236="2",'Alpha Ejection Calcs'!BB236,IF($B236="3",'Alpha Ejection Calcs'!BY236,IF($B236="4",'Alpha Ejection Calcs'!CW236,-1))))</f>
        <v>-1</v>
      </c>
      <c r="X236">
        <f>IF($B236="1",'Alpha Ejection Calcs'!AF236,IF('Alpha Ejection Compiler'!$B236="2",'Alpha Ejection Calcs'!BC236,IF($B236="3",'Alpha Ejection Calcs'!BZ236,IF($B236="4",'Alpha Ejection Calcs'!CX236,-1))))</f>
        <v>-1</v>
      </c>
      <c r="Y236">
        <f>IF($B236="1",'Alpha Ejection Calcs'!AG236,IF('Alpha Ejection Compiler'!$B236="2",'Alpha Ejection Calcs'!BD236,IF($B236="3",'Alpha Ejection Calcs'!CA236,IF($B236="4",'Alpha Ejection Calcs'!CY236,-1))))</f>
        <v>-1</v>
      </c>
      <c r="AB236" s="459">
        <f t="shared" si="15"/>
        <v>-4.2499999999999999E-12</v>
      </c>
      <c r="AC236">
        <f>IF($B236="1",'Alpha Ejection Calcs'!AI236,IF('Alpha Ejection Compiler'!$B236="2",'Alpha Ejection Calcs'!BF236,IF($B236="3",'Alpha Ejection Calcs'!CC236,IF($B236="4",'Alpha Ejection Calcs'!DA236,-1))))</f>
        <v>-1</v>
      </c>
      <c r="AD236">
        <f>IF($B236="1",'Alpha Ejection Calcs'!AJ236,IF('Alpha Ejection Compiler'!$B236="2",'Alpha Ejection Calcs'!BG236,IF($B236="3",'Alpha Ejection Calcs'!CD236,IF($B236="4",'Alpha Ejection Calcs'!DB236,-1))))</f>
        <v>-1</v>
      </c>
      <c r="AE236">
        <f>IF($B236="1",'Alpha Ejection Calcs'!AK236,IF('Alpha Ejection Compiler'!$B236="2",'Alpha Ejection Calcs'!BH236,IF($B236="3",'Alpha Ejection Calcs'!CE236,IF($B236="4",'Alpha Ejection Calcs'!DC236,-1))))</f>
        <v>-1</v>
      </c>
      <c r="AF236">
        <f>IF($B236="1",'Alpha Ejection Calcs'!AL236,IF('Alpha Ejection Compiler'!$B236="2",'Alpha Ejection Calcs'!BI236,IF($B236="3",'Alpha Ejection Calcs'!CF236,IF($B236="4",'Alpha Ejection Calcs'!DD236,-1))))</f>
        <v>-1</v>
      </c>
    </row>
    <row r="237" spans="1:32">
      <c r="A237">
        <f>'Picking Information'!E240</f>
        <v>0</v>
      </c>
      <c r="B237" s="457">
        <f>'Picking Information'!B240</f>
        <v>0</v>
      </c>
      <c r="C237" s="457"/>
      <c r="D237">
        <f>IF($B237="1",'Alpha Ejection Calcs'!M237,IF('Alpha Ejection Compiler'!$B237="2",'Alpha Ejection Calcs'!AO237,IF($B237="3",'Alpha Ejection Calcs'!BM237,IF($B237="4",'Alpha Ejection Calcs'!CJ237,-1))))</f>
        <v>-1</v>
      </c>
      <c r="E237">
        <f>IF($B237="1",'Alpha Ejection Calcs'!S237,IF('Alpha Ejection Compiler'!$B237="2",'Alpha Ejection Calcs'!AP237,IF($B237="3",'Alpha Ejection Calcs'!BK237,IF($B237="4",'Alpha Ejection Calcs'!CH237,-1))))</f>
        <v>-1</v>
      </c>
      <c r="F237"/>
      <c r="G237" s="459">
        <f t="shared" si="12"/>
        <v>-3.2000000000000001E-12</v>
      </c>
      <c r="H237">
        <f>IF($B237="1",'Alpha Ejection Calcs'!T237,IF('Alpha Ejection Compiler'!$B237="2",'Alpha Ejection Calcs'!AQ237,IF($B237="3",'Alpha Ejection Calcs'!BN237,IF($B237="4",'Alpha Ejection Calcs'!CL237,-1))))</f>
        <v>-1</v>
      </c>
      <c r="I237">
        <f>IF($B237="1",'Alpha Ejection Calcs'!U237,IF('Alpha Ejection Compiler'!$B237="2",'Alpha Ejection Calcs'!AR237,IF($B237="3",'Alpha Ejection Calcs'!BO237,IF($B237="4",'Alpha Ejection Calcs'!CM237,-1))))</f>
        <v>-1</v>
      </c>
      <c r="J237">
        <f>IF($B237="1",'Alpha Ejection Calcs'!V237,IF('Alpha Ejection Compiler'!$B237="2",'Alpha Ejection Calcs'!AS237,IF($B237="3",'Alpha Ejection Calcs'!BP237,IF($B237="4",'Alpha Ejection Calcs'!CN237,-1))))</f>
        <v>-1</v>
      </c>
      <c r="K237">
        <f>IF($B237="1",'Alpha Ejection Calcs'!W237,IF('Alpha Ejection Compiler'!$B237="2",'Alpha Ejection Calcs'!AT237,IF($B237="3",'Alpha Ejection Calcs'!BQ237,IF($B237="4",'Alpha Ejection Calcs'!CO237,-1))))</f>
        <v>-1</v>
      </c>
      <c r="N237" s="459">
        <f t="shared" si="13"/>
        <v>-4.6500000000000006E-12</v>
      </c>
      <c r="O237">
        <f>IF($B237="1",'Alpha Ejection Calcs'!Y237,IF('Alpha Ejection Compiler'!$B237="2",'Alpha Ejection Calcs'!AV237,IF($B237="3",'Alpha Ejection Calcs'!BS237,IF($B237="4",'Alpha Ejection Calcs'!CQ237,-1))))</f>
        <v>-1</v>
      </c>
      <c r="P237">
        <f>IF($B237="1",'Alpha Ejection Calcs'!Z237,IF('Alpha Ejection Compiler'!$B237="2",'Alpha Ejection Calcs'!AW237,IF($B237="3",'Alpha Ejection Calcs'!BT237,IF($B237="4",'Alpha Ejection Calcs'!CR237,-1))))</f>
        <v>-1</v>
      </c>
      <c r="Q237">
        <f>IF($B237="1",'Alpha Ejection Calcs'!AA237,IF('Alpha Ejection Compiler'!$B237="2",'Alpha Ejection Calcs'!AX237,IF($B237="3",'Alpha Ejection Calcs'!BU237,IF($B237="4",'Alpha Ejection Calcs'!CS237,-1))))</f>
        <v>-1</v>
      </c>
      <c r="R237">
        <f>IF($B237="1",'Alpha Ejection Calcs'!AB237,IF('Alpha Ejection Compiler'!$B237="2",'Alpha Ejection Calcs'!AY237,IF($B237="3",'Alpha Ejection Calcs'!BV237,IF($B237="4",'Alpha Ejection Calcs'!CT237,-1))))</f>
        <v>-1</v>
      </c>
      <c r="U237" s="459">
        <f t="shared" si="14"/>
        <v>-3.5299999999999997E-12</v>
      </c>
      <c r="V237">
        <f>IF($B237="1",'Alpha Ejection Calcs'!AD237,IF('Alpha Ejection Compiler'!$B237="2",'Alpha Ejection Calcs'!BA237,IF($B237="3",'Alpha Ejection Calcs'!BX237,IF($B237="4",'Alpha Ejection Calcs'!CV237,-1))))</f>
        <v>-1</v>
      </c>
      <c r="W237">
        <f>IF($B237="1",'Alpha Ejection Calcs'!AE237,IF('Alpha Ejection Compiler'!$B237="2",'Alpha Ejection Calcs'!BB237,IF($B237="3",'Alpha Ejection Calcs'!BY237,IF($B237="4",'Alpha Ejection Calcs'!CW237,-1))))</f>
        <v>-1</v>
      </c>
      <c r="X237">
        <f>IF($B237="1",'Alpha Ejection Calcs'!AF237,IF('Alpha Ejection Compiler'!$B237="2",'Alpha Ejection Calcs'!BC237,IF($B237="3",'Alpha Ejection Calcs'!BZ237,IF($B237="4",'Alpha Ejection Calcs'!CX237,-1))))</f>
        <v>-1</v>
      </c>
      <c r="Y237">
        <f>IF($B237="1",'Alpha Ejection Calcs'!AG237,IF('Alpha Ejection Compiler'!$B237="2",'Alpha Ejection Calcs'!BD237,IF($B237="3",'Alpha Ejection Calcs'!CA237,IF($B237="4",'Alpha Ejection Calcs'!CY237,-1))))</f>
        <v>-1</v>
      </c>
      <c r="AB237" s="459">
        <f t="shared" si="15"/>
        <v>-4.2499999999999999E-12</v>
      </c>
      <c r="AC237">
        <f>IF($B237="1",'Alpha Ejection Calcs'!AI237,IF('Alpha Ejection Compiler'!$B237="2",'Alpha Ejection Calcs'!BF237,IF($B237="3",'Alpha Ejection Calcs'!CC237,IF($B237="4",'Alpha Ejection Calcs'!DA237,-1))))</f>
        <v>-1</v>
      </c>
      <c r="AD237">
        <f>IF($B237="1",'Alpha Ejection Calcs'!AJ237,IF('Alpha Ejection Compiler'!$B237="2",'Alpha Ejection Calcs'!BG237,IF($B237="3",'Alpha Ejection Calcs'!CD237,IF($B237="4",'Alpha Ejection Calcs'!DB237,-1))))</f>
        <v>-1</v>
      </c>
      <c r="AE237">
        <f>IF($B237="1",'Alpha Ejection Calcs'!AK237,IF('Alpha Ejection Compiler'!$B237="2",'Alpha Ejection Calcs'!BH237,IF($B237="3",'Alpha Ejection Calcs'!CE237,IF($B237="4",'Alpha Ejection Calcs'!DC237,-1))))</f>
        <v>-1</v>
      </c>
      <c r="AF237">
        <f>IF($B237="1",'Alpha Ejection Calcs'!AL237,IF('Alpha Ejection Compiler'!$B237="2",'Alpha Ejection Calcs'!BI237,IF($B237="3",'Alpha Ejection Calcs'!CF237,IF($B237="4",'Alpha Ejection Calcs'!DD237,-1))))</f>
        <v>-1</v>
      </c>
    </row>
    <row r="238" spans="1:32">
      <c r="A238">
        <f>'Picking Information'!E241</f>
        <v>0</v>
      </c>
      <c r="B238" s="457">
        <f>'Picking Information'!B241</f>
        <v>0</v>
      </c>
      <c r="C238" s="457"/>
      <c r="D238">
        <f>IF($B238="1",'Alpha Ejection Calcs'!M238,IF('Alpha Ejection Compiler'!$B238="2",'Alpha Ejection Calcs'!AO238,IF($B238="3",'Alpha Ejection Calcs'!BM238,IF($B238="4",'Alpha Ejection Calcs'!CJ238,-1))))</f>
        <v>-1</v>
      </c>
      <c r="E238">
        <f>IF($B238="1",'Alpha Ejection Calcs'!S238,IF('Alpha Ejection Compiler'!$B238="2",'Alpha Ejection Calcs'!AP238,IF($B238="3",'Alpha Ejection Calcs'!BK238,IF($B238="4",'Alpha Ejection Calcs'!CH238,-1))))</f>
        <v>-1</v>
      </c>
      <c r="F238"/>
      <c r="G238" s="459">
        <f t="shared" si="12"/>
        <v>-3.2000000000000001E-12</v>
      </c>
      <c r="H238">
        <f>IF($B238="1",'Alpha Ejection Calcs'!T238,IF('Alpha Ejection Compiler'!$B238="2",'Alpha Ejection Calcs'!AQ238,IF($B238="3",'Alpha Ejection Calcs'!BN238,IF($B238="4",'Alpha Ejection Calcs'!CL238,-1))))</f>
        <v>-1</v>
      </c>
      <c r="I238">
        <f>IF($B238="1",'Alpha Ejection Calcs'!U238,IF('Alpha Ejection Compiler'!$B238="2",'Alpha Ejection Calcs'!AR238,IF($B238="3",'Alpha Ejection Calcs'!BO238,IF($B238="4",'Alpha Ejection Calcs'!CM238,-1))))</f>
        <v>-1</v>
      </c>
      <c r="J238">
        <f>IF($B238="1",'Alpha Ejection Calcs'!V238,IF('Alpha Ejection Compiler'!$B238="2",'Alpha Ejection Calcs'!AS238,IF($B238="3",'Alpha Ejection Calcs'!BP238,IF($B238="4",'Alpha Ejection Calcs'!CN238,-1))))</f>
        <v>-1</v>
      </c>
      <c r="K238">
        <f>IF($B238="1",'Alpha Ejection Calcs'!W238,IF('Alpha Ejection Compiler'!$B238="2",'Alpha Ejection Calcs'!AT238,IF($B238="3",'Alpha Ejection Calcs'!BQ238,IF($B238="4",'Alpha Ejection Calcs'!CO238,-1))))</f>
        <v>-1</v>
      </c>
      <c r="N238" s="459">
        <f t="shared" si="13"/>
        <v>-4.6500000000000006E-12</v>
      </c>
      <c r="O238">
        <f>IF($B238="1",'Alpha Ejection Calcs'!Y238,IF('Alpha Ejection Compiler'!$B238="2",'Alpha Ejection Calcs'!AV238,IF($B238="3",'Alpha Ejection Calcs'!BS238,IF($B238="4",'Alpha Ejection Calcs'!CQ238,-1))))</f>
        <v>-1</v>
      </c>
      <c r="P238">
        <f>IF($B238="1",'Alpha Ejection Calcs'!Z238,IF('Alpha Ejection Compiler'!$B238="2",'Alpha Ejection Calcs'!AW238,IF($B238="3",'Alpha Ejection Calcs'!BT238,IF($B238="4",'Alpha Ejection Calcs'!CR238,-1))))</f>
        <v>-1</v>
      </c>
      <c r="Q238">
        <f>IF($B238="1",'Alpha Ejection Calcs'!AA238,IF('Alpha Ejection Compiler'!$B238="2",'Alpha Ejection Calcs'!AX238,IF($B238="3",'Alpha Ejection Calcs'!BU238,IF($B238="4",'Alpha Ejection Calcs'!CS238,-1))))</f>
        <v>-1</v>
      </c>
      <c r="R238">
        <f>IF($B238="1",'Alpha Ejection Calcs'!AB238,IF('Alpha Ejection Compiler'!$B238="2",'Alpha Ejection Calcs'!AY238,IF($B238="3",'Alpha Ejection Calcs'!BV238,IF($B238="4",'Alpha Ejection Calcs'!CT238,-1))))</f>
        <v>-1</v>
      </c>
      <c r="U238" s="459">
        <f t="shared" si="14"/>
        <v>-3.5299999999999997E-12</v>
      </c>
      <c r="V238">
        <f>IF($B238="1",'Alpha Ejection Calcs'!AD238,IF('Alpha Ejection Compiler'!$B238="2",'Alpha Ejection Calcs'!BA238,IF($B238="3",'Alpha Ejection Calcs'!BX238,IF($B238="4",'Alpha Ejection Calcs'!CV238,-1))))</f>
        <v>-1</v>
      </c>
      <c r="W238">
        <f>IF($B238="1",'Alpha Ejection Calcs'!AE238,IF('Alpha Ejection Compiler'!$B238="2",'Alpha Ejection Calcs'!BB238,IF($B238="3",'Alpha Ejection Calcs'!BY238,IF($B238="4",'Alpha Ejection Calcs'!CW238,-1))))</f>
        <v>-1</v>
      </c>
      <c r="X238">
        <f>IF($B238="1",'Alpha Ejection Calcs'!AF238,IF('Alpha Ejection Compiler'!$B238="2",'Alpha Ejection Calcs'!BC238,IF($B238="3",'Alpha Ejection Calcs'!BZ238,IF($B238="4",'Alpha Ejection Calcs'!CX238,-1))))</f>
        <v>-1</v>
      </c>
      <c r="Y238">
        <f>IF($B238="1",'Alpha Ejection Calcs'!AG238,IF('Alpha Ejection Compiler'!$B238="2",'Alpha Ejection Calcs'!BD238,IF($B238="3",'Alpha Ejection Calcs'!CA238,IF($B238="4",'Alpha Ejection Calcs'!CY238,-1))))</f>
        <v>-1</v>
      </c>
      <c r="AB238" s="459">
        <f t="shared" si="15"/>
        <v>-4.2499999999999999E-12</v>
      </c>
      <c r="AC238">
        <f>IF($B238="1",'Alpha Ejection Calcs'!AI238,IF('Alpha Ejection Compiler'!$B238="2",'Alpha Ejection Calcs'!BF238,IF($B238="3",'Alpha Ejection Calcs'!CC238,IF($B238="4",'Alpha Ejection Calcs'!DA238,-1))))</f>
        <v>-1</v>
      </c>
      <c r="AD238">
        <f>IF($B238="1",'Alpha Ejection Calcs'!AJ238,IF('Alpha Ejection Compiler'!$B238="2",'Alpha Ejection Calcs'!BG238,IF($B238="3",'Alpha Ejection Calcs'!CD238,IF($B238="4",'Alpha Ejection Calcs'!DB238,-1))))</f>
        <v>-1</v>
      </c>
      <c r="AE238">
        <f>IF($B238="1",'Alpha Ejection Calcs'!AK238,IF('Alpha Ejection Compiler'!$B238="2",'Alpha Ejection Calcs'!BH238,IF($B238="3",'Alpha Ejection Calcs'!CE238,IF($B238="4",'Alpha Ejection Calcs'!DC238,-1))))</f>
        <v>-1</v>
      </c>
      <c r="AF238">
        <f>IF($B238="1",'Alpha Ejection Calcs'!AL238,IF('Alpha Ejection Compiler'!$B238="2",'Alpha Ejection Calcs'!BI238,IF($B238="3",'Alpha Ejection Calcs'!CF238,IF($B238="4",'Alpha Ejection Calcs'!DD238,-1))))</f>
        <v>-1</v>
      </c>
    </row>
    <row r="239" spans="1:32">
      <c r="A239">
        <f>'Picking Information'!E242</f>
        <v>0</v>
      </c>
      <c r="B239" s="457">
        <f>'Picking Information'!B242</f>
        <v>0</v>
      </c>
      <c r="C239" s="457"/>
      <c r="D239">
        <f>IF($B239="1",'Alpha Ejection Calcs'!M239,IF('Alpha Ejection Compiler'!$B239="2",'Alpha Ejection Calcs'!AO239,IF($B239="3",'Alpha Ejection Calcs'!BM239,IF($B239="4",'Alpha Ejection Calcs'!CJ239,-1))))</f>
        <v>-1</v>
      </c>
      <c r="E239">
        <f>IF($B239="1",'Alpha Ejection Calcs'!S239,IF('Alpha Ejection Compiler'!$B239="2",'Alpha Ejection Calcs'!AP239,IF($B239="3",'Alpha Ejection Calcs'!BK239,IF($B239="4",'Alpha Ejection Calcs'!CH239,-1))))</f>
        <v>-1</v>
      </c>
      <c r="F239"/>
      <c r="G239" s="459">
        <f t="shared" si="12"/>
        <v>-3.2000000000000001E-12</v>
      </c>
      <c r="H239">
        <f>IF($B239="1",'Alpha Ejection Calcs'!T239,IF('Alpha Ejection Compiler'!$B239="2",'Alpha Ejection Calcs'!AQ239,IF($B239="3",'Alpha Ejection Calcs'!BN239,IF($B239="4",'Alpha Ejection Calcs'!CL239,-1))))</f>
        <v>-1</v>
      </c>
      <c r="I239">
        <f>IF($B239="1",'Alpha Ejection Calcs'!U239,IF('Alpha Ejection Compiler'!$B239="2",'Alpha Ejection Calcs'!AR239,IF($B239="3",'Alpha Ejection Calcs'!BO239,IF($B239="4",'Alpha Ejection Calcs'!CM239,-1))))</f>
        <v>-1</v>
      </c>
      <c r="J239">
        <f>IF($B239="1",'Alpha Ejection Calcs'!V239,IF('Alpha Ejection Compiler'!$B239="2",'Alpha Ejection Calcs'!AS239,IF($B239="3",'Alpha Ejection Calcs'!BP239,IF($B239="4",'Alpha Ejection Calcs'!CN239,-1))))</f>
        <v>-1</v>
      </c>
      <c r="K239">
        <f>IF($B239="1",'Alpha Ejection Calcs'!W239,IF('Alpha Ejection Compiler'!$B239="2",'Alpha Ejection Calcs'!AT239,IF($B239="3",'Alpha Ejection Calcs'!BQ239,IF($B239="4",'Alpha Ejection Calcs'!CO239,-1))))</f>
        <v>-1</v>
      </c>
      <c r="N239" s="459">
        <f t="shared" si="13"/>
        <v>-4.6500000000000006E-12</v>
      </c>
      <c r="O239">
        <f>IF($B239="1",'Alpha Ejection Calcs'!Y239,IF('Alpha Ejection Compiler'!$B239="2",'Alpha Ejection Calcs'!AV239,IF($B239="3",'Alpha Ejection Calcs'!BS239,IF($B239="4",'Alpha Ejection Calcs'!CQ239,-1))))</f>
        <v>-1</v>
      </c>
      <c r="P239">
        <f>IF($B239="1",'Alpha Ejection Calcs'!Z239,IF('Alpha Ejection Compiler'!$B239="2",'Alpha Ejection Calcs'!AW239,IF($B239="3",'Alpha Ejection Calcs'!BT239,IF($B239="4",'Alpha Ejection Calcs'!CR239,-1))))</f>
        <v>-1</v>
      </c>
      <c r="Q239">
        <f>IF($B239="1",'Alpha Ejection Calcs'!AA239,IF('Alpha Ejection Compiler'!$B239="2",'Alpha Ejection Calcs'!AX239,IF($B239="3",'Alpha Ejection Calcs'!BU239,IF($B239="4",'Alpha Ejection Calcs'!CS239,-1))))</f>
        <v>-1</v>
      </c>
      <c r="R239">
        <f>IF($B239="1",'Alpha Ejection Calcs'!AB239,IF('Alpha Ejection Compiler'!$B239="2",'Alpha Ejection Calcs'!AY239,IF($B239="3",'Alpha Ejection Calcs'!BV239,IF($B239="4",'Alpha Ejection Calcs'!CT239,-1))))</f>
        <v>-1</v>
      </c>
      <c r="U239" s="459">
        <f t="shared" si="14"/>
        <v>-3.5299999999999997E-12</v>
      </c>
      <c r="V239">
        <f>IF($B239="1",'Alpha Ejection Calcs'!AD239,IF('Alpha Ejection Compiler'!$B239="2",'Alpha Ejection Calcs'!BA239,IF($B239="3",'Alpha Ejection Calcs'!BX239,IF($B239="4",'Alpha Ejection Calcs'!CV239,-1))))</f>
        <v>-1</v>
      </c>
      <c r="W239">
        <f>IF($B239="1",'Alpha Ejection Calcs'!AE239,IF('Alpha Ejection Compiler'!$B239="2",'Alpha Ejection Calcs'!BB239,IF($B239="3",'Alpha Ejection Calcs'!BY239,IF($B239="4",'Alpha Ejection Calcs'!CW239,-1))))</f>
        <v>-1</v>
      </c>
      <c r="X239">
        <f>IF($B239="1",'Alpha Ejection Calcs'!AF239,IF('Alpha Ejection Compiler'!$B239="2",'Alpha Ejection Calcs'!BC239,IF($B239="3",'Alpha Ejection Calcs'!BZ239,IF($B239="4",'Alpha Ejection Calcs'!CX239,-1))))</f>
        <v>-1</v>
      </c>
      <c r="Y239">
        <f>IF($B239="1",'Alpha Ejection Calcs'!AG239,IF('Alpha Ejection Compiler'!$B239="2",'Alpha Ejection Calcs'!BD239,IF($B239="3",'Alpha Ejection Calcs'!CA239,IF($B239="4",'Alpha Ejection Calcs'!CY239,-1))))</f>
        <v>-1</v>
      </c>
      <c r="AB239" s="459">
        <f t="shared" si="15"/>
        <v>-4.2499999999999999E-12</v>
      </c>
      <c r="AC239">
        <f>IF($B239="1",'Alpha Ejection Calcs'!AI239,IF('Alpha Ejection Compiler'!$B239="2",'Alpha Ejection Calcs'!BF239,IF($B239="3",'Alpha Ejection Calcs'!CC239,IF($B239="4",'Alpha Ejection Calcs'!DA239,-1))))</f>
        <v>-1</v>
      </c>
      <c r="AD239">
        <f>IF($B239="1",'Alpha Ejection Calcs'!AJ239,IF('Alpha Ejection Compiler'!$B239="2",'Alpha Ejection Calcs'!BG239,IF($B239="3",'Alpha Ejection Calcs'!CD239,IF($B239="4",'Alpha Ejection Calcs'!DB239,-1))))</f>
        <v>-1</v>
      </c>
      <c r="AE239">
        <f>IF($B239="1",'Alpha Ejection Calcs'!AK239,IF('Alpha Ejection Compiler'!$B239="2",'Alpha Ejection Calcs'!BH239,IF($B239="3",'Alpha Ejection Calcs'!CE239,IF($B239="4",'Alpha Ejection Calcs'!DC239,-1))))</f>
        <v>-1</v>
      </c>
      <c r="AF239">
        <f>IF($B239="1",'Alpha Ejection Calcs'!AL239,IF('Alpha Ejection Compiler'!$B239="2",'Alpha Ejection Calcs'!BI239,IF($B239="3",'Alpha Ejection Calcs'!CF239,IF($B239="4",'Alpha Ejection Calcs'!DD239,-1))))</f>
        <v>-1</v>
      </c>
    </row>
    <row r="240" spans="1:32">
      <c r="A240">
        <f>'Picking Information'!E243</f>
        <v>0</v>
      </c>
      <c r="B240" s="457">
        <f>'Picking Information'!B243</f>
        <v>0</v>
      </c>
      <c r="C240" s="457"/>
      <c r="D240">
        <f>IF($B240="1",'Alpha Ejection Calcs'!M240,IF('Alpha Ejection Compiler'!$B240="2",'Alpha Ejection Calcs'!AO240,IF($B240="3",'Alpha Ejection Calcs'!BM240,IF($B240="4",'Alpha Ejection Calcs'!CJ240,-1))))</f>
        <v>-1</v>
      </c>
      <c r="E240">
        <f>IF($B240="1",'Alpha Ejection Calcs'!S240,IF('Alpha Ejection Compiler'!$B240="2",'Alpha Ejection Calcs'!AP240,IF($B240="3",'Alpha Ejection Calcs'!BK240,IF($B240="4",'Alpha Ejection Calcs'!CH240,-1))))</f>
        <v>-1</v>
      </c>
      <c r="F240"/>
      <c r="G240" s="459">
        <f t="shared" si="12"/>
        <v>-3.2000000000000001E-12</v>
      </c>
      <c r="H240">
        <f>IF($B240="1",'Alpha Ejection Calcs'!T240,IF('Alpha Ejection Compiler'!$B240="2",'Alpha Ejection Calcs'!AQ240,IF($B240="3",'Alpha Ejection Calcs'!BN240,IF($B240="4",'Alpha Ejection Calcs'!CL240,-1))))</f>
        <v>-1</v>
      </c>
      <c r="I240">
        <f>IF($B240="1",'Alpha Ejection Calcs'!U240,IF('Alpha Ejection Compiler'!$B240="2",'Alpha Ejection Calcs'!AR240,IF($B240="3",'Alpha Ejection Calcs'!BO240,IF($B240="4",'Alpha Ejection Calcs'!CM240,-1))))</f>
        <v>-1</v>
      </c>
      <c r="J240">
        <f>IF($B240="1",'Alpha Ejection Calcs'!V240,IF('Alpha Ejection Compiler'!$B240="2",'Alpha Ejection Calcs'!AS240,IF($B240="3",'Alpha Ejection Calcs'!BP240,IF($B240="4",'Alpha Ejection Calcs'!CN240,-1))))</f>
        <v>-1</v>
      </c>
      <c r="K240">
        <f>IF($B240="1",'Alpha Ejection Calcs'!W240,IF('Alpha Ejection Compiler'!$B240="2",'Alpha Ejection Calcs'!AT240,IF($B240="3",'Alpha Ejection Calcs'!BQ240,IF($B240="4",'Alpha Ejection Calcs'!CO240,-1))))</f>
        <v>-1</v>
      </c>
      <c r="N240" s="459">
        <f t="shared" si="13"/>
        <v>-4.6500000000000006E-12</v>
      </c>
      <c r="O240">
        <f>IF($B240="1",'Alpha Ejection Calcs'!Y240,IF('Alpha Ejection Compiler'!$B240="2",'Alpha Ejection Calcs'!AV240,IF($B240="3",'Alpha Ejection Calcs'!BS240,IF($B240="4",'Alpha Ejection Calcs'!CQ240,-1))))</f>
        <v>-1</v>
      </c>
      <c r="P240">
        <f>IF($B240="1",'Alpha Ejection Calcs'!Z240,IF('Alpha Ejection Compiler'!$B240="2",'Alpha Ejection Calcs'!AW240,IF($B240="3",'Alpha Ejection Calcs'!BT240,IF($B240="4",'Alpha Ejection Calcs'!CR240,-1))))</f>
        <v>-1</v>
      </c>
      <c r="Q240">
        <f>IF($B240="1",'Alpha Ejection Calcs'!AA240,IF('Alpha Ejection Compiler'!$B240="2",'Alpha Ejection Calcs'!AX240,IF($B240="3",'Alpha Ejection Calcs'!BU240,IF($B240="4",'Alpha Ejection Calcs'!CS240,-1))))</f>
        <v>-1</v>
      </c>
      <c r="R240">
        <f>IF($B240="1",'Alpha Ejection Calcs'!AB240,IF('Alpha Ejection Compiler'!$B240="2",'Alpha Ejection Calcs'!AY240,IF($B240="3",'Alpha Ejection Calcs'!BV240,IF($B240="4",'Alpha Ejection Calcs'!CT240,-1))))</f>
        <v>-1</v>
      </c>
      <c r="U240" s="459">
        <f t="shared" si="14"/>
        <v>-3.5299999999999997E-12</v>
      </c>
      <c r="V240">
        <f>IF($B240="1",'Alpha Ejection Calcs'!AD240,IF('Alpha Ejection Compiler'!$B240="2",'Alpha Ejection Calcs'!BA240,IF($B240="3",'Alpha Ejection Calcs'!BX240,IF($B240="4",'Alpha Ejection Calcs'!CV240,-1))))</f>
        <v>-1</v>
      </c>
      <c r="W240">
        <f>IF($B240="1",'Alpha Ejection Calcs'!AE240,IF('Alpha Ejection Compiler'!$B240="2",'Alpha Ejection Calcs'!BB240,IF($B240="3",'Alpha Ejection Calcs'!BY240,IF($B240="4",'Alpha Ejection Calcs'!CW240,-1))))</f>
        <v>-1</v>
      </c>
      <c r="X240">
        <f>IF($B240="1",'Alpha Ejection Calcs'!AF240,IF('Alpha Ejection Compiler'!$B240="2",'Alpha Ejection Calcs'!BC240,IF($B240="3",'Alpha Ejection Calcs'!BZ240,IF($B240="4",'Alpha Ejection Calcs'!CX240,-1))))</f>
        <v>-1</v>
      </c>
      <c r="Y240">
        <f>IF($B240="1",'Alpha Ejection Calcs'!AG240,IF('Alpha Ejection Compiler'!$B240="2",'Alpha Ejection Calcs'!BD240,IF($B240="3",'Alpha Ejection Calcs'!CA240,IF($B240="4",'Alpha Ejection Calcs'!CY240,-1))))</f>
        <v>-1</v>
      </c>
      <c r="AB240" s="459">
        <f t="shared" si="15"/>
        <v>-4.2499999999999999E-12</v>
      </c>
      <c r="AC240">
        <f>IF($B240="1",'Alpha Ejection Calcs'!AI240,IF('Alpha Ejection Compiler'!$B240="2",'Alpha Ejection Calcs'!BF240,IF($B240="3",'Alpha Ejection Calcs'!CC240,IF($B240="4",'Alpha Ejection Calcs'!DA240,-1))))</f>
        <v>-1</v>
      </c>
      <c r="AD240">
        <f>IF($B240="1",'Alpha Ejection Calcs'!AJ240,IF('Alpha Ejection Compiler'!$B240="2",'Alpha Ejection Calcs'!BG240,IF($B240="3",'Alpha Ejection Calcs'!CD240,IF($B240="4",'Alpha Ejection Calcs'!DB240,-1))))</f>
        <v>-1</v>
      </c>
      <c r="AE240">
        <f>IF($B240="1",'Alpha Ejection Calcs'!AK240,IF('Alpha Ejection Compiler'!$B240="2",'Alpha Ejection Calcs'!BH240,IF($B240="3",'Alpha Ejection Calcs'!CE240,IF($B240="4",'Alpha Ejection Calcs'!DC240,-1))))</f>
        <v>-1</v>
      </c>
      <c r="AF240">
        <f>IF($B240="1",'Alpha Ejection Calcs'!AL240,IF('Alpha Ejection Compiler'!$B240="2",'Alpha Ejection Calcs'!BI240,IF($B240="3",'Alpha Ejection Calcs'!CF240,IF($B240="4",'Alpha Ejection Calcs'!DD240,-1))))</f>
        <v>-1</v>
      </c>
    </row>
    <row r="241" spans="1:32">
      <c r="A241">
        <f>'Picking Information'!E244</f>
        <v>0</v>
      </c>
      <c r="B241" s="457">
        <f>'Picking Information'!B244</f>
        <v>0</v>
      </c>
      <c r="C241" s="457"/>
      <c r="D241">
        <f>IF($B241="1",'Alpha Ejection Calcs'!M241,IF('Alpha Ejection Compiler'!$B241="2",'Alpha Ejection Calcs'!AO241,IF($B241="3",'Alpha Ejection Calcs'!BM241,IF($B241="4",'Alpha Ejection Calcs'!CJ241,-1))))</f>
        <v>-1</v>
      </c>
      <c r="E241">
        <f>IF($B241="1",'Alpha Ejection Calcs'!S241,IF('Alpha Ejection Compiler'!$B241="2",'Alpha Ejection Calcs'!AP241,IF($B241="3",'Alpha Ejection Calcs'!BK241,IF($B241="4",'Alpha Ejection Calcs'!CH241,-1))))</f>
        <v>-1</v>
      </c>
      <c r="F241"/>
      <c r="G241" s="459">
        <f t="shared" si="12"/>
        <v>-3.2000000000000001E-12</v>
      </c>
      <c r="H241">
        <f>IF($B241="1",'Alpha Ejection Calcs'!T241,IF('Alpha Ejection Compiler'!$B241="2",'Alpha Ejection Calcs'!AQ241,IF($B241="3",'Alpha Ejection Calcs'!BN241,IF($B241="4",'Alpha Ejection Calcs'!CL241,-1))))</f>
        <v>-1</v>
      </c>
      <c r="I241">
        <f>IF($B241="1",'Alpha Ejection Calcs'!U241,IF('Alpha Ejection Compiler'!$B241="2",'Alpha Ejection Calcs'!AR241,IF($B241="3",'Alpha Ejection Calcs'!BO241,IF($B241="4",'Alpha Ejection Calcs'!CM241,-1))))</f>
        <v>-1</v>
      </c>
      <c r="J241">
        <f>IF($B241="1",'Alpha Ejection Calcs'!V241,IF('Alpha Ejection Compiler'!$B241="2",'Alpha Ejection Calcs'!AS241,IF($B241="3",'Alpha Ejection Calcs'!BP241,IF($B241="4",'Alpha Ejection Calcs'!CN241,-1))))</f>
        <v>-1</v>
      </c>
      <c r="K241">
        <f>IF($B241="1",'Alpha Ejection Calcs'!W241,IF('Alpha Ejection Compiler'!$B241="2",'Alpha Ejection Calcs'!AT241,IF($B241="3",'Alpha Ejection Calcs'!BQ241,IF($B241="4",'Alpha Ejection Calcs'!CO241,-1))))</f>
        <v>-1</v>
      </c>
      <c r="N241" s="459">
        <f t="shared" si="13"/>
        <v>-4.6500000000000006E-12</v>
      </c>
      <c r="O241">
        <f>IF($B241="1",'Alpha Ejection Calcs'!Y241,IF('Alpha Ejection Compiler'!$B241="2",'Alpha Ejection Calcs'!AV241,IF($B241="3",'Alpha Ejection Calcs'!BS241,IF($B241="4",'Alpha Ejection Calcs'!CQ241,-1))))</f>
        <v>-1</v>
      </c>
      <c r="P241">
        <f>IF($B241="1",'Alpha Ejection Calcs'!Z241,IF('Alpha Ejection Compiler'!$B241="2",'Alpha Ejection Calcs'!AW241,IF($B241="3",'Alpha Ejection Calcs'!BT241,IF($B241="4",'Alpha Ejection Calcs'!CR241,-1))))</f>
        <v>-1</v>
      </c>
      <c r="Q241">
        <f>IF($B241="1",'Alpha Ejection Calcs'!AA241,IF('Alpha Ejection Compiler'!$B241="2",'Alpha Ejection Calcs'!AX241,IF($B241="3",'Alpha Ejection Calcs'!BU241,IF($B241="4",'Alpha Ejection Calcs'!CS241,-1))))</f>
        <v>-1</v>
      </c>
      <c r="R241">
        <f>IF($B241="1",'Alpha Ejection Calcs'!AB241,IF('Alpha Ejection Compiler'!$B241="2",'Alpha Ejection Calcs'!AY241,IF($B241="3",'Alpha Ejection Calcs'!BV241,IF($B241="4",'Alpha Ejection Calcs'!CT241,-1))))</f>
        <v>-1</v>
      </c>
      <c r="U241" s="459">
        <f t="shared" si="14"/>
        <v>-3.5299999999999997E-12</v>
      </c>
      <c r="V241">
        <f>IF($B241="1",'Alpha Ejection Calcs'!AD241,IF('Alpha Ejection Compiler'!$B241="2",'Alpha Ejection Calcs'!BA241,IF($B241="3",'Alpha Ejection Calcs'!BX241,IF($B241="4",'Alpha Ejection Calcs'!CV241,-1))))</f>
        <v>-1</v>
      </c>
      <c r="W241">
        <f>IF($B241="1",'Alpha Ejection Calcs'!AE241,IF('Alpha Ejection Compiler'!$B241="2",'Alpha Ejection Calcs'!BB241,IF($B241="3",'Alpha Ejection Calcs'!BY241,IF($B241="4",'Alpha Ejection Calcs'!CW241,-1))))</f>
        <v>-1</v>
      </c>
      <c r="X241">
        <f>IF($B241="1",'Alpha Ejection Calcs'!AF241,IF('Alpha Ejection Compiler'!$B241="2",'Alpha Ejection Calcs'!BC241,IF($B241="3",'Alpha Ejection Calcs'!BZ241,IF($B241="4",'Alpha Ejection Calcs'!CX241,-1))))</f>
        <v>-1</v>
      </c>
      <c r="Y241">
        <f>IF($B241="1",'Alpha Ejection Calcs'!AG241,IF('Alpha Ejection Compiler'!$B241="2",'Alpha Ejection Calcs'!BD241,IF($B241="3",'Alpha Ejection Calcs'!CA241,IF($B241="4",'Alpha Ejection Calcs'!CY241,-1))))</f>
        <v>-1</v>
      </c>
      <c r="AB241" s="459">
        <f t="shared" si="15"/>
        <v>-4.2499999999999999E-12</v>
      </c>
      <c r="AC241">
        <f>IF($B241="1",'Alpha Ejection Calcs'!AI241,IF('Alpha Ejection Compiler'!$B241="2",'Alpha Ejection Calcs'!BF241,IF($B241="3",'Alpha Ejection Calcs'!CC241,IF($B241="4",'Alpha Ejection Calcs'!DA241,-1))))</f>
        <v>-1</v>
      </c>
      <c r="AD241">
        <f>IF($B241="1",'Alpha Ejection Calcs'!AJ241,IF('Alpha Ejection Compiler'!$B241="2",'Alpha Ejection Calcs'!BG241,IF($B241="3",'Alpha Ejection Calcs'!CD241,IF($B241="4",'Alpha Ejection Calcs'!DB241,-1))))</f>
        <v>-1</v>
      </c>
      <c r="AE241">
        <f>IF($B241="1",'Alpha Ejection Calcs'!AK241,IF('Alpha Ejection Compiler'!$B241="2",'Alpha Ejection Calcs'!BH241,IF($B241="3",'Alpha Ejection Calcs'!CE241,IF($B241="4",'Alpha Ejection Calcs'!DC241,-1))))</f>
        <v>-1</v>
      </c>
      <c r="AF241">
        <f>IF($B241="1",'Alpha Ejection Calcs'!AL241,IF('Alpha Ejection Compiler'!$B241="2",'Alpha Ejection Calcs'!BI241,IF($B241="3",'Alpha Ejection Calcs'!CF241,IF($B241="4",'Alpha Ejection Calcs'!DD241,-1))))</f>
        <v>-1</v>
      </c>
    </row>
    <row r="242" spans="1:32">
      <c r="A242">
        <f>'Picking Information'!E245</f>
        <v>0</v>
      </c>
      <c r="B242" s="457">
        <f>'Picking Information'!B245</f>
        <v>0</v>
      </c>
      <c r="C242" s="457"/>
      <c r="D242">
        <f>IF($B242="1",'Alpha Ejection Calcs'!M242,IF('Alpha Ejection Compiler'!$B242="2",'Alpha Ejection Calcs'!AO242,IF($B242="3",'Alpha Ejection Calcs'!BM242,IF($B242="4",'Alpha Ejection Calcs'!CJ242,-1))))</f>
        <v>-1</v>
      </c>
      <c r="E242">
        <f>IF($B242="1",'Alpha Ejection Calcs'!S242,IF('Alpha Ejection Compiler'!$B242="2",'Alpha Ejection Calcs'!AP242,IF($B242="3",'Alpha Ejection Calcs'!BK242,IF($B242="4",'Alpha Ejection Calcs'!CH242,-1))))</f>
        <v>-1</v>
      </c>
      <c r="F242"/>
      <c r="G242" s="459">
        <f t="shared" si="12"/>
        <v>-3.2000000000000001E-12</v>
      </c>
      <c r="H242">
        <f>IF($B242="1",'Alpha Ejection Calcs'!T242,IF('Alpha Ejection Compiler'!$B242="2",'Alpha Ejection Calcs'!AQ242,IF($B242="3",'Alpha Ejection Calcs'!BN242,IF($B242="4",'Alpha Ejection Calcs'!CL242,-1))))</f>
        <v>-1</v>
      </c>
      <c r="I242">
        <f>IF($B242="1",'Alpha Ejection Calcs'!U242,IF('Alpha Ejection Compiler'!$B242="2",'Alpha Ejection Calcs'!AR242,IF($B242="3",'Alpha Ejection Calcs'!BO242,IF($B242="4",'Alpha Ejection Calcs'!CM242,-1))))</f>
        <v>-1</v>
      </c>
      <c r="J242">
        <f>IF($B242="1",'Alpha Ejection Calcs'!V242,IF('Alpha Ejection Compiler'!$B242="2",'Alpha Ejection Calcs'!AS242,IF($B242="3",'Alpha Ejection Calcs'!BP242,IF($B242="4",'Alpha Ejection Calcs'!CN242,-1))))</f>
        <v>-1</v>
      </c>
      <c r="K242">
        <f>IF($B242="1",'Alpha Ejection Calcs'!W242,IF('Alpha Ejection Compiler'!$B242="2",'Alpha Ejection Calcs'!AT242,IF($B242="3",'Alpha Ejection Calcs'!BQ242,IF($B242="4",'Alpha Ejection Calcs'!CO242,-1))))</f>
        <v>-1</v>
      </c>
      <c r="N242" s="459">
        <f t="shared" si="13"/>
        <v>-4.6500000000000006E-12</v>
      </c>
      <c r="O242">
        <f>IF($B242="1",'Alpha Ejection Calcs'!Y242,IF('Alpha Ejection Compiler'!$B242="2",'Alpha Ejection Calcs'!AV242,IF($B242="3",'Alpha Ejection Calcs'!BS242,IF($B242="4",'Alpha Ejection Calcs'!CQ242,-1))))</f>
        <v>-1</v>
      </c>
      <c r="P242">
        <f>IF($B242="1",'Alpha Ejection Calcs'!Z242,IF('Alpha Ejection Compiler'!$B242="2",'Alpha Ejection Calcs'!AW242,IF($B242="3",'Alpha Ejection Calcs'!BT242,IF($B242="4",'Alpha Ejection Calcs'!CR242,-1))))</f>
        <v>-1</v>
      </c>
      <c r="Q242">
        <f>IF($B242="1",'Alpha Ejection Calcs'!AA242,IF('Alpha Ejection Compiler'!$B242="2",'Alpha Ejection Calcs'!AX242,IF($B242="3",'Alpha Ejection Calcs'!BU242,IF($B242="4",'Alpha Ejection Calcs'!CS242,-1))))</f>
        <v>-1</v>
      </c>
      <c r="R242">
        <f>IF($B242="1",'Alpha Ejection Calcs'!AB242,IF('Alpha Ejection Compiler'!$B242="2",'Alpha Ejection Calcs'!AY242,IF($B242="3",'Alpha Ejection Calcs'!BV242,IF($B242="4",'Alpha Ejection Calcs'!CT242,-1))))</f>
        <v>-1</v>
      </c>
      <c r="U242" s="459">
        <f t="shared" si="14"/>
        <v>-3.5299999999999997E-12</v>
      </c>
      <c r="V242">
        <f>IF($B242="1",'Alpha Ejection Calcs'!AD242,IF('Alpha Ejection Compiler'!$B242="2",'Alpha Ejection Calcs'!BA242,IF($B242="3",'Alpha Ejection Calcs'!BX242,IF($B242="4",'Alpha Ejection Calcs'!CV242,-1))))</f>
        <v>-1</v>
      </c>
      <c r="W242">
        <f>IF($B242="1",'Alpha Ejection Calcs'!AE242,IF('Alpha Ejection Compiler'!$B242="2",'Alpha Ejection Calcs'!BB242,IF($B242="3",'Alpha Ejection Calcs'!BY242,IF($B242="4",'Alpha Ejection Calcs'!CW242,-1))))</f>
        <v>-1</v>
      </c>
      <c r="X242">
        <f>IF($B242="1",'Alpha Ejection Calcs'!AF242,IF('Alpha Ejection Compiler'!$B242="2",'Alpha Ejection Calcs'!BC242,IF($B242="3",'Alpha Ejection Calcs'!BZ242,IF($B242="4",'Alpha Ejection Calcs'!CX242,-1))))</f>
        <v>-1</v>
      </c>
      <c r="Y242">
        <f>IF($B242="1",'Alpha Ejection Calcs'!AG242,IF('Alpha Ejection Compiler'!$B242="2",'Alpha Ejection Calcs'!BD242,IF($B242="3",'Alpha Ejection Calcs'!CA242,IF($B242="4",'Alpha Ejection Calcs'!CY242,-1))))</f>
        <v>-1</v>
      </c>
      <c r="AB242" s="459">
        <f t="shared" si="15"/>
        <v>-4.2499999999999999E-12</v>
      </c>
      <c r="AC242">
        <f>IF($B242="1",'Alpha Ejection Calcs'!AI242,IF('Alpha Ejection Compiler'!$B242="2",'Alpha Ejection Calcs'!BF242,IF($B242="3",'Alpha Ejection Calcs'!CC242,IF($B242="4",'Alpha Ejection Calcs'!DA242,-1))))</f>
        <v>-1</v>
      </c>
      <c r="AD242">
        <f>IF($B242="1",'Alpha Ejection Calcs'!AJ242,IF('Alpha Ejection Compiler'!$B242="2",'Alpha Ejection Calcs'!BG242,IF($B242="3",'Alpha Ejection Calcs'!CD242,IF($B242="4",'Alpha Ejection Calcs'!DB242,-1))))</f>
        <v>-1</v>
      </c>
      <c r="AE242">
        <f>IF($B242="1",'Alpha Ejection Calcs'!AK242,IF('Alpha Ejection Compiler'!$B242="2",'Alpha Ejection Calcs'!BH242,IF($B242="3",'Alpha Ejection Calcs'!CE242,IF($B242="4",'Alpha Ejection Calcs'!DC242,-1))))</f>
        <v>-1</v>
      </c>
      <c r="AF242">
        <f>IF($B242="1",'Alpha Ejection Calcs'!AL242,IF('Alpha Ejection Compiler'!$B242="2",'Alpha Ejection Calcs'!BI242,IF($B242="3",'Alpha Ejection Calcs'!CF242,IF($B242="4",'Alpha Ejection Calcs'!DD242,-1))))</f>
        <v>-1</v>
      </c>
    </row>
    <row r="243" spans="1:32">
      <c r="A243">
        <f>'Picking Information'!E246</f>
        <v>0</v>
      </c>
      <c r="B243" s="457">
        <f>'Picking Information'!B246</f>
        <v>0</v>
      </c>
      <c r="C243" s="457"/>
      <c r="D243">
        <f>IF($B243="1",'Alpha Ejection Calcs'!M243,IF('Alpha Ejection Compiler'!$B243="2",'Alpha Ejection Calcs'!AO243,IF($B243="3",'Alpha Ejection Calcs'!BM243,IF($B243="4",'Alpha Ejection Calcs'!CJ243,-1))))</f>
        <v>-1</v>
      </c>
      <c r="E243">
        <f>IF($B243="1",'Alpha Ejection Calcs'!S243,IF('Alpha Ejection Compiler'!$B243="2",'Alpha Ejection Calcs'!AP243,IF($B243="3",'Alpha Ejection Calcs'!BK243,IF($B243="4",'Alpha Ejection Calcs'!CH243,-1))))</f>
        <v>-1</v>
      </c>
      <c r="F243"/>
      <c r="G243" s="459">
        <f t="shared" si="12"/>
        <v>-3.2000000000000001E-12</v>
      </c>
      <c r="H243">
        <f>IF($B243="1",'Alpha Ejection Calcs'!T243,IF('Alpha Ejection Compiler'!$B243="2",'Alpha Ejection Calcs'!AQ243,IF($B243="3",'Alpha Ejection Calcs'!BN243,IF($B243="4",'Alpha Ejection Calcs'!CL243,-1))))</f>
        <v>-1</v>
      </c>
      <c r="I243">
        <f>IF($B243="1",'Alpha Ejection Calcs'!U243,IF('Alpha Ejection Compiler'!$B243="2",'Alpha Ejection Calcs'!AR243,IF($B243="3",'Alpha Ejection Calcs'!BO243,IF($B243="4",'Alpha Ejection Calcs'!CM243,-1))))</f>
        <v>-1</v>
      </c>
      <c r="J243">
        <f>IF($B243="1",'Alpha Ejection Calcs'!V243,IF('Alpha Ejection Compiler'!$B243="2",'Alpha Ejection Calcs'!AS243,IF($B243="3",'Alpha Ejection Calcs'!BP243,IF($B243="4",'Alpha Ejection Calcs'!CN243,-1))))</f>
        <v>-1</v>
      </c>
      <c r="K243">
        <f>IF($B243="1",'Alpha Ejection Calcs'!W243,IF('Alpha Ejection Compiler'!$B243="2",'Alpha Ejection Calcs'!AT243,IF($B243="3",'Alpha Ejection Calcs'!BQ243,IF($B243="4",'Alpha Ejection Calcs'!CO243,-1))))</f>
        <v>-1</v>
      </c>
      <c r="N243" s="459">
        <f t="shared" si="13"/>
        <v>-4.6500000000000006E-12</v>
      </c>
      <c r="O243">
        <f>IF($B243="1",'Alpha Ejection Calcs'!Y243,IF('Alpha Ejection Compiler'!$B243="2",'Alpha Ejection Calcs'!AV243,IF($B243="3",'Alpha Ejection Calcs'!BS243,IF($B243="4",'Alpha Ejection Calcs'!CQ243,-1))))</f>
        <v>-1</v>
      </c>
      <c r="P243">
        <f>IF($B243="1",'Alpha Ejection Calcs'!Z243,IF('Alpha Ejection Compiler'!$B243="2",'Alpha Ejection Calcs'!AW243,IF($B243="3",'Alpha Ejection Calcs'!BT243,IF($B243="4",'Alpha Ejection Calcs'!CR243,-1))))</f>
        <v>-1</v>
      </c>
      <c r="Q243">
        <f>IF($B243="1",'Alpha Ejection Calcs'!AA243,IF('Alpha Ejection Compiler'!$B243="2",'Alpha Ejection Calcs'!AX243,IF($B243="3",'Alpha Ejection Calcs'!BU243,IF($B243="4",'Alpha Ejection Calcs'!CS243,-1))))</f>
        <v>-1</v>
      </c>
      <c r="R243">
        <f>IF($B243="1",'Alpha Ejection Calcs'!AB243,IF('Alpha Ejection Compiler'!$B243="2",'Alpha Ejection Calcs'!AY243,IF($B243="3",'Alpha Ejection Calcs'!BV243,IF($B243="4",'Alpha Ejection Calcs'!CT243,-1))))</f>
        <v>-1</v>
      </c>
      <c r="U243" s="459">
        <f t="shared" si="14"/>
        <v>-3.5299999999999997E-12</v>
      </c>
      <c r="V243">
        <f>IF($B243="1",'Alpha Ejection Calcs'!AD243,IF('Alpha Ejection Compiler'!$B243="2",'Alpha Ejection Calcs'!BA243,IF($B243="3",'Alpha Ejection Calcs'!BX243,IF($B243="4",'Alpha Ejection Calcs'!CV243,-1))))</f>
        <v>-1</v>
      </c>
      <c r="W243">
        <f>IF($B243="1",'Alpha Ejection Calcs'!AE243,IF('Alpha Ejection Compiler'!$B243="2",'Alpha Ejection Calcs'!BB243,IF($B243="3",'Alpha Ejection Calcs'!BY243,IF($B243="4",'Alpha Ejection Calcs'!CW243,-1))))</f>
        <v>-1</v>
      </c>
      <c r="X243">
        <f>IF($B243="1",'Alpha Ejection Calcs'!AF243,IF('Alpha Ejection Compiler'!$B243="2",'Alpha Ejection Calcs'!BC243,IF($B243="3",'Alpha Ejection Calcs'!BZ243,IF($B243="4",'Alpha Ejection Calcs'!CX243,-1))))</f>
        <v>-1</v>
      </c>
      <c r="Y243">
        <f>IF($B243="1",'Alpha Ejection Calcs'!AG243,IF('Alpha Ejection Compiler'!$B243="2",'Alpha Ejection Calcs'!BD243,IF($B243="3",'Alpha Ejection Calcs'!CA243,IF($B243="4",'Alpha Ejection Calcs'!CY243,-1))))</f>
        <v>-1</v>
      </c>
      <c r="AB243" s="459">
        <f t="shared" si="15"/>
        <v>-4.2499999999999999E-12</v>
      </c>
      <c r="AC243">
        <f>IF($B243="1",'Alpha Ejection Calcs'!AI243,IF('Alpha Ejection Compiler'!$B243="2",'Alpha Ejection Calcs'!BF243,IF($B243="3",'Alpha Ejection Calcs'!CC243,IF($B243="4",'Alpha Ejection Calcs'!DA243,-1))))</f>
        <v>-1</v>
      </c>
      <c r="AD243">
        <f>IF($B243="1",'Alpha Ejection Calcs'!AJ243,IF('Alpha Ejection Compiler'!$B243="2",'Alpha Ejection Calcs'!BG243,IF($B243="3",'Alpha Ejection Calcs'!CD243,IF($B243="4",'Alpha Ejection Calcs'!DB243,-1))))</f>
        <v>-1</v>
      </c>
      <c r="AE243">
        <f>IF($B243="1",'Alpha Ejection Calcs'!AK243,IF('Alpha Ejection Compiler'!$B243="2",'Alpha Ejection Calcs'!BH243,IF($B243="3",'Alpha Ejection Calcs'!CE243,IF($B243="4",'Alpha Ejection Calcs'!DC243,-1))))</f>
        <v>-1</v>
      </c>
      <c r="AF243">
        <f>IF($B243="1",'Alpha Ejection Calcs'!AL243,IF('Alpha Ejection Compiler'!$B243="2",'Alpha Ejection Calcs'!BI243,IF($B243="3",'Alpha Ejection Calcs'!CF243,IF($B243="4",'Alpha Ejection Calcs'!DD243,-1))))</f>
        <v>-1</v>
      </c>
    </row>
    <row r="244" spans="1:32">
      <c r="A244">
        <f>'Picking Information'!E247</f>
        <v>0</v>
      </c>
      <c r="B244" s="457">
        <f>'Picking Information'!B247</f>
        <v>0</v>
      </c>
      <c r="C244" s="457"/>
      <c r="D244">
        <f>IF($B244="1",'Alpha Ejection Calcs'!M244,IF('Alpha Ejection Compiler'!$B244="2",'Alpha Ejection Calcs'!AO244,IF($B244="3",'Alpha Ejection Calcs'!BM244,IF($B244="4",'Alpha Ejection Calcs'!CJ244,-1))))</f>
        <v>-1</v>
      </c>
      <c r="E244">
        <f>IF($B244="1",'Alpha Ejection Calcs'!S244,IF('Alpha Ejection Compiler'!$B244="2",'Alpha Ejection Calcs'!AP244,IF($B244="3",'Alpha Ejection Calcs'!BK244,IF($B244="4",'Alpha Ejection Calcs'!CH244,-1))))</f>
        <v>-1</v>
      </c>
      <c r="F244"/>
      <c r="G244" s="459">
        <f t="shared" si="12"/>
        <v>-3.2000000000000001E-12</v>
      </c>
      <c r="H244">
        <f>IF($B244="1",'Alpha Ejection Calcs'!T244,IF('Alpha Ejection Compiler'!$B244="2",'Alpha Ejection Calcs'!AQ244,IF($B244="3",'Alpha Ejection Calcs'!BN244,IF($B244="4",'Alpha Ejection Calcs'!CL244,-1))))</f>
        <v>-1</v>
      </c>
      <c r="I244">
        <f>IF($B244="1",'Alpha Ejection Calcs'!U244,IF('Alpha Ejection Compiler'!$B244="2",'Alpha Ejection Calcs'!AR244,IF($B244="3",'Alpha Ejection Calcs'!BO244,IF($B244="4",'Alpha Ejection Calcs'!CM244,-1))))</f>
        <v>-1</v>
      </c>
      <c r="J244">
        <f>IF($B244="1",'Alpha Ejection Calcs'!V244,IF('Alpha Ejection Compiler'!$B244="2",'Alpha Ejection Calcs'!AS244,IF($B244="3",'Alpha Ejection Calcs'!BP244,IF($B244="4",'Alpha Ejection Calcs'!CN244,-1))))</f>
        <v>-1</v>
      </c>
      <c r="K244">
        <f>IF($B244="1",'Alpha Ejection Calcs'!W244,IF('Alpha Ejection Compiler'!$B244="2",'Alpha Ejection Calcs'!AT244,IF($B244="3",'Alpha Ejection Calcs'!BQ244,IF($B244="4",'Alpha Ejection Calcs'!CO244,-1))))</f>
        <v>-1</v>
      </c>
      <c r="N244" s="459">
        <f t="shared" si="13"/>
        <v>-4.6500000000000006E-12</v>
      </c>
      <c r="O244">
        <f>IF($B244="1",'Alpha Ejection Calcs'!Y244,IF('Alpha Ejection Compiler'!$B244="2",'Alpha Ejection Calcs'!AV244,IF($B244="3",'Alpha Ejection Calcs'!BS244,IF($B244="4",'Alpha Ejection Calcs'!CQ244,-1))))</f>
        <v>-1</v>
      </c>
      <c r="P244">
        <f>IF($B244="1",'Alpha Ejection Calcs'!Z244,IF('Alpha Ejection Compiler'!$B244="2",'Alpha Ejection Calcs'!AW244,IF($B244="3",'Alpha Ejection Calcs'!BT244,IF($B244="4",'Alpha Ejection Calcs'!CR244,-1))))</f>
        <v>-1</v>
      </c>
      <c r="Q244">
        <f>IF($B244="1",'Alpha Ejection Calcs'!AA244,IF('Alpha Ejection Compiler'!$B244="2",'Alpha Ejection Calcs'!AX244,IF($B244="3",'Alpha Ejection Calcs'!BU244,IF($B244="4",'Alpha Ejection Calcs'!CS244,-1))))</f>
        <v>-1</v>
      </c>
      <c r="R244">
        <f>IF($B244="1",'Alpha Ejection Calcs'!AB244,IF('Alpha Ejection Compiler'!$B244="2",'Alpha Ejection Calcs'!AY244,IF($B244="3",'Alpha Ejection Calcs'!BV244,IF($B244="4",'Alpha Ejection Calcs'!CT244,-1))))</f>
        <v>-1</v>
      </c>
      <c r="U244" s="459">
        <f t="shared" si="14"/>
        <v>-3.5299999999999997E-12</v>
      </c>
      <c r="V244">
        <f>IF($B244="1",'Alpha Ejection Calcs'!AD244,IF('Alpha Ejection Compiler'!$B244="2",'Alpha Ejection Calcs'!BA244,IF($B244="3",'Alpha Ejection Calcs'!BX244,IF($B244="4",'Alpha Ejection Calcs'!CV244,-1))))</f>
        <v>-1</v>
      </c>
      <c r="W244">
        <f>IF($B244="1",'Alpha Ejection Calcs'!AE244,IF('Alpha Ejection Compiler'!$B244="2",'Alpha Ejection Calcs'!BB244,IF($B244="3",'Alpha Ejection Calcs'!BY244,IF($B244="4",'Alpha Ejection Calcs'!CW244,-1))))</f>
        <v>-1</v>
      </c>
      <c r="X244">
        <f>IF($B244="1",'Alpha Ejection Calcs'!AF244,IF('Alpha Ejection Compiler'!$B244="2",'Alpha Ejection Calcs'!BC244,IF($B244="3",'Alpha Ejection Calcs'!BZ244,IF($B244="4",'Alpha Ejection Calcs'!CX244,-1))))</f>
        <v>-1</v>
      </c>
      <c r="Y244">
        <f>IF($B244="1",'Alpha Ejection Calcs'!AG244,IF('Alpha Ejection Compiler'!$B244="2",'Alpha Ejection Calcs'!BD244,IF($B244="3",'Alpha Ejection Calcs'!CA244,IF($B244="4",'Alpha Ejection Calcs'!CY244,-1))))</f>
        <v>-1</v>
      </c>
      <c r="AB244" s="459">
        <f t="shared" si="15"/>
        <v>-4.2499999999999999E-12</v>
      </c>
      <c r="AC244">
        <f>IF($B244="1",'Alpha Ejection Calcs'!AI244,IF('Alpha Ejection Compiler'!$B244="2",'Alpha Ejection Calcs'!BF244,IF($B244="3",'Alpha Ejection Calcs'!CC244,IF($B244="4",'Alpha Ejection Calcs'!DA244,-1))))</f>
        <v>-1</v>
      </c>
      <c r="AD244">
        <f>IF($B244="1",'Alpha Ejection Calcs'!AJ244,IF('Alpha Ejection Compiler'!$B244="2",'Alpha Ejection Calcs'!BG244,IF($B244="3",'Alpha Ejection Calcs'!CD244,IF($B244="4",'Alpha Ejection Calcs'!DB244,-1))))</f>
        <v>-1</v>
      </c>
      <c r="AE244">
        <f>IF($B244="1",'Alpha Ejection Calcs'!AK244,IF('Alpha Ejection Compiler'!$B244="2",'Alpha Ejection Calcs'!BH244,IF($B244="3",'Alpha Ejection Calcs'!CE244,IF($B244="4",'Alpha Ejection Calcs'!DC244,-1))))</f>
        <v>-1</v>
      </c>
      <c r="AF244">
        <f>IF($B244="1",'Alpha Ejection Calcs'!AL244,IF('Alpha Ejection Compiler'!$B244="2",'Alpha Ejection Calcs'!BI244,IF($B244="3",'Alpha Ejection Calcs'!CF244,IF($B244="4",'Alpha Ejection Calcs'!DD244,-1))))</f>
        <v>-1</v>
      </c>
    </row>
    <row r="245" spans="1:32">
      <c r="A245">
        <f>'Picking Information'!E248</f>
        <v>0</v>
      </c>
      <c r="B245" s="457">
        <f>'Picking Information'!B248</f>
        <v>0</v>
      </c>
      <c r="C245" s="457"/>
      <c r="D245">
        <f>IF($B245="1",'Alpha Ejection Calcs'!M245,IF('Alpha Ejection Compiler'!$B245="2",'Alpha Ejection Calcs'!AO245,IF($B245="3",'Alpha Ejection Calcs'!BM245,IF($B245="4",'Alpha Ejection Calcs'!CJ245,-1))))</f>
        <v>-1</v>
      </c>
      <c r="E245">
        <f>IF($B245="1",'Alpha Ejection Calcs'!S245,IF('Alpha Ejection Compiler'!$B245="2",'Alpha Ejection Calcs'!AP245,IF($B245="3",'Alpha Ejection Calcs'!BK245,IF($B245="4",'Alpha Ejection Calcs'!CH245,-1))))</f>
        <v>-1</v>
      </c>
      <c r="F245"/>
      <c r="G245" s="459">
        <f t="shared" si="12"/>
        <v>-3.2000000000000001E-12</v>
      </c>
      <c r="H245">
        <f>IF($B245="1",'Alpha Ejection Calcs'!T245,IF('Alpha Ejection Compiler'!$B245="2",'Alpha Ejection Calcs'!AQ245,IF($B245="3",'Alpha Ejection Calcs'!BN245,IF($B245="4",'Alpha Ejection Calcs'!CL245,-1))))</f>
        <v>-1</v>
      </c>
      <c r="I245">
        <f>IF($B245="1",'Alpha Ejection Calcs'!U245,IF('Alpha Ejection Compiler'!$B245="2",'Alpha Ejection Calcs'!AR245,IF($B245="3",'Alpha Ejection Calcs'!BO245,IF($B245="4",'Alpha Ejection Calcs'!CM245,-1))))</f>
        <v>-1</v>
      </c>
      <c r="J245">
        <f>IF($B245="1",'Alpha Ejection Calcs'!V245,IF('Alpha Ejection Compiler'!$B245="2",'Alpha Ejection Calcs'!AS245,IF($B245="3",'Alpha Ejection Calcs'!BP245,IF($B245="4",'Alpha Ejection Calcs'!CN245,-1))))</f>
        <v>-1</v>
      </c>
      <c r="K245">
        <f>IF($B245="1",'Alpha Ejection Calcs'!W245,IF('Alpha Ejection Compiler'!$B245="2",'Alpha Ejection Calcs'!AT245,IF($B245="3",'Alpha Ejection Calcs'!BQ245,IF($B245="4",'Alpha Ejection Calcs'!CO245,-1))))</f>
        <v>-1</v>
      </c>
      <c r="N245" s="459">
        <f t="shared" si="13"/>
        <v>-4.6500000000000006E-12</v>
      </c>
      <c r="O245">
        <f>IF($B245="1",'Alpha Ejection Calcs'!Y245,IF('Alpha Ejection Compiler'!$B245="2",'Alpha Ejection Calcs'!AV245,IF($B245="3",'Alpha Ejection Calcs'!BS245,IF($B245="4",'Alpha Ejection Calcs'!CQ245,-1))))</f>
        <v>-1</v>
      </c>
      <c r="P245">
        <f>IF($B245="1",'Alpha Ejection Calcs'!Z245,IF('Alpha Ejection Compiler'!$B245="2",'Alpha Ejection Calcs'!AW245,IF($B245="3",'Alpha Ejection Calcs'!BT245,IF($B245="4",'Alpha Ejection Calcs'!CR245,-1))))</f>
        <v>-1</v>
      </c>
      <c r="Q245">
        <f>IF($B245="1",'Alpha Ejection Calcs'!AA245,IF('Alpha Ejection Compiler'!$B245="2",'Alpha Ejection Calcs'!AX245,IF($B245="3",'Alpha Ejection Calcs'!BU245,IF($B245="4",'Alpha Ejection Calcs'!CS245,-1))))</f>
        <v>-1</v>
      </c>
      <c r="R245">
        <f>IF($B245="1",'Alpha Ejection Calcs'!AB245,IF('Alpha Ejection Compiler'!$B245="2",'Alpha Ejection Calcs'!AY245,IF($B245="3",'Alpha Ejection Calcs'!BV245,IF($B245="4",'Alpha Ejection Calcs'!CT245,-1))))</f>
        <v>-1</v>
      </c>
      <c r="U245" s="459">
        <f t="shared" si="14"/>
        <v>-3.5299999999999997E-12</v>
      </c>
      <c r="V245">
        <f>IF($B245="1",'Alpha Ejection Calcs'!AD245,IF('Alpha Ejection Compiler'!$B245="2",'Alpha Ejection Calcs'!BA245,IF($B245="3",'Alpha Ejection Calcs'!BX245,IF($B245="4",'Alpha Ejection Calcs'!CV245,-1))))</f>
        <v>-1</v>
      </c>
      <c r="W245">
        <f>IF($B245="1",'Alpha Ejection Calcs'!AE245,IF('Alpha Ejection Compiler'!$B245="2",'Alpha Ejection Calcs'!BB245,IF($B245="3",'Alpha Ejection Calcs'!BY245,IF($B245="4",'Alpha Ejection Calcs'!CW245,-1))))</f>
        <v>-1</v>
      </c>
      <c r="X245">
        <f>IF($B245="1",'Alpha Ejection Calcs'!AF245,IF('Alpha Ejection Compiler'!$B245="2",'Alpha Ejection Calcs'!BC245,IF($B245="3",'Alpha Ejection Calcs'!BZ245,IF($B245="4",'Alpha Ejection Calcs'!CX245,-1))))</f>
        <v>-1</v>
      </c>
      <c r="Y245">
        <f>IF($B245="1",'Alpha Ejection Calcs'!AG245,IF('Alpha Ejection Compiler'!$B245="2",'Alpha Ejection Calcs'!BD245,IF($B245="3",'Alpha Ejection Calcs'!CA245,IF($B245="4",'Alpha Ejection Calcs'!CY245,-1))))</f>
        <v>-1</v>
      </c>
      <c r="AB245" s="459">
        <f t="shared" si="15"/>
        <v>-4.2499999999999999E-12</v>
      </c>
      <c r="AC245">
        <f>IF($B245="1",'Alpha Ejection Calcs'!AI245,IF('Alpha Ejection Compiler'!$B245="2",'Alpha Ejection Calcs'!BF245,IF($B245="3",'Alpha Ejection Calcs'!CC245,IF($B245="4",'Alpha Ejection Calcs'!DA245,-1))))</f>
        <v>-1</v>
      </c>
      <c r="AD245">
        <f>IF($B245="1",'Alpha Ejection Calcs'!AJ245,IF('Alpha Ejection Compiler'!$B245="2",'Alpha Ejection Calcs'!BG245,IF($B245="3",'Alpha Ejection Calcs'!CD245,IF($B245="4",'Alpha Ejection Calcs'!DB245,-1))))</f>
        <v>-1</v>
      </c>
      <c r="AE245">
        <f>IF($B245="1",'Alpha Ejection Calcs'!AK245,IF('Alpha Ejection Compiler'!$B245="2",'Alpha Ejection Calcs'!BH245,IF($B245="3",'Alpha Ejection Calcs'!CE245,IF($B245="4",'Alpha Ejection Calcs'!DC245,-1))))</f>
        <v>-1</v>
      </c>
      <c r="AF245">
        <f>IF($B245="1",'Alpha Ejection Calcs'!AL245,IF('Alpha Ejection Compiler'!$B245="2",'Alpha Ejection Calcs'!BI245,IF($B245="3",'Alpha Ejection Calcs'!CF245,IF($B245="4",'Alpha Ejection Calcs'!DD245,-1))))</f>
        <v>-1</v>
      </c>
    </row>
    <row r="246" spans="1:32">
      <c r="A246">
        <f>'Picking Information'!E249</f>
        <v>0</v>
      </c>
      <c r="B246" s="457">
        <f>'Picking Information'!B249</f>
        <v>0</v>
      </c>
      <c r="C246" s="457"/>
      <c r="D246">
        <f>IF($B246="1",'Alpha Ejection Calcs'!M246,IF('Alpha Ejection Compiler'!$B246="2",'Alpha Ejection Calcs'!AO246,IF($B246="3",'Alpha Ejection Calcs'!BM246,IF($B246="4",'Alpha Ejection Calcs'!CJ246,-1))))</f>
        <v>-1</v>
      </c>
      <c r="E246">
        <f>IF($B246="1",'Alpha Ejection Calcs'!S246,IF('Alpha Ejection Compiler'!$B246="2",'Alpha Ejection Calcs'!AP246,IF($B246="3",'Alpha Ejection Calcs'!BK246,IF($B246="4",'Alpha Ejection Calcs'!CH246,-1))))</f>
        <v>-1</v>
      </c>
      <c r="F246"/>
      <c r="G246" s="459">
        <f t="shared" si="12"/>
        <v>-3.2000000000000001E-12</v>
      </c>
      <c r="H246">
        <f>IF($B246="1",'Alpha Ejection Calcs'!T246,IF('Alpha Ejection Compiler'!$B246="2",'Alpha Ejection Calcs'!AQ246,IF($B246="3",'Alpha Ejection Calcs'!BN246,IF($B246="4",'Alpha Ejection Calcs'!CL246,-1))))</f>
        <v>-1</v>
      </c>
      <c r="I246">
        <f>IF($B246="1",'Alpha Ejection Calcs'!U246,IF('Alpha Ejection Compiler'!$B246="2",'Alpha Ejection Calcs'!AR246,IF($B246="3",'Alpha Ejection Calcs'!BO246,IF($B246="4",'Alpha Ejection Calcs'!CM246,-1))))</f>
        <v>-1</v>
      </c>
      <c r="J246">
        <f>IF($B246="1",'Alpha Ejection Calcs'!V246,IF('Alpha Ejection Compiler'!$B246="2",'Alpha Ejection Calcs'!AS246,IF($B246="3",'Alpha Ejection Calcs'!BP246,IF($B246="4",'Alpha Ejection Calcs'!CN246,-1))))</f>
        <v>-1</v>
      </c>
      <c r="K246">
        <f>IF($B246="1",'Alpha Ejection Calcs'!W246,IF('Alpha Ejection Compiler'!$B246="2",'Alpha Ejection Calcs'!AT246,IF($B246="3",'Alpha Ejection Calcs'!BQ246,IF($B246="4",'Alpha Ejection Calcs'!CO246,-1))))</f>
        <v>-1</v>
      </c>
      <c r="N246" s="459">
        <f t="shared" si="13"/>
        <v>-4.6500000000000006E-12</v>
      </c>
      <c r="O246">
        <f>IF($B246="1",'Alpha Ejection Calcs'!Y246,IF('Alpha Ejection Compiler'!$B246="2",'Alpha Ejection Calcs'!AV246,IF($B246="3",'Alpha Ejection Calcs'!BS246,IF($B246="4",'Alpha Ejection Calcs'!CQ246,-1))))</f>
        <v>-1</v>
      </c>
      <c r="P246">
        <f>IF($B246="1",'Alpha Ejection Calcs'!Z246,IF('Alpha Ejection Compiler'!$B246="2",'Alpha Ejection Calcs'!AW246,IF($B246="3",'Alpha Ejection Calcs'!BT246,IF($B246="4",'Alpha Ejection Calcs'!CR246,-1))))</f>
        <v>-1</v>
      </c>
      <c r="Q246">
        <f>IF($B246="1",'Alpha Ejection Calcs'!AA246,IF('Alpha Ejection Compiler'!$B246="2",'Alpha Ejection Calcs'!AX246,IF($B246="3",'Alpha Ejection Calcs'!BU246,IF($B246="4",'Alpha Ejection Calcs'!CS246,-1))))</f>
        <v>-1</v>
      </c>
      <c r="R246">
        <f>IF($B246="1",'Alpha Ejection Calcs'!AB246,IF('Alpha Ejection Compiler'!$B246="2",'Alpha Ejection Calcs'!AY246,IF($B246="3",'Alpha Ejection Calcs'!BV246,IF($B246="4",'Alpha Ejection Calcs'!CT246,-1))))</f>
        <v>-1</v>
      </c>
      <c r="U246" s="459">
        <f t="shared" si="14"/>
        <v>-3.5299999999999997E-12</v>
      </c>
      <c r="V246">
        <f>IF($B246="1",'Alpha Ejection Calcs'!AD246,IF('Alpha Ejection Compiler'!$B246="2",'Alpha Ejection Calcs'!BA246,IF($B246="3",'Alpha Ejection Calcs'!BX246,IF($B246="4",'Alpha Ejection Calcs'!CV246,-1))))</f>
        <v>-1</v>
      </c>
      <c r="W246">
        <f>IF($B246="1",'Alpha Ejection Calcs'!AE246,IF('Alpha Ejection Compiler'!$B246="2",'Alpha Ejection Calcs'!BB246,IF($B246="3",'Alpha Ejection Calcs'!BY246,IF($B246="4",'Alpha Ejection Calcs'!CW246,-1))))</f>
        <v>-1</v>
      </c>
      <c r="X246">
        <f>IF($B246="1",'Alpha Ejection Calcs'!AF246,IF('Alpha Ejection Compiler'!$B246="2",'Alpha Ejection Calcs'!BC246,IF($B246="3",'Alpha Ejection Calcs'!BZ246,IF($B246="4",'Alpha Ejection Calcs'!CX246,-1))))</f>
        <v>-1</v>
      </c>
      <c r="Y246">
        <f>IF($B246="1",'Alpha Ejection Calcs'!AG246,IF('Alpha Ejection Compiler'!$B246="2",'Alpha Ejection Calcs'!BD246,IF($B246="3",'Alpha Ejection Calcs'!CA246,IF($B246="4",'Alpha Ejection Calcs'!CY246,-1))))</f>
        <v>-1</v>
      </c>
      <c r="AB246" s="459">
        <f t="shared" si="15"/>
        <v>-4.2499999999999999E-12</v>
      </c>
      <c r="AC246">
        <f>IF($B246="1",'Alpha Ejection Calcs'!AI246,IF('Alpha Ejection Compiler'!$B246="2",'Alpha Ejection Calcs'!BF246,IF($B246="3",'Alpha Ejection Calcs'!CC246,IF($B246="4",'Alpha Ejection Calcs'!DA246,-1))))</f>
        <v>-1</v>
      </c>
      <c r="AD246">
        <f>IF($B246="1",'Alpha Ejection Calcs'!AJ246,IF('Alpha Ejection Compiler'!$B246="2",'Alpha Ejection Calcs'!BG246,IF($B246="3",'Alpha Ejection Calcs'!CD246,IF($B246="4",'Alpha Ejection Calcs'!DB246,-1))))</f>
        <v>-1</v>
      </c>
      <c r="AE246">
        <f>IF($B246="1",'Alpha Ejection Calcs'!AK246,IF('Alpha Ejection Compiler'!$B246="2",'Alpha Ejection Calcs'!BH246,IF($B246="3",'Alpha Ejection Calcs'!CE246,IF($B246="4",'Alpha Ejection Calcs'!DC246,-1))))</f>
        <v>-1</v>
      </c>
      <c r="AF246">
        <f>IF($B246="1",'Alpha Ejection Calcs'!AL246,IF('Alpha Ejection Compiler'!$B246="2",'Alpha Ejection Calcs'!BI246,IF($B246="3",'Alpha Ejection Calcs'!CF246,IF($B246="4",'Alpha Ejection Calcs'!DD246,-1))))</f>
        <v>-1</v>
      </c>
    </row>
    <row r="247" spans="1:32">
      <c r="A247">
        <f>'Picking Information'!E250</f>
        <v>0</v>
      </c>
      <c r="B247" s="457">
        <f>'Picking Information'!B250</f>
        <v>0</v>
      </c>
      <c r="C247" s="457"/>
      <c r="D247">
        <f>IF($B247="1",'Alpha Ejection Calcs'!M247,IF('Alpha Ejection Compiler'!$B247="2",'Alpha Ejection Calcs'!AO247,IF($B247="3",'Alpha Ejection Calcs'!BM247,IF($B247="4",'Alpha Ejection Calcs'!CJ247,-1))))</f>
        <v>-1</v>
      </c>
      <c r="E247">
        <f>IF($B247="1",'Alpha Ejection Calcs'!S247,IF('Alpha Ejection Compiler'!$B247="2",'Alpha Ejection Calcs'!AP247,IF($B247="3",'Alpha Ejection Calcs'!BK247,IF($B247="4",'Alpha Ejection Calcs'!CH247,-1))))</f>
        <v>-1</v>
      </c>
      <c r="F247"/>
      <c r="G247" s="459">
        <f t="shared" si="12"/>
        <v>-3.2000000000000001E-12</v>
      </c>
      <c r="H247">
        <f>IF($B247="1",'Alpha Ejection Calcs'!T247,IF('Alpha Ejection Compiler'!$B247="2",'Alpha Ejection Calcs'!AQ247,IF($B247="3",'Alpha Ejection Calcs'!BN247,IF($B247="4",'Alpha Ejection Calcs'!CL247,-1))))</f>
        <v>-1</v>
      </c>
      <c r="I247">
        <f>IF($B247="1",'Alpha Ejection Calcs'!U247,IF('Alpha Ejection Compiler'!$B247="2",'Alpha Ejection Calcs'!AR247,IF($B247="3",'Alpha Ejection Calcs'!BO247,IF($B247="4",'Alpha Ejection Calcs'!CM247,-1))))</f>
        <v>-1</v>
      </c>
      <c r="J247">
        <f>IF($B247="1",'Alpha Ejection Calcs'!V247,IF('Alpha Ejection Compiler'!$B247="2",'Alpha Ejection Calcs'!AS247,IF($B247="3",'Alpha Ejection Calcs'!BP247,IF($B247="4",'Alpha Ejection Calcs'!CN247,-1))))</f>
        <v>-1</v>
      </c>
      <c r="K247">
        <f>IF($B247="1",'Alpha Ejection Calcs'!W247,IF('Alpha Ejection Compiler'!$B247="2",'Alpha Ejection Calcs'!AT247,IF($B247="3",'Alpha Ejection Calcs'!BQ247,IF($B247="4",'Alpha Ejection Calcs'!CO247,-1))))</f>
        <v>-1</v>
      </c>
      <c r="N247" s="459">
        <f t="shared" si="13"/>
        <v>-4.6500000000000006E-12</v>
      </c>
      <c r="O247">
        <f>IF($B247="1",'Alpha Ejection Calcs'!Y247,IF('Alpha Ejection Compiler'!$B247="2",'Alpha Ejection Calcs'!AV247,IF($B247="3",'Alpha Ejection Calcs'!BS247,IF($B247="4",'Alpha Ejection Calcs'!CQ247,-1))))</f>
        <v>-1</v>
      </c>
      <c r="P247">
        <f>IF($B247="1",'Alpha Ejection Calcs'!Z247,IF('Alpha Ejection Compiler'!$B247="2",'Alpha Ejection Calcs'!AW247,IF($B247="3",'Alpha Ejection Calcs'!BT247,IF($B247="4",'Alpha Ejection Calcs'!CR247,-1))))</f>
        <v>-1</v>
      </c>
      <c r="Q247">
        <f>IF($B247="1",'Alpha Ejection Calcs'!AA247,IF('Alpha Ejection Compiler'!$B247="2",'Alpha Ejection Calcs'!AX247,IF($B247="3",'Alpha Ejection Calcs'!BU247,IF($B247="4",'Alpha Ejection Calcs'!CS247,-1))))</f>
        <v>-1</v>
      </c>
      <c r="R247">
        <f>IF($B247="1",'Alpha Ejection Calcs'!AB247,IF('Alpha Ejection Compiler'!$B247="2",'Alpha Ejection Calcs'!AY247,IF($B247="3",'Alpha Ejection Calcs'!BV247,IF($B247="4",'Alpha Ejection Calcs'!CT247,-1))))</f>
        <v>-1</v>
      </c>
      <c r="U247" s="459">
        <f t="shared" si="14"/>
        <v>-3.5299999999999997E-12</v>
      </c>
      <c r="V247">
        <f>IF($B247="1",'Alpha Ejection Calcs'!AD247,IF('Alpha Ejection Compiler'!$B247="2",'Alpha Ejection Calcs'!BA247,IF($B247="3",'Alpha Ejection Calcs'!BX247,IF($B247="4",'Alpha Ejection Calcs'!CV247,-1))))</f>
        <v>-1</v>
      </c>
      <c r="W247">
        <f>IF($B247="1",'Alpha Ejection Calcs'!AE247,IF('Alpha Ejection Compiler'!$B247="2",'Alpha Ejection Calcs'!BB247,IF($B247="3",'Alpha Ejection Calcs'!BY247,IF($B247="4",'Alpha Ejection Calcs'!CW247,-1))))</f>
        <v>-1</v>
      </c>
      <c r="X247">
        <f>IF($B247="1",'Alpha Ejection Calcs'!AF247,IF('Alpha Ejection Compiler'!$B247="2",'Alpha Ejection Calcs'!BC247,IF($B247="3",'Alpha Ejection Calcs'!BZ247,IF($B247="4",'Alpha Ejection Calcs'!CX247,-1))))</f>
        <v>-1</v>
      </c>
      <c r="Y247">
        <f>IF($B247="1",'Alpha Ejection Calcs'!AG247,IF('Alpha Ejection Compiler'!$B247="2",'Alpha Ejection Calcs'!BD247,IF($B247="3",'Alpha Ejection Calcs'!CA247,IF($B247="4",'Alpha Ejection Calcs'!CY247,-1))))</f>
        <v>-1</v>
      </c>
      <c r="AB247" s="459">
        <f t="shared" si="15"/>
        <v>-4.2499999999999999E-12</v>
      </c>
      <c r="AC247">
        <f>IF($B247="1",'Alpha Ejection Calcs'!AI247,IF('Alpha Ejection Compiler'!$B247="2",'Alpha Ejection Calcs'!BF247,IF($B247="3",'Alpha Ejection Calcs'!CC247,IF($B247="4",'Alpha Ejection Calcs'!DA247,-1))))</f>
        <v>-1</v>
      </c>
      <c r="AD247">
        <f>IF($B247="1",'Alpha Ejection Calcs'!AJ247,IF('Alpha Ejection Compiler'!$B247="2",'Alpha Ejection Calcs'!BG247,IF($B247="3",'Alpha Ejection Calcs'!CD247,IF($B247="4",'Alpha Ejection Calcs'!DB247,-1))))</f>
        <v>-1</v>
      </c>
      <c r="AE247">
        <f>IF($B247="1",'Alpha Ejection Calcs'!AK247,IF('Alpha Ejection Compiler'!$B247="2",'Alpha Ejection Calcs'!BH247,IF($B247="3",'Alpha Ejection Calcs'!CE247,IF($B247="4",'Alpha Ejection Calcs'!DC247,-1))))</f>
        <v>-1</v>
      </c>
      <c r="AF247">
        <f>IF($B247="1",'Alpha Ejection Calcs'!AL247,IF('Alpha Ejection Compiler'!$B247="2",'Alpha Ejection Calcs'!BI247,IF($B247="3",'Alpha Ejection Calcs'!CF247,IF($B247="4",'Alpha Ejection Calcs'!DD247,-1))))</f>
        <v>-1</v>
      </c>
    </row>
    <row r="248" spans="1:32">
      <c r="A248">
        <f>'Picking Information'!E251</f>
        <v>0</v>
      </c>
      <c r="B248" s="457">
        <f>'Picking Information'!B251</f>
        <v>0</v>
      </c>
      <c r="C248" s="457"/>
      <c r="D248">
        <f>IF($B248="1",'Alpha Ejection Calcs'!M248,IF('Alpha Ejection Compiler'!$B248="2",'Alpha Ejection Calcs'!AO248,IF($B248="3",'Alpha Ejection Calcs'!BM248,IF($B248="4",'Alpha Ejection Calcs'!CJ248,-1))))</f>
        <v>-1</v>
      </c>
      <c r="E248">
        <f>IF($B248="1",'Alpha Ejection Calcs'!S248,IF('Alpha Ejection Compiler'!$B248="2",'Alpha Ejection Calcs'!AP248,IF($B248="3",'Alpha Ejection Calcs'!BK248,IF($B248="4",'Alpha Ejection Calcs'!CH248,-1))))</f>
        <v>-1</v>
      </c>
      <c r="F248"/>
      <c r="G248" s="459">
        <f t="shared" si="12"/>
        <v>-3.2000000000000001E-12</v>
      </c>
      <c r="H248">
        <f>IF($B248="1",'Alpha Ejection Calcs'!T248,IF('Alpha Ejection Compiler'!$B248="2",'Alpha Ejection Calcs'!AQ248,IF($B248="3",'Alpha Ejection Calcs'!BN248,IF($B248="4",'Alpha Ejection Calcs'!CL248,-1))))</f>
        <v>-1</v>
      </c>
      <c r="I248">
        <f>IF($B248="1",'Alpha Ejection Calcs'!U248,IF('Alpha Ejection Compiler'!$B248="2",'Alpha Ejection Calcs'!AR248,IF($B248="3",'Alpha Ejection Calcs'!BO248,IF($B248="4",'Alpha Ejection Calcs'!CM248,-1))))</f>
        <v>-1</v>
      </c>
      <c r="J248">
        <f>IF($B248="1",'Alpha Ejection Calcs'!V248,IF('Alpha Ejection Compiler'!$B248="2",'Alpha Ejection Calcs'!AS248,IF($B248="3",'Alpha Ejection Calcs'!BP248,IF($B248="4",'Alpha Ejection Calcs'!CN248,-1))))</f>
        <v>-1</v>
      </c>
      <c r="K248">
        <f>IF($B248="1",'Alpha Ejection Calcs'!W248,IF('Alpha Ejection Compiler'!$B248="2",'Alpha Ejection Calcs'!AT248,IF($B248="3",'Alpha Ejection Calcs'!BQ248,IF($B248="4",'Alpha Ejection Calcs'!CO248,-1))))</f>
        <v>-1</v>
      </c>
      <c r="N248" s="459">
        <f t="shared" si="13"/>
        <v>-4.6500000000000006E-12</v>
      </c>
      <c r="O248">
        <f>IF($B248="1",'Alpha Ejection Calcs'!Y248,IF('Alpha Ejection Compiler'!$B248="2",'Alpha Ejection Calcs'!AV248,IF($B248="3",'Alpha Ejection Calcs'!BS248,IF($B248="4",'Alpha Ejection Calcs'!CQ248,-1))))</f>
        <v>-1</v>
      </c>
      <c r="P248">
        <f>IF($B248="1",'Alpha Ejection Calcs'!Z248,IF('Alpha Ejection Compiler'!$B248="2",'Alpha Ejection Calcs'!AW248,IF($B248="3",'Alpha Ejection Calcs'!BT248,IF($B248="4",'Alpha Ejection Calcs'!CR248,-1))))</f>
        <v>-1</v>
      </c>
      <c r="Q248">
        <f>IF($B248="1",'Alpha Ejection Calcs'!AA248,IF('Alpha Ejection Compiler'!$B248="2",'Alpha Ejection Calcs'!AX248,IF($B248="3",'Alpha Ejection Calcs'!BU248,IF($B248="4",'Alpha Ejection Calcs'!CS248,-1))))</f>
        <v>-1</v>
      </c>
      <c r="R248">
        <f>IF($B248="1",'Alpha Ejection Calcs'!AB248,IF('Alpha Ejection Compiler'!$B248="2",'Alpha Ejection Calcs'!AY248,IF($B248="3",'Alpha Ejection Calcs'!BV248,IF($B248="4",'Alpha Ejection Calcs'!CT248,-1))))</f>
        <v>-1</v>
      </c>
      <c r="U248" s="459">
        <f t="shared" si="14"/>
        <v>-3.5299999999999997E-12</v>
      </c>
      <c r="V248">
        <f>IF($B248="1",'Alpha Ejection Calcs'!AD248,IF('Alpha Ejection Compiler'!$B248="2",'Alpha Ejection Calcs'!BA248,IF($B248="3",'Alpha Ejection Calcs'!BX248,IF($B248="4",'Alpha Ejection Calcs'!CV248,-1))))</f>
        <v>-1</v>
      </c>
      <c r="W248">
        <f>IF($B248="1",'Alpha Ejection Calcs'!AE248,IF('Alpha Ejection Compiler'!$B248="2",'Alpha Ejection Calcs'!BB248,IF($B248="3",'Alpha Ejection Calcs'!BY248,IF($B248="4",'Alpha Ejection Calcs'!CW248,-1))))</f>
        <v>-1</v>
      </c>
      <c r="X248">
        <f>IF($B248="1",'Alpha Ejection Calcs'!AF248,IF('Alpha Ejection Compiler'!$B248="2",'Alpha Ejection Calcs'!BC248,IF($B248="3",'Alpha Ejection Calcs'!BZ248,IF($B248="4",'Alpha Ejection Calcs'!CX248,-1))))</f>
        <v>-1</v>
      </c>
      <c r="Y248">
        <f>IF($B248="1",'Alpha Ejection Calcs'!AG248,IF('Alpha Ejection Compiler'!$B248="2",'Alpha Ejection Calcs'!BD248,IF($B248="3",'Alpha Ejection Calcs'!CA248,IF($B248="4",'Alpha Ejection Calcs'!CY248,-1))))</f>
        <v>-1</v>
      </c>
      <c r="AB248" s="459">
        <f t="shared" si="15"/>
        <v>-4.2499999999999999E-12</v>
      </c>
      <c r="AC248">
        <f>IF($B248="1",'Alpha Ejection Calcs'!AI248,IF('Alpha Ejection Compiler'!$B248="2",'Alpha Ejection Calcs'!BF248,IF($B248="3",'Alpha Ejection Calcs'!CC248,IF($B248="4",'Alpha Ejection Calcs'!DA248,-1))))</f>
        <v>-1</v>
      </c>
      <c r="AD248">
        <f>IF($B248="1",'Alpha Ejection Calcs'!AJ248,IF('Alpha Ejection Compiler'!$B248="2",'Alpha Ejection Calcs'!BG248,IF($B248="3",'Alpha Ejection Calcs'!CD248,IF($B248="4",'Alpha Ejection Calcs'!DB248,-1))))</f>
        <v>-1</v>
      </c>
      <c r="AE248">
        <f>IF($B248="1",'Alpha Ejection Calcs'!AK248,IF('Alpha Ejection Compiler'!$B248="2",'Alpha Ejection Calcs'!BH248,IF($B248="3",'Alpha Ejection Calcs'!CE248,IF($B248="4",'Alpha Ejection Calcs'!DC248,-1))))</f>
        <v>-1</v>
      </c>
      <c r="AF248">
        <f>IF($B248="1",'Alpha Ejection Calcs'!AL248,IF('Alpha Ejection Compiler'!$B248="2",'Alpha Ejection Calcs'!BI248,IF($B248="3",'Alpha Ejection Calcs'!CF248,IF($B248="4",'Alpha Ejection Calcs'!DD248,-1))))</f>
        <v>-1</v>
      </c>
    </row>
    <row r="249" spans="1:32">
      <c r="A249">
        <f>'Picking Information'!E252</f>
        <v>0</v>
      </c>
      <c r="B249" s="457">
        <f>'Picking Information'!B252</f>
        <v>0</v>
      </c>
      <c r="C249" s="457"/>
      <c r="D249">
        <f>IF($B249="1",'Alpha Ejection Calcs'!M249,IF('Alpha Ejection Compiler'!$B249="2",'Alpha Ejection Calcs'!AO249,IF($B249="3",'Alpha Ejection Calcs'!BM249,IF($B249="4",'Alpha Ejection Calcs'!CJ249,-1))))</f>
        <v>-1</v>
      </c>
      <c r="E249">
        <f>IF($B249="1",'Alpha Ejection Calcs'!S249,IF('Alpha Ejection Compiler'!$B249="2",'Alpha Ejection Calcs'!AP249,IF($B249="3",'Alpha Ejection Calcs'!BK249,IF($B249="4",'Alpha Ejection Calcs'!CH249,-1))))</f>
        <v>-1</v>
      </c>
      <c r="F249"/>
      <c r="G249" s="459">
        <f t="shared" si="12"/>
        <v>-3.2000000000000001E-12</v>
      </c>
      <c r="H249">
        <f>IF($B249="1",'Alpha Ejection Calcs'!T249,IF('Alpha Ejection Compiler'!$B249="2",'Alpha Ejection Calcs'!AQ249,IF($B249="3",'Alpha Ejection Calcs'!BN249,IF($B249="4",'Alpha Ejection Calcs'!CL249,-1))))</f>
        <v>-1</v>
      </c>
      <c r="I249">
        <f>IF($B249="1",'Alpha Ejection Calcs'!U249,IF('Alpha Ejection Compiler'!$B249="2",'Alpha Ejection Calcs'!AR249,IF($B249="3",'Alpha Ejection Calcs'!BO249,IF($B249="4",'Alpha Ejection Calcs'!CM249,-1))))</f>
        <v>-1</v>
      </c>
      <c r="J249">
        <f>IF($B249="1",'Alpha Ejection Calcs'!V249,IF('Alpha Ejection Compiler'!$B249="2",'Alpha Ejection Calcs'!AS249,IF($B249="3",'Alpha Ejection Calcs'!BP249,IF($B249="4",'Alpha Ejection Calcs'!CN249,-1))))</f>
        <v>-1</v>
      </c>
      <c r="K249">
        <f>IF($B249="1",'Alpha Ejection Calcs'!W249,IF('Alpha Ejection Compiler'!$B249="2",'Alpha Ejection Calcs'!AT249,IF($B249="3",'Alpha Ejection Calcs'!BQ249,IF($B249="4",'Alpha Ejection Calcs'!CO249,-1))))</f>
        <v>-1</v>
      </c>
      <c r="N249" s="459">
        <f t="shared" si="13"/>
        <v>-4.6500000000000006E-12</v>
      </c>
      <c r="O249">
        <f>IF($B249="1",'Alpha Ejection Calcs'!Y249,IF('Alpha Ejection Compiler'!$B249="2",'Alpha Ejection Calcs'!AV249,IF($B249="3",'Alpha Ejection Calcs'!BS249,IF($B249="4",'Alpha Ejection Calcs'!CQ249,-1))))</f>
        <v>-1</v>
      </c>
      <c r="P249">
        <f>IF($B249="1",'Alpha Ejection Calcs'!Z249,IF('Alpha Ejection Compiler'!$B249="2",'Alpha Ejection Calcs'!AW249,IF($B249="3",'Alpha Ejection Calcs'!BT249,IF($B249="4",'Alpha Ejection Calcs'!CR249,-1))))</f>
        <v>-1</v>
      </c>
      <c r="Q249">
        <f>IF($B249="1",'Alpha Ejection Calcs'!AA249,IF('Alpha Ejection Compiler'!$B249="2",'Alpha Ejection Calcs'!AX249,IF($B249="3",'Alpha Ejection Calcs'!BU249,IF($B249="4",'Alpha Ejection Calcs'!CS249,-1))))</f>
        <v>-1</v>
      </c>
      <c r="R249">
        <f>IF($B249="1",'Alpha Ejection Calcs'!AB249,IF('Alpha Ejection Compiler'!$B249="2",'Alpha Ejection Calcs'!AY249,IF($B249="3",'Alpha Ejection Calcs'!BV249,IF($B249="4",'Alpha Ejection Calcs'!CT249,-1))))</f>
        <v>-1</v>
      </c>
      <c r="U249" s="459">
        <f t="shared" si="14"/>
        <v>-3.5299999999999997E-12</v>
      </c>
      <c r="V249">
        <f>IF($B249="1",'Alpha Ejection Calcs'!AD249,IF('Alpha Ejection Compiler'!$B249="2",'Alpha Ejection Calcs'!BA249,IF($B249="3",'Alpha Ejection Calcs'!BX249,IF($B249="4",'Alpha Ejection Calcs'!CV249,-1))))</f>
        <v>-1</v>
      </c>
      <c r="W249">
        <f>IF($B249="1",'Alpha Ejection Calcs'!AE249,IF('Alpha Ejection Compiler'!$B249="2",'Alpha Ejection Calcs'!BB249,IF($B249="3",'Alpha Ejection Calcs'!BY249,IF($B249="4",'Alpha Ejection Calcs'!CW249,-1))))</f>
        <v>-1</v>
      </c>
      <c r="X249">
        <f>IF($B249="1",'Alpha Ejection Calcs'!AF249,IF('Alpha Ejection Compiler'!$B249="2",'Alpha Ejection Calcs'!BC249,IF($B249="3",'Alpha Ejection Calcs'!BZ249,IF($B249="4",'Alpha Ejection Calcs'!CX249,-1))))</f>
        <v>-1</v>
      </c>
      <c r="Y249">
        <f>IF($B249="1",'Alpha Ejection Calcs'!AG249,IF('Alpha Ejection Compiler'!$B249="2",'Alpha Ejection Calcs'!BD249,IF($B249="3",'Alpha Ejection Calcs'!CA249,IF($B249="4",'Alpha Ejection Calcs'!CY249,-1))))</f>
        <v>-1</v>
      </c>
      <c r="AB249" s="459">
        <f t="shared" si="15"/>
        <v>-4.2499999999999999E-12</v>
      </c>
      <c r="AC249">
        <f>IF($B249="1",'Alpha Ejection Calcs'!AI249,IF('Alpha Ejection Compiler'!$B249="2",'Alpha Ejection Calcs'!BF249,IF($B249="3",'Alpha Ejection Calcs'!CC249,IF($B249="4",'Alpha Ejection Calcs'!DA249,-1))))</f>
        <v>-1</v>
      </c>
      <c r="AD249">
        <f>IF($B249="1",'Alpha Ejection Calcs'!AJ249,IF('Alpha Ejection Compiler'!$B249="2",'Alpha Ejection Calcs'!BG249,IF($B249="3",'Alpha Ejection Calcs'!CD249,IF($B249="4",'Alpha Ejection Calcs'!DB249,-1))))</f>
        <v>-1</v>
      </c>
      <c r="AE249">
        <f>IF($B249="1",'Alpha Ejection Calcs'!AK249,IF('Alpha Ejection Compiler'!$B249="2",'Alpha Ejection Calcs'!BH249,IF($B249="3",'Alpha Ejection Calcs'!CE249,IF($B249="4",'Alpha Ejection Calcs'!DC249,-1))))</f>
        <v>-1</v>
      </c>
      <c r="AF249">
        <f>IF($B249="1",'Alpha Ejection Calcs'!AL249,IF('Alpha Ejection Compiler'!$B249="2",'Alpha Ejection Calcs'!BI249,IF($B249="3",'Alpha Ejection Calcs'!CF249,IF($B249="4",'Alpha Ejection Calcs'!DD249,-1))))</f>
        <v>-1</v>
      </c>
    </row>
    <row r="250" spans="1:32">
      <c r="A250">
        <f>'Picking Information'!E253</f>
        <v>0</v>
      </c>
      <c r="B250" s="457">
        <f>'Picking Information'!B253</f>
        <v>0</v>
      </c>
      <c r="C250" s="457"/>
      <c r="D250">
        <f>IF($B250="1",'Alpha Ejection Calcs'!M250,IF('Alpha Ejection Compiler'!$B250="2",'Alpha Ejection Calcs'!AO250,IF($B250="3",'Alpha Ejection Calcs'!BM250,IF($B250="4",'Alpha Ejection Calcs'!CJ250,-1))))</f>
        <v>-1</v>
      </c>
      <c r="E250">
        <f>IF($B250="1",'Alpha Ejection Calcs'!S250,IF('Alpha Ejection Compiler'!$B250="2",'Alpha Ejection Calcs'!AP250,IF($B250="3",'Alpha Ejection Calcs'!BK250,IF($B250="4",'Alpha Ejection Calcs'!CH250,-1))))</f>
        <v>-1</v>
      </c>
      <c r="F250"/>
      <c r="G250" s="459">
        <f t="shared" si="12"/>
        <v>-3.2000000000000001E-12</v>
      </c>
      <c r="H250">
        <f>IF($B250="1",'Alpha Ejection Calcs'!T250,IF('Alpha Ejection Compiler'!$B250="2",'Alpha Ejection Calcs'!AQ250,IF($B250="3",'Alpha Ejection Calcs'!BN250,IF($B250="4",'Alpha Ejection Calcs'!CL250,-1))))</f>
        <v>-1</v>
      </c>
      <c r="I250">
        <f>IF($B250="1",'Alpha Ejection Calcs'!U250,IF('Alpha Ejection Compiler'!$B250="2",'Alpha Ejection Calcs'!AR250,IF($B250="3",'Alpha Ejection Calcs'!BO250,IF($B250="4",'Alpha Ejection Calcs'!CM250,-1))))</f>
        <v>-1</v>
      </c>
      <c r="J250">
        <f>IF($B250="1",'Alpha Ejection Calcs'!V250,IF('Alpha Ejection Compiler'!$B250="2",'Alpha Ejection Calcs'!AS250,IF($B250="3",'Alpha Ejection Calcs'!BP250,IF($B250="4",'Alpha Ejection Calcs'!CN250,-1))))</f>
        <v>-1</v>
      </c>
      <c r="K250">
        <f>IF($B250="1",'Alpha Ejection Calcs'!W250,IF('Alpha Ejection Compiler'!$B250="2",'Alpha Ejection Calcs'!AT250,IF($B250="3",'Alpha Ejection Calcs'!BQ250,IF($B250="4",'Alpha Ejection Calcs'!CO250,-1))))</f>
        <v>-1</v>
      </c>
      <c r="N250" s="459">
        <f t="shared" si="13"/>
        <v>-4.6500000000000006E-12</v>
      </c>
      <c r="O250">
        <f>IF($B250="1",'Alpha Ejection Calcs'!Y250,IF('Alpha Ejection Compiler'!$B250="2",'Alpha Ejection Calcs'!AV250,IF($B250="3",'Alpha Ejection Calcs'!BS250,IF($B250="4",'Alpha Ejection Calcs'!CQ250,-1))))</f>
        <v>-1</v>
      </c>
      <c r="P250">
        <f>IF($B250="1",'Alpha Ejection Calcs'!Z250,IF('Alpha Ejection Compiler'!$B250="2",'Alpha Ejection Calcs'!AW250,IF($B250="3",'Alpha Ejection Calcs'!BT250,IF($B250="4",'Alpha Ejection Calcs'!CR250,-1))))</f>
        <v>-1</v>
      </c>
      <c r="Q250">
        <f>IF($B250="1",'Alpha Ejection Calcs'!AA250,IF('Alpha Ejection Compiler'!$B250="2",'Alpha Ejection Calcs'!AX250,IF($B250="3",'Alpha Ejection Calcs'!BU250,IF($B250="4",'Alpha Ejection Calcs'!CS250,-1))))</f>
        <v>-1</v>
      </c>
      <c r="R250">
        <f>IF($B250="1",'Alpha Ejection Calcs'!AB250,IF('Alpha Ejection Compiler'!$B250="2",'Alpha Ejection Calcs'!AY250,IF($B250="3",'Alpha Ejection Calcs'!BV250,IF($B250="4",'Alpha Ejection Calcs'!CT250,-1))))</f>
        <v>-1</v>
      </c>
      <c r="U250" s="459">
        <f t="shared" si="14"/>
        <v>-3.5299999999999997E-12</v>
      </c>
      <c r="V250">
        <f>IF($B250="1",'Alpha Ejection Calcs'!AD250,IF('Alpha Ejection Compiler'!$B250="2",'Alpha Ejection Calcs'!BA250,IF($B250="3",'Alpha Ejection Calcs'!BX250,IF($B250="4",'Alpha Ejection Calcs'!CV250,-1))))</f>
        <v>-1</v>
      </c>
      <c r="W250">
        <f>IF($B250="1",'Alpha Ejection Calcs'!AE250,IF('Alpha Ejection Compiler'!$B250="2",'Alpha Ejection Calcs'!BB250,IF($B250="3",'Alpha Ejection Calcs'!BY250,IF($B250="4",'Alpha Ejection Calcs'!CW250,-1))))</f>
        <v>-1</v>
      </c>
      <c r="X250">
        <f>IF($B250="1",'Alpha Ejection Calcs'!AF250,IF('Alpha Ejection Compiler'!$B250="2",'Alpha Ejection Calcs'!BC250,IF($B250="3",'Alpha Ejection Calcs'!BZ250,IF($B250="4",'Alpha Ejection Calcs'!CX250,-1))))</f>
        <v>-1</v>
      </c>
      <c r="Y250">
        <f>IF($B250="1",'Alpha Ejection Calcs'!AG250,IF('Alpha Ejection Compiler'!$B250="2",'Alpha Ejection Calcs'!BD250,IF($B250="3",'Alpha Ejection Calcs'!CA250,IF($B250="4",'Alpha Ejection Calcs'!CY250,-1))))</f>
        <v>-1</v>
      </c>
      <c r="AB250" s="459">
        <f t="shared" si="15"/>
        <v>-4.2499999999999999E-12</v>
      </c>
      <c r="AC250">
        <f>IF($B250="1",'Alpha Ejection Calcs'!AI250,IF('Alpha Ejection Compiler'!$B250="2",'Alpha Ejection Calcs'!BF250,IF($B250="3",'Alpha Ejection Calcs'!CC250,IF($B250="4",'Alpha Ejection Calcs'!DA250,-1))))</f>
        <v>-1</v>
      </c>
      <c r="AD250">
        <f>IF($B250="1",'Alpha Ejection Calcs'!AJ250,IF('Alpha Ejection Compiler'!$B250="2",'Alpha Ejection Calcs'!BG250,IF($B250="3",'Alpha Ejection Calcs'!CD250,IF($B250="4",'Alpha Ejection Calcs'!DB250,-1))))</f>
        <v>-1</v>
      </c>
      <c r="AE250">
        <f>IF($B250="1",'Alpha Ejection Calcs'!AK250,IF('Alpha Ejection Compiler'!$B250="2",'Alpha Ejection Calcs'!BH250,IF($B250="3",'Alpha Ejection Calcs'!CE250,IF($B250="4",'Alpha Ejection Calcs'!DC250,-1))))</f>
        <v>-1</v>
      </c>
      <c r="AF250">
        <f>IF($B250="1",'Alpha Ejection Calcs'!AL250,IF('Alpha Ejection Compiler'!$B250="2",'Alpha Ejection Calcs'!BI250,IF($B250="3",'Alpha Ejection Calcs'!CF250,IF($B250="4",'Alpha Ejection Calcs'!DD250,-1))))</f>
        <v>-1</v>
      </c>
    </row>
    <row r="251" spans="1:32">
      <c r="A251">
        <f>'Picking Information'!E254</f>
        <v>0</v>
      </c>
      <c r="B251" s="457">
        <f>'Picking Information'!B254</f>
        <v>0</v>
      </c>
      <c r="C251" s="457"/>
      <c r="D251">
        <f>IF($B251="1",'Alpha Ejection Calcs'!M251,IF('Alpha Ejection Compiler'!$B251="2",'Alpha Ejection Calcs'!AO251,IF($B251="3",'Alpha Ejection Calcs'!BM251,IF($B251="4",'Alpha Ejection Calcs'!CJ251,-1))))</f>
        <v>-1</v>
      </c>
      <c r="E251">
        <f>IF($B251="1",'Alpha Ejection Calcs'!S251,IF('Alpha Ejection Compiler'!$B251="2",'Alpha Ejection Calcs'!AP251,IF($B251="3",'Alpha Ejection Calcs'!BK251,IF($B251="4",'Alpha Ejection Calcs'!CH251,-1))))</f>
        <v>-1</v>
      </c>
      <c r="F251"/>
      <c r="G251" s="459">
        <f t="shared" si="12"/>
        <v>-3.2000000000000001E-12</v>
      </c>
      <c r="H251">
        <f>IF($B251="1",'Alpha Ejection Calcs'!T251,IF('Alpha Ejection Compiler'!$B251="2",'Alpha Ejection Calcs'!AQ251,IF($B251="3",'Alpha Ejection Calcs'!BN251,IF($B251="4",'Alpha Ejection Calcs'!CL251,-1))))</f>
        <v>-1</v>
      </c>
      <c r="I251">
        <f>IF($B251="1",'Alpha Ejection Calcs'!U251,IF('Alpha Ejection Compiler'!$B251="2",'Alpha Ejection Calcs'!AR251,IF($B251="3",'Alpha Ejection Calcs'!BO251,IF($B251="4",'Alpha Ejection Calcs'!CM251,-1))))</f>
        <v>-1</v>
      </c>
      <c r="J251">
        <f>IF($B251="1",'Alpha Ejection Calcs'!V251,IF('Alpha Ejection Compiler'!$B251="2",'Alpha Ejection Calcs'!AS251,IF($B251="3",'Alpha Ejection Calcs'!BP251,IF($B251="4",'Alpha Ejection Calcs'!CN251,-1))))</f>
        <v>-1</v>
      </c>
      <c r="K251">
        <f>IF($B251="1",'Alpha Ejection Calcs'!W251,IF('Alpha Ejection Compiler'!$B251="2",'Alpha Ejection Calcs'!AT251,IF($B251="3",'Alpha Ejection Calcs'!BQ251,IF($B251="4",'Alpha Ejection Calcs'!CO251,-1))))</f>
        <v>-1</v>
      </c>
      <c r="N251" s="459">
        <f t="shared" si="13"/>
        <v>-4.6500000000000006E-12</v>
      </c>
      <c r="O251">
        <f>IF($B251="1",'Alpha Ejection Calcs'!Y251,IF('Alpha Ejection Compiler'!$B251="2",'Alpha Ejection Calcs'!AV251,IF($B251="3",'Alpha Ejection Calcs'!BS251,IF($B251="4",'Alpha Ejection Calcs'!CQ251,-1))))</f>
        <v>-1</v>
      </c>
      <c r="P251">
        <f>IF($B251="1",'Alpha Ejection Calcs'!Z251,IF('Alpha Ejection Compiler'!$B251="2",'Alpha Ejection Calcs'!AW251,IF($B251="3",'Alpha Ejection Calcs'!BT251,IF($B251="4",'Alpha Ejection Calcs'!CR251,-1))))</f>
        <v>-1</v>
      </c>
      <c r="Q251">
        <f>IF($B251="1",'Alpha Ejection Calcs'!AA251,IF('Alpha Ejection Compiler'!$B251="2",'Alpha Ejection Calcs'!AX251,IF($B251="3",'Alpha Ejection Calcs'!BU251,IF($B251="4",'Alpha Ejection Calcs'!CS251,-1))))</f>
        <v>-1</v>
      </c>
      <c r="R251">
        <f>IF($B251="1",'Alpha Ejection Calcs'!AB251,IF('Alpha Ejection Compiler'!$B251="2",'Alpha Ejection Calcs'!AY251,IF($B251="3",'Alpha Ejection Calcs'!BV251,IF($B251="4",'Alpha Ejection Calcs'!CT251,-1))))</f>
        <v>-1</v>
      </c>
      <c r="U251" s="459">
        <f t="shared" si="14"/>
        <v>-3.5299999999999997E-12</v>
      </c>
      <c r="V251">
        <f>IF($B251="1",'Alpha Ejection Calcs'!AD251,IF('Alpha Ejection Compiler'!$B251="2",'Alpha Ejection Calcs'!BA251,IF($B251="3",'Alpha Ejection Calcs'!BX251,IF($B251="4",'Alpha Ejection Calcs'!CV251,-1))))</f>
        <v>-1</v>
      </c>
      <c r="W251">
        <f>IF($B251="1",'Alpha Ejection Calcs'!AE251,IF('Alpha Ejection Compiler'!$B251="2",'Alpha Ejection Calcs'!BB251,IF($B251="3",'Alpha Ejection Calcs'!BY251,IF($B251="4",'Alpha Ejection Calcs'!CW251,-1))))</f>
        <v>-1</v>
      </c>
      <c r="X251">
        <f>IF($B251="1",'Alpha Ejection Calcs'!AF251,IF('Alpha Ejection Compiler'!$B251="2",'Alpha Ejection Calcs'!BC251,IF($B251="3",'Alpha Ejection Calcs'!BZ251,IF($B251="4",'Alpha Ejection Calcs'!CX251,-1))))</f>
        <v>-1</v>
      </c>
      <c r="Y251">
        <f>IF($B251="1",'Alpha Ejection Calcs'!AG251,IF('Alpha Ejection Compiler'!$B251="2",'Alpha Ejection Calcs'!BD251,IF($B251="3",'Alpha Ejection Calcs'!CA251,IF($B251="4",'Alpha Ejection Calcs'!CY251,-1))))</f>
        <v>-1</v>
      </c>
      <c r="AB251" s="459">
        <f t="shared" si="15"/>
        <v>-4.2499999999999999E-12</v>
      </c>
      <c r="AC251">
        <f>IF($B251="1",'Alpha Ejection Calcs'!AI251,IF('Alpha Ejection Compiler'!$B251="2",'Alpha Ejection Calcs'!BF251,IF($B251="3",'Alpha Ejection Calcs'!CC251,IF($B251="4",'Alpha Ejection Calcs'!DA251,-1))))</f>
        <v>-1</v>
      </c>
      <c r="AD251">
        <f>IF($B251="1",'Alpha Ejection Calcs'!AJ251,IF('Alpha Ejection Compiler'!$B251="2",'Alpha Ejection Calcs'!BG251,IF($B251="3",'Alpha Ejection Calcs'!CD251,IF($B251="4",'Alpha Ejection Calcs'!DB251,-1))))</f>
        <v>-1</v>
      </c>
      <c r="AE251">
        <f>IF($B251="1",'Alpha Ejection Calcs'!AK251,IF('Alpha Ejection Compiler'!$B251="2",'Alpha Ejection Calcs'!BH251,IF($B251="3",'Alpha Ejection Calcs'!CE251,IF($B251="4",'Alpha Ejection Calcs'!DC251,-1))))</f>
        <v>-1</v>
      </c>
      <c r="AF251">
        <f>IF($B251="1",'Alpha Ejection Calcs'!AL251,IF('Alpha Ejection Compiler'!$B251="2",'Alpha Ejection Calcs'!BI251,IF($B251="3",'Alpha Ejection Calcs'!CF251,IF($B251="4",'Alpha Ejection Calcs'!DD251,-1))))</f>
        <v>-1</v>
      </c>
    </row>
    <row r="252" spans="1:32">
      <c r="A252">
        <f>'Picking Information'!E255</f>
        <v>0</v>
      </c>
      <c r="B252" s="457">
        <f>'Picking Information'!B255</f>
        <v>0</v>
      </c>
      <c r="C252" s="457"/>
      <c r="D252">
        <f>IF($B252="1",'Alpha Ejection Calcs'!M252,IF('Alpha Ejection Compiler'!$B252="2",'Alpha Ejection Calcs'!AO252,IF($B252="3",'Alpha Ejection Calcs'!BM252,IF($B252="4",'Alpha Ejection Calcs'!CJ252,-1))))</f>
        <v>-1</v>
      </c>
      <c r="E252">
        <f>IF($B252="1",'Alpha Ejection Calcs'!S252,IF('Alpha Ejection Compiler'!$B252="2",'Alpha Ejection Calcs'!AP252,IF($B252="3",'Alpha Ejection Calcs'!BK252,IF($B252="4",'Alpha Ejection Calcs'!CH252,-1))))</f>
        <v>-1</v>
      </c>
      <c r="F252"/>
      <c r="G252" s="459">
        <f t="shared" si="12"/>
        <v>-3.2000000000000001E-12</v>
      </c>
      <c r="H252">
        <f>IF($B252="1",'Alpha Ejection Calcs'!T252,IF('Alpha Ejection Compiler'!$B252="2",'Alpha Ejection Calcs'!AQ252,IF($B252="3",'Alpha Ejection Calcs'!BN252,IF($B252="4",'Alpha Ejection Calcs'!CL252,-1))))</f>
        <v>-1</v>
      </c>
      <c r="I252">
        <f>IF($B252="1",'Alpha Ejection Calcs'!U252,IF('Alpha Ejection Compiler'!$B252="2",'Alpha Ejection Calcs'!AR252,IF($B252="3",'Alpha Ejection Calcs'!BO252,IF($B252="4",'Alpha Ejection Calcs'!CM252,-1))))</f>
        <v>-1</v>
      </c>
      <c r="J252">
        <f>IF($B252="1",'Alpha Ejection Calcs'!V252,IF('Alpha Ejection Compiler'!$B252="2",'Alpha Ejection Calcs'!AS252,IF($B252="3",'Alpha Ejection Calcs'!BP252,IF($B252="4",'Alpha Ejection Calcs'!CN252,-1))))</f>
        <v>-1</v>
      </c>
      <c r="K252">
        <f>IF($B252="1",'Alpha Ejection Calcs'!W252,IF('Alpha Ejection Compiler'!$B252="2",'Alpha Ejection Calcs'!AT252,IF($B252="3",'Alpha Ejection Calcs'!BQ252,IF($B252="4",'Alpha Ejection Calcs'!CO252,-1))))</f>
        <v>-1</v>
      </c>
      <c r="N252" s="459">
        <f t="shared" si="13"/>
        <v>-4.6500000000000006E-12</v>
      </c>
      <c r="O252">
        <f>IF($B252="1",'Alpha Ejection Calcs'!Y252,IF('Alpha Ejection Compiler'!$B252="2",'Alpha Ejection Calcs'!AV252,IF($B252="3",'Alpha Ejection Calcs'!BS252,IF($B252="4",'Alpha Ejection Calcs'!CQ252,-1))))</f>
        <v>-1</v>
      </c>
      <c r="P252">
        <f>IF($B252="1",'Alpha Ejection Calcs'!Z252,IF('Alpha Ejection Compiler'!$B252="2",'Alpha Ejection Calcs'!AW252,IF($B252="3",'Alpha Ejection Calcs'!BT252,IF($B252="4",'Alpha Ejection Calcs'!CR252,-1))))</f>
        <v>-1</v>
      </c>
      <c r="Q252">
        <f>IF($B252="1",'Alpha Ejection Calcs'!AA252,IF('Alpha Ejection Compiler'!$B252="2",'Alpha Ejection Calcs'!AX252,IF($B252="3",'Alpha Ejection Calcs'!BU252,IF($B252="4",'Alpha Ejection Calcs'!CS252,-1))))</f>
        <v>-1</v>
      </c>
      <c r="R252">
        <f>IF($B252="1",'Alpha Ejection Calcs'!AB252,IF('Alpha Ejection Compiler'!$B252="2",'Alpha Ejection Calcs'!AY252,IF($B252="3",'Alpha Ejection Calcs'!BV252,IF($B252="4",'Alpha Ejection Calcs'!CT252,-1))))</f>
        <v>-1</v>
      </c>
      <c r="U252" s="459">
        <f t="shared" si="14"/>
        <v>-3.5299999999999997E-12</v>
      </c>
      <c r="V252">
        <f>IF($B252="1",'Alpha Ejection Calcs'!AD252,IF('Alpha Ejection Compiler'!$B252="2",'Alpha Ejection Calcs'!BA252,IF($B252="3",'Alpha Ejection Calcs'!BX252,IF($B252="4",'Alpha Ejection Calcs'!CV252,-1))))</f>
        <v>-1</v>
      </c>
      <c r="W252">
        <f>IF($B252="1",'Alpha Ejection Calcs'!AE252,IF('Alpha Ejection Compiler'!$B252="2",'Alpha Ejection Calcs'!BB252,IF($B252="3",'Alpha Ejection Calcs'!BY252,IF($B252="4",'Alpha Ejection Calcs'!CW252,-1))))</f>
        <v>-1</v>
      </c>
      <c r="X252">
        <f>IF($B252="1",'Alpha Ejection Calcs'!AF252,IF('Alpha Ejection Compiler'!$B252="2",'Alpha Ejection Calcs'!BC252,IF($B252="3",'Alpha Ejection Calcs'!BZ252,IF($B252="4",'Alpha Ejection Calcs'!CX252,-1))))</f>
        <v>-1</v>
      </c>
      <c r="Y252">
        <f>IF($B252="1",'Alpha Ejection Calcs'!AG252,IF('Alpha Ejection Compiler'!$B252="2",'Alpha Ejection Calcs'!BD252,IF($B252="3",'Alpha Ejection Calcs'!CA252,IF($B252="4",'Alpha Ejection Calcs'!CY252,-1))))</f>
        <v>-1</v>
      </c>
      <c r="AB252" s="459">
        <f t="shared" si="15"/>
        <v>-4.2499999999999999E-12</v>
      </c>
      <c r="AC252">
        <f>IF($B252="1",'Alpha Ejection Calcs'!AI252,IF('Alpha Ejection Compiler'!$B252="2",'Alpha Ejection Calcs'!BF252,IF($B252="3",'Alpha Ejection Calcs'!CC252,IF($B252="4",'Alpha Ejection Calcs'!DA252,-1))))</f>
        <v>-1</v>
      </c>
      <c r="AD252">
        <f>IF($B252="1",'Alpha Ejection Calcs'!AJ252,IF('Alpha Ejection Compiler'!$B252="2",'Alpha Ejection Calcs'!BG252,IF($B252="3",'Alpha Ejection Calcs'!CD252,IF($B252="4",'Alpha Ejection Calcs'!DB252,-1))))</f>
        <v>-1</v>
      </c>
      <c r="AE252">
        <f>IF($B252="1",'Alpha Ejection Calcs'!AK252,IF('Alpha Ejection Compiler'!$B252="2",'Alpha Ejection Calcs'!BH252,IF($B252="3",'Alpha Ejection Calcs'!CE252,IF($B252="4",'Alpha Ejection Calcs'!DC252,-1))))</f>
        <v>-1</v>
      </c>
      <c r="AF252">
        <f>IF($B252="1",'Alpha Ejection Calcs'!AL252,IF('Alpha Ejection Compiler'!$B252="2",'Alpha Ejection Calcs'!BI252,IF($B252="3",'Alpha Ejection Calcs'!CF252,IF($B252="4",'Alpha Ejection Calcs'!DD252,-1))))</f>
        <v>-1</v>
      </c>
    </row>
    <row r="253" spans="1:32">
      <c r="A253">
        <f>'Picking Information'!E256</f>
        <v>0</v>
      </c>
      <c r="B253" s="457">
        <f>'Picking Information'!B256</f>
        <v>0</v>
      </c>
      <c r="C253" s="457"/>
      <c r="D253">
        <f>IF($B253="1",'Alpha Ejection Calcs'!M253,IF('Alpha Ejection Compiler'!$B253="2",'Alpha Ejection Calcs'!AO253,IF($B253="3",'Alpha Ejection Calcs'!BM253,IF($B253="4",'Alpha Ejection Calcs'!CJ253,-1))))</f>
        <v>-1</v>
      </c>
      <c r="E253">
        <f>IF($B253="1",'Alpha Ejection Calcs'!S253,IF('Alpha Ejection Compiler'!$B253="2",'Alpha Ejection Calcs'!AP253,IF($B253="3",'Alpha Ejection Calcs'!BK253,IF($B253="4",'Alpha Ejection Calcs'!CH253,-1))))</f>
        <v>-1</v>
      </c>
      <c r="F253"/>
      <c r="G253" s="459">
        <f t="shared" si="12"/>
        <v>-3.2000000000000001E-12</v>
      </c>
      <c r="H253">
        <f>IF($B253="1",'Alpha Ejection Calcs'!T253,IF('Alpha Ejection Compiler'!$B253="2",'Alpha Ejection Calcs'!AQ253,IF($B253="3",'Alpha Ejection Calcs'!BN253,IF($B253="4",'Alpha Ejection Calcs'!CL253,-1))))</f>
        <v>-1</v>
      </c>
      <c r="I253">
        <f>IF($B253="1",'Alpha Ejection Calcs'!U253,IF('Alpha Ejection Compiler'!$B253="2",'Alpha Ejection Calcs'!AR253,IF($B253="3",'Alpha Ejection Calcs'!BO253,IF($B253="4",'Alpha Ejection Calcs'!CM253,-1))))</f>
        <v>-1</v>
      </c>
      <c r="J253">
        <f>IF($B253="1",'Alpha Ejection Calcs'!V253,IF('Alpha Ejection Compiler'!$B253="2",'Alpha Ejection Calcs'!AS253,IF($B253="3",'Alpha Ejection Calcs'!BP253,IF($B253="4",'Alpha Ejection Calcs'!CN253,-1))))</f>
        <v>-1</v>
      </c>
      <c r="K253">
        <f>IF($B253="1",'Alpha Ejection Calcs'!W253,IF('Alpha Ejection Compiler'!$B253="2",'Alpha Ejection Calcs'!AT253,IF($B253="3",'Alpha Ejection Calcs'!BQ253,IF($B253="4",'Alpha Ejection Calcs'!CO253,-1))))</f>
        <v>-1</v>
      </c>
      <c r="N253" s="459">
        <f t="shared" si="13"/>
        <v>-4.6500000000000006E-12</v>
      </c>
      <c r="O253">
        <f>IF($B253="1",'Alpha Ejection Calcs'!Y253,IF('Alpha Ejection Compiler'!$B253="2",'Alpha Ejection Calcs'!AV253,IF($B253="3",'Alpha Ejection Calcs'!BS253,IF($B253="4",'Alpha Ejection Calcs'!CQ253,-1))))</f>
        <v>-1</v>
      </c>
      <c r="P253">
        <f>IF($B253="1",'Alpha Ejection Calcs'!Z253,IF('Alpha Ejection Compiler'!$B253="2",'Alpha Ejection Calcs'!AW253,IF($B253="3",'Alpha Ejection Calcs'!BT253,IF($B253="4",'Alpha Ejection Calcs'!CR253,-1))))</f>
        <v>-1</v>
      </c>
      <c r="Q253">
        <f>IF($B253="1",'Alpha Ejection Calcs'!AA253,IF('Alpha Ejection Compiler'!$B253="2",'Alpha Ejection Calcs'!AX253,IF($B253="3",'Alpha Ejection Calcs'!BU253,IF($B253="4",'Alpha Ejection Calcs'!CS253,-1))))</f>
        <v>-1</v>
      </c>
      <c r="R253">
        <f>IF($B253="1",'Alpha Ejection Calcs'!AB253,IF('Alpha Ejection Compiler'!$B253="2",'Alpha Ejection Calcs'!AY253,IF($B253="3",'Alpha Ejection Calcs'!BV253,IF($B253="4",'Alpha Ejection Calcs'!CT253,-1))))</f>
        <v>-1</v>
      </c>
      <c r="U253" s="459">
        <f t="shared" si="14"/>
        <v>-3.5299999999999997E-12</v>
      </c>
      <c r="V253">
        <f>IF($B253="1",'Alpha Ejection Calcs'!AD253,IF('Alpha Ejection Compiler'!$B253="2",'Alpha Ejection Calcs'!BA253,IF($B253="3",'Alpha Ejection Calcs'!BX253,IF($B253="4",'Alpha Ejection Calcs'!CV253,-1))))</f>
        <v>-1</v>
      </c>
      <c r="W253">
        <f>IF($B253="1",'Alpha Ejection Calcs'!AE253,IF('Alpha Ejection Compiler'!$B253="2",'Alpha Ejection Calcs'!BB253,IF($B253="3",'Alpha Ejection Calcs'!BY253,IF($B253="4",'Alpha Ejection Calcs'!CW253,-1))))</f>
        <v>-1</v>
      </c>
      <c r="X253">
        <f>IF($B253="1",'Alpha Ejection Calcs'!AF253,IF('Alpha Ejection Compiler'!$B253="2",'Alpha Ejection Calcs'!BC253,IF($B253="3",'Alpha Ejection Calcs'!BZ253,IF($B253="4",'Alpha Ejection Calcs'!CX253,-1))))</f>
        <v>-1</v>
      </c>
      <c r="Y253">
        <f>IF($B253="1",'Alpha Ejection Calcs'!AG253,IF('Alpha Ejection Compiler'!$B253="2",'Alpha Ejection Calcs'!BD253,IF($B253="3",'Alpha Ejection Calcs'!CA253,IF($B253="4",'Alpha Ejection Calcs'!CY253,-1))))</f>
        <v>-1</v>
      </c>
      <c r="AB253" s="459">
        <f t="shared" si="15"/>
        <v>-4.2499999999999999E-12</v>
      </c>
      <c r="AC253">
        <f>IF($B253="1",'Alpha Ejection Calcs'!AI253,IF('Alpha Ejection Compiler'!$B253="2",'Alpha Ejection Calcs'!BF253,IF($B253="3",'Alpha Ejection Calcs'!CC253,IF($B253="4",'Alpha Ejection Calcs'!DA253,-1))))</f>
        <v>-1</v>
      </c>
      <c r="AD253">
        <f>IF($B253="1",'Alpha Ejection Calcs'!AJ253,IF('Alpha Ejection Compiler'!$B253="2",'Alpha Ejection Calcs'!BG253,IF($B253="3",'Alpha Ejection Calcs'!CD253,IF($B253="4",'Alpha Ejection Calcs'!DB253,-1))))</f>
        <v>-1</v>
      </c>
      <c r="AE253">
        <f>IF($B253="1",'Alpha Ejection Calcs'!AK253,IF('Alpha Ejection Compiler'!$B253="2",'Alpha Ejection Calcs'!BH253,IF($B253="3",'Alpha Ejection Calcs'!CE253,IF($B253="4",'Alpha Ejection Calcs'!DC253,-1))))</f>
        <v>-1</v>
      </c>
      <c r="AF253">
        <f>IF($B253="1",'Alpha Ejection Calcs'!AL253,IF('Alpha Ejection Compiler'!$B253="2",'Alpha Ejection Calcs'!BI253,IF($B253="3",'Alpha Ejection Calcs'!CF253,IF($B253="4",'Alpha Ejection Calcs'!DD253,-1))))</f>
        <v>-1</v>
      </c>
    </row>
    <row r="254" spans="1:32">
      <c r="A254">
        <f>'Picking Information'!E257</f>
        <v>0</v>
      </c>
      <c r="B254" s="457">
        <f>'Picking Information'!B257</f>
        <v>0</v>
      </c>
      <c r="C254" s="457"/>
      <c r="D254">
        <f>IF($B254="1",'Alpha Ejection Calcs'!M254,IF('Alpha Ejection Compiler'!$B254="2",'Alpha Ejection Calcs'!AO254,IF($B254="3",'Alpha Ejection Calcs'!BM254,IF($B254="4",'Alpha Ejection Calcs'!CJ254,-1))))</f>
        <v>-1</v>
      </c>
      <c r="E254">
        <f>IF($B254="1",'Alpha Ejection Calcs'!S254,IF('Alpha Ejection Compiler'!$B254="2",'Alpha Ejection Calcs'!AP254,IF($B254="3",'Alpha Ejection Calcs'!BK254,IF($B254="4",'Alpha Ejection Calcs'!CH254,-1))))</f>
        <v>-1</v>
      </c>
      <c r="F254"/>
      <c r="G254" s="459">
        <f t="shared" si="12"/>
        <v>-3.2000000000000001E-12</v>
      </c>
      <c r="H254">
        <f>IF($B254="1",'Alpha Ejection Calcs'!T254,IF('Alpha Ejection Compiler'!$B254="2",'Alpha Ejection Calcs'!AQ254,IF($B254="3",'Alpha Ejection Calcs'!BN254,IF($B254="4",'Alpha Ejection Calcs'!CL254,-1))))</f>
        <v>-1</v>
      </c>
      <c r="I254">
        <f>IF($B254="1",'Alpha Ejection Calcs'!U254,IF('Alpha Ejection Compiler'!$B254="2",'Alpha Ejection Calcs'!AR254,IF($B254="3",'Alpha Ejection Calcs'!BO254,IF($B254="4",'Alpha Ejection Calcs'!CM254,-1))))</f>
        <v>-1</v>
      </c>
      <c r="J254">
        <f>IF($B254="1",'Alpha Ejection Calcs'!V254,IF('Alpha Ejection Compiler'!$B254="2",'Alpha Ejection Calcs'!AS254,IF($B254="3",'Alpha Ejection Calcs'!BP254,IF($B254="4",'Alpha Ejection Calcs'!CN254,-1))))</f>
        <v>-1</v>
      </c>
      <c r="K254">
        <f>IF($B254="1",'Alpha Ejection Calcs'!W254,IF('Alpha Ejection Compiler'!$B254="2",'Alpha Ejection Calcs'!AT254,IF($B254="3",'Alpha Ejection Calcs'!BQ254,IF($B254="4",'Alpha Ejection Calcs'!CO254,-1))))</f>
        <v>-1</v>
      </c>
      <c r="N254" s="459">
        <f t="shared" si="13"/>
        <v>-4.6500000000000006E-12</v>
      </c>
      <c r="O254">
        <f>IF($B254="1",'Alpha Ejection Calcs'!Y254,IF('Alpha Ejection Compiler'!$B254="2",'Alpha Ejection Calcs'!AV254,IF($B254="3",'Alpha Ejection Calcs'!BS254,IF($B254="4",'Alpha Ejection Calcs'!CQ254,-1))))</f>
        <v>-1</v>
      </c>
      <c r="P254">
        <f>IF($B254="1",'Alpha Ejection Calcs'!Z254,IF('Alpha Ejection Compiler'!$B254="2",'Alpha Ejection Calcs'!AW254,IF($B254="3",'Alpha Ejection Calcs'!BT254,IF($B254="4",'Alpha Ejection Calcs'!CR254,-1))))</f>
        <v>-1</v>
      </c>
      <c r="Q254">
        <f>IF($B254="1",'Alpha Ejection Calcs'!AA254,IF('Alpha Ejection Compiler'!$B254="2",'Alpha Ejection Calcs'!AX254,IF($B254="3",'Alpha Ejection Calcs'!BU254,IF($B254="4",'Alpha Ejection Calcs'!CS254,-1))))</f>
        <v>-1</v>
      </c>
      <c r="R254">
        <f>IF($B254="1",'Alpha Ejection Calcs'!AB254,IF('Alpha Ejection Compiler'!$B254="2",'Alpha Ejection Calcs'!AY254,IF($B254="3",'Alpha Ejection Calcs'!BV254,IF($B254="4",'Alpha Ejection Calcs'!CT254,-1))))</f>
        <v>-1</v>
      </c>
      <c r="U254" s="459">
        <f t="shared" si="14"/>
        <v>-3.5299999999999997E-12</v>
      </c>
      <c r="V254">
        <f>IF($B254="1",'Alpha Ejection Calcs'!AD254,IF('Alpha Ejection Compiler'!$B254="2",'Alpha Ejection Calcs'!BA254,IF($B254="3",'Alpha Ejection Calcs'!BX254,IF($B254="4",'Alpha Ejection Calcs'!CV254,-1))))</f>
        <v>-1</v>
      </c>
      <c r="W254">
        <f>IF($B254="1",'Alpha Ejection Calcs'!AE254,IF('Alpha Ejection Compiler'!$B254="2",'Alpha Ejection Calcs'!BB254,IF($B254="3",'Alpha Ejection Calcs'!BY254,IF($B254="4",'Alpha Ejection Calcs'!CW254,-1))))</f>
        <v>-1</v>
      </c>
      <c r="X254">
        <f>IF($B254="1",'Alpha Ejection Calcs'!AF254,IF('Alpha Ejection Compiler'!$B254="2",'Alpha Ejection Calcs'!BC254,IF($B254="3",'Alpha Ejection Calcs'!BZ254,IF($B254="4",'Alpha Ejection Calcs'!CX254,-1))))</f>
        <v>-1</v>
      </c>
      <c r="Y254">
        <f>IF($B254="1",'Alpha Ejection Calcs'!AG254,IF('Alpha Ejection Compiler'!$B254="2",'Alpha Ejection Calcs'!BD254,IF($B254="3",'Alpha Ejection Calcs'!CA254,IF($B254="4",'Alpha Ejection Calcs'!CY254,-1))))</f>
        <v>-1</v>
      </c>
      <c r="AB254" s="459">
        <f t="shared" si="15"/>
        <v>-4.2499999999999999E-12</v>
      </c>
      <c r="AC254">
        <f>IF($B254="1",'Alpha Ejection Calcs'!AI254,IF('Alpha Ejection Compiler'!$B254="2",'Alpha Ejection Calcs'!BF254,IF($B254="3",'Alpha Ejection Calcs'!CC254,IF($B254="4",'Alpha Ejection Calcs'!DA254,-1))))</f>
        <v>-1</v>
      </c>
      <c r="AD254">
        <f>IF($B254="1",'Alpha Ejection Calcs'!AJ254,IF('Alpha Ejection Compiler'!$B254="2",'Alpha Ejection Calcs'!BG254,IF($B254="3",'Alpha Ejection Calcs'!CD254,IF($B254="4",'Alpha Ejection Calcs'!DB254,-1))))</f>
        <v>-1</v>
      </c>
      <c r="AE254">
        <f>IF($B254="1",'Alpha Ejection Calcs'!AK254,IF('Alpha Ejection Compiler'!$B254="2",'Alpha Ejection Calcs'!BH254,IF($B254="3",'Alpha Ejection Calcs'!CE254,IF($B254="4",'Alpha Ejection Calcs'!DC254,-1))))</f>
        <v>-1</v>
      </c>
      <c r="AF254">
        <f>IF($B254="1",'Alpha Ejection Calcs'!AL254,IF('Alpha Ejection Compiler'!$B254="2",'Alpha Ejection Calcs'!BI254,IF($B254="3",'Alpha Ejection Calcs'!CF254,IF($B254="4",'Alpha Ejection Calcs'!DD254,-1))))</f>
        <v>-1</v>
      </c>
    </row>
    <row r="255" spans="1:32">
      <c r="A255">
        <f>'Picking Information'!E258</f>
        <v>0</v>
      </c>
      <c r="B255" s="457">
        <f>'Picking Information'!B258</f>
        <v>0</v>
      </c>
      <c r="C255" s="457"/>
      <c r="D255">
        <f>IF($B255="1",'Alpha Ejection Calcs'!M255,IF('Alpha Ejection Compiler'!$B255="2",'Alpha Ejection Calcs'!AO255,IF($B255="3",'Alpha Ejection Calcs'!BM255,IF($B255="4",'Alpha Ejection Calcs'!CJ255,-1))))</f>
        <v>-1</v>
      </c>
      <c r="E255">
        <f>IF($B255="1",'Alpha Ejection Calcs'!S255,IF('Alpha Ejection Compiler'!$B255="2",'Alpha Ejection Calcs'!AP255,IF($B255="3",'Alpha Ejection Calcs'!BK255,IF($B255="4",'Alpha Ejection Calcs'!CH255,-1))))</f>
        <v>-1</v>
      </c>
      <c r="F255"/>
      <c r="G255" s="459">
        <f t="shared" si="12"/>
        <v>-3.2000000000000001E-12</v>
      </c>
      <c r="H255">
        <f>IF($B255="1",'Alpha Ejection Calcs'!T255,IF('Alpha Ejection Compiler'!$B255="2",'Alpha Ejection Calcs'!AQ255,IF($B255="3",'Alpha Ejection Calcs'!BN255,IF($B255="4",'Alpha Ejection Calcs'!CL255,-1))))</f>
        <v>-1</v>
      </c>
      <c r="I255">
        <f>IF($B255="1",'Alpha Ejection Calcs'!U255,IF('Alpha Ejection Compiler'!$B255="2",'Alpha Ejection Calcs'!AR255,IF($B255="3",'Alpha Ejection Calcs'!BO255,IF($B255="4",'Alpha Ejection Calcs'!CM255,-1))))</f>
        <v>-1</v>
      </c>
      <c r="J255">
        <f>IF($B255="1",'Alpha Ejection Calcs'!V255,IF('Alpha Ejection Compiler'!$B255="2",'Alpha Ejection Calcs'!AS255,IF($B255="3",'Alpha Ejection Calcs'!BP255,IF($B255="4",'Alpha Ejection Calcs'!CN255,-1))))</f>
        <v>-1</v>
      </c>
      <c r="K255">
        <f>IF($B255="1",'Alpha Ejection Calcs'!W255,IF('Alpha Ejection Compiler'!$B255="2",'Alpha Ejection Calcs'!AT255,IF($B255="3",'Alpha Ejection Calcs'!BQ255,IF($B255="4",'Alpha Ejection Calcs'!CO255,-1))))</f>
        <v>-1</v>
      </c>
      <c r="N255" s="459">
        <f t="shared" si="13"/>
        <v>-4.6500000000000006E-12</v>
      </c>
      <c r="O255">
        <f>IF($B255="1",'Alpha Ejection Calcs'!Y255,IF('Alpha Ejection Compiler'!$B255="2",'Alpha Ejection Calcs'!AV255,IF($B255="3",'Alpha Ejection Calcs'!BS255,IF($B255="4",'Alpha Ejection Calcs'!CQ255,-1))))</f>
        <v>-1</v>
      </c>
      <c r="P255">
        <f>IF($B255="1",'Alpha Ejection Calcs'!Z255,IF('Alpha Ejection Compiler'!$B255="2",'Alpha Ejection Calcs'!AW255,IF($B255="3",'Alpha Ejection Calcs'!BT255,IF($B255="4",'Alpha Ejection Calcs'!CR255,-1))))</f>
        <v>-1</v>
      </c>
      <c r="Q255">
        <f>IF($B255="1",'Alpha Ejection Calcs'!AA255,IF('Alpha Ejection Compiler'!$B255="2",'Alpha Ejection Calcs'!AX255,IF($B255="3",'Alpha Ejection Calcs'!BU255,IF($B255="4",'Alpha Ejection Calcs'!CS255,-1))))</f>
        <v>-1</v>
      </c>
      <c r="R255">
        <f>IF($B255="1",'Alpha Ejection Calcs'!AB255,IF('Alpha Ejection Compiler'!$B255="2",'Alpha Ejection Calcs'!AY255,IF($B255="3",'Alpha Ejection Calcs'!BV255,IF($B255="4",'Alpha Ejection Calcs'!CT255,-1))))</f>
        <v>-1</v>
      </c>
      <c r="U255" s="459">
        <f t="shared" si="14"/>
        <v>-3.5299999999999997E-12</v>
      </c>
      <c r="V255">
        <f>IF($B255="1",'Alpha Ejection Calcs'!AD255,IF('Alpha Ejection Compiler'!$B255="2",'Alpha Ejection Calcs'!BA255,IF($B255="3",'Alpha Ejection Calcs'!BX255,IF($B255="4",'Alpha Ejection Calcs'!CV255,-1))))</f>
        <v>-1</v>
      </c>
      <c r="W255">
        <f>IF($B255="1",'Alpha Ejection Calcs'!AE255,IF('Alpha Ejection Compiler'!$B255="2",'Alpha Ejection Calcs'!BB255,IF($B255="3",'Alpha Ejection Calcs'!BY255,IF($B255="4",'Alpha Ejection Calcs'!CW255,-1))))</f>
        <v>-1</v>
      </c>
      <c r="X255">
        <f>IF($B255="1",'Alpha Ejection Calcs'!AF255,IF('Alpha Ejection Compiler'!$B255="2",'Alpha Ejection Calcs'!BC255,IF($B255="3",'Alpha Ejection Calcs'!BZ255,IF($B255="4",'Alpha Ejection Calcs'!CX255,-1))))</f>
        <v>-1</v>
      </c>
      <c r="Y255">
        <f>IF($B255="1",'Alpha Ejection Calcs'!AG255,IF('Alpha Ejection Compiler'!$B255="2",'Alpha Ejection Calcs'!BD255,IF($B255="3",'Alpha Ejection Calcs'!CA255,IF($B255="4",'Alpha Ejection Calcs'!CY255,-1))))</f>
        <v>-1</v>
      </c>
      <c r="AB255" s="459">
        <f t="shared" si="15"/>
        <v>-4.2499999999999999E-12</v>
      </c>
      <c r="AC255">
        <f>IF($B255="1",'Alpha Ejection Calcs'!AI255,IF('Alpha Ejection Compiler'!$B255="2",'Alpha Ejection Calcs'!BF255,IF($B255="3",'Alpha Ejection Calcs'!CC255,IF($B255="4",'Alpha Ejection Calcs'!DA255,-1))))</f>
        <v>-1</v>
      </c>
      <c r="AD255">
        <f>IF($B255="1",'Alpha Ejection Calcs'!AJ255,IF('Alpha Ejection Compiler'!$B255="2",'Alpha Ejection Calcs'!BG255,IF($B255="3",'Alpha Ejection Calcs'!CD255,IF($B255="4",'Alpha Ejection Calcs'!DB255,-1))))</f>
        <v>-1</v>
      </c>
      <c r="AE255">
        <f>IF($B255="1",'Alpha Ejection Calcs'!AK255,IF('Alpha Ejection Compiler'!$B255="2",'Alpha Ejection Calcs'!BH255,IF($B255="3",'Alpha Ejection Calcs'!CE255,IF($B255="4",'Alpha Ejection Calcs'!DC255,-1))))</f>
        <v>-1</v>
      </c>
      <c r="AF255">
        <f>IF($B255="1",'Alpha Ejection Calcs'!AL255,IF('Alpha Ejection Compiler'!$B255="2",'Alpha Ejection Calcs'!BI255,IF($B255="3",'Alpha Ejection Calcs'!CF255,IF($B255="4",'Alpha Ejection Calcs'!DD255,-1))))</f>
        <v>-1</v>
      </c>
    </row>
    <row r="256" spans="1:32">
      <c r="A256">
        <f>'Picking Information'!E259</f>
        <v>0</v>
      </c>
      <c r="B256" s="457">
        <f>'Picking Information'!B259</f>
        <v>0</v>
      </c>
      <c r="C256" s="457"/>
      <c r="D256">
        <f>IF($B256="1",'Alpha Ejection Calcs'!M256,IF('Alpha Ejection Compiler'!$B256="2",'Alpha Ejection Calcs'!AO256,IF($B256="3",'Alpha Ejection Calcs'!BM256,IF($B256="4",'Alpha Ejection Calcs'!CJ256,-1))))</f>
        <v>-1</v>
      </c>
      <c r="E256">
        <f>IF($B256="1",'Alpha Ejection Calcs'!S256,IF('Alpha Ejection Compiler'!$B256="2",'Alpha Ejection Calcs'!AP256,IF($B256="3",'Alpha Ejection Calcs'!BK256,IF($B256="4",'Alpha Ejection Calcs'!CH256,-1))))</f>
        <v>-1</v>
      </c>
      <c r="F256"/>
      <c r="G256" s="459">
        <f t="shared" si="12"/>
        <v>-3.2000000000000001E-12</v>
      </c>
      <c r="H256">
        <f>IF($B256="1",'Alpha Ejection Calcs'!T256,IF('Alpha Ejection Compiler'!$B256="2",'Alpha Ejection Calcs'!AQ256,IF($B256="3",'Alpha Ejection Calcs'!BN256,IF($B256="4",'Alpha Ejection Calcs'!CL256,-1))))</f>
        <v>-1</v>
      </c>
      <c r="I256">
        <f>IF($B256="1",'Alpha Ejection Calcs'!U256,IF('Alpha Ejection Compiler'!$B256="2",'Alpha Ejection Calcs'!AR256,IF($B256="3",'Alpha Ejection Calcs'!BO256,IF($B256="4",'Alpha Ejection Calcs'!CM256,-1))))</f>
        <v>-1</v>
      </c>
      <c r="J256">
        <f>IF($B256="1",'Alpha Ejection Calcs'!V256,IF('Alpha Ejection Compiler'!$B256="2",'Alpha Ejection Calcs'!AS256,IF($B256="3",'Alpha Ejection Calcs'!BP256,IF($B256="4",'Alpha Ejection Calcs'!CN256,-1))))</f>
        <v>-1</v>
      </c>
      <c r="K256">
        <f>IF($B256="1",'Alpha Ejection Calcs'!W256,IF('Alpha Ejection Compiler'!$B256="2",'Alpha Ejection Calcs'!AT256,IF($B256="3",'Alpha Ejection Calcs'!BQ256,IF($B256="4",'Alpha Ejection Calcs'!CO256,-1))))</f>
        <v>-1</v>
      </c>
      <c r="N256" s="459">
        <f t="shared" si="13"/>
        <v>-4.6500000000000006E-12</v>
      </c>
      <c r="O256">
        <f>IF($B256="1",'Alpha Ejection Calcs'!Y256,IF('Alpha Ejection Compiler'!$B256="2",'Alpha Ejection Calcs'!AV256,IF($B256="3",'Alpha Ejection Calcs'!BS256,IF($B256="4",'Alpha Ejection Calcs'!CQ256,-1))))</f>
        <v>-1</v>
      </c>
      <c r="P256">
        <f>IF($B256="1",'Alpha Ejection Calcs'!Z256,IF('Alpha Ejection Compiler'!$B256="2",'Alpha Ejection Calcs'!AW256,IF($B256="3",'Alpha Ejection Calcs'!BT256,IF($B256="4",'Alpha Ejection Calcs'!CR256,-1))))</f>
        <v>-1</v>
      </c>
      <c r="Q256">
        <f>IF($B256="1",'Alpha Ejection Calcs'!AA256,IF('Alpha Ejection Compiler'!$B256="2",'Alpha Ejection Calcs'!AX256,IF($B256="3",'Alpha Ejection Calcs'!BU256,IF($B256="4",'Alpha Ejection Calcs'!CS256,-1))))</f>
        <v>-1</v>
      </c>
      <c r="R256">
        <f>IF($B256="1",'Alpha Ejection Calcs'!AB256,IF('Alpha Ejection Compiler'!$B256="2",'Alpha Ejection Calcs'!AY256,IF($B256="3",'Alpha Ejection Calcs'!BV256,IF($B256="4",'Alpha Ejection Calcs'!CT256,-1))))</f>
        <v>-1</v>
      </c>
      <c r="U256" s="459">
        <f t="shared" si="14"/>
        <v>-3.5299999999999997E-12</v>
      </c>
      <c r="V256">
        <f>IF($B256="1",'Alpha Ejection Calcs'!AD256,IF('Alpha Ejection Compiler'!$B256="2",'Alpha Ejection Calcs'!BA256,IF($B256="3",'Alpha Ejection Calcs'!BX256,IF($B256="4",'Alpha Ejection Calcs'!CV256,-1))))</f>
        <v>-1</v>
      </c>
      <c r="W256">
        <f>IF($B256="1",'Alpha Ejection Calcs'!AE256,IF('Alpha Ejection Compiler'!$B256="2",'Alpha Ejection Calcs'!BB256,IF($B256="3",'Alpha Ejection Calcs'!BY256,IF($B256="4",'Alpha Ejection Calcs'!CW256,-1))))</f>
        <v>-1</v>
      </c>
      <c r="X256">
        <f>IF($B256="1",'Alpha Ejection Calcs'!AF256,IF('Alpha Ejection Compiler'!$B256="2",'Alpha Ejection Calcs'!BC256,IF($B256="3",'Alpha Ejection Calcs'!BZ256,IF($B256="4",'Alpha Ejection Calcs'!CX256,-1))))</f>
        <v>-1</v>
      </c>
      <c r="Y256">
        <f>IF($B256="1",'Alpha Ejection Calcs'!AG256,IF('Alpha Ejection Compiler'!$B256="2",'Alpha Ejection Calcs'!BD256,IF($B256="3",'Alpha Ejection Calcs'!CA256,IF($B256="4",'Alpha Ejection Calcs'!CY256,-1))))</f>
        <v>-1</v>
      </c>
      <c r="AB256" s="459">
        <f t="shared" si="15"/>
        <v>-4.2499999999999999E-12</v>
      </c>
      <c r="AC256">
        <f>IF($B256="1",'Alpha Ejection Calcs'!AI256,IF('Alpha Ejection Compiler'!$B256="2",'Alpha Ejection Calcs'!BF256,IF($B256="3",'Alpha Ejection Calcs'!CC256,IF($B256="4",'Alpha Ejection Calcs'!DA256,-1))))</f>
        <v>-1</v>
      </c>
      <c r="AD256">
        <f>IF($B256="1",'Alpha Ejection Calcs'!AJ256,IF('Alpha Ejection Compiler'!$B256="2",'Alpha Ejection Calcs'!BG256,IF($B256="3",'Alpha Ejection Calcs'!CD256,IF($B256="4",'Alpha Ejection Calcs'!DB256,-1))))</f>
        <v>-1</v>
      </c>
      <c r="AE256">
        <f>IF($B256="1",'Alpha Ejection Calcs'!AK256,IF('Alpha Ejection Compiler'!$B256="2",'Alpha Ejection Calcs'!BH256,IF($B256="3",'Alpha Ejection Calcs'!CE256,IF($B256="4",'Alpha Ejection Calcs'!DC256,-1))))</f>
        <v>-1</v>
      </c>
      <c r="AF256">
        <f>IF($B256="1",'Alpha Ejection Calcs'!AL256,IF('Alpha Ejection Compiler'!$B256="2",'Alpha Ejection Calcs'!BI256,IF($B256="3",'Alpha Ejection Calcs'!CF256,IF($B256="4",'Alpha Ejection Calcs'!DD256,-1))))</f>
        <v>-1</v>
      </c>
    </row>
    <row r="257" spans="1:32">
      <c r="A257">
        <f>'Picking Information'!E260</f>
        <v>0</v>
      </c>
      <c r="B257" s="457">
        <f>'Picking Information'!B260</f>
        <v>0</v>
      </c>
      <c r="C257" s="457"/>
      <c r="D257">
        <f>IF($B257="1",'Alpha Ejection Calcs'!M257,IF('Alpha Ejection Compiler'!$B257="2",'Alpha Ejection Calcs'!AO257,IF($B257="3",'Alpha Ejection Calcs'!BM257,IF($B257="4",'Alpha Ejection Calcs'!CJ257,-1))))</f>
        <v>-1</v>
      </c>
      <c r="E257">
        <f>IF($B257="1",'Alpha Ejection Calcs'!S257,IF('Alpha Ejection Compiler'!$B257="2",'Alpha Ejection Calcs'!AP257,IF($B257="3",'Alpha Ejection Calcs'!BK257,IF($B257="4",'Alpha Ejection Calcs'!CH257,-1))))</f>
        <v>-1</v>
      </c>
      <c r="F257"/>
      <c r="G257" s="459">
        <f t="shared" si="12"/>
        <v>-3.2000000000000001E-12</v>
      </c>
      <c r="H257">
        <f>IF($B257="1",'Alpha Ejection Calcs'!T257,IF('Alpha Ejection Compiler'!$B257="2",'Alpha Ejection Calcs'!AQ257,IF($B257="3",'Alpha Ejection Calcs'!BN257,IF($B257="4",'Alpha Ejection Calcs'!CL257,-1))))</f>
        <v>-1</v>
      </c>
      <c r="I257">
        <f>IF($B257="1",'Alpha Ejection Calcs'!U257,IF('Alpha Ejection Compiler'!$B257="2",'Alpha Ejection Calcs'!AR257,IF($B257="3",'Alpha Ejection Calcs'!BO257,IF($B257="4",'Alpha Ejection Calcs'!CM257,-1))))</f>
        <v>-1</v>
      </c>
      <c r="J257">
        <f>IF($B257="1",'Alpha Ejection Calcs'!V257,IF('Alpha Ejection Compiler'!$B257="2",'Alpha Ejection Calcs'!AS257,IF($B257="3",'Alpha Ejection Calcs'!BP257,IF($B257="4",'Alpha Ejection Calcs'!CN257,-1))))</f>
        <v>-1</v>
      </c>
      <c r="K257">
        <f>IF($B257="1",'Alpha Ejection Calcs'!W257,IF('Alpha Ejection Compiler'!$B257="2",'Alpha Ejection Calcs'!AT257,IF($B257="3",'Alpha Ejection Calcs'!BQ257,IF($B257="4",'Alpha Ejection Calcs'!CO257,-1))))</f>
        <v>-1</v>
      </c>
      <c r="N257" s="459">
        <f t="shared" si="13"/>
        <v>-4.6500000000000006E-12</v>
      </c>
      <c r="O257">
        <f>IF($B257="1",'Alpha Ejection Calcs'!Y257,IF('Alpha Ejection Compiler'!$B257="2",'Alpha Ejection Calcs'!AV257,IF($B257="3",'Alpha Ejection Calcs'!BS257,IF($B257="4",'Alpha Ejection Calcs'!CQ257,-1))))</f>
        <v>-1</v>
      </c>
      <c r="P257">
        <f>IF($B257="1",'Alpha Ejection Calcs'!Z257,IF('Alpha Ejection Compiler'!$B257="2",'Alpha Ejection Calcs'!AW257,IF($B257="3",'Alpha Ejection Calcs'!BT257,IF($B257="4",'Alpha Ejection Calcs'!CR257,-1))))</f>
        <v>-1</v>
      </c>
      <c r="Q257">
        <f>IF($B257="1",'Alpha Ejection Calcs'!AA257,IF('Alpha Ejection Compiler'!$B257="2",'Alpha Ejection Calcs'!AX257,IF($B257="3",'Alpha Ejection Calcs'!BU257,IF($B257="4",'Alpha Ejection Calcs'!CS257,-1))))</f>
        <v>-1</v>
      </c>
      <c r="R257">
        <f>IF($B257="1",'Alpha Ejection Calcs'!AB257,IF('Alpha Ejection Compiler'!$B257="2",'Alpha Ejection Calcs'!AY257,IF($B257="3",'Alpha Ejection Calcs'!BV257,IF($B257="4",'Alpha Ejection Calcs'!CT257,-1))))</f>
        <v>-1</v>
      </c>
      <c r="U257" s="459">
        <f t="shared" si="14"/>
        <v>-3.5299999999999997E-12</v>
      </c>
      <c r="V257">
        <f>IF($B257="1",'Alpha Ejection Calcs'!AD257,IF('Alpha Ejection Compiler'!$B257="2",'Alpha Ejection Calcs'!BA257,IF($B257="3",'Alpha Ejection Calcs'!BX257,IF($B257="4",'Alpha Ejection Calcs'!CV257,-1))))</f>
        <v>-1</v>
      </c>
      <c r="W257">
        <f>IF($B257="1",'Alpha Ejection Calcs'!AE257,IF('Alpha Ejection Compiler'!$B257="2",'Alpha Ejection Calcs'!BB257,IF($B257="3",'Alpha Ejection Calcs'!BY257,IF($B257="4",'Alpha Ejection Calcs'!CW257,-1))))</f>
        <v>-1</v>
      </c>
      <c r="X257">
        <f>IF($B257="1",'Alpha Ejection Calcs'!AF257,IF('Alpha Ejection Compiler'!$B257="2",'Alpha Ejection Calcs'!BC257,IF($B257="3",'Alpha Ejection Calcs'!BZ257,IF($B257="4",'Alpha Ejection Calcs'!CX257,-1))))</f>
        <v>-1</v>
      </c>
      <c r="Y257">
        <f>IF($B257="1",'Alpha Ejection Calcs'!AG257,IF('Alpha Ejection Compiler'!$B257="2",'Alpha Ejection Calcs'!BD257,IF($B257="3",'Alpha Ejection Calcs'!CA257,IF($B257="4",'Alpha Ejection Calcs'!CY257,-1))))</f>
        <v>-1</v>
      </c>
      <c r="AB257" s="459">
        <f t="shared" si="15"/>
        <v>-4.2499999999999999E-12</v>
      </c>
      <c r="AC257">
        <f>IF($B257="1",'Alpha Ejection Calcs'!AI257,IF('Alpha Ejection Compiler'!$B257="2",'Alpha Ejection Calcs'!BF257,IF($B257="3",'Alpha Ejection Calcs'!CC257,IF($B257="4",'Alpha Ejection Calcs'!DA257,-1))))</f>
        <v>-1</v>
      </c>
      <c r="AD257">
        <f>IF($B257="1",'Alpha Ejection Calcs'!AJ257,IF('Alpha Ejection Compiler'!$B257="2",'Alpha Ejection Calcs'!BG257,IF($B257="3",'Alpha Ejection Calcs'!CD257,IF($B257="4",'Alpha Ejection Calcs'!DB257,-1))))</f>
        <v>-1</v>
      </c>
      <c r="AE257">
        <f>IF($B257="1",'Alpha Ejection Calcs'!AK257,IF('Alpha Ejection Compiler'!$B257="2",'Alpha Ejection Calcs'!BH257,IF($B257="3",'Alpha Ejection Calcs'!CE257,IF($B257="4",'Alpha Ejection Calcs'!DC257,-1))))</f>
        <v>-1</v>
      </c>
      <c r="AF257">
        <f>IF($B257="1",'Alpha Ejection Calcs'!AL257,IF('Alpha Ejection Compiler'!$B257="2",'Alpha Ejection Calcs'!BI257,IF($B257="3",'Alpha Ejection Calcs'!CF257,IF($B257="4",'Alpha Ejection Calcs'!DD257,-1))))</f>
        <v>-1</v>
      </c>
    </row>
    <row r="258" spans="1:32">
      <c r="A258">
        <f>'Picking Information'!E261</f>
        <v>0</v>
      </c>
      <c r="B258" s="457">
        <f>'Picking Information'!B261</f>
        <v>0</v>
      </c>
      <c r="C258" s="457"/>
      <c r="D258">
        <f>IF($B258="1",'Alpha Ejection Calcs'!M258,IF('Alpha Ejection Compiler'!$B258="2",'Alpha Ejection Calcs'!AO258,IF($B258="3",'Alpha Ejection Calcs'!BM258,IF($B258="4",'Alpha Ejection Calcs'!CJ258,-1))))</f>
        <v>-1</v>
      </c>
      <c r="E258">
        <f>IF($B258="1",'Alpha Ejection Calcs'!S258,IF('Alpha Ejection Compiler'!$B258="2",'Alpha Ejection Calcs'!AP258,IF($B258="3",'Alpha Ejection Calcs'!BK258,IF($B258="4",'Alpha Ejection Calcs'!CH258,-1))))</f>
        <v>-1</v>
      </c>
      <c r="F258"/>
      <c r="G258" s="459">
        <f t="shared" si="12"/>
        <v>-3.2000000000000001E-12</v>
      </c>
      <c r="H258">
        <f>IF($B258="1",'Alpha Ejection Calcs'!T258,IF('Alpha Ejection Compiler'!$B258="2",'Alpha Ejection Calcs'!AQ258,IF($B258="3",'Alpha Ejection Calcs'!BN258,IF($B258="4",'Alpha Ejection Calcs'!CL258,-1))))</f>
        <v>-1</v>
      </c>
      <c r="I258">
        <f>IF($B258="1",'Alpha Ejection Calcs'!U258,IF('Alpha Ejection Compiler'!$B258="2",'Alpha Ejection Calcs'!AR258,IF($B258="3",'Alpha Ejection Calcs'!BO258,IF($B258="4",'Alpha Ejection Calcs'!CM258,-1))))</f>
        <v>-1</v>
      </c>
      <c r="J258">
        <f>IF($B258="1",'Alpha Ejection Calcs'!V258,IF('Alpha Ejection Compiler'!$B258="2",'Alpha Ejection Calcs'!AS258,IF($B258="3",'Alpha Ejection Calcs'!BP258,IF($B258="4",'Alpha Ejection Calcs'!CN258,-1))))</f>
        <v>-1</v>
      </c>
      <c r="K258">
        <f>IF($B258="1",'Alpha Ejection Calcs'!W258,IF('Alpha Ejection Compiler'!$B258="2",'Alpha Ejection Calcs'!AT258,IF($B258="3",'Alpha Ejection Calcs'!BQ258,IF($B258="4",'Alpha Ejection Calcs'!CO258,-1))))</f>
        <v>-1</v>
      </c>
      <c r="N258" s="459">
        <f t="shared" si="13"/>
        <v>-4.6500000000000006E-12</v>
      </c>
      <c r="O258">
        <f>IF($B258="1",'Alpha Ejection Calcs'!Y258,IF('Alpha Ejection Compiler'!$B258="2",'Alpha Ejection Calcs'!AV258,IF($B258="3",'Alpha Ejection Calcs'!BS258,IF($B258="4",'Alpha Ejection Calcs'!CQ258,-1))))</f>
        <v>-1</v>
      </c>
      <c r="P258">
        <f>IF($B258="1",'Alpha Ejection Calcs'!Z258,IF('Alpha Ejection Compiler'!$B258="2",'Alpha Ejection Calcs'!AW258,IF($B258="3",'Alpha Ejection Calcs'!BT258,IF($B258="4",'Alpha Ejection Calcs'!CR258,-1))))</f>
        <v>-1</v>
      </c>
      <c r="Q258">
        <f>IF($B258="1",'Alpha Ejection Calcs'!AA258,IF('Alpha Ejection Compiler'!$B258="2",'Alpha Ejection Calcs'!AX258,IF($B258="3",'Alpha Ejection Calcs'!BU258,IF($B258="4",'Alpha Ejection Calcs'!CS258,-1))))</f>
        <v>-1</v>
      </c>
      <c r="R258">
        <f>IF($B258="1",'Alpha Ejection Calcs'!AB258,IF('Alpha Ejection Compiler'!$B258="2",'Alpha Ejection Calcs'!AY258,IF($B258="3",'Alpha Ejection Calcs'!BV258,IF($B258="4",'Alpha Ejection Calcs'!CT258,-1))))</f>
        <v>-1</v>
      </c>
      <c r="U258" s="459">
        <f t="shared" si="14"/>
        <v>-3.5299999999999997E-12</v>
      </c>
      <c r="V258">
        <f>IF($B258="1",'Alpha Ejection Calcs'!AD258,IF('Alpha Ejection Compiler'!$B258="2",'Alpha Ejection Calcs'!BA258,IF($B258="3",'Alpha Ejection Calcs'!BX258,IF($B258="4",'Alpha Ejection Calcs'!CV258,-1))))</f>
        <v>-1</v>
      </c>
      <c r="W258">
        <f>IF($B258="1",'Alpha Ejection Calcs'!AE258,IF('Alpha Ejection Compiler'!$B258="2",'Alpha Ejection Calcs'!BB258,IF($B258="3",'Alpha Ejection Calcs'!BY258,IF($B258="4",'Alpha Ejection Calcs'!CW258,-1))))</f>
        <v>-1</v>
      </c>
      <c r="X258">
        <f>IF($B258="1",'Alpha Ejection Calcs'!AF258,IF('Alpha Ejection Compiler'!$B258="2",'Alpha Ejection Calcs'!BC258,IF($B258="3",'Alpha Ejection Calcs'!BZ258,IF($B258="4",'Alpha Ejection Calcs'!CX258,-1))))</f>
        <v>-1</v>
      </c>
      <c r="Y258">
        <f>IF($B258="1",'Alpha Ejection Calcs'!AG258,IF('Alpha Ejection Compiler'!$B258="2",'Alpha Ejection Calcs'!BD258,IF($B258="3",'Alpha Ejection Calcs'!CA258,IF($B258="4",'Alpha Ejection Calcs'!CY258,-1))))</f>
        <v>-1</v>
      </c>
      <c r="AB258" s="459">
        <f t="shared" si="15"/>
        <v>-4.2499999999999999E-12</v>
      </c>
      <c r="AC258">
        <f>IF($B258="1",'Alpha Ejection Calcs'!AI258,IF('Alpha Ejection Compiler'!$B258="2",'Alpha Ejection Calcs'!BF258,IF($B258="3",'Alpha Ejection Calcs'!CC258,IF($B258="4",'Alpha Ejection Calcs'!DA258,-1))))</f>
        <v>-1</v>
      </c>
      <c r="AD258">
        <f>IF($B258="1",'Alpha Ejection Calcs'!AJ258,IF('Alpha Ejection Compiler'!$B258="2",'Alpha Ejection Calcs'!BG258,IF($B258="3",'Alpha Ejection Calcs'!CD258,IF($B258="4",'Alpha Ejection Calcs'!DB258,-1))))</f>
        <v>-1</v>
      </c>
      <c r="AE258">
        <f>IF($B258="1",'Alpha Ejection Calcs'!AK258,IF('Alpha Ejection Compiler'!$B258="2",'Alpha Ejection Calcs'!BH258,IF($B258="3",'Alpha Ejection Calcs'!CE258,IF($B258="4",'Alpha Ejection Calcs'!DC258,-1))))</f>
        <v>-1</v>
      </c>
      <c r="AF258">
        <f>IF($B258="1",'Alpha Ejection Calcs'!AL258,IF('Alpha Ejection Compiler'!$B258="2",'Alpha Ejection Calcs'!BI258,IF($B258="3",'Alpha Ejection Calcs'!CF258,IF($B258="4",'Alpha Ejection Calcs'!DD258,-1))))</f>
        <v>-1</v>
      </c>
    </row>
    <row r="259" spans="1:32">
      <c r="A259">
        <f>'Picking Information'!E262</f>
        <v>0</v>
      </c>
      <c r="B259" s="457">
        <f>'Picking Information'!B262</f>
        <v>0</v>
      </c>
      <c r="C259" s="457"/>
      <c r="D259">
        <f>IF($B259="1",'Alpha Ejection Calcs'!M259,IF('Alpha Ejection Compiler'!$B259="2",'Alpha Ejection Calcs'!AO259,IF($B259="3",'Alpha Ejection Calcs'!BM259,IF($B259="4",'Alpha Ejection Calcs'!CJ259,-1))))</f>
        <v>-1</v>
      </c>
      <c r="E259">
        <f>IF($B259="1",'Alpha Ejection Calcs'!S259,IF('Alpha Ejection Compiler'!$B259="2",'Alpha Ejection Calcs'!AP259,IF($B259="3",'Alpha Ejection Calcs'!BK259,IF($B259="4",'Alpha Ejection Calcs'!CH259,-1))))</f>
        <v>-1</v>
      </c>
      <c r="F259"/>
      <c r="G259" s="459">
        <f t="shared" si="12"/>
        <v>-3.2000000000000001E-12</v>
      </c>
      <c r="H259">
        <f>IF($B259="1",'Alpha Ejection Calcs'!T259,IF('Alpha Ejection Compiler'!$B259="2",'Alpha Ejection Calcs'!AQ259,IF($B259="3",'Alpha Ejection Calcs'!BN259,IF($B259="4",'Alpha Ejection Calcs'!CL259,-1))))</f>
        <v>-1</v>
      </c>
      <c r="I259">
        <f>IF($B259="1",'Alpha Ejection Calcs'!U259,IF('Alpha Ejection Compiler'!$B259="2",'Alpha Ejection Calcs'!AR259,IF($B259="3",'Alpha Ejection Calcs'!BO259,IF($B259="4",'Alpha Ejection Calcs'!CM259,-1))))</f>
        <v>-1</v>
      </c>
      <c r="J259">
        <f>IF($B259="1",'Alpha Ejection Calcs'!V259,IF('Alpha Ejection Compiler'!$B259="2",'Alpha Ejection Calcs'!AS259,IF($B259="3",'Alpha Ejection Calcs'!BP259,IF($B259="4",'Alpha Ejection Calcs'!CN259,-1))))</f>
        <v>-1</v>
      </c>
      <c r="K259">
        <f>IF($B259="1",'Alpha Ejection Calcs'!W259,IF('Alpha Ejection Compiler'!$B259="2",'Alpha Ejection Calcs'!AT259,IF($B259="3",'Alpha Ejection Calcs'!BQ259,IF($B259="4",'Alpha Ejection Calcs'!CO259,-1))))</f>
        <v>-1</v>
      </c>
      <c r="N259" s="459">
        <f t="shared" si="13"/>
        <v>-4.6500000000000006E-12</v>
      </c>
      <c r="O259">
        <f>IF($B259="1",'Alpha Ejection Calcs'!Y259,IF('Alpha Ejection Compiler'!$B259="2",'Alpha Ejection Calcs'!AV259,IF($B259="3",'Alpha Ejection Calcs'!BS259,IF($B259="4",'Alpha Ejection Calcs'!CQ259,-1))))</f>
        <v>-1</v>
      </c>
      <c r="P259">
        <f>IF($B259="1",'Alpha Ejection Calcs'!Z259,IF('Alpha Ejection Compiler'!$B259="2",'Alpha Ejection Calcs'!AW259,IF($B259="3",'Alpha Ejection Calcs'!BT259,IF($B259="4",'Alpha Ejection Calcs'!CR259,-1))))</f>
        <v>-1</v>
      </c>
      <c r="Q259">
        <f>IF($B259="1",'Alpha Ejection Calcs'!AA259,IF('Alpha Ejection Compiler'!$B259="2",'Alpha Ejection Calcs'!AX259,IF($B259="3",'Alpha Ejection Calcs'!BU259,IF($B259="4",'Alpha Ejection Calcs'!CS259,-1))))</f>
        <v>-1</v>
      </c>
      <c r="R259">
        <f>IF($B259="1",'Alpha Ejection Calcs'!AB259,IF('Alpha Ejection Compiler'!$B259="2",'Alpha Ejection Calcs'!AY259,IF($B259="3",'Alpha Ejection Calcs'!BV259,IF($B259="4",'Alpha Ejection Calcs'!CT259,-1))))</f>
        <v>-1</v>
      </c>
      <c r="U259" s="459">
        <f t="shared" si="14"/>
        <v>-3.5299999999999997E-12</v>
      </c>
      <c r="V259">
        <f>IF($B259="1",'Alpha Ejection Calcs'!AD259,IF('Alpha Ejection Compiler'!$B259="2",'Alpha Ejection Calcs'!BA259,IF($B259="3",'Alpha Ejection Calcs'!BX259,IF($B259="4",'Alpha Ejection Calcs'!CV259,-1))))</f>
        <v>-1</v>
      </c>
      <c r="W259">
        <f>IF($B259="1",'Alpha Ejection Calcs'!AE259,IF('Alpha Ejection Compiler'!$B259="2",'Alpha Ejection Calcs'!BB259,IF($B259="3",'Alpha Ejection Calcs'!BY259,IF($B259="4",'Alpha Ejection Calcs'!CW259,-1))))</f>
        <v>-1</v>
      </c>
      <c r="X259">
        <f>IF($B259="1",'Alpha Ejection Calcs'!AF259,IF('Alpha Ejection Compiler'!$B259="2",'Alpha Ejection Calcs'!BC259,IF($B259="3",'Alpha Ejection Calcs'!BZ259,IF($B259="4",'Alpha Ejection Calcs'!CX259,-1))))</f>
        <v>-1</v>
      </c>
      <c r="Y259">
        <f>IF($B259="1",'Alpha Ejection Calcs'!AG259,IF('Alpha Ejection Compiler'!$B259="2",'Alpha Ejection Calcs'!BD259,IF($B259="3",'Alpha Ejection Calcs'!CA259,IF($B259="4",'Alpha Ejection Calcs'!CY259,-1))))</f>
        <v>-1</v>
      </c>
      <c r="AB259" s="459">
        <f t="shared" si="15"/>
        <v>-4.2499999999999999E-12</v>
      </c>
      <c r="AC259">
        <f>IF($B259="1",'Alpha Ejection Calcs'!AI259,IF('Alpha Ejection Compiler'!$B259="2",'Alpha Ejection Calcs'!BF259,IF($B259="3",'Alpha Ejection Calcs'!CC259,IF($B259="4",'Alpha Ejection Calcs'!DA259,-1))))</f>
        <v>-1</v>
      </c>
      <c r="AD259">
        <f>IF($B259="1",'Alpha Ejection Calcs'!AJ259,IF('Alpha Ejection Compiler'!$B259="2",'Alpha Ejection Calcs'!BG259,IF($B259="3",'Alpha Ejection Calcs'!CD259,IF($B259="4",'Alpha Ejection Calcs'!DB259,-1))))</f>
        <v>-1</v>
      </c>
      <c r="AE259">
        <f>IF($B259="1",'Alpha Ejection Calcs'!AK259,IF('Alpha Ejection Compiler'!$B259="2",'Alpha Ejection Calcs'!BH259,IF($B259="3",'Alpha Ejection Calcs'!CE259,IF($B259="4",'Alpha Ejection Calcs'!DC259,-1))))</f>
        <v>-1</v>
      </c>
      <c r="AF259">
        <f>IF($B259="1",'Alpha Ejection Calcs'!AL259,IF('Alpha Ejection Compiler'!$B259="2",'Alpha Ejection Calcs'!BI259,IF($B259="3",'Alpha Ejection Calcs'!CF259,IF($B259="4",'Alpha Ejection Calcs'!DD259,-1))))</f>
        <v>-1</v>
      </c>
    </row>
    <row r="260" spans="1:32">
      <c r="A260">
        <f>'Picking Information'!E263</f>
        <v>0</v>
      </c>
      <c r="B260" s="457">
        <f>'Picking Information'!B263</f>
        <v>0</v>
      </c>
      <c r="C260" s="457"/>
      <c r="D260">
        <f>IF($B260="1",'Alpha Ejection Calcs'!M260,IF('Alpha Ejection Compiler'!$B260="2",'Alpha Ejection Calcs'!AO260,IF($B260="3",'Alpha Ejection Calcs'!BM260,IF($B260="4",'Alpha Ejection Calcs'!CJ260,-1))))</f>
        <v>-1</v>
      </c>
      <c r="E260">
        <f>IF($B260="1",'Alpha Ejection Calcs'!S260,IF('Alpha Ejection Compiler'!$B260="2",'Alpha Ejection Calcs'!AP260,IF($B260="3",'Alpha Ejection Calcs'!BK260,IF($B260="4",'Alpha Ejection Calcs'!CH260,-1))))</f>
        <v>-1</v>
      </c>
      <c r="F260"/>
      <c r="G260" s="459">
        <f t="shared" si="12"/>
        <v>-3.2000000000000001E-12</v>
      </c>
      <c r="H260">
        <f>IF($B260="1",'Alpha Ejection Calcs'!T260,IF('Alpha Ejection Compiler'!$B260="2",'Alpha Ejection Calcs'!AQ260,IF($B260="3",'Alpha Ejection Calcs'!BN260,IF($B260="4",'Alpha Ejection Calcs'!CL260,-1))))</f>
        <v>-1</v>
      </c>
      <c r="I260">
        <f>IF($B260="1",'Alpha Ejection Calcs'!U260,IF('Alpha Ejection Compiler'!$B260="2",'Alpha Ejection Calcs'!AR260,IF($B260="3",'Alpha Ejection Calcs'!BO260,IF($B260="4",'Alpha Ejection Calcs'!CM260,-1))))</f>
        <v>-1</v>
      </c>
      <c r="J260">
        <f>IF($B260="1",'Alpha Ejection Calcs'!V260,IF('Alpha Ejection Compiler'!$B260="2",'Alpha Ejection Calcs'!AS260,IF($B260="3",'Alpha Ejection Calcs'!BP260,IF($B260="4",'Alpha Ejection Calcs'!CN260,-1))))</f>
        <v>-1</v>
      </c>
      <c r="K260">
        <f>IF($B260="1",'Alpha Ejection Calcs'!W260,IF('Alpha Ejection Compiler'!$B260="2",'Alpha Ejection Calcs'!AT260,IF($B260="3",'Alpha Ejection Calcs'!BQ260,IF($B260="4",'Alpha Ejection Calcs'!CO260,-1))))</f>
        <v>-1</v>
      </c>
      <c r="N260" s="459">
        <f t="shared" si="13"/>
        <v>-4.6500000000000006E-12</v>
      </c>
      <c r="O260">
        <f>IF($B260="1",'Alpha Ejection Calcs'!Y260,IF('Alpha Ejection Compiler'!$B260="2",'Alpha Ejection Calcs'!AV260,IF($B260="3",'Alpha Ejection Calcs'!BS260,IF($B260="4",'Alpha Ejection Calcs'!CQ260,-1))))</f>
        <v>-1</v>
      </c>
      <c r="P260">
        <f>IF($B260="1",'Alpha Ejection Calcs'!Z260,IF('Alpha Ejection Compiler'!$B260="2",'Alpha Ejection Calcs'!AW260,IF($B260="3",'Alpha Ejection Calcs'!BT260,IF($B260="4",'Alpha Ejection Calcs'!CR260,-1))))</f>
        <v>-1</v>
      </c>
      <c r="Q260">
        <f>IF($B260="1",'Alpha Ejection Calcs'!AA260,IF('Alpha Ejection Compiler'!$B260="2",'Alpha Ejection Calcs'!AX260,IF($B260="3",'Alpha Ejection Calcs'!BU260,IF($B260="4",'Alpha Ejection Calcs'!CS260,-1))))</f>
        <v>-1</v>
      </c>
      <c r="R260">
        <f>IF($B260="1",'Alpha Ejection Calcs'!AB260,IF('Alpha Ejection Compiler'!$B260="2",'Alpha Ejection Calcs'!AY260,IF($B260="3",'Alpha Ejection Calcs'!BV260,IF($B260="4",'Alpha Ejection Calcs'!CT260,-1))))</f>
        <v>-1</v>
      </c>
      <c r="U260" s="459">
        <f t="shared" si="14"/>
        <v>-3.5299999999999997E-12</v>
      </c>
      <c r="V260">
        <f>IF($B260="1",'Alpha Ejection Calcs'!AD260,IF('Alpha Ejection Compiler'!$B260="2",'Alpha Ejection Calcs'!BA260,IF($B260="3",'Alpha Ejection Calcs'!BX260,IF($B260="4",'Alpha Ejection Calcs'!CV260,-1))))</f>
        <v>-1</v>
      </c>
      <c r="W260">
        <f>IF($B260="1",'Alpha Ejection Calcs'!AE260,IF('Alpha Ejection Compiler'!$B260="2",'Alpha Ejection Calcs'!BB260,IF($B260="3",'Alpha Ejection Calcs'!BY260,IF($B260="4",'Alpha Ejection Calcs'!CW260,-1))))</f>
        <v>-1</v>
      </c>
      <c r="X260">
        <f>IF($B260="1",'Alpha Ejection Calcs'!AF260,IF('Alpha Ejection Compiler'!$B260="2",'Alpha Ejection Calcs'!BC260,IF($B260="3",'Alpha Ejection Calcs'!BZ260,IF($B260="4",'Alpha Ejection Calcs'!CX260,-1))))</f>
        <v>-1</v>
      </c>
      <c r="Y260">
        <f>IF($B260="1",'Alpha Ejection Calcs'!AG260,IF('Alpha Ejection Compiler'!$B260="2",'Alpha Ejection Calcs'!BD260,IF($B260="3",'Alpha Ejection Calcs'!CA260,IF($B260="4",'Alpha Ejection Calcs'!CY260,-1))))</f>
        <v>-1</v>
      </c>
      <c r="AB260" s="459">
        <f t="shared" si="15"/>
        <v>-4.2499999999999999E-12</v>
      </c>
      <c r="AC260">
        <f>IF($B260="1",'Alpha Ejection Calcs'!AI260,IF('Alpha Ejection Compiler'!$B260="2",'Alpha Ejection Calcs'!BF260,IF($B260="3",'Alpha Ejection Calcs'!CC260,IF($B260="4",'Alpha Ejection Calcs'!DA260,-1))))</f>
        <v>-1</v>
      </c>
      <c r="AD260">
        <f>IF($B260="1",'Alpha Ejection Calcs'!AJ260,IF('Alpha Ejection Compiler'!$B260="2",'Alpha Ejection Calcs'!BG260,IF($B260="3",'Alpha Ejection Calcs'!CD260,IF($B260="4",'Alpha Ejection Calcs'!DB260,-1))))</f>
        <v>-1</v>
      </c>
      <c r="AE260">
        <f>IF($B260="1",'Alpha Ejection Calcs'!AK260,IF('Alpha Ejection Compiler'!$B260="2",'Alpha Ejection Calcs'!BH260,IF($B260="3",'Alpha Ejection Calcs'!CE260,IF($B260="4",'Alpha Ejection Calcs'!DC260,-1))))</f>
        <v>-1</v>
      </c>
      <c r="AF260">
        <f>IF($B260="1",'Alpha Ejection Calcs'!AL260,IF('Alpha Ejection Compiler'!$B260="2",'Alpha Ejection Calcs'!BI260,IF($B260="3",'Alpha Ejection Calcs'!CF260,IF($B260="4",'Alpha Ejection Calcs'!DD260,-1))))</f>
        <v>-1</v>
      </c>
    </row>
    <row r="261" spans="1:32">
      <c r="A261">
        <f>'Picking Information'!E264</f>
        <v>0</v>
      </c>
      <c r="B261" s="457">
        <f>'Picking Information'!B264</f>
        <v>0</v>
      </c>
      <c r="C261" s="457"/>
      <c r="D261">
        <f>IF($B261="1",'Alpha Ejection Calcs'!M261,IF('Alpha Ejection Compiler'!$B261="2",'Alpha Ejection Calcs'!AO261,IF($B261="3",'Alpha Ejection Calcs'!BM261,IF($B261="4",'Alpha Ejection Calcs'!CJ261,-1))))</f>
        <v>-1</v>
      </c>
      <c r="E261">
        <f>IF($B261="1",'Alpha Ejection Calcs'!S261,IF('Alpha Ejection Compiler'!$B261="2",'Alpha Ejection Calcs'!AP261,IF($B261="3",'Alpha Ejection Calcs'!BK261,IF($B261="4",'Alpha Ejection Calcs'!CH261,-1))))</f>
        <v>-1</v>
      </c>
      <c r="F261"/>
      <c r="G261" s="459">
        <f t="shared" si="12"/>
        <v>-3.2000000000000001E-12</v>
      </c>
      <c r="H261">
        <f>IF($B261="1",'Alpha Ejection Calcs'!T261,IF('Alpha Ejection Compiler'!$B261="2",'Alpha Ejection Calcs'!AQ261,IF($B261="3",'Alpha Ejection Calcs'!BN261,IF($B261="4",'Alpha Ejection Calcs'!CL261,-1))))</f>
        <v>-1</v>
      </c>
      <c r="I261">
        <f>IF($B261="1",'Alpha Ejection Calcs'!U261,IF('Alpha Ejection Compiler'!$B261="2",'Alpha Ejection Calcs'!AR261,IF($B261="3",'Alpha Ejection Calcs'!BO261,IF($B261="4",'Alpha Ejection Calcs'!CM261,-1))))</f>
        <v>-1</v>
      </c>
      <c r="J261">
        <f>IF($B261="1",'Alpha Ejection Calcs'!V261,IF('Alpha Ejection Compiler'!$B261="2",'Alpha Ejection Calcs'!AS261,IF($B261="3",'Alpha Ejection Calcs'!BP261,IF($B261="4",'Alpha Ejection Calcs'!CN261,-1))))</f>
        <v>-1</v>
      </c>
      <c r="K261">
        <f>IF($B261="1",'Alpha Ejection Calcs'!W261,IF('Alpha Ejection Compiler'!$B261="2",'Alpha Ejection Calcs'!AT261,IF($B261="3",'Alpha Ejection Calcs'!BQ261,IF($B261="4",'Alpha Ejection Calcs'!CO261,-1))))</f>
        <v>-1</v>
      </c>
      <c r="N261" s="459">
        <f t="shared" si="13"/>
        <v>-4.6500000000000006E-12</v>
      </c>
      <c r="O261">
        <f>IF($B261="1",'Alpha Ejection Calcs'!Y261,IF('Alpha Ejection Compiler'!$B261="2",'Alpha Ejection Calcs'!AV261,IF($B261="3",'Alpha Ejection Calcs'!BS261,IF($B261="4",'Alpha Ejection Calcs'!CQ261,-1))))</f>
        <v>-1</v>
      </c>
      <c r="P261">
        <f>IF($B261="1",'Alpha Ejection Calcs'!Z261,IF('Alpha Ejection Compiler'!$B261="2",'Alpha Ejection Calcs'!AW261,IF($B261="3",'Alpha Ejection Calcs'!BT261,IF($B261="4",'Alpha Ejection Calcs'!CR261,-1))))</f>
        <v>-1</v>
      </c>
      <c r="Q261">
        <f>IF($B261="1",'Alpha Ejection Calcs'!AA261,IF('Alpha Ejection Compiler'!$B261="2",'Alpha Ejection Calcs'!AX261,IF($B261="3",'Alpha Ejection Calcs'!BU261,IF($B261="4",'Alpha Ejection Calcs'!CS261,-1))))</f>
        <v>-1</v>
      </c>
      <c r="R261">
        <f>IF($B261="1",'Alpha Ejection Calcs'!AB261,IF('Alpha Ejection Compiler'!$B261="2",'Alpha Ejection Calcs'!AY261,IF($B261="3",'Alpha Ejection Calcs'!BV261,IF($B261="4",'Alpha Ejection Calcs'!CT261,-1))))</f>
        <v>-1</v>
      </c>
      <c r="U261" s="459">
        <f t="shared" si="14"/>
        <v>-3.5299999999999997E-12</v>
      </c>
      <c r="V261">
        <f>IF($B261="1",'Alpha Ejection Calcs'!AD261,IF('Alpha Ejection Compiler'!$B261="2",'Alpha Ejection Calcs'!BA261,IF($B261="3",'Alpha Ejection Calcs'!BX261,IF($B261="4",'Alpha Ejection Calcs'!CV261,-1))))</f>
        <v>-1</v>
      </c>
      <c r="W261">
        <f>IF($B261="1",'Alpha Ejection Calcs'!AE261,IF('Alpha Ejection Compiler'!$B261="2",'Alpha Ejection Calcs'!BB261,IF($B261="3",'Alpha Ejection Calcs'!BY261,IF($B261="4",'Alpha Ejection Calcs'!CW261,-1))))</f>
        <v>-1</v>
      </c>
      <c r="X261">
        <f>IF($B261="1",'Alpha Ejection Calcs'!AF261,IF('Alpha Ejection Compiler'!$B261="2",'Alpha Ejection Calcs'!BC261,IF($B261="3",'Alpha Ejection Calcs'!BZ261,IF($B261="4",'Alpha Ejection Calcs'!CX261,-1))))</f>
        <v>-1</v>
      </c>
      <c r="Y261">
        <f>IF($B261="1",'Alpha Ejection Calcs'!AG261,IF('Alpha Ejection Compiler'!$B261="2",'Alpha Ejection Calcs'!BD261,IF($B261="3",'Alpha Ejection Calcs'!CA261,IF($B261="4",'Alpha Ejection Calcs'!CY261,-1))))</f>
        <v>-1</v>
      </c>
      <c r="AB261" s="459">
        <f t="shared" si="15"/>
        <v>-4.2499999999999999E-12</v>
      </c>
      <c r="AC261">
        <f>IF($B261="1",'Alpha Ejection Calcs'!AI261,IF('Alpha Ejection Compiler'!$B261="2",'Alpha Ejection Calcs'!BF261,IF($B261="3",'Alpha Ejection Calcs'!CC261,IF($B261="4",'Alpha Ejection Calcs'!DA261,-1))))</f>
        <v>-1</v>
      </c>
      <c r="AD261">
        <f>IF($B261="1",'Alpha Ejection Calcs'!AJ261,IF('Alpha Ejection Compiler'!$B261="2",'Alpha Ejection Calcs'!BG261,IF($B261="3",'Alpha Ejection Calcs'!CD261,IF($B261="4",'Alpha Ejection Calcs'!DB261,-1))))</f>
        <v>-1</v>
      </c>
      <c r="AE261">
        <f>IF($B261="1",'Alpha Ejection Calcs'!AK261,IF('Alpha Ejection Compiler'!$B261="2",'Alpha Ejection Calcs'!BH261,IF($B261="3",'Alpha Ejection Calcs'!CE261,IF($B261="4",'Alpha Ejection Calcs'!DC261,-1))))</f>
        <v>-1</v>
      </c>
      <c r="AF261">
        <f>IF($B261="1",'Alpha Ejection Calcs'!AL261,IF('Alpha Ejection Compiler'!$B261="2",'Alpha Ejection Calcs'!BI261,IF($B261="3",'Alpha Ejection Calcs'!CF261,IF($B261="4",'Alpha Ejection Calcs'!DD261,-1))))</f>
        <v>-1</v>
      </c>
    </row>
    <row r="262" spans="1:32">
      <c r="A262">
        <f>'Picking Information'!E265</f>
        <v>0</v>
      </c>
      <c r="B262" s="457">
        <f>'Picking Information'!B265</f>
        <v>0</v>
      </c>
      <c r="C262" s="457"/>
      <c r="D262">
        <f>IF($B262="1",'Alpha Ejection Calcs'!M262,IF('Alpha Ejection Compiler'!$B262="2",'Alpha Ejection Calcs'!AO262,IF($B262="3",'Alpha Ejection Calcs'!BM262,IF($B262="4",'Alpha Ejection Calcs'!CJ262,-1))))</f>
        <v>-1</v>
      </c>
      <c r="E262">
        <f>IF($B262="1",'Alpha Ejection Calcs'!S262,IF('Alpha Ejection Compiler'!$B262="2",'Alpha Ejection Calcs'!AP262,IF($B262="3",'Alpha Ejection Calcs'!BK262,IF($B262="4",'Alpha Ejection Calcs'!CH262,-1))))</f>
        <v>-1</v>
      </c>
      <c r="F262"/>
      <c r="G262" s="459">
        <f t="shared" si="12"/>
        <v>-3.2000000000000001E-12</v>
      </c>
      <c r="H262">
        <f>IF($B262="1",'Alpha Ejection Calcs'!T262,IF('Alpha Ejection Compiler'!$B262="2",'Alpha Ejection Calcs'!AQ262,IF($B262="3",'Alpha Ejection Calcs'!BN262,IF($B262="4",'Alpha Ejection Calcs'!CL262,-1))))</f>
        <v>-1</v>
      </c>
      <c r="I262">
        <f>IF($B262="1",'Alpha Ejection Calcs'!U262,IF('Alpha Ejection Compiler'!$B262="2",'Alpha Ejection Calcs'!AR262,IF($B262="3",'Alpha Ejection Calcs'!BO262,IF($B262="4",'Alpha Ejection Calcs'!CM262,-1))))</f>
        <v>-1</v>
      </c>
      <c r="J262">
        <f>IF($B262="1",'Alpha Ejection Calcs'!V262,IF('Alpha Ejection Compiler'!$B262="2",'Alpha Ejection Calcs'!AS262,IF($B262="3",'Alpha Ejection Calcs'!BP262,IF($B262="4",'Alpha Ejection Calcs'!CN262,-1))))</f>
        <v>-1</v>
      </c>
      <c r="K262">
        <f>IF($B262="1",'Alpha Ejection Calcs'!W262,IF('Alpha Ejection Compiler'!$B262="2",'Alpha Ejection Calcs'!AT262,IF($B262="3",'Alpha Ejection Calcs'!BQ262,IF($B262="4",'Alpha Ejection Calcs'!CO262,-1))))</f>
        <v>-1</v>
      </c>
      <c r="N262" s="459">
        <f t="shared" si="13"/>
        <v>-4.6500000000000006E-12</v>
      </c>
      <c r="O262">
        <f>IF($B262="1",'Alpha Ejection Calcs'!Y262,IF('Alpha Ejection Compiler'!$B262="2",'Alpha Ejection Calcs'!AV262,IF($B262="3",'Alpha Ejection Calcs'!BS262,IF($B262="4",'Alpha Ejection Calcs'!CQ262,-1))))</f>
        <v>-1</v>
      </c>
      <c r="P262">
        <f>IF($B262="1",'Alpha Ejection Calcs'!Z262,IF('Alpha Ejection Compiler'!$B262="2",'Alpha Ejection Calcs'!AW262,IF($B262="3",'Alpha Ejection Calcs'!BT262,IF($B262="4",'Alpha Ejection Calcs'!CR262,-1))))</f>
        <v>-1</v>
      </c>
      <c r="Q262">
        <f>IF($B262="1",'Alpha Ejection Calcs'!AA262,IF('Alpha Ejection Compiler'!$B262="2",'Alpha Ejection Calcs'!AX262,IF($B262="3",'Alpha Ejection Calcs'!BU262,IF($B262="4",'Alpha Ejection Calcs'!CS262,-1))))</f>
        <v>-1</v>
      </c>
      <c r="R262">
        <f>IF($B262="1",'Alpha Ejection Calcs'!AB262,IF('Alpha Ejection Compiler'!$B262="2",'Alpha Ejection Calcs'!AY262,IF($B262="3",'Alpha Ejection Calcs'!BV262,IF($B262="4",'Alpha Ejection Calcs'!CT262,-1))))</f>
        <v>-1</v>
      </c>
      <c r="U262" s="459">
        <f t="shared" si="14"/>
        <v>-3.5299999999999997E-12</v>
      </c>
      <c r="V262">
        <f>IF($B262="1",'Alpha Ejection Calcs'!AD262,IF('Alpha Ejection Compiler'!$B262="2",'Alpha Ejection Calcs'!BA262,IF($B262="3",'Alpha Ejection Calcs'!BX262,IF($B262="4",'Alpha Ejection Calcs'!CV262,-1))))</f>
        <v>-1</v>
      </c>
      <c r="W262">
        <f>IF($B262="1",'Alpha Ejection Calcs'!AE262,IF('Alpha Ejection Compiler'!$B262="2",'Alpha Ejection Calcs'!BB262,IF($B262="3",'Alpha Ejection Calcs'!BY262,IF($B262="4",'Alpha Ejection Calcs'!CW262,-1))))</f>
        <v>-1</v>
      </c>
      <c r="X262">
        <f>IF($B262="1",'Alpha Ejection Calcs'!AF262,IF('Alpha Ejection Compiler'!$B262="2",'Alpha Ejection Calcs'!BC262,IF($B262="3",'Alpha Ejection Calcs'!BZ262,IF($B262="4",'Alpha Ejection Calcs'!CX262,-1))))</f>
        <v>-1</v>
      </c>
      <c r="Y262">
        <f>IF($B262="1",'Alpha Ejection Calcs'!AG262,IF('Alpha Ejection Compiler'!$B262="2",'Alpha Ejection Calcs'!BD262,IF($B262="3",'Alpha Ejection Calcs'!CA262,IF($B262="4",'Alpha Ejection Calcs'!CY262,-1))))</f>
        <v>-1</v>
      </c>
      <c r="AB262" s="459">
        <f t="shared" si="15"/>
        <v>-4.2499999999999999E-12</v>
      </c>
      <c r="AC262">
        <f>IF($B262="1",'Alpha Ejection Calcs'!AI262,IF('Alpha Ejection Compiler'!$B262="2",'Alpha Ejection Calcs'!BF262,IF($B262="3",'Alpha Ejection Calcs'!CC262,IF($B262="4",'Alpha Ejection Calcs'!DA262,-1))))</f>
        <v>-1</v>
      </c>
      <c r="AD262">
        <f>IF($B262="1",'Alpha Ejection Calcs'!AJ262,IF('Alpha Ejection Compiler'!$B262="2",'Alpha Ejection Calcs'!BG262,IF($B262="3",'Alpha Ejection Calcs'!CD262,IF($B262="4",'Alpha Ejection Calcs'!DB262,-1))))</f>
        <v>-1</v>
      </c>
      <c r="AE262">
        <f>IF($B262="1",'Alpha Ejection Calcs'!AK262,IF('Alpha Ejection Compiler'!$B262="2",'Alpha Ejection Calcs'!BH262,IF($B262="3",'Alpha Ejection Calcs'!CE262,IF($B262="4",'Alpha Ejection Calcs'!DC262,-1))))</f>
        <v>-1</v>
      </c>
      <c r="AF262">
        <f>IF($B262="1",'Alpha Ejection Calcs'!AL262,IF('Alpha Ejection Compiler'!$B262="2",'Alpha Ejection Calcs'!BI262,IF($B262="3",'Alpha Ejection Calcs'!CF262,IF($B262="4",'Alpha Ejection Calcs'!DD262,-1))))</f>
        <v>-1</v>
      </c>
    </row>
    <row r="263" spans="1:32">
      <c r="A263">
        <f>'Picking Information'!E266</f>
        <v>0</v>
      </c>
      <c r="B263" s="457">
        <f>'Picking Information'!B266</f>
        <v>0</v>
      </c>
      <c r="C263" s="457"/>
      <c r="D263">
        <f>IF($B263="1",'Alpha Ejection Calcs'!M263,IF('Alpha Ejection Compiler'!$B263="2",'Alpha Ejection Calcs'!AO263,IF($B263="3",'Alpha Ejection Calcs'!BM263,IF($B263="4",'Alpha Ejection Calcs'!CJ263,-1))))</f>
        <v>-1</v>
      </c>
      <c r="E263">
        <f>IF($B263="1",'Alpha Ejection Calcs'!S263,IF('Alpha Ejection Compiler'!$B263="2",'Alpha Ejection Calcs'!AP263,IF($B263="3",'Alpha Ejection Calcs'!BK263,IF($B263="4",'Alpha Ejection Calcs'!CH263,-1))))</f>
        <v>-1</v>
      </c>
      <c r="F263"/>
      <c r="G263" s="459">
        <f t="shared" si="12"/>
        <v>-3.2000000000000001E-12</v>
      </c>
      <c r="H263">
        <f>IF($B263="1",'Alpha Ejection Calcs'!T263,IF('Alpha Ejection Compiler'!$B263="2",'Alpha Ejection Calcs'!AQ263,IF($B263="3",'Alpha Ejection Calcs'!BN263,IF($B263="4",'Alpha Ejection Calcs'!CL263,-1))))</f>
        <v>-1</v>
      </c>
      <c r="I263">
        <f>IF($B263="1",'Alpha Ejection Calcs'!U263,IF('Alpha Ejection Compiler'!$B263="2",'Alpha Ejection Calcs'!AR263,IF($B263="3",'Alpha Ejection Calcs'!BO263,IF($B263="4",'Alpha Ejection Calcs'!CM263,-1))))</f>
        <v>-1</v>
      </c>
      <c r="J263">
        <f>IF($B263="1",'Alpha Ejection Calcs'!V263,IF('Alpha Ejection Compiler'!$B263="2",'Alpha Ejection Calcs'!AS263,IF($B263="3",'Alpha Ejection Calcs'!BP263,IF($B263="4",'Alpha Ejection Calcs'!CN263,-1))))</f>
        <v>-1</v>
      </c>
      <c r="K263">
        <f>IF($B263="1",'Alpha Ejection Calcs'!W263,IF('Alpha Ejection Compiler'!$B263="2",'Alpha Ejection Calcs'!AT263,IF($B263="3",'Alpha Ejection Calcs'!BQ263,IF($B263="4",'Alpha Ejection Calcs'!CO263,-1))))</f>
        <v>-1</v>
      </c>
      <c r="N263" s="459">
        <f t="shared" si="13"/>
        <v>-4.6500000000000006E-12</v>
      </c>
      <c r="O263">
        <f>IF($B263="1",'Alpha Ejection Calcs'!Y263,IF('Alpha Ejection Compiler'!$B263="2",'Alpha Ejection Calcs'!AV263,IF($B263="3",'Alpha Ejection Calcs'!BS263,IF($B263="4",'Alpha Ejection Calcs'!CQ263,-1))))</f>
        <v>-1</v>
      </c>
      <c r="P263">
        <f>IF($B263="1",'Alpha Ejection Calcs'!Z263,IF('Alpha Ejection Compiler'!$B263="2",'Alpha Ejection Calcs'!AW263,IF($B263="3",'Alpha Ejection Calcs'!BT263,IF($B263="4",'Alpha Ejection Calcs'!CR263,-1))))</f>
        <v>-1</v>
      </c>
      <c r="Q263">
        <f>IF($B263="1",'Alpha Ejection Calcs'!AA263,IF('Alpha Ejection Compiler'!$B263="2",'Alpha Ejection Calcs'!AX263,IF($B263="3",'Alpha Ejection Calcs'!BU263,IF($B263="4",'Alpha Ejection Calcs'!CS263,-1))))</f>
        <v>-1</v>
      </c>
      <c r="R263">
        <f>IF($B263="1",'Alpha Ejection Calcs'!AB263,IF('Alpha Ejection Compiler'!$B263="2",'Alpha Ejection Calcs'!AY263,IF($B263="3",'Alpha Ejection Calcs'!BV263,IF($B263="4",'Alpha Ejection Calcs'!CT263,-1))))</f>
        <v>-1</v>
      </c>
      <c r="U263" s="459">
        <f t="shared" si="14"/>
        <v>-3.5299999999999997E-12</v>
      </c>
      <c r="V263">
        <f>IF($B263="1",'Alpha Ejection Calcs'!AD263,IF('Alpha Ejection Compiler'!$B263="2",'Alpha Ejection Calcs'!BA263,IF($B263="3",'Alpha Ejection Calcs'!BX263,IF($B263="4",'Alpha Ejection Calcs'!CV263,-1))))</f>
        <v>-1</v>
      </c>
      <c r="W263">
        <f>IF($B263="1",'Alpha Ejection Calcs'!AE263,IF('Alpha Ejection Compiler'!$B263="2",'Alpha Ejection Calcs'!BB263,IF($B263="3",'Alpha Ejection Calcs'!BY263,IF($B263="4",'Alpha Ejection Calcs'!CW263,-1))))</f>
        <v>-1</v>
      </c>
      <c r="X263">
        <f>IF($B263="1",'Alpha Ejection Calcs'!AF263,IF('Alpha Ejection Compiler'!$B263="2",'Alpha Ejection Calcs'!BC263,IF($B263="3",'Alpha Ejection Calcs'!BZ263,IF($B263="4",'Alpha Ejection Calcs'!CX263,-1))))</f>
        <v>-1</v>
      </c>
      <c r="Y263">
        <f>IF($B263="1",'Alpha Ejection Calcs'!AG263,IF('Alpha Ejection Compiler'!$B263="2",'Alpha Ejection Calcs'!BD263,IF($B263="3",'Alpha Ejection Calcs'!CA263,IF($B263="4",'Alpha Ejection Calcs'!CY263,-1))))</f>
        <v>-1</v>
      </c>
      <c r="AB263" s="459">
        <f t="shared" si="15"/>
        <v>-4.2499999999999999E-12</v>
      </c>
      <c r="AC263">
        <f>IF($B263="1",'Alpha Ejection Calcs'!AI263,IF('Alpha Ejection Compiler'!$B263="2",'Alpha Ejection Calcs'!BF263,IF($B263="3",'Alpha Ejection Calcs'!CC263,IF($B263="4",'Alpha Ejection Calcs'!DA263,-1))))</f>
        <v>-1</v>
      </c>
      <c r="AD263">
        <f>IF($B263="1",'Alpha Ejection Calcs'!AJ263,IF('Alpha Ejection Compiler'!$B263="2",'Alpha Ejection Calcs'!BG263,IF($B263="3",'Alpha Ejection Calcs'!CD263,IF($B263="4",'Alpha Ejection Calcs'!DB263,-1))))</f>
        <v>-1</v>
      </c>
      <c r="AE263">
        <f>IF($B263="1",'Alpha Ejection Calcs'!AK263,IF('Alpha Ejection Compiler'!$B263="2",'Alpha Ejection Calcs'!BH263,IF($B263="3",'Alpha Ejection Calcs'!CE263,IF($B263="4",'Alpha Ejection Calcs'!DC263,-1))))</f>
        <v>-1</v>
      </c>
      <c r="AF263">
        <f>IF($B263="1",'Alpha Ejection Calcs'!AL263,IF('Alpha Ejection Compiler'!$B263="2",'Alpha Ejection Calcs'!BI263,IF($B263="3",'Alpha Ejection Calcs'!CF263,IF($B263="4",'Alpha Ejection Calcs'!DD263,-1))))</f>
        <v>-1</v>
      </c>
    </row>
    <row r="264" spans="1:32">
      <c r="A264">
        <f>'Picking Information'!E267</f>
        <v>0</v>
      </c>
      <c r="B264" s="457">
        <f>'Picking Information'!B267</f>
        <v>0</v>
      </c>
      <c r="C264" s="457"/>
      <c r="D264">
        <f>IF($B264="1",'Alpha Ejection Calcs'!M264,IF('Alpha Ejection Compiler'!$B264="2",'Alpha Ejection Calcs'!AO264,IF($B264="3",'Alpha Ejection Calcs'!BM264,IF($B264="4",'Alpha Ejection Calcs'!CJ264,-1))))</f>
        <v>-1</v>
      </c>
      <c r="E264">
        <f>IF($B264="1",'Alpha Ejection Calcs'!S264,IF('Alpha Ejection Compiler'!$B264="2",'Alpha Ejection Calcs'!AP264,IF($B264="3",'Alpha Ejection Calcs'!BK264,IF($B264="4",'Alpha Ejection Calcs'!CH264,-1))))</f>
        <v>-1</v>
      </c>
      <c r="F264"/>
      <c r="G264" s="459">
        <f t="shared" si="12"/>
        <v>-3.2000000000000001E-12</v>
      </c>
      <c r="H264">
        <f>IF($B264="1",'Alpha Ejection Calcs'!T264,IF('Alpha Ejection Compiler'!$B264="2",'Alpha Ejection Calcs'!AQ264,IF($B264="3",'Alpha Ejection Calcs'!BN264,IF($B264="4",'Alpha Ejection Calcs'!CL264,-1))))</f>
        <v>-1</v>
      </c>
      <c r="I264">
        <f>IF($B264="1",'Alpha Ejection Calcs'!U264,IF('Alpha Ejection Compiler'!$B264="2",'Alpha Ejection Calcs'!AR264,IF($B264="3",'Alpha Ejection Calcs'!BO264,IF($B264="4",'Alpha Ejection Calcs'!CM264,-1))))</f>
        <v>-1</v>
      </c>
      <c r="J264">
        <f>IF($B264="1",'Alpha Ejection Calcs'!V264,IF('Alpha Ejection Compiler'!$B264="2",'Alpha Ejection Calcs'!AS264,IF($B264="3",'Alpha Ejection Calcs'!BP264,IF($B264="4",'Alpha Ejection Calcs'!CN264,-1))))</f>
        <v>-1</v>
      </c>
      <c r="K264">
        <f>IF($B264="1",'Alpha Ejection Calcs'!W264,IF('Alpha Ejection Compiler'!$B264="2",'Alpha Ejection Calcs'!AT264,IF($B264="3",'Alpha Ejection Calcs'!BQ264,IF($B264="4",'Alpha Ejection Calcs'!CO264,-1))))</f>
        <v>-1</v>
      </c>
      <c r="N264" s="459">
        <f t="shared" si="13"/>
        <v>-4.6500000000000006E-12</v>
      </c>
      <c r="O264">
        <f>IF($B264="1",'Alpha Ejection Calcs'!Y264,IF('Alpha Ejection Compiler'!$B264="2",'Alpha Ejection Calcs'!AV264,IF($B264="3",'Alpha Ejection Calcs'!BS264,IF($B264="4",'Alpha Ejection Calcs'!CQ264,-1))))</f>
        <v>-1</v>
      </c>
      <c r="P264">
        <f>IF($B264="1",'Alpha Ejection Calcs'!Z264,IF('Alpha Ejection Compiler'!$B264="2",'Alpha Ejection Calcs'!AW264,IF($B264="3",'Alpha Ejection Calcs'!BT264,IF($B264="4",'Alpha Ejection Calcs'!CR264,-1))))</f>
        <v>-1</v>
      </c>
      <c r="Q264">
        <f>IF($B264="1",'Alpha Ejection Calcs'!AA264,IF('Alpha Ejection Compiler'!$B264="2",'Alpha Ejection Calcs'!AX264,IF($B264="3",'Alpha Ejection Calcs'!BU264,IF($B264="4",'Alpha Ejection Calcs'!CS264,-1))))</f>
        <v>-1</v>
      </c>
      <c r="R264">
        <f>IF($B264="1",'Alpha Ejection Calcs'!AB264,IF('Alpha Ejection Compiler'!$B264="2",'Alpha Ejection Calcs'!AY264,IF($B264="3",'Alpha Ejection Calcs'!BV264,IF($B264="4",'Alpha Ejection Calcs'!CT264,-1))))</f>
        <v>-1</v>
      </c>
      <c r="U264" s="459">
        <f t="shared" si="14"/>
        <v>-3.5299999999999997E-12</v>
      </c>
      <c r="V264">
        <f>IF($B264="1",'Alpha Ejection Calcs'!AD264,IF('Alpha Ejection Compiler'!$B264="2",'Alpha Ejection Calcs'!BA264,IF($B264="3",'Alpha Ejection Calcs'!BX264,IF($B264="4",'Alpha Ejection Calcs'!CV264,-1))))</f>
        <v>-1</v>
      </c>
      <c r="W264">
        <f>IF($B264="1",'Alpha Ejection Calcs'!AE264,IF('Alpha Ejection Compiler'!$B264="2",'Alpha Ejection Calcs'!BB264,IF($B264="3",'Alpha Ejection Calcs'!BY264,IF($B264="4",'Alpha Ejection Calcs'!CW264,-1))))</f>
        <v>-1</v>
      </c>
      <c r="X264">
        <f>IF($B264="1",'Alpha Ejection Calcs'!AF264,IF('Alpha Ejection Compiler'!$B264="2",'Alpha Ejection Calcs'!BC264,IF($B264="3",'Alpha Ejection Calcs'!BZ264,IF($B264="4",'Alpha Ejection Calcs'!CX264,-1))))</f>
        <v>-1</v>
      </c>
      <c r="Y264">
        <f>IF($B264="1",'Alpha Ejection Calcs'!AG264,IF('Alpha Ejection Compiler'!$B264="2",'Alpha Ejection Calcs'!BD264,IF($B264="3",'Alpha Ejection Calcs'!CA264,IF($B264="4",'Alpha Ejection Calcs'!CY264,-1))))</f>
        <v>-1</v>
      </c>
      <c r="AB264" s="459">
        <f t="shared" si="15"/>
        <v>-4.2499999999999999E-12</v>
      </c>
      <c r="AC264">
        <f>IF($B264="1",'Alpha Ejection Calcs'!AI264,IF('Alpha Ejection Compiler'!$B264="2",'Alpha Ejection Calcs'!BF264,IF($B264="3",'Alpha Ejection Calcs'!CC264,IF($B264="4",'Alpha Ejection Calcs'!DA264,-1))))</f>
        <v>-1</v>
      </c>
      <c r="AD264">
        <f>IF($B264="1",'Alpha Ejection Calcs'!AJ264,IF('Alpha Ejection Compiler'!$B264="2",'Alpha Ejection Calcs'!BG264,IF($B264="3",'Alpha Ejection Calcs'!CD264,IF($B264="4",'Alpha Ejection Calcs'!DB264,-1))))</f>
        <v>-1</v>
      </c>
      <c r="AE264">
        <f>IF($B264="1",'Alpha Ejection Calcs'!AK264,IF('Alpha Ejection Compiler'!$B264="2",'Alpha Ejection Calcs'!BH264,IF($B264="3",'Alpha Ejection Calcs'!CE264,IF($B264="4",'Alpha Ejection Calcs'!DC264,-1))))</f>
        <v>-1</v>
      </c>
      <c r="AF264">
        <f>IF($B264="1",'Alpha Ejection Calcs'!AL264,IF('Alpha Ejection Compiler'!$B264="2",'Alpha Ejection Calcs'!BI264,IF($B264="3",'Alpha Ejection Calcs'!CF264,IF($B264="4",'Alpha Ejection Calcs'!DD264,-1))))</f>
        <v>-1</v>
      </c>
    </row>
    <row r="265" spans="1:32">
      <c r="A265">
        <f>'Picking Information'!E268</f>
        <v>0</v>
      </c>
      <c r="B265" s="457">
        <f>'Picking Information'!B268</f>
        <v>0</v>
      </c>
      <c r="C265" s="457"/>
      <c r="D265">
        <f>IF($B265="1",'Alpha Ejection Calcs'!M265,IF('Alpha Ejection Compiler'!$B265="2",'Alpha Ejection Calcs'!AO265,IF($B265="3",'Alpha Ejection Calcs'!BM265,IF($B265="4",'Alpha Ejection Calcs'!CJ265,-1))))</f>
        <v>-1</v>
      </c>
      <c r="E265">
        <f>IF($B265="1",'Alpha Ejection Calcs'!S265,IF('Alpha Ejection Compiler'!$B265="2",'Alpha Ejection Calcs'!AP265,IF($B265="3",'Alpha Ejection Calcs'!BK265,IF($B265="4",'Alpha Ejection Calcs'!CH265,-1))))</f>
        <v>-1</v>
      </c>
      <c r="F265"/>
      <c r="G265" s="459">
        <f t="shared" ref="G265:G328" si="16">G$3*($D265/1000000000000)</f>
        <v>-3.2000000000000001E-12</v>
      </c>
      <c r="H265">
        <f>IF($B265="1",'Alpha Ejection Calcs'!T265,IF('Alpha Ejection Compiler'!$B265="2",'Alpha Ejection Calcs'!AQ265,IF($B265="3",'Alpha Ejection Calcs'!BN265,IF($B265="4",'Alpha Ejection Calcs'!CL265,-1))))</f>
        <v>-1</v>
      </c>
      <c r="I265">
        <f>IF($B265="1",'Alpha Ejection Calcs'!U265,IF('Alpha Ejection Compiler'!$B265="2",'Alpha Ejection Calcs'!AR265,IF($B265="3",'Alpha Ejection Calcs'!BO265,IF($B265="4",'Alpha Ejection Calcs'!CM265,-1))))</f>
        <v>-1</v>
      </c>
      <c r="J265">
        <f>IF($B265="1",'Alpha Ejection Calcs'!V265,IF('Alpha Ejection Compiler'!$B265="2",'Alpha Ejection Calcs'!AS265,IF($B265="3",'Alpha Ejection Calcs'!BP265,IF($B265="4",'Alpha Ejection Calcs'!CN265,-1))))</f>
        <v>-1</v>
      </c>
      <c r="K265">
        <f>IF($B265="1",'Alpha Ejection Calcs'!W265,IF('Alpha Ejection Compiler'!$B265="2",'Alpha Ejection Calcs'!AT265,IF($B265="3",'Alpha Ejection Calcs'!BQ265,IF($B265="4",'Alpha Ejection Calcs'!CO265,-1))))</f>
        <v>-1</v>
      </c>
      <c r="N265" s="459">
        <f t="shared" ref="N265:N328" si="17">N$3*($D265/1000000000000)</f>
        <v>-4.6500000000000006E-12</v>
      </c>
      <c r="O265">
        <f>IF($B265="1",'Alpha Ejection Calcs'!Y265,IF('Alpha Ejection Compiler'!$B265="2",'Alpha Ejection Calcs'!AV265,IF($B265="3",'Alpha Ejection Calcs'!BS265,IF($B265="4",'Alpha Ejection Calcs'!CQ265,-1))))</f>
        <v>-1</v>
      </c>
      <c r="P265">
        <f>IF($B265="1",'Alpha Ejection Calcs'!Z265,IF('Alpha Ejection Compiler'!$B265="2",'Alpha Ejection Calcs'!AW265,IF($B265="3",'Alpha Ejection Calcs'!BT265,IF($B265="4",'Alpha Ejection Calcs'!CR265,-1))))</f>
        <v>-1</v>
      </c>
      <c r="Q265">
        <f>IF($B265="1",'Alpha Ejection Calcs'!AA265,IF('Alpha Ejection Compiler'!$B265="2",'Alpha Ejection Calcs'!AX265,IF($B265="3",'Alpha Ejection Calcs'!BU265,IF($B265="4",'Alpha Ejection Calcs'!CS265,-1))))</f>
        <v>-1</v>
      </c>
      <c r="R265">
        <f>IF($B265="1",'Alpha Ejection Calcs'!AB265,IF('Alpha Ejection Compiler'!$B265="2",'Alpha Ejection Calcs'!AY265,IF($B265="3",'Alpha Ejection Calcs'!BV265,IF($B265="4",'Alpha Ejection Calcs'!CT265,-1))))</f>
        <v>-1</v>
      </c>
      <c r="U265" s="459">
        <f t="shared" ref="U265:U328" si="18">U$3*($D265/1000000000000)</f>
        <v>-3.5299999999999997E-12</v>
      </c>
      <c r="V265">
        <f>IF($B265="1",'Alpha Ejection Calcs'!AD265,IF('Alpha Ejection Compiler'!$B265="2",'Alpha Ejection Calcs'!BA265,IF($B265="3",'Alpha Ejection Calcs'!BX265,IF($B265="4",'Alpha Ejection Calcs'!CV265,-1))))</f>
        <v>-1</v>
      </c>
      <c r="W265">
        <f>IF($B265="1",'Alpha Ejection Calcs'!AE265,IF('Alpha Ejection Compiler'!$B265="2",'Alpha Ejection Calcs'!BB265,IF($B265="3",'Alpha Ejection Calcs'!BY265,IF($B265="4",'Alpha Ejection Calcs'!CW265,-1))))</f>
        <v>-1</v>
      </c>
      <c r="X265">
        <f>IF($B265="1",'Alpha Ejection Calcs'!AF265,IF('Alpha Ejection Compiler'!$B265="2",'Alpha Ejection Calcs'!BC265,IF($B265="3",'Alpha Ejection Calcs'!BZ265,IF($B265="4",'Alpha Ejection Calcs'!CX265,-1))))</f>
        <v>-1</v>
      </c>
      <c r="Y265">
        <f>IF($B265="1",'Alpha Ejection Calcs'!AG265,IF('Alpha Ejection Compiler'!$B265="2",'Alpha Ejection Calcs'!BD265,IF($B265="3",'Alpha Ejection Calcs'!CA265,IF($B265="4",'Alpha Ejection Calcs'!CY265,-1))))</f>
        <v>-1</v>
      </c>
      <c r="AB265" s="459">
        <f t="shared" ref="AB265:AB328" si="19">AB$3*($D265/1000000000000)</f>
        <v>-4.2499999999999999E-12</v>
      </c>
      <c r="AC265">
        <f>IF($B265="1",'Alpha Ejection Calcs'!AI265,IF('Alpha Ejection Compiler'!$B265="2",'Alpha Ejection Calcs'!BF265,IF($B265="3",'Alpha Ejection Calcs'!CC265,IF($B265="4",'Alpha Ejection Calcs'!DA265,-1))))</f>
        <v>-1</v>
      </c>
      <c r="AD265">
        <f>IF($B265="1",'Alpha Ejection Calcs'!AJ265,IF('Alpha Ejection Compiler'!$B265="2",'Alpha Ejection Calcs'!BG265,IF($B265="3",'Alpha Ejection Calcs'!CD265,IF($B265="4",'Alpha Ejection Calcs'!DB265,-1))))</f>
        <v>-1</v>
      </c>
      <c r="AE265">
        <f>IF($B265="1",'Alpha Ejection Calcs'!AK265,IF('Alpha Ejection Compiler'!$B265="2",'Alpha Ejection Calcs'!BH265,IF($B265="3",'Alpha Ejection Calcs'!CE265,IF($B265="4",'Alpha Ejection Calcs'!DC265,-1))))</f>
        <v>-1</v>
      </c>
      <c r="AF265">
        <f>IF($B265="1",'Alpha Ejection Calcs'!AL265,IF('Alpha Ejection Compiler'!$B265="2",'Alpha Ejection Calcs'!BI265,IF($B265="3",'Alpha Ejection Calcs'!CF265,IF($B265="4",'Alpha Ejection Calcs'!DD265,-1))))</f>
        <v>-1</v>
      </c>
    </row>
    <row r="266" spans="1:32">
      <c r="A266">
        <f>'Picking Information'!E269</f>
        <v>0</v>
      </c>
      <c r="B266" s="457">
        <f>'Picking Information'!B269</f>
        <v>0</v>
      </c>
      <c r="C266" s="457"/>
      <c r="D266">
        <f>IF($B266="1",'Alpha Ejection Calcs'!M266,IF('Alpha Ejection Compiler'!$B266="2",'Alpha Ejection Calcs'!AO266,IF($B266="3",'Alpha Ejection Calcs'!BM266,IF($B266="4",'Alpha Ejection Calcs'!CJ266,-1))))</f>
        <v>-1</v>
      </c>
      <c r="E266">
        <f>IF($B266="1",'Alpha Ejection Calcs'!S266,IF('Alpha Ejection Compiler'!$B266="2",'Alpha Ejection Calcs'!AP266,IF($B266="3",'Alpha Ejection Calcs'!BK266,IF($B266="4",'Alpha Ejection Calcs'!CH266,-1))))</f>
        <v>-1</v>
      </c>
      <c r="F266"/>
      <c r="G266" s="459">
        <f t="shared" si="16"/>
        <v>-3.2000000000000001E-12</v>
      </c>
      <c r="H266">
        <f>IF($B266="1",'Alpha Ejection Calcs'!T266,IF('Alpha Ejection Compiler'!$B266="2",'Alpha Ejection Calcs'!AQ266,IF($B266="3",'Alpha Ejection Calcs'!BN266,IF($B266="4",'Alpha Ejection Calcs'!CL266,-1))))</f>
        <v>-1</v>
      </c>
      <c r="I266">
        <f>IF($B266="1",'Alpha Ejection Calcs'!U266,IF('Alpha Ejection Compiler'!$B266="2",'Alpha Ejection Calcs'!AR266,IF($B266="3",'Alpha Ejection Calcs'!BO266,IF($B266="4",'Alpha Ejection Calcs'!CM266,-1))))</f>
        <v>-1</v>
      </c>
      <c r="J266">
        <f>IF($B266="1",'Alpha Ejection Calcs'!V266,IF('Alpha Ejection Compiler'!$B266="2",'Alpha Ejection Calcs'!AS266,IF($B266="3",'Alpha Ejection Calcs'!BP266,IF($B266="4",'Alpha Ejection Calcs'!CN266,-1))))</f>
        <v>-1</v>
      </c>
      <c r="K266">
        <f>IF($B266="1",'Alpha Ejection Calcs'!W266,IF('Alpha Ejection Compiler'!$B266="2",'Alpha Ejection Calcs'!AT266,IF($B266="3",'Alpha Ejection Calcs'!BQ266,IF($B266="4",'Alpha Ejection Calcs'!CO266,-1))))</f>
        <v>-1</v>
      </c>
      <c r="N266" s="459">
        <f t="shared" si="17"/>
        <v>-4.6500000000000006E-12</v>
      </c>
      <c r="O266">
        <f>IF($B266="1",'Alpha Ejection Calcs'!Y266,IF('Alpha Ejection Compiler'!$B266="2",'Alpha Ejection Calcs'!AV266,IF($B266="3",'Alpha Ejection Calcs'!BS266,IF($B266="4",'Alpha Ejection Calcs'!CQ266,-1))))</f>
        <v>-1</v>
      </c>
      <c r="P266">
        <f>IF($B266="1",'Alpha Ejection Calcs'!Z266,IF('Alpha Ejection Compiler'!$B266="2",'Alpha Ejection Calcs'!AW266,IF($B266="3",'Alpha Ejection Calcs'!BT266,IF($B266="4",'Alpha Ejection Calcs'!CR266,-1))))</f>
        <v>-1</v>
      </c>
      <c r="Q266">
        <f>IF($B266="1",'Alpha Ejection Calcs'!AA266,IF('Alpha Ejection Compiler'!$B266="2",'Alpha Ejection Calcs'!AX266,IF($B266="3",'Alpha Ejection Calcs'!BU266,IF($B266="4",'Alpha Ejection Calcs'!CS266,-1))))</f>
        <v>-1</v>
      </c>
      <c r="R266">
        <f>IF($B266="1",'Alpha Ejection Calcs'!AB266,IF('Alpha Ejection Compiler'!$B266="2",'Alpha Ejection Calcs'!AY266,IF($B266="3",'Alpha Ejection Calcs'!BV266,IF($B266="4",'Alpha Ejection Calcs'!CT266,-1))))</f>
        <v>-1</v>
      </c>
      <c r="U266" s="459">
        <f t="shared" si="18"/>
        <v>-3.5299999999999997E-12</v>
      </c>
      <c r="V266">
        <f>IF($B266="1",'Alpha Ejection Calcs'!AD266,IF('Alpha Ejection Compiler'!$B266="2",'Alpha Ejection Calcs'!BA266,IF($B266="3",'Alpha Ejection Calcs'!BX266,IF($B266="4",'Alpha Ejection Calcs'!CV266,-1))))</f>
        <v>-1</v>
      </c>
      <c r="W266">
        <f>IF($B266="1",'Alpha Ejection Calcs'!AE266,IF('Alpha Ejection Compiler'!$B266="2",'Alpha Ejection Calcs'!BB266,IF($B266="3",'Alpha Ejection Calcs'!BY266,IF($B266="4",'Alpha Ejection Calcs'!CW266,-1))))</f>
        <v>-1</v>
      </c>
      <c r="X266">
        <f>IF($B266="1",'Alpha Ejection Calcs'!AF266,IF('Alpha Ejection Compiler'!$B266="2",'Alpha Ejection Calcs'!BC266,IF($B266="3",'Alpha Ejection Calcs'!BZ266,IF($B266="4",'Alpha Ejection Calcs'!CX266,-1))))</f>
        <v>-1</v>
      </c>
      <c r="Y266">
        <f>IF($B266="1",'Alpha Ejection Calcs'!AG266,IF('Alpha Ejection Compiler'!$B266="2",'Alpha Ejection Calcs'!BD266,IF($B266="3",'Alpha Ejection Calcs'!CA266,IF($B266="4",'Alpha Ejection Calcs'!CY266,-1))))</f>
        <v>-1</v>
      </c>
      <c r="AB266" s="459">
        <f t="shared" si="19"/>
        <v>-4.2499999999999999E-12</v>
      </c>
      <c r="AC266">
        <f>IF($B266="1",'Alpha Ejection Calcs'!AI266,IF('Alpha Ejection Compiler'!$B266="2",'Alpha Ejection Calcs'!BF266,IF($B266="3",'Alpha Ejection Calcs'!CC266,IF($B266="4",'Alpha Ejection Calcs'!DA266,-1))))</f>
        <v>-1</v>
      </c>
      <c r="AD266">
        <f>IF($B266="1",'Alpha Ejection Calcs'!AJ266,IF('Alpha Ejection Compiler'!$B266="2",'Alpha Ejection Calcs'!BG266,IF($B266="3",'Alpha Ejection Calcs'!CD266,IF($B266="4",'Alpha Ejection Calcs'!DB266,-1))))</f>
        <v>-1</v>
      </c>
      <c r="AE266">
        <f>IF($B266="1",'Alpha Ejection Calcs'!AK266,IF('Alpha Ejection Compiler'!$B266="2",'Alpha Ejection Calcs'!BH266,IF($B266="3",'Alpha Ejection Calcs'!CE266,IF($B266="4",'Alpha Ejection Calcs'!DC266,-1))))</f>
        <v>-1</v>
      </c>
      <c r="AF266">
        <f>IF($B266="1",'Alpha Ejection Calcs'!AL266,IF('Alpha Ejection Compiler'!$B266="2",'Alpha Ejection Calcs'!BI266,IF($B266="3",'Alpha Ejection Calcs'!CF266,IF($B266="4",'Alpha Ejection Calcs'!DD266,-1))))</f>
        <v>-1</v>
      </c>
    </row>
    <row r="267" spans="1:32">
      <c r="A267">
        <f>'Picking Information'!E270</f>
        <v>0</v>
      </c>
      <c r="B267" s="457">
        <f>'Picking Information'!B270</f>
        <v>0</v>
      </c>
      <c r="C267" s="457"/>
      <c r="D267">
        <f>IF($B267="1",'Alpha Ejection Calcs'!M267,IF('Alpha Ejection Compiler'!$B267="2",'Alpha Ejection Calcs'!AO267,IF($B267="3",'Alpha Ejection Calcs'!BM267,IF($B267="4",'Alpha Ejection Calcs'!CJ267,-1))))</f>
        <v>-1</v>
      </c>
      <c r="E267">
        <f>IF($B267="1",'Alpha Ejection Calcs'!S267,IF('Alpha Ejection Compiler'!$B267="2",'Alpha Ejection Calcs'!AP267,IF($B267="3",'Alpha Ejection Calcs'!BK267,IF($B267="4",'Alpha Ejection Calcs'!CH267,-1))))</f>
        <v>-1</v>
      </c>
      <c r="F267"/>
      <c r="G267" s="459">
        <f t="shared" si="16"/>
        <v>-3.2000000000000001E-12</v>
      </c>
      <c r="H267">
        <f>IF($B267="1",'Alpha Ejection Calcs'!T267,IF('Alpha Ejection Compiler'!$B267="2",'Alpha Ejection Calcs'!AQ267,IF($B267="3",'Alpha Ejection Calcs'!BN267,IF($B267="4",'Alpha Ejection Calcs'!CL267,-1))))</f>
        <v>-1</v>
      </c>
      <c r="I267">
        <f>IF($B267="1",'Alpha Ejection Calcs'!U267,IF('Alpha Ejection Compiler'!$B267="2",'Alpha Ejection Calcs'!AR267,IF($B267="3",'Alpha Ejection Calcs'!BO267,IF($B267="4",'Alpha Ejection Calcs'!CM267,-1))))</f>
        <v>-1</v>
      </c>
      <c r="J267">
        <f>IF($B267="1",'Alpha Ejection Calcs'!V267,IF('Alpha Ejection Compiler'!$B267="2",'Alpha Ejection Calcs'!AS267,IF($B267="3",'Alpha Ejection Calcs'!BP267,IF($B267="4",'Alpha Ejection Calcs'!CN267,-1))))</f>
        <v>-1</v>
      </c>
      <c r="K267">
        <f>IF($B267="1",'Alpha Ejection Calcs'!W267,IF('Alpha Ejection Compiler'!$B267="2",'Alpha Ejection Calcs'!AT267,IF($B267="3",'Alpha Ejection Calcs'!BQ267,IF($B267="4",'Alpha Ejection Calcs'!CO267,-1))))</f>
        <v>-1</v>
      </c>
      <c r="N267" s="459">
        <f t="shared" si="17"/>
        <v>-4.6500000000000006E-12</v>
      </c>
      <c r="O267">
        <f>IF($B267="1",'Alpha Ejection Calcs'!Y267,IF('Alpha Ejection Compiler'!$B267="2",'Alpha Ejection Calcs'!AV267,IF($B267="3",'Alpha Ejection Calcs'!BS267,IF($B267="4",'Alpha Ejection Calcs'!CQ267,-1))))</f>
        <v>-1</v>
      </c>
      <c r="P267">
        <f>IF($B267="1",'Alpha Ejection Calcs'!Z267,IF('Alpha Ejection Compiler'!$B267="2",'Alpha Ejection Calcs'!AW267,IF($B267="3",'Alpha Ejection Calcs'!BT267,IF($B267="4",'Alpha Ejection Calcs'!CR267,-1))))</f>
        <v>-1</v>
      </c>
      <c r="Q267">
        <f>IF($B267="1",'Alpha Ejection Calcs'!AA267,IF('Alpha Ejection Compiler'!$B267="2",'Alpha Ejection Calcs'!AX267,IF($B267="3",'Alpha Ejection Calcs'!BU267,IF($B267="4",'Alpha Ejection Calcs'!CS267,-1))))</f>
        <v>-1</v>
      </c>
      <c r="R267">
        <f>IF($B267="1",'Alpha Ejection Calcs'!AB267,IF('Alpha Ejection Compiler'!$B267="2",'Alpha Ejection Calcs'!AY267,IF($B267="3",'Alpha Ejection Calcs'!BV267,IF($B267="4",'Alpha Ejection Calcs'!CT267,-1))))</f>
        <v>-1</v>
      </c>
      <c r="U267" s="459">
        <f t="shared" si="18"/>
        <v>-3.5299999999999997E-12</v>
      </c>
      <c r="V267">
        <f>IF($B267="1",'Alpha Ejection Calcs'!AD267,IF('Alpha Ejection Compiler'!$B267="2",'Alpha Ejection Calcs'!BA267,IF($B267="3",'Alpha Ejection Calcs'!BX267,IF($B267="4",'Alpha Ejection Calcs'!CV267,-1))))</f>
        <v>-1</v>
      </c>
      <c r="W267">
        <f>IF($B267="1",'Alpha Ejection Calcs'!AE267,IF('Alpha Ejection Compiler'!$B267="2",'Alpha Ejection Calcs'!BB267,IF($B267="3",'Alpha Ejection Calcs'!BY267,IF($B267="4",'Alpha Ejection Calcs'!CW267,-1))))</f>
        <v>-1</v>
      </c>
      <c r="X267">
        <f>IF($B267="1",'Alpha Ejection Calcs'!AF267,IF('Alpha Ejection Compiler'!$B267="2",'Alpha Ejection Calcs'!BC267,IF($B267="3",'Alpha Ejection Calcs'!BZ267,IF($B267="4",'Alpha Ejection Calcs'!CX267,-1))))</f>
        <v>-1</v>
      </c>
      <c r="Y267">
        <f>IF($B267="1",'Alpha Ejection Calcs'!AG267,IF('Alpha Ejection Compiler'!$B267="2",'Alpha Ejection Calcs'!BD267,IF($B267="3",'Alpha Ejection Calcs'!CA267,IF($B267="4",'Alpha Ejection Calcs'!CY267,-1))))</f>
        <v>-1</v>
      </c>
      <c r="AB267" s="459">
        <f t="shared" si="19"/>
        <v>-4.2499999999999999E-12</v>
      </c>
      <c r="AC267">
        <f>IF($B267="1",'Alpha Ejection Calcs'!AI267,IF('Alpha Ejection Compiler'!$B267="2",'Alpha Ejection Calcs'!BF267,IF($B267="3",'Alpha Ejection Calcs'!CC267,IF($B267="4",'Alpha Ejection Calcs'!DA267,-1))))</f>
        <v>-1</v>
      </c>
      <c r="AD267">
        <f>IF($B267="1",'Alpha Ejection Calcs'!AJ267,IF('Alpha Ejection Compiler'!$B267="2",'Alpha Ejection Calcs'!BG267,IF($B267="3",'Alpha Ejection Calcs'!CD267,IF($B267="4",'Alpha Ejection Calcs'!DB267,-1))))</f>
        <v>-1</v>
      </c>
      <c r="AE267">
        <f>IF($B267="1",'Alpha Ejection Calcs'!AK267,IF('Alpha Ejection Compiler'!$B267="2",'Alpha Ejection Calcs'!BH267,IF($B267="3",'Alpha Ejection Calcs'!CE267,IF($B267="4",'Alpha Ejection Calcs'!DC267,-1))))</f>
        <v>-1</v>
      </c>
      <c r="AF267">
        <f>IF($B267="1",'Alpha Ejection Calcs'!AL267,IF('Alpha Ejection Compiler'!$B267="2",'Alpha Ejection Calcs'!BI267,IF($B267="3",'Alpha Ejection Calcs'!CF267,IF($B267="4",'Alpha Ejection Calcs'!DD267,-1))))</f>
        <v>-1</v>
      </c>
    </row>
    <row r="268" spans="1:32">
      <c r="A268">
        <f>'Picking Information'!E271</f>
        <v>0</v>
      </c>
      <c r="B268" s="457">
        <f>'Picking Information'!B271</f>
        <v>0</v>
      </c>
      <c r="C268" s="457"/>
      <c r="D268">
        <f>IF($B268="1",'Alpha Ejection Calcs'!M268,IF('Alpha Ejection Compiler'!$B268="2",'Alpha Ejection Calcs'!AO268,IF($B268="3",'Alpha Ejection Calcs'!BM268,IF($B268="4",'Alpha Ejection Calcs'!CJ268,-1))))</f>
        <v>-1</v>
      </c>
      <c r="E268">
        <f>IF($B268="1",'Alpha Ejection Calcs'!S268,IF('Alpha Ejection Compiler'!$B268="2",'Alpha Ejection Calcs'!AP268,IF($B268="3",'Alpha Ejection Calcs'!BK268,IF($B268="4",'Alpha Ejection Calcs'!CH268,-1))))</f>
        <v>-1</v>
      </c>
      <c r="F268"/>
      <c r="G268" s="459">
        <f t="shared" si="16"/>
        <v>-3.2000000000000001E-12</v>
      </c>
      <c r="H268">
        <f>IF($B268="1",'Alpha Ejection Calcs'!T268,IF('Alpha Ejection Compiler'!$B268="2",'Alpha Ejection Calcs'!AQ268,IF($B268="3",'Alpha Ejection Calcs'!BN268,IF($B268="4",'Alpha Ejection Calcs'!CL268,-1))))</f>
        <v>-1</v>
      </c>
      <c r="I268">
        <f>IF($B268="1",'Alpha Ejection Calcs'!U268,IF('Alpha Ejection Compiler'!$B268="2",'Alpha Ejection Calcs'!AR268,IF($B268="3",'Alpha Ejection Calcs'!BO268,IF($B268="4",'Alpha Ejection Calcs'!CM268,-1))))</f>
        <v>-1</v>
      </c>
      <c r="J268">
        <f>IF($B268="1",'Alpha Ejection Calcs'!V268,IF('Alpha Ejection Compiler'!$B268="2",'Alpha Ejection Calcs'!AS268,IF($B268="3",'Alpha Ejection Calcs'!BP268,IF($B268="4",'Alpha Ejection Calcs'!CN268,-1))))</f>
        <v>-1</v>
      </c>
      <c r="K268">
        <f>IF($B268="1",'Alpha Ejection Calcs'!W268,IF('Alpha Ejection Compiler'!$B268="2",'Alpha Ejection Calcs'!AT268,IF($B268="3",'Alpha Ejection Calcs'!BQ268,IF($B268="4",'Alpha Ejection Calcs'!CO268,-1))))</f>
        <v>-1</v>
      </c>
      <c r="N268" s="459">
        <f t="shared" si="17"/>
        <v>-4.6500000000000006E-12</v>
      </c>
      <c r="O268">
        <f>IF($B268="1",'Alpha Ejection Calcs'!Y268,IF('Alpha Ejection Compiler'!$B268="2",'Alpha Ejection Calcs'!AV268,IF($B268="3",'Alpha Ejection Calcs'!BS268,IF($B268="4",'Alpha Ejection Calcs'!CQ268,-1))))</f>
        <v>-1</v>
      </c>
      <c r="P268">
        <f>IF($B268="1",'Alpha Ejection Calcs'!Z268,IF('Alpha Ejection Compiler'!$B268="2",'Alpha Ejection Calcs'!AW268,IF($B268="3",'Alpha Ejection Calcs'!BT268,IF($B268="4",'Alpha Ejection Calcs'!CR268,-1))))</f>
        <v>-1</v>
      </c>
      <c r="Q268">
        <f>IF($B268="1",'Alpha Ejection Calcs'!AA268,IF('Alpha Ejection Compiler'!$B268="2",'Alpha Ejection Calcs'!AX268,IF($B268="3",'Alpha Ejection Calcs'!BU268,IF($B268="4",'Alpha Ejection Calcs'!CS268,-1))))</f>
        <v>-1</v>
      </c>
      <c r="R268">
        <f>IF($B268="1",'Alpha Ejection Calcs'!AB268,IF('Alpha Ejection Compiler'!$B268="2",'Alpha Ejection Calcs'!AY268,IF($B268="3",'Alpha Ejection Calcs'!BV268,IF($B268="4",'Alpha Ejection Calcs'!CT268,-1))))</f>
        <v>-1</v>
      </c>
      <c r="U268" s="459">
        <f t="shared" si="18"/>
        <v>-3.5299999999999997E-12</v>
      </c>
      <c r="V268">
        <f>IF($B268="1",'Alpha Ejection Calcs'!AD268,IF('Alpha Ejection Compiler'!$B268="2",'Alpha Ejection Calcs'!BA268,IF($B268="3",'Alpha Ejection Calcs'!BX268,IF($B268="4",'Alpha Ejection Calcs'!CV268,-1))))</f>
        <v>-1</v>
      </c>
      <c r="W268">
        <f>IF($B268="1",'Alpha Ejection Calcs'!AE268,IF('Alpha Ejection Compiler'!$B268="2",'Alpha Ejection Calcs'!BB268,IF($B268="3",'Alpha Ejection Calcs'!BY268,IF($B268="4",'Alpha Ejection Calcs'!CW268,-1))))</f>
        <v>-1</v>
      </c>
      <c r="X268">
        <f>IF($B268="1",'Alpha Ejection Calcs'!AF268,IF('Alpha Ejection Compiler'!$B268="2",'Alpha Ejection Calcs'!BC268,IF($B268="3",'Alpha Ejection Calcs'!BZ268,IF($B268="4",'Alpha Ejection Calcs'!CX268,-1))))</f>
        <v>-1</v>
      </c>
      <c r="Y268">
        <f>IF($B268="1",'Alpha Ejection Calcs'!AG268,IF('Alpha Ejection Compiler'!$B268="2",'Alpha Ejection Calcs'!BD268,IF($B268="3",'Alpha Ejection Calcs'!CA268,IF($B268="4",'Alpha Ejection Calcs'!CY268,-1))))</f>
        <v>-1</v>
      </c>
      <c r="AB268" s="459">
        <f t="shared" si="19"/>
        <v>-4.2499999999999999E-12</v>
      </c>
      <c r="AC268">
        <f>IF($B268="1",'Alpha Ejection Calcs'!AI268,IF('Alpha Ejection Compiler'!$B268="2",'Alpha Ejection Calcs'!BF268,IF($B268="3",'Alpha Ejection Calcs'!CC268,IF($B268="4",'Alpha Ejection Calcs'!DA268,-1))))</f>
        <v>-1</v>
      </c>
      <c r="AD268">
        <f>IF($B268="1",'Alpha Ejection Calcs'!AJ268,IF('Alpha Ejection Compiler'!$B268="2",'Alpha Ejection Calcs'!BG268,IF($B268="3",'Alpha Ejection Calcs'!CD268,IF($B268="4",'Alpha Ejection Calcs'!DB268,-1))))</f>
        <v>-1</v>
      </c>
      <c r="AE268">
        <f>IF($B268="1",'Alpha Ejection Calcs'!AK268,IF('Alpha Ejection Compiler'!$B268="2",'Alpha Ejection Calcs'!BH268,IF($B268="3",'Alpha Ejection Calcs'!CE268,IF($B268="4",'Alpha Ejection Calcs'!DC268,-1))))</f>
        <v>-1</v>
      </c>
      <c r="AF268">
        <f>IF($B268="1",'Alpha Ejection Calcs'!AL268,IF('Alpha Ejection Compiler'!$B268="2",'Alpha Ejection Calcs'!BI268,IF($B268="3",'Alpha Ejection Calcs'!CF268,IF($B268="4",'Alpha Ejection Calcs'!DD268,-1))))</f>
        <v>-1</v>
      </c>
    </row>
    <row r="269" spans="1:32">
      <c r="A269">
        <f>'Picking Information'!E272</f>
        <v>0</v>
      </c>
      <c r="B269" s="457">
        <f>'Picking Information'!B272</f>
        <v>0</v>
      </c>
      <c r="C269" s="457"/>
      <c r="D269">
        <f>IF($B269="1",'Alpha Ejection Calcs'!M269,IF('Alpha Ejection Compiler'!$B269="2",'Alpha Ejection Calcs'!AO269,IF($B269="3",'Alpha Ejection Calcs'!BM269,IF($B269="4",'Alpha Ejection Calcs'!CJ269,-1))))</f>
        <v>-1</v>
      </c>
      <c r="E269">
        <f>IF($B269="1",'Alpha Ejection Calcs'!S269,IF('Alpha Ejection Compiler'!$B269="2",'Alpha Ejection Calcs'!AP269,IF($B269="3",'Alpha Ejection Calcs'!BK269,IF($B269="4",'Alpha Ejection Calcs'!CH269,-1))))</f>
        <v>-1</v>
      </c>
      <c r="F269"/>
      <c r="G269" s="459">
        <f t="shared" si="16"/>
        <v>-3.2000000000000001E-12</v>
      </c>
      <c r="H269">
        <f>IF($B269="1",'Alpha Ejection Calcs'!T269,IF('Alpha Ejection Compiler'!$B269="2",'Alpha Ejection Calcs'!AQ269,IF($B269="3",'Alpha Ejection Calcs'!BN269,IF($B269="4",'Alpha Ejection Calcs'!CL269,-1))))</f>
        <v>-1</v>
      </c>
      <c r="I269">
        <f>IF($B269="1",'Alpha Ejection Calcs'!U269,IF('Alpha Ejection Compiler'!$B269="2",'Alpha Ejection Calcs'!AR269,IF($B269="3",'Alpha Ejection Calcs'!BO269,IF($B269="4",'Alpha Ejection Calcs'!CM269,-1))))</f>
        <v>-1</v>
      </c>
      <c r="J269">
        <f>IF($B269="1",'Alpha Ejection Calcs'!V269,IF('Alpha Ejection Compiler'!$B269="2",'Alpha Ejection Calcs'!AS269,IF($B269="3",'Alpha Ejection Calcs'!BP269,IF($B269="4",'Alpha Ejection Calcs'!CN269,-1))))</f>
        <v>-1</v>
      </c>
      <c r="K269">
        <f>IF($B269="1",'Alpha Ejection Calcs'!W269,IF('Alpha Ejection Compiler'!$B269="2",'Alpha Ejection Calcs'!AT269,IF($B269="3",'Alpha Ejection Calcs'!BQ269,IF($B269="4",'Alpha Ejection Calcs'!CO269,-1))))</f>
        <v>-1</v>
      </c>
      <c r="N269" s="459">
        <f t="shared" si="17"/>
        <v>-4.6500000000000006E-12</v>
      </c>
      <c r="O269">
        <f>IF($B269="1",'Alpha Ejection Calcs'!Y269,IF('Alpha Ejection Compiler'!$B269="2",'Alpha Ejection Calcs'!AV269,IF($B269="3",'Alpha Ejection Calcs'!BS269,IF($B269="4",'Alpha Ejection Calcs'!CQ269,-1))))</f>
        <v>-1</v>
      </c>
      <c r="P269">
        <f>IF($B269="1",'Alpha Ejection Calcs'!Z269,IF('Alpha Ejection Compiler'!$B269="2",'Alpha Ejection Calcs'!AW269,IF($B269="3",'Alpha Ejection Calcs'!BT269,IF($B269="4",'Alpha Ejection Calcs'!CR269,-1))))</f>
        <v>-1</v>
      </c>
      <c r="Q269">
        <f>IF($B269="1",'Alpha Ejection Calcs'!AA269,IF('Alpha Ejection Compiler'!$B269="2",'Alpha Ejection Calcs'!AX269,IF($B269="3",'Alpha Ejection Calcs'!BU269,IF($B269="4",'Alpha Ejection Calcs'!CS269,-1))))</f>
        <v>-1</v>
      </c>
      <c r="R269">
        <f>IF($B269="1",'Alpha Ejection Calcs'!AB269,IF('Alpha Ejection Compiler'!$B269="2",'Alpha Ejection Calcs'!AY269,IF($B269="3",'Alpha Ejection Calcs'!BV269,IF($B269="4",'Alpha Ejection Calcs'!CT269,-1))))</f>
        <v>-1</v>
      </c>
      <c r="U269" s="459">
        <f t="shared" si="18"/>
        <v>-3.5299999999999997E-12</v>
      </c>
      <c r="V269">
        <f>IF($B269="1",'Alpha Ejection Calcs'!AD269,IF('Alpha Ejection Compiler'!$B269="2",'Alpha Ejection Calcs'!BA269,IF($B269="3",'Alpha Ejection Calcs'!BX269,IF($B269="4",'Alpha Ejection Calcs'!CV269,-1))))</f>
        <v>-1</v>
      </c>
      <c r="W269">
        <f>IF($B269="1",'Alpha Ejection Calcs'!AE269,IF('Alpha Ejection Compiler'!$B269="2",'Alpha Ejection Calcs'!BB269,IF($B269="3",'Alpha Ejection Calcs'!BY269,IF($B269="4",'Alpha Ejection Calcs'!CW269,-1))))</f>
        <v>-1</v>
      </c>
      <c r="X269">
        <f>IF($B269="1",'Alpha Ejection Calcs'!AF269,IF('Alpha Ejection Compiler'!$B269="2",'Alpha Ejection Calcs'!BC269,IF($B269="3",'Alpha Ejection Calcs'!BZ269,IF($B269="4",'Alpha Ejection Calcs'!CX269,-1))))</f>
        <v>-1</v>
      </c>
      <c r="Y269">
        <f>IF($B269="1",'Alpha Ejection Calcs'!AG269,IF('Alpha Ejection Compiler'!$B269="2",'Alpha Ejection Calcs'!BD269,IF($B269="3",'Alpha Ejection Calcs'!CA269,IF($B269="4",'Alpha Ejection Calcs'!CY269,-1))))</f>
        <v>-1</v>
      </c>
      <c r="AB269" s="459">
        <f t="shared" si="19"/>
        <v>-4.2499999999999999E-12</v>
      </c>
      <c r="AC269">
        <f>IF($B269="1",'Alpha Ejection Calcs'!AI269,IF('Alpha Ejection Compiler'!$B269="2",'Alpha Ejection Calcs'!BF269,IF($B269="3",'Alpha Ejection Calcs'!CC269,IF($B269="4",'Alpha Ejection Calcs'!DA269,-1))))</f>
        <v>-1</v>
      </c>
      <c r="AD269">
        <f>IF($B269="1",'Alpha Ejection Calcs'!AJ269,IF('Alpha Ejection Compiler'!$B269="2",'Alpha Ejection Calcs'!BG269,IF($B269="3",'Alpha Ejection Calcs'!CD269,IF($B269="4",'Alpha Ejection Calcs'!DB269,-1))))</f>
        <v>-1</v>
      </c>
      <c r="AE269">
        <f>IF($B269="1",'Alpha Ejection Calcs'!AK269,IF('Alpha Ejection Compiler'!$B269="2",'Alpha Ejection Calcs'!BH269,IF($B269="3",'Alpha Ejection Calcs'!CE269,IF($B269="4",'Alpha Ejection Calcs'!DC269,-1))))</f>
        <v>-1</v>
      </c>
      <c r="AF269">
        <f>IF($B269="1",'Alpha Ejection Calcs'!AL269,IF('Alpha Ejection Compiler'!$B269="2",'Alpha Ejection Calcs'!BI269,IF($B269="3",'Alpha Ejection Calcs'!CF269,IF($B269="4",'Alpha Ejection Calcs'!DD269,-1))))</f>
        <v>-1</v>
      </c>
    </row>
    <row r="270" spans="1:32">
      <c r="A270">
        <f>'Picking Information'!E273</f>
        <v>0</v>
      </c>
      <c r="B270" s="457">
        <f>'Picking Information'!B273</f>
        <v>0</v>
      </c>
      <c r="C270" s="457"/>
      <c r="D270">
        <f>IF($B270="1",'Alpha Ejection Calcs'!M270,IF('Alpha Ejection Compiler'!$B270="2",'Alpha Ejection Calcs'!AO270,IF($B270="3",'Alpha Ejection Calcs'!BM270,IF($B270="4",'Alpha Ejection Calcs'!CJ270,-1))))</f>
        <v>-1</v>
      </c>
      <c r="E270">
        <f>IF($B270="1",'Alpha Ejection Calcs'!S270,IF('Alpha Ejection Compiler'!$B270="2",'Alpha Ejection Calcs'!AP270,IF($B270="3",'Alpha Ejection Calcs'!BK270,IF($B270="4",'Alpha Ejection Calcs'!CH270,-1))))</f>
        <v>-1</v>
      </c>
      <c r="F270"/>
      <c r="G270" s="459">
        <f t="shared" si="16"/>
        <v>-3.2000000000000001E-12</v>
      </c>
      <c r="H270">
        <f>IF($B270="1",'Alpha Ejection Calcs'!T270,IF('Alpha Ejection Compiler'!$B270="2",'Alpha Ejection Calcs'!AQ270,IF($B270="3",'Alpha Ejection Calcs'!BN270,IF($B270="4",'Alpha Ejection Calcs'!CL270,-1))))</f>
        <v>-1</v>
      </c>
      <c r="I270">
        <f>IF($B270="1",'Alpha Ejection Calcs'!U270,IF('Alpha Ejection Compiler'!$B270="2",'Alpha Ejection Calcs'!AR270,IF($B270="3",'Alpha Ejection Calcs'!BO270,IF($B270="4",'Alpha Ejection Calcs'!CM270,-1))))</f>
        <v>-1</v>
      </c>
      <c r="J270">
        <f>IF($B270="1",'Alpha Ejection Calcs'!V270,IF('Alpha Ejection Compiler'!$B270="2",'Alpha Ejection Calcs'!AS270,IF($B270="3",'Alpha Ejection Calcs'!BP270,IF($B270="4",'Alpha Ejection Calcs'!CN270,-1))))</f>
        <v>-1</v>
      </c>
      <c r="K270">
        <f>IF($B270="1",'Alpha Ejection Calcs'!W270,IF('Alpha Ejection Compiler'!$B270="2",'Alpha Ejection Calcs'!AT270,IF($B270="3",'Alpha Ejection Calcs'!BQ270,IF($B270="4",'Alpha Ejection Calcs'!CO270,-1))))</f>
        <v>-1</v>
      </c>
      <c r="N270" s="459">
        <f t="shared" si="17"/>
        <v>-4.6500000000000006E-12</v>
      </c>
      <c r="O270">
        <f>IF($B270="1",'Alpha Ejection Calcs'!Y270,IF('Alpha Ejection Compiler'!$B270="2",'Alpha Ejection Calcs'!AV270,IF($B270="3",'Alpha Ejection Calcs'!BS270,IF($B270="4",'Alpha Ejection Calcs'!CQ270,-1))))</f>
        <v>-1</v>
      </c>
      <c r="P270">
        <f>IF($B270="1",'Alpha Ejection Calcs'!Z270,IF('Alpha Ejection Compiler'!$B270="2",'Alpha Ejection Calcs'!AW270,IF($B270="3",'Alpha Ejection Calcs'!BT270,IF($B270="4",'Alpha Ejection Calcs'!CR270,-1))))</f>
        <v>-1</v>
      </c>
      <c r="Q270">
        <f>IF($B270="1",'Alpha Ejection Calcs'!AA270,IF('Alpha Ejection Compiler'!$B270="2",'Alpha Ejection Calcs'!AX270,IF($B270="3",'Alpha Ejection Calcs'!BU270,IF($B270="4",'Alpha Ejection Calcs'!CS270,-1))))</f>
        <v>-1</v>
      </c>
      <c r="R270">
        <f>IF($B270="1",'Alpha Ejection Calcs'!AB270,IF('Alpha Ejection Compiler'!$B270="2",'Alpha Ejection Calcs'!AY270,IF($B270="3",'Alpha Ejection Calcs'!BV270,IF($B270="4",'Alpha Ejection Calcs'!CT270,-1))))</f>
        <v>-1</v>
      </c>
      <c r="U270" s="459">
        <f t="shared" si="18"/>
        <v>-3.5299999999999997E-12</v>
      </c>
      <c r="V270">
        <f>IF($B270="1",'Alpha Ejection Calcs'!AD270,IF('Alpha Ejection Compiler'!$B270="2",'Alpha Ejection Calcs'!BA270,IF($B270="3",'Alpha Ejection Calcs'!BX270,IF($B270="4",'Alpha Ejection Calcs'!CV270,-1))))</f>
        <v>-1</v>
      </c>
      <c r="W270">
        <f>IF($B270="1",'Alpha Ejection Calcs'!AE270,IF('Alpha Ejection Compiler'!$B270="2",'Alpha Ejection Calcs'!BB270,IF($B270="3",'Alpha Ejection Calcs'!BY270,IF($B270="4",'Alpha Ejection Calcs'!CW270,-1))))</f>
        <v>-1</v>
      </c>
      <c r="X270">
        <f>IF($B270="1",'Alpha Ejection Calcs'!AF270,IF('Alpha Ejection Compiler'!$B270="2",'Alpha Ejection Calcs'!BC270,IF($B270="3",'Alpha Ejection Calcs'!BZ270,IF($B270="4",'Alpha Ejection Calcs'!CX270,-1))))</f>
        <v>-1</v>
      </c>
      <c r="Y270">
        <f>IF($B270="1",'Alpha Ejection Calcs'!AG270,IF('Alpha Ejection Compiler'!$B270="2",'Alpha Ejection Calcs'!BD270,IF($B270="3",'Alpha Ejection Calcs'!CA270,IF($B270="4",'Alpha Ejection Calcs'!CY270,-1))))</f>
        <v>-1</v>
      </c>
      <c r="AB270" s="459">
        <f t="shared" si="19"/>
        <v>-4.2499999999999999E-12</v>
      </c>
      <c r="AC270">
        <f>IF($B270="1",'Alpha Ejection Calcs'!AI270,IF('Alpha Ejection Compiler'!$B270="2",'Alpha Ejection Calcs'!BF270,IF($B270="3",'Alpha Ejection Calcs'!CC270,IF($B270="4",'Alpha Ejection Calcs'!DA270,-1))))</f>
        <v>-1</v>
      </c>
      <c r="AD270">
        <f>IF($B270="1",'Alpha Ejection Calcs'!AJ270,IF('Alpha Ejection Compiler'!$B270="2",'Alpha Ejection Calcs'!BG270,IF($B270="3",'Alpha Ejection Calcs'!CD270,IF($B270="4",'Alpha Ejection Calcs'!DB270,-1))))</f>
        <v>-1</v>
      </c>
      <c r="AE270">
        <f>IF($B270="1",'Alpha Ejection Calcs'!AK270,IF('Alpha Ejection Compiler'!$B270="2",'Alpha Ejection Calcs'!BH270,IF($B270="3",'Alpha Ejection Calcs'!CE270,IF($B270="4",'Alpha Ejection Calcs'!DC270,-1))))</f>
        <v>-1</v>
      </c>
      <c r="AF270">
        <f>IF($B270="1",'Alpha Ejection Calcs'!AL270,IF('Alpha Ejection Compiler'!$B270="2",'Alpha Ejection Calcs'!BI270,IF($B270="3",'Alpha Ejection Calcs'!CF270,IF($B270="4",'Alpha Ejection Calcs'!DD270,-1))))</f>
        <v>-1</v>
      </c>
    </row>
    <row r="271" spans="1:32">
      <c r="A271">
        <f>'Picking Information'!E274</f>
        <v>0</v>
      </c>
      <c r="B271" s="457">
        <f>'Picking Information'!B274</f>
        <v>0</v>
      </c>
      <c r="C271" s="457"/>
      <c r="D271">
        <f>IF($B271="1",'Alpha Ejection Calcs'!M271,IF('Alpha Ejection Compiler'!$B271="2",'Alpha Ejection Calcs'!AO271,IF($B271="3",'Alpha Ejection Calcs'!BM271,IF($B271="4",'Alpha Ejection Calcs'!CJ271,-1))))</f>
        <v>-1</v>
      </c>
      <c r="E271">
        <f>IF($B271="1",'Alpha Ejection Calcs'!S271,IF('Alpha Ejection Compiler'!$B271="2",'Alpha Ejection Calcs'!AP271,IF($B271="3",'Alpha Ejection Calcs'!BK271,IF($B271="4",'Alpha Ejection Calcs'!CH271,-1))))</f>
        <v>-1</v>
      </c>
      <c r="F271"/>
      <c r="G271" s="459">
        <f t="shared" si="16"/>
        <v>-3.2000000000000001E-12</v>
      </c>
      <c r="H271">
        <f>IF($B271="1",'Alpha Ejection Calcs'!T271,IF('Alpha Ejection Compiler'!$B271="2",'Alpha Ejection Calcs'!AQ271,IF($B271="3",'Alpha Ejection Calcs'!BN271,IF($B271="4",'Alpha Ejection Calcs'!CL271,-1))))</f>
        <v>-1</v>
      </c>
      <c r="I271">
        <f>IF($B271="1",'Alpha Ejection Calcs'!U271,IF('Alpha Ejection Compiler'!$B271="2",'Alpha Ejection Calcs'!AR271,IF($B271="3",'Alpha Ejection Calcs'!BO271,IF($B271="4",'Alpha Ejection Calcs'!CM271,-1))))</f>
        <v>-1</v>
      </c>
      <c r="J271">
        <f>IF($B271="1",'Alpha Ejection Calcs'!V271,IF('Alpha Ejection Compiler'!$B271="2",'Alpha Ejection Calcs'!AS271,IF($B271="3",'Alpha Ejection Calcs'!BP271,IF($B271="4",'Alpha Ejection Calcs'!CN271,-1))))</f>
        <v>-1</v>
      </c>
      <c r="K271">
        <f>IF($B271="1",'Alpha Ejection Calcs'!W271,IF('Alpha Ejection Compiler'!$B271="2",'Alpha Ejection Calcs'!AT271,IF($B271="3",'Alpha Ejection Calcs'!BQ271,IF($B271="4",'Alpha Ejection Calcs'!CO271,-1))))</f>
        <v>-1</v>
      </c>
      <c r="N271" s="459">
        <f t="shared" si="17"/>
        <v>-4.6500000000000006E-12</v>
      </c>
      <c r="O271">
        <f>IF($B271="1",'Alpha Ejection Calcs'!Y271,IF('Alpha Ejection Compiler'!$B271="2",'Alpha Ejection Calcs'!AV271,IF($B271="3",'Alpha Ejection Calcs'!BS271,IF($B271="4",'Alpha Ejection Calcs'!CQ271,-1))))</f>
        <v>-1</v>
      </c>
      <c r="P271">
        <f>IF($B271="1",'Alpha Ejection Calcs'!Z271,IF('Alpha Ejection Compiler'!$B271="2",'Alpha Ejection Calcs'!AW271,IF($B271="3",'Alpha Ejection Calcs'!BT271,IF($B271="4",'Alpha Ejection Calcs'!CR271,-1))))</f>
        <v>-1</v>
      </c>
      <c r="Q271">
        <f>IF($B271="1",'Alpha Ejection Calcs'!AA271,IF('Alpha Ejection Compiler'!$B271="2",'Alpha Ejection Calcs'!AX271,IF($B271="3",'Alpha Ejection Calcs'!BU271,IF($B271="4",'Alpha Ejection Calcs'!CS271,-1))))</f>
        <v>-1</v>
      </c>
      <c r="R271">
        <f>IF($B271="1",'Alpha Ejection Calcs'!AB271,IF('Alpha Ejection Compiler'!$B271="2",'Alpha Ejection Calcs'!AY271,IF($B271="3",'Alpha Ejection Calcs'!BV271,IF($B271="4",'Alpha Ejection Calcs'!CT271,-1))))</f>
        <v>-1</v>
      </c>
      <c r="U271" s="459">
        <f t="shared" si="18"/>
        <v>-3.5299999999999997E-12</v>
      </c>
      <c r="V271">
        <f>IF($B271="1",'Alpha Ejection Calcs'!AD271,IF('Alpha Ejection Compiler'!$B271="2",'Alpha Ejection Calcs'!BA271,IF($B271="3",'Alpha Ejection Calcs'!BX271,IF($B271="4",'Alpha Ejection Calcs'!CV271,-1))))</f>
        <v>-1</v>
      </c>
      <c r="W271">
        <f>IF($B271="1",'Alpha Ejection Calcs'!AE271,IF('Alpha Ejection Compiler'!$B271="2",'Alpha Ejection Calcs'!BB271,IF($B271="3",'Alpha Ejection Calcs'!BY271,IF($B271="4",'Alpha Ejection Calcs'!CW271,-1))))</f>
        <v>-1</v>
      </c>
      <c r="X271">
        <f>IF($B271="1",'Alpha Ejection Calcs'!AF271,IF('Alpha Ejection Compiler'!$B271="2",'Alpha Ejection Calcs'!BC271,IF($B271="3",'Alpha Ejection Calcs'!BZ271,IF($B271="4",'Alpha Ejection Calcs'!CX271,-1))))</f>
        <v>-1</v>
      </c>
      <c r="Y271">
        <f>IF($B271="1",'Alpha Ejection Calcs'!AG271,IF('Alpha Ejection Compiler'!$B271="2",'Alpha Ejection Calcs'!BD271,IF($B271="3",'Alpha Ejection Calcs'!CA271,IF($B271="4",'Alpha Ejection Calcs'!CY271,-1))))</f>
        <v>-1</v>
      </c>
      <c r="AB271" s="459">
        <f t="shared" si="19"/>
        <v>-4.2499999999999999E-12</v>
      </c>
      <c r="AC271">
        <f>IF($B271="1",'Alpha Ejection Calcs'!AI271,IF('Alpha Ejection Compiler'!$B271="2",'Alpha Ejection Calcs'!BF271,IF($B271="3",'Alpha Ejection Calcs'!CC271,IF($B271="4",'Alpha Ejection Calcs'!DA271,-1))))</f>
        <v>-1</v>
      </c>
      <c r="AD271">
        <f>IF($B271="1",'Alpha Ejection Calcs'!AJ271,IF('Alpha Ejection Compiler'!$B271="2",'Alpha Ejection Calcs'!BG271,IF($B271="3",'Alpha Ejection Calcs'!CD271,IF($B271="4",'Alpha Ejection Calcs'!DB271,-1))))</f>
        <v>-1</v>
      </c>
      <c r="AE271">
        <f>IF($B271="1",'Alpha Ejection Calcs'!AK271,IF('Alpha Ejection Compiler'!$B271="2",'Alpha Ejection Calcs'!BH271,IF($B271="3",'Alpha Ejection Calcs'!CE271,IF($B271="4",'Alpha Ejection Calcs'!DC271,-1))))</f>
        <v>-1</v>
      </c>
      <c r="AF271">
        <f>IF($B271="1",'Alpha Ejection Calcs'!AL271,IF('Alpha Ejection Compiler'!$B271="2",'Alpha Ejection Calcs'!BI271,IF($B271="3",'Alpha Ejection Calcs'!CF271,IF($B271="4",'Alpha Ejection Calcs'!DD271,-1))))</f>
        <v>-1</v>
      </c>
    </row>
    <row r="272" spans="1:32">
      <c r="A272">
        <f>'Picking Information'!E275</f>
        <v>0</v>
      </c>
      <c r="B272" s="457">
        <f>'Picking Information'!B275</f>
        <v>0</v>
      </c>
      <c r="C272" s="457"/>
      <c r="D272">
        <f>IF($B272="1",'Alpha Ejection Calcs'!M272,IF('Alpha Ejection Compiler'!$B272="2",'Alpha Ejection Calcs'!AO272,IF($B272="3",'Alpha Ejection Calcs'!BM272,IF($B272="4",'Alpha Ejection Calcs'!CJ272,-1))))</f>
        <v>-1</v>
      </c>
      <c r="E272">
        <f>IF($B272="1",'Alpha Ejection Calcs'!S272,IF('Alpha Ejection Compiler'!$B272="2",'Alpha Ejection Calcs'!AP272,IF($B272="3",'Alpha Ejection Calcs'!BK272,IF($B272="4",'Alpha Ejection Calcs'!CH272,-1))))</f>
        <v>-1</v>
      </c>
      <c r="F272"/>
      <c r="G272" s="459">
        <f t="shared" si="16"/>
        <v>-3.2000000000000001E-12</v>
      </c>
      <c r="H272">
        <f>IF($B272="1",'Alpha Ejection Calcs'!T272,IF('Alpha Ejection Compiler'!$B272="2",'Alpha Ejection Calcs'!AQ272,IF($B272="3",'Alpha Ejection Calcs'!BN272,IF($B272="4",'Alpha Ejection Calcs'!CL272,-1))))</f>
        <v>-1</v>
      </c>
      <c r="I272">
        <f>IF($B272="1",'Alpha Ejection Calcs'!U272,IF('Alpha Ejection Compiler'!$B272="2",'Alpha Ejection Calcs'!AR272,IF($B272="3",'Alpha Ejection Calcs'!BO272,IF($B272="4",'Alpha Ejection Calcs'!CM272,-1))))</f>
        <v>-1</v>
      </c>
      <c r="J272">
        <f>IF($B272="1",'Alpha Ejection Calcs'!V272,IF('Alpha Ejection Compiler'!$B272="2",'Alpha Ejection Calcs'!AS272,IF($B272="3",'Alpha Ejection Calcs'!BP272,IF($B272="4",'Alpha Ejection Calcs'!CN272,-1))))</f>
        <v>-1</v>
      </c>
      <c r="K272">
        <f>IF($B272="1",'Alpha Ejection Calcs'!W272,IF('Alpha Ejection Compiler'!$B272="2",'Alpha Ejection Calcs'!AT272,IF($B272="3",'Alpha Ejection Calcs'!BQ272,IF($B272="4",'Alpha Ejection Calcs'!CO272,-1))))</f>
        <v>-1</v>
      </c>
      <c r="N272" s="459">
        <f t="shared" si="17"/>
        <v>-4.6500000000000006E-12</v>
      </c>
      <c r="O272">
        <f>IF($B272="1",'Alpha Ejection Calcs'!Y272,IF('Alpha Ejection Compiler'!$B272="2",'Alpha Ejection Calcs'!AV272,IF($B272="3",'Alpha Ejection Calcs'!BS272,IF($B272="4",'Alpha Ejection Calcs'!CQ272,-1))))</f>
        <v>-1</v>
      </c>
      <c r="P272">
        <f>IF($B272="1",'Alpha Ejection Calcs'!Z272,IF('Alpha Ejection Compiler'!$B272="2",'Alpha Ejection Calcs'!AW272,IF($B272="3",'Alpha Ejection Calcs'!BT272,IF($B272="4",'Alpha Ejection Calcs'!CR272,-1))))</f>
        <v>-1</v>
      </c>
      <c r="Q272">
        <f>IF($B272="1",'Alpha Ejection Calcs'!AA272,IF('Alpha Ejection Compiler'!$B272="2",'Alpha Ejection Calcs'!AX272,IF($B272="3",'Alpha Ejection Calcs'!BU272,IF($B272="4",'Alpha Ejection Calcs'!CS272,-1))))</f>
        <v>-1</v>
      </c>
      <c r="R272">
        <f>IF($B272="1",'Alpha Ejection Calcs'!AB272,IF('Alpha Ejection Compiler'!$B272="2",'Alpha Ejection Calcs'!AY272,IF($B272="3",'Alpha Ejection Calcs'!BV272,IF($B272="4",'Alpha Ejection Calcs'!CT272,-1))))</f>
        <v>-1</v>
      </c>
      <c r="U272" s="459">
        <f t="shared" si="18"/>
        <v>-3.5299999999999997E-12</v>
      </c>
      <c r="V272">
        <f>IF($B272="1",'Alpha Ejection Calcs'!AD272,IF('Alpha Ejection Compiler'!$B272="2",'Alpha Ejection Calcs'!BA272,IF($B272="3",'Alpha Ejection Calcs'!BX272,IF($B272="4",'Alpha Ejection Calcs'!CV272,-1))))</f>
        <v>-1</v>
      </c>
      <c r="W272">
        <f>IF($B272="1",'Alpha Ejection Calcs'!AE272,IF('Alpha Ejection Compiler'!$B272="2",'Alpha Ejection Calcs'!BB272,IF($B272="3",'Alpha Ejection Calcs'!BY272,IF($B272="4",'Alpha Ejection Calcs'!CW272,-1))))</f>
        <v>-1</v>
      </c>
      <c r="X272">
        <f>IF($B272="1",'Alpha Ejection Calcs'!AF272,IF('Alpha Ejection Compiler'!$B272="2",'Alpha Ejection Calcs'!BC272,IF($B272="3",'Alpha Ejection Calcs'!BZ272,IF($B272="4",'Alpha Ejection Calcs'!CX272,-1))))</f>
        <v>-1</v>
      </c>
      <c r="Y272">
        <f>IF($B272="1",'Alpha Ejection Calcs'!AG272,IF('Alpha Ejection Compiler'!$B272="2",'Alpha Ejection Calcs'!BD272,IF($B272="3",'Alpha Ejection Calcs'!CA272,IF($B272="4",'Alpha Ejection Calcs'!CY272,-1))))</f>
        <v>-1</v>
      </c>
      <c r="AB272" s="459">
        <f t="shared" si="19"/>
        <v>-4.2499999999999999E-12</v>
      </c>
      <c r="AC272">
        <f>IF($B272="1",'Alpha Ejection Calcs'!AI272,IF('Alpha Ejection Compiler'!$B272="2",'Alpha Ejection Calcs'!BF272,IF($B272="3",'Alpha Ejection Calcs'!CC272,IF($B272="4",'Alpha Ejection Calcs'!DA272,-1))))</f>
        <v>-1</v>
      </c>
      <c r="AD272">
        <f>IF($B272="1",'Alpha Ejection Calcs'!AJ272,IF('Alpha Ejection Compiler'!$B272="2",'Alpha Ejection Calcs'!BG272,IF($B272="3",'Alpha Ejection Calcs'!CD272,IF($B272="4",'Alpha Ejection Calcs'!DB272,-1))))</f>
        <v>-1</v>
      </c>
      <c r="AE272">
        <f>IF($B272="1",'Alpha Ejection Calcs'!AK272,IF('Alpha Ejection Compiler'!$B272="2",'Alpha Ejection Calcs'!BH272,IF($B272="3",'Alpha Ejection Calcs'!CE272,IF($B272="4",'Alpha Ejection Calcs'!DC272,-1))))</f>
        <v>-1</v>
      </c>
      <c r="AF272">
        <f>IF($B272="1",'Alpha Ejection Calcs'!AL272,IF('Alpha Ejection Compiler'!$B272="2",'Alpha Ejection Calcs'!BI272,IF($B272="3",'Alpha Ejection Calcs'!CF272,IF($B272="4",'Alpha Ejection Calcs'!DD272,-1))))</f>
        <v>-1</v>
      </c>
    </row>
    <row r="273" spans="1:32">
      <c r="A273">
        <f>'Picking Information'!E276</f>
        <v>0</v>
      </c>
      <c r="B273" s="457">
        <f>'Picking Information'!B276</f>
        <v>0</v>
      </c>
      <c r="C273" s="457"/>
      <c r="D273">
        <f>IF($B273="1",'Alpha Ejection Calcs'!M273,IF('Alpha Ejection Compiler'!$B273="2",'Alpha Ejection Calcs'!AO273,IF($B273="3",'Alpha Ejection Calcs'!BM273,IF($B273="4",'Alpha Ejection Calcs'!CJ273,-1))))</f>
        <v>-1</v>
      </c>
      <c r="E273">
        <f>IF($B273="1",'Alpha Ejection Calcs'!S273,IF('Alpha Ejection Compiler'!$B273="2",'Alpha Ejection Calcs'!AP273,IF($B273="3",'Alpha Ejection Calcs'!BK273,IF($B273="4",'Alpha Ejection Calcs'!CH273,-1))))</f>
        <v>-1</v>
      </c>
      <c r="F273"/>
      <c r="G273" s="459">
        <f t="shared" si="16"/>
        <v>-3.2000000000000001E-12</v>
      </c>
      <c r="H273">
        <f>IF($B273="1",'Alpha Ejection Calcs'!T273,IF('Alpha Ejection Compiler'!$B273="2",'Alpha Ejection Calcs'!AQ273,IF($B273="3",'Alpha Ejection Calcs'!BN273,IF($B273="4",'Alpha Ejection Calcs'!CL273,-1))))</f>
        <v>-1</v>
      </c>
      <c r="I273">
        <f>IF($B273="1",'Alpha Ejection Calcs'!U273,IF('Alpha Ejection Compiler'!$B273="2",'Alpha Ejection Calcs'!AR273,IF($B273="3",'Alpha Ejection Calcs'!BO273,IF($B273="4",'Alpha Ejection Calcs'!CM273,-1))))</f>
        <v>-1</v>
      </c>
      <c r="J273">
        <f>IF($B273="1",'Alpha Ejection Calcs'!V273,IF('Alpha Ejection Compiler'!$B273="2",'Alpha Ejection Calcs'!AS273,IF($B273="3",'Alpha Ejection Calcs'!BP273,IF($B273="4",'Alpha Ejection Calcs'!CN273,-1))))</f>
        <v>-1</v>
      </c>
      <c r="K273">
        <f>IF($B273="1",'Alpha Ejection Calcs'!W273,IF('Alpha Ejection Compiler'!$B273="2",'Alpha Ejection Calcs'!AT273,IF($B273="3",'Alpha Ejection Calcs'!BQ273,IF($B273="4",'Alpha Ejection Calcs'!CO273,-1))))</f>
        <v>-1</v>
      </c>
      <c r="N273" s="459">
        <f t="shared" si="17"/>
        <v>-4.6500000000000006E-12</v>
      </c>
      <c r="O273">
        <f>IF($B273="1",'Alpha Ejection Calcs'!Y273,IF('Alpha Ejection Compiler'!$B273="2",'Alpha Ejection Calcs'!AV273,IF($B273="3",'Alpha Ejection Calcs'!BS273,IF($B273="4",'Alpha Ejection Calcs'!CQ273,-1))))</f>
        <v>-1</v>
      </c>
      <c r="P273">
        <f>IF($B273="1",'Alpha Ejection Calcs'!Z273,IF('Alpha Ejection Compiler'!$B273="2",'Alpha Ejection Calcs'!AW273,IF($B273="3",'Alpha Ejection Calcs'!BT273,IF($B273="4",'Alpha Ejection Calcs'!CR273,-1))))</f>
        <v>-1</v>
      </c>
      <c r="Q273">
        <f>IF($B273="1",'Alpha Ejection Calcs'!AA273,IF('Alpha Ejection Compiler'!$B273="2",'Alpha Ejection Calcs'!AX273,IF($B273="3",'Alpha Ejection Calcs'!BU273,IF($B273="4",'Alpha Ejection Calcs'!CS273,-1))))</f>
        <v>-1</v>
      </c>
      <c r="R273">
        <f>IF($B273="1",'Alpha Ejection Calcs'!AB273,IF('Alpha Ejection Compiler'!$B273="2",'Alpha Ejection Calcs'!AY273,IF($B273="3",'Alpha Ejection Calcs'!BV273,IF($B273="4",'Alpha Ejection Calcs'!CT273,-1))))</f>
        <v>-1</v>
      </c>
      <c r="U273" s="459">
        <f t="shared" si="18"/>
        <v>-3.5299999999999997E-12</v>
      </c>
      <c r="V273">
        <f>IF($B273="1",'Alpha Ejection Calcs'!AD273,IF('Alpha Ejection Compiler'!$B273="2",'Alpha Ejection Calcs'!BA273,IF($B273="3",'Alpha Ejection Calcs'!BX273,IF($B273="4",'Alpha Ejection Calcs'!CV273,-1))))</f>
        <v>-1</v>
      </c>
      <c r="W273">
        <f>IF($B273="1",'Alpha Ejection Calcs'!AE273,IF('Alpha Ejection Compiler'!$B273="2",'Alpha Ejection Calcs'!BB273,IF($B273="3",'Alpha Ejection Calcs'!BY273,IF($B273="4",'Alpha Ejection Calcs'!CW273,-1))))</f>
        <v>-1</v>
      </c>
      <c r="X273">
        <f>IF($B273="1",'Alpha Ejection Calcs'!AF273,IF('Alpha Ejection Compiler'!$B273="2",'Alpha Ejection Calcs'!BC273,IF($B273="3",'Alpha Ejection Calcs'!BZ273,IF($B273="4",'Alpha Ejection Calcs'!CX273,-1))))</f>
        <v>-1</v>
      </c>
      <c r="Y273">
        <f>IF($B273="1",'Alpha Ejection Calcs'!AG273,IF('Alpha Ejection Compiler'!$B273="2",'Alpha Ejection Calcs'!BD273,IF($B273="3",'Alpha Ejection Calcs'!CA273,IF($B273="4",'Alpha Ejection Calcs'!CY273,-1))))</f>
        <v>-1</v>
      </c>
      <c r="AB273" s="459">
        <f t="shared" si="19"/>
        <v>-4.2499999999999999E-12</v>
      </c>
      <c r="AC273">
        <f>IF($B273="1",'Alpha Ejection Calcs'!AI273,IF('Alpha Ejection Compiler'!$B273="2",'Alpha Ejection Calcs'!BF273,IF($B273="3",'Alpha Ejection Calcs'!CC273,IF($B273="4",'Alpha Ejection Calcs'!DA273,-1))))</f>
        <v>-1</v>
      </c>
      <c r="AD273">
        <f>IF($B273="1",'Alpha Ejection Calcs'!AJ273,IF('Alpha Ejection Compiler'!$B273="2",'Alpha Ejection Calcs'!BG273,IF($B273="3",'Alpha Ejection Calcs'!CD273,IF($B273="4",'Alpha Ejection Calcs'!DB273,-1))))</f>
        <v>-1</v>
      </c>
      <c r="AE273">
        <f>IF($B273="1",'Alpha Ejection Calcs'!AK273,IF('Alpha Ejection Compiler'!$B273="2",'Alpha Ejection Calcs'!BH273,IF($B273="3",'Alpha Ejection Calcs'!CE273,IF($B273="4",'Alpha Ejection Calcs'!DC273,-1))))</f>
        <v>-1</v>
      </c>
      <c r="AF273">
        <f>IF($B273="1",'Alpha Ejection Calcs'!AL273,IF('Alpha Ejection Compiler'!$B273="2",'Alpha Ejection Calcs'!BI273,IF($B273="3",'Alpha Ejection Calcs'!CF273,IF($B273="4",'Alpha Ejection Calcs'!DD273,-1))))</f>
        <v>-1</v>
      </c>
    </row>
    <row r="274" spans="1:32">
      <c r="A274">
        <f>'Picking Information'!E277</f>
        <v>0</v>
      </c>
      <c r="B274" s="457">
        <f>'Picking Information'!B277</f>
        <v>0</v>
      </c>
      <c r="C274" s="457"/>
      <c r="D274">
        <f>IF($B274="1",'Alpha Ejection Calcs'!M274,IF('Alpha Ejection Compiler'!$B274="2",'Alpha Ejection Calcs'!AO274,IF($B274="3",'Alpha Ejection Calcs'!BM274,IF($B274="4",'Alpha Ejection Calcs'!CJ274,-1))))</f>
        <v>-1</v>
      </c>
      <c r="E274">
        <f>IF($B274="1",'Alpha Ejection Calcs'!S274,IF('Alpha Ejection Compiler'!$B274="2",'Alpha Ejection Calcs'!AP274,IF($B274="3",'Alpha Ejection Calcs'!BK274,IF($B274="4",'Alpha Ejection Calcs'!CH274,-1))))</f>
        <v>-1</v>
      </c>
      <c r="F274"/>
      <c r="G274" s="459">
        <f t="shared" si="16"/>
        <v>-3.2000000000000001E-12</v>
      </c>
      <c r="H274">
        <f>IF($B274="1",'Alpha Ejection Calcs'!T274,IF('Alpha Ejection Compiler'!$B274="2",'Alpha Ejection Calcs'!AQ274,IF($B274="3",'Alpha Ejection Calcs'!BN274,IF($B274="4",'Alpha Ejection Calcs'!CL274,-1))))</f>
        <v>-1</v>
      </c>
      <c r="I274">
        <f>IF($B274="1",'Alpha Ejection Calcs'!U274,IF('Alpha Ejection Compiler'!$B274="2",'Alpha Ejection Calcs'!AR274,IF($B274="3",'Alpha Ejection Calcs'!BO274,IF($B274="4",'Alpha Ejection Calcs'!CM274,-1))))</f>
        <v>-1</v>
      </c>
      <c r="J274">
        <f>IF($B274="1",'Alpha Ejection Calcs'!V274,IF('Alpha Ejection Compiler'!$B274="2",'Alpha Ejection Calcs'!AS274,IF($B274="3",'Alpha Ejection Calcs'!BP274,IF($B274="4",'Alpha Ejection Calcs'!CN274,-1))))</f>
        <v>-1</v>
      </c>
      <c r="K274">
        <f>IF($B274="1",'Alpha Ejection Calcs'!W274,IF('Alpha Ejection Compiler'!$B274="2",'Alpha Ejection Calcs'!AT274,IF($B274="3",'Alpha Ejection Calcs'!BQ274,IF($B274="4",'Alpha Ejection Calcs'!CO274,-1))))</f>
        <v>-1</v>
      </c>
      <c r="N274" s="459">
        <f t="shared" si="17"/>
        <v>-4.6500000000000006E-12</v>
      </c>
      <c r="O274">
        <f>IF($B274="1",'Alpha Ejection Calcs'!Y274,IF('Alpha Ejection Compiler'!$B274="2",'Alpha Ejection Calcs'!AV274,IF($B274="3",'Alpha Ejection Calcs'!BS274,IF($B274="4",'Alpha Ejection Calcs'!CQ274,-1))))</f>
        <v>-1</v>
      </c>
      <c r="P274">
        <f>IF($B274="1",'Alpha Ejection Calcs'!Z274,IF('Alpha Ejection Compiler'!$B274="2",'Alpha Ejection Calcs'!AW274,IF($B274="3",'Alpha Ejection Calcs'!BT274,IF($B274="4",'Alpha Ejection Calcs'!CR274,-1))))</f>
        <v>-1</v>
      </c>
      <c r="Q274">
        <f>IF($B274="1",'Alpha Ejection Calcs'!AA274,IF('Alpha Ejection Compiler'!$B274="2",'Alpha Ejection Calcs'!AX274,IF($B274="3",'Alpha Ejection Calcs'!BU274,IF($B274="4",'Alpha Ejection Calcs'!CS274,-1))))</f>
        <v>-1</v>
      </c>
      <c r="R274">
        <f>IF($B274="1",'Alpha Ejection Calcs'!AB274,IF('Alpha Ejection Compiler'!$B274="2",'Alpha Ejection Calcs'!AY274,IF($B274="3",'Alpha Ejection Calcs'!BV274,IF($B274="4",'Alpha Ejection Calcs'!CT274,-1))))</f>
        <v>-1</v>
      </c>
      <c r="U274" s="459">
        <f t="shared" si="18"/>
        <v>-3.5299999999999997E-12</v>
      </c>
      <c r="V274">
        <f>IF($B274="1",'Alpha Ejection Calcs'!AD274,IF('Alpha Ejection Compiler'!$B274="2",'Alpha Ejection Calcs'!BA274,IF($B274="3",'Alpha Ejection Calcs'!BX274,IF($B274="4",'Alpha Ejection Calcs'!CV274,-1))))</f>
        <v>-1</v>
      </c>
      <c r="W274">
        <f>IF($B274="1",'Alpha Ejection Calcs'!AE274,IF('Alpha Ejection Compiler'!$B274="2",'Alpha Ejection Calcs'!BB274,IF($B274="3",'Alpha Ejection Calcs'!BY274,IF($B274="4",'Alpha Ejection Calcs'!CW274,-1))))</f>
        <v>-1</v>
      </c>
      <c r="X274">
        <f>IF($B274="1",'Alpha Ejection Calcs'!AF274,IF('Alpha Ejection Compiler'!$B274="2",'Alpha Ejection Calcs'!BC274,IF($B274="3",'Alpha Ejection Calcs'!BZ274,IF($B274="4",'Alpha Ejection Calcs'!CX274,-1))))</f>
        <v>-1</v>
      </c>
      <c r="Y274">
        <f>IF($B274="1",'Alpha Ejection Calcs'!AG274,IF('Alpha Ejection Compiler'!$B274="2",'Alpha Ejection Calcs'!BD274,IF($B274="3",'Alpha Ejection Calcs'!CA274,IF($B274="4",'Alpha Ejection Calcs'!CY274,-1))))</f>
        <v>-1</v>
      </c>
      <c r="AB274" s="459">
        <f t="shared" si="19"/>
        <v>-4.2499999999999999E-12</v>
      </c>
      <c r="AC274">
        <f>IF($B274="1",'Alpha Ejection Calcs'!AI274,IF('Alpha Ejection Compiler'!$B274="2",'Alpha Ejection Calcs'!BF274,IF($B274="3",'Alpha Ejection Calcs'!CC274,IF($B274="4",'Alpha Ejection Calcs'!DA274,-1))))</f>
        <v>-1</v>
      </c>
      <c r="AD274">
        <f>IF($B274="1",'Alpha Ejection Calcs'!AJ274,IF('Alpha Ejection Compiler'!$B274="2",'Alpha Ejection Calcs'!BG274,IF($B274="3",'Alpha Ejection Calcs'!CD274,IF($B274="4",'Alpha Ejection Calcs'!DB274,-1))))</f>
        <v>-1</v>
      </c>
      <c r="AE274">
        <f>IF($B274="1",'Alpha Ejection Calcs'!AK274,IF('Alpha Ejection Compiler'!$B274="2",'Alpha Ejection Calcs'!BH274,IF($B274="3",'Alpha Ejection Calcs'!CE274,IF($B274="4",'Alpha Ejection Calcs'!DC274,-1))))</f>
        <v>-1</v>
      </c>
      <c r="AF274">
        <f>IF($B274="1",'Alpha Ejection Calcs'!AL274,IF('Alpha Ejection Compiler'!$B274="2",'Alpha Ejection Calcs'!BI274,IF($B274="3",'Alpha Ejection Calcs'!CF274,IF($B274="4",'Alpha Ejection Calcs'!DD274,-1))))</f>
        <v>-1</v>
      </c>
    </row>
    <row r="275" spans="1:32">
      <c r="A275">
        <f>'Picking Information'!E278</f>
        <v>0</v>
      </c>
      <c r="B275" s="457">
        <f>'Picking Information'!B278</f>
        <v>0</v>
      </c>
      <c r="C275" s="457"/>
      <c r="D275">
        <f>IF($B275="1",'Alpha Ejection Calcs'!M275,IF('Alpha Ejection Compiler'!$B275="2",'Alpha Ejection Calcs'!AO275,IF($B275="3",'Alpha Ejection Calcs'!BM275,IF($B275="4",'Alpha Ejection Calcs'!CJ275,-1))))</f>
        <v>-1</v>
      </c>
      <c r="E275">
        <f>IF($B275="1",'Alpha Ejection Calcs'!S275,IF('Alpha Ejection Compiler'!$B275="2",'Alpha Ejection Calcs'!AP275,IF($B275="3",'Alpha Ejection Calcs'!BK275,IF($B275="4",'Alpha Ejection Calcs'!CH275,-1))))</f>
        <v>-1</v>
      </c>
      <c r="F275"/>
      <c r="G275" s="459">
        <f t="shared" si="16"/>
        <v>-3.2000000000000001E-12</v>
      </c>
      <c r="H275">
        <f>IF($B275="1",'Alpha Ejection Calcs'!T275,IF('Alpha Ejection Compiler'!$B275="2",'Alpha Ejection Calcs'!AQ275,IF($B275="3",'Alpha Ejection Calcs'!BN275,IF($B275="4",'Alpha Ejection Calcs'!CL275,-1))))</f>
        <v>-1</v>
      </c>
      <c r="I275">
        <f>IF($B275="1",'Alpha Ejection Calcs'!U275,IF('Alpha Ejection Compiler'!$B275="2",'Alpha Ejection Calcs'!AR275,IF($B275="3",'Alpha Ejection Calcs'!BO275,IF($B275="4",'Alpha Ejection Calcs'!CM275,-1))))</f>
        <v>-1</v>
      </c>
      <c r="J275">
        <f>IF($B275="1",'Alpha Ejection Calcs'!V275,IF('Alpha Ejection Compiler'!$B275="2",'Alpha Ejection Calcs'!AS275,IF($B275="3",'Alpha Ejection Calcs'!BP275,IF($B275="4",'Alpha Ejection Calcs'!CN275,-1))))</f>
        <v>-1</v>
      </c>
      <c r="K275">
        <f>IF($B275="1",'Alpha Ejection Calcs'!W275,IF('Alpha Ejection Compiler'!$B275="2",'Alpha Ejection Calcs'!AT275,IF($B275="3",'Alpha Ejection Calcs'!BQ275,IF($B275="4",'Alpha Ejection Calcs'!CO275,-1))))</f>
        <v>-1</v>
      </c>
      <c r="N275" s="459">
        <f t="shared" si="17"/>
        <v>-4.6500000000000006E-12</v>
      </c>
      <c r="O275">
        <f>IF($B275="1",'Alpha Ejection Calcs'!Y275,IF('Alpha Ejection Compiler'!$B275="2",'Alpha Ejection Calcs'!AV275,IF($B275="3",'Alpha Ejection Calcs'!BS275,IF($B275="4",'Alpha Ejection Calcs'!CQ275,-1))))</f>
        <v>-1</v>
      </c>
      <c r="P275">
        <f>IF($B275="1",'Alpha Ejection Calcs'!Z275,IF('Alpha Ejection Compiler'!$B275="2",'Alpha Ejection Calcs'!AW275,IF($B275="3",'Alpha Ejection Calcs'!BT275,IF($B275="4",'Alpha Ejection Calcs'!CR275,-1))))</f>
        <v>-1</v>
      </c>
      <c r="Q275">
        <f>IF($B275="1",'Alpha Ejection Calcs'!AA275,IF('Alpha Ejection Compiler'!$B275="2",'Alpha Ejection Calcs'!AX275,IF($B275="3",'Alpha Ejection Calcs'!BU275,IF($B275="4",'Alpha Ejection Calcs'!CS275,-1))))</f>
        <v>-1</v>
      </c>
      <c r="R275">
        <f>IF($B275="1",'Alpha Ejection Calcs'!AB275,IF('Alpha Ejection Compiler'!$B275="2",'Alpha Ejection Calcs'!AY275,IF($B275="3",'Alpha Ejection Calcs'!BV275,IF($B275="4",'Alpha Ejection Calcs'!CT275,-1))))</f>
        <v>-1</v>
      </c>
      <c r="U275" s="459">
        <f t="shared" si="18"/>
        <v>-3.5299999999999997E-12</v>
      </c>
      <c r="V275">
        <f>IF($B275="1",'Alpha Ejection Calcs'!AD275,IF('Alpha Ejection Compiler'!$B275="2",'Alpha Ejection Calcs'!BA275,IF($B275="3",'Alpha Ejection Calcs'!BX275,IF($B275="4",'Alpha Ejection Calcs'!CV275,-1))))</f>
        <v>-1</v>
      </c>
      <c r="W275">
        <f>IF($B275="1",'Alpha Ejection Calcs'!AE275,IF('Alpha Ejection Compiler'!$B275="2",'Alpha Ejection Calcs'!BB275,IF($B275="3",'Alpha Ejection Calcs'!BY275,IF($B275="4",'Alpha Ejection Calcs'!CW275,-1))))</f>
        <v>-1</v>
      </c>
      <c r="X275">
        <f>IF($B275="1",'Alpha Ejection Calcs'!AF275,IF('Alpha Ejection Compiler'!$B275="2",'Alpha Ejection Calcs'!BC275,IF($B275="3",'Alpha Ejection Calcs'!BZ275,IF($B275="4",'Alpha Ejection Calcs'!CX275,-1))))</f>
        <v>-1</v>
      </c>
      <c r="Y275">
        <f>IF($B275="1",'Alpha Ejection Calcs'!AG275,IF('Alpha Ejection Compiler'!$B275="2",'Alpha Ejection Calcs'!BD275,IF($B275="3",'Alpha Ejection Calcs'!CA275,IF($B275="4",'Alpha Ejection Calcs'!CY275,-1))))</f>
        <v>-1</v>
      </c>
      <c r="AB275" s="459">
        <f t="shared" si="19"/>
        <v>-4.2499999999999999E-12</v>
      </c>
      <c r="AC275">
        <f>IF($B275="1",'Alpha Ejection Calcs'!AI275,IF('Alpha Ejection Compiler'!$B275="2",'Alpha Ejection Calcs'!BF275,IF($B275="3",'Alpha Ejection Calcs'!CC275,IF($B275="4",'Alpha Ejection Calcs'!DA275,-1))))</f>
        <v>-1</v>
      </c>
      <c r="AD275">
        <f>IF($B275="1",'Alpha Ejection Calcs'!AJ275,IF('Alpha Ejection Compiler'!$B275="2",'Alpha Ejection Calcs'!BG275,IF($B275="3",'Alpha Ejection Calcs'!CD275,IF($B275="4",'Alpha Ejection Calcs'!DB275,-1))))</f>
        <v>-1</v>
      </c>
      <c r="AE275">
        <f>IF($B275="1",'Alpha Ejection Calcs'!AK275,IF('Alpha Ejection Compiler'!$B275="2",'Alpha Ejection Calcs'!BH275,IF($B275="3",'Alpha Ejection Calcs'!CE275,IF($B275="4",'Alpha Ejection Calcs'!DC275,-1))))</f>
        <v>-1</v>
      </c>
      <c r="AF275">
        <f>IF($B275="1",'Alpha Ejection Calcs'!AL275,IF('Alpha Ejection Compiler'!$B275="2",'Alpha Ejection Calcs'!BI275,IF($B275="3",'Alpha Ejection Calcs'!CF275,IF($B275="4",'Alpha Ejection Calcs'!DD275,-1))))</f>
        <v>-1</v>
      </c>
    </row>
    <row r="276" spans="1:32">
      <c r="A276">
        <f>'Picking Information'!E279</f>
        <v>0</v>
      </c>
      <c r="B276" s="457">
        <f>'Picking Information'!B279</f>
        <v>0</v>
      </c>
      <c r="C276" s="457"/>
      <c r="D276">
        <f>IF($B276="1",'Alpha Ejection Calcs'!M276,IF('Alpha Ejection Compiler'!$B276="2",'Alpha Ejection Calcs'!AO276,IF($B276="3",'Alpha Ejection Calcs'!BM276,IF($B276="4",'Alpha Ejection Calcs'!CJ276,-1))))</f>
        <v>-1</v>
      </c>
      <c r="E276">
        <f>IF($B276="1",'Alpha Ejection Calcs'!S276,IF('Alpha Ejection Compiler'!$B276="2",'Alpha Ejection Calcs'!AP276,IF($B276="3",'Alpha Ejection Calcs'!BK276,IF($B276="4",'Alpha Ejection Calcs'!CH276,-1))))</f>
        <v>-1</v>
      </c>
      <c r="F276"/>
      <c r="G276" s="459">
        <f t="shared" si="16"/>
        <v>-3.2000000000000001E-12</v>
      </c>
      <c r="H276">
        <f>IF($B276="1",'Alpha Ejection Calcs'!T276,IF('Alpha Ejection Compiler'!$B276="2",'Alpha Ejection Calcs'!AQ276,IF($B276="3",'Alpha Ejection Calcs'!BN276,IF($B276="4",'Alpha Ejection Calcs'!CL276,-1))))</f>
        <v>-1</v>
      </c>
      <c r="I276">
        <f>IF($B276="1",'Alpha Ejection Calcs'!U276,IF('Alpha Ejection Compiler'!$B276="2",'Alpha Ejection Calcs'!AR276,IF($B276="3",'Alpha Ejection Calcs'!BO276,IF($B276="4",'Alpha Ejection Calcs'!CM276,-1))))</f>
        <v>-1</v>
      </c>
      <c r="J276">
        <f>IF($B276="1",'Alpha Ejection Calcs'!V276,IF('Alpha Ejection Compiler'!$B276="2",'Alpha Ejection Calcs'!AS276,IF($B276="3",'Alpha Ejection Calcs'!BP276,IF($B276="4",'Alpha Ejection Calcs'!CN276,-1))))</f>
        <v>-1</v>
      </c>
      <c r="K276">
        <f>IF($B276="1",'Alpha Ejection Calcs'!W276,IF('Alpha Ejection Compiler'!$B276="2",'Alpha Ejection Calcs'!AT276,IF($B276="3",'Alpha Ejection Calcs'!BQ276,IF($B276="4",'Alpha Ejection Calcs'!CO276,-1))))</f>
        <v>-1</v>
      </c>
      <c r="N276" s="459">
        <f t="shared" si="17"/>
        <v>-4.6500000000000006E-12</v>
      </c>
      <c r="O276">
        <f>IF($B276="1",'Alpha Ejection Calcs'!Y276,IF('Alpha Ejection Compiler'!$B276="2",'Alpha Ejection Calcs'!AV276,IF($B276="3",'Alpha Ejection Calcs'!BS276,IF($B276="4",'Alpha Ejection Calcs'!CQ276,-1))))</f>
        <v>-1</v>
      </c>
      <c r="P276">
        <f>IF($B276="1",'Alpha Ejection Calcs'!Z276,IF('Alpha Ejection Compiler'!$B276="2",'Alpha Ejection Calcs'!AW276,IF($B276="3",'Alpha Ejection Calcs'!BT276,IF($B276="4",'Alpha Ejection Calcs'!CR276,-1))))</f>
        <v>-1</v>
      </c>
      <c r="Q276">
        <f>IF($B276="1",'Alpha Ejection Calcs'!AA276,IF('Alpha Ejection Compiler'!$B276="2",'Alpha Ejection Calcs'!AX276,IF($B276="3",'Alpha Ejection Calcs'!BU276,IF($B276="4",'Alpha Ejection Calcs'!CS276,-1))))</f>
        <v>-1</v>
      </c>
      <c r="R276">
        <f>IF($B276="1",'Alpha Ejection Calcs'!AB276,IF('Alpha Ejection Compiler'!$B276="2",'Alpha Ejection Calcs'!AY276,IF($B276="3",'Alpha Ejection Calcs'!BV276,IF($B276="4",'Alpha Ejection Calcs'!CT276,-1))))</f>
        <v>-1</v>
      </c>
      <c r="U276" s="459">
        <f t="shared" si="18"/>
        <v>-3.5299999999999997E-12</v>
      </c>
      <c r="V276">
        <f>IF($B276="1",'Alpha Ejection Calcs'!AD276,IF('Alpha Ejection Compiler'!$B276="2",'Alpha Ejection Calcs'!BA276,IF($B276="3",'Alpha Ejection Calcs'!BX276,IF($B276="4",'Alpha Ejection Calcs'!CV276,-1))))</f>
        <v>-1</v>
      </c>
      <c r="W276">
        <f>IF($B276="1",'Alpha Ejection Calcs'!AE276,IF('Alpha Ejection Compiler'!$B276="2",'Alpha Ejection Calcs'!BB276,IF($B276="3",'Alpha Ejection Calcs'!BY276,IF($B276="4",'Alpha Ejection Calcs'!CW276,-1))))</f>
        <v>-1</v>
      </c>
      <c r="X276">
        <f>IF($B276="1",'Alpha Ejection Calcs'!AF276,IF('Alpha Ejection Compiler'!$B276="2",'Alpha Ejection Calcs'!BC276,IF($B276="3",'Alpha Ejection Calcs'!BZ276,IF($B276="4",'Alpha Ejection Calcs'!CX276,-1))))</f>
        <v>-1</v>
      </c>
      <c r="Y276">
        <f>IF($B276="1",'Alpha Ejection Calcs'!AG276,IF('Alpha Ejection Compiler'!$B276="2",'Alpha Ejection Calcs'!BD276,IF($B276="3",'Alpha Ejection Calcs'!CA276,IF($B276="4",'Alpha Ejection Calcs'!CY276,-1))))</f>
        <v>-1</v>
      </c>
      <c r="AB276" s="459">
        <f t="shared" si="19"/>
        <v>-4.2499999999999999E-12</v>
      </c>
      <c r="AC276">
        <f>IF($B276="1",'Alpha Ejection Calcs'!AI276,IF('Alpha Ejection Compiler'!$B276="2",'Alpha Ejection Calcs'!BF276,IF($B276="3",'Alpha Ejection Calcs'!CC276,IF($B276="4",'Alpha Ejection Calcs'!DA276,-1))))</f>
        <v>-1</v>
      </c>
      <c r="AD276">
        <f>IF($B276="1",'Alpha Ejection Calcs'!AJ276,IF('Alpha Ejection Compiler'!$B276="2",'Alpha Ejection Calcs'!BG276,IF($B276="3",'Alpha Ejection Calcs'!CD276,IF($B276="4",'Alpha Ejection Calcs'!DB276,-1))))</f>
        <v>-1</v>
      </c>
      <c r="AE276">
        <f>IF($B276="1",'Alpha Ejection Calcs'!AK276,IF('Alpha Ejection Compiler'!$B276="2",'Alpha Ejection Calcs'!BH276,IF($B276="3",'Alpha Ejection Calcs'!CE276,IF($B276="4",'Alpha Ejection Calcs'!DC276,-1))))</f>
        <v>-1</v>
      </c>
      <c r="AF276">
        <f>IF($B276="1",'Alpha Ejection Calcs'!AL276,IF('Alpha Ejection Compiler'!$B276="2",'Alpha Ejection Calcs'!BI276,IF($B276="3",'Alpha Ejection Calcs'!CF276,IF($B276="4",'Alpha Ejection Calcs'!DD276,-1))))</f>
        <v>-1</v>
      </c>
    </row>
    <row r="277" spans="1:32">
      <c r="A277">
        <f>'Picking Information'!E280</f>
        <v>0</v>
      </c>
      <c r="B277" s="457">
        <f>'Picking Information'!B280</f>
        <v>0</v>
      </c>
      <c r="C277" s="457"/>
      <c r="D277">
        <f>IF($B277="1",'Alpha Ejection Calcs'!M277,IF('Alpha Ejection Compiler'!$B277="2",'Alpha Ejection Calcs'!AO277,IF($B277="3",'Alpha Ejection Calcs'!BM277,IF($B277="4",'Alpha Ejection Calcs'!CJ277,-1))))</f>
        <v>-1</v>
      </c>
      <c r="E277">
        <f>IF($B277="1",'Alpha Ejection Calcs'!S277,IF('Alpha Ejection Compiler'!$B277="2",'Alpha Ejection Calcs'!AP277,IF($B277="3",'Alpha Ejection Calcs'!BK277,IF($B277="4",'Alpha Ejection Calcs'!CH277,-1))))</f>
        <v>-1</v>
      </c>
      <c r="F277"/>
      <c r="G277" s="459">
        <f t="shared" si="16"/>
        <v>-3.2000000000000001E-12</v>
      </c>
      <c r="H277">
        <f>IF($B277="1",'Alpha Ejection Calcs'!T277,IF('Alpha Ejection Compiler'!$B277="2",'Alpha Ejection Calcs'!AQ277,IF($B277="3",'Alpha Ejection Calcs'!BN277,IF($B277="4",'Alpha Ejection Calcs'!CL277,-1))))</f>
        <v>-1</v>
      </c>
      <c r="I277">
        <f>IF($B277="1",'Alpha Ejection Calcs'!U277,IF('Alpha Ejection Compiler'!$B277="2",'Alpha Ejection Calcs'!AR277,IF($B277="3",'Alpha Ejection Calcs'!BO277,IF($B277="4",'Alpha Ejection Calcs'!CM277,-1))))</f>
        <v>-1</v>
      </c>
      <c r="J277">
        <f>IF($B277="1",'Alpha Ejection Calcs'!V277,IF('Alpha Ejection Compiler'!$B277="2",'Alpha Ejection Calcs'!AS277,IF($B277="3",'Alpha Ejection Calcs'!BP277,IF($B277="4",'Alpha Ejection Calcs'!CN277,-1))))</f>
        <v>-1</v>
      </c>
      <c r="K277">
        <f>IF($B277="1",'Alpha Ejection Calcs'!W277,IF('Alpha Ejection Compiler'!$B277="2",'Alpha Ejection Calcs'!AT277,IF($B277="3",'Alpha Ejection Calcs'!BQ277,IF($B277="4",'Alpha Ejection Calcs'!CO277,-1))))</f>
        <v>-1</v>
      </c>
      <c r="N277" s="459">
        <f t="shared" si="17"/>
        <v>-4.6500000000000006E-12</v>
      </c>
      <c r="O277">
        <f>IF($B277="1",'Alpha Ejection Calcs'!Y277,IF('Alpha Ejection Compiler'!$B277="2",'Alpha Ejection Calcs'!AV277,IF($B277="3",'Alpha Ejection Calcs'!BS277,IF($B277="4",'Alpha Ejection Calcs'!CQ277,-1))))</f>
        <v>-1</v>
      </c>
      <c r="P277">
        <f>IF($B277="1",'Alpha Ejection Calcs'!Z277,IF('Alpha Ejection Compiler'!$B277="2",'Alpha Ejection Calcs'!AW277,IF($B277="3",'Alpha Ejection Calcs'!BT277,IF($B277="4",'Alpha Ejection Calcs'!CR277,-1))))</f>
        <v>-1</v>
      </c>
      <c r="Q277">
        <f>IF($B277="1",'Alpha Ejection Calcs'!AA277,IF('Alpha Ejection Compiler'!$B277="2",'Alpha Ejection Calcs'!AX277,IF($B277="3",'Alpha Ejection Calcs'!BU277,IF($B277="4",'Alpha Ejection Calcs'!CS277,-1))))</f>
        <v>-1</v>
      </c>
      <c r="R277">
        <f>IF($B277="1",'Alpha Ejection Calcs'!AB277,IF('Alpha Ejection Compiler'!$B277="2",'Alpha Ejection Calcs'!AY277,IF($B277="3",'Alpha Ejection Calcs'!BV277,IF($B277="4",'Alpha Ejection Calcs'!CT277,-1))))</f>
        <v>-1</v>
      </c>
      <c r="U277" s="459">
        <f t="shared" si="18"/>
        <v>-3.5299999999999997E-12</v>
      </c>
      <c r="V277">
        <f>IF($B277="1",'Alpha Ejection Calcs'!AD277,IF('Alpha Ejection Compiler'!$B277="2",'Alpha Ejection Calcs'!BA277,IF($B277="3",'Alpha Ejection Calcs'!BX277,IF($B277="4",'Alpha Ejection Calcs'!CV277,-1))))</f>
        <v>-1</v>
      </c>
      <c r="W277">
        <f>IF($B277="1",'Alpha Ejection Calcs'!AE277,IF('Alpha Ejection Compiler'!$B277="2",'Alpha Ejection Calcs'!BB277,IF($B277="3",'Alpha Ejection Calcs'!BY277,IF($B277="4",'Alpha Ejection Calcs'!CW277,-1))))</f>
        <v>-1</v>
      </c>
      <c r="X277">
        <f>IF($B277="1",'Alpha Ejection Calcs'!AF277,IF('Alpha Ejection Compiler'!$B277="2",'Alpha Ejection Calcs'!BC277,IF($B277="3",'Alpha Ejection Calcs'!BZ277,IF($B277="4",'Alpha Ejection Calcs'!CX277,-1))))</f>
        <v>-1</v>
      </c>
      <c r="Y277">
        <f>IF($B277="1",'Alpha Ejection Calcs'!AG277,IF('Alpha Ejection Compiler'!$B277="2",'Alpha Ejection Calcs'!BD277,IF($B277="3",'Alpha Ejection Calcs'!CA277,IF($B277="4",'Alpha Ejection Calcs'!CY277,-1))))</f>
        <v>-1</v>
      </c>
      <c r="AB277" s="459">
        <f t="shared" si="19"/>
        <v>-4.2499999999999999E-12</v>
      </c>
      <c r="AC277">
        <f>IF($B277="1",'Alpha Ejection Calcs'!AI277,IF('Alpha Ejection Compiler'!$B277="2",'Alpha Ejection Calcs'!BF277,IF($B277="3",'Alpha Ejection Calcs'!CC277,IF($B277="4",'Alpha Ejection Calcs'!DA277,-1))))</f>
        <v>-1</v>
      </c>
      <c r="AD277">
        <f>IF($B277="1",'Alpha Ejection Calcs'!AJ277,IF('Alpha Ejection Compiler'!$B277="2",'Alpha Ejection Calcs'!BG277,IF($B277="3",'Alpha Ejection Calcs'!CD277,IF($B277="4",'Alpha Ejection Calcs'!DB277,-1))))</f>
        <v>-1</v>
      </c>
      <c r="AE277">
        <f>IF($B277="1",'Alpha Ejection Calcs'!AK277,IF('Alpha Ejection Compiler'!$B277="2",'Alpha Ejection Calcs'!BH277,IF($B277="3",'Alpha Ejection Calcs'!CE277,IF($B277="4",'Alpha Ejection Calcs'!DC277,-1))))</f>
        <v>-1</v>
      </c>
      <c r="AF277">
        <f>IF($B277="1",'Alpha Ejection Calcs'!AL277,IF('Alpha Ejection Compiler'!$B277="2",'Alpha Ejection Calcs'!BI277,IF($B277="3",'Alpha Ejection Calcs'!CF277,IF($B277="4",'Alpha Ejection Calcs'!DD277,-1))))</f>
        <v>-1</v>
      </c>
    </row>
    <row r="278" spans="1:32">
      <c r="A278">
        <f>'Picking Information'!E281</f>
        <v>0</v>
      </c>
      <c r="B278" s="457">
        <f>'Picking Information'!B281</f>
        <v>0</v>
      </c>
      <c r="C278" s="457"/>
      <c r="D278">
        <f>IF($B278="1",'Alpha Ejection Calcs'!M278,IF('Alpha Ejection Compiler'!$B278="2",'Alpha Ejection Calcs'!AO278,IF($B278="3",'Alpha Ejection Calcs'!BM278,IF($B278="4",'Alpha Ejection Calcs'!CJ278,-1))))</f>
        <v>-1</v>
      </c>
      <c r="E278">
        <f>IF($B278="1",'Alpha Ejection Calcs'!S278,IF('Alpha Ejection Compiler'!$B278="2",'Alpha Ejection Calcs'!AP278,IF($B278="3",'Alpha Ejection Calcs'!BK278,IF($B278="4",'Alpha Ejection Calcs'!CH278,-1))))</f>
        <v>-1</v>
      </c>
      <c r="F278"/>
      <c r="G278" s="459">
        <f t="shared" si="16"/>
        <v>-3.2000000000000001E-12</v>
      </c>
      <c r="H278">
        <f>IF($B278="1",'Alpha Ejection Calcs'!T278,IF('Alpha Ejection Compiler'!$B278="2",'Alpha Ejection Calcs'!AQ278,IF($B278="3",'Alpha Ejection Calcs'!BN278,IF($B278="4",'Alpha Ejection Calcs'!CL278,-1))))</f>
        <v>-1</v>
      </c>
      <c r="I278">
        <f>IF($B278="1",'Alpha Ejection Calcs'!U278,IF('Alpha Ejection Compiler'!$B278="2",'Alpha Ejection Calcs'!AR278,IF($B278="3",'Alpha Ejection Calcs'!BO278,IF($B278="4",'Alpha Ejection Calcs'!CM278,-1))))</f>
        <v>-1</v>
      </c>
      <c r="J278">
        <f>IF($B278="1",'Alpha Ejection Calcs'!V278,IF('Alpha Ejection Compiler'!$B278="2",'Alpha Ejection Calcs'!AS278,IF($B278="3",'Alpha Ejection Calcs'!BP278,IF($B278="4",'Alpha Ejection Calcs'!CN278,-1))))</f>
        <v>-1</v>
      </c>
      <c r="K278">
        <f>IF($B278="1",'Alpha Ejection Calcs'!W278,IF('Alpha Ejection Compiler'!$B278="2",'Alpha Ejection Calcs'!AT278,IF($B278="3",'Alpha Ejection Calcs'!BQ278,IF($B278="4",'Alpha Ejection Calcs'!CO278,-1))))</f>
        <v>-1</v>
      </c>
      <c r="N278" s="459">
        <f t="shared" si="17"/>
        <v>-4.6500000000000006E-12</v>
      </c>
      <c r="O278">
        <f>IF($B278="1",'Alpha Ejection Calcs'!Y278,IF('Alpha Ejection Compiler'!$B278="2",'Alpha Ejection Calcs'!AV278,IF($B278="3",'Alpha Ejection Calcs'!BS278,IF($B278="4",'Alpha Ejection Calcs'!CQ278,-1))))</f>
        <v>-1</v>
      </c>
      <c r="P278">
        <f>IF($B278="1",'Alpha Ejection Calcs'!Z278,IF('Alpha Ejection Compiler'!$B278="2",'Alpha Ejection Calcs'!AW278,IF($B278="3",'Alpha Ejection Calcs'!BT278,IF($B278="4",'Alpha Ejection Calcs'!CR278,-1))))</f>
        <v>-1</v>
      </c>
      <c r="Q278">
        <f>IF($B278="1",'Alpha Ejection Calcs'!AA278,IF('Alpha Ejection Compiler'!$B278="2",'Alpha Ejection Calcs'!AX278,IF($B278="3",'Alpha Ejection Calcs'!BU278,IF($B278="4",'Alpha Ejection Calcs'!CS278,-1))))</f>
        <v>-1</v>
      </c>
      <c r="R278">
        <f>IF($B278="1",'Alpha Ejection Calcs'!AB278,IF('Alpha Ejection Compiler'!$B278="2",'Alpha Ejection Calcs'!AY278,IF($B278="3",'Alpha Ejection Calcs'!BV278,IF($B278="4",'Alpha Ejection Calcs'!CT278,-1))))</f>
        <v>-1</v>
      </c>
      <c r="U278" s="459">
        <f t="shared" si="18"/>
        <v>-3.5299999999999997E-12</v>
      </c>
      <c r="V278">
        <f>IF($B278="1",'Alpha Ejection Calcs'!AD278,IF('Alpha Ejection Compiler'!$B278="2",'Alpha Ejection Calcs'!BA278,IF($B278="3",'Alpha Ejection Calcs'!BX278,IF($B278="4",'Alpha Ejection Calcs'!CV278,-1))))</f>
        <v>-1</v>
      </c>
      <c r="W278">
        <f>IF($B278="1",'Alpha Ejection Calcs'!AE278,IF('Alpha Ejection Compiler'!$B278="2",'Alpha Ejection Calcs'!BB278,IF($B278="3",'Alpha Ejection Calcs'!BY278,IF($B278="4",'Alpha Ejection Calcs'!CW278,-1))))</f>
        <v>-1</v>
      </c>
      <c r="X278">
        <f>IF($B278="1",'Alpha Ejection Calcs'!AF278,IF('Alpha Ejection Compiler'!$B278="2",'Alpha Ejection Calcs'!BC278,IF($B278="3",'Alpha Ejection Calcs'!BZ278,IF($B278="4",'Alpha Ejection Calcs'!CX278,-1))))</f>
        <v>-1</v>
      </c>
      <c r="Y278">
        <f>IF($B278="1",'Alpha Ejection Calcs'!AG278,IF('Alpha Ejection Compiler'!$B278="2",'Alpha Ejection Calcs'!BD278,IF($B278="3",'Alpha Ejection Calcs'!CA278,IF($B278="4",'Alpha Ejection Calcs'!CY278,-1))))</f>
        <v>-1</v>
      </c>
      <c r="AB278" s="459">
        <f t="shared" si="19"/>
        <v>-4.2499999999999999E-12</v>
      </c>
      <c r="AC278">
        <f>IF($B278="1",'Alpha Ejection Calcs'!AI278,IF('Alpha Ejection Compiler'!$B278="2",'Alpha Ejection Calcs'!BF278,IF($B278="3",'Alpha Ejection Calcs'!CC278,IF($B278="4",'Alpha Ejection Calcs'!DA278,-1))))</f>
        <v>-1</v>
      </c>
      <c r="AD278">
        <f>IF($B278="1",'Alpha Ejection Calcs'!AJ278,IF('Alpha Ejection Compiler'!$B278="2",'Alpha Ejection Calcs'!BG278,IF($B278="3",'Alpha Ejection Calcs'!CD278,IF($B278="4",'Alpha Ejection Calcs'!DB278,-1))))</f>
        <v>-1</v>
      </c>
      <c r="AE278">
        <f>IF($B278="1",'Alpha Ejection Calcs'!AK278,IF('Alpha Ejection Compiler'!$B278="2",'Alpha Ejection Calcs'!BH278,IF($B278="3",'Alpha Ejection Calcs'!CE278,IF($B278="4",'Alpha Ejection Calcs'!DC278,-1))))</f>
        <v>-1</v>
      </c>
      <c r="AF278">
        <f>IF($B278="1",'Alpha Ejection Calcs'!AL278,IF('Alpha Ejection Compiler'!$B278="2",'Alpha Ejection Calcs'!BI278,IF($B278="3",'Alpha Ejection Calcs'!CF278,IF($B278="4",'Alpha Ejection Calcs'!DD278,-1))))</f>
        <v>-1</v>
      </c>
    </row>
    <row r="279" spans="1:32">
      <c r="A279">
        <f>'Picking Information'!E282</f>
        <v>0</v>
      </c>
      <c r="B279" s="457">
        <f>'Picking Information'!B282</f>
        <v>0</v>
      </c>
      <c r="C279" s="457"/>
      <c r="D279">
        <f>IF($B279="1",'Alpha Ejection Calcs'!M279,IF('Alpha Ejection Compiler'!$B279="2",'Alpha Ejection Calcs'!AO279,IF($B279="3",'Alpha Ejection Calcs'!BM279,IF($B279="4",'Alpha Ejection Calcs'!CJ279,-1))))</f>
        <v>-1</v>
      </c>
      <c r="E279">
        <f>IF($B279="1",'Alpha Ejection Calcs'!S279,IF('Alpha Ejection Compiler'!$B279="2",'Alpha Ejection Calcs'!AP279,IF($B279="3",'Alpha Ejection Calcs'!BK279,IF($B279="4",'Alpha Ejection Calcs'!CH279,-1))))</f>
        <v>-1</v>
      </c>
      <c r="F279"/>
      <c r="G279" s="459">
        <f t="shared" si="16"/>
        <v>-3.2000000000000001E-12</v>
      </c>
      <c r="H279">
        <f>IF($B279="1",'Alpha Ejection Calcs'!T279,IF('Alpha Ejection Compiler'!$B279="2",'Alpha Ejection Calcs'!AQ279,IF($B279="3",'Alpha Ejection Calcs'!BN279,IF($B279="4",'Alpha Ejection Calcs'!CL279,-1))))</f>
        <v>-1</v>
      </c>
      <c r="I279">
        <f>IF($B279="1",'Alpha Ejection Calcs'!U279,IF('Alpha Ejection Compiler'!$B279="2",'Alpha Ejection Calcs'!AR279,IF($B279="3",'Alpha Ejection Calcs'!BO279,IF($B279="4",'Alpha Ejection Calcs'!CM279,-1))))</f>
        <v>-1</v>
      </c>
      <c r="J279">
        <f>IF($B279="1",'Alpha Ejection Calcs'!V279,IF('Alpha Ejection Compiler'!$B279="2",'Alpha Ejection Calcs'!AS279,IF($B279="3",'Alpha Ejection Calcs'!BP279,IF($B279="4",'Alpha Ejection Calcs'!CN279,-1))))</f>
        <v>-1</v>
      </c>
      <c r="K279">
        <f>IF($B279="1",'Alpha Ejection Calcs'!W279,IF('Alpha Ejection Compiler'!$B279="2",'Alpha Ejection Calcs'!AT279,IF($B279="3",'Alpha Ejection Calcs'!BQ279,IF($B279="4",'Alpha Ejection Calcs'!CO279,-1))))</f>
        <v>-1</v>
      </c>
      <c r="N279" s="459">
        <f t="shared" si="17"/>
        <v>-4.6500000000000006E-12</v>
      </c>
      <c r="O279">
        <f>IF($B279="1",'Alpha Ejection Calcs'!Y279,IF('Alpha Ejection Compiler'!$B279="2",'Alpha Ejection Calcs'!AV279,IF($B279="3",'Alpha Ejection Calcs'!BS279,IF($B279="4",'Alpha Ejection Calcs'!CQ279,-1))))</f>
        <v>-1</v>
      </c>
      <c r="P279">
        <f>IF($B279="1",'Alpha Ejection Calcs'!Z279,IF('Alpha Ejection Compiler'!$B279="2",'Alpha Ejection Calcs'!AW279,IF($B279="3",'Alpha Ejection Calcs'!BT279,IF($B279="4",'Alpha Ejection Calcs'!CR279,-1))))</f>
        <v>-1</v>
      </c>
      <c r="Q279">
        <f>IF($B279="1",'Alpha Ejection Calcs'!AA279,IF('Alpha Ejection Compiler'!$B279="2",'Alpha Ejection Calcs'!AX279,IF($B279="3",'Alpha Ejection Calcs'!BU279,IF($B279="4",'Alpha Ejection Calcs'!CS279,-1))))</f>
        <v>-1</v>
      </c>
      <c r="R279">
        <f>IF($B279="1",'Alpha Ejection Calcs'!AB279,IF('Alpha Ejection Compiler'!$B279="2",'Alpha Ejection Calcs'!AY279,IF($B279="3",'Alpha Ejection Calcs'!BV279,IF($B279="4",'Alpha Ejection Calcs'!CT279,-1))))</f>
        <v>-1</v>
      </c>
      <c r="U279" s="459">
        <f t="shared" si="18"/>
        <v>-3.5299999999999997E-12</v>
      </c>
      <c r="V279">
        <f>IF($B279="1",'Alpha Ejection Calcs'!AD279,IF('Alpha Ejection Compiler'!$B279="2",'Alpha Ejection Calcs'!BA279,IF($B279="3",'Alpha Ejection Calcs'!BX279,IF($B279="4",'Alpha Ejection Calcs'!CV279,-1))))</f>
        <v>-1</v>
      </c>
      <c r="W279">
        <f>IF($B279="1",'Alpha Ejection Calcs'!AE279,IF('Alpha Ejection Compiler'!$B279="2",'Alpha Ejection Calcs'!BB279,IF($B279="3",'Alpha Ejection Calcs'!BY279,IF($B279="4",'Alpha Ejection Calcs'!CW279,-1))))</f>
        <v>-1</v>
      </c>
      <c r="X279">
        <f>IF($B279="1",'Alpha Ejection Calcs'!AF279,IF('Alpha Ejection Compiler'!$B279="2",'Alpha Ejection Calcs'!BC279,IF($B279="3",'Alpha Ejection Calcs'!BZ279,IF($B279="4",'Alpha Ejection Calcs'!CX279,-1))))</f>
        <v>-1</v>
      </c>
      <c r="Y279">
        <f>IF($B279="1",'Alpha Ejection Calcs'!AG279,IF('Alpha Ejection Compiler'!$B279="2",'Alpha Ejection Calcs'!BD279,IF($B279="3",'Alpha Ejection Calcs'!CA279,IF($B279="4",'Alpha Ejection Calcs'!CY279,-1))))</f>
        <v>-1</v>
      </c>
      <c r="AB279" s="459">
        <f t="shared" si="19"/>
        <v>-4.2499999999999999E-12</v>
      </c>
      <c r="AC279">
        <f>IF($B279="1",'Alpha Ejection Calcs'!AI279,IF('Alpha Ejection Compiler'!$B279="2",'Alpha Ejection Calcs'!BF279,IF($B279="3",'Alpha Ejection Calcs'!CC279,IF($B279="4",'Alpha Ejection Calcs'!DA279,-1))))</f>
        <v>-1</v>
      </c>
      <c r="AD279">
        <f>IF($B279="1",'Alpha Ejection Calcs'!AJ279,IF('Alpha Ejection Compiler'!$B279="2",'Alpha Ejection Calcs'!BG279,IF($B279="3",'Alpha Ejection Calcs'!CD279,IF($B279="4",'Alpha Ejection Calcs'!DB279,-1))))</f>
        <v>-1</v>
      </c>
      <c r="AE279">
        <f>IF($B279="1",'Alpha Ejection Calcs'!AK279,IF('Alpha Ejection Compiler'!$B279="2",'Alpha Ejection Calcs'!BH279,IF($B279="3",'Alpha Ejection Calcs'!CE279,IF($B279="4",'Alpha Ejection Calcs'!DC279,-1))))</f>
        <v>-1</v>
      </c>
      <c r="AF279">
        <f>IF($B279="1",'Alpha Ejection Calcs'!AL279,IF('Alpha Ejection Compiler'!$B279="2",'Alpha Ejection Calcs'!BI279,IF($B279="3",'Alpha Ejection Calcs'!CF279,IF($B279="4",'Alpha Ejection Calcs'!DD279,-1))))</f>
        <v>-1</v>
      </c>
    </row>
    <row r="280" spans="1:32">
      <c r="A280">
        <f>'Picking Information'!E283</f>
        <v>0</v>
      </c>
      <c r="B280" s="457">
        <f>'Picking Information'!B283</f>
        <v>0</v>
      </c>
      <c r="C280" s="457"/>
      <c r="D280">
        <f>IF($B280="1",'Alpha Ejection Calcs'!M280,IF('Alpha Ejection Compiler'!$B280="2",'Alpha Ejection Calcs'!AO280,IF($B280="3",'Alpha Ejection Calcs'!BM280,IF($B280="4",'Alpha Ejection Calcs'!CJ280,-1))))</f>
        <v>-1</v>
      </c>
      <c r="E280">
        <f>IF($B280="1",'Alpha Ejection Calcs'!S280,IF('Alpha Ejection Compiler'!$B280="2",'Alpha Ejection Calcs'!AP280,IF($B280="3",'Alpha Ejection Calcs'!BK280,IF($B280="4",'Alpha Ejection Calcs'!CH280,-1))))</f>
        <v>-1</v>
      </c>
      <c r="F280"/>
      <c r="G280" s="459">
        <f t="shared" si="16"/>
        <v>-3.2000000000000001E-12</v>
      </c>
      <c r="H280">
        <f>IF($B280="1",'Alpha Ejection Calcs'!T280,IF('Alpha Ejection Compiler'!$B280="2",'Alpha Ejection Calcs'!AQ280,IF($B280="3",'Alpha Ejection Calcs'!BN280,IF($B280="4",'Alpha Ejection Calcs'!CL280,-1))))</f>
        <v>-1</v>
      </c>
      <c r="I280">
        <f>IF($B280="1",'Alpha Ejection Calcs'!U280,IF('Alpha Ejection Compiler'!$B280="2",'Alpha Ejection Calcs'!AR280,IF($B280="3",'Alpha Ejection Calcs'!BO280,IF($B280="4",'Alpha Ejection Calcs'!CM280,-1))))</f>
        <v>-1</v>
      </c>
      <c r="J280">
        <f>IF($B280="1",'Alpha Ejection Calcs'!V280,IF('Alpha Ejection Compiler'!$B280="2",'Alpha Ejection Calcs'!AS280,IF($B280="3",'Alpha Ejection Calcs'!BP280,IF($B280="4",'Alpha Ejection Calcs'!CN280,-1))))</f>
        <v>-1</v>
      </c>
      <c r="K280">
        <f>IF($B280="1",'Alpha Ejection Calcs'!W280,IF('Alpha Ejection Compiler'!$B280="2",'Alpha Ejection Calcs'!AT280,IF($B280="3",'Alpha Ejection Calcs'!BQ280,IF($B280="4",'Alpha Ejection Calcs'!CO280,-1))))</f>
        <v>-1</v>
      </c>
      <c r="N280" s="459">
        <f t="shared" si="17"/>
        <v>-4.6500000000000006E-12</v>
      </c>
      <c r="O280">
        <f>IF($B280="1",'Alpha Ejection Calcs'!Y280,IF('Alpha Ejection Compiler'!$B280="2",'Alpha Ejection Calcs'!AV280,IF($B280="3",'Alpha Ejection Calcs'!BS280,IF($B280="4",'Alpha Ejection Calcs'!CQ280,-1))))</f>
        <v>-1</v>
      </c>
      <c r="P280">
        <f>IF($B280="1",'Alpha Ejection Calcs'!Z280,IF('Alpha Ejection Compiler'!$B280="2",'Alpha Ejection Calcs'!AW280,IF($B280="3",'Alpha Ejection Calcs'!BT280,IF($B280="4",'Alpha Ejection Calcs'!CR280,-1))))</f>
        <v>-1</v>
      </c>
      <c r="Q280">
        <f>IF($B280="1",'Alpha Ejection Calcs'!AA280,IF('Alpha Ejection Compiler'!$B280="2",'Alpha Ejection Calcs'!AX280,IF($B280="3",'Alpha Ejection Calcs'!BU280,IF($B280="4",'Alpha Ejection Calcs'!CS280,-1))))</f>
        <v>-1</v>
      </c>
      <c r="R280">
        <f>IF($B280="1",'Alpha Ejection Calcs'!AB280,IF('Alpha Ejection Compiler'!$B280="2",'Alpha Ejection Calcs'!AY280,IF($B280="3",'Alpha Ejection Calcs'!BV280,IF($B280="4",'Alpha Ejection Calcs'!CT280,-1))))</f>
        <v>-1</v>
      </c>
      <c r="U280" s="459">
        <f t="shared" si="18"/>
        <v>-3.5299999999999997E-12</v>
      </c>
      <c r="V280">
        <f>IF($B280="1",'Alpha Ejection Calcs'!AD280,IF('Alpha Ejection Compiler'!$B280="2",'Alpha Ejection Calcs'!BA280,IF($B280="3",'Alpha Ejection Calcs'!BX280,IF($B280="4",'Alpha Ejection Calcs'!CV280,-1))))</f>
        <v>-1</v>
      </c>
      <c r="W280">
        <f>IF($B280="1",'Alpha Ejection Calcs'!AE280,IF('Alpha Ejection Compiler'!$B280="2",'Alpha Ejection Calcs'!BB280,IF($B280="3",'Alpha Ejection Calcs'!BY280,IF($B280="4",'Alpha Ejection Calcs'!CW280,-1))))</f>
        <v>-1</v>
      </c>
      <c r="X280">
        <f>IF($B280="1",'Alpha Ejection Calcs'!AF280,IF('Alpha Ejection Compiler'!$B280="2",'Alpha Ejection Calcs'!BC280,IF($B280="3",'Alpha Ejection Calcs'!BZ280,IF($B280="4",'Alpha Ejection Calcs'!CX280,-1))))</f>
        <v>-1</v>
      </c>
      <c r="Y280">
        <f>IF($B280="1",'Alpha Ejection Calcs'!AG280,IF('Alpha Ejection Compiler'!$B280="2",'Alpha Ejection Calcs'!BD280,IF($B280="3",'Alpha Ejection Calcs'!CA280,IF($B280="4",'Alpha Ejection Calcs'!CY280,-1))))</f>
        <v>-1</v>
      </c>
      <c r="AB280" s="459">
        <f t="shared" si="19"/>
        <v>-4.2499999999999999E-12</v>
      </c>
      <c r="AC280">
        <f>IF($B280="1",'Alpha Ejection Calcs'!AI280,IF('Alpha Ejection Compiler'!$B280="2",'Alpha Ejection Calcs'!BF280,IF($B280="3",'Alpha Ejection Calcs'!CC280,IF($B280="4",'Alpha Ejection Calcs'!DA280,-1))))</f>
        <v>-1</v>
      </c>
      <c r="AD280">
        <f>IF($B280="1",'Alpha Ejection Calcs'!AJ280,IF('Alpha Ejection Compiler'!$B280="2",'Alpha Ejection Calcs'!BG280,IF($B280="3",'Alpha Ejection Calcs'!CD280,IF($B280="4",'Alpha Ejection Calcs'!DB280,-1))))</f>
        <v>-1</v>
      </c>
      <c r="AE280">
        <f>IF($B280="1",'Alpha Ejection Calcs'!AK280,IF('Alpha Ejection Compiler'!$B280="2",'Alpha Ejection Calcs'!BH280,IF($B280="3",'Alpha Ejection Calcs'!CE280,IF($B280="4",'Alpha Ejection Calcs'!DC280,-1))))</f>
        <v>-1</v>
      </c>
      <c r="AF280">
        <f>IF($B280="1",'Alpha Ejection Calcs'!AL280,IF('Alpha Ejection Compiler'!$B280="2",'Alpha Ejection Calcs'!BI280,IF($B280="3",'Alpha Ejection Calcs'!CF280,IF($B280="4",'Alpha Ejection Calcs'!DD280,-1))))</f>
        <v>-1</v>
      </c>
    </row>
    <row r="281" spans="1:32">
      <c r="A281">
        <f>'Picking Information'!E284</f>
        <v>0</v>
      </c>
      <c r="B281" s="457">
        <f>'Picking Information'!B284</f>
        <v>0</v>
      </c>
      <c r="C281" s="457"/>
      <c r="D281">
        <f>IF($B281="1",'Alpha Ejection Calcs'!M281,IF('Alpha Ejection Compiler'!$B281="2",'Alpha Ejection Calcs'!AO281,IF($B281="3",'Alpha Ejection Calcs'!BM281,IF($B281="4",'Alpha Ejection Calcs'!CJ281,-1))))</f>
        <v>-1</v>
      </c>
      <c r="E281">
        <f>IF($B281="1",'Alpha Ejection Calcs'!S281,IF('Alpha Ejection Compiler'!$B281="2",'Alpha Ejection Calcs'!AP281,IF($B281="3",'Alpha Ejection Calcs'!BK281,IF($B281="4",'Alpha Ejection Calcs'!CH281,-1))))</f>
        <v>-1</v>
      </c>
      <c r="F281"/>
      <c r="G281" s="459">
        <f t="shared" si="16"/>
        <v>-3.2000000000000001E-12</v>
      </c>
      <c r="H281">
        <f>IF($B281="1",'Alpha Ejection Calcs'!T281,IF('Alpha Ejection Compiler'!$B281="2",'Alpha Ejection Calcs'!AQ281,IF($B281="3",'Alpha Ejection Calcs'!BN281,IF($B281="4",'Alpha Ejection Calcs'!CL281,-1))))</f>
        <v>-1</v>
      </c>
      <c r="I281">
        <f>IF($B281="1",'Alpha Ejection Calcs'!U281,IF('Alpha Ejection Compiler'!$B281="2",'Alpha Ejection Calcs'!AR281,IF($B281="3",'Alpha Ejection Calcs'!BO281,IF($B281="4",'Alpha Ejection Calcs'!CM281,-1))))</f>
        <v>-1</v>
      </c>
      <c r="J281">
        <f>IF($B281="1",'Alpha Ejection Calcs'!V281,IF('Alpha Ejection Compiler'!$B281="2",'Alpha Ejection Calcs'!AS281,IF($B281="3",'Alpha Ejection Calcs'!BP281,IF($B281="4",'Alpha Ejection Calcs'!CN281,-1))))</f>
        <v>-1</v>
      </c>
      <c r="K281">
        <f>IF($B281="1",'Alpha Ejection Calcs'!W281,IF('Alpha Ejection Compiler'!$B281="2",'Alpha Ejection Calcs'!AT281,IF($B281="3",'Alpha Ejection Calcs'!BQ281,IF($B281="4",'Alpha Ejection Calcs'!CO281,-1))))</f>
        <v>-1</v>
      </c>
      <c r="N281" s="459">
        <f t="shared" si="17"/>
        <v>-4.6500000000000006E-12</v>
      </c>
      <c r="O281">
        <f>IF($B281="1",'Alpha Ejection Calcs'!Y281,IF('Alpha Ejection Compiler'!$B281="2",'Alpha Ejection Calcs'!AV281,IF($B281="3",'Alpha Ejection Calcs'!BS281,IF($B281="4",'Alpha Ejection Calcs'!CQ281,-1))))</f>
        <v>-1</v>
      </c>
      <c r="P281">
        <f>IF($B281="1",'Alpha Ejection Calcs'!Z281,IF('Alpha Ejection Compiler'!$B281="2",'Alpha Ejection Calcs'!AW281,IF($B281="3",'Alpha Ejection Calcs'!BT281,IF($B281="4",'Alpha Ejection Calcs'!CR281,-1))))</f>
        <v>-1</v>
      </c>
      <c r="Q281">
        <f>IF($B281="1",'Alpha Ejection Calcs'!AA281,IF('Alpha Ejection Compiler'!$B281="2",'Alpha Ejection Calcs'!AX281,IF($B281="3",'Alpha Ejection Calcs'!BU281,IF($B281="4",'Alpha Ejection Calcs'!CS281,-1))))</f>
        <v>-1</v>
      </c>
      <c r="R281">
        <f>IF($B281="1",'Alpha Ejection Calcs'!AB281,IF('Alpha Ejection Compiler'!$B281="2",'Alpha Ejection Calcs'!AY281,IF($B281="3",'Alpha Ejection Calcs'!BV281,IF($B281="4",'Alpha Ejection Calcs'!CT281,-1))))</f>
        <v>-1</v>
      </c>
      <c r="U281" s="459">
        <f t="shared" si="18"/>
        <v>-3.5299999999999997E-12</v>
      </c>
      <c r="V281">
        <f>IF($B281="1",'Alpha Ejection Calcs'!AD281,IF('Alpha Ejection Compiler'!$B281="2",'Alpha Ejection Calcs'!BA281,IF($B281="3",'Alpha Ejection Calcs'!BX281,IF($B281="4",'Alpha Ejection Calcs'!CV281,-1))))</f>
        <v>-1</v>
      </c>
      <c r="W281">
        <f>IF($B281="1",'Alpha Ejection Calcs'!AE281,IF('Alpha Ejection Compiler'!$B281="2",'Alpha Ejection Calcs'!BB281,IF($B281="3",'Alpha Ejection Calcs'!BY281,IF($B281="4",'Alpha Ejection Calcs'!CW281,-1))))</f>
        <v>-1</v>
      </c>
      <c r="X281">
        <f>IF($B281="1",'Alpha Ejection Calcs'!AF281,IF('Alpha Ejection Compiler'!$B281="2",'Alpha Ejection Calcs'!BC281,IF($B281="3",'Alpha Ejection Calcs'!BZ281,IF($B281="4",'Alpha Ejection Calcs'!CX281,-1))))</f>
        <v>-1</v>
      </c>
      <c r="Y281">
        <f>IF($B281="1",'Alpha Ejection Calcs'!AG281,IF('Alpha Ejection Compiler'!$B281="2",'Alpha Ejection Calcs'!BD281,IF($B281="3",'Alpha Ejection Calcs'!CA281,IF($B281="4",'Alpha Ejection Calcs'!CY281,-1))))</f>
        <v>-1</v>
      </c>
      <c r="AB281" s="459">
        <f t="shared" si="19"/>
        <v>-4.2499999999999999E-12</v>
      </c>
      <c r="AC281">
        <f>IF($B281="1",'Alpha Ejection Calcs'!AI281,IF('Alpha Ejection Compiler'!$B281="2",'Alpha Ejection Calcs'!BF281,IF($B281="3",'Alpha Ejection Calcs'!CC281,IF($B281="4",'Alpha Ejection Calcs'!DA281,-1))))</f>
        <v>-1</v>
      </c>
      <c r="AD281">
        <f>IF($B281="1",'Alpha Ejection Calcs'!AJ281,IF('Alpha Ejection Compiler'!$B281="2",'Alpha Ejection Calcs'!BG281,IF($B281="3",'Alpha Ejection Calcs'!CD281,IF($B281="4",'Alpha Ejection Calcs'!DB281,-1))))</f>
        <v>-1</v>
      </c>
      <c r="AE281">
        <f>IF($B281="1",'Alpha Ejection Calcs'!AK281,IF('Alpha Ejection Compiler'!$B281="2",'Alpha Ejection Calcs'!BH281,IF($B281="3",'Alpha Ejection Calcs'!CE281,IF($B281="4",'Alpha Ejection Calcs'!DC281,-1))))</f>
        <v>-1</v>
      </c>
      <c r="AF281">
        <f>IF($B281="1",'Alpha Ejection Calcs'!AL281,IF('Alpha Ejection Compiler'!$B281="2",'Alpha Ejection Calcs'!BI281,IF($B281="3",'Alpha Ejection Calcs'!CF281,IF($B281="4",'Alpha Ejection Calcs'!DD281,-1))))</f>
        <v>-1</v>
      </c>
    </row>
    <row r="282" spans="1:32">
      <c r="A282">
        <f>'Picking Information'!E285</f>
        <v>0</v>
      </c>
      <c r="B282" s="457">
        <f>'Picking Information'!B285</f>
        <v>0</v>
      </c>
      <c r="C282" s="457"/>
      <c r="D282">
        <f>IF($B282="1",'Alpha Ejection Calcs'!M282,IF('Alpha Ejection Compiler'!$B282="2",'Alpha Ejection Calcs'!AO282,IF($B282="3",'Alpha Ejection Calcs'!BM282,IF($B282="4",'Alpha Ejection Calcs'!CJ282,-1))))</f>
        <v>-1</v>
      </c>
      <c r="E282">
        <f>IF($B282="1",'Alpha Ejection Calcs'!S282,IF('Alpha Ejection Compiler'!$B282="2",'Alpha Ejection Calcs'!AP282,IF($B282="3",'Alpha Ejection Calcs'!BK282,IF($B282="4",'Alpha Ejection Calcs'!CH282,-1))))</f>
        <v>-1</v>
      </c>
      <c r="F282"/>
      <c r="G282" s="459">
        <f t="shared" si="16"/>
        <v>-3.2000000000000001E-12</v>
      </c>
      <c r="H282">
        <f>IF($B282="1",'Alpha Ejection Calcs'!T282,IF('Alpha Ejection Compiler'!$B282="2",'Alpha Ejection Calcs'!AQ282,IF($B282="3",'Alpha Ejection Calcs'!BN282,IF($B282="4",'Alpha Ejection Calcs'!CL282,-1))))</f>
        <v>-1</v>
      </c>
      <c r="I282">
        <f>IF($B282="1",'Alpha Ejection Calcs'!U282,IF('Alpha Ejection Compiler'!$B282="2",'Alpha Ejection Calcs'!AR282,IF($B282="3",'Alpha Ejection Calcs'!BO282,IF($B282="4",'Alpha Ejection Calcs'!CM282,-1))))</f>
        <v>-1</v>
      </c>
      <c r="J282">
        <f>IF($B282="1",'Alpha Ejection Calcs'!V282,IF('Alpha Ejection Compiler'!$B282="2",'Alpha Ejection Calcs'!AS282,IF($B282="3",'Alpha Ejection Calcs'!BP282,IF($B282="4",'Alpha Ejection Calcs'!CN282,-1))))</f>
        <v>-1</v>
      </c>
      <c r="K282">
        <f>IF($B282="1",'Alpha Ejection Calcs'!W282,IF('Alpha Ejection Compiler'!$B282="2",'Alpha Ejection Calcs'!AT282,IF($B282="3",'Alpha Ejection Calcs'!BQ282,IF($B282="4",'Alpha Ejection Calcs'!CO282,-1))))</f>
        <v>-1</v>
      </c>
      <c r="N282" s="459">
        <f t="shared" si="17"/>
        <v>-4.6500000000000006E-12</v>
      </c>
      <c r="O282">
        <f>IF($B282="1",'Alpha Ejection Calcs'!Y282,IF('Alpha Ejection Compiler'!$B282="2",'Alpha Ejection Calcs'!AV282,IF($B282="3",'Alpha Ejection Calcs'!BS282,IF($B282="4",'Alpha Ejection Calcs'!CQ282,-1))))</f>
        <v>-1</v>
      </c>
      <c r="P282">
        <f>IF($B282="1",'Alpha Ejection Calcs'!Z282,IF('Alpha Ejection Compiler'!$B282="2",'Alpha Ejection Calcs'!AW282,IF($B282="3",'Alpha Ejection Calcs'!BT282,IF($B282="4",'Alpha Ejection Calcs'!CR282,-1))))</f>
        <v>-1</v>
      </c>
      <c r="Q282">
        <f>IF($B282="1",'Alpha Ejection Calcs'!AA282,IF('Alpha Ejection Compiler'!$B282="2",'Alpha Ejection Calcs'!AX282,IF($B282="3",'Alpha Ejection Calcs'!BU282,IF($B282="4",'Alpha Ejection Calcs'!CS282,-1))))</f>
        <v>-1</v>
      </c>
      <c r="R282">
        <f>IF($B282="1",'Alpha Ejection Calcs'!AB282,IF('Alpha Ejection Compiler'!$B282="2",'Alpha Ejection Calcs'!AY282,IF($B282="3",'Alpha Ejection Calcs'!BV282,IF($B282="4",'Alpha Ejection Calcs'!CT282,-1))))</f>
        <v>-1</v>
      </c>
      <c r="U282" s="459">
        <f t="shared" si="18"/>
        <v>-3.5299999999999997E-12</v>
      </c>
      <c r="V282">
        <f>IF($B282="1",'Alpha Ejection Calcs'!AD282,IF('Alpha Ejection Compiler'!$B282="2",'Alpha Ejection Calcs'!BA282,IF($B282="3",'Alpha Ejection Calcs'!BX282,IF($B282="4",'Alpha Ejection Calcs'!CV282,-1))))</f>
        <v>-1</v>
      </c>
      <c r="W282">
        <f>IF($B282="1",'Alpha Ejection Calcs'!AE282,IF('Alpha Ejection Compiler'!$B282="2",'Alpha Ejection Calcs'!BB282,IF($B282="3",'Alpha Ejection Calcs'!BY282,IF($B282="4",'Alpha Ejection Calcs'!CW282,-1))))</f>
        <v>-1</v>
      </c>
      <c r="X282">
        <f>IF($B282="1",'Alpha Ejection Calcs'!AF282,IF('Alpha Ejection Compiler'!$B282="2",'Alpha Ejection Calcs'!BC282,IF($B282="3",'Alpha Ejection Calcs'!BZ282,IF($B282="4",'Alpha Ejection Calcs'!CX282,-1))))</f>
        <v>-1</v>
      </c>
      <c r="Y282">
        <f>IF($B282="1",'Alpha Ejection Calcs'!AG282,IF('Alpha Ejection Compiler'!$B282="2",'Alpha Ejection Calcs'!BD282,IF($B282="3",'Alpha Ejection Calcs'!CA282,IF($B282="4",'Alpha Ejection Calcs'!CY282,-1))))</f>
        <v>-1</v>
      </c>
      <c r="AB282" s="459">
        <f t="shared" si="19"/>
        <v>-4.2499999999999999E-12</v>
      </c>
      <c r="AC282">
        <f>IF($B282="1",'Alpha Ejection Calcs'!AI282,IF('Alpha Ejection Compiler'!$B282="2",'Alpha Ejection Calcs'!BF282,IF($B282="3",'Alpha Ejection Calcs'!CC282,IF($B282="4",'Alpha Ejection Calcs'!DA282,-1))))</f>
        <v>-1</v>
      </c>
      <c r="AD282">
        <f>IF($B282="1",'Alpha Ejection Calcs'!AJ282,IF('Alpha Ejection Compiler'!$B282="2",'Alpha Ejection Calcs'!BG282,IF($B282="3",'Alpha Ejection Calcs'!CD282,IF($B282="4",'Alpha Ejection Calcs'!DB282,-1))))</f>
        <v>-1</v>
      </c>
      <c r="AE282">
        <f>IF($B282="1",'Alpha Ejection Calcs'!AK282,IF('Alpha Ejection Compiler'!$B282="2",'Alpha Ejection Calcs'!BH282,IF($B282="3",'Alpha Ejection Calcs'!CE282,IF($B282="4",'Alpha Ejection Calcs'!DC282,-1))))</f>
        <v>-1</v>
      </c>
      <c r="AF282">
        <f>IF($B282="1",'Alpha Ejection Calcs'!AL282,IF('Alpha Ejection Compiler'!$B282="2",'Alpha Ejection Calcs'!BI282,IF($B282="3",'Alpha Ejection Calcs'!CF282,IF($B282="4",'Alpha Ejection Calcs'!DD282,-1))))</f>
        <v>-1</v>
      </c>
    </row>
    <row r="283" spans="1:32">
      <c r="A283">
        <f>'Picking Information'!E286</f>
        <v>0</v>
      </c>
      <c r="B283" s="457">
        <f>'Picking Information'!B286</f>
        <v>0</v>
      </c>
      <c r="C283" s="457"/>
      <c r="D283">
        <f>IF($B283="1",'Alpha Ejection Calcs'!M283,IF('Alpha Ejection Compiler'!$B283="2",'Alpha Ejection Calcs'!AO283,IF($B283="3",'Alpha Ejection Calcs'!BM283,IF($B283="4",'Alpha Ejection Calcs'!CJ283,-1))))</f>
        <v>-1</v>
      </c>
      <c r="E283">
        <f>IF($B283="1",'Alpha Ejection Calcs'!S283,IF('Alpha Ejection Compiler'!$B283="2",'Alpha Ejection Calcs'!AP283,IF($B283="3",'Alpha Ejection Calcs'!BK283,IF($B283="4",'Alpha Ejection Calcs'!CH283,-1))))</f>
        <v>-1</v>
      </c>
      <c r="F283"/>
      <c r="G283" s="459">
        <f t="shared" si="16"/>
        <v>-3.2000000000000001E-12</v>
      </c>
      <c r="H283">
        <f>IF($B283="1",'Alpha Ejection Calcs'!T283,IF('Alpha Ejection Compiler'!$B283="2",'Alpha Ejection Calcs'!AQ283,IF($B283="3",'Alpha Ejection Calcs'!BN283,IF($B283="4",'Alpha Ejection Calcs'!CL283,-1))))</f>
        <v>-1</v>
      </c>
      <c r="I283">
        <f>IF($B283="1",'Alpha Ejection Calcs'!U283,IF('Alpha Ejection Compiler'!$B283="2",'Alpha Ejection Calcs'!AR283,IF($B283="3",'Alpha Ejection Calcs'!BO283,IF($B283="4",'Alpha Ejection Calcs'!CM283,-1))))</f>
        <v>-1</v>
      </c>
      <c r="J283">
        <f>IF($B283="1",'Alpha Ejection Calcs'!V283,IF('Alpha Ejection Compiler'!$B283="2",'Alpha Ejection Calcs'!AS283,IF($B283="3",'Alpha Ejection Calcs'!BP283,IF($B283="4",'Alpha Ejection Calcs'!CN283,-1))))</f>
        <v>-1</v>
      </c>
      <c r="K283">
        <f>IF($B283="1",'Alpha Ejection Calcs'!W283,IF('Alpha Ejection Compiler'!$B283="2",'Alpha Ejection Calcs'!AT283,IF($B283="3",'Alpha Ejection Calcs'!BQ283,IF($B283="4",'Alpha Ejection Calcs'!CO283,-1))))</f>
        <v>-1</v>
      </c>
      <c r="N283" s="459">
        <f t="shared" si="17"/>
        <v>-4.6500000000000006E-12</v>
      </c>
      <c r="O283">
        <f>IF($B283="1",'Alpha Ejection Calcs'!Y283,IF('Alpha Ejection Compiler'!$B283="2",'Alpha Ejection Calcs'!AV283,IF($B283="3",'Alpha Ejection Calcs'!BS283,IF($B283="4",'Alpha Ejection Calcs'!CQ283,-1))))</f>
        <v>-1</v>
      </c>
      <c r="P283">
        <f>IF($B283="1",'Alpha Ejection Calcs'!Z283,IF('Alpha Ejection Compiler'!$B283="2",'Alpha Ejection Calcs'!AW283,IF($B283="3",'Alpha Ejection Calcs'!BT283,IF($B283="4",'Alpha Ejection Calcs'!CR283,-1))))</f>
        <v>-1</v>
      </c>
      <c r="Q283">
        <f>IF($B283="1",'Alpha Ejection Calcs'!AA283,IF('Alpha Ejection Compiler'!$B283="2",'Alpha Ejection Calcs'!AX283,IF($B283="3",'Alpha Ejection Calcs'!BU283,IF($B283="4",'Alpha Ejection Calcs'!CS283,-1))))</f>
        <v>-1</v>
      </c>
      <c r="R283">
        <f>IF($B283="1",'Alpha Ejection Calcs'!AB283,IF('Alpha Ejection Compiler'!$B283="2",'Alpha Ejection Calcs'!AY283,IF($B283="3",'Alpha Ejection Calcs'!BV283,IF($B283="4",'Alpha Ejection Calcs'!CT283,-1))))</f>
        <v>-1</v>
      </c>
      <c r="U283" s="459">
        <f t="shared" si="18"/>
        <v>-3.5299999999999997E-12</v>
      </c>
      <c r="V283">
        <f>IF($B283="1",'Alpha Ejection Calcs'!AD283,IF('Alpha Ejection Compiler'!$B283="2",'Alpha Ejection Calcs'!BA283,IF($B283="3",'Alpha Ejection Calcs'!BX283,IF($B283="4",'Alpha Ejection Calcs'!CV283,-1))))</f>
        <v>-1</v>
      </c>
      <c r="W283">
        <f>IF($B283="1",'Alpha Ejection Calcs'!AE283,IF('Alpha Ejection Compiler'!$B283="2",'Alpha Ejection Calcs'!BB283,IF($B283="3",'Alpha Ejection Calcs'!BY283,IF($B283="4",'Alpha Ejection Calcs'!CW283,-1))))</f>
        <v>-1</v>
      </c>
      <c r="X283">
        <f>IF($B283="1",'Alpha Ejection Calcs'!AF283,IF('Alpha Ejection Compiler'!$B283="2",'Alpha Ejection Calcs'!BC283,IF($B283="3",'Alpha Ejection Calcs'!BZ283,IF($B283="4",'Alpha Ejection Calcs'!CX283,-1))))</f>
        <v>-1</v>
      </c>
      <c r="Y283">
        <f>IF($B283="1",'Alpha Ejection Calcs'!AG283,IF('Alpha Ejection Compiler'!$B283="2",'Alpha Ejection Calcs'!BD283,IF($B283="3",'Alpha Ejection Calcs'!CA283,IF($B283="4",'Alpha Ejection Calcs'!CY283,-1))))</f>
        <v>-1</v>
      </c>
      <c r="AB283" s="459">
        <f t="shared" si="19"/>
        <v>-4.2499999999999999E-12</v>
      </c>
      <c r="AC283">
        <f>IF($B283="1",'Alpha Ejection Calcs'!AI283,IF('Alpha Ejection Compiler'!$B283="2",'Alpha Ejection Calcs'!BF283,IF($B283="3",'Alpha Ejection Calcs'!CC283,IF($B283="4",'Alpha Ejection Calcs'!DA283,-1))))</f>
        <v>-1</v>
      </c>
      <c r="AD283">
        <f>IF($B283="1",'Alpha Ejection Calcs'!AJ283,IF('Alpha Ejection Compiler'!$B283="2",'Alpha Ejection Calcs'!BG283,IF($B283="3",'Alpha Ejection Calcs'!CD283,IF($B283="4",'Alpha Ejection Calcs'!DB283,-1))))</f>
        <v>-1</v>
      </c>
      <c r="AE283">
        <f>IF($B283="1",'Alpha Ejection Calcs'!AK283,IF('Alpha Ejection Compiler'!$B283="2",'Alpha Ejection Calcs'!BH283,IF($B283="3",'Alpha Ejection Calcs'!CE283,IF($B283="4",'Alpha Ejection Calcs'!DC283,-1))))</f>
        <v>-1</v>
      </c>
      <c r="AF283">
        <f>IF($B283="1",'Alpha Ejection Calcs'!AL283,IF('Alpha Ejection Compiler'!$B283="2",'Alpha Ejection Calcs'!BI283,IF($B283="3",'Alpha Ejection Calcs'!CF283,IF($B283="4",'Alpha Ejection Calcs'!DD283,-1))))</f>
        <v>-1</v>
      </c>
    </row>
    <row r="284" spans="1:32">
      <c r="A284">
        <f>'Picking Information'!E287</f>
        <v>0</v>
      </c>
      <c r="B284" s="457">
        <f>'Picking Information'!B287</f>
        <v>0</v>
      </c>
      <c r="C284" s="457"/>
      <c r="D284">
        <f>IF($B284="1",'Alpha Ejection Calcs'!M284,IF('Alpha Ejection Compiler'!$B284="2",'Alpha Ejection Calcs'!AO284,IF($B284="3",'Alpha Ejection Calcs'!BM284,IF($B284="4",'Alpha Ejection Calcs'!CJ284,-1))))</f>
        <v>-1</v>
      </c>
      <c r="E284">
        <f>IF($B284="1",'Alpha Ejection Calcs'!S284,IF('Alpha Ejection Compiler'!$B284="2",'Alpha Ejection Calcs'!AP284,IF($B284="3",'Alpha Ejection Calcs'!BK284,IF($B284="4",'Alpha Ejection Calcs'!CH284,-1))))</f>
        <v>-1</v>
      </c>
      <c r="F284"/>
      <c r="G284" s="459">
        <f t="shared" si="16"/>
        <v>-3.2000000000000001E-12</v>
      </c>
      <c r="H284">
        <f>IF($B284="1",'Alpha Ejection Calcs'!T284,IF('Alpha Ejection Compiler'!$B284="2",'Alpha Ejection Calcs'!AQ284,IF($B284="3",'Alpha Ejection Calcs'!BN284,IF($B284="4",'Alpha Ejection Calcs'!CL284,-1))))</f>
        <v>-1</v>
      </c>
      <c r="I284">
        <f>IF($B284="1",'Alpha Ejection Calcs'!U284,IF('Alpha Ejection Compiler'!$B284="2",'Alpha Ejection Calcs'!AR284,IF($B284="3",'Alpha Ejection Calcs'!BO284,IF($B284="4",'Alpha Ejection Calcs'!CM284,-1))))</f>
        <v>-1</v>
      </c>
      <c r="J284">
        <f>IF($B284="1",'Alpha Ejection Calcs'!V284,IF('Alpha Ejection Compiler'!$B284="2",'Alpha Ejection Calcs'!AS284,IF($B284="3",'Alpha Ejection Calcs'!BP284,IF($B284="4",'Alpha Ejection Calcs'!CN284,-1))))</f>
        <v>-1</v>
      </c>
      <c r="K284">
        <f>IF($B284="1",'Alpha Ejection Calcs'!W284,IF('Alpha Ejection Compiler'!$B284="2",'Alpha Ejection Calcs'!AT284,IF($B284="3",'Alpha Ejection Calcs'!BQ284,IF($B284="4",'Alpha Ejection Calcs'!CO284,-1))))</f>
        <v>-1</v>
      </c>
      <c r="N284" s="459">
        <f t="shared" si="17"/>
        <v>-4.6500000000000006E-12</v>
      </c>
      <c r="O284">
        <f>IF($B284="1",'Alpha Ejection Calcs'!Y284,IF('Alpha Ejection Compiler'!$B284="2",'Alpha Ejection Calcs'!AV284,IF($B284="3",'Alpha Ejection Calcs'!BS284,IF($B284="4",'Alpha Ejection Calcs'!CQ284,-1))))</f>
        <v>-1</v>
      </c>
      <c r="P284">
        <f>IF($B284="1",'Alpha Ejection Calcs'!Z284,IF('Alpha Ejection Compiler'!$B284="2",'Alpha Ejection Calcs'!AW284,IF($B284="3",'Alpha Ejection Calcs'!BT284,IF($B284="4",'Alpha Ejection Calcs'!CR284,-1))))</f>
        <v>-1</v>
      </c>
      <c r="Q284">
        <f>IF($B284="1",'Alpha Ejection Calcs'!AA284,IF('Alpha Ejection Compiler'!$B284="2",'Alpha Ejection Calcs'!AX284,IF($B284="3",'Alpha Ejection Calcs'!BU284,IF($B284="4",'Alpha Ejection Calcs'!CS284,-1))))</f>
        <v>-1</v>
      </c>
      <c r="R284">
        <f>IF($B284="1",'Alpha Ejection Calcs'!AB284,IF('Alpha Ejection Compiler'!$B284="2",'Alpha Ejection Calcs'!AY284,IF($B284="3",'Alpha Ejection Calcs'!BV284,IF($B284="4",'Alpha Ejection Calcs'!CT284,-1))))</f>
        <v>-1</v>
      </c>
      <c r="U284" s="459">
        <f t="shared" si="18"/>
        <v>-3.5299999999999997E-12</v>
      </c>
      <c r="V284">
        <f>IF($B284="1",'Alpha Ejection Calcs'!AD284,IF('Alpha Ejection Compiler'!$B284="2",'Alpha Ejection Calcs'!BA284,IF($B284="3",'Alpha Ejection Calcs'!BX284,IF($B284="4",'Alpha Ejection Calcs'!CV284,-1))))</f>
        <v>-1</v>
      </c>
      <c r="W284">
        <f>IF($B284="1",'Alpha Ejection Calcs'!AE284,IF('Alpha Ejection Compiler'!$B284="2",'Alpha Ejection Calcs'!BB284,IF($B284="3",'Alpha Ejection Calcs'!BY284,IF($B284="4",'Alpha Ejection Calcs'!CW284,-1))))</f>
        <v>-1</v>
      </c>
      <c r="X284">
        <f>IF($B284="1",'Alpha Ejection Calcs'!AF284,IF('Alpha Ejection Compiler'!$B284="2",'Alpha Ejection Calcs'!BC284,IF($B284="3",'Alpha Ejection Calcs'!BZ284,IF($B284="4",'Alpha Ejection Calcs'!CX284,-1))))</f>
        <v>-1</v>
      </c>
      <c r="Y284">
        <f>IF($B284="1",'Alpha Ejection Calcs'!AG284,IF('Alpha Ejection Compiler'!$B284="2",'Alpha Ejection Calcs'!BD284,IF($B284="3",'Alpha Ejection Calcs'!CA284,IF($B284="4",'Alpha Ejection Calcs'!CY284,-1))))</f>
        <v>-1</v>
      </c>
      <c r="AB284" s="459">
        <f t="shared" si="19"/>
        <v>-4.2499999999999999E-12</v>
      </c>
      <c r="AC284">
        <f>IF($B284="1",'Alpha Ejection Calcs'!AI284,IF('Alpha Ejection Compiler'!$B284="2",'Alpha Ejection Calcs'!BF284,IF($B284="3",'Alpha Ejection Calcs'!CC284,IF($B284="4",'Alpha Ejection Calcs'!DA284,-1))))</f>
        <v>-1</v>
      </c>
      <c r="AD284">
        <f>IF($B284="1",'Alpha Ejection Calcs'!AJ284,IF('Alpha Ejection Compiler'!$B284="2",'Alpha Ejection Calcs'!BG284,IF($B284="3",'Alpha Ejection Calcs'!CD284,IF($B284="4",'Alpha Ejection Calcs'!DB284,-1))))</f>
        <v>-1</v>
      </c>
      <c r="AE284">
        <f>IF($B284="1",'Alpha Ejection Calcs'!AK284,IF('Alpha Ejection Compiler'!$B284="2",'Alpha Ejection Calcs'!BH284,IF($B284="3",'Alpha Ejection Calcs'!CE284,IF($B284="4",'Alpha Ejection Calcs'!DC284,-1))))</f>
        <v>-1</v>
      </c>
      <c r="AF284">
        <f>IF($B284="1",'Alpha Ejection Calcs'!AL284,IF('Alpha Ejection Compiler'!$B284="2",'Alpha Ejection Calcs'!BI284,IF($B284="3",'Alpha Ejection Calcs'!CF284,IF($B284="4",'Alpha Ejection Calcs'!DD284,-1))))</f>
        <v>-1</v>
      </c>
    </row>
    <row r="285" spans="1:32">
      <c r="A285">
        <f>'Picking Information'!E288</f>
        <v>0</v>
      </c>
      <c r="B285" s="457">
        <f>'Picking Information'!B288</f>
        <v>0</v>
      </c>
      <c r="C285" s="457"/>
      <c r="D285">
        <f>IF($B285="1",'Alpha Ejection Calcs'!M285,IF('Alpha Ejection Compiler'!$B285="2",'Alpha Ejection Calcs'!AO285,IF($B285="3",'Alpha Ejection Calcs'!BM285,IF($B285="4",'Alpha Ejection Calcs'!CJ285,-1))))</f>
        <v>-1</v>
      </c>
      <c r="E285">
        <f>IF($B285="1",'Alpha Ejection Calcs'!S285,IF('Alpha Ejection Compiler'!$B285="2",'Alpha Ejection Calcs'!AP285,IF($B285="3",'Alpha Ejection Calcs'!BK285,IF($B285="4",'Alpha Ejection Calcs'!CH285,-1))))</f>
        <v>-1</v>
      </c>
      <c r="F285"/>
      <c r="G285" s="459">
        <f t="shared" si="16"/>
        <v>-3.2000000000000001E-12</v>
      </c>
      <c r="H285">
        <f>IF($B285="1",'Alpha Ejection Calcs'!T285,IF('Alpha Ejection Compiler'!$B285="2",'Alpha Ejection Calcs'!AQ285,IF($B285="3",'Alpha Ejection Calcs'!BN285,IF($B285="4",'Alpha Ejection Calcs'!CL285,-1))))</f>
        <v>-1</v>
      </c>
      <c r="I285">
        <f>IF($B285="1",'Alpha Ejection Calcs'!U285,IF('Alpha Ejection Compiler'!$B285="2",'Alpha Ejection Calcs'!AR285,IF($B285="3",'Alpha Ejection Calcs'!BO285,IF($B285="4",'Alpha Ejection Calcs'!CM285,-1))))</f>
        <v>-1</v>
      </c>
      <c r="J285">
        <f>IF($B285="1",'Alpha Ejection Calcs'!V285,IF('Alpha Ejection Compiler'!$B285="2",'Alpha Ejection Calcs'!AS285,IF($B285="3",'Alpha Ejection Calcs'!BP285,IF($B285="4",'Alpha Ejection Calcs'!CN285,-1))))</f>
        <v>-1</v>
      </c>
      <c r="K285">
        <f>IF($B285="1",'Alpha Ejection Calcs'!W285,IF('Alpha Ejection Compiler'!$B285="2",'Alpha Ejection Calcs'!AT285,IF($B285="3",'Alpha Ejection Calcs'!BQ285,IF($B285="4",'Alpha Ejection Calcs'!CO285,-1))))</f>
        <v>-1</v>
      </c>
      <c r="N285" s="459">
        <f t="shared" si="17"/>
        <v>-4.6500000000000006E-12</v>
      </c>
      <c r="O285">
        <f>IF($B285="1",'Alpha Ejection Calcs'!Y285,IF('Alpha Ejection Compiler'!$B285="2",'Alpha Ejection Calcs'!AV285,IF($B285="3",'Alpha Ejection Calcs'!BS285,IF($B285="4",'Alpha Ejection Calcs'!CQ285,-1))))</f>
        <v>-1</v>
      </c>
      <c r="P285">
        <f>IF($B285="1",'Alpha Ejection Calcs'!Z285,IF('Alpha Ejection Compiler'!$B285="2",'Alpha Ejection Calcs'!AW285,IF($B285="3",'Alpha Ejection Calcs'!BT285,IF($B285="4",'Alpha Ejection Calcs'!CR285,-1))))</f>
        <v>-1</v>
      </c>
      <c r="Q285">
        <f>IF($B285="1",'Alpha Ejection Calcs'!AA285,IF('Alpha Ejection Compiler'!$B285="2",'Alpha Ejection Calcs'!AX285,IF($B285="3",'Alpha Ejection Calcs'!BU285,IF($B285="4",'Alpha Ejection Calcs'!CS285,-1))))</f>
        <v>-1</v>
      </c>
      <c r="R285">
        <f>IF($B285="1",'Alpha Ejection Calcs'!AB285,IF('Alpha Ejection Compiler'!$B285="2",'Alpha Ejection Calcs'!AY285,IF($B285="3",'Alpha Ejection Calcs'!BV285,IF($B285="4",'Alpha Ejection Calcs'!CT285,-1))))</f>
        <v>-1</v>
      </c>
      <c r="U285" s="459">
        <f t="shared" si="18"/>
        <v>-3.5299999999999997E-12</v>
      </c>
      <c r="V285">
        <f>IF($B285="1",'Alpha Ejection Calcs'!AD285,IF('Alpha Ejection Compiler'!$B285="2",'Alpha Ejection Calcs'!BA285,IF($B285="3",'Alpha Ejection Calcs'!BX285,IF($B285="4",'Alpha Ejection Calcs'!CV285,-1))))</f>
        <v>-1</v>
      </c>
      <c r="W285">
        <f>IF($B285="1",'Alpha Ejection Calcs'!AE285,IF('Alpha Ejection Compiler'!$B285="2",'Alpha Ejection Calcs'!BB285,IF($B285="3",'Alpha Ejection Calcs'!BY285,IF($B285="4",'Alpha Ejection Calcs'!CW285,-1))))</f>
        <v>-1</v>
      </c>
      <c r="X285">
        <f>IF($B285="1",'Alpha Ejection Calcs'!AF285,IF('Alpha Ejection Compiler'!$B285="2",'Alpha Ejection Calcs'!BC285,IF($B285="3",'Alpha Ejection Calcs'!BZ285,IF($B285="4",'Alpha Ejection Calcs'!CX285,-1))))</f>
        <v>-1</v>
      </c>
      <c r="Y285">
        <f>IF($B285="1",'Alpha Ejection Calcs'!AG285,IF('Alpha Ejection Compiler'!$B285="2",'Alpha Ejection Calcs'!BD285,IF($B285="3",'Alpha Ejection Calcs'!CA285,IF($B285="4",'Alpha Ejection Calcs'!CY285,-1))))</f>
        <v>-1</v>
      </c>
      <c r="AB285" s="459">
        <f t="shared" si="19"/>
        <v>-4.2499999999999999E-12</v>
      </c>
      <c r="AC285">
        <f>IF($B285="1",'Alpha Ejection Calcs'!AI285,IF('Alpha Ejection Compiler'!$B285="2",'Alpha Ejection Calcs'!BF285,IF($B285="3",'Alpha Ejection Calcs'!CC285,IF($B285="4",'Alpha Ejection Calcs'!DA285,-1))))</f>
        <v>-1</v>
      </c>
      <c r="AD285">
        <f>IF($B285="1",'Alpha Ejection Calcs'!AJ285,IF('Alpha Ejection Compiler'!$B285="2",'Alpha Ejection Calcs'!BG285,IF($B285="3",'Alpha Ejection Calcs'!CD285,IF($B285="4",'Alpha Ejection Calcs'!DB285,-1))))</f>
        <v>-1</v>
      </c>
      <c r="AE285">
        <f>IF($B285="1",'Alpha Ejection Calcs'!AK285,IF('Alpha Ejection Compiler'!$B285="2",'Alpha Ejection Calcs'!BH285,IF($B285="3",'Alpha Ejection Calcs'!CE285,IF($B285="4",'Alpha Ejection Calcs'!DC285,-1))))</f>
        <v>-1</v>
      </c>
      <c r="AF285">
        <f>IF($B285="1",'Alpha Ejection Calcs'!AL285,IF('Alpha Ejection Compiler'!$B285="2",'Alpha Ejection Calcs'!BI285,IF($B285="3",'Alpha Ejection Calcs'!CF285,IF($B285="4",'Alpha Ejection Calcs'!DD285,-1))))</f>
        <v>-1</v>
      </c>
    </row>
    <row r="286" spans="1:32">
      <c r="A286">
        <f>'Picking Information'!E289</f>
        <v>0</v>
      </c>
      <c r="B286" s="457">
        <f>'Picking Information'!B289</f>
        <v>0</v>
      </c>
      <c r="C286" s="457"/>
      <c r="D286">
        <f>IF($B286="1",'Alpha Ejection Calcs'!M286,IF('Alpha Ejection Compiler'!$B286="2",'Alpha Ejection Calcs'!AO286,IF($B286="3",'Alpha Ejection Calcs'!BM286,IF($B286="4",'Alpha Ejection Calcs'!CJ286,-1))))</f>
        <v>-1</v>
      </c>
      <c r="E286">
        <f>IF($B286="1",'Alpha Ejection Calcs'!S286,IF('Alpha Ejection Compiler'!$B286="2",'Alpha Ejection Calcs'!AP286,IF($B286="3",'Alpha Ejection Calcs'!BK286,IF($B286="4",'Alpha Ejection Calcs'!CH286,-1))))</f>
        <v>-1</v>
      </c>
      <c r="F286"/>
      <c r="G286" s="459">
        <f t="shared" si="16"/>
        <v>-3.2000000000000001E-12</v>
      </c>
      <c r="H286">
        <f>IF($B286="1",'Alpha Ejection Calcs'!T286,IF('Alpha Ejection Compiler'!$B286="2",'Alpha Ejection Calcs'!AQ286,IF($B286="3",'Alpha Ejection Calcs'!BN286,IF($B286="4",'Alpha Ejection Calcs'!CL286,-1))))</f>
        <v>-1</v>
      </c>
      <c r="I286">
        <f>IF($B286="1",'Alpha Ejection Calcs'!U286,IF('Alpha Ejection Compiler'!$B286="2",'Alpha Ejection Calcs'!AR286,IF($B286="3",'Alpha Ejection Calcs'!BO286,IF($B286="4",'Alpha Ejection Calcs'!CM286,-1))))</f>
        <v>-1</v>
      </c>
      <c r="J286">
        <f>IF($B286="1",'Alpha Ejection Calcs'!V286,IF('Alpha Ejection Compiler'!$B286="2",'Alpha Ejection Calcs'!AS286,IF($B286="3",'Alpha Ejection Calcs'!BP286,IF($B286="4",'Alpha Ejection Calcs'!CN286,-1))))</f>
        <v>-1</v>
      </c>
      <c r="K286">
        <f>IF($B286="1",'Alpha Ejection Calcs'!W286,IF('Alpha Ejection Compiler'!$B286="2",'Alpha Ejection Calcs'!AT286,IF($B286="3",'Alpha Ejection Calcs'!BQ286,IF($B286="4",'Alpha Ejection Calcs'!CO286,-1))))</f>
        <v>-1</v>
      </c>
      <c r="N286" s="459">
        <f t="shared" si="17"/>
        <v>-4.6500000000000006E-12</v>
      </c>
      <c r="O286">
        <f>IF($B286="1",'Alpha Ejection Calcs'!Y286,IF('Alpha Ejection Compiler'!$B286="2",'Alpha Ejection Calcs'!AV286,IF($B286="3",'Alpha Ejection Calcs'!BS286,IF($B286="4",'Alpha Ejection Calcs'!CQ286,-1))))</f>
        <v>-1</v>
      </c>
      <c r="P286">
        <f>IF($B286="1",'Alpha Ejection Calcs'!Z286,IF('Alpha Ejection Compiler'!$B286="2",'Alpha Ejection Calcs'!AW286,IF($B286="3",'Alpha Ejection Calcs'!BT286,IF($B286="4",'Alpha Ejection Calcs'!CR286,-1))))</f>
        <v>-1</v>
      </c>
      <c r="Q286">
        <f>IF($B286="1",'Alpha Ejection Calcs'!AA286,IF('Alpha Ejection Compiler'!$B286="2",'Alpha Ejection Calcs'!AX286,IF($B286="3",'Alpha Ejection Calcs'!BU286,IF($B286="4",'Alpha Ejection Calcs'!CS286,-1))))</f>
        <v>-1</v>
      </c>
      <c r="R286">
        <f>IF($B286="1",'Alpha Ejection Calcs'!AB286,IF('Alpha Ejection Compiler'!$B286="2",'Alpha Ejection Calcs'!AY286,IF($B286="3",'Alpha Ejection Calcs'!BV286,IF($B286="4",'Alpha Ejection Calcs'!CT286,-1))))</f>
        <v>-1</v>
      </c>
      <c r="U286" s="459">
        <f t="shared" si="18"/>
        <v>-3.5299999999999997E-12</v>
      </c>
      <c r="V286">
        <f>IF($B286="1",'Alpha Ejection Calcs'!AD286,IF('Alpha Ejection Compiler'!$B286="2",'Alpha Ejection Calcs'!BA286,IF($B286="3",'Alpha Ejection Calcs'!BX286,IF($B286="4",'Alpha Ejection Calcs'!CV286,-1))))</f>
        <v>-1</v>
      </c>
      <c r="W286">
        <f>IF($B286="1",'Alpha Ejection Calcs'!AE286,IF('Alpha Ejection Compiler'!$B286="2",'Alpha Ejection Calcs'!BB286,IF($B286="3",'Alpha Ejection Calcs'!BY286,IF($B286="4",'Alpha Ejection Calcs'!CW286,-1))))</f>
        <v>-1</v>
      </c>
      <c r="X286">
        <f>IF($B286="1",'Alpha Ejection Calcs'!AF286,IF('Alpha Ejection Compiler'!$B286="2",'Alpha Ejection Calcs'!BC286,IF($B286="3",'Alpha Ejection Calcs'!BZ286,IF($B286="4",'Alpha Ejection Calcs'!CX286,-1))))</f>
        <v>-1</v>
      </c>
      <c r="Y286">
        <f>IF($B286="1",'Alpha Ejection Calcs'!AG286,IF('Alpha Ejection Compiler'!$B286="2",'Alpha Ejection Calcs'!BD286,IF($B286="3",'Alpha Ejection Calcs'!CA286,IF($B286="4",'Alpha Ejection Calcs'!CY286,-1))))</f>
        <v>-1</v>
      </c>
      <c r="AB286" s="459">
        <f t="shared" si="19"/>
        <v>-4.2499999999999999E-12</v>
      </c>
      <c r="AC286">
        <f>IF($B286="1",'Alpha Ejection Calcs'!AI286,IF('Alpha Ejection Compiler'!$B286="2",'Alpha Ejection Calcs'!BF286,IF($B286="3",'Alpha Ejection Calcs'!CC286,IF($B286="4",'Alpha Ejection Calcs'!DA286,-1))))</f>
        <v>-1</v>
      </c>
      <c r="AD286">
        <f>IF($B286="1",'Alpha Ejection Calcs'!AJ286,IF('Alpha Ejection Compiler'!$B286="2",'Alpha Ejection Calcs'!BG286,IF($B286="3",'Alpha Ejection Calcs'!CD286,IF($B286="4",'Alpha Ejection Calcs'!DB286,-1))))</f>
        <v>-1</v>
      </c>
      <c r="AE286">
        <f>IF($B286="1",'Alpha Ejection Calcs'!AK286,IF('Alpha Ejection Compiler'!$B286="2",'Alpha Ejection Calcs'!BH286,IF($B286="3",'Alpha Ejection Calcs'!CE286,IF($B286="4",'Alpha Ejection Calcs'!DC286,-1))))</f>
        <v>-1</v>
      </c>
      <c r="AF286">
        <f>IF($B286="1",'Alpha Ejection Calcs'!AL286,IF('Alpha Ejection Compiler'!$B286="2",'Alpha Ejection Calcs'!BI286,IF($B286="3",'Alpha Ejection Calcs'!CF286,IF($B286="4",'Alpha Ejection Calcs'!DD286,-1))))</f>
        <v>-1</v>
      </c>
    </row>
    <row r="287" spans="1:32">
      <c r="A287">
        <f>'Picking Information'!E290</f>
        <v>0</v>
      </c>
      <c r="B287" s="457">
        <f>'Picking Information'!B290</f>
        <v>0</v>
      </c>
      <c r="C287" s="457"/>
      <c r="D287">
        <f>IF($B287="1",'Alpha Ejection Calcs'!M287,IF('Alpha Ejection Compiler'!$B287="2",'Alpha Ejection Calcs'!AO287,IF($B287="3",'Alpha Ejection Calcs'!BM287,IF($B287="4",'Alpha Ejection Calcs'!CJ287,-1))))</f>
        <v>-1</v>
      </c>
      <c r="E287">
        <f>IF($B287="1",'Alpha Ejection Calcs'!S287,IF('Alpha Ejection Compiler'!$B287="2",'Alpha Ejection Calcs'!AP287,IF($B287="3",'Alpha Ejection Calcs'!BK287,IF($B287="4",'Alpha Ejection Calcs'!CH287,-1))))</f>
        <v>-1</v>
      </c>
      <c r="F287"/>
      <c r="G287" s="459">
        <f t="shared" si="16"/>
        <v>-3.2000000000000001E-12</v>
      </c>
      <c r="H287">
        <f>IF($B287="1",'Alpha Ejection Calcs'!T287,IF('Alpha Ejection Compiler'!$B287="2",'Alpha Ejection Calcs'!AQ287,IF($B287="3",'Alpha Ejection Calcs'!BN287,IF($B287="4",'Alpha Ejection Calcs'!CL287,-1))))</f>
        <v>-1</v>
      </c>
      <c r="I287">
        <f>IF($B287="1",'Alpha Ejection Calcs'!U287,IF('Alpha Ejection Compiler'!$B287="2",'Alpha Ejection Calcs'!AR287,IF($B287="3",'Alpha Ejection Calcs'!BO287,IF($B287="4",'Alpha Ejection Calcs'!CM287,-1))))</f>
        <v>-1</v>
      </c>
      <c r="J287">
        <f>IF($B287="1",'Alpha Ejection Calcs'!V287,IF('Alpha Ejection Compiler'!$B287="2",'Alpha Ejection Calcs'!AS287,IF($B287="3",'Alpha Ejection Calcs'!BP287,IF($B287="4",'Alpha Ejection Calcs'!CN287,-1))))</f>
        <v>-1</v>
      </c>
      <c r="K287">
        <f>IF($B287="1",'Alpha Ejection Calcs'!W287,IF('Alpha Ejection Compiler'!$B287="2",'Alpha Ejection Calcs'!AT287,IF($B287="3",'Alpha Ejection Calcs'!BQ287,IF($B287="4",'Alpha Ejection Calcs'!CO287,-1))))</f>
        <v>-1</v>
      </c>
      <c r="N287" s="459">
        <f t="shared" si="17"/>
        <v>-4.6500000000000006E-12</v>
      </c>
      <c r="O287">
        <f>IF($B287="1",'Alpha Ejection Calcs'!Y287,IF('Alpha Ejection Compiler'!$B287="2",'Alpha Ejection Calcs'!AV287,IF($B287="3",'Alpha Ejection Calcs'!BS287,IF($B287="4",'Alpha Ejection Calcs'!CQ287,-1))))</f>
        <v>-1</v>
      </c>
      <c r="P287">
        <f>IF($B287="1",'Alpha Ejection Calcs'!Z287,IF('Alpha Ejection Compiler'!$B287="2",'Alpha Ejection Calcs'!AW287,IF($B287="3",'Alpha Ejection Calcs'!BT287,IF($B287="4",'Alpha Ejection Calcs'!CR287,-1))))</f>
        <v>-1</v>
      </c>
      <c r="Q287">
        <f>IF($B287="1",'Alpha Ejection Calcs'!AA287,IF('Alpha Ejection Compiler'!$B287="2",'Alpha Ejection Calcs'!AX287,IF($B287="3",'Alpha Ejection Calcs'!BU287,IF($B287="4",'Alpha Ejection Calcs'!CS287,-1))))</f>
        <v>-1</v>
      </c>
      <c r="R287">
        <f>IF($B287="1",'Alpha Ejection Calcs'!AB287,IF('Alpha Ejection Compiler'!$B287="2",'Alpha Ejection Calcs'!AY287,IF($B287="3",'Alpha Ejection Calcs'!BV287,IF($B287="4",'Alpha Ejection Calcs'!CT287,-1))))</f>
        <v>-1</v>
      </c>
      <c r="U287" s="459">
        <f t="shared" si="18"/>
        <v>-3.5299999999999997E-12</v>
      </c>
      <c r="V287">
        <f>IF($B287="1",'Alpha Ejection Calcs'!AD287,IF('Alpha Ejection Compiler'!$B287="2",'Alpha Ejection Calcs'!BA287,IF($B287="3",'Alpha Ejection Calcs'!BX287,IF($B287="4",'Alpha Ejection Calcs'!CV287,-1))))</f>
        <v>-1</v>
      </c>
      <c r="W287">
        <f>IF($B287="1",'Alpha Ejection Calcs'!AE287,IF('Alpha Ejection Compiler'!$B287="2",'Alpha Ejection Calcs'!BB287,IF($B287="3",'Alpha Ejection Calcs'!BY287,IF($B287="4",'Alpha Ejection Calcs'!CW287,-1))))</f>
        <v>-1</v>
      </c>
      <c r="X287">
        <f>IF($B287="1",'Alpha Ejection Calcs'!AF287,IF('Alpha Ejection Compiler'!$B287="2",'Alpha Ejection Calcs'!BC287,IF($B287="3",'Alpha Ejection Calcs'!BZ287,IF($B287="4",'Alpha Ejection Calcs'!CX287,-1))))</f>
        <v>-1</v>
      </c>
      <c r="Y287">
        <f>IF($B287="1",'Alpha Ejection Calcs'!AG287,IF('Alpha Ejection Compiler'!$B287="2",'Alpha Ejection Calcs'!BD287,IF($B287="3",'Alpha Ejection Calcs'!CA287,IF($B287="4",'Alpha Ejection Calcs'!CY287,-1))))</f>
        <v>-1</v>
      </c>
      <c r="AB287" s="459">
        <f t="shared" si="19"/>
        <v>-4.2499999999999999E-12</v>
      </c>
      <c r="AC287">
        <f>IF($B287="1",'Alpha Ejection Calcs'!AI287,IF('Alpha Ejection Compiler'!$B287="2",'Alpha Ejection Calcs'!BF287,IF($B287="3",'Alpha Ejection Calcs'!CC287,IF($B287="4",'Alpha Ejection Calcs'!DA287,-1))))</f>
        <v>-1</v>
      </c>
      <c r="AD287">
        <f>IF($B287="1",'Alpha Ejection Calcs'!AJ287,IF('Alpha Ejection Compiler'!$B287="2",'Alpha Ejection Calcs'!BG287,IF($B287="3",'Alpha Ejection Calcs'!CD287,IF($B287="4",'Alpha Ejection Calcs'!DB287,-1))))</f>
        <v>-1</v>
      </c>
      <c r="AE287">
        <f>IF($B287="1",'Alpha Ejection Calcs'!AK287,IF('Alpha Ejection Compiler'!$B287="2",'Alpha Ejection Calcs'!BH287,IF($B287="3",'Alpha Ejection Calcs'!CE287,IF($B287="4",'Alpha Ejection Calcs'!DC287,-1))))</f>
        <v>-1</v>
      </c>
      <c r="AF287">
        <f>IF($B287="1",'Alpha Ejection Calcs'!AL287,IF('Alpha Ejection Compiler'!$B287="2",'Alpha Ejection Calcs'!BI287,IF($B287="3",'Alpha Ejection Calcs'!CF287,IF($B287="4",'Alpha Ejection Calcs'!DD287,-1))))</f>
        <v>-1</v>
      </c>
    </row>
    <row r="288" spans="1:32">
      <c r="A288">
        <f>'Picking Information'!E291</f>
        <v>0</v>
      </c>
      <c r="B288" s="457">
        <f>'Picking Information'!B291</f>
        <v>0</v>
      </c>
      <c r="C288" s="457"/>
      <c r="D288">
        <f>IF($B288="1",'Alpha Ejection Calcs'!M288,IF('Alpha Ejection Compiler'!$B288="2",'Alpha Ejection Calcs'!AO288,IF($B288="3",'Alpha Ejection Calcs'!BM288,IF($B288="4",'Alpha Ejection Calcs'!CJ288,-1))))</f>
        <v>-1</v>
      </c>
      <c r="E288">
        <f>IF($B288="1",'Alpha Ejection Calcs'!S288,IF('Alpha Ejection Compiler'!$B288="2",'Alpha Ejection Calcs'!AP288,IF($B288="3",'Alpha Ejection Calcs'!BK288,IF($B288="4",'Alpha Ejection Calcs'!CH288,-1))))</f>
        <v>-1</v>
      </c>
      <c r="F288"/>
      <c r="G288" s="459">
        <f t="shared" si="16"/>
        <v>-3.2000000000000001E-12</v>
      </c>
      <c r="H288">
        <f>IF($B288="1",'Alpha Ejection Calcs'!T288,IF('Alpha Ejection Compiler'!$B288="2",'Alpha Ejection Calcs'!AQ288,IF($B288="3",'Alpha Ejection Calcs'!BN288,IF($B288="4",'Alpha Ejection Calcs'!CL288,-1))))</f>
        <v>-1</v>
      </c>
      <c r="I288">
        <f>IF($B288="1",'Alpha Ejection Calcs'!U288,IF('Alpha Ejection Compiler'!$B288="2",'Alpha Ejection Calcs'!AR288,IF($B288="3",'Alpha Ejection Calcs'!BO288,IF($B288="4",'Alpha Ejection Calcs'!CM288,-1))))</f>
        <v>-1</v>
      </c>
      <c r="J288">
        <f>IF($B288="1",'Alpha Ejection Calcs'!V288,IF('Alpha Ejection Compiler'!$B288="2",'Alpha Ejection Calcs'!AS288,IF($B288="3",'Alpha Ejection Calcs'!BP288,IF($B288="4",'Alpha Ejection Calcs'!CN288,-1))))</f>
        <v>-1</v>
      </c>
      <c r="K288">
        <f>IF($B288="1",'Alpha Ejection Calcs'!W288,IF('Alpha Ejection Compiler'!$B288="2",'Alpha Ejection Calcs'!AT288,IF($B288="3",'Alpha Ejection Calcs'!BQ288,IF($B288="4",'Alpha Ejection Calcs'!CO288,-1))))</f>
        <v>-1</v>
      </c>
      <c r="N288" s="459">
        <f t="shared" si="17"/>
        <v>-4.6500000000000006E-12</v>
      </c>
      <c r="O288">
        <f>IF($B288="1",'Alpha Ejection Calcs'!Y288,IF('Alpha Ejection Compiler'!$B288="2",'Alpha Ejection Calcs'!AV288,IF($B288="3",'Alpha Ejection Calcs'!BS288,IF($B288="4",'Alpha Ejection Calcs'!CQ288,-1))))</f>
        <v>-1</v>
      </c>
      <c r="P288">
        <f>IF($B288="1",'Alpha Ejection Calcs'!Z288,IF('Alpha Ejection Compiler'!$B288="2",'Alpha Ejection Calcs'!AW288,IF($B288="3",'Alpha Ejection Calcs'!BT288,IF($B288="4",'Alpha Ejection Calcs'!CR288,-1))))</f>
        <v>-1</v>
      </c>
      <c r="Q288">
        <f>IF($B288="1",'Alpha Ejection Calcs'!AA288,IF('Alpha Ejection Compiler'!$B288="2",'Alpha Ejection Calcs'!AX288,IF($B288="3",'Alpha Ejection Calcs'!BU288,IF($B288="4",'Alpha Ejection Calcs'!CS288,-1))))</f>
        <v>-1</v>
      </c>
      <c r="R288">
        <f>IF($B288="1",'Alpha Ejection Calcs'!AB288,IF('Alpha Ejection Compiler'!$B288="2",'Alpha Ejection Calcs'!AY288,IF($B288="3",'Alpha Ejection Calcs'!BV288,IF($B288="4",'Alpha Ejection Calcs'!CT288,-1))))</f>
        <v>-1</v>
      </c>
      <c r="U288" s="459">
        <f t="shared" si="18"/>
        <v>-3.5299999999999997E-12</v>
      </c>
      <c r="V288">
        <f>IF($B288="1",'Alpha Ejection Calcs'!AD288,IF('Alpha Ejection Compiler'!$B288="2",'Alpha Ejection Calcs'!BA288,IF($B288="3",'Alpha Ejection Calcs'!BX288,IF($B288="4",'Alpha Ejection Calcs'!CV288,-1))))</f>
        <v>-1</v>
      </c>
      <c r="W288">
        <f>IF($B288="1",'Alpha Ejection Calcs'!AE288,IF('Alpha Ejection Compiler'!$B288="2",'Alpha Ejection Calcs'!BB288,IF($B288="3",'Alpha Ejection Calcs'!BY288,IF($B288="4",'Alpha Ejection Calcs'!CW288,-1))))</f>
        <v>-1</v>
      </c>
      <c r="X288">
        <f>IF($B288="1",'Alpha Ejection Calcs'!AF288,IF('Alpha Ejection Compiler'!$B288="2",'Alpha Ejection Calcs'!BC288,IF($B288="3",'Alpha Ejection Calcs'!BZ288,IF($B288="4",'Alpha Ejection Calcs'!CX288,-1))))</f>
        <v>-1</v>
      </c>
      <c r="Y288">
        <f>IF($B288="1",'Alpha Ejection Calcs'!AG288,IF('Alpha Ejection Compiler'!$B288="2",'Alpha Ejection Calcs'!BD288,IF($B288="3",'Alpha Ejection Calcs'!CA288,IF($B288="4",'Alpha Ejection Calcs'!CY288,-1))))</f>
        <v>-1</v>
      </c>
      <c r="AB288" s="459">
        <f t="shared" si="19"/>
        <v>-4.2499999999999999E-12</v>
      </c>
      <c r="AC288">
        <f>IF($B288="1",'Alpha Ejection Calcs'!AI288,IF('Alpha Ejection Compiler'!$B288="2",'Alpha Ejection Calcs'!BF288,IF($B288="3",'Alpha Ejection Calcs'!CC288,IF($B288="4",'Alpha Ejection Calcs'!DA288,-1))))</f>
        <v>-1</v>
      </c>
      <c r="AD288">
        <f>IF($B288="1",'Alpha Ejection Calcs'!AJ288,IF('Alpha Ejection Compiler'!$B288="2",'Alpha Ejection Calcs'!BG288,IF($B288="3",'Alpha Ejection Calcs'!CD288,IF($B288="4",'Alpha Ejection Calcs'!DB288,-1))))</f>
        <v>-1</v>
      </c>
      <c r="AE288">
        <f>IF($B288="1",'Alpha Ejection Calcs'!AK288,IF('Alpha Ejection Compiler'!$B288="2",'Alpha Ejection Calcs'!BH288,IF($B288="3",'Alpha Ejection Calcs'!CE288,IF($B288="4",'Alpha Ejection Calcs'!DC288,-1))))</f>
        <v>-1</v>
      </c>
      <c r="AF288">
        <f>IF($B288="1",'Alpha Ejection Calcs'!AL288,IF('Alpha Ejection Compiler'!$B288="2",'Alpha Ejection Calcs'!BI288,IF($B288="3",'Alpha Ejection Calcs'!CF288,IF($B288="4",'Alpha Ejection Calcs'!DD288,-1))))</f>
        <v>-1</v>
      </c>
    </row>
    <row r="289" spans="1:32">
      <c r="A289">
        <f>'Picking Information'!E292</f>
        <v>0</v>
      </c>
      <c r="B289" s="457">
        <f>'Picking Information'!B292</f>
        <v>0</v>
      </c>
      <c r="C289" s="457"/>
      <c r="D289">
        <f>IF($B289="1",'Alpha Ejection Calcs'!M289,IF('Alpha Ejection Compiler'!$B289="2",'Alpha Ejection Calcs'!AO289,IF($B289="3",'Alpha Ejection Calcs'!BM289,IF($B289="4",'Alpha Ejection Calcs'!CJ289,-1))))</f>
        <v>-1</v>
      </c>
      <c r="E289">
        <f>IF($B289="1",'Alpha Ejection Calcs'!S289,IF('Alpha Ejection Compiler'!$B289="2",'Alpha Ejection Calcs'!AP289,IF($B289="3",'Alpha Ejection Calcs'!BK289,IF($B289="4",'Alpha Ejection Calcs'!CH289,-1))))</f>
        <v>-1</v>
      </c>
      <c r="F289"/>
      <c r="G289" s="459">
        <f t="shared" si="16"/>
        <v>-3.2000000000000001E-12</v>
      </c>
      <c r="H289">
        <f>IF($B289="1",'Alpha Ejection Calcs'!T289,IF('Alpha Ejection Compiler'!$B289="2",'Alpha Ejection Calcs'!AQ289,IF($B289="3",'Alpha Ejection Calcs'!BN289,IF($B289="4",'Alpha Ejection Calcs'!CL289,-1))))</f>
        <v>-1</v>
      </c>
      <c r="I289">
        <f>IF($B289="1",'Alpha Ejection Calcs'!U289,IF('Alpha Ejection Compiler'!$B289="2",'Alpha Ejection Calcs'!AR289,IF($B289="3",'Alpha Ejection Calcs'!BO289,IF($B289="4",'Alpha Ejection Calcs'!CM289,-1))))</f>
        <v>-1</v>
      </c>
      <c r="J289">
        <f>IF($B289="1",'Alpha Ejection Calcs'!V289,IF('Alpha Ejection Compiler'!$B289="2",'Alpha Ejection Calcs'!AS289,IF($B289="3",'Alpha Ejection Calcs'!BP289,IF($B289="4",'Alpha Ejection Calcs'!CN289,-1))))</f>
        <v>-1</v>
      </c>
      <c r="K289">
        <f>IF($B289="1",'Alpha Ejection Calcs'!W289,IF('Alpha Ejection Compiler'!$B289="2",'Alpha Ejection Calcs'!AT289,IF($B289="3",'Alpha Ejection Calcs'!BQ289,IF($B289="4",'Alpha Ejection Calcs'!CO289,-1))))</f>
        <v>-1</v>
      </c>
      <c r="N289" s="459">
        <f t="shared" si="17"/>
        <v>-4.6500000000000006E-12</v>
      </c>
      <c r="O289">
        <f>IF($B289="1",'Alpha Ejection Calcs'!Y289,IF('Alpha Ejection Compiler'!$B289="2",'Alpha Ejection Calcs'!AV289,IF($B289="3",'Alpha Ejection Calcs'!BS289,IF($B289="4",'Alpha Ejection Calcs'!CQ289,-1))))</f>
        <v>-1</v>
      </c>
      <c r="P289">
        <f>IF($B289="1",'Alpha Ejection Calcs'!Z289,IF('Alpha Ejection Compiler'!$B289="2",'Alpha Ejection Calcs'!AW289,IF($B289="3",'Alpha Ejection Calcs'!BT289,IF($B289="4",'Alpha Ejection Calcs'!CR289,-1))))</f>
        <v>-1</v>
      </c>
      <c r="Q289">
        <f>IF($B289="1",'Alpha Ejection Calcs'!AA289,IF('Alpha Ejection Compiler'!$B289="2",'Alpha Ejection Calcs'!AX289,IF($B289="3",'Alpha Ejection Calcs'!BU289,IF($B289="4",'Alpha Ejection Calcs'!CS289,-1))))</f>
        <v>-1</v>
      </c>
      <c r="R289">
        <f>IF($B289="1",'Alpha Ejection Calcs'!AB289,IF('Alpha Ejection Compiler'!$B289="2",'Alpha Ejection Calcs'!AY289,IF($B289="3",'Alpha Ejection Calcs'!BV289,IF($B289="4",'Alpha Ejection Calcs'!CT289,-1))))</f>
        <v>-1</v>
      </c>
      <c r="U289" s="459">
        <f t="shared" si="18"/>
        <v>-3.5299999999999997E-12</v>
      </c>
      <c r="V289">
        <f>IF($B289="1",'Alpha Ejection Calcs'!AD289,IF('Alpha Ejection Compiler'!$B289="2",'Alpha Ejection Calcs'!BA289,IF($B289="3",'Alpha Ejection Calcs'!BX289,IF($B289="4",'Alpha Ejection Calcs'!CV289,-1))))</f>
        <v>-1</v>
      </c>
      <c r="W289">
        <f>IF($B289="1",'Alpha Ejection Calcs'!AE289,IF('Alpha Ejection Compiler'!$B289="2",'Alpha Ejection Calcs'!BB289,IF($B289="3",'Alpha Ejection Calcs'!BY289,IF($B289="4",'Alpha Ejection Calcs'!CW289,-1))))</f>
        <v>-1</v>
      </c>
      <c r="X289">
        <f>IF($B289="1",'Alpha Ejection Calcs'!AF289,IF('Alpha Ejection Compiler'!$B289="2",'Alpha Ejection Calcs'!BC289,IF($B289="3",'Alpha Ejection Calcs'!BZ289,IF($B289="4",'Alpha Ejection Calcs'!CX289,-1))))</f>
        <v>-1</v>
      </c>
      <c r="Y289">
        <f>IF($B289="1",'Alpha Ejection Calcs'!AG289,IF('Alpha Ejection Compiler'!$B289="2",'Alpha Ejection Calcs'!BD289,IF($B289="3",'Alpha Ejection Calcs'!CA289,IF($B289="4",'Alpha Ejection Calcs'!CY289,-1))))</f>
        <v>-1</v>
      </c>
      <c r="AB289" s="459">
        <f t="shared" si="19"/>
        <v>-4.2499999999999999E-12</v>
      </c>
      <c r="AC289">
        <f>IF($B289="1",'Alpha Ejection Calcs'!AI289,IF('Alpha Ejection Compiler'!$B289="2",'Alpha Ejection Calcs'!BF289,IF($B289="3",'Alpha Ejection Calcs'!CC289,IF($B289="4",'Alpha Ejection Calcs'!DA289,-1))))</f>
        <v>-1</v>
      </c>
      <c r="AD289">
        <f>IF($B289="1",'Alpha Ejection Calcs'!AJ289,IF('Alpha Ejection Compiler'!$B289="2",'Alpha Ejection Calcs'!BG289,IF($B289="3",'Alpha Ejection Calcs'!CD289,IF($B289="4",'Alpha Ejection Calcs'!DB289,-1))))</f>
        <v>-1</v>
      </c>
      <c r="AE289">
        <f>IF($B289="1",'Alpha Ejection Calcs'!AK289,IF('Alpha Ejection Compiler'!$B289="2",'Alpha Ejection Calcs'!BH289,IF($B289="3",'Alpha Ejection Calcs'!CE289,IF($B289="4",'Alpha Ejection Calcs'!DC289,-1))))</f>
        <v>-1</v>
      </c>
      <c r="AF289">
        <f>IF($B289="1",'Alpha Ejection Calcs'!AL289,IF('Alpha Ejection Compiler'!$B289="2",'Alpha Ejection Calcs'!BI289,IF($B289="3",'Alpha Ejection Calcs'!CF289,IF($B289="4",'Alpha Ejection Calcs'!DD289,-1))))</f>
        <v>-1</v>
      </c>
    </row>
    <row r="290" spans="1:32">
      <c r="A290">
        <f>'Picking Information'!E293</f>
        <v>0</v>
      </c>
      <c r="B290" s="457">
        <f>'Picking Information'!B293</f>
        <v>0</v>
      </c>
      <c r="C290" s="457"/>
      <c r="D290">
        <f>IF($B290="1",'Alpha Ejection Calcs'!M290,IF('Alpha Ejection Compiler'!$B290="2",'Alpha Ejection Calcs'!AO290,IF($B290="3",'Alpha Ejection Calcs'!BM290,IF($B290="4",'Alpha Ejection Calcs'!CJ290,-1))))</f>
        <v>-1</v>
      </c>
      <c r="E290">
        <f>IF($B290="1",'Alpha Ejection Calcs'!S290,IF('Alpha Ejection Compiler'!$B290="2",'Alpha Ejection Calcs'!AP290,IF($B290="3",'Alpha Ejection Calcs'!BK290,IF($B290="4",'Alpha Ejection Calcs'!CH290,-1))))</f>
        <v>-1</v>
      </c>
      <c r="F290"/>
      <c r="G290" s="459">
        <f t="shared" si="16"/>
        <v>-3.2000000000000001E-12</v>
      </c>
      <c r="H290">
        <f>IF($B290="1",'Alpha Ejection Calcs'!T290,IF('Alpha Ejection Compiler'!$B290="2",'Alpha Ejection Calcs'!AQ290,IF($B290="3",'Alpha Ejection Calcs'!BN290,IF($B290="4",'Alpha Ejection Calcs'!CL290,-1))))</f>
        <v>-1</v>
      </c>
      <c r="I290">
        <f>IF($B290="1",'Alpha Ejection Calcs'!U290,IF('Alpha Ejection Compiler'!$B290="2",'Alpha Ejection Calcs'!AR290,IF($B290="3",'Alpha Ejection Calcs'!BO290,IF($B290="4",'Alpha Ejection Calcs'!CM290,-1))))</f>
        <v>-1</v>
      </c>
      <c r="J290">
        <f>IF($B290="1",'Alpha Ejection Calcs'!V290,IF('Alpha Ejection Compiler'!$B290="2",'Alpha Ejection Calcs'!AS290,IF($B290="3",'Alpha Ejection Calcs'!BP290,IF($B290="4",'Alpha Ejection Calcs'!CN290,-1))))</f>
        <v>-1</v>
      </c>
      <c r="K290">
        <f>IF($B290="1",'Alpha Ejection Calcs'!W290,IF('Alpha Ejection Compiler'!$B290="2",'Alpha Ejection Calcs'!AT290,IF($B290="3",'Alpha Ejection Calcs'!BQ290,IF($B290="4",'Alpha Ejection Calcs'!CO290,-1))))</f>
        <v>-1</v>
      </c>
      <c r="N290" s="459">
        <f t="shared" si="17"/>
        <v>-4.6500000000000006E-12</v>
      </c>
      <c r="O290">
        <f>IF($B290="1",'Alpha Ejection Calcs'!Y290,IF('Alpha Ejection Compiler'!$B290="2",'Alpha Ejection Calcs'!AV290,IF($B290="3",'Alpha Ejection Calcs'!BS290,IF($B290="4",'Alpha Ejection Calcs'!CQ290,-1))))</f>
        <v>-1</v>
      </c>
      <c r="P290">
        <f>IF($B290="1",'Alpha Ejection Calcs'!Z290,IF('Alpha Ejection Compiler'!$B290="2",'Alpha Ejection Calcs'!AW290,IF($B290="3",'Alpha Ejection Calcs'!BT290,IF($B290="4",'Alpha Ejection Calcs'!CR290,-1))))</f>
        <v>-1</v>
      </c>
      <c r="Q290">
        <f>IF($B290="1",'Alpha Ejection Calcs'!AA290,IF('Alpha Ejection Compiler'!$B290="2",'Alpha Ejection Calcs'!AX290,IF($B290="3",'Alpha Ejection Calcs'!BU290,IF($B290="4",'Alpha Ejection Calcs'!CS290,-1))))</f>
        <v>-1</v>
      </c>
      <c r="R290">
        <f>IF($B290="1",'Alpha Ejection Calcs'!AB290,IF('Alpha Ejection Compiler'!$B290="2",'Alpha Ejection Calcs'!AY290,IF($B290="3",'Alpha Ejection Calcs'!BV290,IF($B290="4",'Alpha Ejection Calcs'!CT290,-1))))</f>
        <v>-1</v>
      </c>
      <c r="U290" s="459">
        <f t="shared" si="18"/>
        <v>-3.5299999999999997E-12</v>
      </c>
      <c r="V290">
        <f>IF($B290="1",'Alpha Ejection Calcs'!AD290,IF('Alpha Ejection Compiler'!$B290="2",'Alpha Ejection Calcs'!BA290,IF($B290="3",'Alpha Ejection Calcs'!BX290,IF($B290="4",'Alpha Ejection Calcs'!CV290,-1))))</f>
        <v>-1</v>
      </c>
      <c r="W290">
        <f>IF($B290="1",'Alpha Ejection Calcs'!AE290,IF('Alpha Ejection Compiler'!$B290="2",'Alpha Ejection Calcs'!BB290,IF($B290="3",'Alpha Ejection Calcs'!BY290,IF($B290="4",'Alpha Ejection Calcs'!CW290,-1))))</f>
        <v>-1</v>
      </c>
      <c r="X290">
        <f>IF($B290="1",'Alpha Ejection Calcs'!AF290,IF('Alpha Ejection Compiler'!$B290="2",'Alpha Ejection Calcs'!BC290,IF($B290="3",'Alpha Ejection Calcs'!BZ290,IF($B290="4",'Alpha Ejection Calcs'!CX290,-1))))</f>
        <v>-1</v>
      </c>
      <c r="Y290">
        <f>IF($B290="1",'Alpha Ejection Calcs'!AG290,IF('Alpha Ejection Compiler'!$B290="2",'Alpha Ejection Calcs'!BD290,IF($B290="3",'Alpha Ejection Calcs'!CA290,IF($B290="4",'Alpha Ejection Calcs'!CY290,-1))))</f>
        <v>-1</v>
      </c>
      <c r="AB290" s="459">
        <f t="shared" si="19"/>
        <v>-4.2499999999999999E-12</v>
      </c>
      <c r="AC290">
        <f>IF($B290="1",'Alpha Ejection Calcs'!AI290,IF('Alpha Ejection Compiler'!$B290="2",'Alpha Ejection Calcs'!BF290,IF($B290="3",'Alpha Ejection Calcs'!CC290,IF($B290="4",'Alpha Ejection Calcs'!DA290,-1))))</f>
        <v>-1</v>
      </c>
      <c r="AD290">
        <f>IF($B290="1",'Alpha Ejection Calcs'!AJ290,IF('Alpha Ejection Compiler'!$B290="2",'Alpha Ejection Calcs'!BG290,IF($B290="3",'Alpha Ejection Calcs'!CD290,IF($B290="4",'Alpha Ejection Calcs'!DB290,-1))))</f>
        <v>-1</v>
      </c>
      <c r="AE290">
        <f>IF($B290="1",'Alpha Ejection Calcs'!AK290,IF('Alpha Ejection Compiler'!$B290="2",'Alpha Ejection Calcs'!BH290,IF($B290="3",'Alpha Ejection Calcs'!CE290,IF($B290="4",'Alpha Ejection Calcs'!DC290,-1))))</f>
        <v>-1</v>
      </c>
      <c r="AF290">
        <f>IF($B290="1",'Alpha Ejection Calcs'!AL290,IF('Alpha Ejection Compiler'!$B290="2",'Alpha Ejection Calcs'!BI290,IF($B290="3",'Alpha Ejection Calcs'!CF290,IF($B290="4",'Alpha Ejection Calcs'!DD290,-1))))</f>
        <v>-1</v>
      </c>
    </row>
    <row r="291" spans="1:32">
      <c r="A291">
        <f>'Picking Information'!E294</f>
        <v>0</v>
      </c>
      <c r="B291" s="457">
        <f>'Picking Information'!B294</f>
        <v>0</v>
      </c>
      <c r="C291" s="457"/>
      <c r="D291">
        <f>IF($B291="1",'Alpha Ejection Calcs'!M291,IF('Alpha Ejection Compiler'!$B291="2",'Alpha Ejection Calcs'!AO291,IF($B291="3",'Alpha Ejection Calcs'!BM291,IF($B291="4",'Alpha Ejection Calcs'!CJ291,-1))))</f>
        <v>-1</v>
      </c>
      <c r="E291">
        <f>IF($B291="1",'Alpha Ejection Calcs'!S291,IF('Alpha Ejection Compiler'!$B291="2",'Alpha Ejection Calcs'!AP291,IF($B291="3",'Alpha Ejection Calcs'!BK291,IF($B291="4",'Alpha Ejection Calcs'!CH291,-1))))</f>
        <v>-1</v>
      </c>
      <c r="F291"/>
      <c r="G291" s="459">
        <f t="shared" si="16"/>
        <v>-3.2000000000000001E-12</v>
      </c>
      <c r="H291">
        <f>IF($B291="1",'Alpha Ejection Calcs'!T291,IF('Alpha Ejection Compiler'!$B291="2",'Alpha Ejection Calcs'!AQ291,IF($B291="3",'Alpha Ejection Calcs'!BN291,IF($B291="4",'Alpha Ejection Calcs'!CL291,-1))))</f>
        <v>-1</v>
      </c>
      <c r="I291">
        <f>IF($B291="1",'Alpha Ejection Calcs'!U291,IF('Alpha Ejection Compiler'!$B291="2",'Alpha Ejection Calcs'!AR291,IF($B291="3",'Alpha Ejection Calcs'!BO291,IF($B291="4",'Alpha Ejection Calcs'!CM291,-1))))</f>
        <v>-1</v>
      </c>
      <c r="J291">
        <f>IF($B291="1",'Alpha Ejection Calcs'!V291,IF('Alpha Ejection Compiler'!$B291="2",'Alpha Ejection Calcs'!AS291,IF($B291="3",'Alpha Ejection Calcs'!BP291,IF($B291="4",'Alpha Ejection Calcs'!CN291,-1))))</f>
        <v>-1</v>
      </c>
      <c r="K291">
        <f>IF($B291="1",'Alpha Ejection Calcs'!W291,IF('Alpha Ejection Compiler'!$B291="2",'Alpha Ejection Calcs'!AT291,IF($B291="3",'Alpha Ejection Calcs'!BQ291,IF($B291="4",'Alpha Ejection Calcs'!CO291,-1))))</f>
        <v>-1</v>
      </c>
      <c r="N291" s="459">
        <f t="shared" si="17"/>
        <v>-4.6500000000000006E-12</v>
      </c>
      <c r="O291">
        <f>IF($B291="1",'Alpha Ejection Calcs'!Y291,IF('Alpha Ejection Compiler'!$B291="2",'Alpha Ejection Calcs'!AV291,IF($B291="3",'Alpha Ejection Calcs'!BS291,IF($B291="4",'Alpha Ejection Calcs'!CQ291,-1))))</f>
        <v>-1</v>
      </c>
      <c r="P291">
        <f>IF($B291="1",'Alpha Ejection Calcs'!Z291,IF('Alpha Ejection Compiler'!$B291="2",'Alpha Ejection Calcs'!AW291,IF($B291="3",'Alpha Ejection Calcs'!BT291,IF($B291="4",'Alpha Ejection Calcs'!CR291,-1))))</f>
        <v>-1</v>
      </c>
      <c r="Q291">
        <f>IF($B291="1",'Alpha Ejection Calcs'!AA291,IF('Alpha Ejection Compiler'!$B291="2",'Alpha Ejection Calcs'!AX291,IF($B291="3",'Alpha Ejection Calcs'!BU291,IF($B291="4",'Alpha Ejection Calcs'!CS291,-1))))</f>
        <v>-1</v>
      </c>
      <c r="R291">
        <f>IF($B291="1",'Alpha Ejection Calcs'!AB291,IF('Alpha Ejection Compiler'!$B291="2",'Alpha Ejection Calcs'!AY291,IF($B291="3",'Alpha Ejection Calcs'!BV291,IF($B291="4",'Alpha Ejection Calcs'!CT291,-1))))</f>
        <v>-1</v>
      </c>
      <c r="U291" s="459">
        <f t="shared" si="18"/>
        <v>-3.5299999999999997E-12</v>
      </c>
      <c r="V291">
        <f>IF($B291="1",'Alpha Ejection Calcs'!AD291,IF('Alpha Ejection Compiler'!$B291="2",'Alpha Ejection Calcs'!BA291,IF($B291="3",'Alpha Ejection Calcs'!BX291,IF($B291="4",'Alpha Ejection Calcs'!CV291,-1))))</f>
        <v>-1</v>
      </c>
      <c r="W291">
        <f>IF($B291="1",'Alpha Ejection Calcs'!AE291,IF('Alpha Ejection Compiler'!$B291="2",'Alpha Ejection Calcs'!BB291,IF($B291="3",'Alpha Ejection Calcs'!BY291,IF($B291="4",'Alpha Ejection Calcs'!CW291,-1))))</f>
        <v>-1</v>
      </c>
      <c r="X291">
        <f>IF($B291="1",'Alpha Ejection Calcs'!AF291,IF('Alpha Ejection Compiler'!$B291="2",'Alpha Ejection Calcs'!BC291,IF($B291="3",'Alpha Ejection Calcs'!BZ291,IF($B291="4",'Alpha Ejection Calcs'!CX291,-1))))</f>
        <v>-1</v>
      </c>
      <c r="Y291">
        <f>IF($B291="1",'Alpha Ejection Calcs'!AG291,IF('Alpha Ejection Compiler'!$B291="2",'Alpha Ejection Calcs'!BD291,IF($B291="3",'Alpha Ejection Calcs'!CA291,IF($B291="4",'Alpha Ejection Calcs'!CY291,-1))))</f>
        <v>-1</v>
      </c>
      <c r="AB291" s="459">
        <f t="shared" si="19"/>
        <v>-4.2499999999999999E-12</v>
      </c>
      <c r="AC291">
        <f>IF($B291="1",'Alpha Ejection Calcs'!AI291,IF('Alpha Ejection Compiler'!$B291="2",'Alpha Ejection Calcs'!BF291,IF($B291="3",'Alpha Ejection Calcs'!CC291,IF($B291="4",'Alpha Ejection Calcs'!DA291,-1))))</f>
        <v>-1</v>
      </c>
      <c r="AD291">
        <f>IF($B291="1",'Alpha Ejection Calcs'!AJ291,IF('Alpha Ejection Compiler'!$B291="2",'Alpha Ejection Calcs'!BG291,IF($B291="3",'Alpha Ejection Calcs'!CD291,IF($B291="4",'Alpha Ejection Calcs'!DB291,-1))))</f>
        <v>-1</v>
      </c>
      <c r="AE291">
        <f>IF($B291="1",'Alpha Ejection Calcs'!AK291,IF('Alpha Ejection Compiler'!$B291="2",'Alpha Ejection Calcs'!BH291,IF($B291="3",'Alpha Ejection Calcs'!CE291,IF($B291="4",'Alpha Ejection Calcs'!DC291,-1))))</f>
        <v>-1</v>
      </c>
      <c r="AF291">
        <f>IF($B291="1",'Alpha Ejection Calcs'!AL291,IF('Alpha Ejection Compiler'!$B291="2",'Alpha Ejection Calcs'!BI291,IF($B291="3",'Alpha Ejection Calcs'!CF291,IF($B291="4",'Alpha Ejection Calcs'!DD291,-1))))</f>
        <v>-1</v>
      </c>
    </row>
    <row r="292" spans="1:32">
      <c r="A292">
        <f>'Picking Information'!E295</f>
        <v>0</v>
      </c>
      <c r="B292" s="457">
        <f>'Picking Information'!B295</f>
        <v>0</v>
      </c>
      <c r="C292" s="457"/>
      <c r="D292">
        <f>IF($B292="1",'Alpha Ejection Calcs'!M292,IF('Alpha Ejection Compiler'!$B292="2",'Alpha Ejection Calcs'!AO292,IF($B292="3",'Alpha Ejection Calcs'!BM292,IF($B292="4",'Alpha Ejection Calcs'!CJ292,-1))))</f>
        <v>-1</v>
      </c>
      <c r="E292">
        <f>IF($B292="1",'Alpha Ejection Calcs'!S292,IF('Alpha Ejection Compiler'!$B292="2",'Alpha Ejection Calcs'!AP292,IF($B292="3",'Alpha Ejection Calcs'!BK292,IF($B292="4",'Alpha Ejection Calcs'!CH292,-1))))</f>
        <v>-1</v>
      </c>
      <c r="F292"/>
      <c r="G292" s="459">
        <f t="shared" si="16"/>
        <v>-3.2000000000000001E-12</v>
      </c>
      <c r="H292">
        <f>IF($B292="1",'Alpha Ejection Calcs'!T292,IF('Alpha Ejection Compiler'!$B292="2",'Alpha Ejection Calcs'!AQ292,IF($B292="3",'Alpha Ejection Calcs'!BN292,IF($B292="4",'Alpha Ejection Calcs'!CL292,-1))))</f>
        <v>-1</v>
      </c>
      <c r="I292">
        <f>IF($B292="1",'Alpha Ejection Calcs'!U292,IF('Alpha Ejection Compiler'!$B292="2",'Alpha Ejection Calcs'!AR292,IF($B292="3",'Alpha Ejection Calcs'!BO292,IF($B292="4",'Alpha Ejection Calcs'!CM292,-1))))</f>
        <v>-1</v>
      </c>
      <c r="J292">
        <f>IF($B292="1",'Alpha Ejection Calcs'!V292,IF('Alpha Ejection Compiler'!$B292="2",'Alpha Ejection Calcs'!AS292,IF($B292="3",'Alpha Ejection Calcs'!BP292,IF($B292="4",'Alpha Ejection Calcs'!CN292,-1))))</f>
        <v>-1</v>
      </c>
      <c r="K292">
        <f>IF($B292="1",'Alpha Ejection Calcs'!W292,IF('Alpha Ejection Compiler'!$B292="2",'Alpha Ejection Calcs'!AT292,IF($B292="3",'Alpha Ejection Calcs'!BQ292,IF($B292="4",'Alpha Ejection Calcs'!CO292,-1))))</f>
        <v>-1</v>
      </c>
      <c r="N292" s="459">
        <f t="shared" si="17"/>
        <v>-4.6500000000000006E-12</v>
      </c>
      <c r="O292">
        <f>IF($B292="1",'Alpha Ejection Calcs'!Y292,IF('Alpha Ejection Compiler'!$B292="2",'Alpha Ejection Calcs'!AV292,IF($B292="3",'Alpha Ejection Calcs'!BS292,IF($B292="4",'Alpha Ejection Calcs'!CQ292,-1))))</f>
        <v>-1</v>
      </c>
      <c r="P292">
        <f>IF($B292="1",'Alpha Ejection Calcs'!Z292,IF('Alpha Ejection Compiler'!$B292="2",'Alpha Ejection Calcs'!AW292,IF($B292="3",'Alpha Ejection Calcs'!BT292,IF($B292="4",'Alpha Ejection Calcs'!CR292,-1))))</f>
        <v>-1</v>
      </c>
      <c r="Q292">
        <f>IF($B292="1",'Alpha Ejection Calcs'!AA292,IF('Alpha Ejection Compiler'!$B292="2",'Alpha Ejection Calcs'!AX292,IF($B292="3",'Alpha Ejection Calcs'!BU292,IF($B292="4",'Alpha Ejection Calcs'!CS292,-1))))</f>
        <v>-1</v>
      </c>
      <c r="R292">
        <f>IF($B292="1",'Alpha Ejection Calcs'!AB292,IF('Alpha Ejection Compiler'!$B292="2",'Alpha Ejection Calcs'!AY292,IF($B292="3",'Alpha Ejection Calcs'!BV292,IF($B292="4",'Alpha Ejection Calcs'!CT292,-1))))</f>
        <v>-1</v>
      </c>
      <c r="U292" s="459">
        <f t="shared" si="18"/>
        <v>-3.5299999999999997E-12</v>
      </c>
      <c r="V292">
        <f>IF($B292="1",'Alpha Ejection Calcs'!AD292,IF('Alpha Ejection Compiler'!$B292="2",'Alpha Ejection Calcs'!BA292,IF($B292="3",'Alpha Ejection Calcs'!BX292,IF($B292="4",'Alpha Ejection Calcs'!CV292,-1))))</f>
        <v>-1</v>
      </c>
      <c r="W292">
        <f>IF($B292="1",'Alpha Ejection Calcs'!AE292,IF('Alpha Ejection Compiler'!$B292="2",'Alpha Ejection Calcs'!BB292,IF($B292="3",'Alpha Ejection Calcs'!BY292,IF($B292="4",'Alpha Ejection Calcs'!CW292,-1))))</f>
        <v>-1</v>
      </c>
      <c r="X292">
        <f>IF($B292="1",'Alpha Ejection Calcs'!AF292,IF('Alpha Ejection Compiler'!$B292="2",'Alpha Ejection Calcs'!BC292,IF($B292="3",'Alpha Ejection Calcs'!BZ292,IF($B292="4",'Alpha Ejection Calcs'!CX292,-1))))</f>
        <v>-1</v>
      </c>
      <c r="Y292">
        <f>IF($B292="1",'Alpha Ejection Calcs'!AG292,IF('Alpha Ejection Compiler'!$B292="2",'Alpha Ejection Calcs'!BD292,IF($B292="3",'Alpha Ejection Calcs'!CA292,IF($B292="4",'Alpha Ejection Calcs'!CY292,-1))))</f>
        <v>-1</v>
      </c>
      <c r="AB292" s="459">
        <f t="shared" si="19"/>
        <v>-4.2499999999999999E-12</v>
      </c>
      <c r="AC292">
        <f>IF($B292="1",'Alpha Ejection Calcs'!AI292,IF('Alpha Ejection Compiler'!$B292="2",'Alpha Ejection Calcs'!BF292,IF($B292="3",'Alpha Ejection Calcs'!CC292,IF($B292="4",'Alpha Ejection Calcs'!DA292,-1))))</f>
        <v>-1</v>
      </c>
      <c r="AD292">
        <f>IF($B292="1",'Alpha Ejection Calcs'!AJ292,IF('Alpha Ejection Compiler'!$B292="2",'Alpha Ejection Calcs'!BG292,IF($B292="3",'Alpha Ejection Calcs'!CD292,IF($B292="4",'Alpha Ejection Calcs'!DB292,-1))))</f>
        <v>-1</v>
      </c>
      <c r="AE292">
        <f>IF($B292="1",'Alpha Ejection Calcs'!AK292,IF('Alpha Ejection Compiler'!$B292="2",'Alpha Ejection Calcs'!BH292,IF($B292="3",'Alpha Ejection Calcs'!CE292,IF($B292="4",'Alpha Ejection Calcs'!DC292,-1))))</f>
        <v>-1</v>
      </c>
      <c r="AF292">
        <f>IF($B292="1",'Alpha Ejection Calcs'!AL292,IF('Alpha Ejection Compiler'!$B292="2",'Alpha Ejection Calcs'!BI292,IF($B292="3",'Alpha Ejection Calcs'!CF292,IF($B292="4",'Alpha Ejection Calcs'!DD292,-1))))</f>
        <v>-1</v>
      </c>
    </row>
    <row r="293" spans="1:32">
      <c r="A293">
        <f>'Picking Information'!E296</f>
        <v>0</v>
      </c>
      <c r="B293" s="457">
        <f>'Picking Information'!B296</f>
        <v>0</v>
      </c>
      <c r="C293" s="457"/>
      <c r="D293">
        <f>IF($B293="1",'Alpha Ejection Calcs'!M293,IF('Alpha Ejection Compiler'!$B293="2",'Alpha Ejection Calcs'!AO293,IF($B293="3",'Alpha Ejection Calcs'!BM293,IF($B293="4",'Alpha Ejection Calcs'!CJ293,-1))))</f>
        <v>-1</v>
      </c>
      <c r="E293">
        <f>IF($B293="1",'Alpha Ejection Calcs'!S293,IF('Alpha Ejection Compiler'!$B293="2",'Alpha Ejection Calcs'!AP293,IF($B293="3",'Alpha Ejection Calcs'!BK293,IF($B293="4",'Alpha Ejection Calcs'!CH293,-1))))</f>
        <v>-1</v>
      </c>
      <c r="F293"/>
      <c r="G293" s="459">
        <f t="shared" si="16"/>
        <v>-3.2000000000000001E-12</v>
      </c>
      <c r="H293">
        <f>IF($B293="1",'Alpha Ejection Calcs'!T293,IF('Alpha Ejection Compiler'!$B293="2",'Alpha Ejection Calcs'!AQ293,IF($B293="3",'Alpha Ejection Calcs'!BN293,IF($B293="4",'Alpha Ejection Calcs'!CL293,-1))))</f>
        <v>-1</v>
      </c>
      <c r="I293">
        <f>IF($B293="1",'Alpha Ejection Calcs'!U293,IF('Alpha Ejection Compiler'!$B293="2",'Alpha Ejection Calcs'!AR293,IF($B293="3",'Alpha Ejection Calcs'!BO293,IF($B293="4",'Alpha Ejection Calcs'!CM293,-1))))</f>
        <v>-1</v>
      </c>
      <c r="J293">
        <f>IF($B293="1",'Alpha Ejection Calcs'!V293,IF('Alpha Ejection Compiler'!$B293="2",'Alpha Ejection Calcs'!AS293,IF($B293="3",'Alpha Ejection Calcs'!BP293,IF($B293="4",'Alpha Ejection Calcs'!CN293,-1))))</f>
        <v>-1</v>
      </c>
      <c r="K293">
        <f>IF($B293="1",'Alpha Ejection Calcs'!W293,IF('Alpha Ejection Compiler'!$B293="2",'Alpha Ejection Calcs'!AT293,IF($B293="3",'Alpha Ejection Calcs'!BQ293,IF($B293="4",'Alpha Ejection Calcs'!CO293,-1))))</f>
        <v>-1</v>
      </c>
      <c r="N293" s="459">
        <f t="shared" si="17"/>
        <v>-4.6500000000000006E-12</v>
      </c>
      <c r="O293">
        <f>IF($B293="1",'Alpha Ejection Calcs'!Y293,IF('Alpha Ejection Compiler'!$B293="2",'Alpha Ejection Calcs'!AV293,IF($B293="3",'Alpha Ejection Calcs'!BS293,IF($B293="4",'Alpha Ejection Calcs'!CQ293,-1))))</f>
        <v>-1</v>
      </c>
      <c r="P293">
        <f>IF($B293="1",'Alpha Ejection Calcs'!Z293,IF('Alpha Ejection Compiler'!$B293="2",'Alpha Ejection Calcs'!AW293,IF($B293="3",'Alpha Ejection Calcs'!BT293,IF($B293="4",'Alpha Ejection Calcs'!CR293,-1))))</f>
        <v>-1</v>
      </c>
      <c r="Q293">
        <f>IF($B293="1",'Alpha Ejection Calcs'!AA293,IF('Alpha Ejection Compiler'!$B293="2",'Alpha Ejection Calcs'!AX293,IF($B293="3",'Alpha Ejection Calcs'!BU293,IF($B293="4",'Alpha Ejection Calcs'!CS293,-1))))</f>
        <v>-1</v>
      </c>
      <c r="R293">
        <f>IF($B293="1",'Alpha Ejection Calcs'!AB293,IF('Alpha Ejection Compiler'!$B293="2",'Alpha Ejection Calcs'!AY293,IF($B293="3",'Alpha Ejection Calcs'!BV293,IF($B293="4",'Alpha Ejection Calcs'!CT293,-1))))</f>
        <v>-1</v>
      </c>
      <c r="U293" s="459">
        <f t="shared" si="18"/>
        <v>-3.5299999999999997E-12</v>
      </c>
      <c r="V293">
        <f>IF($B293="1",'Alpha Ejection Calcs'!AD293,IF('Alpha Ejection Compiler'!$B293="2",'Alpha Ejection Calcs'!BA293,IF($B293="3",'Alpha Ejection Calcs'!BX293,IF($B293="4",'Alpha Ejection Calcs'!CV293,-1))))</f>
        <v>-1</v>
      </c>
      <c r="W293">
        <f>IF($B293="1",'Alpha Ejection Calcs'!AE293,IF('Alpha Ejection Compiler'!$B293="2",'Alpha Ejection Calcs'!BB293,IF($B293="3",'Alpha Ejection Calcs'!BY293,IF($B293="4",'Alpha Ejection Calcs'!CW293,-1))))</f>
        <v>-1</v>
      </c>
      <c r="X293">
        <f>IF($B293="1",'Alpha Ejection Calcs'!AF293,IF('Alpha Ejection Compiler'!$B293="2",'Alpha Ejection Calcs'!BC293,IF($B293="3",'Alpha Ejection Calcs'!BZ293,IF($B293="4",'Alpha Ejection Calcs'!CX293,-1))))</f>
        <v>-1</v>
      </c>
      <c r="Y293">
        <f>IF($B293="1",'Alpha Ejection Calcs'!AG293,IF('Alpha Ejection Compiler'!$B293="2",'Alpha Ejection Calcs'!BD293,IF($B293="3",'Alpha Ejection Calcs'!CA293,IF($B293="4",'Alpha Ejection Calcs'!CY293,-1))))</f>
        <v>-1</v>
      </c>
      <c r="AB293" s="459">
        <f t="shared" si="19"/>
        <v>-4.2499999999999999E-12</v>
      </c>
      <c r="AC293">
        <f>IF($B293="1",'Alpha Ejection Calcs'!AI293,IF('Alpha Ejection Compiler'!$B293="2",'Alpha Ejection Calcs'!BF293,IF($B293="3",'Alpha Ejection Calcs'!CC293,IF($B293="4",'Alpha Ejection Calcs'!DA293,-1))))</f>
        <v>-1</v>
      </c>
      <c r="AD293">
        <f>IF($B293="1",'Alpha Ejection Calcs'!AJ293,IF('Alpha Ejection Compiler'!$B293="2",'Alpha Ejection Calcs'!BG293,IF($B293="3",'Alpha Ejection Calcs'!CD293,IF($B293="4",'Alpha Ejection Calcs'!DB293,-1))))</f>
        <v>-1</v>
      </c>
      <c r="AE293">
        <f>IF($B293="1",'Alpha Ejection Calcs'!AK293,IF('Alpha Ejection Compiler'!$B293="2",'Alpha Ejection Calcs'!BH293,IF($B293="3",'Alpha Ejection Calcs'!CE293,IF($B293="4",'Alpha Ejection Calcs'!DC293,-1))))</f>
        <v>-1</v>
      </c>
      <c r="AF293">
        <f>IF($B293="1",'Alpha Ejection Calcs'!AL293,IF('Alpha Ejection Compiler'!$B293="2",'Alpha Ejection Calcs'!BI293,IF($B293="3",'Alpha Ejection Calcs'!CF293,IF($B293="4",'Alpha Ejection Calcs'!DD293,-1))))</f>
        <v>-1</v>
      </c>
    </row>
    <row r="294" spans="1:32">
      <c r="A294">
        <f>'Picking Information'!E297</f>
        <v>0</v>
      </c>
      <c r="B294" s="457">
        <f>'Picking Information'!B297</f>
        <v>0</v>
      </c>
      <c r="C294" s="457"/>
      <c r="D294">
        <f>IF($B294="1",'Alpha Ejection Calcs'!M294,IF('Alpha Ejection Compiler'!$B294="2",'Alpha Ejection Calcs'!AO294,IF($B294="3",'Alpha Ejection Calcs'!BM294,IF($B294="4",'Alpha Ejection Calcs'!CJ294,-1))))</f>
        <v>-1</v>
      </c>
      <c r="E294">
        <f>IF($B294="1",'Alpha Ejection Calcs'!S294,IF('Alpha Ejection Compiler'!$B294="2",'Alpha Ejection Calcs'!AP294,IF($B294="3",'Alpha Ejection Calcs'!BK294,IF($B294="4",'Alpha Ejection Calcs'!CH294,-1))))</f>
        <v>-1</v>
      </c>
      <c r="F294"/>
      <c r="G294" s="459">
        <f t="shared" si="16"/>
        <v>-3.2000000000000001E-12</v>
      </c>
      <c r="H294">
        <f>IF($B294="1",'Alpha Ejection Calcs'!T294,IF('Alpha Ejection Compiler'!$B294="2",'Alpha Ejection Calcs'!AQ294,IF($B294="3",'Alpha Ejection Calcs'!BN294,IF($B294="4",'Alpha Ejection Calcs'!CL294,-1))))</f>
        <v>-1</v>
      </c>
      <c r="I294">
        <f>IF($B294="1",'Alpha Ejection Calcs'!U294,IF('Alpha Ejection Compiler'!$B294="2",'Alpha Ejection Calcs'!AR294,IF($B294="3",'Alpha Ejection Calcs'!BO294,IF($B294="4",'Alpha Ejection Calcs'!CM294,-1))))</f>
        <v>-1</v>
      </c>
      <c r="J294">
        <f>IF($B294="1",'Alpha Ejection Calcs'!V294,IF('Alpha Ejection Compiler'!$B294="2",'Alpha Ejection Calcs'!AS294,IF($B294="3",'Alpha Ejection Calcs'!BP294,IF($B294="4",'Alpha Ejection Calcs'!CN294,-1))))</f>
        <v>-1</v>
      </c>
      <c r="K294">
        <f>IF($B294="1",'Alpha Ejection Calcs'!W294,IF('Alpha Ejection Compiler'!$B294="2",'Alpha Ejection Calcs'!AT294,IF($B294="3",'Alpha Ejection Calcs'!BQ294,IF($B294="4",'Alpha Ejection Calcs'!CO294,-1))))</f>
        <v>-1</v>
      </c>
      <c r="N294" s="459">
        <f t="shared" si="17"/>
        <v>-4.6500000000000006E-12</v>
      </c>
      <c r="O294">
        <f>IF($B294="1",'Alpha Ejection Calcs'!Y294,IF('Alpha Ejection Compiler'!$B294="2",'Alpha Ejection Calcs'!AV294,IF($B294="3",'Alpha Ejection Calcs'!BS294,IF($B294="4",'Alpha Ejection Calcs'!CQ294,-1))))</f>
        <v>-1</v>
      </c>
      <c r="P294">
        <f>IF($B294="1",'Alpha Ejection Calcs'!Z294,IF('Alpha Ejection Compiler'!$B294="2",'Alpha Ejection Calcs'!AW294,IF($B294="3",'Alpha Ejection Calcs'!BT294,IF($B294="4",'Alpha Ejection Calcs'!CR294,-1))))</f>
        <v>-1</v>
      </c>
      <c r="Q294">
        <f>IF($B294="1",'Alpha Ejection Calcs'!AA294,IF('Alpha Ejection Compiler'!$B294="2",'Alpha Ejection Calcs'!AX294,IF($B294="3",'Alpha Ejection Calcs'!BU294,IF($B294="4",'Alpha Ejection Calcs'!CS294,-1))))</f>
        <v>-1</v>
      </c>
      <c r="R294">
        <f>IF($B294="1",'Alpha Ejection Calcs'!AB294,IF('Alpha Ejection Compiler'!$B294="2",'Alpha Ejection Calcs'!AY294,IF($B294="3",'Alpha Ejection Calcs'!BV294,IF($B294="4",'Alpha Ejection Calcs'!CT294,-1))))</f>
        <v>-1</v>
      </c>
      <c r="U294" s="459">
        <f t="shared" si="18"/>
        <v>-3.5299999999999997E-12</v>
      </c>
      <c r="V294">
        <f>IF($B294="1",'Alpha Ejection Calcs'!AD294,IF('Alpha Ejection Compiler'!$B294="2",'Alpha Ejection Calcs'!BA294,IF($B294="3",'Alpha Ejection Calcs'!BX294,IF($B294="4",'Alpha Ejection Calcs'!CV294,-1))))</f>
        <v>-1</v>
      </c>
      <c r="W294">
        <f>IF($B294="1",'Alpha Ejection Calcs'!AE294,IF('Alpha Ejection Compiler'!$B294="2",'Alpha Ejection Calcs'!BB294,IF($B294="3",'Alpha Ejection Calcs'!BY294,IF($B294="4",'Alpha Ejection Calcs'!CW294,-1))))</f>
        <v>-1</v>
      </c>
      <c r="X294">
        <f>IF($B294="1",'Alpha Ejection Calcs'!AF294,IF('Alpha Ejection Compiler'!$B294="2",'Alpha Ejection Calcs'!BC294,IF($B294="3",'Alpha Ejection Calcs'!BZ294,IF($B294="4",'Alpha Ejection Calcs'!CX294,-1))))</f>
        <v>-1</v>
      </c>
      <c r="Y294">
        <f>IF($B294="1",'Alpha Ejection Calcs'!AG294,IF('Alpha Ejection Compiler'!$B294="2",'Alpha Ejection Calcs'!BD294,IF($B294="3",'Alpha Ejection Calcs'!CA294,IF($B294="4",'Alpha Ejection Calcs'!CY294,-1))))</f>
        <v>-1</v>
      </c>
      <c r="AB294" s="459">
        <f t="shared" si="19"/>
        <v>-4.2499999999999999E-12</v>
      </c>
      <c r="AC294">
        <f>IF($B294="1",'Alpha Ejection Calcs'!AI294,IF('Alpha Ejection Compiler'!$B294="2",'Alpha Ejection Calcs'!BF294,IF($B294="3",'Alpha Ejection Calcs'!CC294,IF($B294="4",'Alpha Ejection Calcs'!DA294,-1))))</f>
        <v>-1</v>
      </c>
      <c r="AD294">
        <f>IF($B294="1",'Alpha Ejection Calcs'!AJ294,IF('Alpha Ejection Compiler'!$B294="2",'Alpha Ejection Calcs'!BG294,IF($B294="3",'Alpha Ejection Calcs'!CD294,IF($B294="4",'Alpha Ejection Calcs'!DB294,-1))))</f>
        <v>-1</v>
      </c>
      <c r="AE294">
        <f>IF($B294="1",'Alpha Ejection Calcs'!AK294,IF('Alpha Ejection Compiler'!$B294="2",'Alpha Ejection Calcs'!BH294,IF($B294="3",'Alpha Ejection Calcs'!CE294,IF($B294="4",'Alpha Ejection Calcs'!DC294,-1))))</f>
        <v>-1</v>
      </c>
      <c r="AF294">
        <f>IF($B294="1",'Alpha Ejection Calcs'!AL294,IF('Alpha Ejection Compiler'!$B294="2",'Alpha Ejection Calcs'!BI294,IF($B294="3",'Alpha Ejection Calcs'!CF294,IF($B294="4",'Alpha Ejection Calcs'!DD294,-1))))</f>
        <v>-1</v>
      </c>
    </row>
    <row r="295" spans="1:32">
      <c r="A295">
        <f>'Picking Information'!E298</f>
        <v>0</v>
      </c>
      <c r="B295" s="457">
        <f>'Picking Information'!B298</f>
        <v>0</v>
      </c>
      <c r="C295" s="457"/>
      <c r="D295">
        <f>IF($B295="1",'Alpha Ejection Calcs'!M295,IF('Alpha Ejection Compiler'!$B295="2",'Alpha Ejection Calcs'!AO295,IF($B295="3",'Alpha Ejection Calcs'!BM295,IF($B295="4",'Alpha Ejection Calcs'!CJ295,-1))))</f>
        <v>-1</v>
      </c>
      <c r="E295">
        <f>IF($B295="1",'Alpha Ejection Calcs'!S295,IF('Alpha Ejection Compiler'!$B295="2",'Alpha Ejection Calcs'!AP295,IF($B295="3",'Alpha Ejection Calcs'!BK295,IF($B295="4",'Alpha Ejection Calcs'!CH295,-1))))</f>
        <v>-1</v>
      </c>
      <c r="F295"/>
      <c r="G295" s="459">
        <f t="shared" si="16"/>
        <v>-3.2000000000000001E-12</v>
      </c>
      <c r="H295">
        <f>IF($B295="1",'Alpha Ejection Calcs'!T295,IF('Alpha Ejection Compiler'!$B295="2",'Alpha Ejection Calcs'!AQ295,IF($B295="3",'Alpha Ejection Calcs'!BN295,IF($B295="4",'Alpha Ejection Calcs'!CL295,-1))))</f>
        <v>-1</v>
      </c>
      <c r="I295">
        <f>IF($B295="1",'Alpha Ejection Calcs'!U295,IF('Alpha Ejection Compiler'!$B295="2",'Alpha Ejection Calcs'!AR295,IF($B295="3",'Alpha Ejection Calcs'!BO295,IF($B295="4",'Alpha Ejection Calcs'!CM295,-1))))</f>
        <v>-1</v>
      </c>
      <c r="J295">
        <f>IF($B295="1",'Alpha Ejection Calcs'!V295,IF('Alpha Ejection Compiler'!$B295="2",'Alpha Ejection Calcs'!AS295,IF($B295="3",'Alpha Ejection Calcs'!BP295,IF($B295="4",'Alpha Ejection Calcs'!CN295,-1))))</f>
        <v>-1</v>
      </c>
      <c r="K295">
        <f>IF($B295="1",'Alpha Ejection Calcs'!W295,IF('Alpha Ejection Compiler'!$B295="2",'Alpha Ejection Calcs'!AT295,IF($B295="3",'Alpha Ejection Calcs'!BQ295,IF($B295="4",'Alpha Ejection Calcs'!CO295,-1))))</f>
        <v>-1</v>
      </c>
      <c r="N295" s="459">
        <f t="shared" si="17"/>
        <v>-4.6500000000000006E-12</v>
      </c>
      <c r="O295">
        <f>IF($B295="1",'Alpha Ejection Calcs'!Y295,IF('Alpha Ejection Compiler'!$B295="2",'Alpha Ejection Calcs'!AV295,IF($B295="3",'Alpha Ejection Calcs'!BS295,IF($B295="4",'Alpha Ejection Calcs'!CQ295,-1))))</f>
        <v>-1</v>
      </c>
      <c r="P295">
        <f>IF($B295="1",'Alpha Ejection Calcs'!Z295,IF('Alpha Ejection Compiler'!$B295="2",'Alpha Ejection Calcs'!AW295,IF($B295="3",'Alpha Ejection Calcs'!BT295,IF($B295="4",'Alpha Ejection Calcs'!CR295,-1))))</f>
        <v>-1</v>
      </c>
      <c r="Q295">
        <f>IF($B295="1",'Alpha Ejection Calcs'!AA295,IF('Alpha Ejection Compiler'!$B295="2",'Alpha Ejection Calcs'!AX295,IF($B295="3",'Alpha Ejection Calcs'!BU295,IF($B295="4",'Alpha Ejection Calcs'!CS295,-1))))</f>
        <v>-1</v>
      </c>
      <c r="R295">
        <f>IF($B295="1",'Alpha Ejection Calcs'!AB295,IF('Alpha Ejection Compiler'!$B295="2",'Alpha Ejection Calcs'!AY295,IF($B295="3",'Alpha Ejection Calcs'!BV295,IF($B295="4",'Alpha Ejection Calcs'!CT295,-1))))</f>
        <v>-1</v>
      </c>
      <c r="U295" s="459">
        <f t="shared" si="18"/>
        <v>-3.5299999999999997E-12</v>
      </c>
      <c r="V295">
        <f>IF($B295="1",'Alpha Ejection Calcs'!AD295,IF('Alpha Ejection Compiler'!$B295="2",'Alpha Ejection Calcs'!BA295,IF($B295="3",'Alpha Ejection Calcs'!BX295,IF($B295="4",'Alpha Ejection Calcs'!CV295,-1))))</f>
        <v>-1</v>
      </c>
      <c r="W295">
        <f>IF($B295="1",'Alpha Ejection Calcs'!AE295,IF('Alpha Ejection Compiler'!$B295="2",'Alpha Ejection Calcs'!BB295,IF($B295="3",'Alpha Ejection Calcs'!BY295,IF($B295="4",'Alpha Ejection Calcs'!CW295,-1))))</f>
        <v>-1</v>
      </c>
      <c r="X295">
        <f>IF($B295="1",'Alpha Ejection Calcs'!AF295,IF('Alpha Ejection Compiler'!$B295="2",'Alpha Ejection Calcs'!BC295,IF($B295="3",'Alpha Ejection Calcs'!BZ295,IF($B295="4",'Alpha Ejection Calcs'!CX295,-1))))</f>
        <v>-1</v>
      </c>
      <c r="Y295">
        <f>IF($B295="1",'Alpha Ejection Calcs'!AG295,IF('Alpha Ejection Compiler'!$B295="2",'Alpha Ejection Calcs'!BD295,IF($B295="3",'Alpha Ejection Calcs'!CA295,IF($B295="4",'Alpha Ejection Calcs'!CY295,-1))))</f>
        <v>-1</v>
      </c>
      <c r="AB295" s="459">
        <f t="shared" si="19"/>
        <v>-4.2499999999999999E-12</v>
      </c>
      <c r="AC295">
        <f>IF($B295="1",'Alpha Ejection Calcs'!AI295,IF('Alpha Ejection Compiler'!$B295="2",'Alpha Ejection Calcs'!BF295,IF($B295="3",'Alpha Ejection Calcs'!CC295,IF($B295="4",'Alpha Ejection Calcs'!DA295,-1))))</f>
        <v>-1</v>
      </c>
      <c r="AD295">
        <f>IF($B295="1",'Alpha Ejection Calcs'!AJ295,IF('Alpha Ejection Compiler'!$B295="2",'Alpha Ejection Calcs'!BG295,IF($B295="3",'Alpha Ejection Calcs'!CD295,IF($B295="4",'Alpha Ejection Calcs'!DB295,-1))))</f>
        <v>-1</v>
      </c>
      <c r="AE295">
        <f>IF($B295="1",'Alpha Ejection Calcs'!AK295,IF('Alpha Ejection Compiler'!$B295="2",'Alpha Ejection Calcs'!BH295,IF($B295="3",'Alpha Ejection Calcs'!CE295,IF($B295="4",'Alpha Ejection Calcs'!DC295,-1))))</f>
        <v>-1</v>
      </c>
      <c r="AF295">
        <f>IF($B295="1",'Alpha Ejection Calcs'!AL295,IF('Alpha Ejection Compiler'!$B295="2",'Alpha Ejection Calcs'!BI295,IF($B295="3",'Alpha Ejection Calcs'!CF295,IF($B295="4",'Alpha Ejection Calcs'!DD295,-1))))</f>
        <v>-1</v>
      </c>
    </row>
    <row r="296" spans="1:32">
      <c r="A296">
        <f>'Picking Information'!E299</f>
        <v>0</v>
      </c>
      <c r="B296" s="457">
        <f>'Picking Information'!B299</f>
        <v>0</v>
      </c>
      <c r="C296" s="457"/>
      <c r="D296">
        <f>IF($B296="1",'Alpha Ejection Calcs'!M296,IF('Alpha Ejection Compiler'!$B296="2",'Alpha Ejection Calcs'!AO296,IF($B296="3",'Alpha Ejection Calcs'!BM296,IF($B296="4",'Alpha Ejection Calcs'!CJ296,-1))))</f>
        <v>-1</v>
      </c>
      <c r="E296">
        <f>IF($B296="1",'Alpha Ejection Calcs'!S296,IF('Alpha Ejection Compiler'!$B296="2",'Alpha Ejection Calcs'!AP296,IF($B296="3",'Alpha Ejection Calcs'!BK296,IF($B296="4",'Alpha Ejection Calcs'!CH296,-1))))</f>
        <v>-1</v>
      </c>
      <c r="F296"/>
      <c r="G296" s="459">
        <f t="shared" si="16"/>
        <v>-3.2000000000000001E-12</v>
      </c>
      <c r="H296">
        <f>IF($B296="1",'Alpha Ejection Calcs'!T296,IF('Alpha Ejection Compiler'!$B296="2",'Alpha Ejection Calcs'!AQ296,IF($B296="3",'Alpha Ejection Calcs'!BN296,IF($B296="4",'Alpha Ejection Calcs'!CL296,-1))))</f>
        <v>-1</v>
      </c>
      <c r="I296">
        <f>IF($B296="1",'Alpha Ejection Calcs'!U296,IF('Alpha Ejection Compiler'!$B296="2",'Alpha Ejection Calcs'!AR296,IF($B296="3",'Alpha Ejection Calcs'!BO296,IF($B296="4",'Alpha Ejection Calcs'!CM296,-1))))</f>
        <v>-1</v>
      </c>
      <c r="J296">
        <f>IF($B296="1",'Alpha Ejection Calcs'!V296,IF('Alpha Ejection Compiler'!$B296="2",'Alpha Ejection Calcs'!AS296,IF($B296="3",'Alpha Ejection Calcs'!BP296,IF($B296="4",'Alpha Ejection Calcs'!CN296,-1))))</f>
        <v>-1</v>
      </c>
      <c r="K296">
        <f>IF($B296="1",'Alpha Ejection Calcs'!W296,IF('Alpha Ejection Compiler'!$B296="2",'Alpha Ejection Calcs'!AT296,IF($B296="3",'Alpha Ejection Calcs'!BQ296,IF($B296="4",'Alpha Ejection Calcs'!CO296,-1))))</f>
        <v>-1</v>
      </c>
      <c r="N296" s="459">
        <f t="shared" si="17"/>
        <v>-4.6500000000000006E-12</v>
      </c>
      <c r="O296">
        <f>IF($B296="1",'Alpha Ejection Calcs'!Y296,IF('Alpha Ejection Compiler'!$B296="2",'Alpha Ejection Calcs'!AV296,IF($B296="3",'Alpha Ejection Calcs'!BS296,IF($B296="4",'Alpha Ejection Calcs'!CQ296,-1))))</f>
        <v>-1</v>
      </c>
      <c r="P296">
        <f>IF($B296="1",'Alpha Ejection Calcs'!Z296,IF('Alpha Ejection Compiler'!$B296="2",'Alpha Ejection Calcs'!AW296,IF($B296="3",'Alpha Ejection Calcs'!BT296,IF($B296="4",'Alpha Ejection Calcs'!CR296,-1))))</f>
        <v>-1</v>
      </c>
      <c r="Q296">
        <f>IF($B296="1",'Alpha Ejection Calcs'!AA296,IF('Alpha Ejection Compiler'!$B296="2",'Alpha Ejection Calcs'!AX296,IF($B296="3",'Alpha Ejection Calcs'!BU296,IF($B296="4",'Alpha Ejection Calcs'!CS296,-1))))</f>
        <v>-1</v>
      </c>
      <c r="R296">
        <f>IF($B296="1",'Alpha Ejection Calcs'!AB296,IF('Alpha Ejection Compiler'!$B296="2",'Alpha Ejection Calcs'!AY296,IF($B296="3",'Alpha Ejection Calcs'!BV296,IF($B296="4",'Alpha Ejection Calcs'!CT296,-1))))</f>
        <v>-1</v>
      </c>
      <c r="U296" s="459">
        <f t="shared" si="18"/>
        <v>-3.5299999999999997E-12</v>
      </c>
      <c r="V296">
        <f>IF($B296="1",'Alpha Ejection Calcs'!AD296,IF('Alpha Ejection Compiler'!$B296="2",'Alpha Ejection Calcs'!BA296,IF($B296="3",'Alpha Ejection Calcs'!BX296,IF($B296="4",'Alpha Ejection Calcs'!CV296,-1))))</f>
        <v>-1</v>
      </c>
      <c r="W296">
        <f>IF($B296="1",'Alpha Ejection Calcs'!AE296,IF('Alpha Ejection Compiler'!$B296="2",'Alpha Ejection Calcs'!BB296,IF($B296="3",'Alpha Ejection Calcs'!BY296,IF($B296="4",'Alpha Ejection Calcs'!CW296,-1))))</f>
        <v>-1</v>
      </c>
      <c r="X296">
        <f>IF($B296="1",'Alpha Ejection Calcs'!AF296,IF('Alpha Ejection Compiler'!$B296="2",'Alpha Ejection Calcs'!BC296,IF($B296="3",'Alpha Ejection Calcs'!BZ296,IF($B296="4",'Alpha Ejection Calcs'!CX296,-1))))</f>
        <v>-1</v>
      </c>
      <c r="Y296">
        <f>IF($B296="1",'Alpha Ejection Calcs'!AG296,IF('Alpha Ejection Compiler'!$B296="2",'Alpha Ejection Calcs'!BD296,IF($B296="3",'Alpha Ejection Calcs'!CA296,IF($B296="4",'Alpha Ejection Calcs'!CY296,-1))))</f>
        <v>-1</v>
      </c>
      <c r="AB296" s="459">
        <f t="shared" si="19"/>
        <v>-4.2499999999999999E-12</v>
      </c>
      <c r="AC296">
        <f>IF($B296="1",'Alpha Ejection Calcs'!AI296,IF('Alpha Ejection Compiler'!$B296="2",'Alpha Ejection Calcs'!BF296,IF($B296="3",'Alpha Ejection Calcs'!CC296,IF($B296="4",'Alpha Ejection Calcs'!DA296,-1))))</f>
        <v>-1</v>
      </c>
      <c r="AD296">
        <f>IF($B296="1",'Alpha Ejection Calcs'!AJ296,IF('Alpha Ejection Compiler'!$B296="2",'Alpha Ejection Calcs'!BG296,IF($B296="3",'Alpha Ejection Calcs'!CD296,IF($B296="4",'Alpha Ejection Calcs'!DB296,-1))))</f>
        <v>-1</v>
      </c>
      <c r="AE296">
        <f>IF($B296="1",'Alpha Ejection Calcs'!AK296,IF('Alpha Ejection Compiler'!$B296="2",'Alpha Ejection Calcs'!BH296,IF($B296="3",'Alpha Ejection Calcs'!CE296,IF($B296="4",'Alpha Ejection Calcs'!DC296,-1))))</f>
        <v>-1</v>
      </c>
      <c r="AF296">
        <f>IF($B296="1",'Alpha Ejection Calcs'!AL296,IF('Alpha Ejection Compiler'!$B296="2",'Alpha Ejection Calcs'!BI296,IF($B296="3",'Alpha Ejection Calcs'!CF296,IF($B296="4",'Alpha Ejection Calcs'!DD296,-1))))</f>
        <v>-1</v>
      </c>
    </row>
    <row r="297" spans="1:32">
      <c r="A297">
        <f>'Picking Information'!E300</f>
        <v>0</v>
      </c>
      <c r="B297" s="457">
        <f>'Picking Information'!B300</f>
        <v>0</v>
      </c>
      <c r="C297" s="457"/>
      <c r="D297">
        <f>IF($B297="1",'Alpha Ejection Calcs'!M297,IF('Alpha Ejection Compiler'!$B297="2",'Alpha Ejection Calcs'!AO297,IF($B297="3",'Alpha Ejection Calcs'!BM297,IF($B297="4",'Alpha Ejection Calcs'!CJ297,-1))))</f>
        <v>-1</v>
      </c>
      <c r="E297">
        <f>IF($B297="1",'Alpha Ejection Calcs'!S297,IF('Alpha Ejection Compiler'!$B297="2",'Alpha Ejection Calcs'!AP297,IF($B297="3",'Alpha Ejection Calcs'!BK297,IF($B297="4",'Alpha Ejection Calcs'!CH297,-1))))</f>
        <v>-1</v>
      </c>
      <c r="F297"/>
      <c r="G297" s="459">
        <f t="shared" si="16"/>
        <v>-3.2000000000000001E-12</v>
      </c>
      <c r="H297">
        <f>IF($B297="1",'Alpha Ejection Calcs'!T297,IF('Alpha Ejection Compiler'!$B297="2",'Alpha Ejection Calcs'!AQ297,IF($B297="3",'Alpha Ejection Calcs'!BN297,IF($B297="4",'Alpha Ejection Calcs'!CL297,-1))))</f>
        <v>-1</v>
      </c>
      <c r="I297">
        <f>IF($B297="1",'Alpha Ejection Calcs'!U297,IF('Alpha Ejection Compiler'!$B297="2",'Alpha Ejection Calcs'!AR297,IF($B297="3",'Alpha Ejection Calcs'!BO297,IF($B297="4",'Alpha Ejection Calcs'!CM297,-1))))</f>
        <v>-1</v>
      </c>
      <c r="J297">
        <f>IF($B297="1",'Alpha Ejection Calcs'!V297,IF('Alpha Ejection Compiler'!$B297="2",'Alpha Ejection Calcs'!AS297,IF($B297="3",'Alpha Ejection Calcs'!BP297,IF($B297="4",'Alpha Ejection Calcs'!CN297,-1))))</f>
        <v>-1</v>
      </c>
      <c r="K297">
        <f>IF($B297="1",'Alpha Ejection Calcs'!W297,IF('Alpha Ejection Compiler'!$B297="2",'Alpha Ejection Calcs'!AT297,IF($B297="3",'Alpha Ejection Calcs'!BQ297,IF($B297="4",'Alpha Ejection Calcs'!CO297,-1))))</f>
        <v>-1</v>
      </c>
      <c r="N297" s="459">
        <f t="shared" si="17"/>
        <v>-4.6500000000000006E-12</v>
      </c>
      <c r="O297">
        <f>IF($B297="1",'Alpha Ejection Calcs'!Y297,IF('Alpha Ejection Compiler'!$B297="2",'Alpha Ejection Calcs'!AV297,IF($B297="3",'Alpha Ejection Calcs'!BS297,IF($B297="4",'Alpha Ejection Calcs'!CQ297,-1))))</f>
        <v>-1</v>
      </c>
      <c r="P297">
        <f>IF($B297="1",'Alpha Ejection Calcs'!Z297,IF('Alpha Ejection Compiler'!$B297="2",'Alpha Ejection Calcs'!AW297,IF($B297="3",'Alpha Ejection Calcs'!BT297,IF($B297="4",'Alpha Ejection Calcs'!CR297,-1))))</f>
        <v>-1</v>
      </c>
      <c r="Q297">
        <f>IF($B297="1",'Alpha Ejection Calcs'!AA297,IF('Alpha Ejection Compiler'!$B297="2",'Alpha Ejection Calcs'!AX297,IF($B297="3",'Alpha Ejection Calcs'!BU297,IF($B297="4",'Alpha Ejection Calcs'!CS297,-1))))</f>
        <v>-1</v>
      </c>
      <c r="R297">
        <f>IF($B297="1",'Alpha Ejection Calcs'!AB297,IF('Alpha Ejection Compiler'!$B297="2",'Alpha Ejection Calcs'!AY297,IF($B297="3",'Alpha Ejection Calcs'!BV297,IF($B297="4",'Alpha Ejection Calcs'!CT297,-1))))</f>
        <v>-1</v>
      </c>
      <c r="U297" s="459">
        <f t="shared" si="18"/>
        <v>-3.5299999999999997E-12</v>
      </c>
      <c r="V297">
        <f>IF($B297="1",'Alpha Ejection Calcs'!AD297,IF('Alpha Ejection Compiler'!$B297="2",'Alpha Ejection Calcs'!BA297,IF($B297="3",'Alpha Ejection Calcs'!BX297,IF($B297="4",'Alpha Ejection Calcs'!CV297,-1))))</f>
        <v>-1</v>
      </c>
      <c r="W297">
        <f>IF($B297="1",'Alpha Ejection Calcs'!AE297,IF('Alpha Ejection Compiler'!$B297="2",'Alpha Ejection Calcs'!BB297,IF($B297="3",'Alpha Ejection Calcs'!BY297,IF($B297="4",'Alpha Ejection Calcs'!CW297,-1))))</f>
        <v>-1</v>
      </c>
      <c r="X297">
        <f>IF($B297="1",'Alpha Ejection Calcs'!AF297,IF('Alpha Ejection Compiler'!$B297="2",'Alpha Ejection Calcs'!BC297,IF($B297="3",'Alpha Ejection Calcs'!BZ297,IF($B297="4",'Alpha Ejection Calcs'!CX297,-1))))</f>
        <v>-1</v>
      </c>
      <c r="Y297">
        <f>IF($B297="1",'Alpha Ejection Calcs'!AG297,IF('Alpha Ejection Compiler'!$B297="2",'Alpha Ejection Calcs'!BD297,IF($B297="3",'Alpha Ejection Calcs'!CA297,IF($B297="4",'Alpha Ejection Calcs'!CY297,-1))))</f>
        <v>-1</v>
      </c>
      <c r="AB297" s="459">
        <f t="shared" si="19"/>
        <v>-4.2499999999999999E-12</v>
      </c>
      <c r="AC297">
        <f>IF($B297="1",'Alpha Ejection Calcs'!AI297,IF('Alpha Ejection Compiler'!$B297="2",'Alpha Ejection Calcs'!BF297,IF($B297="3",'Alpha Ejection Calcs'!CC297,IF($B297="4",'Alpha Ejection Calcs'!DA297,-1))))</f>
        <v>-1</v>
      </c>
      <c r="AD297">
        <f>IF($B297="1",'Alpha Ejection Calcs'!AJ297,IF('Alpha Ejection Compiler'!$B297="2",'Alpha Ejection Calcs'!BG297,IF($B297="3",'Alpha Ejection Calcs'!CD297,IF($B297="4",'Alpha Ejection Calcs'!DB297,-1))))</f>
        <v>-1</v>
      </c>
      <c r="AE297">
        <f>IF($B297="1",'Alpha Ejection Calcs'!AK297,IF('Alpha Ejection Compiler'!$B297="2",'Alpha Ejection Calcs'!BH297,IF($B297="3",'Alpha Ejection Calcs'!CE297,IF($B297="4",'Alpha Ejection Calcs'!DC297,-1))))</f>
        <v>-1</v>
      </c>
      <c r="AF297">
        <f>IF($B297="1",'Alpha Ejection Calcs'!AL297,IF('Alpha Ejection Compiler'!$B297="2",'Alpha Ejection Calcs'!BI297,IF($B297="3",'Alpha Ejection Calcs'!CF297,IF($B297="4",'Alpha Ejection Calcs'!DD297,-1))))</f>
        <v>-1</v>
      </c>
    </row>
    <row r="298" spans="1:32">
      <c r="A298">
        <f>'Picking Information'!E301</f>
        <v>0</v>
      </c>
      <c r="B298" s="457">
        <f>'Picking Information'!B301</f>
        <v>0</v>
      </c>
      <c r="C298" s="457"/>
      <c r="D298">
        <f>IF($B298="1",'Alpha Ejection Calcs'!M298,IF('Alpha Ejection Compiler'!$B298="2",'Alpha Ejection Calcs'!AO298,IF($B298="3",'Alpha Ejection Calcs'!BM298,IF($B298="4",'Alpha Ejection Calcs'!CJ298,-1))))</f>
        <v>-1</v>
      </c>
      <c r="E298">
        <f>IF($B298="1",'Alpha Ejection Calcs'!S298,IF('Alpha Ejection Compiler'!$B298="2",'Alpha Ejection Calcs'!AP298,IF($B298="3",'Alpha Ejection Calcs'!BK298,IF($B298="4",'Alpha Ejection Calcs'!CH298,-1))))</f>
        <v>-1</v>
      </c>
      <c r="F298"/>
      <c r="G298" s="459">
        <f t="shared" si="16"/>
        <v>-3.2000000000000001E-12</v>
      </c>
      <c r="H298">
        <f>IF($B298="1",'Alpha Ejection Calcs'!T298,IF('Alpha Ejection Compiler'!$B298="2",'Alpha Ejection Calcs'!AQ298,IF($B298="3",'Alpha Ejection Calcs'!BN298,IF($B298="4",'Alpha Ejection Calcs'!CL298,-1))))</f>
        <v>-1</v>
      </c>
      <c r="I298">
        <f>IF($B298="1",'Alpha Ejection Calcs'!U298,IF('Alpha Ejection Compiler'!$B298="2",'Alpha Ejection Calcs'!AR298,IF($B298="3",'Alpha Ejection Calcs'!BO298,IF($B298="4",'Alpha Ejection Calcs'!CM298,-1))))</f>
        <v>-1</v>
      </c>
      <c r="J298">
        <f>IF($B298="1",'Alpha Ejection Calcs'!V298,IF('Alpha Ejection Compiler'!$B298="2",'Alpha Ejection Calcs'!AS298,IF($B298="3",'Alpha Ejection Calcs'!BP298,IF($B298="4",'Alpha Ejection Calcs'!CN298,-1))))</f>
        <v>-1</v>
      </c>
      <c r="K298">
        <f>IF($B298="1",'Alpha Ejection Calcs'!W298,IF('Alpha Ejection Compiler'!$B298="2",'Alpha Ejection Calcs'!AT298,IF($B298="3",'Alpha Ejection Calcs'!BQ298,IF($B298="4",'Alpha Ejection Calcs'!CO298,-1))))</f>
        <v>-1</v>
      </c>
      <c r="N298" s="459">
        <f t="shared" si="17"/>
        <v>-4.6500000000000006E-12</v>
      </c>
      <c r="O298">
        <f>IF($B298="1",'Alpha Ejection Calcs'!Y298,IF('Alpha Ejection Compiler'!$B298="2",'Alpha Ejection Calcs'!AV298,IF($B298="3",'Alpha Ejection Calcs'!BS298,IF($B298="4",'Alpha Ejection Calcs'!CQ298,-1))))</f>
        <v>-1</v>
      </c>
      <c r="P298">
        <f>IF($B298="1",'Alpha Ejection Calcs'!Z298,IF('Alpha Ejection Compiler'!$B298="2",'Alpha Ejection Calcs'!AW298,IF($B298="3",'Alpha Ejection Calcs'!BT298,IF($B298="4",'Alpha Ejection Calcs'!CR298,-1))))</f>
        <v>-1</v>
      </c>
      <c r="Q298">
        <f>IF($B298="1",'Alpha Ejection Calcs'!AA298,IF('Alpha Ejection Compiler'!$B298="2",'Alpha Ejection Calcs'!AX298,IF($B298="3",'Alpha Ejection Calcs'!BU298,IF($B298="4",'Alpha Ejection Calcs'!CS298,-1))))</f>
        <v>-1</v>
      </c>
      <c r="R298">
        <f>IF($B298="1",'Alpha Ejection Calcs'!AB298,IF('Alpha Ejection Compiler'!$B298="2",'Alpha Ejection Calcs'!AY298,IF($B298="3",'Alpha Ejection Calcs'!BV298,IF($B298="4",'Alpha Ejection Calcs'!CT298,-1))))</f>
        <v>-1</v>
      </c>
      <c r="U298" s="459">
        <f t="shared" si="18"/>
        <v>-3.5299999999999997E-12</v>
      </c>
      <c r="V298">
        <f>IF($B298="1",'Alpha Ejection Calcs'!AD298,IF('Alpha Ejection Compiler'!$B298="2",'Alpha Ejection Calcs'!BA298,IF($B298="3",'Alpha Ejection Calcs'!BX298,IF($B298="4",'Alpha Ejection Calcs'!CV298,-1))))</f>
        <v>-1</v>
      </c>
      <c r="W298">
        <f>IF($B298="1",'Alpha Ejection Calcs'!AE298,IF('Alpha Ejection Compiler'!$B298="2",'Alpha Ejection Calcs'!BB298,IF($B298="3",'Alpha Ejection Calcs'!BY298,IF($B298="4",'Alpha Ejection Calcs'!CW298,-1))))</f>
        <v>-1</v>
      </c>
      <c r="X298">
        <f>IF($B298="1",'Alpha Ejection Calcs'!AF298,IF('Alpha Ejection Compiler'!$B298="2",'Alpha Ejection Calcs'!BC298,IF($B298="3",'Alpha Ejection Calcs'!BZ298,IF($B298="4",'Alpha Ejection Calcs'!CX298,-1))))</f>
        <v>-1</v>
      </c>
      <c r="Y298">
        <f>IF($B298="1",'Alpha Ejection Calcs'!AG298,IF('Alpha Ejection Compiler'!$B298="2",'Alpha Ejection Calcs'!BD298,IF($B298="3",'Alpha Ejection Calcs'!CA298,IF($B298="4",'Alpha Ejection Calcs'!CY298,-1))))</f>
        <v>-1</v>
      </c>
      <c r="AB298" s="459">
        <f t="shared" si="19"/>
        <v>-4.2499999999999999E-12</v>
      </c>
      <c r="AC298">
        <f>IF($B298="1",'Alpha Ejection Calcs'!AI298,IF('Alpha Ejection Compiler'!$B298="2",'Alpha Ejection Calcs'!BF298,IF($B298="3",'Alpha Ejection Calcs'!CC298,IF($B298="4",'Alpha Ejection Calcs'!DA298,-1))))</f>
        <v>-1</v>
      </c>
      <c r="AD298">
        <f>IF($B298="1",'Alpha Ejection Calcs'!AJ298,IF('Alpha Ejection Compiler'!$B298="2",'Alpha Ejection Calcs'!BG298,IF($B298="3",'Alpha Ejection Calcs'!CD298,IF($B298="4",'Alpha Ejection Calcs'!DB298,-1))))</f>
        <v>-1</v>
      </c>
      <c r="AE298">
        <f>IF($B298="1",'Alpha Ejection Calcs'!AK298,IF('Alpha Ejection Compiler'!$B298="2",'Alpha Ejection Calcs'!BH298,IF($B298="3",'Alpha Ejection Calcs'!CE298,IF($B298="4",'Alpha Ejection Calcs'!DC298,-1))))</f>
        <v>-1</v>
      </c>
      <c r="AF298">
        <f>IF($B298="1",'Alpha Ejection Calcs'!AL298,IF('Alpha Ejection Compiler'!$B298="2",'Alpha Ejection Calcs'!BI298,IF($B298="3",'Alpha Ejection Calcs'!CF298,IF($B298="4",'Alpha Ejection Calcs'!DD298,-1))))</f>
        <v>-1</v>
      </c>
    </row>
    <row r="299" spans="1:32">
      <c r="A299">
        <f>'Picking Information'!E302</f>
        <v>0</v>
      </c>
      <c r="B299" s="457">
        <f>'Picking Information'!B302</f>
        <v>0</v>
      </c>
      <c r="C299" s="457"/>
      <c r="D299">
        <f>IF($B299="1",'Alpha Ejection Calcs'!M299,IF('Alpha Ejection Compiler'!$B299="2",'Alpha Ejection Calcs'!AO299,IF($B299="3",'Alpha Ejection Calcs'!BM299,IF($B299="4",'Alpha Ejection Calcs'!CJ299,-1))))</f>
        <v>-1</v>
      </c>
      <c r="E299">
        <f>IF($B299="1",'Alpha Ejection Calcs'!S299,IF('Alpha Ejection Compiler'!$B299="2",'Alpha Ejection Calcs'!AP299,IF($B299="3",'Alpha Ejection Calcs'!BK299,IF($B299="4",'Alpha Ejection Calcs'!CH299,-1))))</f>
        <v>-1</v>
      </c>
      <c r="F299"/>
      <c r="G299" s="459">
        <f t="shared" si="16"/>
        <v>-3.2000000000000001E-12</v>
      </c>
      <c r="H299">
        <f>IF($B299="1",'Alpha Ejection Calcs'!T299,IF('Alpha Ejection Compiler'!$B299="2",'Alpha Ejection Calcs'!AQ299,IF($B299="3",'Alpha Ejection Calcs'!BN299,IF($B299="4",'Alpha Ejection Calcs'!CL299,-1))))</f>
        <v>-1</v>
      </c>
      <c r="I299">
        <f>IF($B299="1",'Alpha Ejection Calcs'!U299,IF('Alpha Ejection Compiler'!$B299="2",'Alpha Ejection Calcs'!AR299,IF($B299="3",'Alpha Ejection Calcs'!BO299,IF($B299="4",'Alpha Ejection Calcs'!CM299,-1))))</f>
        <v>-1</v>
      </c>
      <c r="J299">
        <f>IF($B299="1",'Alpha Ejection Calcs'!V299,IF('Alpha Ejection Compiler'!$B299="2",'Alpha Ejection Calcs'!AS299,IF($B299="3",'Alpha Ejection Calcs'!BP299,IF($B299="4",'Alpha Ejection Calcs'!CN299,-1))))</f>
        <v>-1</v>
      </c>
      <c r="K299">
        <f>IF($B299="1",'Alpha Ejection Calcs'!W299,IF('Alpha Ejection Compiler'!$B299="2",'Alpha Ejection Calcs'!AT299,IF($B299="3",'Alpha Ejection Calcs'!BQ299,IF($B299="4",'Alpha Ejection Calcs'!CO299,-1))))</f>
        <v>-1</v>
      </c>
      <c r="N299" s="459">
        <f t="shared" si="17"/>
        <v>-4.6500000000000006E-12</v>
      </c>
      <c r="O299">
        <f>IF($B299="1",'Alpha Ejection Calcs'!Y299,IF('Alpha Ejection Compiler'!$B299="2",'Alpha Ejection Calcs'!AV299,IF($B299="3",'Alpha Ejection Calcs'!BS299,IF($B299="4",'Alpha Ejection Calcs'!CQ299,-1))))</f>
        <v>-1</v>
      </c>
      <c r="P299">
        <f>IF($B299="1",'Alpha Ejection Calcs'!Z299,IF('Alpha Ejection Compiler'!$B299="2",'Alpha Ejection Calcs'!AW299,IF($B299="3",'Alpha Ejection Calcs'!BT299,IF($B299="4",'Alpha Ejection Calcs'!CR299,-1))))</f>
        <v>-1</v>
      </c>
      <c r="Q299">
        <f>IF($B299="1",'Alpha Ejection Calcs'!AA299,IF('Alpha Ejection Compiler'!$B299="2",'Alpha Ejection Calcs'!AX299,IF($B299="3",'Alpha Ejection Calcs'!BU299,IF($B299="4",'Alpha Ejection Calcs'!CS299,-1))))</f>
        <v>-1</v>
      </c>
      <c r="R299">
        <f>IF($B299="1",'Alpha Ejection Calcs'!AB299,IF('Alpha Ejection Compiler'!$B299="2",'Alpha Ejection Calcs'!AY299,IF($B299="3",'Alpha Ejection Calcs'!BV299,IF($B299="4",'Alpha Ejection Calcs'!CT299,-1))))</f>
        <v>-1</v>
      </c>
      <c r="U299" s="459">
        <f t="shared" si="18"/>
        <v>-3.5299999999999997E-12</v>
      </c>
      <c r="V299">
        <f>IF($B299="1",'Alpha Ejection Calcs'!AD299,IF('Alpha Ejection Compiler'!$B299="2",'Alpha Ejection Calcs'!BA299,IF($B299="3",'Alpha Ejection Calcs'!BX299,IF($B299="4",'Alpha Ejection Calcs'!CV299,-1))))</f>
        <v>-1</v>
      </c>
      <c r="W299">
        <f>IF($B299="1",'Alpha Ejection Calcs'!AE299,IF('Alpha Ejection Compiler'!$B299="2",'Alpha Ejection Calcs'!BB299,IF($B299="3",'Alpha Ejection Calcs'!BY299,IF($B299="4",'Alpha Ejection Calcs'!CW299,-1))))</f>
        <v>-1</v>
      </c>
      <c r="X299">
        <f>IF($B299="1",'Alpha Ejection Calcs'!AF299,IF('Alpha Ejection Compiler'!$B299="2",'Alpha Ejection Calcs'!BC299,IF($B299="3",'Alpha Ejection Calcs'!BZ299,IF($B299="4",'Alpha Ejection Calcs'!CX299,-1))))</f>
        <v>-1</v>
      </c>
      <c r="Y299">
        <f>IF($B299="1",'Alpha Ejection Calcs'!AG299,IF('Alpha Ejection Compiler'!$B299="2",'Alpha Ejection Calcs'!BD299,IF($B299="3",'Alpha Ejection Calcs'!CA299,IF($B299="4",'Alpha Ejection Calcs'!CY299,-1))))</f>
        <v>-1</v>
      </c>
      <c r="AB299" s="459">
        <f t="shared" si="19"/>
        <v>-4.2499999999999999E-12</v>
      </c>
      <c r="AC299">
        <f>IF($B299="1",'Alpha Ejection Calcs'!AI299,IF('Alpha Ejection Compiler'!$B299="2",'Alpha Ejection Calcs'!BF299,IF($B299="3",'Alpha Ejection Calcs'!CC299,IF($B299="4",'Alpha Ejection Calcs'!DA299,-1))))</f>
        <v>-1</v>
      </c>
      <c r="AD299">
        <f>IF($B299="1",'Alpha Ejection Calcs'!AJ299,IF('Alpha Ejection Compiler'!$B299="2",'Alpha Ejection Calcs'!BG299,IF($B299="3",'Alpha Ejection Calcs'!CD299,IF($B299="4",'Alpha Ejection Calcs'!DB299,-1))))</f>
        <v>-1</v>
      </c>
      <c r="AE299">
        <f>IF($B299="1",'Alpha Ejection Calcs'!AK299,IF('Alpha Ejection Compiler'!$B299="2",'Alpha Ejection Calcs'!BH299,IF($B299="3",'Alpha Ejection Calcs'!CE299,IF($B299="4",'Alpha Ejection Calcs'!DC299,-1))))</f>
        <v>-1</v>
      </c>
      <c r="AF299">
        <f>IF($B299="1",'Alpha Ejection Calcs'!AL299,IF('Alpha Ejection Compiler'!$B299="2",'Alpha Ejection Calcs'!BI299,IF($B299="3",'Alpha Ejection Calcs'!CF299,IF($B299="4",'Alpha Ejection Calcs'!DD299,-1))))</f>
        <v>-1</v>
      </c>
    </row>
    <row r="300" spans="1:32">
      <c r="A300">
        <f>'Picking Information'!E303</f>
        <v>0</v>
      </c>
      <c r="B300" s="457">
        <f>'Picking Information'!B303</f>
        <v>0</v>
      </c>
      <c r="C300" s="457"/>
      <c r="D300">
        <f>IF($B300="1",'Alpha Ejection Calcs'!M300,IF('Alpha Ejection Compiler'!$B300="2",'Alpha Ejection Calcs'!AO300,IF($B300="3",'Alpha Ejection Calcs'!BM300,IF($B300="4",'Alpha Ejection Calcs'!CJ300,-1))))</f>
        <v>-1</v>
      </c>
      <c r="E300">
        <f>IF($B300="1",'Alpha Ejection Calcs'!S300,IF('Alpha Ejection Compiler'!$B300="2",'Alpha Ejection Calcs'!AP300,IF($B300="3",'Alpha Ejection Calcs'!BK300,IF($B300="4",'Alpha Ejection Calcs'!CH300,-1))))</f>
        <v>-1</v>
      </c>
      <c r="F300"/>
      <c r="G300" s="459">
        <f t="shared" si="16"/>
        <v>-3.2000000000000001E-12</v>
      </c>
      <c r="H300">
        <f>IF($B300="1",'Alpha Ejection Calcs'!T300,IF('Alpha Ejection Compiler'!$B300="2",'Alpha Ejection Calcs'!AQ300,IF($B300="3",'Alpha Ejection Calcs'!BN300,IF($B300="4",'Alpha Ejection Calcs'!CL300,-1))))</f>
        <v>-1</v>
      </c>
      <c r="I300">
        <f>IF($B300="1",'Alpha Ejection Calcs'!U300,IF('Alpha Ejection Compiler'!$B300="2",'Alpha Ejection Calcs'!AR300,IF($B300="3",'Alpha Ejection Calcs'!BO300,IF($B300="4",'Alpha Ejection Calcs'!CM300,-1))))</f>
        <v>-1</v>
      </c>
      <c r="J300">
        <f>IF($B300="1",'Alpha Ejection Calcs'!V300,IF('Alpha Ejection Compiler'!$B300="2",'Alpha Ejection Calcs'!AS300,IF($B300="3",'Alpha Ejection Calcs'!BP300,IF($B300="4",'Alpha Ejection Calcs'!CN300,-1))))</f>
        <v>-1</v>
      </c>
      <c r="K300">
        <f>IF($B300="1",'Alpha Ejection Calcs'!W300,IF('Alpha Ejection Compiler'!$B300="2",'Alpha Ejection Calcs'!AT300,IF($B300="3",'Alpha Ejection Calcs'!BQ300,IF($B300="4",'Alpha Ejection Calcs'!CO300,-1))))</f>
        <v>-1</v>
      </c>
      <c r="N300" s="459">
        <f t="shared" si="17"/>
        <v>-4.6500000000000006E-12</v>
      </c>
      <c r="O300">
        <f>IF($B300="1",'Alpha Ejection Calcs'!Y300,IF('Alpha Ejection Compiler'!$B300="2",'Alpha Ejection Calcs'!AV300,IF($B300="3",'Alpha Ejection Calcs'!BS300,IF($B300="4",'Alpha Ejection Calcs'!CQ300,-1))))</f>
        <v>-1</v>
      </c>
      <c r="P300">
        <f>IF($B300="1",'Alpha Ejection Calcs'!Z300,IF('Alpha Ejection Compiler'!$B300="2",'Alpha Ejection Calcs'!AW300,IF($B300="3",'Alpha Ejection Calcs'!BT300,IF($B300="4",'Alpha Ejection Calcs'!CR300,-1))))</f>
        <v>-1</v>
      </c>
      <c r="Q300">
        <f>IF($B300="1",'Alpha Ejection Calcs'!AA300,IF('Alpha Ejection Compiler'!$B300="2",'Alpha Ejection Calcs'!AX300,IF($B300="3",'Alpha Ejection Calcs'!BU300,IF($B300="4",'Alpha Ejection Calcs'!CS300,-1))))</f>
        <v>-1</v>
      </c>
      <c r="R300">
        <f>IF($B300="1",'Alpha Ejection Calcs'!AB300,IF('Alpha Ejection Compiler'!$B300="2",'Alpha Ejection Calcs'!AY300,IF($B300="3",'Alpha Ejection Calcs'!BV300,IF($B300="4",'Alpha Ejection Calcs'!CT300,-1))))</f>
        <v>-1</v>
      </c>
      <c r="U300" s="459">
        <f t="shared" si="18"/>
        <v>-3.5299999999999997E-12</v>
      </c>
      <c r="V300">
        <f>IF($B300="1",'Alpha Ejection Calcs'!AD300,IF('Alpha Ejection Compiler'!$B300="2",'Alpha Ejection Calcs'!BA300,IF($B300="3",'Alpha Ejection Calcs'!BX300,IF($B300="4",'Alpha Ejection Calcs'!CV300,-1))))</f>
        <v>-1</v>
      </c>
      <c r="W300">
        <f>IF($B300="1",'Alpha Ejection Calcs'!AE300,IF('Alpha Ejection Compiler'!$B300="2",'Alpha Ejection Calcs'!BB300,IF($B300="3",'Alpha Ejection Calcs'!BY300,IF($B300="4",'Alpha Ejection Calcs'!CW300,-1))))</f>
        <v>-1</v>
      </c>
      <c r="X300">
        <f>IF($B300="1",'Alpha Ejection Calcs'!AF300,IF('Alpha Ejection Compiler'!$B300="2",'Alpha Ejection Calcs'!BC300,IF($B300="3",'Alpha Ejection Calcs'!BZ300,IF($B300="4",'Alpha Ejection Calcs'!CX300,-1))))</f>
        <v>-1</v>
      </c>
      <c r="Y300">
        <f>IF($B300="1",'Alpha Ejection Calcs'!AG300,IF('Alpha Ejection Compiler'!$B300="2",'Alpha Ejection Calcs'!BD300,IF($B300="3",'Alpha Ejection Calcs'!CA300,IF($B300="4",'Alpha Ejection Calcs'!CY300,-1))))</f>
        <v>-1</v>
      </c>
      <c r="AB300" s="459">
        <f t="shared" si="19"/>
        <v>-4.2499999999999999E-12</v>
      </c>
      <c r="AC300">
        <f>IF($B300="1",'Alpha Ejection Calcs'!AI300,IF('Alpha Ejection Compiler'!$B300="2",'Alpha Ejection Calcs'!BF300,IF($B300="3",'Alpha Ejection Calcs'!CC300,IF($B300="4",'Alpha Ejection Calcs'!DA300,-1))))</f>
        <v>-1</v>
      </c>
      <c r="AD300">
        <f>IF($B300="1",'Alpha Ejection Calcs'!AJ300,IF('Alpha Ejection Compiler'!$B300="2",'Alpha Ejection Calcs'!BG300,IF($B300="3",'Alpha Ejection Calcs'!CD300,IF($B300="4",'Alpha Ejection Calcs'!DB300,-1))))</f>
        <v>-1</v>
      </c>
      <c r="AE300">
        <f>IF($B300="1",'Alpha Ejection Calcs'!AK300,IF('Alpha Ejection Compiler'!$B300="2",'Alpha Ejection Calcs'!BH300,IF($B300="3",'Alpha Ejection Calcs'!CE300,IF($B300="4",'Alpha Ejection Calcs'!DC300,-1))))</f>
        <v>-1</v>
      </c>
      <c r="AF300">
        <f>IF($B300="1",'Alpha Ejection Calcs'!AL300,IF('Alpha Ejection Compiler'!$B300="2",'Alpha Ejection Calcs'!BI300,IF($B300="3",'Alpha Ejection Calcs'!CF300,IF($B300="4",'Alpha Ejection Calcs'!DD300,-1))))</f>
        <v>-1</v>
      </c>
    </row>
    <row r="301" spans="1:32">
      <c r="A301">
        <f>'Picking Information'!E304</f>
        <v>0</v>
      </c>
      <c r="B301" s="457">
        <f>'Picking Information'!B304</f>
        <v>0</v>
      </c>
      <c r="C301" s="457"/>
      <c r="D301">
        <f>IF($B301="1",'Alpha Ejection Calcs'!M301,IF('Alpha Ejection Compiler'!$B301="2",'Alpha Ejection Calcs'!AO301,IF($B301="3",'Alpha Ejection Calcs'!BM301,IF($B301="4",'Alpha Ejection Calcs'!CJ301,-1))))</f>
        <v>-1</v>
      </c>
      <c r="E301">
        <f>IF($B301="1",'Alpha Ejection Calcs'!S301,IF('Alpha Ejection Compiler'!$B301="2",'Alpha Ejection Calcs'!AP301,IF($B301="3",'Alpha Ejection Calcs'!BK301,IF($B301="4",'Alpha Ejection Calcs'!CH301,-1))))</f>
        <v>-1</v>
      </c>
      <c r="F301"/>
      <c r="G301" s="459">
        <f t="shared" si="16"/>
        <v>-3.2000000000000001E-12</v>
      </c>
      <c r="H301">
        <f>IF($B301="1",'Alpha Ejection Calcs'!T301,IF('Alpha Ejection Compiler'!$B301="2",'Alpha Ejection Calcs'!AQ301,IF($B301="3",'Alpha Ejection Calcs'!BN301,IF($B301="4",'Alpha Ejection Calcs'!CL301,-1))))</f>
        <v>-1</v>
      </c>
      <c r="I301">
        <f>IF($B301="1",'Alpha Ejection Calcs'!U301,IF('Alpha Ejection Compiler'!$B301="2",'Alpha Ejection Calcs'!AR301,IF($B301="3",'Alpha Ejection Calcs'!BO301,IF($B301="4",'Alpha Ejection Calcs'!CM301,-1))))</f>
        <v>-1</v>
      </c>
      <c r="J301">
        <f>IF($B301="1",'Alpha Ejection Calcs'!V301,IF('Alpha Ejection Compiler'!$B301="2",'Alpha Ejection Calcs'!AS301,IF($B301="3",'Alpha Ejection Calcs'!BP301,IF($B301="4",'Alpha Ejection Calcs'!CN301,-1))))</f>
        <v>-1</v>
      </c>
      <c r="K301">
        <f>IF($B301="1",'Alpha Ejection Calcs'!W301,IF('Alpha Ejection Compiler'!$B301="2",'Alpha Ejection Calcs'!AT301,IF($B301="3",'Alpha Ejection Calcs'!BQ301,IF($B301="4",'Alpha Ejection Calcs'!CO301,-1))))</f>
        <v>-1</v>
      </c>
      <c r="N301" s="459">
        <f t="shared" si="17"/>
        <v>-4.6500000000000006E-12</v>
      </c>
      <c r="O301">
        <f>IF($B301="1",'Alpha Ejection Calcs'!Y301,IF('Alpha Ejection Compiler'!$B301="2",'Alpha Ejection Calcs'!AV301,IF($B301="3",'Alpha Ejection Calcs'!BS301,IF($B301="4",'Alpha Ejection Calcs'!CQ301,-1))))</f>
        <v>-1</v>
      </c>
      <c r="P301">
        <f>IF($B301="1",'Alpha Ejection Calcs'!Z301,IF('Alpha Ejection Compiler'!$B301="2",'Alpha Ejection Calcs'!AW301,IF($B301="3",'Alpha Ejection Calcs'!BT301,IF($B301="4",'Alpha Ejection Calcs'!CR301,-1))))</f>
        <v>-1</v>
      </c>
      <c r="Q301">
        <f>IF($B301="1",'Alpha Ejection Calcs'!AA301,IF('Alpha Ejection Compiler'!$B301="2",'Alpha Ejection Calcs'!AX301,IF($B301="3",'Alpha Ejection Calcs'!BU301,IF($B301="4",'Alpha Ejection Calcs'!CS301,-1))))</f>
        <v>-1</v>
      </c>
      <c r="R301">
        <f>IF($B301="1",'Alpha Ejection Calcs'!AB301,IF('Alpha Ejection Compiler'!$B301="2",'Alpha Ejection Calcs'!AY301,IF($B301="3",'Alpha Ejection Calcs'!BV301,IF($B301="4",'Alpha Ejection Calcs'!CT301,-1))))</f>
        <v>-1</v>
      </c>
      <c r="U301" s="459">
        <f t="shared" si="18"/>
        <v>-3.5299999999999997E-12</v>
      </c>
      <c r="V301">
        <f>IF($B301="1",'Alpha Ejection Calcs'!AD301,IF('Alpha Ejection Compiler'!$B301="2",'Alpha Ejection Calcs'!BA301,IF($B301="3",'Alpha Ejection Calcs'!BX301,IF($B301="4",'Alpha Ejection Calcs'!CV301,-1))))</f>
        <v>-1</v>
      </c>
      <c r="W301">
        <f>IF($B301="1",'Alpha Ejection Calcs'!AE301,IF('Alpha Ejection Compiler'!$B301="2",'Alpha Ejection Calcs'!BB301,IF($B301="3",'Alpha Ejection Calcs'!BY301,IF($B301="4",'Alpha Ejection Calcs'!CW301,-1))))</f>
        <v>-1</v>
      </c>
      <c r="X301">
        <f>IF($B301="1",'Alpha Ejection Calcs'!AF301,IF('Alpha Ejection Compiler'!$B301="2",'Alpha Ejection Calcs'!BC301,IF($B301="3",'Alpha Ejection Calcs'!BZ301,IF($B301="4",'Alpha Ejection Calcs'!CX301,-1))))</f>
        <v>-1</v>
      </c>
      <c r="Y301">
        <f>IF($B301="1",'Alpha Ejection Calcs'!AG301,IF('Alpha Ejection Compiler'!$B301="2",'Alpha Ejection Calcs'!BD301,IF($B301="3",'Alpha Ejection Calcs'!CA301,IF($B301="4",'Alpha Ejection Calcs'!CY301,-1))))</f>
        <v>-1</v>
      </c>
      <c r="AB301" s="459">
        <f t="shared" si="19"/>
        <v>-4.2499999999999999E-12</v>
      </c>
      <c r="AC301">
        <f>IF($B301="1",'Alpha Ejection Calcs'!AI301,IF('Alpha Ejection Compiler'!$B301="2",'Alpha Ejection Calcs'!BF301,IF($B301="3",'Alpha Ejection Calcs'!CC301,IF($B301="4",'Alpha Ejection Calcs'!DA301,-1))))</f>
        <v>-1</v>
      </c>
      <c r="AD301">
        <f>IF($B301="1",'Alpha Ejection Calcs'!AJ301,IF('Alpha Ejection Compiler'!$B301="2",'Alpha Ejection Calcs'!BG301,IF($B301="3",'Alpha Ejection Calcs'!CD301,IF($B301="4",'Alpha Ejection Calcs'!DB301,-1))))</f>
        <v>-1</v>
      </c>
      <c r="AE301">
        <f>IF($B301="1",'Alpha Ejection Calcs'!AK301,IF('Alpha Ejection Compiler'!$B301="2",'Alpha Ejection Calcs'!BH301,IF($B301="3",'Alpha Ejection Calcs'!CE301,IF($B301="4",'Alpha Ejection Calcs'!DC301,-1))))</f>
        <v>-1</v>
      </c>
      <c r="AF301">
        <f>IF($B301="1",'Alpha Ejection Calcs'!AL301,IF('Alpha Ejection Compiler'!$B301="2",'Alpha Ejection Calcs'!BI301,IF($B301="3",'Alpha Ejection Calcs'!CF301,IF($B301="4",'Alpha Ejection Calcs'!DD301,-1))))</f>
        <v>-1</v>
      </c>
    </row>
    <row r="302" spans="1:32">
      <c r="A302">
        <f>'Picking Information'!E305</f>
        <v>0</v>
      </c>
      <c r="B302" s="457">
        <f>'Picking Information'!B305</f>
        <v>0</v>
      </c>
      <c r="C302" s="457"/>
      <c r="D302">
        <f>IF($B302="1",'Alpha Ejection Calcs'!M302,IF('Alpha Ejection Compiler'!$B302="2",'Alpha Ejection Calcs'!AO302,IF($B302="3",'Alpha Ejection Calcs'!BM302,IF($B302="4",'Alpha Ejection Calcs'!CJ302,-1))))</f>
        <v>-1</v>
      </c>
      <c r="E302">
        <f>IF($B302="1",'Alpha Ejection Calcs'!S302,IF('Alpha Ejection Compiler'!$B302="2",'Alpha Ejection Calcs'!AP302,IF($B302="3",'Alpha Ejection Calcs'!BK302,IF($B302="4",'Alpha Ejection Calcs'!CH302,-1))))</f>
        <v>-1</v>
      </c>
      <c r="F302"/>
      <c r="G302" s="459">
        <f t="shared" si="16"/>
        <v>-3.2000000000000001E-12</v>
      </c>
      <c r="H302">
        <f>IF($B302="1",'Alpha Ejection Calcs'!T302,IF('Alpha Ejection Compiler'!$B302="2",'Alpha Ejection Calcs'!AQ302,IF($B302="3",'Alpha Ejection Calcs'!BN302,IF($B302="4",'Alpha Ejection Calcs'!CL302,-1))))</f>
        <v>-1</v>
      </c>
      <c r="I302">
        <f>IF($B302="1",'Alpha Ejection Calcs'!U302,IF('Alpha Ejection Compiler'!$B302="2",'Alpha Ejection Calcs'!AR302,IF($B302="3",'Alpha Ejection Calcs'!BO302,IF($B302="4",'Alpha Ejection Calcs'!CM302,-1))))</f>
        <v>-1</v>
      </c>
      <c r="J302">
        <f>IF($B302="1",'Alpha Ejection Calcs'!V302,IF('Alpha Ejection Compiler'!$B302="2",'Alpha Ejection Calcs'!AS302,IF($B302="3",'Alpha Ejection Calcs'!BP302,IF($B302="4",'Alpha Ejection Calcs'!CN302,-1))))</f>
        <v>-1</v>
      </c>
      <c r="K302">
        <f>IF($B302="1",'Alpha Ejection Calcs'!W302,IF('Alpha Ejection Compiler'!$B302="2",'Alpha Ejection Calcs'!AT302,IF($B302="3",'Alpha Ejection Calcs'!BQ302,IF($B302="4",'Alpha Ejection Calcs'!CO302,-1))))</f>
        <v>-1</v>
      </c>
      <c r="N302" s="459">
        <f t="shared" si="17"/>
        <v>-4.6500000000000006E-12</v>
      </c>
      <c r="O302">
        <f>IF($B302="1",'Alpha Ejection Calcs'!Y302,IF('Alpha Ejection Compiler'!$B302="2",'Alpha Ejection Calcs'!AV302,IF($B302="3",'Alpha Ejection Calcs'!BS302,IF($B302="4",'Alpha Ejection Calcs'!CQ302,-1))))</f>
        <v>-1</v>
      </c>
      <c r="P302">
        <f>IF($B302="1",'Alpha Ejection Calcs'!Z302,IF('Alpha Ejection Compiler'!$B302="2",'Alpha Ejection Calcs'!AW302,IF($B302="3",'Alpha Ejection Calcs'!BT302,IF($B302="4",'Alpha Ejection Calcs'!CR302,-1))))</f>
        <v>-1</v>
      </c>
      <c r="Q302">
        <f>IF($B302="1",'Alpha Ejection Calcs'!AA302,IF('Alpha Ejection Compiler'!$B302="2",'Alpha Ejection Calcs'!AX302,IF($B302="3",'Alpha Ejection Calcs'!BU302,IF($B302="4",'Alpha Ejection Calcs'!CS302,-1))))</f>
        <v>-1</v>
      </c>
      <c r="R302">
        <f>IF($B302="1",'Alpha Ejection Calcs'!AB302,IF('Alpha Ejection Compiler'!$B302="2",'Alpha Ejection Calcs'!AY302,IF($B302="3",'Alpha Ejection Calcs'!BV302,IF($B302="4",'Alpha Ejection Calcs'!CT302,-1))))</f>
        <v>-1</v>
      </c>
      <c r="U302" s="459">
        <f t="shared" si="18"/>
        <v>-3.5299999999999997E-12</v>
      </c>
      <c r="V302">
        <f>IF($B302="1",'Alpha Ejection Calcs'!AD302,IF('Alpha Ejection Compiler'!$B302="2",'Alpha Ejection Calcs'!BA302,IF($B302="3",'Alpha Ejection Calcs'!BX302,IF($B302="4",'Alpha Ejection Calcs'!CV302,-1))))</f>
        <v>-1</v>
      </c>
      <c r="W302">
        <f>IF($B302="1",'Alpha Ejection Calcs'!AE302,IF('Alpha Ejection Compiler'!$B302="2",'Alpha Ejection Calcs'!BB302,IF($B302="3",'Alpha Ejection Calcs'!BY302,IF($B302="4",'Alpha Ejection Calcs'!CW302,-1))))</f>
        <v>-1</v>
      </c>
      <c r="X302">
        <f>IF($B302="1",'Alpha Ejection Calcs'!AF302,IF('Alpha Ejection Compiler'!$B302="2",'Alpha Ejection Calcs'!BC302,IF($B302="3",'Alpha Ejection Calcs'!BZ302,IF($B302="4",'Alpha Ejection Calcs'!CX302,-1))))</f>
        <v>-1</v>
      </c>
      <c r="Y302">
        <f>IF($B302="1",'Alpha Ejection Calcs'!AG302,IF('Alpha Ejection Compiler'!$B302="2",'Alpha Ejection Calcs'!BD302,IF($B302="3",'Alpha Ejection Calcs'!CA302,IF($B302="4",'Alpha Ejection Calcs'!CY302,-1))))</f>
        <v>-1</v>
      </c>
      <c r="AB302" s="459">
        <f t="shared" si="19"/>
        <v>-4.2499999999999999E-12</v>
      </c>
      <c r="AC302">
        <f>IF($B302="1",'Alpha Ejection Calcs'!AI302,IF('Alpha Ejection Compiler'!$B302="2",'Alpha Ejection Calcs'!BF302,IF($B302="3",'Alpha Ejection Calcs'!CC302,IF($B302="4",'Alpha Ejection Calcs'!DA302,-1))))</f>
        <v>-1</v>
      </c>
      <c r="AD302">
        <f>IF($B302="1",'Alpha Ejection Calcs'!AJ302,IF('Alpha Ejection Compiler'!$B302="2",'Alpha Ejection Calcs'!BG302,IF($B302="3",'Alpha Ejection Calcs'!CD302,IF($B302="4",'Alpha Ejection Calcs'!DB302,-1))))</f>
        <v>-1</v>
      </c>
      <c r="AE302">
        <f>IF($B302="1",'Alpha Ejection Calcs'!AK302,IF('Alpha Ejection Compiler'!$B302="2",'Alpha Ejection Calcs'!BH302,IF($B302="3",'Alpha Ejection Calcs'!CE302,IF($B302="4",'Alpha Ejection Calcs'!DC302,-1))))</f>
        <v>-1</v>
      </c>
      <c r="AF302">
        <f>IF($B302="1",'Alpha Ejection Calcs'!AL302,IF('Alpha Ejection Compiler'!$B302="2",'Alpha Ejection Calcs'!BI302,IF($B302="3",'Alpha Ejection Calcs'!CF302,IF($B302="4",'Alpha Ejection Calcs'!DD302,-1))))</f>
        <v>-1</v>
      </c>
    </row>
    <row r="303" spans="1:32">
      <c r="A303">
        <f>'Picking Information'!E306</f>
        <v>0</v>
      </c>
      <c r="B303" s="457">
        <f>'Picking Information'!B306</f>
        <v>0</v>
      </c>
      <c r="C303" s="457"/>
      <c r="D303">
        <f>IF($B303="1",'Alpha Ejection Calcs'!M303,IF('Alpha Ejection Compiler'!$B303="2",'Alpha Ejection Calcs'!AO303,IF($B303="3",'Alpha Ejection Calcs'!BM303,IF($B303="4",'Alpha Ejection Calcs'!CJ303,-1))))</f>
        <v>-1</v>
      </c>
      <c r="E303">
        <f>IF($B303="1",'Alpha Ejection Calcs'!S303,IF('Alpha Ejection Compiler'!$B303="2",'Alpha Ejection Calcs'!AP303,IF($B303="3",'Alpha Ejection Calcs'!BK303,IF($B303="4",'Alpha Ejection Calcs'!CH303,-1))))</f>
        <v>-1</v>
      </c>
      <c r="F303"/>
      <c r="G303" s="459">
        <f t="shared" si="16"/>
        <v>-3.2000000000000001E-12</v>
      </c>
      <c r="H303">
        <f>IF($B303="1",'Alpha Ejection Calcs'!T303,IF('Alpha Ejection Compiler'!$B303="2",'Alpha Ejection Calcs'!AQ303,IF($B303="3",'Alpha Ejection Calcs'!BN303,IF($B303="4",'Alpha Ejection Calcs'!CL303,-1))))</f>
        <v>-1</v>
      </c>
      <c r="I303">
        <f>IF($B303="1",'Alpha Ejection Calcs'!U303,IF('Alpha Ejection Compiler'!$B303="2",'Alpha Ejection Calcs'!AR303,IF($B303="3",'Alpha Ejection Calcs'!BO303,IF($B303="4",'Alpha Ejection Calcs'!CM303,-1))))</f>
        <v>-1</v>
      </c>
      <c r="J303">
        <f>IF($B303="1",'Alpha Ejection Calcs'!V303,IF('Alpha Ejection Compiler'!$B303="2",'Alpha Ejection Calcs'!AS303,IF($B303="3",'Alpha Ejection Calcs'!BP303,IF($B303="4",'Alpha Ejection Calcs'!CN303,-1))))</f>
        <v>-1</v>
      </c>
      <c r="K303">
        <f>IF($B303="1",'Alpha Ejection Calcs'!W303,IF('Alpha Ejection Compiler'!$B303="2",'Alpha Ejection Calcs'!AT303,IF($B303="3",'Alpha Ejection Calcs'!BQ303,IF($B303="4",'Alpha Ejection Calcs'!CO303,-1))))</f>
        <v>-1</v>
      </c>
      <c r="N303" s="459">
        <f t="shared" si="17"/>
        <v>-4.6500000000000006E-12</v>
      </c>
      <c r="O303">
        <f>IF($B303="1",'Alpha Ejection Calcs'!Y303,IF('Alpha Ejection Compiler'!$B303="2",'Alpha Ejection Calcs'!AV303,IF($B303="3",'Alpha Ejection Calcs'!BS303,IF($B303="4",'Alpha Ejection Calcs'!CQ303,-1))))</f>
        <v>-1</v>
      </c>
      <c r="P303">
        <f>IF($B303="1",'Alpha Ejection Calcs'!Z303,IF('Alpha Ejection Compiler'!$B303="2",'Alpha Ejection Calcs'!AW303,IF($B303="3",'Alpha Ejection Calcs'!BT303,IF($B303="4",'Alpha Ejection Calcs'!CR303,-1))))</f>
        <v>-1</v>
      </c>
      <c r="Q303">
        <f>IF($B303="1",'Alpha Ejection Calcs'!AA303,IF('Alpha Ejection Compiler'!$B303="2",'Alpha Ejection Calcs'!AX303,IF($B303="3",'Alpha Ejection Calcs'!BU303,IF($B303="4",'Alpha Ejection Calcs'!CS303,-1))))</f>
        <v>-1</v>
      </c>
      <c r="R303">
        <f>IF($B303="1",'Alpha Ejection Calcs'!AB303,IF('Alpha Ejection Compiler'!$B303="2",'Alpha Ejection Calcs'!AY303,IF($B303="3",'Alpha Ejection Calcs'!BV303,IF($B303="4",'Alpha Ejection Calcs'!CT303,-1))))</f>
        <v>-1</v>
      </c>
      <c r="U303" s="459">
        <f t="shared" si="18"/>
        <v>-3.5299999999999997E-12</v>
      </c>
      <c r="V303">
        <f>IF($B303="1",'Alpha Ejection Calcs'!AD303,IF('Alpha Ejection Compiler'!$B303="2",'Alpha Ejection Calcs'!BA303,IF($B303="3",'Alpha Ejection Calcs'!BX303,IF($B303="4",'Alpha Ejection Calcs'!CV303,-1))))</f>
        <v>-1</v>
      </c>
      <c r="W303">
        <f>IF($B303="1",'Alpha Ejection Calcs'!AE303,IF('Alpha Ejection Compiler'!$B303="2",'Alpha Ejection Calcs'!BB303,IF($B303="3",'Alpha Ejection Calcs'!BY303,IF($B303="4",'Alpha Ejection Calcs'!CW303,-1))))</f>
        <v>-1</v>
      </c>
      <c r="X303">
        <f>IF($B303="1",'Alpha Ejection Calcs'!AF303,IF('Alpha Ejection Compiler'!$B303="2",'Alpha Ejection Calcs'!BC303,IF($B303="3",'Alpha Ejection Calcs'!BZ303,IF($B303="4",'Alpha Ejection Calcs'!CX303,-1))))</f>
        <v>-1</v>
      </c>
      <c r="Y303">
        <f>IF($B303="1",'Alpha Ejection Calcs'!AG303,IF('Alpha Ejection Compiler'!$B303="2",'Alpha Ejection Calcs'!BD303,IF($B303="3",'Alpha Ejection Calcs'!CA303,IF($B303="4",'Alpha Ejection Calcs'!CY303,-1))))</f>
        <v>-1</v>
      </c>
      <c r="AB303" s="459">
        <f t="shared" si="19"/>
        <v>-4.2499999999999999E-12</v>
      </c>
      <c r="AC303">
        <f>IF($B303="1",'Alpha Ejection Calcs'!AI303,IF('Alpha Ejection Compiler'!$B303="2",'Alpha Ejection Calcs'!BF303,IF($B303="3",'Alpha Ejection Calcs'!CC303,IF($B303="4",'Alpha Ejection Calcs'!DA303,-1))))</f>
        <v>-1</v>
      </c>
      <c r="AD303">
        <f>IF($B303="1",'Alpha Ejection Calcs'!AJ303,IF('Alpha Ejection Compiler'!$B303="2",'Alpha Ejection Calcs'!BG303,IF($B303="3",'Alpha Ejection Calcs'!CD303,IF($B303="4",'Alpha Ejection Calcs'!DB303,-1))))</f>
        <v>-1</v>
      </c>
      <c r="AE303">
        <f>IF($B303="1",'Alpha Ejection Calcs'!AK303,IF('Alpha Ejection Compiler'!$B303="2",'Alpha Ejection Calcs'!BH303,IF($B303="3",'Alpha Ejection Calcs'!CE303,IF($B303="4",'Alpha Ejection Calcs'!DC303,-1))))</f>
        <v>-1</v>
      </c>
      <c r="AF303">
        <f>IF($B303="1",'Alpha Ejection Calcs'!AL303,IF('Alpha Ejection Compiler'!$B303="2",'Alpha Ejection Calcs'!BI303,IF($B303="3",'Alpha Ejection Calcs'!CF303,IF($B303="4",'Alpha Ejection Calcs'!DD303,-1))))</f>
        <v>-1</v>
      </c>
    </row>
    <row r="304" spans="1:32">
      <c r="A304">
        <f>'Picking Information'!E307</f>
        <v>0</v>
      </c>
      <c r="B304" s="457">
        <f>'Picking Information'!B307</f>
        <v>0</v>
      </c>
      <c r="C304" s="457"/>
      <c r="D304">
        <f>IF($B304="1",'Alpha Ejection Calcs'!M304,IF('Alpha Ejection Compiler'!$B304="2",'Alpha Ejection Calcs'!AO304,IF($B304="3",'Alpha Ejection Calcs'!BM304,IF($B304="4",'Alpha Ejection Calcs'!CJ304,-1))))</f>
        <v>-1</v>
      </c>
      <c r="E304">
        <f>IF($B304="1",'Alpha Ejection Calcs'!S304,IF('Alpha Ejection Compiler'!$B304="2",'Alpha Ejection Calcs'!AP304,IF($B304="3",'Alpha Ejection Calcs'!BK304,IF($B304="4",'Alpha Ejection Calcs'!CH304,-1))))</f>
        <v>-1</v>
      </c>
      <c r="F304"/>
      <c r="G304" s="459">
        <f t="shared" si="16"/>
        <v>-3.2000000000000001E-12</v>
      </c>
      <c r="H304">
        <f>IF($B304="1",'Alpha Ejection Calcs'!T304,IF('Alpha Ejection Compiler'!$B304="2",'Alpha Ejection Calcs'!AQ304,IF($B304="3",'Alpha Ejection Calcs'!BN304,IF($B304="4",'Alpha Ejection Calcs'!CL304,-1))))</f>
        <v>-1</v>
      </c>
      <c r="I304">
        <f>IF($B304="1",'Alpha Ejection Calcs'!U304,IF('Alpha Ejection Compiler'!$B304="2",'Alpha Ejection Calcs'!AR304,IF($B304="3",'Alpha Ejection Calcs'!BO304,IF($B304="4",'Alpha Ejection Calcs'!CM304,-1))))</f>
        <v>-1</v>
      </c>
      <c r="J304">
        <f>IF($B304="1",'Alpha Ejection Calcs'!V304,IF('Alpha Ejection Compiler'!$B304="2",'Alpha Ejection Calcs'!AS304,IF($B304="3",'Alpha Ejection Calcs'!BP304,IF($B304="4",'Alpha Ejection Calcs'!CN304,-1))))</f>
        <v>-1</v>
      </c>
      <c r="K304">
        <f>IF($B304="1",'Alpha Ejection Calcs'!W304,IF('Alpha Ejection Compiler'!$B304="2",'Alpha Ejection Calcs'!AT304,IF($B304="3",'Alpha Ejection Calcs'!BQ304,IF($B304="4",'Alpha Ejection Calcs'!CO304,-1))))</f>
        <v>-1</v>
      </c>
      <c r="N304" s="459">
        <f t="shared" si="17"/>
        <v>-4.6500000000000006E-12</v>
      </c>
      <c r="O304">
        <f>IF($B304="1",'Alpha Ejection Calcs'!Y304,IF('Alpha Ejection Compiler'!$B304="2",'Alpha Ejection Calcs'!AV304,IF($B304="3",'Alpha Ejection Calcs'!BS304,IF($B304="4",'Alpha Ejection Calcs'!CQ304,-1))))</f>
        <v>-1</v>
      </c>
      <c r="P304">
        <f>IF($B304="1",'Alpha Ejection Calcs'!Z304,IF('Alpha Ejection Compiler'!$B304="2",'Alpha Ejection Calcs'!AW304,IF($B304="3",'Alpha Ejection Calcs'!BT304,IF($B304="4",'Alpha Ejection Calcs'!CR304,-1))))</f>
        <v>-1</v>
      </c>
      <c r="Q304">
        <f>IF($B304="1",'Alpha Ejection Calcs'!AA304,IF('Alpha Ejection Compiler'!$B304="2",'Alpha Ejection Calcs'!AX304,IF($B304="3",'Alpha Ejection Calcs'!BU304,IF($B304="4",'Alpha Ejection Calcs'!CS304,-1))))</f>
        <v>-1</v>
      </c>
      <c r="R304">
        <f>IF($B304="1",'Alpha Ejection Calcs'!AB304,IF('Alpha Ejection Compiler'!$B304="2",'Alpha Ejection Calcs'!AY304,IF($B304="3",'Alpha Ejection Calcs'!BV304,IF($B304="4",'Alpha Ejection Calcs'!CT304,-1))))</f>
        <v>-1</v>
      </c>
      <c r="U304" s="459">
        <f t="shared" si="18"/>
        <v>-3.5299999999999997E-12</v>
      </c>
      <c r="V304">
        <f>IF($B304="1",'Alpha Ejection Calcs'!AD304,IF('Alpha Ejection Compiler'!$B304="2",'Alpha Ejection Calcs'!BA304,IF($B304="3",'Alpha Ejection Calcs'!BX304,IF($B304="4",'Alpha Ejection Calcs'!CV304,-1))))</f>
        <v>-1</v>
      </c>
      <c r="W304">
        <f>IF($B304="1",'Alpha Ejection Calcs'!AE304,IF('Alpha Ejection Compiler'!$B304="2",'Alpha Ejection Calcs'!BB304,IF($B304="3",'Alpha Ejection Calcs'!BY304,IF($B304="4",'Alpha Ejection Calcs'!CW304,-1))))</f>
        <v>-1</v>
      </c>
      <c r="X304">
        <f>IF($B304="1",'Alpha Ejection Calcs'!AF304,IF('Alpha Ejection Compiler'!$B304="2",'Alpha Ejection Calcs'!BC304,IF($B304="3",'Alpha Ejection Calcs'!BZ304,IF($B304="4",'Alpha Ejection Calcs'!CX304,-1))))</f>
        <v>-1</v>
      </c>
      <c r="Y304">
        <f>IF($B304="1",'Alpha Ejection Calcs'!AG304,IF('Alpha Ejection Compiler'!$B304="2",'Alpha Ejection Calcs'!BD304,IF($B304="3",'Alpha Ejection Calcs'!CA304,IF($B304="4",'Alpha Ejection Calcs'!CY304,-1))))</f>
        <v>-1</v>
      </c>
      <c r="AB304" s="459">
        <f t="shared" si="19"/>
        <v>-4.2499999999999999E-12</v>
      </c>
      <c r="AC304">
        <f>IF($B304="1",'Alpha Ejection Calcs'!AI304,IF('Alpha Ejection Compiler'!$B304="2",'Alpha Ejection Calcs'!BF304,IF($B304="3",'Alpha Ejection Calcs'!CC304,IF($B304="4",'Alpha Ejection Calcs'!DA304,-1))))</f>
        <v>-1</v>
      </c>
      <c r="AD304">
        <f>IF($B304="1",'Alpha Ejection Calcs'!AJ304,IF('Alpha Ejection Compiler'!$B304="2",'Alpha Ejection Calcs'!BG304,IF($B304="3",'Alpha Ejection Calcs'!CD304,IF($B304="4",'Alpha Ejection Calcs'!DB304,-1))))</f>
        <v>-1</v>
      </c>
      <c r="AE304">
        <f>IF($B304="1",'Alpha Ejection Calcs'!AK304,IF('Alpha Ejection Compiler'!$B304="2",'Alpha Ejection Calcs'!BH304,IF($B304="3",'Alpha Ejection Calcs'!CE304,IF($B304="4",'Alpha Ejection Calcs'!DC304,-1))))</f>
        <v>-1</v>
      </c>
      <c r="AF304">
        <f>IF($B304="1",'Alpha Ejection Calcs'!AL304,IF('Alpha Ejection Compiler'!$B304="2",'Alpha Ejection Calcs'!BI304,IF($B304="3",'Alpha Ejection Calcs'!CF304,IF($B304="4",'Alpha Ejection Calcs'!DD304,-1))))</f>
        <v>-1</v>
      </c>
    </row>
    <row r="305" spans="1:32">
      <c r="A305">
        <f>'Picking Information'!E308</f>
        <v>0</v>
      </c>
      <c r="B305" s="457">
        <f>'Picking Information'!B308</f>
        <v>0</v>
      </c>
      <c r="C305" s="457"/>
      <c r="D305">
        <f>IF($B305="1",'Alpha Ejection Calcs'!M305,IF('Alpha Ejection Compiler'!$B305="2",'Alpha Ejection Calcs'!AO305,IF($B305="3",'Alpha Ejection Calcs'!BM305,IF($B305="4",'Alpha Ejection Calcs'!CJ305,-1))))</f>
        <v>-1</v>
      </c>
      <c r="E305">
        <f>IF($B305="1",'Alpha Ejection Calcs'!S305,IF('Alpha Ejection Compiler'!$B305="2",'Alpha Ejection Calcs'!AP305,IF($B305="3",'Alpha Ejection Calcs'!BK305,IF($B305="4",'Alpha Ejection Calcs'!CH305,-1))))</f>
        <v>-1</v>
      </c>
      <c r="F305"/>
      <c r="G305" s="459">
        <f t="shared" si="16"/>
        <v>-3.2000000000000001E-12</v>
      </c>
      <c r="H305">
        <f>IF($B305="1",'Alpha Ejection Calcs'!T305,IF('Alpha Ejection Compiler'!$B305="2",'Alpha Ejection Calcs'!AQ305,IF($B305="3",'Alpha Ejection Calcs'!BN305,IF($B305="4",'Alpha Ejection Calcs'!CL305,-1))))</f>
        <v>-1</v>
      </c>
      <c r="I305">
        <f>IF($B305="1",'Alpha Ejection Calcs'!U305,IF('Alpha Ejection Compiler'!$B305="2",'Alpha Ejection Calcs'!AR305,IF($B305="3",'Alpha Ejection Calcs'!BO305,IF($B305="4",'Alpha Ejection Calcs'!CM305,-1))))</f>
        <v>-1</v>
      </c>
      <c r="J305">
        <f>IF($B305="1",'Alpha Ejection Calcs'!V305,IF('Alpha Ejection Compiler'!$B305="2",'Alpha Ejection Calcs'!AS305,IF($B305="3",'Alpha Ejection Calcs'!BP305,IF($B305="4",'Alpha Ejection Calcs'!CN305,-1))))</f>
        <v>-1</v>
      </c>
      <c r="K305">
        <f>IF($B305="1",'Alpha Ejection Calcs'!W305,IF('Alpha Ejection Compiler'!$B305="2",'Alpha Ejection Calcs'!AT305,IF($B305="3",'Alpha Ejection Calcs'!BQ305,IF($B305="4",'Alpha Ejection Calcs'!CO305,-1))))</f>
        <v>-1</v>
      </c>
      <c r="N305" s="459">
        <f t="shared" si="17"/>
        <v>-4.6500000000000006E-12</v>
      </c>
      <c r="O305">
        <f>IF($B305="1",'Alpha Ejection Calcs'!Y305,IF('Alpha Ejection Compiler'!$B305="2",'Alpha Ejection Calcs'!AV305,IF($B305="3",'Alpha Ejection Calcs'!BS305,IF($B305="4",'Alpha Ejection Calcs'!CQ305,-1))))</f>
        <v>-1</v>
      </c>
      <c r="P305">
        <f>IF($B305="1",'Alpha Ejection Calcs'!Z305,IF('Alpha Ejection Compiler'!$B305="2",'Alpha Ejection Calcs'!AW305,IF($B305="3",'Alpha Ejection Calcs'!BT305,IF($B305="4",'Alpha Ejection Calcs'!CR305,-1))))</f>
        <v>-1</v>
      </c>
      <c r="Q305">
        <f>IF($B305="1",'Alpha Ejection Calcs'!AA305,IF('Alpha Ejection Compiler'!$B305="2",'Alpha Ejection Calcs'!AX305,IF($B305="3",'Alpha Ejection Calcs'!BU305,IF($B305="4",'Alpha Ejection Calcs'!CS305,-1))))</f>
        <v>-1</v>
      </c>
      <c r="R305">
        <f>IF($B305="1",'Alpha Ejection Calcs'!AB305,IF('Alpha Ejection Compiler'!$B305="2",'Alpha Ejection Calcs'!AY305,IF($B305="3",'Alpha Ejection Calcs'!BV305,IF($B305="4",'Alpha Ejection Calcs'!CT305,-1))))</f>
        <v>-1</v>
      </c>
      <c r="U305" s="459">
        <f t="shared" si="18"/>
        <v>-3.5299999999999997E-12</v>
      </c>
      <c r="V305">
        <f>IF($B305="1",'Alpha Ejection Calcs'!AD305,IF('Alpha Ejection Compiler'!$B305="2",'Alpha Ejection Calcs'!BA305,IF($B305="3",'Alpha Ejection Calcs'!BX305,IF($B305="4",'Alpha Ejection Calcs'!CV305,-1))))</f>
        <v>-1</v>
      </c>
      <c r="W305">
        <f>IF($B305="1",'Alpha Ejection Calcs'!AE305,IF('Alpha Ejection Compiler'!$B305="2",'Alpha Ejection Calcs'!BB305,IF($B305="3",'Alpha Ejection Calcs'!BY305,IF($B305="4",'Alpha Ejection Calcs'!CW305,-1))))</f>
        <v>-1</v>
      </c>
      <c r="X305">
        <f>IF($B305="1",'Alpha Ejection Calcs'!AF305,IF('Alpha Ejection Compiler'!$B305="2",'Alpha Ejection Calcs'!BC305,IF($B305="3",'Alpha Ejection Calcs'!BZ305,IF($B305="4",'Alpha Ejection Calcs'!CX305,-1))))</f>
        <v>-1</v>
      </c>
      <c r="Y305">
        <f>IF($B305="1",'Alpha Ejection Calcs'!AG305,IF('Alpha Ejection Compiler'!$B305="2",'Alpha Ejection Calcs'!BD305,IF($B305="3",'Alpha Ejection Calcs'!CA305,IF($B305="4",'Alpha Ejection Calcs'!CY305,-1))))</f>
        <v>-1</v>
      </c>
      <c r="AB305" s="459">
        <f t="shared" si="19"/>
        <v>-4.2499999999999999E-12</v>
      </c>
      <c r="AC305">
        <f>IF($B305="1",'Alpha Ejection Calcs'!AI305,IF('Alpha Ejection Compiler'!$B305="2",'Alpha Ejection Calcs'!BF305,IF($B305="3",'Alpha Ejection Calcs'!CC305,IF($B305="4",'Alpha Ejection Calcs'!DA305,-1))))</f>
        <v>-1</v>
      </c>
      <c r="AD305">
        <f>IF($B305="1",'Alpha Ejection Calcs'!AJ305,IF('Alpha Ejection Compiler'!$B305="2",'Alpha Ejection Calcs'!BG305,IF($B305="3",'Alpha Ejection Calcs'!CD305,IF($B305="4",'Alpha Ejection Calcs'!DB305,-1))))</f>
        <v>-1</v>
      </c>
      <c r="AE305">
        <f>IF($B305="1",'Alpha Ejection Calcs'!AK305,IF('Alpha Ejection Compiler'!$B305="2",'Alpha Ejection Calcs'!BH305,IF($B305="3",'Alpha Ejection Calcs'!CE305,IF($B305="4",'Alpha Ejection Calcs'!DC305,-1))))</f>
        <v>-1</v>
      </c>
      <c r="AF305">
        <f>IF($B305="1",'Alpha Ejection Calcs'!AL305,IF('Alpha Ejection Compiler'!$B305="2",'Alpha Ejection Calcs'!BI305,IF($B305="3",'Alpha Ejection Calcs'!CF305,IF($B305="4",'Alpha Ejection Calcs'!DD305,-1))))</f>
        <v>-1</v>
      </c>
    </row>
    <row r="306" spans="1:32">
      <c r="A306">
        <f>'Picking Information'!E309</f>
        <v>0</v>
      </c>
      <c r="B306" s="457">
        <f>'Picking Information'!B309</f>
        <v>0</v>
      </c>
      <c r="C306" s="457"/>
      <c r="D306">
        <f>IF($B306="1",'Alpha Ejection Calcs'!M306,IF('Alpha Ejection Compiler'!$B306="2",'Alpha Ejection Calcs'!AO306,IF($B306="3",'Alpha Ejection Calcs'!BM306,IF($B306="4",'Alpha Ejection Calcs'!CJ306,-1))))</f>
        <v>-1</v>
      </c>
      <c r="E306">
        <f>IF($B306="1",'Alpha Ejection Calcs'!S306,IF('Alpha Ejection Compiler'!$B306="2",'Alpha Ejection Calcs'!AP306,IF($B306="3",'Alpha Ejection Calcs'!BK306,IF($B306="4",'Alpha Ejection Calcs'!CH306,-1))))</f>
        <v>-1</v>
      </c>
      <c r="F306"/>
      <c r="G306" s="459">
        <f t="shared" si="16"/>
        <v>-3.2000000000000001E-12</v>
      </c>
      <c r="H306">
        <f>IF($B306="1",'Alpha Ejection Calcs'!T306,IF('Alpha Ejection Compiler'!$B306="2",'Alpha Ejection Calcs'!AQ306,IF($B306="3",'Alpha Ejection Calcs'!BN306,IF($B306="4",'Alpha Ejection Calcs'!CL306,-1))))</f>
        <v>-1</v>
      </c>
      <c r="I306">
        <f>IF($B306="1",'Alpha Ejection Calcs'!U306,IF('Alpha Ejection Compiler'!$B306="2",'Alpha Ejection Calcs'!AR306,IF($B306="3",'Alpha Ejection Calcs'!BO306,IF($B306="4",'Alpha Ejection Calcs'!CM306,-1))))</f>
        <v>-1</v>
      </c>
      <c r="J306">
        <f>IF($B306="1",'Alpha Ejection Calcs'!V306,IF('Alpha Ejection Compiler'!$B306="2",'Alpha Ejection Calcs'!AS306,IF($B306="3",'Alpha Ejection Calcs'!BP306,IF($B306="4",'Alpha Ejection Calcs'!CN306,-1))))</f>
        <v>-1</v>
      </c>
      <c r="K306">
        <f>IF($B306="1",'Alpha Ejection Calcs'!W306,IF('Alpha Ejection Compiler'!$B306="2",'Alpha Ejection Calcs'!AT306,IF($B306="3",'Alpha Ejection Calcs'!BQ306,IF($B306="4",'Alpha Ejection Calcs'!CO306,-1))))</f>
        <v>-1</v>
      </c>
      <c r="N306" s="459">
        <f t="shared" si="17"/>
        <v>-4.6500000000000006E-12</v>
      </c>
      <c r="O306">
        <f>IF($B306="1",'Alpha Ejection Calcs'!Y306,IF('Alpha Ejection Compiler'!$B306="2",'Alpha Ejection Calcs'!AV306,IF($B306="3",'Alpha Ejection Calcs'!BS306,IF($B306="4",'Alpha Ejection Calcs'!CQ306,-1))))</f>
        <v>-1</v>
      </c>
      <c r="P306">
        <f>IF($B306="1",'Alpha Ejection Calcs'!Z306,IF('Alpha Ejection Compiler'!$B306="2",'Alpha Ejection Calcs'!AW306,IF($B306="3",'Alpha Ejection Calcs'!BT306,IF($B306="4",'Alpha Ejection Calcs'!CR306,-1))))</f>
        <v>-1</v>
      </c>
      <c r="Q306">
        <f>IF($B306="1",'Alpha Ejection Calcs'!AA306,IF('Alpha Ejection Compiler'!$B306="2",'Alpha Ejection Calcs'!AX306,IF($B306="3",'Alpha Ejection Calcs'!BU306,IF($B306="4",'Alpha Ejection Calcs'!CS306,-1))))</f>
        <v>-1</v>
      </c>
      <c r="R306">
        <f>IF($B306="1",'Alpha Ejection Calcs'!AB306,IF('Alpha Ejection Compiler'!$B306="2",'Alpha Ejection Calcs'!AY306,IF($B306="3",'Alpha Ejection Calcs'!BV306,IF($B306="4",'Alpha Ejection Calcs'!CT306,-1))))</f>
        <v>-1</v>
      </c>
      <c r="U306" s="459">
        <f t="shared" si="18"/>
        <v>-3.5299999999999997E-12</v>
      </c>
      <c r="V306">
        <f>IF($B306="1",'Alpha Ejection Calcs'!AD306,IF('Alpha Ejection Compiler'!$B306="2",'Alpha Ejection Calcs'!BA306,IF($B306="3",'Alpha Ejection Calcs'!BX306,IF($B306="4",'Alpha Ejection Calcs'!CV306,-1))))</f>
        <v>-1</v>
      </c>
      <c r="W306">
        <f>IF($B306="1",'Alpha Ejection Calcs'!AE306,IF('Alpha Ejection Compiler'!$B306="2",'Alpha Ejection Calcs'!BB306,IF($B306="3",'Alpha Ejection Calcs'!BY306,IF($B306="4",'Alpha Ejection Calcs'!CW306,-1))))</f>
        <v>-1</v>
      </c>
      <c r="X306">
        <f>IF($B306="1",'Alpha Ejection Calcs'!AF306,IF('Alpha Ejection Compiler'!$B306="2",'Alpha Ejection Calcs'!BC306,IF($B306="3",'Alpha Ejection Calcs'!BZ306,IF($B306="4",'Alpha Ejection Calcs'!CX306,-1))))</f>
        <v>-1</v>
      </c>
      <c r="Y306">
        <f>IF($B306="1",'Alpha Ejection Calcs'!AG306,IF('Alpha Ejection Compiler'!$B306="2",'Alpha Ejection Calcs'!BD306,IF($B306="3",'Alpha Ejection Calcs'!CA306,IF($B306="4",'Alpha Ejection Calcs'!CY306,-1))))</f>
        <v>-1</v>
      </c>
      <c r="AB306" s="459">
        <f t="shared" si="19"/>
        <v>-4.2499999999999999E-12</v>
      </c>
      <c r="AC306">
        <f>IF($B306="1",'Alpha Ejection Calcs'!AI306,IF('Alpha Ejection Compiler'!$B306="2",'Alpha Ejection Calcs'!BF306,IF($B306="3",'Alpha Ejection Calcs'!CC306,IF($B306="4",'Alpha Ejection Calcs'!DA306,-1))))</f>
        <v>-1</v>
      </c>
      <c r="AD306">
        <f>IF($B306="1",'Alpha Ejection Calcs'!AJ306,IF('Alpha Ejection Compiler'!$B306="2",'Alpha Ejection Calcs'!BG306,IF($B306="3",'Alpha Ejection Calcs'!CD306,IF($B306="4",'Alpha Ejection Calcs'!DB306,-1))))</f>
        <v>-1</v>
      </c>
      <c r="AE306">
        <f>IF($B306="1",'Alpha Ejection Calcs'!AK306,IF('Alpha Ejection Compiler'!$B306="2",'Alpha Ejection Calcs'!BH306,IF($B306="3",'Alpha Ejection Calcs'!CE306,IF($B306="4",'Alpha Ejection Calcs'!DC306,-1))))</f>
        <v>-1</v>
      </c>
      <c r="AF306">
        <f>IF($B306="1",'Alpha Ejection Calcs'!AL306,IF('Alpha Ejection Compiler'!$B306="2",'Alpha Ejection Calcs'!BI306,IF($B306="3",'Alpha Ejection Calcs'!CF306,IF($B306="4",'Alpha Ejection Calcs'!DD306,-1))))</f>
        <v>-1</v>
      </c>
    </row>
    <row r="307" spans="1:32">
      <c r="A307">
        <f>'Picking Information'!E310</f>
        <v>0</v>
      </c>
      <c r="B307" s="457">
        <f>'Picking Information'!B310</f>
        <v>0</v>
      </c>
      <c r="C307" s="457"/>
      <c r="D307">
        <f>IF($B307="1",'Alpha Ejection Calcs'!M307,IF('Alpha Ejection Compiler'!$B307="2",'Alpha Ejection Calcs'!AO307,IF($B307="3",'Alpha Ejection Calcs'!BM307,IF($B307="4",'Alpha Ejection Calcs'!CJ307,-1))))</f>
        <v>-1</v>
      </c>
      <c r="E307">
        <f>IF($B307="1",'Alpha Ejection Calcs'!S307,IF('Alpha Ejection Compiler'!$B307="2",'Alpha Ejection Calcs'!AP307,IF($B307="3",'Alpha Ejection Calcs'!BK307,IF($B307="4",'Alpha Ejection Calcs'!CH307,-1))))</f>
        <v>-1</v>
      </c>
      <c r="F307"/>
      <c r="G307" s="459">
        <f t="shared" si="16"/>
        <v>-3.2000000000000001E-12</v>
      </c>
      <c r="H307">
        <f>IF($B307="1",'Alpha Ejection Calcs'!T307,IF('Alpha Ejection Compiler'!$B307="2",'Alpha Ejection Calcs'!AQ307,IF($B307="3",'Alpha Ejection Calcs'!BN307,IF($B307="4",'Alpha Ejection Calcs'!CL307,-1))))</f>
        <v>-1</v>
      </c>
      <c r="I307">
        <f>IF($B307="1",'Alpha Ejection Calcs'!U307,IF('Alpha Ejection Compiler'!$B307="2",'Alpha Ejection Calcs'!AR307,IF($B307="3",'Alpha Ejection Calcs'!BO307,IF($B307="4",'Alpha Ejection Calcs'!CM307,-1))))</f>
        <v>-1</v>
      </c>
      <c r="J307">
        <f>IF($B307="1",'Alpha Ejection Calcs'!V307,IF('Alpha Ejection Compiler'!$B307="2",'Alpha Ejection Calcs'!AS307,IF($B307="3",'Alpha Ejection Calcs'!BP307,IF($B307="4",'Alpha Ejection Calcs'!CN307,-1))))</f>
        <v>-1</v>
      </c>
      <c r="K307">
        <f>IF($B307="1",'Alpha Ejection Calcs'!W307,IF('Alpha Ejection Compiler'!$B307="2",'Alpha Ejection Calcs'!AT307,IF($B307="3",'Alpha Ejection Calcs'!BQ307,IF($B307="4",'Alpha Ejection Calcs'!CO307,-1))))</f>
        <v>-1</v>
      </c>
      <c r="N307" s="459">
        <f t="shared" si="17"/>
        <v>-4.6500000000000006E-12</v>
      </c>
      <c r="O307">
        <f>IF($B307="1",'Alpha Ejection Calcs'!Y307,IF('Alpha Ejection Compiler'!$B307="2",'Alpha Ejection Calcs'!AV307,IF($B307="3",'Alpha Ejection Calcs'!BS307,IF($B307="4",'Alpha Ejection Calcs'!CQ307,-1))))</f>
        <v>-1</v>
      </c>
      <c r="P307">
        <f>IF($B307="1",'Alpha Ejection Calcs'!Z307,IF('Alpha Ejection Compiler'!$B307="2",'Alpha Ejection Calcs'!AW307,IF($B307="3",'Alpha Ejection Calcs'!BT307,IF($B307="4",'Alpha Ejection Calcs'!CR307,-1))))</f>
        <v>-1</v>
      </c>
      <c r="Q307">
        <f>IF($B307="1",'Alpha Ejection Calcs'!AA307,IF('Alpha Ejection Compiler'!$B307="2",'Alpha Ejection Calcs'!AX307,IF($B307="3",'Alpha Ejection Calcs'!BU307,IF($B307="4",'Alpha Ejection Calcs'!CS307,-1))))</f>
        <v>-1</v>
      </c>
      <c r="R307">
        <f>IF($B307="1",'Alpha Ejection Calcs'!AB307,IF('Alpha Ejection Compiler'!$B307="2",'Alpha Ejection Calcs'!AY307,IF($B307="3",'Alpha Ejection Calcs'!BV307,IF($B307="4",'Alpha Ejection Calcs'!CT307,-1))))</f>
        <v>-1</v>
      </c>
      <c r="U307" s="459">
        <f t="shared" si="18"/>
        <v>-3.5299999999999997E-12</v>
      </c>
      <c r="V307">
        <f>IF($B307="1",'Alpha Ejection Calcs'!AD307,IF('Alpha Ejection Compiler'!$B307="2",'Alpha Ejection Calcs'!BA307,IF($B307="3",'Alpha Ejection Calcs'!BX307,IF($B307="4",'Alpha Ejection Calcs'!CV307,-1))))</f>
        <v>-1</v>
      </c>
      <c r="W307">
        <f>IF($B307="1",'Alpha Ejection Calcs'!AE307,IF('Alpha Ejection Compiler'!$B307="2",'Alpha Ejection Calcs'!BB307,IF($B307="3",'Alpha Ejection Calcs'!BY307,IF($B307="4",'Alpha Ejection Calcs'!CW307,-1))))</f>
        <v>-1</v>
      </c>
      <c r="X307">
        <f>IF($B307="1",'Alpha Ejection Calcs'!AF307,IF('Alpha Ejection Compiler'!$B307="2",'Alpha Ejection Calcs'!BC307,IF($B307="3",'Alpha Ejection Calcs'!BZ307,IF($B307="4",'Alpha Ejection Calcs'!CX307,-1))))</f>
        <v>-1</v>
      </c>
      <c r="Y307">
        <f>IF($B307="1",'Alpha Ejection Calcs'!AG307,IF('Alpha Ejection Compiler'!$B307="2",'Alpha Ejection Calcs'!BD307,IF($B307="3",'Alpha Ejection Calcs'!CA307,IF($B307="4",'Alpha Ejection Calcs'!CY307,-1))))</f>
        <v>-1</v>
      </c>
      <c r="AB307" s="459">
        <f t="shared" si="19"/>
        <v>-4.2499999999999999E-12</v>
      </c>
      <c r="AC307">
        <f>IF($B307="1",'Alpha Ejection Calcs'!AI307,IF('Alpha Ejection Compiler'!$B307="2",'Alpha Ejection Calcs'!BF307,IF($B307="3",'Alpha Ejection Calcs'!CC307,IF($B307="4",'Alpha Ejection Calcs'!DA307,-1))))</f>
        <v>-1</v>
      </c>
      <c r="AD307">
        <f>IF($B307="1",'Alpha Ejection Calcs'!AJ307,IF('Alpha Ejection Compiler'!$B307="2",'Alpha Ejection Calcs'!BG307,IF($B307="3",'Alpha Ejection Calcs'!CD307,IF($B307="4",'Alpha Ejection Calcs'!DB307,-1))))</f>
        <v>-1</v>
      </c>
      <c r="AE307">
        <f>IF($B307="1",'Alpha Ejection Calcs'!AK307,IF('Alpha Ejection Compiler'!$B307="2",'Alpha Ejection Calcs'!BH307,IF($B307="3",'Alpha Ejection Calcs'!CE307,IF($B307="4",'Alpha Ejection Calcs'!DC307,-1))))</f>
        <v>-1</v>
      </c>
      <c r="AF307">
        <f>IF($B307="1",'Alpha Ejection Calcs'!AL307,IF('Alpha Ejection Compiler'!$B307="2",'Alpha Ejection Calcs'!BI307,IF($B307="3",'Alpha Ejection Calcs'!CF307,IF($B307="4",'Alpha Ejection Calcs'!DD307,-1))))</f>
        <v>-1</v>
      </c>
    </row>
    <row r="308" spans="1:32">
      <c r="A308">
        <f>'Picking Information'!E311</f>
        <v>0</v>
      </c>
      <c r="B308" s="457">
        <f>'Picking Information'!B311</f>
        <v>0</v>
      </c>
      <c r="C308" s="457"/>
      <c r="D308">
        <f>IF($B308="1",'Alpha Ejection Calcs'!M308,IF('Alpha Ejection Compiler'!$B308="2",'Alpha Ejection Calcs'!AO308,IF($B308="3",'Alpha Ejection Calcs'!BM308,IF($B308="4",'Alpha Ejection Calcs'!CJ308,-1))))</f>
        <v>-1</v>
      </c>
      <c r="E308">
        <f>IF($B308="1",'Alpha Ejection Calcs'!S308,IF('Alpha Ejection Compiler'!$B308="2",'Alpha Ejection Calcs'!AP308,IF($B308="3",'Alpha Ejection Calcs'!BK308,IF($B308="4",'Alpha Ejection Calcs'!CH308,-1))))</f>
        <v>-1</v>
      </c>
      <c r="F308"/>
      <c r="G308" s="459">
        <f t="shared" si="16"/>
        <v>-3.2000000000000001E-12</v>
      </c>
      <c r="H308">
        <f>IF($B308="1",'Alpha Ejection Calcs'!T308,IF('Alpha Ejection Compiler'!$B308="2",'Alpha Ejection Calcs'!AQ308,IF($B308="3",'Alpha Ejection Calcs'!BN308,IF($B308="4",'Alpha Ejection Calcs'!CL308,-1))))</f>
        <v>-1</v>
      </c>
      <c r="I308">
        <f>IF($B308="1",'Alpha Ejection Calcs'!U308,IF('Alpha Ejection Compiler'!$B308="2",'Alpha Ejection Calcs'!AR308,IF($B308="3",'Alpha Ejection Calcs'!BO308,IF($B308="4",'Alpha Ejection Calcs'!CM308,-1))))</f>
        <v>-1</v>
      </c>
      <c r="J308">
        <f>IF($B308="1",'Alpha Ejection Calcs'!V308,IF('Alpha Ejection Compiler'!$B308="2",'Alpha Ejection Calcs'!AS308,IF($B308="3",'Alpha Ejection Calcs'!BP308,IF($B308="4",'Alpha Ejection Calcs'!CN308,-1))))</f>
        <v>-1</v>
      </c>
      <c r="K308">
        <f>IF($B308="1",'Alpha Ejection Calcs'!W308,IF('Alpha Ejection Compiler'!$B308="2",'Alpha Ejection Calcs'!AT308,IF($B308="3",'Alpha Ejection Calcs'!BQ308,IF($B308="4",'Alpha Ejection Calcs'!CO308,-1))))</f>
        <v>-1</v>
      </c>
      <c r="N308" s="459">
        <f t="shared" si="17"/>
        <v>-4.6500000000000006E-12</v>
      </c>
      <c r="O308">
        <f>IF($B308="1",'Alpha Ejection Calcs'!Y308,IF('Alpha Ejection Compiler'!$B308="2",'Alpha Ejection Calcs'!AV308,IF($B308="3",'Alpha Ejection Calcs'!BS308,IF($B308="4",'Alpha Ejection Calcs'!CQ308,-1))))</f>
        <v>-1</v>
      </c>
      <c r="P308">
        <f>IF($B308="1",'Alpha Ejection Calcs'!Z308,IF('Alpha Ejection Compiler'!$B308="2",'Alpha Ejection Calcs'!AW308,IF($B308="3",'Alpha Ejection Calcs'!BT308,IF($B308="4",'Alpha Ejection Calcs'!CR308,-1))))</f>
        <v>-1</v>
      </c>
      <c r="Q308">
        <f>IF($B308="1",'Alpha Ejection Calcs'!AA308,IF('Alpha Ejection Compiler'!$B308="2",'Alpha Ejection Calcs'!AX308,IF($B308="3",'Alpha Ejection Calcs'!BU308,IF($B308="4",'Alpha Ejection Calcs'!CS308,-1))))</f>
        <v>-1</v>
      </c>
      <c r="R308">
        <f>IF($B308="1",'Alpha Ejection Calcs'!AB308,IF('Alpha Ejection Compiler'!$B308="2",'Alpha Ejection Calcs'!AY308,IF($B308="3",'Alpha Ejection Calcs'!BV308,IF($B308="4",'Alpha Ejection Calcs'!CT308,-1))))</f>
        <v>-1</v>
      </c>
      <c r="U308" s="459">
        <f t="shared" si="18"/>
        <v>-3.5299999999999997E-12</v>
      </c>
      <c r="V308">
        <f>IF($B308="1",'Alpha Ejection Calcs'!AD308,IF('Alpha Ejection Compiler'!$B308="2",'Alpha Ejection Calcs'!BA308,IF($B308="3",'Alpha Ejection Calcs'!BX308,IF($B308="4",'Alpha Ejection Calcs'!CV308,-1))))</f>
        <v>-1</v>
      </c>
      <c r="W308">
        <f>IF($B308="1",'Alpha Ejection Calcs'!AE308,IF('Alpha Ejection Compiler'!$B308="2",'Alpha Ejection Calcs'!BB308,IF($B308="3",'Alpha Ejection Calcs'!BY308,IF($B308="4",'Alpha Ejection Calcs'!CW308,-1))))</f>
        <v>-1</v>
      </c>
      <c r="X308">
        <f>IF($B308="1",'Alpha Ejection Calcs'!AF308,IF('Alpha Ejection Compiler'!$B308="2",'Alpha Ejection Calcs'!BC308,IF($B308="3",'Alpha Ejection Calcs'!BZ308,IF($B308="4",'Alpha Ejection Calcs'!CX308,-1))))</f>
        <v>-1</v>
      </c>
      <c r="Y308">
        <f>IF($B308="1",'Alpha Ejection Calcs'!AG308,IF('Alpha Ejection Compiler'!$B308="2",'Alpha Ejection Calcs'!BD308,IF($B308="3",'Alpha Ejection Calcs'!CA308,IF($B308="4",'Alpha Ejection Calcs'!CY308,-1))))</f>
        <v>-1</v>
      </c>
      <c r="AB308" s="459">
        <f t="shared" si="19"/>
        <v>-4.2499999999999999E-12</v>
      </c>
      <c r="AC308">
        <f>IF($B308="1",'Alpha Ejection Calcs'!AI308,IF('Alpha Ejection Compiler'!$B308="2",'Alpha Ejection Calcs'!BF308,IF($B308="3",'Alpha Ejection Calcs'!CC308,IF($B308="4",'Alpha Ejection Calcs'!DA308,-1))))</f>
        <v>-1</v>
      </c>
      <c r="AD308">
        <f>IF($B308="1",'Alpha Ejection Calcs'!AJ308,IF('Alpha Ejection Compiler'!$B308="2",'Alpha Ejection Calcs'!BG308,IF($B308="3",'Alpha Ejection Calcs'!CD308,IF($B308="4",'Alpha Ejection Calcs'!DB308,-1))))</f>
        <v>-1</v>
      </c>
      <c r="AE308">
        <f>IF($B308="1",'Alpha Ejection Calcs'!AK308,IF('Alpha Ejection Compiler'!$B308="2",'Alpha Ejection Calcs'!BH308,IF($B308="3",'Alpha Ejection Calcs'!CE308,IF($B308="4",'Alpha Ejection Calcs'!DC308,-1))))</f>
        <v>-1</v>
      </c>
      <c r="AF308">
        <f>IF($B308="1",'Alpha Ejection Calcs'!AL308,IF('Alpha Ejection Compiler'!$B308="2",'Alpha Ejection Calcs'!BI308,IF($B308="3",'Alpha Ejection Calcs'!CF308,IF($B308="4",'Alpha Ejection Calcs'!DD308,-1))))</f>
        <v>-1</v>
      </c>
    </row>
    <row r="309" spans="1:32">
      <c r="A309">
        <f>'Picking Information'!E312</f>
        <v>0</v>
      </c>
      <c r="B309" s="457">
        <f>'Picking Information'!B312</f>
        <v>0</v>
      </c>
      <c r="C309" s="457"/>
      <c r="D309">
        <f>IF($B309="1",'Alpha Ejection Calcs'!M309,IF('Alpha Ejection Compiler'!$B309="2",'Alpha Ejection Calcs'!AO309,IF($B309="3",'Alpha Ejection Calcs'!BM309,IF($B309="4",'Alpha Ejection Calcs'!CJ309,-1))))</f>
        <v>-1</v>
      </c>
      <c r="E309">
        <f>IF($B309="1",'Alpha Ejection Calcs'!S309,IF('Alpha Ejection Compiler'!$B309="2",'Alpha Ejection Calcs'!AP309,IF($B309="3",'Alpha Ejection Calcs'!BK309,IF($B309="4",'Alpha Ejection Calcs'!CH309,-1))))</f>
        <v>-1</v>
      </c>
      <c r="F309"/>
      <c r="G309" s="459">
        <f t="shared" si="16"/>
        <v>-3.2000000000000001E-12</v>
      </c>
      <c r="H309">
        <f>IF($B309="1",'Alpha Ejection Calcs'!T309,IF('Alpha Ejection Compiler'!$B309="2",'Alpha Ejection Calcs'!AQ309,IF($B309="3",'Alpha Ejection Calcs'!BN309,IF($B309="4",'Alpha Ejection Calcs'!CL309,-1))))</f>
        <v>-1</v>
      </c>
      <c r="I309">
        <f>IF($B309="1",'Alpha Ejection Calcs'!U309,IF('Alpha Ejection Compiler'!$B309="2",'Alpha Ejection Calcs'!AR309,IF($B309="3",'Alpha Ejection Calcs'!BO309,IF($B309="4",'Alpha Ejection Calcs'!CM309,-1))))</f>
        <v>-1</v>
      </c>
      <c r="J309">
        <f>IF($B309="1",'Alpha Ejection Calcs'!V309,IF('Alpha Ejection Compiler'!$B309="2",'Alpha Ejection Calcs'!AS309,IF($B309="3",'Alpha Ejection Calcs'!BP309,IF($B309="4",'Alpha Ejection Calcs'!CN309,-1))))</f>
        <v>-1</v>
      </c>
      <c r="K309">
        <f>IF($B309="1",'Alpha Ejection Calcs'!W309,IF('Alpha Ejection Compiler'!$B309="2",'Alpha Ejection Calcs'!AT309,IF($B309="3",'Alpha Ejection Calcs'!BQ309,IF($B309="4",'Alpha Ejection Calcs'!CO309,-1))))</f>
        <v>-1</v>
      </c>
      <c r="N309" s="459">
        <f t="shared" si="17"/>
        <v>-4.6500000000000006E-12</v>
      </c>
      <c r="O309">
        <f>IF($B309="1",'Alpha Ejection Calcs'!Y309,IF('Alpha Ejection Compiler'!$B309="2",'Alpha Ejection Calcs'!AV309,IF($B309="3",'Alpha Ejection Calcs'!BS309,IF($B309="4",'Alpha Ejection Calcs'!CQ309,-1))))</f>
        <v>-1</v>
      </c>
      <c r="P309">
        <f>IF($B309="1",'Alpha Ejection Calcs'!Z309,IF('Alpha Ejection Compiler'!$B309="2",'Alpha Ejection Calcs'!AW309,IF($B309="3",'Alpha Ejection Calcs'!BT309,IF($B309="4",'Alpha Ejection Calcs'!CR309,-1))))</f>
        <v>-1</v>
      </c>
      <c r="Q309">
        <f>IF($B309="1",'Alpha Ejection Calcs'!AA309,IF('Alpha Ejection Compiler'!$B309="2",'Alpha Ejection Calcs'!AX309,IF($B309="3",'Alpha Ejection Calcs'!BU309,IF($B309="4",'Alpha Ejection Calcs'!CS309,-1))))</f>
        <v>-1</v>
      </c>
      <c r="R309">
        <f>IF($B309="1",'Alpha Ejection Calcs'!AB309,IF('Alpha Ejection Compiler'!$B309="2",'Alpha Ejection Calcs'!AY309,IF($B309="3",'Alpha Ejection Calcs'!BV309,IF($B309="4",'Alpha Ejection Calcs'!CT309,-1))))</f>
        <v>-1</v>
      </c>
      <c r="U309" s="459">
        <f t="shared" si="18"/>
        <v>-3.5299999999999997E-12</v>
      </c>
      <c r="V309">
        <f>IF($B309="1",'Alpha Ejection Calcs'!AD309,IF('Alpha Ejection Compiler'!$B309="2",'Alpha Ejection Calcs'!BA309,IF($B309="3",'Alpha Ejection Calcs'!BX309,IF($B309="4",'Alpha Ejection Calcs'!CV309,-1))))</f>
        <v>-1</v>
      </c>
      <c r="W309">
        <f>IF($B309="1",'Alpha Ejection Calcs'!AE309,IF('Alpha Ejection Compiler'!$B309="2",'Alpha Ejection Calcs'!BB309,IF($B309="3",'Alpha Ejection Calcs'!BY309,IF($B309="4",'Alpha Ejection Calcs'!CW309,-1))))</f>
        <v>-1</v>
      </c>
      <c r="X309">
        <f>IF($B309="1",'Alpha Ejection Calcs'!AF309,IF('Alpha Ejection Compiler'!$B309="2",'Alpha Ejection Calcs'!BC309,IF($B309="3",'Alpha Ejection Calcs'!BZ309,IF($B309="4",'Alpha Ejection Calcs'!CX309,-1))))</f>
        <v>-1</v>
      </c>
      <c r="Y309">
        <f>IF($B309="1",'Alpha Ejection Calcs'!AG309,IF('Alpha Ejection Compiler'!$B309="2",'Alpha Ejection Calcs'!BD309,IF($B309="3",'Alpha Ejection Calcs'!CA309,IF($B309="4",'Alpha Ejection Calcs'!CY309,-1))))</f>
        <v>-1</v>
      </c>
      <c r="AB309" s="459">
        <f t="shared" si="19"/>
        <v>-4.2499999999999999E-12</v>
      </c>
      <c r="AC309">
        <f>IF($B309="1",'Alpha Ejection Calcs'!AI309,IF('Alpha Ejection Compiler'!$B309="2",'Alpha Ejection Calcs'!BF309,IF($B309="3",'Alpha Ejection Calcs'!CC309,IF($B309="4",'Alpha Ejection Calcs'!DA309,-1))))</f>
        <v>-1</v>
      </c>
      <c r="AD309">
        <f>IF($B309="1",'Alpha Ejection Calcs'!AJ309,IF('Alpha Ejection Compiler'!$B309="2",'Alpha Ejection Calcs'!BG309,IF($B309="3",'Alpha Ejection Calcs'!CD309,IF($B309="4",'Alpha Ejection Calcs'!DB309,-1))))</f>
        <v>-1</v>
      </c>
      <c r="AE309">
        <f>IF($B309="1",'Alpha Ejection Calcs'!AK309,IF('Alpha Ejection Compiler'!$B309="2",'Alpha Ejection Calcs'!BH309,IF($B309="3",'Alpha Ejection Calcs'!CE309,IF($B309="4",'Alpha Ejection Calcs'!DC309,-1))))</f>
        <v>-1</v>
      </c>
      <c r="AF309">
        <f>IF($B309="1",'Alpha Ejection Calcs'!AL309,IF('Alpha Ejection Compiler'!$B309="2",'Alpha Ejection Calcs'!BI309,IF($B309="3",'Alpha Ejection Calcs'!CF309,IF($B309="4",'Alpha Ejection Calcs'!DD309,-1))))</f>
        <v>-1</v>
      </c>
    </row>
    <row r="310" spans="1:32">
      <c r="A310">
        <f>'Picking Information'!E313</f>
        <v>0</v>
      </c>
      <c r="B310" s="457">
        <f>'Picking Information'!B313</f>
        <v>0</v>
      </c>
      <c r="C310" s="457"/>
      <c r="D310">
        <f>IF($B310="1",'Alpha Ejection Calcs'!M310,IF('Alpha Ejection Compiler'!$B310="2",'Alpha Ejection Calcs'!AO310,IF($B310="3",'Alpha Ejection Calcs'!BM310,IF($B310="4",'Alpha Ejection Calcs'!CJ310,-1))))</f>
        <v>-1</v>
      </c>
      <c r="E310">
        <f>IF($B310="1",'Alpha Ejection Calcs'!S310,IF('Alpha Ejection Compiler'!$B310="2",'Alpha Ejection Calcs'!AP310,IF($B310="3",'Alpha Ejection Calcs'!BK310,IF($B310="4",'Alpha Ejection Calcs'!CH310,-1))))</f>
        <v>-1</v>
      </c>
      <c r="F310"/>
      <c r="G310" s="459">
        <f t="shared" si="16"/>
        <v>-3.2000000000000001E-12</v>
      </c>
      <c r="H310">
        <f>IF($B310="1",'Alpha Ejection Calcs'!T310,IF('Alpha Ejection Compiler'!$B310="2",'Alpha Ejection Calcs'!AQ310,IF($B310="3",'Alpha Ejection Calcs'!BN310,IF($B310="4",'Alpha Ejection Calcs'!CL310,-1))))</f>
        <v>-1</v>
      </c>
      <c r="I310">
        <f>IF($B310="1",'Alpha Ejection Calcs'!U310,IF('Alpha Ejection Compiler'!$B310="2",'Alpha Ejection Calcs'!AR310,IF($B310="3",'Alpha Ejection Calcs'!BO310,IF($B310="4",'Alpha Ejection Calcs'!CM310,-1))))</f>
        <v>-1</v>
      </c>
      <c r="J310">
        <f>IF($B310="1",'Alpha Ejection Calcs'!V310,IF('Alpha Ejection Compiler'!$B310="2",'Alpha Ejection Calcs'!AS310,IF($B310="3",'Alpha Ejection Calcs'!BP310,IF($B310="4",'Alpha Ejection Calcs'!CN310,-1))))</f>
        <v>-1</v>
      </c>
      <c r="K310">
        <f>IF($B310="1",'Alpha Ejection Calcs'!W310,IF('Alpha Ejection Compiler'!$B310="2",'Alpha Ejection Calcs'!AT310,IF($B310="3",'Alpha Ejection Calcs'!BQ310,IF($B310="4",'Alpha Ejection Calcs'!CO310,-1))))</f>
        <v>-1</v>
      </c>
      <c r="N310" s="459">
        <f t="shared" si="17"/>
        <v>-4.6500000000000006E-12</v>
      </c>
      <c r="O310">
        <f>IF($B310="1",'Alpha Ejection Calcs'!Y310,IF('Alpha Ejection Compiler'!$B310="2",'Alpha Ejection Calcs'!AV310,IF($B310="3",'Alpha Ejection Calcs'!BS310,IF($B310="4",'Alpha Ejection Calcs'!CQ310,-1))))</f>
        <v>-1</v>
      </c>
      <c r="P310">
        <f>IF($B310="1",'Alpha Ejection Calcs'!Z310,IF('Alpha Ejection Compiler'!$B310="2",'Alpha Ejection Calcs'!AW310,IF($B310="3",'Alpha Ejection Calcs'!BT310,IF($B310="4",'Alpha Ejection Calcs'!CR310,-1))))</f>
        <v>-1</v>
      </c>
      <c r="Q310">
        <f>IF($B310="1",'Alpha Ejection Calcs'!AA310,IF('Alpha Ejection Compiler'!$B310="2",'Alpha Ejection Calcs'!AX310,IF($B310="3",'Alpha Ejection Calcs'!BU310,IF($B310="4",'Alpha Ejection Calcs'!CS310,-1))))</f>
        <v>-1</v>
      </c>
      <c r="R310">
        <f>IF($B310="1",'Alpha Ejection Calcs'!AB310,IF('Alpha Ejection Compiler'!$B310="2",'Alpha Ejection Calcs'!AY310,IF($B310="3",'Alpha Ejection Calcs'!BV310,IF($B310="4",'Alpha Ejection Calcs'!CT310,-1))))</f>
        <v>-1</v>
      </c>
      <c r="U310" s="459">
        <f t="shared" si="18"/>
        <v>-3.5299999999999997E-12</v>
      </c>
      <c r="V310">
        <f>IF($B310="1",'Alpha Ejection Calcs'!AD310,IF('Alpha Ejection Compiler'!$B310="2",'Alpha Ejection Calcs'!BA310,IF($B310="3",'Alpha Ejection Calcs'!BX310,IF($B310="4",'Alpha Ejection Calcs'!CV310,-1))))</f>
        <v>-1</v>
      </c>
      <c r="W310">
        <f>IF($B310="1",'Alpha Ejection Calcs'!AE310,IF('Alpha Ejection Compiler'!$B310="2",'Alpha Ejection Calcs'!BB310,IF($B310="3",'Alpha Ejection Calcs'!BY310,IF($B310="4",'Alpha Ejection Calcs'!CW310,-1))))</f>
        <v>-1</v>
      </c>
      <c r="X310">
        <f>IF($B310="1",'Alpha Ejection Calcs'!AF310,IF('Alpha Ejection Compiler'!$B310="2",'Alpha Ejection Calcs'!BC310,IF($B310="3",'Alpha Ejection Calcs'!BZ310,IF($B310="4",'Alpha Ejection Calcs'!CX310,-1))))</f>
        <v>-1</v>
      </c>
      <c r="Y310">
        <f>IF($B310="1",'Alpha Ejection Calcs'!AG310,IF('Alpha Ejection Compiler'!$B310="2",'Alpha Ejection Calcs'!BD310,IF($B310="3",'Alpha Ejection Calcs'!CA310,IF($B310="4",'Alpha Ejection Calcs'!CY310,-1))))</f>
        <v>-1</v>
      </c>
      <c r="AB310" s="459">
        <f t="shared" si="19"/>
        <v>-4.2499999999999999E-12</v>
      </c>
      <c r="AC310">
        <f>IF($B310="1",'Alpha Ejection Calcs'!AI310,IF('Alpha Ejection Compiler'!$B310="2",'Alpha Ejection Calcs'!BF310,IF($B310="3",'Alpha Ejection Calcs'!CC310,IF($B310="4",'Alpha Ejection Calcs'!DA310,-1))))</f>
        <v>-1</v>
      </c>
      <c r="AD310">
        <f>IF($B310="1",'Alpha Ejection Calcs'!AJ310,IF('Alpha Ejection Compiler'!$B310="2",'Alpha Ejection Calcs'!BG310,IF($B310="3",'Alpha Ejection Calcs'!CD310,IF($B310="4",'Alpha Ejection Calcs'!DB310,-1))))</f>
        <v>-1</v>
      </c>
      <c r="AE310">
        <f>IF($B310="1",'Alpha Ejection Calcs'!AK310,IF('Alpha Ejection Compiler'!$B310="2",'Alpha Ejection Calcs'!BH310,IF($B310="3",'Alpha Ejection Calcs'!CE310,IF($B310="4",'Alpha Ejection Calcs'!DC310,-1))))</f>
        <v>-1</v>
      </c>
      <c r="AF310">
        <f>IF($B310="1",'Alpha Ejection Calcs'!AL310,IF('Alpha Ejection Compiler'!$B310="2",'Alpha Ejection Calcs'!BI310,IF($B310="3",'Alpha Ejection Calcs'!CF310,IF($B310="4",'Alpha Ejection Calcs'!DD310,-1))))</f>
        <v>-1</v>
      </c>
    </row>
    <row r="311" spans="1:32">
      <c r="A311">
        <f>'Picking Information'!E314</f>
        <v>0</v>
      </c>
      <c r="B311" s="457">
        <f>'Picking Information'!B314</f>
        <v>0</v>
      </c>
      <c r="C311" s="457"/>
      <c r="D311">
        <f>IF($B311="1",'Alpha Ejection Calcs'!M311,IF('Alpha Ejection Compiler'!$B311="2",'Alpha Ejection Calcs'!AO311,IF($B311="3",'Alpha Ejection Calcs'!BM311,IF($B311="4",'Alpha Ejection Calcs'!CJ311,-1))))</f>
        <v>-1</v>
      </c>
      <c r="E311">
        <f>IF($B311="1",'Alpha Ejection Calcs'!S311,IF('Alpha Ejection Compiler'!$B311="2",'Alpha Ejection Calcs'!AP311,IF($B311="3",'Alpha Ejection Calcs'!BK311,IF($B311="4",'Alpha Ejection Calcs'!CH311,-1))))</f>
        <v>-1</v>
      </c>
      <c r="F311"/>
      <c r="G311" s="459">
        <f t="shared" si="16"/>
        <v>-3.2000000000000001E-12</v>
      </c>
      <c r="H311">
        <f>IF($B311="1",'Alpha Ejection Calcs'!T311,IF('Alpha Ejection Compiler'!$B311="2",'Alpha Ejection Calcs'!AQ311,IF($B311="3",'Alpha Ejection Calcs'!BN311,IF($B311="4",'Alpha Ejection Calcs'!CL311,-1))))</f>
        <v>-1</v>
      </c>
      <c r="I311">
        <f>IF($B311="1",'Alpha Ejection Calcs'!U311,IF('Alpha Ejection Compiler'!$B311="2",'Alpha Ejection Calcs'!AR311,IF($B311="3",'Alpha Ejection Calcs'!BO311,IF($B311="4",'Alpha Ejection Calcs'!CM311,-1))))</f>
        <v>-1</v>
      </c>
      <c r="J311">
        <f>IF($B311="1",'Alpha Ejection Calcs'!V311,IF('Alpha Ejection Compiler'!$B311="2",'Alpha Ejection Calcs'!AS311,IF($B311="3",'Alpha Ejection Calcs'!BP311,IF($B311="4",'Alpha Ejection Calcs'!CN311,-1))))</f>
        <v>-1</v>
      </c>
      <c r="K311">
        <f>IF($B311="1",'Alpha Ejection Calcs'!W311,IF('Alpha Ejection Compiler'!$B311="2",'Alpha Ejection Calcs'!AT311,IF($B311="3",'Alpha Ejection Calcs'!BQ311,IF($B311="4",'Alpha Ejection Calcs'!CO311,-1))))</f>
        <v>-1</v>
      </c>
      <c r="N311" s="459">
        <f t="shared" si="17"/>
        <v>-4.6500000000000006E-12</v>
      </c>
      <c r="O311">
        <f>IF($B311="1",'Alpha Ejection Calcs'!Y311,IF('Alpha Ejection Compiler'!$B311="2",'Alpha Ejection Calcs'!AV311,IF($B311="3",'Alpha Ejection Calcs'!BS311,IF($B311="4",'Alpha Ejection Calcs'!CQ311,-1))))</f>
        <v>-1</v>
      </c>
      <c r="P311">
        <f>IF($B311="1",'Alpha Ejection Calcs'!Z311,IF('Alpha Ejection Compiler'!$B311="2",'Alpha Ejection Calcs'!AW311,IF($B311="3",'Alpha Ejection Calcs'!BT311,IF($B311="4",'Alpha Ejection Calcs'!CR311,-1))))</f>
        <v>-1</v>
      </c>
      <c r="Q311">
        <f>IF($B311="1",'Alpha Ejection Calcs'!AA311,IF('Alpha Ejection Compiler'!$B311="2",'Alpha Ejection Calcs'!AX311,IF($B311="3",'Alpha Ejection Calcs'!BU311,IF($B311="4",'Alpha Ejection Calcs'!CS311,-1))))</f>
        <v>-1</v>
      </c>
      <c r="R311">
        <f>IF($B311="1",'Alpha Ejection Calcs'!AB311,IF('Alpha Ejection Compiler'!$B311="2",'Alpha Ejection Calcs'!AY311,IF($B311="3",'Alpha Ejection Calcs'!BV311,IF($B311="4",'Alpha Ejection Calcs'!CT311,-1))))</f>
        <v>-1</v>
      </c>
      <c r="U311" s="459">
        <f t="shared" si="18"/>
        <v>-3.5299999999999997E-12</v>
      </c>
      <c r="V311">
        <f>IF($B311="1",'Alpha Ejection Calcs'!AD311,IF('Alpha Ejection Compiler'!$B311="2",'Alpha Ejection Calcs'!BA311,IF($B311="3",'Alpha Ejection Calcs'!BX311,IF($B311="4",'Alpha Ejection Calcs'!CV311,-1))))</f>
        <v>-1</v>
      </c>
      <c r="W311">
        <f>IF($B311="1",'Alpha Ejection Calcs'!AE311,IF('Alpha Ejection Compiler'!$B311="2",'Alpha Ejection Calcs'!BB311,IF($B311="3",'Alpha Ejection Calcs'!BY311,IF($B311="4",'Alpha Ejection Calcs'!CW311,-1))))</f>
        <v>-1</v>
      </c>
      <c r="X311">
        <f>IF($B311="1",'Alpha Ejection Calcs'!AF311,IF('Alpha Ejection Compiler'!$B311="2",'Alpha Ejection Calcs'!BC311,IF($B311="3",'Alpha Ejection Calcs'!BZ311,IF($B311="4",'Alpha Ejection Calcs'!CX311,-1))))</f>
        <v>-1</v>
      </c>
      <c r="Y311">
        <f>IF($B311="1",'Alpha Ejection Calcs'!AG311,IF('Alpha Ejection Compiler'!$B311="2",'Alpha Ejection Calcs'!BD311,IF($B311="3",'Alpha Ejection Calcs'!CA311,IF($B311="4",'Alpha Ejection Calcs'!CY311,-1))))</f>
        <v>-1</v>
      </c>
      <c r="AB311" s="459">
        <f t="shared" si="19"/>
        <v>-4.2499999999999999E-12</v>
      </c>
      <c r="AC311">
        <f>IF($B311="1",'Alpha Ejection Calcs'!AI311,IF('Alpha Ejection Compiler'!$B311="2",'Alpha Ejection Calcs'!BF311,IF($B311="3",'Alpha Ejection Calcs'!CC311,IF($B311="4",'Alpha Ejection Calcs'!DA311,-1))))</f>
        <v>-1</v>
      </c>
      <c r="AD311">
        <f>IF($B311="1",'Alpha Ejection Calcs'!AJ311,IF('Alpha Ejection Compiler'!$B311="2",'Alpha Ejection Calcs'!BG311,IF($B311="3",'Alpha Ejection Calcs'!CD311,IF($B311="4",'Alpha Ejection Calcs'!DB311,-1))))</f>
        <v>-1</v>
      </c>
      <c r="AE311">
        <f>IF($B311="1",'Alpha Ejection Calcs'!AK311,IF('Alpha Ejection Compiler'!$B311="2",'Alpha Ejection Calcs'!BH311,IF($B311="3",'Alpha Ejection Calcs'!CE311,IF($B311="4",'Alpha Ejection Calcs'!DC311,-1))))</f>
        <v>-1</v>
      </c>
      <c r="AF311">
        <f>IF($B311="1",'Alpha Ejection Calcs'!AL311,IF('Alpha Ejection Compiler'!$B311="2",'Alpha Ejection Calcs'!BI311,IF($B311="3",'Alpha Ejection Calcs'!CF311,IF($B311="4",'Alpha Ejection Calcs'!DD311,-1))))</f>
        <v>-1</v>
      </c>
    </row>
    <row r="312" spans="1:32">
      <c r="A312">
        <f>'Picking Information'!E315</f>
        <v>0</v>
      </c>
      <c r="B312" s="457">
        <f>'Picking Information'!B315</f>
        <v>0</v>
      </c>
      <c r="C312" s="457"/>
      <c r="D312">
        <f>IF($B312="1",'Alpha Ejection Calcs'!M312,IF('Alpha Ejection Compiler'!$B312="2",'Alpha Ejection Calcs'!AO312,IF($B312="3",'Alpha Ejection Calcs'!BM312,IF($B312="4",'Alpha Ejection Calcs'!CJ312,-1))))</f>
        <v>-1</v>
      </c>
      <c r="E312">
        <f>IF($B312="1",'Alpha Ejection Calcs'!S312,IF('Alpha Ejection Compiler'!$B312="2",'Alpha Ejection Calcs'!AP312,IF($B312="3",'Alpha Ejection Calcs'!BK312,IF($B312="4",'Alpha Ejection Calcs'!CH312,-1))))</f>
        <v>-1</v>
      </c>
      <c r="F312"/>
      <c r="G312" s="459">
        <f t="shared" si="16"/>
        <v>-3.2000000000000001E-12</v>
      </c>
      <c r="H312">
        <f>IF($B312="1",'Alpha Ejection Calcs'!T312,IF('Alpha Ejection Compiler'!$B312="2",'Alpha Ejection Calcs'!AQ312,IF($B312="3",'Alpha Ejection Calcs'!BN312,IF($B312="4",'Alpha Ejection Calcs'!CL312,-1))))</f>
        <v>-1</v>
      </c>
      <c r="I312">
        <f>IF($B312="1",'Alpha Ejection Calcs'!U312,IF('Alpha Ejection Compiler'!$B312="2",'Alpha Ejection Calcs'!AR312,IF($B312="3",'Alpha Ejection Calcs'!BO312,IF($B312="4",'Alpha Ejection Calcs'!CM312,-1))))</f>
        <v>-1</v>
      </c>
      <c r="J312">
        <f>IF($B312="1",'Alpha Ejection Calcs'!V312,IF('Alpha Ejection Compiler'!$B312="2",'Alpha Ejection Calcs'!AS312,IF($B312="3",'Alpha Ejection Calcs'!BP312,IF($B312="4",'Alpha Ejection Calcs'!CN312,-1))))</f>
        <v>-1</v>
      </c>
      <c r="K312">
        <f>IF($B312="1",'Alpha Ejection Calcs'!W312,IF('Alpha Ejection Compiler'!$B312="2",'Alpha Ejection Calcs'!AT312,IF($B312="3",'Alpha Ejection Calcs'!BQ312,IF($B312="4",'Alpha Ejection Calcs'!CO312,-1))))</f>
        <v>-1</v>
      </c>
      <c r="N312" s="459">
        <f t="shared" si="17"/>
        <v>-4.6500000000000006E-12</v>
      </c>
      <c r="O312">
        <f>IF($B312="1",'Alpha Ejection Calcs'!Y312,IF('Alpha Ejection Compiler'!$B312="2",'Alpha Ejection Calcs'!AV312,IF($B312="3",'Alpha Ejection Calcs'!BS312,IF($B312="4",'Alpha Ejection Calcs'!CQ312,-1))))</f>
        <v>-1</v>
      </c>
      <c r="P312">
        <f>IF($B312="1",'Alpha Ejection Calcs'!Z312,IF('Alpha Ejection Compiler'!$B312="2",'Alpha Ejection Calcs'!AW312,IF($B312="3",'Alpha Ejection Calcs'!BT312,IF($B312="4",'Alpha Ejection Calcs'!CR312,-1))))</f>
        <v>-1</v>
      </c>
      <c r="Q312">
        <f>IF($B312="1",'Alpha Ejection Calcs'!AA312,IF('Alpha Ejection Compiler'!$B312="2",'Alpha Ejection Calcs'!AX312,IF($B312="3",'Alpha Ejection Calcs'!BU312,IF($B312="4",'Alpha Ejection Calcs'!CS312,-1))))</f>
        <v>-1</v>
      </c>
      <c r="R312">
        <f>IF($B312="1",'Alpha Ejection Calcs'!AB312,IF('Alpha Ejection Compiler'!$B312="2",'Alpha Ejection Calcs'!AY312,IF($B312="3",'Alpha Ejection Calcs'!BV312,IF($B312="4",'Alpha Ejection Calcs'!CT312,-1))))</f>
        <v>-1</v>
      </c>
      <c r="U312" s="459">
        <f t="shared" si="18"/>
        <v>-3.5299999999999997E-12</v>
      </c>
      <c r="V312">
        <f>IF($B312="1",'Alpha Ejection Calcs'!AD312,IF('Alpha Ejection Compiler'!$B312="2",'Alpha Ejection Calcs'!BA312,IF($B312="3",'Alpha Ejection Calcs'!BX312,IF($B312="4",'Alpha Ejection Calcs'!CV312,-1))))</f>
        <v>-1</v>
      </c>
      <c r="W312">
        <f>IF($B312="1",'Alpha Ejection Calcs'!AE312,IF('Alpha Ejection Compiler'!$B312="2",'Alpha Ejection Calcs'!BB312,IF($B312="3",'Alpha Ejection Calcs'!BY312,IF($B312="4",'Alpha Ejection Calcs'!CW312,-1))))</f>
        <v>-1</v>
      </c>
      <c r="X312">
        <f>IF($B312="1",'Alpha Ejection Calcs'!AF312,IF('Alpha Ejection Compiler'!$B312="2",'Alpha Ejection Calcs'!BC312,IF($B312="3",'Alpha Ejection Calcs'!BZ312,IF($B312="4",'Alpha Ejection Calcs'!CX312,-1))))</f>
        <v>-1</v>
      </c>
      <c r="Y312">
        <f>IF($B312="1",'Alpha Ejection Calcs'!AG312,IF('Alpha Ejection Compiler'!$B312="2",'Alpha Ejection Calcs'!BD312,IF($B312="3",'Alpha Ejection Calcs'!CA312,IF($B312="4",'Alpha Ejection Calcs'!CY312,-1))))</f>
        <v>-1</v>
      </c>
      <c r="AB312" s="459">
        <f t="shared" si="19"/>
        <v>-4.2499999999999999E-12</v>
      </c>
      <c r="AC312">
        <f>IF($B312="1",'Alpha Ejection Calcs'!AI312,IF('Alpha Ejection Compiler'!$B312="2",'Alpha Ejection Calcs'!BF312,IF($B312="3",'Alpha Ejection Calcs'!CC312,IF($B312="4",'Alpha Ejection Calcs'!DA312,-1))))</f>
        <v>-1</v>
      </c>
      <c r="AD312">
        <f>IF($B312="1",'Alpha Ejection Calcs'!AJ312,IF('Alpha Ejection Compiler'!$B312="2",'Alpha Ejection Calcs'!BG312,IF($B312="3",'Alpha Ejection Calcs'!CD312,IF($B312="4",'Alpha Ejection Calcs'!DB312,-1))))</f>
        <v>-1</v>
      </c>
      <c r="AE312">
        <f>IF($B312="1",'Alpha Ejection Calcs'!AK312,IF('Alpha Ejection Compiler'!$B312="2",'Alpha Ejection Calcs'!BH312,IF($B312="3",'Alpha Ejection Calcs'!CE312,IF($B312="4",'Alpha Ejection Calcs'!DC312,-1))))</f>
        <v>-1</v>
      </c>
      <c r="AF312">
        <f>IF($B312="1",'Alpha Ejection Calcs'!AL312,IF('Alpha Ejection Compiler'!$B312="2",'Alpha Ejection Calcs'!BI312,IF($B312="3",'Alpha Ejection Calcs'!CF312,IF($B312="4",'Alpha Ejection Calcs'!DD312,-1))))</f>
        <v>-1</v>
      </c>
    </row>
    <row r="313" spans="1:32">
      <c r="A313">
        <f>'Picking Information'!E316</f>
        <v>0</v>
      </c>
      <c r="B313" s="457">
        <f>'Picking Information'!B316</f>
        <v>0</v>
      </c>
      <c r="C313" s="457"/>
      <c r="D313">
        <f>IF($B313="1",'Alpha Ejection Calcs'!M313,IF('Alpha Ejection Compiler'!$B313="2",'Alpha Ejection Calcs'!AO313,IF($B313="3",'Alpha Ejection Calcs'!BM313,IF($B313="4",'Alpha Ejection Calcs'!CJ313,-1))))</f>
        <v>-1</v>
      </c>
      <c r="E313">
        <f>IF($B313="1",'Alpha Ejection Calcs'!S313,IF('Alpha Ejection Compiler'!$B313="2",'Alpha Ejection Calcs'!AP313,IF($B313="3",'Alpha Ejection Calcs'!BK313,IF($B313="4",'Alpha Ejection Calcs'!CH313,-1))))</f>
        <v>-1</v>
      </c>
      <c r="F313"/>
      <c r="G313" s="459">
        <f t="shared" si="16"/>
        <v>-3.2000000000000001E-12</v>
      </c>
      <c r="H313">
        <f>IF($B313="1",'Alpha Ejection Calcs'!T313,IF('Alpha Ejection Compiler'!$B313="2",'Alpha Ejection Calcs'!AQ313,IF($B313="3",'Alpha Ejection Calcs'!BN313,IF($B313="4",'Alpha Ejection Calcs'!CL313,-1))))</f>
        <v>-1</v>
      </c>
      <c r="I313">
        <f>IF($B313="1",'Alpha Ejection Calcs'!U313,IF('Alpha Ejection Compiler'!$B313="2",'Alpha Ejection Calcs'!AR313,IF($B313="3",'Alpha Ejection Calcs'!BO313,IF($B313="4",'Alpha Ejection Calcs'!CM313,-1))))</f>
        <v>-1</v>
      </c>
      <c r="J313">
        <f>IF($B313="1",'Alpha Ejection Calcs'!V313,IF('Alpha Ejection Compiler'!$B313="2",'Alpha Ejection Calcs'!AS313,IF($B313="3",'Alpha Ejection Calcs'!BP313,IF($B313="4",'Alpha Ejection Calcs'!CN313,-1))))</f>
        <v>-1</v>
      </c>
      <c r="K313">
        <f>IF($B313="1",'Alpha Ejection Calcs'!W313,IF('Alpha Ejection Compiler'!$B313="2",'Alpha Ejection Calcs'!AT313,IF($B313="3",'Alpha Ejection Calcs'!BQ313,IF($B313="4",'Alpha Ejection Calcs'!CO313,-1))))</f>
        <v>-1</v>
      </c>
      <c r="N313" s="459">
        <f t="shared" si="17"/>
        <v>-4.6500000000000006E-12</v>
      </c>
      <c r="O313">
        <f>IF($B313="1",'Alpha Ejection Calcs'!Y313,IF('Alpha Ejection Compiler'!$B313="2",'Alpha Ejection Calcs'!AV313,IF($B313="3",'Alpha Ejection Calcs'!BS313,IF($B313="4",'Alpha Ejection Calcs'!CQ313,-1))))</f>
        <v>-1</v>
      </c>
      <c r="P313">
        <f>IF($B313="1",'Alpha Ejection Calcs'!Z313,IF('Alpha Ejection Compiler'!$B313="2",'Alpha Ejection Calcs'!AW313,IF($B313="3",'Alpha Ejection Calcs'!BT313,IF($B313="4",'Alpha Ejection Calcs'!CR313,-1))))</f>
        <v>-1</v>
      </c>
      <c r="Q313">
        <f>IF($B313="1",'Alpha Ejection Calcs'!AA313,IF('Alpha Ejection Compiler'!$B313="2",'Alpha Ejection Calcs'!AX313,IF($B313="3",'Alpha Ejection Calcs'!BU313,IF($B313="4",'Alpha Ejection Calcs'!CS313,-1))))</f>
        <v>-1</v>
      </c>
      <c r="R313">
        <f>IF($B313="1",'Alpha Ejection Calcs'!AB313,IF('Alpha Ejection Compiler'!$B313="2",'Alpha Ejection Calcs'!AY313,IF($B313="3",'Alpha Ejection Calcs'!BV313,IF($B313="4",'Alpha Ejection Calcs'!CT313,-1))))</f>
        <v>-1</v>
      </c>
      <c r="U313" s="459">
        <f t="shared" si="18"/>
        <v>-3.5299999999999997E-12</v>
      </c>
      <c r="V313">
        <f>IF($B313="1",'Alpha Ejection Calcs'!AD313,IF('Alpha Ejection Compiler'!$B313="2",'Alpha Ejection Calcs'!BA313,IF($B313="3",'Alpha Ejection Calcs'!BX313,IF($B313="4",'Alpha Ejection Calcs'!CV313,-1))))</f>
        <v>-1</v>
      </c>
      <c r="W313">
        <f>IF($B313="1",'Alpha Ejection Calcs'!AE313,IF('Alpha Ejection Compiler'!$B313="2",'Alpha Ejection Calcs'!BB313,IF($B313="3",'Alpha Ejection Calcs'!BY313,IF($B313="4",'Alpha Ejection Calcs'!CW313,-1))))</f>
        <v>-1</v>
      </c>
      <c r="X313">
        <f>IF($B313="1",'Alpha Ejection Calcs'!AF313,IF('Alpha Ejection Compiler'!$B313="2",'Alpha Ejection Calcs'!BC313,IF($B313="3",'Alpha Ejection Calcs'!BZ313,IF($B313="4",'Alpha Ejection Calcs'!CX313,-1))))</f>
        <v>-1</v>
      </c>
      <c r="Y313">
        <f>IF($B313="1",'Alpha Ejection Calcs'!AG313,IF('Alpha Ejection Compiler'!$B313="2",'Alpha Ejection Calcs'!BD313,IF($B313="3",'Alpha Ejection Calcs'!CA313,IF($B313="4",'Alpha Ejection Calcs'!CY313,-1))))</f>
        <v>-1</v>
      </c>
      <c r="AB313" s="459">
        <f t="shared" si="19"/>
        <v>-4.2499999999999999E-12</v>
      </c>
      <c r="AC313">
        <f>IF($B313="1",'Alpha Ejection Calcs'!AI313,IF('Alpha Ejection Compiler'!$B313="2",'Alpha Ejection Calcs'!BF313,IF($B313="3",'Alpha Ejection Calcs'!CC313,IF($B313="4",'Alpha Ejection Calcs'!DA313,-1))))</f>
        <v>-1</v>
      </c>
      <c r="AD313">
        <f>IF($B313="1",'Alpha Ejection Calcs'!AJ313,IF('Alpha Ejection Compiler'!$B313="2",'Alpha Ejection Calcs'!BG313,IF($B313="3",'Alpha Ejection Calcs'!CD313,IF($B313="4",'Alpha Ejection Calcs'!DB313,-1))))</f>
        <v>-1</v>
      </c>
      <c r="AE313">
        <f>IF($B313="1",'Alpha Ejection Calcs'!AK313,IF('Alpha Ejection Compiler'!$B313="2",'Alpha Ejection Calcs'!BH313,IF($B313="3",'Alpha Ejection Calcs'!CE313,IF($B313="4",'Alpha Ejection Calcs'!DC313,-1))))</f>
        <v>-1</v>
      </c>
      <c r="AF313">
        <f>IF($B313="1",'Alpha Ejection Calcs'!AL313,IF('Alpha Ejection Compiler'!$B313="2",'Alpha Ejection Calcs'!BI313,IF($B313="3",'Alpha Ejection Calcs'!CF313,IF($B313="4",'Alpha Ejection Calcs'!DD313,-1))))</f>
        <v>-1</v>
      </c>
    </row>
    <row r="314" spans="1:32">
      <c r="A314">
        <f>'Picking Information'!E317</f>
        <v>0</v>
      </c>
      <c r="B314" s="457">
        <f>'Picking Information'!B317</f>
        <v>0</v>
      </c>
      <c r="C314" s="457"/>
      <c r="D314">
        <f>IF($B314="1",'Alpha Ejection Calcs'!M314,IF('Alpha Ejection Compiler'!$B314="2",'Alpha Ejection Calcs'!AO314,IF($B314="3",'Alpha Ejection Calcs'!BM314,IF($B314="4",'Alpha Ejection Calcs'!CJ314,-1))))</f>
        <v>-1</v>
      </c>
      <c r="E314">
        <f>IF($B314="1",'Alpha Ejection Calcs'!S314,IF('Alpha Ejection Compiler'!$B314="2",'Alpha Ejection Calcs'!AP314,IF($B314="3",'Alpha Ejection Calcs'!BK314,IF($B314="4",'Alpha Ejection Calcs'!CH314,-1))))</f>
        <v>-1</v>
      </c>
      <c r="F314"/>
      <c r="G314" s="459">
        <f t="shared" si="16"/>
        <v>-3.2000000000000001E-12</v>
      </c>
      <c r="H314">
        <f>IF($B314="1",'Alpha Ejection Calcs'!T314,IF('Alpha Ejection Compiler'!$B314="2",'Alpha Ejection Calcs'!AQ314,IF($B314="3",'Alpha Ejection Calcs'!BN314,IF($B314="4",'Alpha Ejection Calcs'!CL314,-1))))</f>
        <v>-1</v>
      </c>
      <c r="I314">
        <f>IF($B314="1",'Alpha Ejection Calcs'!U314,IF('Alpha Ejection Compiler'!$B314="2",'Alpha Ejection Calcs'!AR314,IF($B314="3",'Alpha Ejection Calcs'!BO314,IF($B314="4",'Alpha Ejection Calcs'!CM314,-1))))</f>
        <v>-1</v>
      </c>
      <c r="J314">
        <f>IF($B314="1",'Alpha Ejection Calcs'!V314,IF('Alpha Ejection Compiler'!$B314="2",'Alpha Ejection Calcs'!AS314,IF($B314="3",'Alpha Ejection Calcs'!BP314,IF($B314="4",'Alpha Ejection Calcs'!CN314,-1))))</f>
        <v>-1</v>
      </c>
      <c r="K314">
        <f>IF($B314="1",'Alpha Ejection Calcs'!W314,IF('Alpha Ejection Compiler'!$B314="2",'Alpha Ejection Calcs'!AT314,IF($B314="3",'Alpha Ejection Calcs'!BQ314,IF($B314="4",'Alpha Ejection Calcs'!CO314,-1))))</f>
        <v>-1</v>
      </c>
      <c r="N314" s="459">
        <f t="shared" si="17"/>
        <v>-4.6500000000000006E-12</v>
      </c>
      <c r="O314">
        <f>IF($B314="1",'Alpha Ejection Calcs'!Y314,IF('Alpha Ejection Compiler'!$B314="2",'Alpha Ejection Calcs'!AV314,IF($B314="3",'Alpha Ejection Calcs'!BS314,IF($B314="4",'Alpha Ejection Calcs'!CQ314,-1))))</f>
        <v>-1</v>
      </c>
      <c r="P314">
        <f>IF($B314="1",'Alpha Ejection Calcs'!Z314,IF('Alpha Ejection Compiler'!$B314="2",'Alpha Ejection Calcs'!AW314,IF($B314="3",'Alpha Ejection Calcs'!BT314,IF($B314="4",'Alpha Ejection Calcs'!CR314,-1))))</f>
        <v>-1</v>
      </c>
      <c r="Q314">
        <f>IF($B314="1",'Alpha Ejection Calcs'!AA314,IF('Alpha Ejection Compiler'!$B314="2",'Alpha Ejection Calcs'!AX314,IF($B314="3",'Alpha Ejection Calcs'!BU314,IF($B314="4",'Alpha Ejection Calcs'!CS314,-1))))</f>
        <v>-1</v>
      </c>
      <c r="R314">
        <f>IF($B314="1",'Alpha Ejection Calcs'!AB314,IF('Alpha Ejection Compiler'!$B314="2",'Alpha Ejection Calcs'!AY314,IF($B314="3",'Alpha Ejection Calcs'!BV314,IF($B314="4",'Alpha Ejection Calcs'!CT314,-1))))</f>
        <v>-1</v>
      </c>
      <c r="U314" s="459">
        <f t="shared" si="18"/>
        <v>-3.5299999999999997E-12</v>
      </c>
      <c r="V314">
        <f>IF($B314="1",'Alpha Ejection Calcs'!AD314,IF('Alpha Ejection Compiler'!$B314="2",'Alpha Ejection Calcs'!BA314,IF($B314="3",'Alpha Ejection Calcs'!BX314,IF($B314="4",'Alpha Ejection Calcs'!CV314,-1))))</f>
        <v>-1</v>
      </c>
      <c r="W314">
        <f>IF($B314="1",'Alpha Ejection Calcs'!AE314,IF('Alpha Ejection Compiler'!$B314="2",'Alpha Ejection Calcs'!BB314,IF($B314="3",'Alpha Ejection Calcs'!BY314,IF($B314="4",'Alpha Ejection Calcs'!CW314,-1))))</f>
        <v>-1</v>
      </c>
      <c r="X314">
        <f>IF($B314="1",'Alpha Ejection Calcs'!AF314,IF('Alpha Ejection Compiler'!$B314="2",'Alpha Ejection Calcs'!BC314,IF($B314="3",'Alpha Ejection Calcs'!BZ314,IF($B314="4",'Alpha Ejection Calcs'!CX314,-1))))</f>
        <v>-1</v>
      </c>
      <c r="Y314">
        <f>IF($B314="1",'Alpha Ejection Calcs'!AG314,IF('Alpha Ejection Compiler'!$B314="2",'Alpha Ejection Calcs'!BD314,IF($B314="3",'Alpha Ejection Calcs'!CA314,IF($B314="4",'Alpha Ejection Calcs'!CY314,-1))))</f>
        <v>-1</v>
      </c>
      <c r="AB314" s="459">
        <f t="shared" si="19"/>
        <v>-4.2499999999999999E-12</v>
      </c>
      <c r="AC314">
        <f>IF($B314="1",'Alpha Ejection Calcs'!AI314,IF('Alpha Ejection Compiler'!$B314="2",'Alpha Ejection Calcs'!BF314,IF($B314="3",'Alpha Ejection Calcs'!CC314,IF($B314="4",'Alpha Ejection Calcs'!DA314,-1))))</f>
        <v>-1</v>
      </c>
      <c r="AD314">
        <f>IF($B314="1",'Alpha Ejection Calcs'!AJ314,IF('Alpha Ejection Compiler'!$B314="2",'Alpha Ejection Calcs'!BG314,IF($B314="3",'Alpha Ejection Calcs'!CD314,IF($B314="4",'Alpha Ejection Calcs'!DB314,-1))))</f>
        <v>-1</v>
      </c>
      <c r="AE314">
        <f>IF($B314="1",'Alpha Ejection Calcs'!AK314,IF('Alpha Ejection Compiler'!$B314="2",'Alpha Ejection Calcs'!BH314,IF($B314="3",'Alpha Ejection Calcs'!CE314,IF($B314="4",'Alpha Ejection Calcs'!DC314,-1))))</f>
        <v>-1</v>
      </c>
      <c r="AF314">
        <f>IF($B314="1",'Alpha Ejection Calcs'!AL314,IF('Alpha Ejection Compiler'!$B314="2",'Alpha Ejection Calcs'!BI314,IF($B314="3",'Alpha Ejection Calcs'!CF314,IF($B314="4",'Alpha Ejection Calcs'!DD314,-1))))</f>
        <v>-1</v>
      </c>
    </row>
    <row r="315" spans="1:32">
      <c r="A315">
        <f>'Picking Information'!E318</f>
        <v>0</v>
      </c>
      <c r="B315" s="457">
        <f>'Picking Information'!B318</f>
        <v>0</v>
      </c>
      <c r="C315" s="457"/>
      <c r="D315">
        <f>IF($B315="1",'Alpha Ejection Calcs'!M315,IF('Alpha Ejection Compiler'!$B315="2",'Alpha Ejection Calcs'!AO315,IF($B315="3",'Alpha Ejection Calcs'!BM315,IF($B315="4",'Alpha Ejection Calcs'!CJ315,-1))))</f>
        <v>-1</v>
      </c>
      <c r="E315">
        <f>IF($B315="1",'Alpha Ejection Calcs'!S315,IF('Alpha Ejection Compiler'!$B315="2",'Alpha Ejection Calcs'!AP315,IF($B315="3",'Alpha Ejection Calcs'!BK315,IF($B315="4",'Alpha Ejection Calcs'!CH315,-1))))</f>
        <v>-1</v>
      </c>
      <c r="F315"/>
      <c r="G315" s="459">
        <f t="shared" si="16"/>
        <v>-3.2000000000000001E-12</v>
      </c>
      <c r="H315">
        <f>IF($B315="1",'Alpha Ejection Calcs'!T315,IF('Alpha Ejection Compiler'!$B315="2",'Alpha Ejection Calcs'!AQ315,IF($B315="3",'Alpha Ejection Calcs'!BN315,IF($B315="4",'Alpha Ejection Calcs'!CL315,-1))))</f>
        <v>-1</v>
      </c>
      <c r="I315">
        <f>IF($B315="1",'Alpha Ejection Calcs'!U315,IF('Alpha Ejection Compiler'!$B315="2",'Alpha Ejection Calcs'!AR315,IF($B315="3",'Alpha Ejection Calcs'!BO315,IF($B315="4",'Alpha Ejection Calcs'!CM315,-1))))</f>
        <v>-1</v>
      </c>
      <c r="J315">
        <f>IF($B315="1",'Alpha Ejection Calcs'!V315,IF('Alpha Ejection Compiler'!$B315="2",'Alpha Ejection Calcs'!AS315,IF($B315="3",'Alpha Ejection Calcs'!BP315,IF($B315="4",'Alpha Ejection Calcs'!CN315,-1))))</f>
        <v>-1</v>
      </c>
      <c r="K315">
        <f>IF($B315="1",'Alpha Ejection Calcs'!W315,IF('Alpha Ejection Compiler'!$B315="2",'Alpha Ejection Calcs'!AT315,IF($B315="3",'Alpha Ejection Calcs'!BQ315,IF($B315="4",'Alpha Ejection Calcs'!CO315,-1))))</f>
        <v>-1</v>
      </c>
      <c r="N315" s="459">
        <f t="shared" si="17"/>
        <v>-4.6500000000000006E-12</v>
      </c>
      <c r="O315">
        <f>IF($B315="1",'Alpha Ejection Calcs'!Y315,IF('Alpha Ejection Compiler'!$B315="2",'Alpha Ejection Calcs'!AV315,IF($B315="3",'Alpha Ejection Calcs'!BS315,IF($B315="4",'Alpha Ejection Calcs'!CQ315,-1))))</f>
        <v>-1</v>
      </c>
      <c r="P315">
        <f>IF($B315="1",'Alpha Ejection Calcs'!Z315,IF('Alpha Ejection Compiler'!$B315="2",'Alpha Ejection Calcs'!AW315,IF($B315="3",'Alpha Ejection Calcs'!BT315,IF($B315="4",'Alpha Ejection Calcs'!CR315,-1))))</f>
        <v>-1</v>
      </c>
      <c r="Q315">
        <f>IF($B315="1",'Alpha Ejection Calcs'!AA315,IF('Alpha Ejection Compiler'!$B315="2",'Alpha Ejection Calcs'!AX315,IF($B315="3",'Alpha Ejection Calcs'!BU315,IF($B315="4",'Alpha Ejection Calcs'!CS315,-1))))</f>
        <v>-1</v>
      </c>
      <c r="R315">
        <f>IF($B315="1",'Alpha Ejection Calcs'!AB315,IF('Alpha Ejection Compiler'!$B315="2",'Alpha Ejection Calcs'!AY315,IF($B315="3",'Alpha Ejection Calcs'!BV315,IF($B315="4",'Alpha Ejection Calcs'!CT315,-1))))</f>
        <v>-1</v>
      </c>
      <c r="U315" s="459">
        <f t="shared" si="18"/>
        <v>-3.5299999999999997E-12</v>
      </c>
      <c r="V315">
        <f>IF($B315="1",'Alpha Ejection Calcs'!AD315,IF('Alpha Ejection Compiler'!$B315="2",'Alpha Ejection Calcs'!BA315,IF($B315="3",'Alpha Ejection Calcs'!BX315,IF($B315="4",'Alpha Ejection Calcs'!CV315,-1))))</f>
        <v>-1</v>
      </c>
      <c r="W315">
        <f>IF($B315="1",'Alpha Ejection Calcs'!AE315,IF('Alpha Ejection Compiler'!$B315="2",'Alpha Ejection Calcs'!BB315,IF($B315="3",'Alpha Ejection Calcs'!BY315,IF($B315="4",'Alpha Ejection Calcs'!CW315,-1))))</f>
        <v>-1</v>
      </c>
      <c r="X315">
        <f>IF($B315="1",'Alpha Ejection Calcs'!AF315,IF('Alpha Ejection Compiler'!$B315="2",'Alpha Ejection Calcs'!BC315,IF($B315="3",'Alpha Ejection Calcs'!BZ315,IF($B315="4",'Alpha Ejection Calcs'!CX315,-1))))</f>
        <v>-1</v>
      </c>
      <c r="Y315">
        <f>IF($B315="1",'Alpha Ejection Calcs'!AG315,IF('Alpha Ejection Compiler'!$B315="2",'Alpha Ejection Calcs'!BD315,IF($B315="3",'Alpha Ejection Calcs'!CA315,IF($B315="4",'Alpha Ejection Calcs'!CY315,-1))))</f>
        <v>-1</v>
      </c>
      <c r="AB315" s="459">
        <f t="shared" si="19"/>
        <v>-4.2499999999999999E-12</v>
      </c>
      <c r="AC315">
        <f>IF($B315="1",'Alpha Ejection Calcs'!AI315,IF('Alpha Ejection Compiler'!$B315="2",'Alpha Ejection Calcs'!BF315,IF($B315="3",'Alpha Ejection Calcs'!CC315,IF($B315="4",'Alpha Ejection Calcs'!DA315,-1))))</f>
        <v>-1</v>
      </c>
      <c r="AD315">
        <f>IF($B315="1",'Alpha Ejection Calcs'!AJ315,IF('Alpha Ejection Compiler'!$B315="2",'Alpha Ejection Calcs'!BG315,IF($B315="3",'Alpha Ejection Calcs'!CD315,IF($B315="4",'Alpha Ejection Calcs'!DB315,-1))))</f>
        <v>-1</v>
      </c>
      <c r="AE315">
        <f>IF($B315="1",'Alpha Ejection Calcs'!AK315,IF('Alpha Ejection Compiler'!$B315="2",'Alpha Ejection Calcs'!BH315,IF($B315="3",'Alpha Ejection Calcs'!CE315,IF($B315="4",'Alpha Ejection Calcs'!DC315,-1))))</f>
        <v>-1</v>
      </c>
      <c r="AF315">
        <f>IF($B315="1",'Alpha Ejection Calcs'!AL315,IF('Alpha Ejection Compiler'!$B315="2",'Alpha Ejection Calcs'!BI315,IF($B315="3",'Alpha Ejection Calcs'!CF315,IF($B315="4",'Alpha Ejection Calcs'!DD315,-1))))</f>
        <v>-1</v>
      </c>
    </row>
    <row r="316" spans="1:32">
      <c r="A316">
        <f>'Picking Information'!E319</f>
        <v>0</v>
      </c>
      <c r="B316" s="457">
        <f>'Picking Information'!B319</f>
        <v>0</v>
      </c>
      <c r="C316" s="457"/>
      <c r="D316">
        <f>IF($B316="1",'Alpha Ejection Calcs'!M316,IF('Alpha Ejection Compiler'!$B316="2",'Alpha Ejection Calcs'!AO316,IF($B316="3",'Alpha Ejection Calcs'!BM316,IF($B316="4",'Alpha Ejection Calcs'!CJ316,-1))))</f>
        <v>-1</v>
      </c>
      <c r="E316">
        <f>IF($B316="1",'Alpha Ejection Calcs'!S316,IF('Alpha Ejection Compiler'!$B316="2",'Alpha Ejection Calcs'!AP316,IF($B316="3",'Alpha Ejection Calcs'!BK316,IF($B316="4",'Alpha Ejection Calcs'!CH316,-1))))</f>
        <v>-1</v>
      </c>
      <c r="F316"/>
      <c r="G316" s="459">
        <f t="shared" si="16"/>
        <v>-3.2000000000000001E-12</v>
      </c>
      <c r="H316">
        <f>IF($B316="1",'Alpha Ejection Calcs'!T316,IF('Alpha Ejection Compiler'!$B316="2",'Alpha Ejection Calcs'!AQ316,IF($B316="3",'Alpha Ejection Calcs'!BN316,IF($B316="4",'Alpha Ejection Calcs'!CL316,-1))))</f>
        <v>-1</v>
      </c>
      <c r="I316">
        <f>IF($B316="1",'Alpha Ejection Calcs'!U316,IF('Alpha Ejection Compiler'!$B316="2",'Alpha Ejection Calcs'!AR316,IF($B316="3",'Alpha Ejection Calcs'!BO316,IF($B316="4",'Alpha Ejection Calcs'!CM316,-1))))</f>
        <v>-1</v>
      </c>
      <c r="J316">
        <f>IF($B316="1",'Alpha Ejection Calcs'!V316,IF('Alpha Ejection Compiler'!$B316="2",'Alpha Ejection Calcs'!AS316,IF($B316="3",'Alpha Ejection Calcs'!BP316,IF($B316="4",'Alpha Ejection Calcs'!CN316,-1))))</f>
        <v>-1</v>
      </c>
      <c r="K316">
        <f>IF($B316="1",'Alpha Ejection Calcs'!W316,IF('Alpha Ejection Compiler'!$B316="2",'Alpha Ejection Calcs'!AT316,IF($B316="3",'Alpha Ejection Calcs'!BQ316,IF($B316="4",'Alpha Ejection Calcs'!CO316,-1))))</f>
        <v>-1</v>
      </c>
      <c r="N316" s="459">
        <f t="shared" si="17"/>
        <v>-4.6500000000000006E-12</v>
      </c>
      <c r="O316">
        <f>IF($B316="1",'Alpha Ejection Calcs'!Y316,IF('Alpha Ejection Compiler'!$B316="2",'Alpha Ejection Calcs'!AV316,IF($B316="3",'Alpha Ejection Calcs'!BS316,IF($B316="4",'Alpha Ejection Calcs'!CQ316,-1))))</f>
        <v>-1</v>
      </c>
      <c r="P316">
        <f>IF($B316="1",'Alpha Ejection Calcs'!Z316,IF('Alpha Ejection Compiler'!$B316="2",'Alpha Ejection Calcs'!AW316,IF($B316="3",'Alpha Ejection Calcs'!BT316,IF($B316="4",'Alpha Ejection Calcs'!CR316,-1))))</f>
        <v>-1</v>
      </c>
      <c r="Q316">
        <f>IF($B316="1",'Alpha Ejection Calcs'!AA316,IF('Alpha Ejection Compiler'!$B316="2",'Alpha Ejection Calcs'!AX316,IF($B316="3",'Alpha Ejection Calcs'!BU316,IF($B316="4",'Alpha Ejection Calcs'!CS316,-1))))</f>
        <v>-1</v>
      </c>
      <c r="R316">
        <f>IF($B316="1",'Alpha Ejection Calcs'!AB316,IF('Alpha Ejection Compiler'!$B316="2",'Alpha Ejection Calcs'!AY316,IF($B316="3",'Alpha Ejection Calcs'!BV316,IF($B316="4",'Alpha Ejection Calcs'!CT316,-1))))</f>
        <v>-1</v>
      </c>
      <c r="U316" s="459">
        <f t="shared" si="18"/>
        <v>-3.5299999999999997E-12</v>
      </c>
      <c r="V316">
        <f>IF($B316="1",'Alpha Ejection Calcs'!AD316,IF('Alpha Ejection Compiler'!$B316="2",'Alpha Ejection Calcs'!BA316,IF($B316="3",'Alpha Ejection Calcs'!BX316,IF($B316="4",'Alpha Ejection Calcs'!CV316,-1))))</f>
        <v>-1</v>
      </c>
      <c r="W316">
        <f>IF($B316="1",'Alpha Ejection Calcs'!AE316,IF('Alpha Ejection Compiler'!$B316="2",'Alpha Ejection Calcs'!BB316,IF($B316="3",'Alpha Ejection Calcs'!BY316,IF($B316="4",'Alpha Ejection Calcs'!CW316,-1))))</f>
        <v>-1</v>
      </c>
      <c r="X316">
        <f>IF($B316="1",'Alpha Ejection Calcs'!AF316,IF('Alpha Ejection Compiler'!$B316="2",'Alpha Ejection Calcs'!BC316,IF($B316="3",'Alpha Ejection Calcs'!BZ316,IF($B316="4",'Alpha Ejection Calcs'!CX316,-1))))</f>
        <v>-1</v>
      </c>
      <c r="Y316">
        <f>IF($B316="1",'Alpha Ejection Calcs'!AG316,IF('Alpha Ejection Compiler'!$B316="2",'Alpha Ejection Calcs'!BD316,IF($B316="3",'Alpha Ejection Calcs'!CA316,IF($B316="4",'Alpha Ejection Calcs'!CY316,-1))))</f>
        <v>-1</v>
      </c>
      <c r="AB316" s="459">
        <f t="shared" si="19"/>
        <v>-4.2499999999999999E-12</v>
      </c>
      <c r="AC316">
        <f>IF($B316="1",'Alpha Ejection Calcs'!AI316,IF('Alpha Ejection Compiler'!$B316="2",'Alpha Ejection Calcs'!BF316,IF($B316="3",'Alpha Ejection Calcs'!CC316,IF($B316="4",'Alpha Ejection Calcs'!DA316,-1))))</f>
        <v>-1</v>
      </c>
      <c r="AD316">
        <f>IF($B316="1",'Alpha Ejection Calcs'!AJ316,IF('Alpha Ejection Compiler'!$B316="2",'Alpha Ejection Calcs'!BG316,IF($B316="3",'Alpha Ejection Calcs'!CD316,IF($B316="4",'Alpha Ejection Calcs'!DB316,-1))))</f>
        <v>-1</v>
      </c>
      <c r="AE316">
        <f>IF($B316="1",'Alpha Ejection Calcs'!AK316,IF('Alpha Ejection Compiler'!$B316="2",'Alpha Ejection Calcs'!BH316,IF($B316="3",'Alpha Ejection Calcs'!CE316,IF($B316="4",'Alpha Ejection Calcs'!DC316,-1))))</f>
        <v>-1</v>
      </c>
      <c r="AF316">
        <f>IF($B316="1",'Alpha Ejection Calcs'!AL316,IF('Alpha Ejection Compiler'!$B316="2",'Alpha Ejection Calcs'!BI316,IF($B316="3",'Alpha Ejection Calcs'!CF316,IF($B316="4",'Alpha Ejection Calcs'!DD316,-1))))</f>
        <v>-1</v>
      </c>
    </row>
    <row r="317" spans="1:32">
      <c r="A317">
        <f>'Picking Information'!E320</f>
        <v>0</v>
      </c>
      <c r="B317" s="457">
        <f>'Picking Information'!B320</f>
        <v>0</v>
      </c>
      <c r="C317" s="457"/>
      <c r="D317">
        <f>IF($B317="1",'Alpha Ejection Calcs'!M317,IF('Alpha Ejection Compiler'!$B317="2",'Alpha Ejection Calcs'!AO317,IF($B317="3",'Alpha Ejection Calcs'!BM317,IF($B317="4",'Alpha Ejection Calcs'!CJ317,-1))))</f>
        <v>-1</v>
      </c>
      <c r="E317">
        <f>IF($B317="1",'Alpha Ejection Calcs'!S317,IF('Alpha Ejection Compiler'!$B317="2",'Alpha Ejection Calcs'!AP317,IF($B317="3",'Alpha Ejection Calcs'!BK317,IF($B317="4",'Alpha Ejection Calcs'!CH317,-1))))</f>
        <v>-1</v>
      </c>
      <c r="F317"/>
      <c r="G317" s="459">
        <f t="shared" si="16"/>
        <v>-3.2000000000000001E-12</v>
      </c>
      <c r="H317">
        <f>IF($B317="1",'Alpha Ejection Calcs'!T317,IF('Alpha Ejection Compiler'!$B317="2",'Alpha Ejection Calcs'!AQ317,IF($B317="3",'Alpha Ejection Calcs'!BN317,IF($B317="4",'Alpha Ejection Calcs'!CL317,-1))))</f>
        <v>-1</v>
      </c>
      <c r="I317">
        <f>IF($B317="1",'Alpha Ejection Calcs'!U317,IF('Alpha Ejection Compiler'!$B317="2",'Alpha Ejection Calcs'!AR317,IF($B317="3",'Alpha Ejection Calcs'!BO317,IF($B317="4",'Alpha Ejection Calcs'!CM317,-1))))</f>
        <v>-1</v>
      </c>
      <c r="J317">
        <f>IF($B317="1",'Alpha Ejection Calcs'!V317,IF('Alpha Ejection Compiler'!$B317="2",'Alpha Ejection Calcs'!AS317,IF($B317="3",'Alpha Ejection Calcs'!BP317,IF($B317="4",'Alpha Ejection Calcs'!CN317,-1))))</f>
        <v>-1</v>
      </c>
      <c r="K317">
        <f>IF($B317="1",'Alpha Ejection Calcs'!W317,IF('Alpha Ejection Compiler'!$B317="2",'Alpha Ejection Calcs'!AT317,IF($B317="3",'Alpha Ejection Calcs'!BQ317,IF($B317="4",'Alpha Ejection Calcs'!CO317,-1))))</f>
        <v>-1</v>
      </c>
      <c r="N317" s="459">
        <f t="shared" si="17"/>
        <v>-4.6500000000000006E-12</v>
      </c>
      <c r="O317">
        <f>IF($B317="1",'Alpha Ejection Calcs'!Y317,IF('Alpha Ejection Compiler'!$B317="2",'Alpha Ejection Calcs'!AV317,IF($B317="3",'Alpha Ejection Calcs'!BS317,IF($B317="4",'Alpha Ejection Calcs'!CQ317,-1))))</f>
        <v>-1</v>
      </c>
      <c r="P317">
        <f>IF($B317="1",'Alpha Ejection Calcs'!Z317,IF('Alpha Ejection Compiler'!$B317="2",'Alpha Ejection Calcs'!AW317,IF($B317="3",'Alpha Ejection Calcs'!BT317,IF($B317="4",'Alpha Ejection Calcs'!CR317,-1))))</f>
        <v>-1</v>
      </c>
      <c r="Q317">
        <f>IF($B317="1",'Alpha Ejection Calcs'!AA317,IF('Alpha Ejection Compiler'!$B317="2",'Alpha Ejection Calcs'!AX317,IF($B317="3",'Alpha Ejection Calcs'!BU317,IF($B317="4",'Alpha Ejection Calcs'!CS317,-1))))</f>
        <v>-1</v>
      </c>
      <c r="R317">
        <f>IF($B317="1",'Alpha Ejection Calcs'!AB317,IF('Alpha Ejection Compiler'!$B317="2",'Alpha Ejection Calcs'!AY317,IF($B317="3",'Alpha Ejection Calcs'!BV317,IF($B317="4",'Alpha Ejection Calcs'!CT317,-1))))</f>
        <v>-1</v>
      </c>
      <c r="U317" s="459">
        <f t="shared" si="18"/>
        <v>-3.5299999999999997E-12</v>
      </c>
      <c r="V317">
        <f>IF($B317="1",'Alpha Ejection Calcs'!AD317,IF('Alpha Ejection Compiler'!$B317="2",'Alpha Ejection Calcs'!BA317,IF($B317="3",'Alpha Ejection Calcs'!BX317,IF($B317="4",'Alpha Ejection Calcs'!CV317,-1))))</f>
        <v>-1</v>
      </c>
      <c r="W317">
        <f>IF($B317="1",'Alpha Ejection Calcs'!AE317,IF('Alpha Ejection Compiler'!$B317="2",'Alpha Ejection Calcs'!BB317,IF($B317="3",'Alpha Ejection Calcs'!BY317,IF($B317="4",'Alpha Ejection Calcs'!CW317,-1))))</f>
        <v>-1</v>
      </c>
      <c r="X317">
        <f>IF($B317="1",'Alpha Ejection Calcs'!AF317,IF('Alpha Ejection Compiler'!$B317="2",'Alpha Ejection Calcs'!BC317,IF($B317="3",'Alpha Ejection Calcs'!BZ317,IF($B317="4",'Alpha Ejection Calcs'!CX317,-1))))</f>
        <v>-1</v>
      </c>
      <c r="Y317">
        <f>IF($B317="1",'Alpha Ejection Calcs'!AG317,IF('Alpha Ejection Compiler'!$B317="2",'Alpha Ejection Calcs'!BD317,IF($B317="3",'Alpha Ejection Calcs'!CA317,IF($B317="4",'Alpha Ejection Calcs'!CY317,-1))))</f>
        <v>-1</v>
      </c>
      <c r="AB317" s="459">
        <f t="shared" si="19"/>
        <v>-4.2499999999999999E-12</v>
      </c>
      <c r="AC317">
        <f>IF($B317="1",'Alpha Ejection Calcs'!AI317,IF('Alpha Ejection Compiler'!$B317="2",'Alpha Ejection Calcs'!BF317,IF($B317="3",'Alpha Ejection Calcs'!CC317,IF($B317="4",'Alpha Ejection Calcs'!DA317,-1))))</f>
        <v>-1</v>
      </c>
      <c r="AD317">
        <f>IF($B317="1",'Alpha Ejection Calcs'!AJ317,IF('Alpha Ejection Compiler'!$B317="2",'Alpha Ejection Calcs'!BG317,IF($B317="3",'Alpha Ejection Calcs'!CD317,IF($B317="4",'Alpha Ejection Calcs'!DB317,-1))))</f>
        <v>-1</v>
      </c>
      <c r="AE317">
        <f>IF($B317="1",'Alpha Ejection Calcs'!AK317,IF('Alpha Ejection Compiler'!$B317="2",'Alpha Ejection Calcs'!BH317,IF($B317="3",'Alpha Ejection Calcs'!CE317,IF($B317="4",'Alpha Ejection Calcs'!DC317,-1))))</f>
        <v>-1</v>
      </c>
      <c r="AF317">
        <f>IF($B317="1",'Alpha Ejection Calcs'!AL317,IF('Alpha Ejection Compiler'!$B317="2",'Alpha Ejection Calcs'!BI317,IF($B317="3",'Alpha Ejection Calcs'!CF317,IF($B317="4",'Alpha Ejection Calcs'!DD317,-1))))</f>
        <v>-1</v>
      </c>
    </row>
    <row r="318" spans="1:32">
      <c r="A318">
        <f>'Picking Information'!E321</f>
        <v>0</v>
      </c>
      <c r="B318" s="457">
        <f>'Picking Information'!B321</f>
        <v>0</v>
      </c>
      <c r="C318" s="457"/>
      <c r="D318">
        <f>IF($B318="1",'Alpha Ejection Calcs'!M318,IF('Alpha Ejection Compiler'!$B318="2",'Alpha Ejection Calcs'!AO318,IF($B318="3",'Alpha Ejection Calcs'!BM318,IF($B318="4",'Alpha Ejection Calcs'!CJ318,-1))))</f>
        <v>-1</v>
      </c>
      <c r="E318">
        <f>IF($B318="1",'Alpha Ejection Calcs'!S318,IF('Alpha Ejection Compiler'!$B318="2",'Alpha Ejection Calcs'!AP318,IF($B318="3",'Alpha Ejection Calcs'!BK318,IF($B318="4",'Alpha Ejection Calcs'!CH318,-1))))</f>
        <v>-1</v>
      </c>
      <c r="F318"/>
      <c r="G318" s="459">
        <f t="shared" si="16"/>
        <v>-3.2000000000000001E-12</v>
      </c>
      <c r="H318">
        <f>IF($B318="1",'Alpha Ejection Calcs'!T318,IF('Alpha Ejection Compiler'!$B318="2",'Alpha Ejection Calcs'!AQ318,IF($B318="3",'Alpha Ejection Calcs'!BN318,IF($B318="4",'Alpha Ejection Calcs'!CL318,-1))))</f>
        <v>-1</v>
      </c>
      <c r="I318">
        <f>IF($B318="1",'Alpha Ejection Calcs'!U318,IF('Alpha Ejection Compiler'!$B318="2",'Alpha Ejection Calcs'!AR318,IF($B318="3",'Alpha Ejection Calcs'!BO318,IF($B318="4",'Alpha Ejection Calcs'!CM318,-1))))</f>
        <v>-1</v>
      </c>
      <c r="J318">
        <f>IF($B318="1",'Alpha Ejection Calcs'!V318,IF('Alpha Ejection Compiler'!$B318="2",'Alpha Ejection Calcs'!AS318,IF($B318="3",'Alpha Ejection Calcs'!BP318,IF($B318="4",'Alpha Ejection Calcs'!CN318,-1))))</f>
        <v>-1</v>
      </c>
      <c r="K318">
        <f>IF($B318="1",'Alpha Ejection Calcs'!W318,IF('Alpha Ejection Compiler'!$B318="2",'Alpha Ejection Calcs'!AT318,IF($B318="3",'Alpha Ejection Calcs'!BQ318,IF($B318="4",'Alpha Ejection Calcs'!CO318,-1))))</f>
        <v>-1</v>
      </c>
      <c r="N318" s="459">
        <f t="shared" si="17"/>
        <v>-4.6500000000000006E-12</v>
      </c>
      <c r="O318">
        <f>IF($B318="1",'Alpha Ejection Calcs'!Y318,IF('Alpha Ejection Compiler'!$B318="2",'Alpha Ejection Calcs'!AV318,IF($B318="3",'Alpha Ejection Calcs'!BS318,IF($B318="4",'Alpha Ejection Calcs'!CQ318,-1))))</f>
        <v>-1</v>
      </c>
      <c r="P318">
        <f>IF($B318="1",'Alpha Ejection Calcs'!Z318,IF('Alpha Ejection Compiler'!$B318="2",'Alpha Ejection Calcs'!AW318,IF($B318="3",'Alpha Ejection Calcs'!BT318,IF($B318="4",'Alpha Ejection Calcs'!CR318,-1))))</f>
        <v>-1</v>
      </c>
      <c r="Q318">
        <f>IF($B318="1",'Alpha Ejection Calcs'!AA318,IF('Alpha Ejection Compiler'!$B318="2",'Alpha Ejection Calcs'!AX318,IF($B318="3",'Alpha Ejection Calcs'!BU318,IF($B318="4",'Alpha Ejection Calcs'!CS318,-1))))</f>
        <v>-1</v>
      </c>
      <c r="R318">
        <f>IF($B318="1",'Alpha Ejection Calcs'!AB318,IF('Alpha Ejection Compiler'!$B318="2",'Alpha Ejection Calcs'!AY318,IF($B318="3",'Alpha Ejection Calcs'!BV318,IF($B318="4",'Alpha Ejection Calcs'!CT318,-1))))</f>
        <v>-1</v>
      </c>
      <c r="U318" s="459">
        <f t="shared" si="18"/>
        <v>-3.5299999999999997E-12</v>
      </c>
      <c r="V318">
        <f>IF($B318="1",'Alpha Ejection Calcs'!AD318,IF('Alpha Ejection Compiler'!$B318="2",'Alpha Ejection Calcs'!BA318,IF($B318="3",'Alpha Ejection Calcs'!BX318,IF($B318="4",'Alpha Ejection Calcs'!CV318,-1))))</f>
        <v>-1</v>
      </c>
      <c r="W318">
        <f>IF($B318="1",'Alpha Ejection Calcs'!AE318,IF('Alpha Ejection Compiler'!$B318="2",'Alpha Ejection Calcs'!BB318,IF($B318="3",'Alpha Ejection Calcs'!BY318,IF($B318="4",'Alpha Ejection Calcs'!CW318,-1))))</f>
        <v>-1</v>
      </c>
      <c r="X318">
        <f>IF($B318="1",'Alpha Ejection Calcs'!AF318,IF('Alpha Ejection Compiler'!$B318="2",'Alpha Ejection Calcs'!BC318,IF($B318="3",'Alpha Ejection Calcs'!BZ318,IF($B318="4",'Alpha Ejection Calcs'!CX318,-1))))</f>
        <v>-1</v>
      </c>
      <c r="Y318">
        <f>IF($B318="1",'Alpha Ejection Calcs'!AG318,IF('Alpha Ejection Compiler'!$B318="2",'Alpha Ejection Calcs'!BD318,IF($B318="3",'Alpha Ejection Calcs'!CA318,IF($B318="4",'Alpha Ejection Calcs'!CY318,-1))))</f>
        <v>-1</v>
      </c>
      <c r="AB318" s="459">
        <f t="shared" si="19"/>
        <v>-4.2499999999999999E-12</v>
      </c>
      <c r="AC318">
        <f>IF($B318="1",'Alpha Ejection Calcs'!AI318,IF('Alpha Ejection Compiler'!$B318="2",'Alpha Ejection Calcs'!BF318,IF($B318="3",'Alpha Ejection Calcs'!CC318,IF($B318="4",'Alpha Ejection Calcs'!DA318,-1))))</f>
        <v>-1</v>
      </c>
      <c r="AD318">
        <f>IF($B318="1",'Alpha Ejection Calcs'!AJ318,IF('Alpha Ejection Compiler'!$B318="2",'Alpha Ejection Calcs'!BG318,IF($B318="3",'Alpha Ejection Calcs'!CD318,IF($B318="4",'Alpha Ejection Calcs'!DB318,-1))))</f>
        <v>-1</v>
      </c>
      <c r="AE318">
        <f>IF($B318="1",'Alpha Ejection Calcs'!AK318,IF('Alpha Ejection Compiler'!$B318="2",'Alpha Ejection Calcs'!BH318,IF($B318="3",'Alpha Ejection Calcs'!CE318,IF($B318="4",'Alpha Ejection Calcs'!DC318,-1))))</f>
        <v>-1</v>
      </c>
      <c r="AF318">
        <f>IF($B318="1",'Alpha Ejection Calcs'!AL318,IF('Alpha Ejection Compiler'!$B318="2",'Alpha Ejection Calcs'!BI318,IF($B318="3",'Alpha Ejection Calcs'!CF318,IF($B318="4",'Alpha Ejection Calcs'!DD318,-1))))</f>
        <v>-1</v>
      </c>
    </row>
    <row r="319" spans="1:32">
      <c r="A319">
        <f>'Picking Information'!E322</f>
        <v>0</v>
      </c>
      <c r="B319" s="457">
        <f>'Picking Information'!B322</f>
        <v>0</v>
      </c>
      <c r="C319" s="457"/>
      <c r="D319">
        <f>IF($B319="1",'Alpha Ejection Calcs'!M319,IF('Alpha Ejection Compiler'!$B319="2",'Alpha Ejection Calcs'!AO319,IF($B319="3",'Alpha Ejection Calcs'!BM319,IF($B319="4",'Alpha Ejection Calcs'!CJ319,-1))))</f>
        <v>-1</v>
      </c>
      <c r="E319">
        <f>IF($B319="1",'Alpha Ejection Calcs'!S319,IF('Alpha Ejection Compiler'!$B319="2",'Alpha Ejection Calcs'!AP319,IF($B319="3",'Alpha Ejection Calcs'!BK319,IF($B319="4",'Alpha Ejection Calcs'!CH319,-1))))</f>
        <v>-1</v>
      </c>
      <c r="F319"/>
      <c r="G319" s="459">
        <f t="shared" si="16"/>
        <v>-3.2000000000000001E-12</v>
      </c>
      <c r="H319">
        <f>IF($B319="1",'Alpha Ejection Calcs'!T319,IF('Alpha Ejection Compiler'!$B319="2",'Alpha Ejection Calcs'!AQ319,IF($B319="3",'Alpha Ejection Calcs'!BN319,IF($B319="4",'Alpha Ejection Calcs'!CL319,-1))))</f>
        <v>-1</v>
      </c>
      <c r="I319">
        <f>IF($B319="1",'Alpha Ejection Calcs'!U319,IF('Alpha Ejection Compiler'!$B319="2",'Alpha Ejection Calcs'!AR319,IF($B319="3",'Alpha Ejection Calcs'!BO319,IF($B319="4",'Alpha Ejection Calcs'!CM319,-1))))</f>
        <v>-1</v>
      </c>
      <c r="J319">
        <f>IF($B319="1",'Alpha Ejection Calcs'!V319,IF('Alpha Ejection Compiler'!$B319="2",'Alpha Ejection Calcs'!AS319,IF($B319="3",'Alpha Ejection Calcs'!BP319,IF($B319="4",'Alpha Ejection Calcs'!CN319,-1))))</f>
        <v>-1</v>
      </c>
      <c r="K319">
        <f>IF($B319="1",'Alpha Ejection Calcs'!W319,IF('Alpha Ejection Compiler'!$B319="2",'Alpha Ejection Calcs'!AT319,IF($B319="3",'Alpha Ejection Calcs'!BQ319,IF($B319="4",'Alpha Ejection Calcs'!CO319,-1))))</f>
        <v>-1</v>
      </c>
      <c r="N319" s="459">
        <f t="shared" si="17"/>
        <v>-4.6500000000000006E-12</v>
      </c>
      <c r="O319">
        <f>IF($B319="1",'Alpha Ejection Calcs'!Y319,IF('Alpha Ejection Compiler'!$B319="2",'Alpha Ejection Calcs'!AV319,IF($B319="3",'Alpha Ejection Calcs'!BS319,IF($B319="4",'Alpha Ejection Calcs'!CQ319,-1))))</f>
        <v>-1</v>
      </c>
      <c r="P319">
        <f>IF($B319="1",'Alpha Ejection Calcs'!Z319,IF('Alpha Ejection Compiler'!$B319="2",'Alpha Ejection Calcs'!AW319,IF($B319="3",'Alpha Ejection Calcs'!BT319,IF($B319="4",'Alpha Ejection Calcs'!CR319,-1))))</f>
        <v>-1</v>
      </c>
      <c r="Q319">
        <f>IF($B319="1",'Alpha Ejection Calcs'!AA319,IF('Alpha Ejection Compiler'!$B319="2",'Alpha Ejection Calcs'!AX319,IF($B319="3",'Alpha Ejection Calcs'!BU319,IF($B319="4",'Alpha Ejection Calcs'!CS319,-1))))</f>
        <v>-1</v>
      </c>
      <c r="R319">
        <f>IF($B319="1",'Alpha Ejection Calcs'!AB319,IF('Alpha Ejection Compiler'!$B319="2",'Alpha Ejection Calcs'!AY319,IF($B319="3",'Alpha Ejection Calcs'!BV319,IF($B319="4",'Alpha Ejection Calcs'!CT319,-1))))</f>
        <v>-1</v>
      </c>
      <c r="U319" s="459">
        <f t="shared" si="18"/>
        <v>-3.5299999999999997E-12</v>
      </c>
      <c r="V319">
        <f>IF($B319="1",'Alpha Ejection Calcs'!AD319,IF('Alpha Ejection Compiler'!$B319="2",'Alpha Ejection Calcs'!BA319,IF($B319="3",'Alpha Ejection Calcs'!BX319,IF($B319="4",'Alpha Ejection Calcs'!CV319,-1))))</f>
        <v>-1</v>
      </c>
      <c r="W319">
        <f>IF($B319="1",'Alpha Ejection Calcs'!AE319,IF('Alpha Ejection Compiler'!$B319="2",'Alpha Ejection Calcs'!BB319,IF($B319="3",'Alpha Ejection Calcs'!BY319,IF($B319="4",'Alpha Ejection Calcs'!CW319,-1))))</f>
        <v>-1</v>
      </c>
      <c r="X319">
        <f>IF($B319="1",'Alpha Ejection Calcs'!AF319,IF('Alpha Ejection Compiler'!$B319="2",'Alpha Ejection Calcs'!BC319,IF($B319="3",'Alpha Ejection Calcs'!BZ319,IF($B319="4",'Alpha Ejection Calcs'!CX319,-1))))</f>
        <v>-1</v>
      </c>
      <c r="Y319">
        <f>IF($B319="1",'Alpha Ejection Calcs'!AG319,IF('Alpha Ejection Compiler'!$B319="2",'Alpha Ejection Calcs'!BD319,IF($B319="3",'Alpha Ejection Calcs'!CA319,IF($B319="4",'Alpha Ejection Calcs'!CY319,-1))))</f>
        <v>-1</v>
      </c>
      <c r="AB319" s="459">
        <f t="shared" si="19"/>
        <v>-4.2499999999999999E-12</v>
      </c>
      <c r="AC319">
        <f>IF($B319="1",'Alpha Ejection Calcs'!AI319,IF('Alpha Ejection Compiler'!$B319="2",'Alpha Ejection Calcs'!BF319,IF($B319="3",'Alpha Ejection Calcs'!CC319,IF($B319="4",'Alpha Ejection Calcs'!DA319,-1))))</f>
        <v>-1</v>
      </c>
      <c r="AD319">
        <f>IF($B319="1",'Alpha Ejection Calcs'!AJ319,IF('Alpha Ejection Compiler'!$B319="2",'Alpha Ejection Calcs'!BG319,IF($B319="3",'Alpha Ejection Calcs'!CD319,IF($B319="4",'Alpha Ejection Calcs'!DB319,-1))))</f>
        <v>-1</v>
      </c>
      <c r="AE319">
        <f>IF($B319="1",'Alpha Ejection Calcs'!AK319,IF('Alpha Ejection Compiler'!$B319="2",'Alpha Ejection Calcs'!BH319,IF($B319="3",'Alpha Ejection Calcs'!CE319,IF($B319="4",'Alpha Ejection Calcs'!DC319,-1))))</f>
        <v>-1</v>
      </c>
      <c r="AF319">
        <f>IF($B319="1",'Alpha Ejection Calcs'!AL319,IF('Alpha Ejection Compiler'!$B319="2",'Alpha Ejection Calcs'!BI319,IF($B319="3",'Alpha Ejection Calcs'!CF319,IF($B319="4",'Alpha Ejection Calcs'!DD319,-1))))</f>
        <v>-1</v>
      </c>
    </row>
    <row r="320" spans="1:32">
      <c r="A320">
        <f>'Picking Information'!E323</f>
        <v>0</v>
      </c>
      <c r="B320" s="457">
        <f>'Picking Information'!B323</f>
        <v>0</v>
      </c>
      <c r="C320" s="457"/>
      <c r="D320">
        <f>IF($B320="1",'Alpha Ejection Calcs'!M320,IF('Alpha Ejection Compiler'!$B320="2",'Alpha Ejection Calcs'!AO320,IF($B320="3",'Alpha Ejection Calcs'!BM320,IF($B320="4",'Alpha Ejection Calcs'!CJ320,-1))))</f>
        <v>-1</v>
      </c>
      <c r="E320">
        <f>IF($B320="1",'Alpha Ejection Calcs'!S320,IF('Alpha Ejection Compiler'!$B320="2",'Alpha Ejection Calcs'!AP320,IF($B320="3",'Alpha Ejection Calcs'!BK320,IF($B320="4",'Alpha Ejection Calcs'!CH320,-1))))</f>
        <v>-1</v>
      </c>
      <c r="F320"/>
      <c r="G320" s="459">
        <f t="shared" si="16"/>
        <v>-3.2000000000000001E-12</v>
      </c>
      <c r="H320">
        <f>IF($B320="1",'Alpha Ejection Calcs'!T320,IF('Alpha Ejection Compiler'!$B320="2",'Alpha Ejection Calcs'!AQ320,IF($B320="3",'Alpha Ejection Calcs'!BN320,IF($B320="4",'Alpha Ejection Calcs'!CL320,-1))))</f>
        <v>-1</v>
      </c>
      <c r="I320">
        <f>IF($B320="1",'Alpha Ejection Calcs'!U320,IF('Alpha Ejection Compiler'!$B320="2",'Alpha Ejection Calcs'!AR320,IF($B320="3",'Alpha Ejection Calcs'!BO320,IF($B320="4",'Alpha Ejection Calcs'!CM320,-1))))</f>
        <v>-1</v>
      </c>
      <c r="J320">
        <f>IF($B320="1",'Alpha Ejection Calcs'!V320,IF('Alpha Ejection Compiler'!$B320="2",'Alpha Ejection Calcs'!AS320,IF($B320="3",'Alpha Ejection Calcs'!BP320,IF($B320="4",'Alpha Ejection Calcs'!CN320,-1))))</f>
        <v>-1</v>
      </c>
      <c r="K320">
        <f>IF($B320="1",'Alpha Ejection Calcs'!W320,IF('Alpha Ejection Compiler'!$B320="2",'Alpha Ejection Calcs'!AT320,IF($B320="3",'Alpha Ejection Calcs'!BQ320,IF($B320="4",'Alpha Ejection Calcs'!CO320,-1))))</f>
        <v>-1</v>
      </c>
      <c r="N320" s="459">
        <f t="shared" si="17"/>
        <v>-4.6500000000000006E-12</v>
      </c>
      <c r="O320">
        <f>IF($B320="1",'Alpha Ejection Calcs'!Y320,IF('Alpha Ejection Compiler'!$B320="2",'Alpha Ejection Calcs'!AV320,IF($B320="3",'Alpha Ejection Calcs'!BS320,IF($B320="4",'Alpha Ejection Calcs'!CQ320,-1))))</f>
        <v>-1</v>
      </c>
      <c r="P320">
        <f>IF($B320="1",'Alpha Ejection Calcs'!Z320,IF('Alpha Ejection Compiler'!$B320="2",'Alpha Ejection Calcs'!AW320,IF($B320="3",'Alpha Ejection Calcs'!BT320,IF($B320="4",'Alpha Ejection Calcs'!CR320,-1))))</f>
        <v>-1</v>
      </c>
      <c r="Q320">
        <f>IF($B320="1",'Alpha Ejection Calcs'!AA320,IF('Alpha Ejection Compiler'!$B320="2",'Alpha Ejection Calcs'!AX320,IF($B320="3",'Alpha Ejection Calcs'!BU320,IF($B320="4",'Alpha Ejection Calcs'!CS320,-1))))</f>
        <v>-1</v>
      </c>
      <c r="R320">
        <f>IF($B320="1",'Alpha Ejection Calcs'!AB320,IF('Alpha Ejection Compiler'!$B320="2",'Alpha Ejection Calcs'!AY320,IF($B320="3",'Alpha Ejection Calcs'!BV320,IF($B320="4",'Alpha Ejection Calcs'!CT320,-1))))</f>
        <v>-1</v>
      </c>
      <c r="U320" s="459">
        <f t="shared" si="18"/>
        <v>-3.5299999999999997E-12</v>
      </c>
      <c r="V320">
        <f>IF($B320="1",'Alpha Ejection Calcs'!AD320,IF('Alpha Ejection Compiler'!$B320="2",'Alpha Ejection Calcs'!BA320,IF($B320="3",'Alpha Ejection Calcs'!BX320,IF($B320="4",'Alpha Ejection Calcs'!CV320,-1))))</f>
        <v>-1</v>
      </c>
      <c r="W320">
        <f>IF($B320="1",'Alpha Ejection Calcs'!AE320,IF('Alpha Ejection Compiler'!$B320="2",'Alpha Ejection Calcs'!BB320,IF($B320="3",'Alpha Ejection Calcs'!BY320,IF($B320="4",'Alpha Ejection Calcs'!CW320,-1))))</f>
        <v>-1</v>
      </c>
      <c r="X320">
        <f>IF($B320="1",'Alpha Ejection Calcs'!AF320,IF('Alpha Ejection Compiler'!$B320="2",'Alpha Ejection Calcs'!BC320,IF($B320="3",'Alpha Ejection Calcs'!BZ320,IF($B320="4",'Alpha Ejection Calcs'!CX320,-1))))</f>
        <v>-1</v>
      </c>
      <c r="Y320">
        <f>IF($B320="1",'Alpha Ejection Calcs'!AG320,IF('Alpha Ejection Compiler'!$B320="2",'Alpha Ejection Calcs'!BD320,IF($B320="3",'Alpha Ejection Calcs'!CA320,IF($B320="4",'Alpha Ejection Calcs'!CY320,-1))))</f>
        <v>-1</v>
      </c>
      <c r="AB320" s="459">
        <f t="shared" si="19"/>
        <v>-4.2499999999999999E-12</v>
      </c>
      <c r="AC320">
        <f>IF($B320="1",'Alpha Ejection Calcs'!AI320,IF('Alpha Ejection Compiler'!$B320="2",'Alpha Ejection Calcs'!BF320,IF($B320="3",'Alpha Ejection Calcs'!CC320,IF($B320="4",'Alpha Ejection Calcs'!DA320,-1))))</f>
        <v>-1</v>
      </c>
      <c r="AD320">
        <f>IF($B320="1",'Alpha Ejection Calcs'!AJ320,IF('Alpha Ejection Compiler'!$B320="2",'Alpha Ejection Calcs'!BG320,IF($B320="3",'Alpha Ejection Calcs'!CD320,IF($B320="4",'Alpha Ejection Calcs'!DB320,-1))))</f>
        <v>-1</v>
      </c>
      <c r="AE320">
        <f>IF($B320="1",'Alpha Ejection Calcs'!AK320,IF('Alpha Ejection Compiler'!$B320="2",'Alpha Ejection Calcs'!BH320,IF($B320="3",'Alpha Ejection Calcs'!CE320,IF($B320="4",'Alpha Ejection Calcs'!DC320,-1))))</f>
        <v>-1</v>
      </c>
      <c r="AF320">
        <f>IF($B320="1",'Alpha Ejection Calcs'!AL320,IF('Alpha Ejection Compiler'!$B320="2",'Alpha Ejection Calcs'!BI320,IF($B320="3",'Alpha Ejection Calcs'!CF320,IF($B320="4",'Alpha Ejection Calcs'!DD320,-1))))</f>
        <v>-1</v>
      </c>
    </row>
    <row r="321" spans="1:32">
      <c r="A321">
        <f>'Picking Information'!E324</f>
        <v>0</v>
      </c>
      <c r="B321" s="457">
        <f>'Picking Information'!B324</f>
        <v>0</v>
      </c>
      <c r="C321" s="457"/>
      <c r="D321">
        <f>IF($B321="1",'Alpha Ejection Calcs'!M321,IF('Alpha Ejection Compiler'!$B321="2",'Alpha Ejection Calcs'!AO321,IF($B321="3",'Alpha Ejection Calcs'!BM321,IF($B321="4",'Alpha Ejection Calcs'!CJ321,-1))))</f>
        <v>-1</v>
      </c>
      <c r="E321">
        <f>IF($B321="1",'Alpha Ejection Calcs'!S321,IF('Alpha Ejection Compiler'!$B321="2",'Alpha Ejection Calcs'!AP321,IF($B321="3",'Alpha Ejection Calcs'!BK321,IF($B321="4",'Alpha Ejection Calcs'!CH321,-1))))</f>
        <v>-1</v>
      </c>
      <c r="F321"/>
      <c r="G321" s="459">
        <f t="shared" si="16"/>
        <v>-3.2000000000000001E-12</v>
      </c>
      <c r="H321">
        <f>IF($B321="1",'Alpha Ejection Calcs'!T321,IF('Alpha Ejection Compiler'!$B321="2",'Alpha Ejection Calcs'!AQ321,IF($B321="3",'Alpha Ejection Calcs'!BN321,IF($B321="4",'Alpha Ejection Calcs'!CL321,-1))))</f>
        <v>-1</v>
      </c>
      <c r="I321">
        <f>IF($B321="1",'Alpha Ejection Calcs'!U321,IF('Alpha Ejection Compiler'!$B321="2",'Alpha Ejection Calcs'!AR321,IF($B321="3",'Alpha Ejection Calcs'!BO321,IF($B321="4",'Alpha Ejection Calcs'!CM321,-1))))</f>
        <v>-1</v>
      </c>
      <c r="J321">
        <f>IF($B321="1",'Alpha Ejection Calcs'!V321,IF('Alpha Ejection Compiler'!$B321="2",'Alpha Ejection Calcs'!AS321,IF($B321="3",'Alpha Ejection Calcs'!BP321,IF($B321="4",'Alpha Ejection Calcs'!CN321,-1))))</f>
        <v>-1</v>
      </c>
      <c r="K321">
        <f>IF($B321="1",'Alpha Ejection Calcs'!W321,IF('Alpha Ejection Compiler'!$B321="2",'Alpha Ejection Calcs'!AT321,IF($B321="3",'Alpha Ejection Calcs'!BQ321,IF($B321="4",'Alpha Ejection Calcs'!CO321,-1))))</f>
        <v>-1</v>
      </c>
      <c r="N321" s="459">
        <f t="shared" si="17"/>
        <v>-4.6500000000000006E-12</v>
      </c>
      <c r="O321">
        <f>IF($B321="1",'Alpha Ejection Calcs'!Y321,IF('Alpha Ejection Compiler'!$B321="2",'Alpha Ejection Calcs'!AV321,IF($B321="3",'Alpha Ejection Calcs'!BS321,IF($B321="4",'Alpha Ejection Calcs'!CQ321,-1))))</f>
        <v>-1</v>
      </c>
      <c r="P321">
        <f>IF($B321="1",'Alpha Ejection Calcs'!Z321,IF('Alpha Ejection Compiler'!$B321="2",'Alpha Ejection Calcs'!AW321,IF($B321="3",'Alpha Ejection Calcs'!BT321,IF($B321="4",'Alpha Ejection Calcs'!CR321,-1))))</f>
        <v>-1</v>
      </c>
      <c r="Q321">
        <f>IF($B321="1",'Alpha Ejection Calcs'!AA321,IF('Alpha Ejection Compiler'!$B321="2",'Alpha Ejection Calcs'!AX321,IF($B321="3",'Alpha Ejection Calcs'!BU321,IF($B321="4",'Alpha Ejection Calcs'!CS321,-1))))</f>
        <v>-1</v>
      </c>
      <c r="R321">
        <f>IF($B321="1",'Alpha Ejection Calcs'!AB321,IF('Alpha Ejection Compiler'!$B321="2",'Alpha Ejection Calcs'!AY321,IF($B321="3",'Alpha Ejection Calcs'!BV321,IF($B321="4",'Alpha Ejection Calcs'!CT321,-1))))</f>
        <v>-1</v>
      </c>
      <c r="U321" s="459">
        <f t="shared" si="18"/>
        <v>-3.5299999999999997E-12</v>
      </c>
      <c r="V321">
        <f>IF($B321="1",'Alpha Ejection Calcs'!AD321,IF('Alpha Ejection Compiler'!$B321="2",'Alpha Ejection Calcs'!BA321,IF($B321="3",'Alpha Ejection Calcs'!BX321,IF($B321="4",'Alpha Ejection Calcs'!CV321,-1))))</f>
        <v>-1</v>
      </c>
      <c r="W321">
        <f>IF($B321="1",'Alpha Ejection Calcs'!AE321,IF('Alpha Ejection Compiler'!$B321="2",'Alpha Ejection Calcs'!BB321,IF($B321="3",'Alpha Ejection Calcs'!BY321,IF($B321="4",'Alpha Ejection Calcs'!CW321,-1))))</f>
        <v>-1</v>
      </c>
      <c r="X321">
        <f>IF($B321="1",'Alpha Ejection Calcs'!AF321,IF('Alpha Ejection Compiler'!$B321="2",'Alpha Ejection Calcs'!BC321,IF($B321="3",'Alpha Ejection Calcs'!BZ321,IF($B321="4",'Alpha Ejection Calcs'!CX321,-1))))</f>
        <v>-1</v>
      </c>
      <c r="Y321">
        <f>IF($B321="1",'Alpha Ejection Calcs'!AG321,IF('Alpha Ejection Compiler'!$B321="2",'Alpha Ejection Calcs'!BD321,IF($B321="3",'Alpha Ejection Calcs'!CA321,IF($B321="4",'Alpha Ejection Calcs'!CY321,-1))))</f>
        <v>-1</v>
      </c>
      <c r="AB321" s="459">
        <f t="shared" si="19"/>
        <v>-4.2499999999999999E-12</v>
      </c>
      <c r="AC321">
        <f>IF($B321="1",'Alpha Ejection Calcs'!AI321,IF('Alpha Ejection Compiler'!$B321="2",'Alpha Ejection Calcs'!BF321,IF($B321="3",'Alpha Ejection Calcs'!CC321,IF($B321="4",'Alpha Ejection Calcs'!DA321,-1))))</f>
        <v>-1</v>
      </c>
      <c r="AD321">
        <f>IF($B321="1",'Alpha Ejection Calcs'!AJ321,IF('Alpha Ejection Compiler'!$B321="2",'Alpha Ejection Calcs'!BG321,IF($B321="3",'Alpha Ejection Calcs'!CD321,IF($B321="4",'Alpha Ejection Calcs'!DB321,-1))))</f>
        <v>-1</v>
      </c>
      <c r="AE321">
        <f>IF($B321="1",'Alpha Ejection Calcs'!AK321,IF('Alpha Ejection Compiler'!$B321="2",'Alpha Ejection Calcs'!BH321,IF($B321="3",'Alpha Ejection Calcs'!CE321,IF($B321="4",'Alpha Ejection Calcs'!DC321,-1))))</f>
        <v>-1</v>
      </c>
      <c r="AF321">
        <f>IF($B321="1",'Alpha Ejection Calcs'!AL321,IF('Alpha Ejection Compiler'!$B321="2",'Alpha Ejection Calcs'!BI321,IF($B321="3",'Alpha Ejection Calcs'!CF321,IF($B321="4",'Alpha Ejection Calcs'!DD321,-1))))</f>
        <v>-1</v>
      </c>
    </row>
    <row r="322" spans="1:32">
      <c r="A322">
        <f>'Picking Information'!E325</f>
        <v>0</v>
      </c>
      <c r="B322" s="457">
        <f>'Picking Information'!B325</f>
        <v>0</v>
      </c>
      <c r="C322" s="457"/>
      <c r="D322">
        <f>IF($B322="1",'Alpha Ejection Calcs'!M322,IF('Alpha Ejection Compiler'!$B322="2",'Alpha Ejection Calcs'!AO322,IF($B322="3",'Alpha Ejection Calcs'!BM322,IF($B322="4",'Alpha Ejection Calcs'!CJ322,-1))))</f>
        <v>-1</v>
      </c>
      <c r="E322">
        <f>IF($B322="1",'Alpha Ejection Calcs'!S322,IF('Alpha Ejection Compiler'!$B322="2",'Alpha Ejection Calcs'!AP322,IF($B322="3",'Alpha Ejection Calcs'!BK322,IF($B322="4",'Alpha Ejection Calcs'!CH322,-1))))</f>
        <v>-1</v>
      </c>
      <c r="F322"/>
      <c r="G322" s="459">
        <f t="shared" si="16"/>
        <v>-3.2000000000000001E-12</v>
      </c>
      <c r="H322">
        <f>IF($B322="1",'Alpha Ejection Calcs'!T322,IF('Alpha Ejection Compiler'!$B322="2",'Alpha Ejection Calcs'!AQ322,IF($B322="3",'Alpha Ejection Calcs'!BN322,IF($B322="4",'Alpha Ejection Calcs'!CL322,-1))))</f>
        <v>-1</v>
      </c>
      <c r="I322">
        <f>IF($B322="1",'Alpha Ejection Calcs'!U322,IF('Alpha Ejection Compiler'!$B322="2",'Alpha Ejection Calcs'!AR322,IF($B322="3",'Alpha Ejection Calcs'!BO322,IF($B322="4",'Alpha Ejection Calcs'!CM322,-1))))</f>
        <v>-1</v>
      </c>
      <c r="J322">
        <f>IF($B322="1",'Alpha Ejection Calcs'!V322,IF('Alpha Ejection Compiler'!$B322="2",'Alpha Ejection Calcs'!AS322,IF($B322="3",'Alpha Ejection Calcs'!BP322,IF($B322="4",'Alpha Ejection Calcs'!CN322,-1))))</f>
        <v>-1</v>
      </c>
      <c r="K322">
        <f>IF($B322="1",'Alpha Ejection Calcs'!W322,IF('Alpha Ejection Compiler'!$B322="2",'Alpha Ejection Calcs'!AT322,IF($B322="3",'Alpha Ejection Calcs'!BQ322,IF($B322="4",'Alpha Ejection Calcs'!CO322,-1))))</f>
        <v>-1</v>
      </c>
      <c r="N322" s="459">
        <f t="shared" si="17"/>
        <v>-4.6500000000000006E-12</v>
      </c>
      <c r="O322">
        <f>IF($B322="1",'Alpha Ejection Calcs'!Y322,IF('Alpha Ejection Compiler'!$B322="2",'Alpha Ejection Calcs'!AV322,IF($B322="3",'Alpha Ejection Calcs'!BS322,IF($B322="4",'Alpha Ejection Calcs'!CQ322,-1))))</f>
        <v>-1</v>
      </c>
      <c r="P322">
        <f>IF($B322="1",'Alpha Ejection Calcs'!Z322,IF('Alpha Ejection Compiler'!$B322="2",'Alpha Ejection Calcs'!AW322,IF($B322="3",'Alpha Ejection Calcs'!BT322,IF($B322="4",'Alpha Ejection Calcs'!CR322,-1))))</f>
        <v>-1</v>
      </c>
      <c r="Q322">
        <f>IF($B322="1",'Alpha Ejection Calcs'!AA322,IF('Alpha Ejection Compiler'!$B322="2",'Alpha Ejection Calcs'!AX322,IF($B322="3",'Alpha Ejection Calcs'!BU322,IF($B322="4",'Alpha Ejection Calcs'!CS322,-1))))</f>
        <v>-1</v>
      </c>
      <c r="R322">
        <f>IF($B322="1",'Alpha Ejection Calcs'!AB322,IF('Alpha Ejection Compiler'!$B322="2",'Alpha Ejection Calcs'!AY322,IF($B322="3",'Alpha Ejection Calcs'!BV322,IF($B322="4",'Alpha Ejection Calcs'!CT322,-1))))</f>
        <v>-1</v>
      </c>
      <c r="U322" s="459">
        <f t="shared" si="18"/>
        <v>-3.5299999999999997E-12</v>
      </c>
      <c r="V322">
        <f>IF($B322="1",'Alpha Ejection Calcs'!AD322,IF('Alpha Ejection Compiler'!$B322="2",'Alpha Ejection Calcs'!BA322,IF($B322="3",'Alpha Ejection Calcs'!BX322,IF($B322="4",'Alpha Ejection Calcs'!CV322,-1))))</f>
        <v>-1</v>
      </c>
      <c r="W322">
        <f>IF($B322="1",'Alpha Ejection Calcs'!AE322,IF('Alpha Ejection Compiler'!$B322="2",'Alpha Ejection Calcs'!BB322,IF($B322="3",'Alpha Ejection Calcs'!BY322,IF($B322="4",'Alpha Ejection Calcs'!CW322,-1))))</f>
        <v>-1</v>
      </c>
      <c r="X322">
        <f>IF($B322="1",'Alpha Ejection Calcs'!AF322,IF('Alpha Ejection Compiler'!$B322="2",'Alpha Ejection Calcs'!BC322,IF($B322="3",'Alpha Ejection Calcs'!BZ322,IF($B322="4",'Alpha Ejection Calcs'!CX322,-1))))</f>
        <v>-1</v>
      </c>
      <c r="Y322">
        <f>IF($B322="1",'Alpha Ejection Calcs'!AG322,IF('Alpha Ejection Compiler'!$B322="2",'Alpha Ejection Calcs'!BD322,IF($B322="3",'Alpha Ejection Calcs'!CA322,IF($B322="4",'Alpha Ejection Calcs'!CY322,-1))))</f>
        <v>-1</v>
      </c>
      <c r="AB322" s="459">
        <f t="shared" si="19"/>
        <v>-4.2499999999999999E-12</v>
      </c>
      <c r="AC322">
        <f>IF($B322="1",'Alpha Ejection Calcs'!AI322,IF('Alpha Ejection Compiler'!$B322="2",'Alpha Ejection Calcs'!BF322,IF($B322="3",'Alpha Ejection Calcs'!CC322,IF($B322="4",'Alpha Ejection Calcs'!DA322,-1))))</f>
        <v>-1</v>
      </c>
      <c r="AD322">
        <f>IF($B322="1",'Alpha Ejection Calcs'!AJ322,IF('Alpha Ejection Compiler'!$B322="2",'Alpha Ejection Calcs'!BG322,IF($B322="3",'Alpha Ejection Calcs'!CD322,IF($B322="4",'Alpha Ejection Calcs'!DB322,-1))))</f>
        <v>-1</v>
      </c>
      <c r="AE322">
        <f>IF($B322="1",'Alpha Ejection Calcs'!AK322,IF('Alpha Ejection Compiler'!$B322="2",'Alpha Ejection Calcs'!BH322,IF($B322="3",'Alpha Ejection Calcs'!CE322,IF($B322="4",'Alpha Ejection Calcs'!DC322,-1))))</f>
        <v>-1</v>
      </c>
      <c r="AF322">
        <f>IF($B322="1",'Alpha Ejection Calcs'!AL322,IF('Alpha Ejection Compiler'!$B322="2",'Alpha Ejection Calcs'!BI322,IF($B322="3",'Alpha Ejection Calcs'!CF322,IF($B322="4",'Alpha Ejection Calcs'!DD322,-1))))</f>
        <v>-1</v>
      </c>
    </row>
    <row r="323" spans="1:32">
      <c r="A323">
        <f>'Picking Information'!E326</f>
        <v>0</v>
      </c>
      <c r="B323" s="457">
        <f>'Picking Information'!B326</f>
        <v>0</v>
      </c>
      <c r="C323" s="457"/>
      <c r="D323">
        <f>IF($B323="1",'Alpha Ejection Calcs'!M323,IF('Alpha Ejection Compiler'!$B323="2",'Alpha Ejection Calcs'!AO323,IF($B323="3",'Alpha Ejection Calcs'!BM323,IF($B323="4",'Alpha Ejection Calcs'!CJ323,-1))))</f>
        <v>-1</v>
      </c>
      <c r="E323">
        <f>IF($B323="1",'Alpha Ejection Calcs'!S323,IF('Alpha Ejection Compiler'!$B323="2",'Alpha Ejection Calcs'!AP323,IF($B323="3",'Alpha Ejection Calcs'!BK323,IF($B323="4",'Alpha Ejection Calcs'!CH323,-1))))</f>
        <v>-1</v>
      </c>
      <c r="F323"/>
      <c r="G323" s="459">
        <f t="shared" si="16"/>
        <v>-3.2000000000000001E-12</v>
      </c>
      <c r="H323">
        <f>IF($B323="1",'Alpha Ejection Calcs'!T323,IF('Alpha Ejection Compiler'!$B323="2",'Alpha Ejection Calcs'!AQ323,IF($B323="3",'Alpha Ejection Calcs'!BN323,IF($B323="4",'Alpha Ejection Calcs'!CL323,-1))))</f>
        <v>-1</v>
      </c>
      <c r="I323">
        <f>IF($B323="1",'Alpha Ejection Calcs'!U323,IF('Alpha Ejection Compiler'!$B323="2",'Alpha Ejection Calcs'!AR323,IF($B323="3",'Alpha Ejection Calcs'!BO323,IF($B323="4",'Alpha Ejection Calcs'!CM323,-1))))</f>
        <v>-1</v>
      </c>
      <c r="J323">
        <f>IF($B323="1",'Alpha Ejection Calcs'!V323,IF('Alpha Ejection Compiler'!$B323="2",'Alpha Ejection Calcs'!AS323,IF($B323="3",'Alpha Ejection Calcs'!BP323,IF($B323="4",'Alpha Ejection Calcs'!CN323,-1))))</f>
        <v>-1</v>
      </c>
      <c r="K323">
        <f>IF($B323="1",'Alpha Ejection Calcs'!W323,IF('Alpha Ejection Compiler'!$B323="2",'Alpha Ejection Calcs'!AT323,IF($B323="3",'Alpha Ejection Calcs'!BQ323,IF($B323="4",'Alpha Ejection Calcs'!CO323,-1))))</f>
        <v>-1</v>
      </c>
      <c r="N323" s="459">
        <f t="shared" si="17"/>
        <v>-4.6500000000000006E-12</v>
      </c>
      <c r="O323">
        <f>IF($B323="1",'Alpha Ejection Calcs'!Y323,IF('Alpha Ejection Compiler'!$B323="2",'Alpha Ejection Calcs'!AV323,IF($B323="3",'Alpha Ejection Calcs'!BS323,IF($B323="4",'Alpha Ejection Calcs'!CQ323,-1))))</f>
        <v>-1</v>
      </c>
      <c r="P323">
        <f>IF($B323="1",'Alpha Ejection Calcs'!Z323,IF('Alpha Ejection Compiler'!$B323="2",'Alpha Ejection Calcs'!AW323,IF($B323="3",'Alpha Ejection Calcs'!BT323,IF($B323="4",'Alpha Ejection Calcs'!CR323,-1))))</f>
        <v>-1</v>
      </c>
      <c r="Q323">
        <f>IF($B323="1",'Alpha Ejection Calcs'!AA323,IF('Alpha Ejection Compiler'!$B323="2",'Alpha Ejection Calcs'!AX323,IF($B323="3",'Alpha Ejection Calcs'!BU323,IF($B323="4",'Alpha Ejection Calcs'!CS323,-1))))</f>
        <v>-1</v>
      </c>
      <c r="R323">
        <f>IF($B323="1",'Alpha Ejection Calcs'!AB323,IF('Alpha Ejection Compiler'!$B323="2",'Alpha Ejection Calcs'!AY323,IF($B323="3",'Alpha Ejection Calcs'!BV323,IF($B323="4",'Alpha Ejection Calcs'!CT323,-1))))</f>
        <v>-1</v>
      </c>
      <c r="U323" s="459">
        <f t="shared" si="18"/>
        <v>-3.5299999999999997E-12</v>
      </c>
      <c r="V323">
        <f>IF($B323="1",'Alpha Ejection Calcs'!AD323,IF('Alpha Ejection Compiler'!$B323="2",'Alpha Ejection Calcs'!BA323,IF($B323="3",'Alpha Ejection Calcs'!BX323,IF($B323="4",'Alpha Ejection Calcs'!CV323,-1))))</f>
        <v>-1</v>
      </c>
      <c r="W323">
        <f>IF($B323="1",'Alpha Ejection Calcs'!AE323,IF('Alpha Ejection Compiler'!$B323="2",'Alpha Ejection Calcs'!BB323,IF($B323="3",'Alpha Ejection Calcs'!BY323,IF($B323="4",'Alpha Ejection Calcs'!CW323,-1))))</f>
        <v>-1</v>
      </c>
      <c r="X323">
        <f>IF($B323="1",'Alpha Ejection Calcs'!AF323,IF('Alpha Ejection Compiler'!$B323="2",'Alpha Ejection Calcs'!BC323,IF($B323="3",'Alpha Ejection Calcs'!BZ323,IF($B323="4",'Alpha Ejection Calcs'!CX323,-1))))</f>
        <v>-1</v>
      </c>
      <c r="Y323">
        <f>IF($B323="1",'Alpha Ejection Calcs'!AG323,IF('Alpha Ejection Compiler'!$B323="2",'Alpha Ejection Calcs'!BD323,IF($B323="3",'Alpha Ejection Calcs'!CA323,IF($B323="4",'Alpha Ejection Calcs'!CY323,-1))))</f>
        <v>-1</v>
      </c>
      <c r="AB323" s="459">
        <f t="shared" si="19"/>
        <v>-4.2499999999999999E-12</v>
      </c>
      <c r="AC323">
        <f>IF($B323="1",'Alpha Ejection Calcs'!AI323,IF('Alpha Ejection Compiler'!$B323="2",'Alpha Ejection Calcs'!BF323,IF($B323="3",'Alpha Ejection Calcs'!CC323,IF($B323="4",'Alpha Ejection Calcs'!DA323,-1))))</f>
        <v>-1</v>
      </c>
      <c r="AD323">
        <f>IF($B323="1",'Alpha Ejection Calcs'!AJ323,IF('Alpha Ejection Compiler'!$B323="2",'Alpha Ejection Calcs'!BG323,IF($B323="3",'Alpha Ejection Calcs'!CD323,IF($B323="4",'Alpha Ejection Calcs'!DB323,-1))))</f>
        <v>-1</v>
      </c>
      <c r="AE323">
        <f>IF($B323="1",'Alpha Ejection Calcs'!AK323,IF('Alpha Ejection Compiler'!$B323="2",'Alpha Ejection Calcs'!BH323,IF($B323="3",'Alpha Ejection Calcs'!CE323,IF($B323="4",'Alpha Ejection Calcs'!DC323,-1))))</f>
        <v>-1</v>
      </c>
      <c r="AF323">
        <f>IF($B323="1",'Alpha Ejection Calcs'!AL323,IF('Alpha Ejection Compiler'!$B323="2",'Alpha Ejection Calcs'!BI323,IF($B323="3",'Alpha Ejection Calcs'!CF323,IF($B323="4",'Alpha Ejection Calcs'!DD323,-1))))</f>
        <v>-1</v>
      </c>
    </row>
    <row r="324" spans="1:32">
      <c r="A324">
        <f>'Picking Information'!E327</f>
        <v>0</v>
      </c>
      <c r="B324" s="457">
        <f>'Picking Information'!B327</f>
        <v>0</v>
      </c>
      <c r="C324" s="457"/>
      <c r="D324">
        <f>IF($B324="1",'Alpha Ejection Calcs'!M324,IF('Alpha Ejection Compiler'!$B324="2",'Alpha Ejection Calcs'!AO324,IF($B324="3",'Alpha Ejection Calcs'!BM324,IF($B324="4",'Alpha Ejection Calcs'!CJ324,-1))))</f>
        <v>-1</v>
      </c>
      <c r="E324">
        <f>IF($B324="1",'Alpha Ejection Calcs'!S324,IF('Alpha Ejection Compiler'!$B324="2",'Alpha Ejection Calcs'!AP324,IF($B324="3",'Alpha Ejection Calcs'!BK324,IF($B324="4",'Alpha Ejection Calcs'!CH324,-1))))</f>
        <v>-1</v>
      </c>
      <c r="F324"/>
      <c r="G324" s="459">
        <f t="shared" si="16"/>
        <v>-3.2000000000000001E-12</v>
      </c>
      <c r="H324">
        <f>IF($B324="1",'Alpha Ejection Calcs'!T324,IF('Alpha Ejection Compiler'!$B324="2",'Alpha Ejection Calcs'!AQ324,IF($B324="3",'Alpha Ejection Calcs'!BN324,IF($B324="4",'Alpha Ejection Calcs'!CL324,-1))))</f>
        <v>-1</v>
      </c>
      <c r="I324">
        <f>IF($B324="1",'Alpha Ejection Calcs'!U324,IF('Alpha Ejection Compiler'!$B324="2",'Alpha Ejection Calcs'!AR324,IF($B324="3",'Alpha Ejection Calcs'!BO324,IF($B324="4",'Alpha Ejection Calcs'!CM324,-1))))</f>
        <v>-1</v>
      </c>
      <c r="J324">
        <f>IF($B324="1",'Alpha Ejection Calcs'!V324,IF('Alpha Ejection Compiler'!$B324="2",'Alpha Ejection Calcs'!AS324,IF($B324="3",'Alpha Ejection Calcs'!BP324,IF($B324="4",'Alpha Ejection Calcs'!CN324,-1))))</f>
        <v>-1</v>
      </c>
      <c r="K324">
        <f>IF($B324="1",'Alpha Ejection Calcs'!W324,IF('Alpha Ejection Compiler'!$B324="2",'Alpha Ejection Calcs'!AT324,IF($B324="3",'Alpha Ejection Calcs'!BQ324,IF($B324="4",'Alpha Ejection Calcs'!CO324,-1))))</f>
        <v>-1</v>
      </c>
      <c r="N324" s="459">
        <f t="shared" si="17"/>
        <v>-4.6500000000000006E-12</v>
      </c>
      <c r="O324">
        <f>IF($B324="1",'Alpha Ejection Calcs'!Y324,IF('Alpha Ejection Compiler'!$B324="2",'Alpha Ejection Calcs'!AV324,IF($B324="3",'Alpha Ejection Calcs'!BS324,IF($B324="4",'Alpha Ejection Calcs'!CQ324,-1))))</f>
        <v>-1</v>
      </c>
      <c r="P324">
        <f>IF($B324="1",'Alpha Ejection Calcs'!Z324,IF('Alpha Ejection Compiler'!$B324="2",'Alpha Ejection Calcs'!AW324,IF($B324="3",'Alpha Ejection Calcs'!BT324,IF($B324="4",'Alpha Ejection Calcs'!CR324,-1))))</f>
        <v>-1</v>
      </c>
      <c r="Q324">
        <f>IF($B324="1",'Alpha Ejection Calcs'!AA324,IF('Alpha Ejection Compiler'!$B324="2",'Alpha Ejection Calcs'!AX324,IF($B324="3",'Alpha Ejection Calcs'!BU324,IF($B324="4",'Alpha Ejection Calcs'!CS324,-1))))</f>
        <v>-1</v>
      </c>
      <c r="R324">
        <f>IF($B324="1",'Alpha Ejection Calcs'!AB324,IF('Alpha Ejection Compiler'!$B324="2",'Alpha Ejection Calcs'!AY324,IF($B324="3",'Alpha Ejection Calcs'!BV324,IF($B324="4",'Alpha Ejection Calcs'!CT324,-1))))</f>
        <v>-1</v>
      </c>
      <c r="U324" s="459">
        <f t="shared" si="18"/>
        <v>-3.5299999999999997E-12</v>
      </c>
      <c r="V324">
        <f>IF($B324="1",'Alpha Ejection Calcs'!AD324,IF('Alpha Ejection Compiler'!$B324="2",'Alpha Ejection Calcs'!BA324,IF($B324="3",'Alpha Ejection Calcs'!BX324,IF($B324="4",'Alpha Ejection Calcs'!CV324,-1))))</f>
        <v>-1</v>
      </c>
      <c r="W324">
        <f>IF($B324="1",'Alpha Ejection Calcs'!AE324,IF('Alpha Ejection Compiler'!$B324="2",'Alpha Ejection Calcs'!BB324,IF($B324="3",'Alpha Ejection Calcs'!BY324,IF($B324="4",'Alpha Ejection Calcs'!CW324,-1))))</f>
        <v>-1</v>
      </c>
      <c r="X324">
        <f>IF($B324="1",'Alpha Ejection Calcs'!AF324,IF('Alpha Ejection Compiler'!$B324="2",'Alpha Ejection Calcs'!BC324,IF($B324="3",'Alpha Ejection Calcs'!BZ324,IF($B324="4",'Alpha Ejection Calcs'!CX324,-1))))</f>
        <v>-1</v>
      </c>
      <c r="Y324">
        <f>IF($B324="1",'Alpha Ejection Calcs'!AG324,IF('Alpha Ejection Compiler'!$B324="2",'Alpha Ejection Calcs'!BD324,IF($B324="3",'Alpha Ejection Calcs'!CA324,IF($B324="4",'Alpha Ejection Calcs'!CY324,-1))))</f>
        <v>-1</v>
      </c>
      <c r="AB324" s="459">
        <f t="shared" si="19"/>
        <v>-4.2499999999999999E-12</v>
      </c>
      <c r="AC324">
        <f>IF($B324="1",'Alpha Ejection Calcs'!AI324,IF('Alpha Ejection Compiler'!$B324="2",'Alpha Ejection Calcs'!BF324,IF($B324="3",'Alpha Ejection Calcs'!CC324,IF($B324="4",'Alpha Ejection Calcs'!DA324,-1))))</f>
        <v>-1</v>
      </c>
      <c r="AD324">
        <f>IF($B324="1",'Alpha Ejection Calcs'!AJ324,IF('Alpha Ejection Compiler'!$B324="2",'Alpha Ejection Calcs'!BG324,IF($B324="3",'Alpha Ejection Calcs'!CD324,IF($B324="4",'Alpha Ejection Calcs'!DB324,-1))))</f>
        <v>-1</v>
      </c>
      <c r="AE324">
        <f>IF($B324="1",'Alpha Ejection Calcs'!AK324,IF('Alpha Ejection Compiler'!$B324="2",'Alpha Ejection Calcs'!BH324,IF($B324="3",'Alpha Ejection Calcs'!CE324,IF($B324="4",'Alpha Ejection Calcs'!DC324,-1))))</f>
        <v>-1</v>
      </c>
      <c r="AF324">
        <f>IF($B324="1",'Alpha Ejection Calcs'!AL324,IF('Alpha Ejection Compiler'!$B324="2",'Alpha Ejection Calcs'!BI324,IF($B324="3",'Alpha Ejection Calcs'!CF324,IF($B324="4",'Alpha Ejection Calcs'!DD324,-1))))</f>
        <v>-1</v>
      </c>
    </row>
    <row r="325" spans="1:32">
      <c r="A325">
        <f>'Picking Information'!E328</f>
        <v>0</v>
      </c>
      <c r="B325" s="457">
        <f>'Picking Information'!B328</f>
        <v>0</v>
      </c>
      <c r="C325" s="457"/>
      <c r="D325">
        <f>IF($B325="1",'Alpha Ejection Calcs'!M325,IF('Alpha Ejection Compiler'!$B325="2",'Alpha Ejection Calcs'!AO325,IF($B325="3",'Alpha Ejection Calcs'!BM325,IF($B325="4",'Alpha Ejection Calcs'!CJ325,-1))))</f>
        <v>-1</v>
      </c>
      <c r="E325">
        <f>IF($B325="1",'Alpha Ejection Calcs'!S325,IF('Alpha Ejection Compiler'!$B325="2",'Alpha Ejection Calcs'!AP325,IF($B325="3",'Alpha Ejection Calcs'!BK325,IF($B325="4",'Alpha Ejection Calcs'!CH325,-1))))</f>
        <v>-1</v>
      </c>
      <c r="F325"/>
      <c r="G325" s="459">
        <f t="shared" si="16"/>
        <v>-3.2000000000000001E-12</v>
      </c>
      <c r="H325">
        <f>IF($B325="1",'Alpha Ejection Calcs'!T325,IF('Alpha Ejection Compiler'!$B325="2",'Alpha Ejection Calcs'!AQ325,IF($B325="3",'Alpha Ejection Calcs'!BN325,IF($B325="4",'Alpha Ejection Calcs'!CL325,-1))))</f>
        <v>-1</v>
      </c>
      <c r="I325">
        <f>IF($B325="1",'Alpha Ejection Calcs'!U325,IF('Alpha Ejection Compiler'!$B325="2",'Alpha Ejection Calcs'!AR325,IF($B325="3",'Alpha Ejection Calcs'!BO325,IF($B325="4",'Alpha Ejection Calcs'!CM325,-1))))</f>
        <v>-1</v>
      </c>
      <c r="J325">
        <f>IF($B325="1",'Alpha Ejection Calcs'!V325,IF('Alpha Ejection Compiler'!$B325="2",'Alpha Ejection Calcs'!AS325,IF($B325="3",'Alpha Ejection Calcs'!BP325,IF($B325="4",'Alpha Ejection Calcs'!CN325,-1))))</f>
        <v>-1</v>
      </c>
      <c r="K325">
        <f>IF($B325="1",'Alpha Ejection Calcs'!W325,IF('Alpha Ejection Compiler'!$B325="2",'Alpha Ejection Calcs'!AT325,IF($B325="3",'Alpha Ejection Calcs'!BQ325,IF($B325="4",'Alpha Ejection Calcs'!CO325,-1))))</f>
        <v>-1</v>
      </c>
      <c r="N325" s="459">
        <f t="shared" si="17"/>
        <v>-4.6500000000000006E-12</v>
      </c>
      <c r="O325">
        <f>IF($B325="1",'Alpha Ejection Calcs'!Y325,IF('Alpha Ejection Compiler'!$B325="2",'Alpha Ejection Calcs'!AV325,IF($B325="3",'Alpha Ejection Calcs'!BS325,IF($B325="4",'Alpha Ejection Calcs'!CQ325,-1))))</f>
        <v>-1</v>
      </c>
      <c r="P325">
        <f>IF($B325="1",'Alpha Ejection Calcs'!Z325,IF('Alpha Ejection Compiler'!$B325="2",'Alpha Ejection Calcs'!AW325,IF($B325="3",'Alpha Ejection Calcs'!BT325,IF($B325="4",'Alpha Ejection Calcs'!CR325,-1))))</f>
        <v>-1</v>
      </c>
      <c r="Q325">
        <f>IF($B325="1",'Alpha Ejection Calcs'!AA325,IF('Alpha Ejection Compiler'!$B325="2",'Alpha Ejection Calcs'!AX325,IF($B325="3",'Alpha Ejection Calcs'!BU325,IF($B325="4",'Alpha Ejection Calcs'!CS325,-1))))</f>
        <v>-1</v>
      </c>
      <c r="R325">
        <f>IF($B325="1",'Alpha Ejection Calcs'!AB325,IF('Alpha Ejection Compiler'!$B325="2",'Alpha Ejection Calcs'!AY325,IF($B325="3",'Alpha Ejection Calcs'!BV325,IF($B325="4",'Alpha Ejection Calcs'!CT325,-1))))</f>
        <v>-1</v>
      </c>
      <c r="U325" s="459">
        <f t="shared" si="18"/>
        <v>-3.5299999999999997E-12</v>
      </c>
      <c r="V325">
        <f>IF($B325="1",'Alpha Ejection Calcs'!AD325,IF('Alpha Ejection Compiler'!$B325="2",'Alpha Ejection Calcs'!BA325,IF($B325="3",'Alpha Ejection Calcs'!BX325,IF($B325="4",'Alpha Ejection Calcs'!CV325,-1))))</f>
        <v>-1</v>
      </c>
      <c r="W325">
        <f>IF($B325="1",'Alpha Ejection Calcs'!AE325,IF('Alpha Ejection Compiler'!$B325="2",'Alpha Ejection Calcs'!BB325,IF($B325="3",'Alpha Ejection Calcs'!BY325,IF($B325="4",'Alpha Ejection Calcs'!CW325,-1))))</f>
        <v>-1</v>
      </c>
      <c r="X325">
        <f>IF($B325="1",'Alpha Ejection Calcs'!AF325,IF('Alpha Ejection Compiler'!$B325="2",'Alpha Ejection Calcs'!BC325,IF($B325="3",'Alpha Ejection Calcs'!BZ325,IF($B325="4",'Alpha Ejection Calcs'!CX325,-1))))</f>
        <v>-1</v>
      </c>
      <c r="Y325">
        <f>IF($B325="1",'Alpha Ejection Calcs'!AG325,IF('Alpha Ejection Compiler'!$B325="2",'Alpha Ejection Calcs'!BD325,IF($B325="3",'Alpha Ejection Calcs'!CA325,IF($B325="4",'Alpha Ejection Calcs'!CY325,-1))))</f>
        <v>-1</v>
      </c>
      <c r="AB325" s="459">
        <f t="shared" si="19"/>
        <v>-4.2499999999999999E-12</v>
      </c>
      <c r="AC325">
        <f>IF($B325="1",'Alpha Ejection Calcs'!AI325,IF('Alpha Ejection Compiler'!$B325="2",'Alpha Ejection Calcs'!BF325,IF($B325="3",'Alpha Ejection Calcs'!CC325,IF($B325="4",'Alpha Ejection Calcs'!DA325,-1))))</f>
        <v>-1</v>
      </c>
      <c r="AD325">
        <f>IF($B325="1",'Alpha Ejection Calcs'!AJ325,IF('Alpha Ejection Compiler'!$B325="2",'Alpha Ejection Calcs'!BG325,IF($B325="3",'Alpha Ejection Calcs'!CD325,IF($B325="4",'Alpha Ejection Calcs'!DB325,-1))))</f>
        <v>-1</v>
      </c>
      <c r="AE325">
        <f>IF($B325="1",'Alpha Ejection Calcs'!AK325,IF('Alpha Ejection Compiler'!$B325="2",'Alpha Ejection Calcs'!BH325,IF($B325="3",'Alpha Ejection Calcs'!CE325,IF($B325="4",'Alpha Ejection Calcs'!DC325,-1))))</f>
        <v>-1</v>
      </c>
      <c r="AF325">
        <f>IF($B325="1",'Alpha Ejection Calcs'!AL325,IF('Alpha Ejection Compiler'!$B325="2",'Alpha Ejection Calcs'!BI325,IF($B325="3",'Alpha Ejection Calcs'!CF325,IF($B325="4",'Alpha Ejection Calcs'!DD325,-1))))</f>
        <v>-1</v>
      </c>
    </row>
    <row r="326" spans="1:32">
      <c r="A326">
        <f>'Picking Information'!E329</f>
        <v>0</v>
      </c>
      <c r="B326" s="457">
        <f>'Picking Information'!B329</f>
        <v>0</v>
      </c>
      <c r="C326" s="457"/>
      <c r="D326">
        <f>IF($B326="1",'Alpha Ejection Calcs'!M326,IF('Alpha Ejection Compiler'!$B326="2",'Alpha Ejection Calcs'!AO326,IF($B326="3",'Alpha Ejection Calcs'!BM326,IF($B326="4",'Alpha Ejection Calcs'!CJ326,-1))))</f>
        <v>-1</v>
      </c>
      <c r="E326">
        <f>IF($B326="1",'Alpha Ejection Calcs'!S326,IF('Alpha Ejection Compiler'!$B326="2",'Alpha Ejection Calcs'!AP326,IF($B326="3",'Alpha Ejection Calcs'!BK326,IF($B326="4",'Alpha Ejection Calcs'!CH326,-1))))</f>
        <v>-1</v>
      </c>
      <c r="F326"/>
      <c r="G326" s="459">
        <f t="shared" si="16"/>
        <v>-3.2000000000000001E-12</v>
      </c>
      <c r="H326">
        <f>IF($B326="1",'Alpha Ejection Calcs'!T326,IF('Alpha Ejection Compiler'!$B326="2",'Alpha Ejection Calcs'!AQ326,IF($B326="3",'Alpha Ejection Calcs'!BN326,IF($B326="4",'Alpha Ejection Calcs'!CL326,-1))))</f>
        <v>-1</v>
      </c>
      <c r="I326">
        <f>IF($B326="1",'Alpha Ejection Calcs'!U326,IF('Alpha Ejection Compiler'!$B326="2",'Alpha Ejection Calcs'!AR326,IF($B326="3",'Alpha Ejection Calcs'!BO326,IF($B326="4",'Alpha Ejection Calcs'!CM326,-1))))</f>
        <v>-1</v>
      </c>
      <c r="J326">
        <f>IF($B326="1",'Alpha Ejection Calcs'!V326,IF('Alpha Ejection Compiler'!$B326="2",'Alpha Ejection Calcs'!AS326,IF($B326="3",'Alpha Ejection Calcs'!BP326,IF($B326="4",'Alpha Ejection Calcs'!CN326,-1))))</f>
        <v>-1</v>
      </c>
      <c r="K326">
        <f>IF($B326="1",'Alpha Ejection Calcs'!W326,IF('Alpha Ejection Compiler'!$B326="2",'Alpha Ejection Calcs'!AT326,IF($B326="3",'Alpha Ejection Calcs'!BQ326,IF($B326="4",'Alpha Ejection Calcs'!CO326,-1))))</f>
        <v>-1</v>
      </c>
      <c r="N326" s="459">
        <f t="shared" si="17"/>
        <v>-4.6500000000000006E-12</v>
      </c>
      <c r="O326">
        <f>IF($B326="1",'Alpha Ejection Calcs'!Y326,IF('Alpha Ejection Compiler'!$B326="2",'Alpha Ejection Calcs'!AV326,IF($B326="3",'Alpha Ejection Calcs'!BS326,IF($B326="4",'Alpha Ejection Calcs'!CQ326,-1))))</f>
        <v>-1</v>
      </c>
      <c r="P326">
        <f>IF($B326="1",'Alpha Ejection Calcs'!Z326,IF('Alpha Ejection Compiler'!$B326="2",'Alpha Ejection Calcs'!AW326,IF($B326="3",'Alpha Ejection Calcs'!BT326,IF($B326="4",'Alpha Ejection Calcs'!CR326,-1))))</f>
        <v>-1</v>
      </c>
      <c r="Q326">
        <f>IF($B326="1",'Alpha Ejection Calcs'!AA326,IF('Alpha Ejection Compiler'!$B326="2",'Alpha Ejection Calcs'!AX326,IF($B326="3",'Alpha Ejection Calcs'!BU326,IF($B326="4",'Alpha Ejection Calcs'!CS326,-1))))</f>
        <v>-1</v>
      </c>
      <c r="R326">
        <f>IF($B326="1",'Alpha Ejection Calcs'!AB326,IF('Alpha Ejection Compiler'!$B326="2",'Alpha Ejection Calcs'!AY326,IF($B326="3",'Alpha Ejection Calcs'!BV326,IF($B326="4",'Alpha Ejection Calcs'!CT326,-1))))</f>
        <v>-1</v>
      </c>
      <c r="U326" s="459">
        <f t="shared" si="18"/>
        <v>-3.5299999999999997E-12</v>
      </c>
      <c r="V326">
        <f>IF($B326="1",'Alpha Ejection Calcs'!AD326,IF('Alpha Ejection Compiler'!$B326="2",'Alpha Ejection Calcs'!BA326,IF($B326="3",'Alpha Ejection Calcs'!BX326,IF($B326="4",'Alpha Ejection Calcs'!CV326,-1))))</f>
        <v>-1</v>
      </c>
      <c r="W326">
        <f>IF($B326="1",'Alpha Ejection Calcs'!AE326,IF('Alpha Ejection Compiler'!$B326="2",'Alpha Ejection Calcs'!BB326,IF($B326="3",'Alpha Ejection Calcs'!BY326,IF($B326="4",'Alpha Ejection Calcs'!CW326,-1))))</f>
        <v>-1</v>
      </c>
      <c r="X326">
        <f>IF($B326="1",'Alpha Ejection Calcs'!AF326,IF('Alpha Ejection Compiler'!$B326="2",'Alpha Ejection Calcs'!BC326,IF($B326="3",'Alpha Ejection Calcs'!BZ326,IF($B326="4",'Alpha Ejection Calcs'!CX326,-1))))</f>
        <v>-1</v>
      </c>
      <c r="Y326">
        <f>IF($B326="1",'Alpha Ejection Calcs'!AG326,IF('Alpha Ejection Compiler'!$B326="2",'Alpha Ejection Calcs'!BD326,IF($B326="3",'Alpha Ejection Calcs'!CA326,IF($B326="4",'Alpha Ejection Calcs'!CY326,-1))))</f>
        <v>-1</v>
      </c>
      <c r="AB326" s="459">
        <f t="shared" si="19"/>
        <v>-4.2499999999999999E-12</v>
      </c>
      <c r="AC326">
        <f>IF($B326="1",'Alpha Ejection Calcs'!AI326,IF('Alpha Ejection Compiler'!$B326="2",'Alpha Ejection Calcs'!BF326,IF($B326="3",'Alpha Ejection Calcs'!CC326,IF($B326="4",'Alpha Ejection Calcs'!DA326,-1))))</f>
        <v>-1</v>
      </c>
      <c r="AD326">
        <f>IF($B326="1",'Alpha Ejection Calcs'!AJ326,IF('Alpha Ejection Compiler'!$B326="2",'Alpha Ejection Calcs'!BG326,IF($B326="3",'Alpha Ejection Calcs'!CD326,IF($B326="4",'Alpha Ejection Calcs'!DB326,-1))))</f>
        <v>-1</v>
      </c>
      <c r="AE326">
        <f>IF($B326="1",'Alpha Ejection Calcs'!AK326,IF('Alpha Ejection Compiler'!$B326="2",'Alpha Ejection Calcs'!BH326,IF($B326="3",'Alpha Ejection Calcs'!CE326,IF($B326="4",'Alpha Ejection Calcs'!DC326,-1))))</f>
        <v>-1</v>
      </c>
      <c r="AF326">
        <f>IF($B326="1",'Alpha Ejection Calcs'!AL326,IF('Alpha Ejection Compiler'!$B326="2",'Alpha Ejection Calcs'!BI326,IF($B326="3",'Alpha Ejection Calcs'!CF326,IF($B326="4",'Alpha Ejection Calcs'!DD326,-1))))</f>
        <v>-1</v>
      </c>
    </row>
    <row r="327" spans="1:32">
      <c r="A327">
        <f>'Picking Information'!E330</f>
        <v>0</v>
      </c>
      <c r="B327" s="457">
        <f>'Picking Information'!B330</f>
        <v>0</v>
      </c>
      <c r="C327" s="457"/>
      <c r="D327">
        <f>IF($B327="1",'Alpha Ejection Calcs'!M327,IF('Alpha Ejection Compiler'!$B327="2",'Alpha Ejection Calcs'!AO327,IF($B327="3",'Alpha Ejection Calcs'!BM327,IF($B327="4",'Alpha Ejection Calcs'!CJ327,-1))))</f>
        <v>-1</v>
      </c>
      <c r="E327">
        <f>IF($B327="1",'Alpha Ejection Calcs'!S327,IF('Alpha Ejection Compiler'!$B327="2",'Alpha Ejection Calcs'!AP327,IF($B327="3",'Alpha Ejection Calcs'!BK327,IF($B327="4",'Alpha Ejection Calcs'!CH327,-1))))</f>
        <v>-1</v>
      </c>
      <c r="F327"/>
      <c r="G327" s="459">
        <f t="shared" si="16"/>
        <v>-3.2000000000000001E-12</v>
      </c>
      <c r="H327">
        <f>IF($B327="1",'Alpha Ejection Calcs'!T327,IF('Alpha Ejection Compiler'!$B327="2",'Alpha Ejection Calcs'!AQ327,IF($B327="3",'Alpha Ejection Calcs'!BN327,IF($B327="4",'Alpha Ejection Calcs'!CL327,-1))))</f>
        <v>-1</v>
      </c>
      <c r="I327">
        <f>IF($B327="1",'Alpha Ejection Calcs'!U327,IF('Alpha Ejection Compiler'!$B327="2",'Alpha Ejection Calcs'!AR327,IF($B327="3",'Alpha Ejection Calcs'!BO327,IF($B327="4",'Alpha Ejection Calcs'!CM327,-1))))</f>
        <v>-1</v>
      </c>
      <c r="J327">
        <f>IF($B327="1",'Alpha Ejection Calcs'!V327,IF('Alpha Ejection Compiler'!$B327="2",'Alpha Ejection Calcs'!AS327,IF($B327="3",'Alpha Ejection Calcs'!BP327,IF($B327="4",'Alpha Ejection Calcs'!CN327,-1))))</f>
        <v>-1</v>
      </c>
      <c r="K327">
        <f>IF($B327="1",'Alpha Ejection Calcs'!W327,IF('Alpha Ejection Compiler'!$B327="2",'Alpha Ejection Calcs'!AT327,IF($B327="3",'Alpha Ejection Calcs'!BQ327,IF($B327="4",'Alpha Ejection Calcs'!CO327,-1))))</f>
        <v>-1</v>
      </c>
      <c r="N327" s="459">
        <f t="shared" si="17"/>
        <v>-4.6500000000000006E-12</v>
      </c>
      <c r="O327">
        <f>IF($B327="1",'Alpha Ejection Calcs'!Y327,IF('Alpha Ejection Compiler'!$B327="2",'Alpha Ejection Calcs'!AV327,IF($B327="3",'Alpha Ejection Calcs'!BS327,IF($B327="4",'Alpha Ejection Calcs'!CQ327,-1))))</f>
        <v>-1</v>
      </c>
      <c r="P327">
        <f>IF($B327="1",'Alpha Ejection Calcs'!Z327,IF('Alpha Ejection Compiler'!$B327="2",'Alpha Ejection Calcs'!AW327,IF($B327="3",'Alpha Ejection Calcs'!BT327,IF($B327="4",'Alpha Ejection Calcs'!CR327,-1))))</f>
        <v>-1</v>
      </c>
      <c r="Q327">
        <f>IF($B327="1",'Alpha Ejection Calcs'!AA327,IF('Alpha Ejection Compiler'!$B327="2",'Alpha Ejection Calcs'!AX327,IF($B327="3",'Alpha Ejection Calcs'!BU327,IF($B327="4",'Alpha Ejection Calcs'!CS327,-1))))</f>
        <v>-1</v>
      </c>
      <c r="R327">
        <f>IF($B327="1",'Alpha Ejection Calcs'!AB327,IF('Alpha Ejection Compiler'!$B327="2",'Alpha Ejection Calcs'!AY327,IF($B327="3",'Alpha Ejection Calcs'!BV327,IF($B327="4",'Alpha Ejection Calcs'!CT327,-1))))</f>
        <v>-1</v>
      </c>
      <c r="U327" s="459">
        <f t="shared" si="18"/>
        <v>-3.5299999999999997E-12</v>
      </c>
      <c r="V327">
        <f>IF($B327="1",'Alpha Ejection Calcs'!AD327,IF('Alpha Ejection Compiler'!$B327="2",'Alpha Ejection Calcs'!BA327,IF($B327="3",'Alpha Ejection Calcs'!BX327,IF($B327="4",'Alpha Ejection Calcs'!CV327,-1))))</f>
        <v>-1</v>
      </c>
      <c r="W327">
        <f>IF($B327="1",'Alpha Ejection Calcs'!AE327,IF('Alpha Ejection Compiler'!$B327="2",'Alpha Ejection Calcs'!BB327,IF($B327="3",'Alpha Ejection Calcs'!BY327,IF($B327="4",'Alpha Ejection Calcs'!CW327,-1))))</f>
        <v>-1</v>
      </c>
      <c r="X327">
        <f>IF($B327="1",'Alpha Ejection Calcs'!AF327,IF('Alpha Ejection Compiler'!$B327="2",'Alpha Ejection Calcs'!BC327,IF($B327="3",'Alpha Ejection Calcs'!BZ327,IF($B327="4",'Alpha Ejection Calcs'!CX327,-1))))</f>
        <v>-1</v>
      </c>
      <c r="Y327">
        <f>IF($B327="1",'Alpha Ejection Calcs'!AG327,IF('Alpha Ejection Compiler'!$B327="2",'Alpha Ejection Calcs'!BD327,IF($B327="3",'Alpha Ejection Calcs'!CA327,IF($B327="4",'Alpha Ejection Calcs'!CY327,-1))))</f>
        <v>-1</v>
      </c>
      <c r="AB327" s="459">
        <f t="shared" si="19"/>
        <v>-4.2499999999999999E-12</v>
      </c>
      <c r="AC327">
        <f>IF($B327="1",'Alpha Ejection Calcs'!AI327,IF('Alpha Ejection Compiler'!$B327="2",'Alpha Ejection Calcs'!BF327,IF($B327="3",'Alpha Ejection Calcs'!CC327,IF($B327="4",'Alpha Ejection Calcs'!DA327,-1))))</f>
        <v>-1</v>
      </c>
      <c r="AD327">
        <f>IF($B327="1",'Alpha Ejection Calcs'!AJ327,IF('Alpha Ejection Compiler'!$B327="2",'Alpha Ejection Calcs'!BG327,IF($B327="3",'Alpha Ejection Calcs'!CD327,IF($B327="4",'Alpha Ejection Calcs'!DB327,-1))))</f>
        <v>-1</v>
      </c>
      <c r="AE327">
        <f>IF($B327="1",'Alpha Ejection Calcs'!AK327,IF('Alpha Ejection Compiler'!$B327="2",'Alpha Ejection Calcs'!BH327,IF($B327="3",'Alpha Ejection Calcs'!CE327,IF($B327="4",'Alpha Ejection Calcs'!DC327,-1))))</f>
        <v>-1</v>
      </c>
      <c r="AF327">
        <f>IF($B327="1",'Alpha Ejection Calcs'!AL327,IF('Alpha Ejection Compiler'!$B327="2",'Alpha Ejection Calcs'!BI327,IF($B327="3",'Alpha Ejection Calcs'!CF327,IF($B327="4",'Alpha Ejection Calcs'!DD327,-1))))</f>
        <v>-1</v>
      </c>
    </row>
    <row r="328" spans="1:32">
      <c r="A328">
        <f>'Picking Information'!E331</f>
        <v>0</v>
      </c>
      <c r="B328" s="457">
        <f>'Picking Information'!B331</f>
        <v>0</v>
      </c>
      <c r="C328" s="457"/>
      <c r="D328">
        <f>IF($B328="1",'Alpha Ejection Calcs'!M328,IF('Alpha Ejection Compiler'!$B328="2",'Alpha Ejection Calcs'!AO328,IF($B328="3",'Alpha Ejection Calcs'!BM328,IF($B328="4",'Alpha Ejection Calcs'!CJ328,-1))))</f>
        <v>-1</v>
      </c>
      <c r="E328">
        <f>IF($B328="1",'Alpha Ejection Calcs'!S328,IF('Alpha Ejection Compiler'!$B328="2",'Alpha Ejection Calcs'!AP328,IF($B328="3",'Alpha Ejection Calcs'!BK328,IF($B328="4",'Alpha Ejection Calcs'!CH328,-1))))</f>
        <v>-1</v>
      </c>
      <c r="F328"/>
      <c r="G328" s="459">
        <f t="shared" si="16"/>
        <v>-3.2000000000000001E-12</v>
      </c>
      <c r="H328">
        <f>IF($B328="1",'Alpha Ejection Calcs'!T328,IF('Alpha Ejection Compiler'!$B328="2",'Alpha Ejection Calcs'!AQ328,IF($B328="3",'Alpha Ejection Calcs'!BN328,IF($B328="4",'Alpha Ejection Calcs'!CL328,-1))))</f>
        <v>-1</v>
      </c>
      <c r="I328">
        <f>IF($B328="1",'Alpha Ejection Calcs'!U328,IF('Alpha Ejection Compiler'!$B328="2",'Alpha Ejection Calcs'!AR328,IF($B328="3",'Alpha Ejection Calcs'!BO328,IF($B328="4",'Alpha Ejection Calcs'!CM328,-1))))</f>
        <v>-1</v>
      </c>
      <c r="J328">
        <f>IF($B328="1",'Alpha Ejection Calcs'!V328,IF('Alpha Ejection Compiler'!$B328="2",'Alpha Ejection Calcs'!AS328,IF($B328="3",'Alpha Ejection Calcs'!BP328,IF($B328="4",'Alpha Ejection Calcs'!CN328,-1))))</f>
        <v>-1</v>
      </c>
      <c r="K328">
        <f>IF($B328="1",'Alpha Ejection Calcs'!W328,IF('Alpha Ejection Compiler'!$B328="2",'Alpha Ejection Calcs'!AT328,IF($B328="3",'Alpha Ejection Calcs'!BQ328,IF($B328="4",'Alpha Ejection Calcs'!CO328,-1))))</f>
        <v>-1</v>
      </c>
      <c r="N328" s="459">
        <f t="shared" si="17"/>
        <v>-4.6500000000000006E-12</v>
      </c>
      <c r="O328">
        <f>IF($B328="1",'Alpha Ejection Calcs'!Y328,IF('Alpha Ejection Compiler'!$B328="2",'Alpha Ejection Calcs'!AV328,IF($B328="3",'Alpha Ejection Calcs'!BS328,IF($B328="4",'Alpha Ejection Calcs'!CQ328,-1))))</f>
        <v>-1</v>
      </c>
      <c r="P328">
        <f>IF($B328="1",'Alpha Ejection Calcs'!Z328,IF('Alpha Ejection Compiler'!$B328="2",'Alpha Ejection Calcs'!AW328,IF($B328="3",'Alpha Ejection Calcs'!BT328,IF($B328="4",'Alpha Ejection Calcs'!CR328,-1))))</f>
        <v>-1</v>
      </c>
      <c r="Q328">
        <f>IF($B328="1",'Alpha Ejection Calcs'!AA328,IF('Alpha Ejection Compiler'!$B328="2",'Alpha Ejection Calcs'!AX328,IF($B328="3",'Alpha Ejection Calcs'!BU328,IF($B328="4",'Alpha Ejection Calcs'!CS328,-1))))</f>
        <v>-1</v>
      </c>
      <c r="R328">
        <f>IF($B328="1",'Alpha Ejection Calcs'!AB328,IF('Alpha Ejection Compiler'!$B328="2",'Alpha Ejection Calcs'!AY328,IF($B328="3",'Alpha Ejection Calcs'!BV328,IF($B328="4",'Alpha Ejection Calcs'!CT328,-1))))</f>
        <v>-1</v>
      </c>
      <c r="U328" s="459">
        <f t="shared" si="18"/>
        <v>-3.5299999999999997E-12</v>
      </c>
      <c r="V328">
        <f>IF($B328="1",'Alpha Ejection Calcs'!AD328,IF('Alpha Ejection Compiler'!$B328="2",'Alpha Ejection Calcs'!BA328,IF($B328="3",'Alpha Ejection Calcs'!BX328,IF($B328="4",'Alpha Ejection Calcs'!CV328,-1))))</f>
        <v>-1</v>
      </c>
      <c r="W328">
        <f>IF($B328="1",'Alpha Ejection Calcs'!AE328,IF('Alpha Ejection Compiler'!$B328="2",'Alpha Ejection Calcs'!BB328,IF($B328="3",'Alpha Ejection Calcs'!BY328,IF($B328="4",'Alpha Ejection Calcs'!CW328,-1))))</f>
        <v>-1</v>
      </c>
      <c r="X328">
        <f>IF($B328="1",'Alpha Ejection Calcs'!AF328,IF('Alpha Ejection Compiler'!$B328="2",'Alpha Ejection Calcs'!BC328,IF($B328="3",'Alpha Ejection Calcs'!BZ328,IF($B328="4",'Alpha Ejection Calcs'!CX328,-1))))</f>
        <v>-1</v>
      </c>
      <c r="Y328">
        <f>IF($B328="1",'Alpha Ejection Calcs'!AG328,IF('Alpha Ejection Compiler'!$B328="2",'Alpha Ejection Calcs'!BD328,IF($B328="3",'Alpha Ejection Calcs'!CA328,IF($B328="4",'Alpha Ejection Calcs'!CY328,-1))))</f>
        <v>-1</v>
      </c>
      <c r="AB328" s="459">
        <f t="shared" si="19"/>
        <v>-4.2499999999999999E-12</v>
      </c>
      <c r="AC328">
        <f>IF($B328="1",'Alpha Ejection Calcs'!AI328,IF('Alpha Ejection Compiler'!$B328="2",'Alpha Ejection Calcs'!BF328,IF($B328="3",'Alpha Ejection Calcs'!CC328,IF($B328="4",'Alpha Ejection Calcs'!DA328,-1))))</f>
        <v>-1</v>
      </c>
      <c r="AD328">
        <f>IF($B328="1",'Alpha Ejection Calcs'!AJ328,IF('Alpha Ejection Compiler'!$B328="2",'Alpha Ejection Calcs'!BG328,IF($B328="3",'Alpha Ejection Calcs'!CD328,IF($B328="4",'Alpha Ejection Calcs'!DB328,-1))))</f>
        <v>-1</v>
      </c>
      <c r="AE328">
        <f>IF($B328="1",'Alpha Ejection Calcs'!AK328,IF('Alpha Ejection Compiler'!$B328="2",'Alpha Ejection Calcs'!BH328,IF($B328="3",'Alpha Ejection Calcs'!CE328,IF($B328="4",'Alpha Ejection Calcs'!DC328,-1))))</f>
        <v>-1</v>
      </c>
      <c r="AF328">
        <f>IF($B328="1",'Alpha Ejection Calcs'!AL328,IF('Alpha Ejection Compiler'!$B328="2",'Alpha Ejection Calcs'!BI328,IF($B328="3",'Alpha Ejection Calcs'!CF328,IF($B328="4",'Alpha Ejection Calcs'!DD328,-1))))</f>
        <v>-1</v>
      </c>
    </row>
    <row r="329" spans="1:32">
      <c r="A329">
        <f>'Picking Information'!E332</f>
        <v>0</v>
      </c>
      <c r="B329" s="457">
        <f>'Picking Information'!B332</f>
        <v>0</v>
      </c>
      <c r="C329" s="457"/>
      <c r="D329">
        <f>IF($B329="1",'Alpha Ejection Calcs'!M329,IF('Alpha Ejection Compiler'!$B329="2",'Alpha Ejection Calcs'!AO329,IF($B329="3",'Alpha Ejection Calcs'!BM329,IF($B329="4",'Alpha Ejection Calcs'!CJ329,-1))))</f>
        <v>-1</v>
      </c>
      <c r="E329">
        <f>IF($B329="1",'Alpha Ejection Calcs'!S329,IF('Alpha Ejection Compiler'!$B329="2",'Alpha Ejection Calcs'!AP329,IF($B329="3",'Alpha Ejection Calcs'!BK329,IF($B329="4",'Alpha Ejection Calcs'!CH329,-1))))</f>
        <v>-1</v>
      </c>
      <c r="F329"/>
      <c r="G329" s="459">
        <f t="shared" ref="G329:G363" si="20">G$3*($D329/1000000000000)</f>
        <v>-3.2000000000000001E-12</v>
      </c>
      <c r="H329">
        <f>IF($B329="1",'Alpha Ejection Calcs'!T329,IF('Alpha Ejection Compiler'!$B329="2",'Alpha Ejection Calcs'!AQ329,IF($B329="3",'Alpha Ejection Calcs'!BN329,IF($B329="4",'Alpha Ejection Calcs'!CL329,-1))))</f>
        <v>-1</v>
      </c>
      <c r="I329">
        <f>IF($B329="1",'Alpha Ejection Calcs'!U329,IF('Alpha Ejection Compiler'!$B329="2",'Alpha Ejection Calcs'!AR329,IF($B329="3",'Alpha Ejection Calcs'!BO329,IF($B329="4",'Alpha Ejection Calcs'!CM329,-1))))</f>
        <v>-1</v>
      </c>
      <c r="J329">
        <f>IF($B329="1",'Alpha Ejection Calcs'!V329,IF('Alpha Ejection Compiler'!$B329="2",'Alpha Ejection Calcs'!AS329,IF($B329="3",'Alpha Ejection Calcs'!BP329,IF($B329="4",'Alpha Ejection Calcs'!CN329,-1))))</f>
        <v>-1</v>
      </c>
      <c r="K329">
        <f>IF($B329="1",'Alpha Ejection Calcs'!W329,IF('Alpha Ejection Compiler'!$B329="2",'Alpha Ejection Calcs'!AT329,IF($B329="3",'Alpha Ejection Calcs'!BQ329,IF($B329="4",'Alpha Ejection Calcs'!CO329,-1))))</f>
        <v>-1</v>
      </c>
      <c r="N329" s="459">
        <f t="shared" ref="N329:N363" si="21">N$3*($D329/1000000000000)</f>
        <v>-4.6500000000000006E-12</v>
      </c>
      <c r="O329">
        <f>IF($B329="1",'Alpha Ejection Calcs'!Y329,IF('Alpha Ejection Compiler'!$B329="2",'Alpha Ejection Calcs'!AV329,IF($B329="3",'Alpha Ejection Calcs'!BS329,IF($B329="4",'Alpha Ejection Calcs'!CQ329,-1))))</f>
        <v>-1</v>
      </c>
      <c r="P329">
        <f>IF($B329="1",'Alpha Ejection Calcs'!Z329,IF('Alpha Ejection Compiler'!$B329="2",'Alpha Ejection Calcs'!AW329,IF($B329="3",'Alpha Ejection Calcs'!BT329,IF($B329="4",'Alpha Ejection Calcs'!CR329,-1))))</f>
        <v>-1</v>
      </c>
      <c r="Q329">
        <f>IF($B329="1",'Alpha Ejection Calcs'!AA329,IF('Alpha Ejection Compiler'!$B329="2",'Alpha Ejection Calcs'!AX329,IF($B329="3",'Alpha Ejection Calcs'!BU329,IF($B329="4",'Alpha Ejection Calcs'!CS329,-1))))</f>
        <v>-1</v>
      </c>
      <c r="R329">
        <f>IF($B329="1",'Alpha Ejection Calcs'!AB329,IF('Alpha Ejection Compiler'!$B329="2",'Alpha Ejection Calcs'!AY329,IF($B329="3",'Alpha Ejection Calcs'!BV329,IF($B329="4",'Alpha Ejection Calcs'!CT329,-1))))</f>
        <v>-1</v>
      </c>
      <c r="U329" s="459">
        <f t="shared" ref="U329:U363" si="22">U$3*($D329/1000000000000)</f>
        <v>-3.5299999999999997E-12</v>
      </c>
      <c r="V329">
        <f>IF($B329="1",'Alpha Ejection Calcs'!AD329,IF('Alpha Ejection Compiler'!$B329="2",'Alpha Ejection Calcs'!BA329,IF($B329="3",'Alpha Ejection Calcs'!BX329,IF($B329="4",'Alpha Ejection Calcs'!CV329,-1))))</f>
        <v>-1</v>
      </c>
      <c r="W329">
        <f>IF($B329="1",'Alpha Ejection Calcs'!AE329,IF('Alpha Ejection Compiler'!$B329="2",'Alpha Ejection Calcs'!BB329,IF($B329="3",'Alpha Ejection Calcs'!BY329,IF($B329="4",'Alpha Ejection Calcs'!CW329,-1))))</f>
        <v>-1</v>
      </c>
      <c r="X329">
        <f>IF($B329="1",'Alpha Ejection Calcs'!AF329,IF('Alpha Ejection Compiler'!$B329="2",'Alpha Ejection Calcs'!BC329,IF($B329="3",'Alpha Ejection Calcs'!BZ329,IF($B329="4",'Alpha Ejection Calcs'!CX329,-1))))</f>
        <v>-1</v>
      </c>
      <c r="Y329">
        <f>IF($B329="1",'Alpha Ejection Calcs'!AG329,IF('Alpha Ejection Compiler'!$B329="2",'Alpha Ejection Calcs'!BD329,IF($B329="3",'Alpha Ejection Calcs'!CA329,IF($B329="4",'Alpha Ejection Calcs'!CY329,-1))))</f>
        <v>-1</v>
      </c>
      <c r="AB329" s="459">
        <f t="shared" ref="AB329:AB363" si="23">AB$3*($D329/1000000000000)</f>
        <v>-4.2499999999999999E-12</v>
      </c>
      <c r="AC329">
        <f>IF($B329="1",'Alpha Ejection Calcs'!AI329,IF('Alpha Ejection Compiler'!$B329="2",'Alpha Ejection Calcs'!BF329,IF($B329="3",'Alpha Ejection Calcs'!CC329,IF($B329="4",'Alpha Ejection Calcs'!DA329,-1))))</f>
        <v>-1</v>
      </c>
      <c r="AD329">
        <f>IF($B329="1",'Alpha Ejection Calcs'!AJ329,IF('Alpha Ejection Compiler'!$B329="2",'Alpha Ejection Calcs'!BG329,IF($B329="3",'Alpha Ejection Calcs'!CD329,IF($B329="4",'Alpha Ejection Calcs'!DB329,-1))))</f>
        <v>-1</v>
      </c>
      <c r="AE329">
        <f>IF($B329="1",'Alpha Ejection Calcs'!AK329,IF('Alpha Ejection Compiler'!$B329="2",'Alpha Ejection Calcs'!BH329,IF($B329="3",'Alpha Ejection Calcs'!CE329,IF($B329="4",'Alpha Ejection Calcs'!DC329,-1))))</f>
        <v>-1</v>
      </c>
      <c r="AF329">
        <f>IF($B329="1",'Alpha Ejection Calcs'!AL329,IF('Alpha Ejection Compiler'!$B329="2",'Alpha Ejection Calcs'!BI329,IF($B329="3",'Alpha Ejection Calcs'!CF329,IF($B329="4",'Alpha Ejection Calcs'!DD329,-1))))</f>
        <v>-1</v>
      </c>
    </row>
    <row r="330" spans="1:32">
      <c r="A330">
        <f>'Picking Information'!E333</f>
        <v>0</v>
      </c>
      <c r="B330" s="457">
        <f>'Picking Information'!B333</f>
        <v>0</v>
      </c>
      <c r="C330" s="457"/>
      <c r="D330">
        <f>IF($B330="1",'Alpha Ejection Calcs'!M330,IF('Alpha Ejection Compiler'!$B330="2",'Alpha Ejection Calcs'!AO330,IF($B330="3",'Alpha Ejection Calcs'!BM330,IF($B330="4",'Alpha Ejection Calcs'!CJ330,-1))))</f>
        <v>-1</v>
      </c>
      <c r="E330">
        <f>IF($B330="1",'Alpha Ejection Calcs'!S330,IF('Alpha Ejection Compiler'!$B330="2",'Alpha Ejection Calcs'!AP330,IF($B330="3",'Alpha Ejection Calcs'!BK330,IF($B330="4",'Alpha Ejection Calcs'!CH330,-1))))</f>
        <v>-1</v>
      </c>
      <c r="F330"/>
      <c r="G330" s="459">
        <f t="shared" si="20"/>
        <v>-3.2000000000000001E-12</v>
      </c>
      <c r="H330">
        <f>IF($B330="1",'Alpha Ejection Calcs'!T330,IF('Alpha Ejection Compiler'!$B330="2",'Alpha Ejection Calcs'!AQ330,IF($B330="3",'Alpha Ejection Calcs'!BN330,IF($B330="4",'Alpha Ejection Calcs'!CL330,-1))))</f>
        <v>-1</v>
      </c>
      <c r="I330">
        <f>IF($B330="1",'Alpha Ejection Calcs'!U330,IF('Alpha Ejection Compiler'!$B330="2",'Alpha Ejection Calcs'!AR330,IF($B330="3",'Alpha Ejection Calcs'!BO330,IF($B330="4",'Alpha Ejection Calcs'!CM330,-1))))</f>
        <v>-1</v>
      </c>
      <c r="J330">
        <f>IF($B330="1",'Alpha Ejection Calcs'!V330,IF('Alpha Ejection Compiler'!$B330="2",'Alpha Ejection Calcs'!AS330,IF($B330="3",'Alpha Ejection Calcs'!BP330,IF($B330="4",'Alpha Ejection Calcs'!CN330,-1))))</f>
        <v>-1</v>
      </c>
      <c r="K330">
        <f>IF($B330="1",'Alpha Ejection Calcs'!W330,IF('Alpha Ejection Compiler'!$B330="2",'Alpha Ejection Calcs'!AT330,IF($B330="3",'Alpha Ejection Calcs'!BQ330,IF($B330="4",'Alpha Ejection Calcs'!CO330,-1))))</f>
        <v>-1</v>
      </c>
      <c r="N330" s="459">
        <f t="shared" si="21"/>
        <v>-4.6500000000000006E-12</v>
      </c>
      <c r="O330">
        <f>IF($B330="1",'Alpha Ejection Calcs'!Y330,IF('Alpha Ejection Compiler'!$B330="2",'Alpha Ejection Calcs'!AV330,IF($B330="3",'Alpha Ejection Calcs'!BS330,IF($B330="4",'Alpha Ejection Calcs'!CQ330,-1))))</f>
        <v>-1</v>
      </c>
      <c r="P330">
        <f>IF($B330="1",'Alpha Ejection Calcs'!Z330,IF('Alpha Ejection Compiler'!$B330="2",'Alpha Ejection Calcs'!AW330,IF($B330="3",'Alpha Ejection Calcs'!BT330,IF($B330="4",'Alpha Ejection Calcs'!CR330,-1))))</f>
        <v>-1</v>
      </c>
      <c r="Q330">
        <f>IF($B330="1",'Alpha Ejection Calcs'!AA330,IF('Alpha Ejection Compiler'!$B330="2",'Alpha Ejection Calcs'!AX330,IF($B330="3",'Alpha Ejection Calcs'!BU330,IF($B330="4",'Alpha Ejection Calcs'!CS330,-1))))</f>
        <v>-1</v>
      </c>
      <c r="R330">
        <f>IF($B330="1",'Alpha Ejection Calcs'!AB330,IF('Alpha Ejection Compiler'!$B330="2",'Alpha Ejection Calcs'!AY330,IF($B330="3",'Alpha Ejection Calcs'!BV330,IF($B330="4",'Alpha Ejection Calcs'!CT330,-1))))</f>
        <v>-1</v>
      </c>
      <c r="U330" s="459">
        <f t="shared" si="22"/>
        <v>-3.5299999999999997E-12</v>
      </c>
      <c r="V330">
        <f>IF($B330="1",'Alpha Ejection Calcs'!AD330,IF('Alpha Ejection Compiler'!$B330="2",'Alpha Ejection Calcs'!BA330,IF($B330="3",'Alpha Ejection Calcs'!BX330,IF($B330="4",'Alpha Ejection Calcs'!CV330,-1))))</f>
        <v>-1</v>
      </c>
      <c r="W330">
        <f>IF($B330="1",'Alpha Ejection Calcs'!AE330,IF('Alpha Ejection Compiler'!$B330="2",'Alpha Ejection Calcs'!BB330,IF($B330="3",'Alpha Ejection Calcs'!BY330,IF($B330="4",'Alpha Ejection Calcs'!CW330,-1))))</f>
        <v>-1</v>
      </c>
      <c r="X330">
        <f>IF($B330="1",'Alpha Ejection Calcs'!AF330,IF('Alpha Ejection Compiler'!$B330="2",'Alpha Ejection Calcs'!BC330,IF($B330="3",'Alpha Ejection Calcs'!BZ330,IF($B330="4",'Alpha Ejection Calcs'!CX330,-1))))</f>
        <v>-1</v>
      </c>
      <c r="Y330">
        <f>IF($B330="1",'Alpha Ejection Calcs'!AG330,IF('Alpha Ejection Compiler'!$B330="2",'Alpha Ejection Calcs'!BD330,IF($B330="3",'Alpha Ejection Calcs'!CA330,IF($B330="4",'Alpha Ejection Calcs'!CY330,-1))))</f>
        <v>-1</v>
      </c>
      <c r="AB330" s="459">
        <f t="shared" si="23"/>
        <v>-4.2499999999999999E-12</v>
      </c>
      <c r="AC330">
        <f>IF($B330="1",'Alpha Ejection Calcs'!AI330,IF('Alpha Ejection Compiler'!$B330="2",'Alpha Ejection Calcs'!BF330,IF($B330="3",'Alpha Ejection Calcs'!CC330,IF($B330="4",'Alpha Ejection Calcs'!DA330,-1))))</f>
        <v>-1</v>
      </c>
      <c r="AD330">
        <f>IF($B330="1",'Alpha Ejection Calcs'!AJ330,IF('Alpha Ejection Compiler'!$B330="2",'Alpha Ejection Calcs'!BG330,IF($B330="3",'Alpha Ejection Calcs'!CD330,IF($B330="4",'Alpha Ejection Calcs'!DB330,-1))))</f>
        <v>-1</v>
      </c>
      <c r="AE330">
        <f>IF($B330="1",'Alpha Ejection Calcs'!AK330,IF('Alpha Ejection Compiler'!$B330="2",'Alpha Ejection Calcs'!BH330,IF($B330="3",'Alpha Ejection Calcs'!CE330,IF($B330="4",'Alpha Ejection Calcs'!DC330,-1))))</f>
        <v>-1</v>
      </c>
      <c r="AF330">
        <f>IF($B330="1",'Alpha Ejection Calcs'!AL330,IF('Alpha Ejection Compiler'!$B330="2",'Alpha Ejection Calcs'!BI330,IF($B330="3",'Alpha Ejection Calcs'!CF330,IF($B330="4",'Alpha Ejection Calcs'!DD330,-1))))</f>
        <v>-1</v>
      </c>
    </row>
    <row r="331" spans="1:32">
      <c r="A331">
        <f>'Picking Information'!E334</f>
        <v>0</v>
      </c>
      <c r="B331" s="457">
        <f>'Picking Information'!B334</f>
        <v>0</v>
      </c>
      <c r="C331" s="457"/>
      <c r="D331">
        <f>IF($B331="1",'Alpha Ejection Calcs'!M331,IF('Alpha Ejection Compiler'!$B331="2",'Alpha Ejection Calcs'!AO331,IF($B331="3",'Alpha Ejection Calcs'!BM331,IF($B331="4",'Alpha Ejection Calcs'!CJ331,-1))))</f>
        <v>-1</v>
      </c>
      <c r="E331">
        <f>IF($B331="1",'Alpha Ejection Calcs'!S331,IF('Alpha Ejection Compiler'!$B331="2",'Alpha Ejection Calcs'!AP331,IF($B331="3",'Alpha Ejection Calcs'!BK331,IF($B331="4",'Alpha Ejection Calcs'!CH331,-1))))</f>
        <v>-1</v>
      </c>
      <c r="F331"/>
      <c r="G331" s="459">
        <f t="shared" si="20"/>
        <v>-3.2000000000000001E-12</v>
      </c>
      <c r="H331">
        <f>IF($B331="1",'Alpha Ejection Calcs'!T331,IF('Alpha Ejection Compiler'!$B331="2",'Alpha Ejection Calcs'!AQ331,IF($B331="3",'Alpha Ejection Calcs'!BN331,IF($B331="4",'Alpha Ejection Calcs'!CL331,-1))))</f>
        <v>-1</v>
      </c>
      <c r="I331">
        <f>IF($B331="1",'Alpha Ejection Calcs'!U331,IF('Alpha Ejection Compiler'!$B331="2",'Alpha Ejection Calcs'!AR331,IF($B331="3",'Alpha Ejection Calcs'!BO331,IF($B331="4",'Alpha Ejection Calcs'!CM331,-1))))</f>
        <v>-1</v>
      </c>
      <c r="J331">
        <f>IF($B331="1",'Alpha Ejection Calcs'!V331,IF('Alpha Ejection Compiler'!$B331="2",'Alpha Ejection Calcs'!AS331,IF($B331="3",'Alpha Ejection Calcs'!BP331,IF($B331="4",'Alpha Ejection Calcs'!CN331,-1))))</f>
        <v>-1</v>
      </c>
      <c r="K331">
        <f>IF($B331="1",'Alpha Ejection Calcs'!W331,IF('Alpha Ejection Compiler'!$B331="2",'Alpha Ejection Calcs'!AT331,IF($B331="3",'Alpha Ejection Calcs'!BQ331,IF($B331="4",'Alpha Ejection Calcs'!CO331,-1))))</f>
        <v>-1</v>
      </c>
      <c r="N331" s="459">
        <f t="shared" si="21"/>
        <v>-4.6500000000000006E-12</v>
      </c>
      <c r="O331">
        <f>IF($B331="1",'Alpha Ejection Calcs'!Y331,IF('Alpha Ejection Compiler'!$B331="2",'Alpha Ejection Calcs'!AV331,IF($B331="3",'Alpha Ejection Calcs'!BS331,IF($B331="4",'Alpha Ejection Calcs'!CQ331,-1))))</f>
        <v>-1</v>
      </c>
      <c r="P331">
        <f>IF($B331="1",'Alpha Ejection Calcs'!Z331,IF('Alpha Ejection Compiler'!$B331="2",'Alpha Ejection Calcs'!AW331,IF($B331="3",'Alpha Ejection Calcs'!BT331,IF($B331="4",'Alpha Ejection Calcs'!CR331,-1))))</f>
        <v>-1</v>
      </c>
      <c r="Q331">
        <f>IF($B331="1",'Alpha Ejection Calcs'!AA331,IF('Alpha Ejection Compiler'!$B331="2",'Alpha Ejection Calcs'!AX331,IF($B331="3",'Alpha Ejection Calcs'!BU331,IF($B331="4",'Alpha Ejection Calcs'!CS331,-1))))</f>
        <v>-1</v>
      </c>
      <c r="R331">
        <f>IF($B331="1",'Alpha Ejection Calcs'!AB331,IF('Alpha Ejection Compiler'!$B331="2",'Alpha Ejection Calcs'!AY331,IF($B331="3",'Alpha Ejection Calcs'!BV331,IF($B331="4",'Alpha Ejection Calcs'!CT331,-1))))</f>
        <v>-1</v>
      </c>
      <c r="U331" s="459">
        <f t="shared" si="22"/>
        <v>-3.5299999999999997E-12</v>
      </c>
      <c r="V331">
        <f>IF($B331="1",'Alpha Ejection Calcs'!AD331,IF('Alpha Ejection Compiler'!$B331="2",'Alpha Ejection Calcs'!BA331,IF($B331="3",'Alpha Ejection Calcs'!BX331,IF($B331="4",'Alpha Ejection Calcs'!CV331,-1))))</f>
        <v>-1</v>
      </c>
      <c r="W331">
        <f>IF($B331="1",'Alpha Ejection Calcs'!AE331,IF('Alpha Ejection Compiler'!$B331="2",'Alpha Ejection Calcs'!BB331,IF($B331="3",'Alpha Ejection Calcs'!BY331,IF($B331="4",'Alpha Ejection Calcs'!CW331,-1))))</f>
        <v>-1</v>
      </c>
      <c r="X331">
        <f>IF($B331="1",'Alpha Ejection Calcs'!AF331,IF('Alpha Ejection Compiler'!$B331="2",'Alpha Ejection Calcs'!BC331,IF($B331="3",'Alpha Ejection Calcs'!BZ331,IF($B331="4",'Alpha Ejection Calcs'!CX331,-1))))</f>
        <v>-1</v>
      </c>
      <c r="Y331">
        <f>IF($B331="1",'Alpha Ejection Calcs'!AG331,IF('Alpha Ejection Compiler'!$B331="2",'Alpha Ejection Calcs'!BD331,IF($B331="3",'Alpha Ejection Calcs'!CA331,IF($B331="4",'Alpha Ejection Calcs'!CY331,-1))))</f>
        <v>-1</v>
      </c>
      <c r="AB331" s="459">
        <f t="shared" si="23"/>
        <v>-4.2499999999999999E-12</v>
      </c>
      <c r="AC331">
        <f>IF($B331="1",'Alpha Ejection Calcs'!AI331,IF('Alpha Ejection Compiler'!$B331="2",'Alpha Ejection Calcs'!BF331,IF($B331="3",'Alpha Ejection Calcs'!CC331,IF($B331="4",'Alpha Ejection Calcs'!DA331,-1))))</f>
        <v>-1</v>
      </c>
      <c r="AD331">
        <f>IF($B331="1",'Alpha Ejection Calcs'!AJ331,IF('Alpha Ejection Compiler'!$B331="2",'Alpha Ejection Calcs'!BG331,IF($B331="3",'Alpha Ejection Calcs'!CD331,IF($B331="4",'Alpha Ejection Calcs'!DB331,-1))))</f>
        <v>-1</v>
      </c>
      <c r="AE331">
        <f>IF($B331="1",'Alpha Ejection Calcs'!AK331,IF('Alpha Ejection Compiler'!$B331="2",'Alpha Ejection Calcs'!BH331,IF($B331="3",'Alpha Ejection Calcs'!CE331,IF($B331="4",'Alpha Ejection Calcs'!DC331,-1))))</f>
        <v>-1</v>
      </c>
      <c r="AF331">
        <f>IF($B331="1",'Alpha Ejection Calcs'!AL331,IF('Alpha Ejection Compiler'!$B331="2",'Alpha Ejection Calcs'!BI331,IF($B331="3",'Alpha Ejection Calcs'!CF331,IF($B331="4",'Alpha Ejection Calcs'!DD331,-1))))</f>
        <v>-1</v>
      </c>
    </row>
    <row r="332" spans="1:32">
      <c r="A332">
        <f>'Picking Information'!E335</f>
        <v>0</v>
      </c>
      <c r="B332" s="457">
        <f>'Picking Information'!B335</f>
        <v>0</v>
      </c>
      <c r="C332" s="457"/>
      <c r="D332">
        <f>IF($B332="1",'Alpha Ejection Calcs'!M332,IF('Alpha Ejection Compiler'!$B332="2",'Alpha Ejection Calcs'!AO332,IF($B332="3",'Alpha Ejection Calcs'!BM332,IF($B332="4",'Alpha Ejection Calcs'!CJ332,-1))))</f>
        <v>-1</v>
      </c>
      <c r="E332">
        <f>IF($B332="1",'Alpha Ejection Calcs'!S332,IF('Alpha Ejection Compiler'!$B332="2",'Alpha Ejection Calcs'!AP332,IF($B332="3",'Alpha Ejection Calcs'!BK332,IF($B332="4",'Alpha Ejection Calcs'!CH332,-1))))</f>
        <v>-1</v>
      </c>
      <c r="F332"/>
      <c r="G332" s="459">
        <f t="shared" si="20"/>
        <v>-3.2000000000000001E-12</v>
      </c>
      <c r="H332">
        <f>IF($B332="1",'Alpha Ejection Calcs'!T332,IF('Alpha Ejection Compiler'!$B332="2",'Alpha Ejection Calcs'!AQ332,IF($B332="3",'Alpha Ejection Calcs'!BN332,IF($B332="4",'Alpha Ejection Calcs'!CL332,-1))))</f>
        <v>-1</v>
      </c>
      <c r="I332">
        <f>IF($B332="1",'Alpha Ejection Calcs'!U332,IF('Alpha Ejection Compiler'!$B332="2",'Alpha Ejection Calcs'!AR332,IF($B332="3",'Alpha Ejection Calcs'!BO332,IF($B332="4",'Alpha Ejection Calcs'!CM332,-1))))</f>
        <v>-1</v>
      </c>
      <c r="J332">
        <f>IF($B332="1",'Alpha Ejection Calcs'!V332,IF('Alpha Ejection Compiler'!$B332="2",'Alpha Ejection Calcs'!AS332,IF($B332="3",'Alpha Ejection Calcs'!BP332,IF($B332="4",'Alpha Ejection Calcs'!CN332,-1))))</f>
        <v>-1</v>
      </c>
      <c r="K332">
        <f>IF($B332="1",'Alpha Ejection Calcs'!W332,IF('Alpha Ejection Compiler'!$B332="2",'Alpha Ejection Calcs'!AT332,IF($B332="3",'Alpha Ejection Calcs'!BQ332,IF($B332="4",'Alpha Ejection Calcs'!CO332,-1))))</f>
        <v>-1</v>
      </c>
      <c r="N332" s="459">
        <f t="shared" si="21"/>
        <v>-4.6500000000000006E-12</v>
      </c>
      <c r="O332">
        <f>IF($B332="1",'Alpha Ejection Calcs'!Y332,IF('Alpha Ejection Compiler'!$B332="2",'Alpha Ejection Calcs'!AV332,IF($B332="3",'Alpha Ejection Calcs'!BS332,IF($B332="4",'Alpha Ejection Calcs'!CQ332,-1))))</f>
        <v>-1</v>
      </c>
      <c r="P332">
        <f>IF($B332="1",'Alpha Ejection Calcs'!Z332,IF('Alpha Ejection Compiler'!$B332="2",'Alpha Ejection Calcs'!AW332,IF($B332="3",'Alpha Ejection Calcs'!BT332,IF($B332="4",'Alpha Ejection Calcs'!CR332,-1))))</f>
        <v>-1</v>
      </c>
      <c r="Q332">
        <f>IF($B332="1",'Alpha Ejection Calcs'!AA332,IF('Alpha Ejection Compiler'!$B332="2",'Alpha Ejection Calcs'!AX332,IF($B332="3",'Alpha Ejection Calcs'!BU332,IF($B332="4",'Alpha Ejection Calcs'!CS332,-1))))</f>
        <v>-1</v>
      </c>
      <c r="R332">
        <f>IF($B332="1",'Alpha Ejection Calcs'!AB332,IF('Alpha Ejection Compiler'!$B332="2",'Alpha Ejection Calcs'!AY332,IF($B332="3",'Alpha Ejection Calcs'!BV332,IF($B332="4",'Alpha Ejection Calcs'!CT332,-1))))</f>
        <v>-1</v>
      </c>
      <c r="U332" s="459">
        <f t="shared" si="22"/>
        <v>-3.5299999999999997E-12</v>
      </c>
      <c r="V332">
        <f>IF($B332="1",'Alpha Ejection Calcs'!AD332,IF('Alpha Ejection Compiler'!$B332="2",'Alpha Ejection Calcs'!BA332,IF($B332="3",'Alpha Ejection Calcs'!BX332,IF($B332="4",'Alpha Ejection Calcs'!CV332,-1))))</f>
        <v>-1</v>
      </c>
      <c r="W332">
        <f>IF($B332="1",'Alpha Ejection Calcs'!AE332,IF('Alpha Ejection Compiler'!$B332="2",'Alpha Ejection Calcs'!BB332,IF($B332="3",'Alpha Ejection Calcs'!BY332,IF($B332="4",'Alpha Ejection Calcs'!CW332,-1))))</f>
        <v>-1</v>
      </c>
      <c r="X332">
        <f>IF($B332="1",'Alpha Ejection Calcs'!AF332,IF('Alpha Ejection Compiler'!$B332="2",'Alpha Ejection Calcs'!BC332,IF($B332="3",'Alpha Ejection Calcs'!BZ332,IF($B332="4",'Alpha Ejection Calcs'!CX332,-1))))</f>
        <v>-1</v>
      </c>
      <c r="Y332">
        <f>IF($B332="1",'Alpha Ejection Calcs'!AG332,IF('Alpha Ejection Compiler'!$B332="2",'Alpha Ejection Calcs'!BD332,IF($B332="3",'Alpha Ejection Calcs'!CA332,IF($B332="4",'Alpha Ejection Calcs'!CY332,-1))))</f>
        <v>-1</v>
      </c>
      <c r="AB332" s="459">
        <f t="shared" si="23"/>
        <v>-4.2499999999999999E-12</v>
      </c>
      <c r="AC332">
        <f>IF($B332="1",'Alpha Ejection Calcs'!AI332,IF('Alpha Ejection Compiler'!$B332="2",'Alpha Ejection Calcs'!BF332,IF($B332="3",'Alpha Ejection Calcs'!CC332,IF($B332="4",'Alpha Ejection Calcs'!DA332,-1))))</f>
        <v>-1</v>
      </c>
      <c r="AD332">
        <f>IF($B332="1",'Alpha Ejection Calcs'!AJ332,IF('Alpha Ejection Compiler'!$B332="2",'Alpha Ejection Calcs'!BG332,IF($B332="3",'Alpha Ejection Calcs'!CD332,IF($B332="4",'Alpha Ejection Calcs'!DB332,-1))))</f>
        <v>-1</v>
      </c>
      <c r="AE332">
        <f>IF($B332="1",'Alpha Ejection Calcs'!AK332,IF('Alpha Ejection Compiler'!$B332="2",'Alpha Ejection Calcs'!BH332,IF($B332="3",'Alpha Ejection Calcs'!CE332,IF($B332="4",'Alpha Ejection Calcs'!DC332,-1))))</f>
        <v>-1</v>
      </c>
      <c r="AF332">
        <f>IF($B332="1",'Alpha Ejection Calcs'!AL332,IF('Alpha Ejection Compiler'!$B332="2",'Alpha Ejection Calcs'!BI332,IF($B332="3",'Alpha Ejection Calcs'!CF332,IF($B332="4",'Alpha Ejection Calcs'!DD332,-1))))</f>
        <v>-1</v>
      </c>
    </row>
    <row r="333" spans="1:32">
      <c r="A333">
        <f>'Picking Information'!E336</f>
        <v>0</v>
      </c>
      <c r="B333" s="457">
        <f>'Picking Information'!B336</f>
        <v>0</v>
      </c>
      <c r="C333" s="457"/>
      <c r="D333">
        <f>IF($B333="1",'Alpha Ejection Calcs'!M333,IF('Alpha Ejection Compiler'!$B333="2",'Alpha Ejection Calcs'!AO333,IF($B333="3",'Alpha Ejection Calcs'!BM333,IF($B333="4",'Alpha Ejection Calcs'!CJ333,-1))))</f>
        <v>-1</v>
      </c>
      <c r="E333">
        <f>IF($B333="1",'Alpha Ejection Calcs'!S333,IF('Alpha Ejection Compiler'!$B333="2",'Alpha Ejection Calcs'!AP333,IF($B333="3",'Alpha Ejection Calcs'!BK333,IF($B333="4",'Alpha Ejection Calcs'!CH333,-1))))</f>
        <v>-1</v>
      </c>
      <c r="F333"/>
      <c r="G333" s="459">
        <f t="shared" si="20"/>
        <v>-3.2000000000000001E-12</v>
      </c>
      <c r="H333">
        <f>IF($B333="1",'Alpha Ejection Calcs'!T333,IF('Alpha Ejection Compiler'!$B333="2",'Alpha Ejection Calcs'!AQ333,IF($B333="3",'Alpha Ejection Calcs'!BN333,IF($B333="4",'Alpha Ejection Calcs'!CL333,-1))))</f>
        <v>-1</v>
      </c>
      <c r="I333">
        <f>IF($B333="1",'Alpha Ejection Calcs'!U333,IF('Alpha Ejection Compiler'!$B333="2",'Alpha Ejection Calcs'!AR333,IF($B333="3",'Alpha Ejection Calcs'!BO333,IF($B333="4",'Alpha Ejection Calcs'!CM333,-1))))</f>
        <v>-1</v>
      </c>
      <c r="J333">
        <f>IF($B333="1",'Alpha Ejection Calcs'!V333,IF('Alpha Ejection Compiler'!$B333="2",'Alpha Ejection Calcs'!AS333,IF($B333="3",'Alpha Ejection Calcs'!BP333,IF($B333="4",'Alpha Ejection Calcs'!CN333,-1))))</f>
        <v>-1</v>
      </c>
      <c r="K333">
        <f>IF($B333="1",'Alpha Ejection Calcs'!W333,IF('Alpha Ejection Compiler'!$B333="2",'Alpha Ejection Calcs'!AT333,IF($B333="3",'Alpha Ejection Calcs'!BQ333,IF($B333="4",'Alpha Ejection Calcs'!CO333,-1))))</f>
        <v>-1</v>
      </c>
      <c r="N333" s="459">
        <f t="shared" si="21"/>
        <v>-4.6500000000000006E-12</v>
      </c>
      <c r="O333">
        <f>IF($B333="1",'Alpha Ejection Calcs'!Y333,IF('Alpha Ejection Compiler'!$B333="2",'Alpha Ejection Calcs'!AV333,IF($B333="3",'Alpha Ejection Calcs'!BS333,IF($B333="4",'Alpha Ejection Calcs'!CQ333,-1))))</f>
        <v>-1</v>
      </c>
      <c r="P333">
        <f>IF($B333="1",'Alpha Ejection Calcs'!Z333,IF('Alpha Ejection Compiler'!$B333="2",'Alpha Ejection Calcs'!AW333,IF($B333="3",'Alpha Ejection Calcs'!BT333,IF($B333="4",'Alpha Ejection Calcs'!CR333,-1))))</f>
        <v>-1</v>
      </c>
      <c r="Q333">
        <f>IF($B333="1",'Alpha Ejection Calcs'!AA333,IF('Alpha Ejection Compiler'!$B333="2",'Alpha Ejection Calcs'!AX333,IF($B333="3",'Alpha Ejection Calcs'!BU333,IF($B333="4",'Alpha Ejection Calcs'!CS333,-1))))</f>
        <v>-1</v>
      </c>
      <c r="R333">
        <f>IF($B333="1",'Alpha Ejection Calcs'!AB333,IF('Alpha Ejection Compiler'!$B333="2",'Alpha Ejection Calcs'!AY333,IF($B333="3",'Alpha Ejection Calcs'!BV333,IF($B333="4",'Alpha Ejection Calcs'!CT333,-1))))</f>
        <v>-1</v>
      </c>
      <c r="U333" s="459">
        <f t="shared" si="22"/>
        <v>-3.5299999999999997E-12</v>
      </c>
      <c r="V333">
        <f>IF($B333="1",'Alpha Ejection Calcs'!AD333,IF('Alpha Ejection Compiler'!$B333="2",'Alpha Ejection Calcs'!BA333,IF($B333="3",'Alpha Ejection Calcs'!BX333,IF($B333="4",'Alpha Ejection Calcs'!CV333,-1))))</f>
        <v>-1</v>
      </c>
      <c r="W333">
        <f>IF($B333="1",'Alpha Ejection Calcs'!AE333,IF('Alpha Ejection Compiler'!$B333="2",'Alpha Ejection Calcs'!BB333,IF($B333="3",'Alpha Ejection Calcs'!BY333,IF($B333="4",'Alpha Ejection Calcs'!CW333,-1))))</f>
        <v>-1</v>
      </c>
      <c r="X333">
        <f>IF($B333="1",'Alpha Ejection Calcs'!AF333,IF('Alpha Ejection Compiler'!$B333="2",'Alpha Ejection Calcs'!BC333,IF($B333="3",'Alpha Ejection Calcs'!BZ333,IF($B333="4",'Alpha Ejection Calcs'!CX333,-1))))</f>
        <v>-1</v>
      </c>
      <c r="Y333">
        <f>IF($B333="1",'Alpha Ejection Calcs'!AG333,IF('Alpha Ejection Compiler'!$B333="2",'Alpha Ejection Calcs'!BD333,IF($B333="3",'Alpha Ejection Calcs'!CA333,IF($B333="4",'Alpha Ejection Calcs'!CY333,-1))))</f>
        <v>-1</v>
      </c>
      <c r="AB333" s="459">
        <f t="shared" si="23"/>
        <v>-4.2499999999999999E-12</v>
      </c>
      <c r="AC333">
        <f>IF($B333="1",'Alpha Ejection Calcs'!AI333,IF('Alpha Ejection Compiler'!$B333="2",'Alpha Ejection Calcs'!BF333,IF($B333="3",'Alpha Ejection Calcs'!CC333,IF($B333="4",'Alpha Ejection Calcs'!DA333,-1))))</f>
        <v>-1</v>
      </c>
      <c r="AD333">
        <f>IF($B333="1",'Alpha Ejection Calcs'!AJ333,IF('Alpha Ejection Compiler'!$B333="2",'Alpha Ejection Calcs'!BG333,IF($B333="3",'Alpha Ejection Calcs'!CD333,IF($B333="4",'Alpha Ejection Calcs'!DB333,-1))))</f>
        <v>-1</v>
      </c>
      <c r="AE333">
        <f>IF($B333="1",'Alpha Ejection Calcs'!AK333,IF('Alpha Ejection Compiler'!$B333="2",'Alpha Ejection Calcs'!BH333,IF($B333="3",'Alpha Ejection Calcs'!CE333,IF($B333="4",'Alpha Ejection Calcs'!DC333,-1))))</f>
        <v>-1</v>
      </c>
      <c r="AF333">
        <f>IF($B333="1",'Alpha Ejection Calcs'!AL333,IF('Alpha Ejection Compiler'!$B333="2",'Alpha Ejection Calcs'!BI333,IF($B333="3",'Alpha Ejection Calcs'!CF333,IF($B333="4",'Alpha Ejection Calcs'!DD333,-1))))</f>
        <v>-1</v>
      </c>
    </row>
    <row r="334" spans="1:32">
      <c r="A334">
        <f>'Picking Information'!E337</f>
        <v>0</v>
      </c>
      <c r="B334" s="457">
        <f>'Picking Information'!B337</f>
        <v>0</v>
      </c>
      <c r="C334" s="457"/>
      <c r="D334">
        <f>IF($B334="1",'Alpha Ejection Calcs'!M334,IF('Alpha Ejection Compiler'!$B334="2",'Alpha Ejection Calcs'!AO334,IF($B334="3",'Alpha Ejection Calcs'!BM334,IF($B334="4",'Alpha Ejection Calcs'!CJ334,-1))))</f>
        <v>-1</v>
      </c>
      <c r="E334">
        <f>IF($B334="1",'Alpha Ejection Calcs'!S334,IF('Alpha Ejection Compiler'!$B334="2",'Alpha Ejection Calcs'!AP334,IF($B334="3",'Alpha Ejection Calcs'!BK334,IF($B334="4",'Alpha Ejection Calcs'!CH334,-1))))</f>
        <v>-1</v>
      </c>
      <c r="F334"/>
      <c r="G334" s="459">
        <f t="shared" si="20"/>
        <v>-3.2000000000000001E-12</v>
      </c>
      <c r="H334">
        <f>IF($B334="1",'Alpha Ejection Calcs'!T334,IF('Alpha Ejection Compiler'!$B334="2",'Alpha Ejection Calcs'!AQ334,IF($B334="3",'Alpha Ejection Calcs'!BN334,IF($B334="4",'Alpha Ejection Calcs'!CL334,-1))))</f>
        <v>-1</v>
      </c>
      <c r="I334">
        <f>IF($B334="1",'Alpha Ejection Calcs'!U334,IF('Alpha Ejection Compiler'!$B334="2",'Alpha Ejection Calcs'!AR334,IF($B334="3",'Alpha Ejection Calcs'!BO334,IF($B334="4",'Alpha Ejection Calcs'!CM334,-1))))</f>
        <v>-1</v>
      </c>
      <c r="J334">
        <f>IF($B334="1",'Alpha Ejection Calcs'!V334,IF('Alpha Ejection Compiler'!$B334="2",'Alpha Ejection Calcs'!AS334,IF($B334="3",'Alpha Ejection Calcs'!BP334,IF($B334="4",'Alpha Ejection Calcs'!CN334,-1))))</f>
        <v>-1</v>
      </c>
      <c r="K334">
        <f>IF($B334="1",'Alpha Ejection Calcs'!W334,IF('Alpha Ejection Compiler'!$B334="2",'Alpha Ejection Calcs'!AT334,IF($B334="3",'Alpha Ejection Calcs'!BQ334,IF($B334="4",'Alpha Ejection Calcs'!CO334,-1))))</f>
        <v>-1</v>
      </c>
      <c r="N334" s="459">
        <f t="shared" si="21"/>
        <v>-4.6500000000000006E-12</v>
      </c>
      <c r="O334">
        <f>IF($B334="1",'Alpha Ejection Calcs'!Y334,IF('Alpha Ejection Compiler'!$B334="2",'Alpha Ejection Calcs'!AV334,IF($B334="3",'Alpha Ejection Calcs'!BS334,IF($B334="4",'Alpha Ejection Calcs'!CQ334,-1))))</f>
        <v>-1</v>
      </c>
      <c r="P334">
        <f>IF($B334="1",'Alpha Ejection Calcs'!Z334,IF('Alpha Ejection Compiler'!$B334="2",'Alpha Ejection Calcs'!AW334,IF($B334="3",'Alpha Ejection Calcs'!BT334,IF($B334="4",'Alpha Ejection Calcs'!CR334,-1))))</f>
        <v>-1</v>
      </c>
      <c r="Q334">
        <f>IF($B334="1",'Alpha Ejection Calcs'!AA334,IF('Alpha Ejection Compiler'!$B334="2",'Alpha Ejection Calcs'!AX334,IF($B334="3",'Alpha Ejection Calcs'!BU334,IF($B334="4",'Alpha Ejection Calcs'!CS334,-1))))</f>
        <v>-1</v>
      </c>
      <c r="R334">
        <f>IF($B334="1",'Alpha Ejection Calcs'!AB334,IF('Alpha Ejection Compiler'!$B334="2",'Alpha Ejection Calcs'!AY334,IF($B334="3",'Alpha Ejection Calcs'!BV334,IF($B334="4",'Alpha Ejection Calcs'!CT334,-1))))</f>
        <v>-1</v>
      </c>
      <c r="U334" s="459">
        <f t="shared" si="22"/>
        <v>-3.5299999999999997E-12</v>
      </c>
      <c r="V334">
        <f>IF($B334="1",'Alpha Ejection Calcs'!AD334,IF('Alpha Ejection Compiler'!$B334="2",'Alpha Ejection Calcs'!BA334,IF($B334="3",'Alpha Ejection Calcs'!BX334,IF($B334="4",'Alpha Ejection Calcs'!CV334,-1))))</f>
        <v>-1</v>
      </c>
      <c r="W334">
        <f>IF($B334="1",'Alpha Ejection Calcs'!AE334,IF('Alpha Ejection Compiler'!$B334="2",'Alpha Ejection Calcs'!BB334,IF($B334="3",'Alpha Ejection Calcs'!BY334,IF($B334="4",'Alpha Ejection Calcs'!CW334,-1))))</f>
        <v>-1</v>
      </c>
      <c r="X334">
        <f>IF($B334="1",'Alpha Ejection Calcs'!AF334,IF('Alpha Ejection Compiler'!$B334="2",'Alpha Ejection Calcs'!BC334,IF($B334="3",'Alpha Ejection Calcs'!BZ334,IF($B334="4",'Alpha Ejection Calcs'!CX334,-1))))</f>
        <v>-1</v>
      </c>
      <c r="Y334">
        <f>IF($B334="1",'Alpha Ejection Calcs'!AG334,IF('Alpha Ejection Compiler'!$B334="2",'Alpha Ejection Calcs'!BD334,IF($B334="3",'Alpha Ejection Calcs'!CA334,IF($B334="4",'Alpha Ejection Calcs'!CY334,-1))))</f>
        <v>-1</v>
      </c>
      <c r="AB334" s="459">
        <f t="shared" si="23"/>
        <v>-4.2499999999999999E-12</v>
      </c>
      <c r="AC334">
        <f>IF($B334="1",'Alpha Ejection Calcs'!AI334,IF('Alpha Ejection Compiler'!$B334="2",'Alpha Ejection Calcs'!BF334,IF($B334="3",'Alpha Ejection Calcs'!CC334,IF($B334="4",'Alpha Ejection Calcs'!DA334,-1))))</f>
        <v>-1</v>
      </c>
      <c r="AD334">
        <f>IF($B334="1",'Alpha Ejection Calcs'!AJ334,IF('Alpha Ejection Compiler'!$B334="2",'Alpha Ejection Calcs'!BG334,IF($B334="3",'Alpha Ejection Calcs'!CD334,IF($B334="4",'Alpha Ejection Calcs'!DB334,-1))))</f>
        <v>-1</v>
      </c>
      <c r="AE334">
        <f>IF($B334="1",'Alpha Ejection Calcs'!AK334,IF('Alpha Ejection Compiler'!$B334="2",'Alpha Ejection Calcs'!BH334,IF($B334="3",'Alpha Ejection Calcs'!CE334,IF($B334="4",'Alpha Ejection Calcs'!DC334,-1))))</f>
        <v>-1</v>
      </c>
      <c r="AF334">
        <f>IF($B334="1",'Alpha Ejection Calcs'!AL334,IF('Alpha Ejection Compiler'!$B334="2",'Alpha Ejection Calcs'!BI334,IF($B334="3",'Alpha Ejection Calcs'!CF334,IF($B334="4",'Alpha Ejection Calcs'!DD334,-1))))</f>
        <v>-1</v>
      </c>
    </row>
    <row r="335" spans="1:32">
      <c r="A335">
        <f>'Picking Information'!E338</f>
        <v>0</v>
      </c>
      <c r="B335" s="457">
        <f>'Picking Information'!B338</f>
        <v>0</v>
      </c>
      <c r="C335" s="457"/>
      <c r="D335">
        <f>IF($B335="1",'Alpha Ejection Calcs'!M335,IF('Alpha Ejection Compiler'!$B335="2",'Alpha Ejection Calcs'!AO335,IF($B335="3",'Alpha Ejection Calcs'!BM335,IF($B335="4",'Alpha Ejection Calcs'!CJ335,-1))))</f>
        <v>-1</v>
      </c>
      <c r="E335">
        <f>IF($B335="1",'Alpha Ejection Calcs'!S335,IF('Alpha Ejection Compiler'!$B335="2",'Alpha Ejection Calcs'!AP335,IF($B335="3",'Alpha Ejection Calcs'!BK335,IF($B335="4",'Alpha Ejection Calcs'!CH335,-1))))</f>
        <v>-1</v>
      </c>
      <c r="F335"/>
      <c r="G335" s="459">
        <f t="shared" si="20"/>
        <v>-3.2000000000000001E-12</v>
      </c>
      <c r="H335">
        <f>IF($B335="1",'Alpha Ejection Calcs'!T335,IF('Alpha Ejection Compiler'!$B335="2",'Alpha Ejection Calcs'!AQ335,IF($B335="3",'Alpha Ejection Calcs'!BN335,IF($B335="4",'Alpha Ejection Calcs'!CL335,-1))))</f>
        <v>-1</v>
      </c>
      <c r="I335">
        <f>IF($B335="1",'Alpha Ejection Calcs'!U335,IF('Alpha Ejection Compiler'!$B335="2",'Alpha Ejection Calcs'!AR335,IF($B335="3",'Alpha Ejection Calcs'!BO335,IF($B335="4",'Alpha Ejection Calcs'!CM335,-1))))</f>
        <v>-1</v>
      </c>
      <c r="J335">
        <f>IF($B335="1",'Alpha Ejection Calcs'!V335,IF('Alpha Ejection Compiler'!$B335="2",'Alpha Ejection Calcs'!AS335,IF($B335="3",'Alpha Ejection Calcs'!BP335,IF($B335="4",'Alpha Ejection Calcs'!CN335,-1))))</f>
        <v>-1</v>
      </c>
      <c r="K335">
        <f>IF($B335="1",'Alpha Ejection Calcs'!W335,IF('Alpha Ejection Compiler'!$B335="2",'Alpha Ejection Calcs'!AT335,IF($B335="3",'Alpha Ejection Calcs'!BQ335,IF($B335="4",'Alpha Ejection Calcs'!CO335,-1))))</f>
        <v>-1</v>
      </c>
      <c r="N335" s="459">
        <f t="shared" si="21"/>
        <v>-4.6500000000000006E-12</v>
      </c>
      <c r="O335">
        <f>IF($B335="1",'Alpha Ejection Calcs'!Y335,IF('Alpha Ejection Compiler'!$B335="2",'Alpha Ejection Calcs'!AV335,IF($B335="3",'Alpha Ejection Calcs'!BS335,IF($B335="4",'Alpha Ejection Calcs'!CQ335,-1))))</f>
        <v>-1</v>
      </c>
      <c r="P335">
        <f>IF($B335="1",'Alpha Ejection Calcs'!Z335,IF('Alpha Ejection Compiler'!$B335="2",'Alpha Ejection Calcs'!AW335,IF($B335="3",'Alpha Ejection Calcs'!BT335,IF($B335="4",'Alpha Ejection Calcs'!CR335,-1))))</f>
        <v>-1</v>
      </c>
      <c r="Q335">
        <f>IF($B335="1",'Alpha Ejection Calcs'!AA335,IF('Alpha Ejection Compiler'!$B335="2",'Alpha Ejection Calcs'!AX335,IF($B335="3",'Alpha Ejection Calcs'!BU335,IF($B335="4",'Alpha Ejection Calcs'!CS335,-1))))</f>
        <v>-1</v>
      </c>
      <c r="R335">
        <f>IF($B335="1",'Alpha Ejection Calcs'!AB335,IF('Alpha Ejection Compiler'!$B335="2",'Alpha Ejection Calcs'!AY335,IF($B335="3",'Alpha Ejection Calcs'!BV335,IF($B335="4",'Alpha Ejection Calcs'!CT335,-1))))</f>
        <v>-1</v>
      </c>
      <c r="U335" s="459">
        <f t="shared" si="22"/>
        <v>-3.5299999999999997E-12</v>
      </c>
      <c r="V335">
        <f>IF($B335="1",'Alpha Ejection Calcs'!AD335,IF('Alpha Ejection Compiler'!$B335="2",'Alpha Ejection Calcs'!BA335,IF($B335="3",'Alpha Ejection Calcs'!BX335,IF($B335="4",'Alpha Ejection Calcs'!CV335,-1))))</f>
        <v>-1</v>
      </c>
      <c r="W335">
        <f>IF($B335="1",'Alpha Ejection Calcs'!AE335,IF('Alpha Ejection Compiler'!$B335="2",'Alpha Ejection Calcs'!BB335,IF($B335="3",'Alpha Ejection Calcs'!BY335,IF($B335="4",'Alpha Ejection Calcs'!CW335,-1))))</f>
        <v>-1</v>
      </c>
      <c r="X335">
        <f>IF($B335="1",'Alpha Ejection Calcs'!AF335,IF('Alpha Ejection Compiler'!$B335="2",'Alpha Ejection Calcs'!BC335,IF($B335="3",'Alpha Ejection Calcs'!BZ335,IF($B335="4",'Alpha Ejection Calcs'!CX335,-1))))</f>
        <v>-1</v>
      </c>
      <c r="Y335">
        <f>IF($B335="1",'Alpha Ejection Calcs'!AG335,IF('Alpha Ejection Compiler'!$B335="2",'Alpha Ejection Calcs'!BD335,IF($B335="3",'Alpha Ejection Calcs'!CA335,IF($B335="4",'Alpha Ejection Calcs'!CY335,-1))))</f>
        <v>-1</v>
      </c>
      <c r="AB335" s="459">
        <f t="shared" si="23"/>
        <v>-4.2499999999999999E-12</v>
      </c>
      <c r="AC335">
        <f>IF($B335="1",'Alpha Ejection Calcs'!AI335,IF('Alpha Ejection Compiler'!$B335="2",'Alpha Ejection Calcs'!BF335,IF($B335="3",'Alpha Ejection Calcs'!CC335,IF($B335="4",'Alpha Ejection Calcs'!DA335,-1))))</f>
        <v>-1</v>
      </c>
      <c r="AD335">
        <f>IF($B335="1",'Alpha Ejection Calcs'!AJ335,IF('Alpha Ejection Compiler'!$B335="2",'Alpha Ejection Calcs'!BG335,IF($B335="3",'Alpha Ejection Calcs'!CD335,IF($B335="4",'Alpha Ejection Calcs'!DB335,-1))))</f>
        <v>-1</v>
      </c>
      <c r="AE335">
        <f>IF($B335="1",'Alpha Ejection Calcs'!AK335,IF('Alpha Ejection Compiler'!$B335="2",'Alpha Ejection Calcs'!BH335,IF($B335="3",'Alpha Ejection Calcs'!CE335,IF($B335="4",'Alpha Ejection Calcs'!DC335,-1))))</f>
        <v>-1</v>
      </c>
      <c r="AF335">
        <f>IF($B335="1",'Alpha Ejection Calcs'!AL335,IF('Alpha Ejection Compiler'!$B335="2",'Alpha Ejection Calcs'!BI335,IF($B335="3",'Alpha Ejection Calcs'!CF335,IF($B335="4",'Alpha Ejection Calcs'!DD335,-1))))</f>
        <v>-1</v>
      </c>
    </row>
    <row r="336" spans="1:32">
      <c r="A336">
        <f>'Picking Information'!E339</f>
        <v>0</v>
      </c>
      <c r="B336" s="457">
        <f>'Picking Information'!B339</f>
        <v>0</v>
      </c>
      <c r="C336" s="457"/>
      <c r="D336">
        <f>IF($B336="1",'Alpha Ejection Calcs'!M336,IF('Alpha Ejection Compiler'!$B336="2",'Alpha Ejection Calcs'!AO336,IF($B336="3",'Alpha Ejection Calcs'!BM336,IF($B336="4",'Alpha Ejection Calcs'!CJ336,-1))))</f>
        <v>-1</v>
      </c>
      <c r="E336">
        <f>IF($B336="1",'Alpha Ejection Calcs'!S336,IF('Alpha Ejection Compiler'!$B336="2",'Alpha Ejection Calcs'!AP336,IF($B336="3",'Alpha Ejection Calcs'!BK336,IF($B336="4",'Alpha Ejection Calcs'!CH336,-1))))</f>
        <v>-1</v>
      </c>
      <c r="F336"/>
      <c r="G336" s="459">
        <f t="shared" si="20"/>
        <v>-3.2000000000000001E-12</v>
      </c>
      <c r="H336">
        <f>IF($B336="1",'Alpha Ejection Calcs'!T336,IF('Alpha Ejection Compiler'!$B336="2",'Alpha Ejection Calcs'!AQ336,IF($B336="3",'Alpha Ejection Calcs'!BN336,IF($B336="4",'Alpha Ejection Calcs'!CL336,-1))))</f>
        <v>-1</v>
      </c>
      <c r="I336">
        <f>IF($B336="1",'Alpha Ejection Calcs'!U336,IF('Alpha Ejection Compiler'!$B336="2",'Alpha Ejection Calcs'!AR336,IF($B336="3",'Alpha Ejection Calcs'!BO336,IF($B336="4",'Alpha Ejection Calcs'!CM336,-1))))</f>
        <v>-1</v>
      </c>
      <c r="J336">
        <f>IF($B336="1",'Alpha Ejection Calcs'!V336,IF('Alpha Ejection Compiler'!$B336="2",'Alpha Ejection Calcs'!AS336,IF($B336="3",'Alpha Ejection Calcs'!BP336,IF($B336="4",'Alpha Ejection Calcs'!CN336,-1))))</f>
        <v>-1</v>
      </c>
      <c r="K336">
        <f>IF($B336="1",'Alpha Ejection Calcs'!W336,IF('Alpha Ejection Compiler'!$B336="2",'Alpha Ejection Calcs'!AT336,IF($B336="3",'Alpha Ejection Calcs'!BQ336,IF($B336="4",'Alpha Ejection Calcs'!CO336,-1))))</f>
        <v>-1</v>
      </c>
      <c r="N336" s="459">
        <f t="shared" si="21"/>
        <v>-4.6500000000000006E-12</v>
      </c>
      <c r="O336">
        <f>IF($B336="1",'Alpha Ejection Calcs'!Y336,IF('Alpha Ejection Compiler'!$B336="2",'Alpha Ejection Calcs'!AV336,IF($B336="3",'Alpha Ejection Calcs'!BS336,IF($B336="4",'Alpha Ejection Calcs'!CQ336,-1))))</f>
        <v>-1</v>
      </c>
      <c r="P336">
        <f>IF($B336="1",'Alpha Ejection Calcs'!Z336,IF('Alpha Ejection Compiler'!$B336="2",'Alpha Ejection Calcs'!AW336,IF($B336="3",'Alpha Ejection Calcs'!BT336,IF($B336="4",'Alpha Ejection Calcs'!CR336,-1))))</f>
        <v>-1</v>
      </c>
      <c r="Q336">
        <f>IF($B336="1",'Alpha Ejection Calcs'!AA336,IF('Alpha Ejection Compiler'!$B336="2",'Alpha Ejection Calcs'!AX336,IF($B336="3",'Alpha Ejection Calcs'!BU336,IF($B336="4",'Alpha Ejection Calcs'!CS336,-1))))</f>
        <v>-1</v>
      </c>
      <c r="R336">
        <f>IF($B336="1",'Alpha Ejection Calcs'!AB336,IF('Alpha Ejection Compiler'!$B336="2",'Alpha Ejection Calcs'!AY336,IF($B336="3",'Alpha Ejection Calcs'!BV336,IF($B336="4",'Alpha Ejection Calcs'!CT336,-1))))</f>
        <v>-1</v>
      </c>
      <c r="U336" s="459">
        <f t="shared" si="22"/>
        <v>-3.5299999999999997E-12</v>
      </c>
      <c r="V336">
        <f>IF($B336="1",'Alpha Ejection Calcs'!AD336,IF('Alpha Ejection Compiler'!$B336="2",'Alpha Ejection Calcs'!BA336,IF($B336="3",'Alpha Ejection Calcs'!BX336,IF($B336="4",'Alpha Ejection Calcs'!CV336,-1))))</f>
        <v>-1</v>
      </c>
      <c r="W336">
        <f>IF($B336="1",'Alpha Ejection Calcs'!AE336,IF('Alpha Ejection Compiler'!$B336="2",'Alpha Ejection Calcs'!BB336,IF($B336="3",'Alpha Ejection Calcs'!BY336,IF($B336="4",'Alpha Ejection Calcs'!CW336,-1))))</f>
        <v>-1</v>
      </c>
      <c r="X336">
        <f>IF($B336="1",'Alpha Ejection Calcs'!AF336,IF('Alpha Ejection Compiler'!$B336="2",'Alpha Ejection Calcs'!BC336,IF($B336="3",'Alpha Ejection Calcs'!BZ336,IF($B336="4",'Alpha Ejection Calcs'!CX336,-1))))</f>
        <v>-1</v>
      </c>
      <c r="Y336">
        <f>IF($B336="1",'Alpha Ejection Calcs'!AG336,IF('Alpha Ejection Compiler'!$B336="2",'Alpha Ejection Calcs'!BD336,IF($B336="3",'Alpha Ejection Calcs'!CA336,IF($B336="4",'Alpha Ejection Calcs'!CY336,-1))))</f>
        <v>-1</v>
      </c>
      <c r="AB336" s="459">
        <f t="shared" si="23"/>
        <v>-4.2499999999999999E-12</v>
      </c>
      <c r="AC336">
        <f>IF($B336="1",'Alpha Ejection Calcs'!AI336,IF('Alpha Ejection Compiler'!$B336="2",'Alpha Ejection Calcs'!BF336,IF($B336="3",'Alpha Ejection Calcs'!CC336,IF($B336="4",'Alpha Ejection Calcs'!DA336,-1))))</f>
        <v>-1</v>
      </c>
      <c r="AD336">
        <f>IF($B336="1",'Alpha Ejection Calcs'!AJ336,IF('Alpha Ejection Compiler'!$B336="2",'Alpha Ejection Calcs'!BG336,IF($B336="3",'Alpha Ejection Calcs'!CD336,IF($B336="4",'Alpha Ejection Calcs'!DB336,-1))))</f>
        <v>-1</v>
      </c>
      <c r="AE336">
        <f>IF($B336="1",'Alpha Ejection Calcs'!AK336,IF('Alpha Ejection Compiler'!$B336="2",'Alpha Ejection Calcs'!BH336,IF($B336="3",'Alpha Ejection Calcs'!CE336,IF($B336="4",'Alpha Ejection Calcs'!DC336,-1))))</f>
        <v>-1</v>
      </c>
      <c r="AF336">
        <f>IF($B336="1",'Alpha Ejection Calcs'!AL336,IF('Alpha Ejection Compiler'!$B336="2",'Alpha Ejection Calcs'!BI336,IF($B336="3",'Alpha Ejection Calcs'!CF336,IF($B336="4",'Alpha Ejection Calcs'!DD336,-1))))</f>
        <v>-1</v>
      </c>
    </row>
    <row r="337" spans="1:32">
      <c r="A337">
        <f>'Picking Information'!E340</f>
        <v>0</v>
      </c>
      <c r="B337" s="457">
        <f>'Picking Information'!B340</f>
        <v>0</v>
      </c>
      <c r="C337" s="457"/>
      <c r="D337">
        <f>IF($B337="1",'Alpha Ejection Calcs'!M337,IF('Alpha Ejection Compiler'!$B337="2",'Alpha Ejection Calcs'!AO337,IF($B337="3",'Alpha Ejection Calcs'!BM337,IF($B337="4",'Alpha Ejection Calcs'!CJ337,-1))))</f>
        <v>-1</v>
      </c>
      <c r="E337">
        <f>IF($B337="1",'Alpha Ejection Calcs'!S337,IF('Alpha Ejection Compiler'!$B337="2",'Alpha Ejection Calcs'!AP337,IF($B337="3",'Alpha Ejection Calcs'!BK337,IF($B337="4",'Alpha Ejection Calcs'!CH337,-1))))</f>
        <v>-1</v>
      </c>
      <c r="F337"/>
      <c r="G337" s="459">
        <f t="shared" si="20"/>
        <v>-3.2000000000000001E-12</v>
      </c>
      <c r="H337">
        <f>IF($B337="1",'Alpha Ejection Calcs'!T337,IF('Alpha Ejection Compiler'!$B337="2",'Alpha Ejection Calcs'!AQ337,IF($B337="3",'Alpha Ejection Calcs'!BN337,IF($B337="4",'Alpha Ejection Calcs'!CL337,-1))))</f>
        <v>-1</v>
      </c>
      <c r="I337">
        <f>IF($B337="1",'Alpha Ejection Calcs'!U337,IF('Alpha Ejection Compiler'!$B337="2",'Alpha Ejection Calcs'!AR337,IF($B337="3",'Alpha Ejection Calcs'!BO337,IF($B337="4",'Alpha Ejection Calcs'!CM337,-1))))</f>
        <v>-1</v>
      </c>
      <c r="J337">
        <f>IF($B337="1",'Alpha Ejection Calcs'!V337,IF('Alpha Ejection Compiler'!$B337="2",'Alpha Ejection Calcs'!AS337,IF($B337="3",'Alpha Ejection Calcs'!BP337,IF($B337="4",'Alpha Ejection Calcs'!CN337,-1))))</f>
        <v>-1</v>
      </c>
      <c r="K337">
        <f>IF($B337="1",'Alpha Ejection Calcs'!W337,IF('Alpha Ejection Compiler'!$B337="2",'Alpha Ejection Calcs'!AT337,IF($B337="3",'Alpha Ejection Calcs'!BQ337,IF($B337="4",'Alpha Ejection Calcs'!CO337,-1))))</f>
        <v>-1</v>
      </c>
      <c r="N337" s="459">
        <f t="shared" si="21"/>
        <v>-4.6500000000000006E-12</v>
      </c>
      <c r="O337">
        <f>IF($B337="1",'Alpha Ejection Calcs'!Y337,IF('Alpha Ejection Compiler'!$B337="2",'Alpha Ejection Calcs'!AV337,IF($B337="3",'Alpha Ejection Calcs'!BS337,IF($B337="4",'Alpha Ejection Calcs'!CQ337,-1))))</f>
        <v>-1</v>
      </c>
      <c r="P337">
        <f>IF($B337="1",'Alpha Ejection Calcs'!Z337,IF('Alpha Ejection Compiler'!$B337="2",'Alpha Ejection Calcs'!AW337,IF($B337="3",'Alpha Ejection Calcs'!BT337,IF($B337="4",'Alpha Ejection Calcs'!CR337,-1))))</f>
        <v>-1</v>
      </c>
      <c r="Q337">
        <f>IF($B337="1",'Alpha Ejection Calcs'!AA337,IF('Alpha Ejection Compiler'!$B337="2",'Alpha Ejection Calcs'!AX337,IF($B337="3",'Alpha Ejection Calcs'!BU337,IF($B337="4",'Alpha Ejection Calcs'!CS337,-1))))</f>
        <v>-1</v>
      </c>
      <c r="R337">
        <f>IF($B337="1",'Alpha Ejection Calcs'!AB337,IF('Alpha Ejection Compiler'!$B337="2",'Alpha Ejection Calcs'!AY337,IF($B337="3",'Alpha Ejection Calcs'!BV337,IF($B337="4",'Alpha Ejection Calcs'!CT337,-1))))</f>
        <v>-1</v>
      </c>
      <c r="U337" s="459">
        <f t="shared" si="22"/>
        <v>-3.5299999999999997E-12</v>
      </c>
      <c r="V337">
        <f>IF($B337="1",'Alpha Ejection Calcs'!AD337,IF('Alpha Ejection Compiler'!$B337="2",'Alpha Ejection Calcs'!BA337,IF($B337="3",'Alpha Ejection Calcs'!BX337,IF($B337="4",'Alpha Ejection Calcs'!CV337,-1))))</f>
        <v>-1</v>
      </c>
      <c r="W337">
        <f>IF($B337="1",'Alpha Ejection Calcs'!AE337,IF('Alpha Ejection Compiler'!$B337="2",'Alpha Ejection Calcs'!BB337,IF($B337="3",'Alpha Ejection Calcs'!BY337,IF($B337="4",'Alpha Ejection Calcs'!CW337,-1))))</f>
        <v>-1</v>
      </c>
      <c r="X337">
        <f>IF($B337="1",'Alpha Ejection Calcs'!AF337,IF('Alpha Ejection Compiler'!$B337="2",'Alpha Ejection Calcs'!BC337,IF($B337="3",'Alpha Ejection Calcs'!BZ337,IF($B337="4",'Alpha Ejection Calcs'!CX337,-1))))</f>
        <v>-1</v>
      </c>
      <c r="Y337">
        <f>IF($B337="1",'Alpha Ejection Calcs'!AG337,IF('Alpha Ejection Compiler'!$B337="2",'Alpha Ejection Calcs'!BD337,IF($B337="3",'Alpha Ejection Calcs'!CA337,IF($B337="4",'Alpha Ejection Calcs'!CY337,-1))))</f>
        <v>-1</v>
      </c>
      <c r="AB337" s="459">
        <f t="shared" si="23"/>
        <v>-4.2499999999999999E-12</v>
      </c>
      <c r="AC337">
        <f>IF($B337="1",'Alpha Ejection Calcs'!AI337,IF('Alpha Ejection Compiler'!$B337="2",'Alpha Ejection Calcs'!BF337,IF($B337="3",'Alpha Ejection Calcs'!CC337,IF($B337="4",'Alpha Ejection Calcs'!DA337,-1))))</f>
        <v>-1</v>
      </c>
      <c r="AD337">
        <f>IF($B337="1",'Alpha Ejection Calcs'!AJ337,IF('Alpha Ejection Compiler'!$B337="2",'Alpha Ejection Calcs'!BG337,IF($B337="3",'Alpha Ejection Calcs'!CD337,IF($B337="4",'Alpha Ejection Calcs'!DB337,-1))))</f>
        <v>-1</v>
      </c>
      <c r="AE337">
        <f>IF($B337="1",'Alpha Ejection Calcs'!AK337,IF('Alpha Ejection Compiler'!$B337="2",'Alpha Ejection Calcs'!BH337,IF($B337="3",'Alpha Ejection Calcs'!CE337,IF($B337="4",'Alpha Ejection Calcs'!DC337,-1))))</f>
        <v>-1</v>
      </c>
      <c r="AF337">
        <f>IF($B337="1",'Alpha Ejection Calcs'!AL337,IF('Alpha Ejection Compiler'!$B337="2",'Alpha Ejection Calcs'!BI337,IF($B337="3",'Alpha Ejection Calcs'!CF337,IF($B337="4",'Alpha Ejection Calcs'!DD337,-1))))</f>
        <v>-1</v>
      </c>
    </row>
    <row r="338" spans="1:32">
      <c r="A338">
        <f>'Picking Information'!E341</f>
        <v>0</v>
      </c>
      <c r="B338" s="457">
        <f>'Picking Information'!B341</f>
        <v>0</v>
      </c>
      <c r="C338" s="457"/>
      <c r="D338">
        <f>IF($B338="1",'Alpha Ejection Calcs'!M338,IF('Alpha Ejection Compiler'!$B338="2",'Alpha Ejection Calcs'!AO338,IF($B338="3",'Alpha Ejection Calcs'!BM338,IF($B338="4",'Alpha Ejection Calcs'!CJ338,-1))))</f>
        <v>-1</v>
      </c>
      <c r="E338">
        <f>IF($B338="1",'Alpha Ejection Calcs'!S338,IF('Alpha Ejection Compiler'!$B338="2",'Alpha Ejection Calcs'!AP338,IF($B338="3",'Alpha Ejection Calcs'!BK338,IF($B338="4",'Alpha Ejection Calcs'!CH338,-1))))</f>
        <v>-1</v>
      </c>
      <c r="F338"/>
      <c r="G338" s="459">
        <f t="shared" si="20"/>
        <v>-3.2000000000000001E-12</v>
      </c>
      <c r="H338">
        <f>IF($B338="1",'Alpha Ejection Calcs'!T338,IF('Alpha Ejection Compiler'!$B338="2",'Alpha Ejection Calcs'!AQ338,IF($B338="3",'Alpha Ejection Calcs'!BN338,IF($B338="4",'Alpha Ejection Calcs'!CL338,-1))))</f>
        <v>-1</v>
      </c>
      <c r="I338">
        <f>IF($B338="1",'Alpha Ejection Calcs'!U338,IF('Alpha Ejection Compiler'!$B338="2",'Alpha Ejection Calcs'!AR338,IF($B338="3",'Alpha Ejection Calcs'!BO338,IF($B338="4",'Alpha Ejection Calcs'!CM338,-1))))</f>
        <v>-1</v>
      </c>
      <c r="J338">
        <f>IF($B338="1",'Alpha Ejection Calcs'!V338,IF('Alpha Ejection Compiler'!$B338="2",'Alpha Ejection Calcs'!AS338,IF($B338="3",'Alpha Ejection Calcs'!BP338,IF($B338="4",'Alpha Ejection Calcs'!CN338,-1))))</f>
        <v>-1</v>
      </c>
      <c r="K338">
        <f>IF($B338="1",'Alpha Ejection Calcs'!W338,IF('Alpha Ejection Compiler'!$B338="2",'Alpha Ejection Calcs'!AT338,IF($B338="3",'Alpha Ejection Calcs'!BQ338,IF($B338="4",'Alpha Ejection Calcs'!CO338,-1))))</f>
        <v>-1</v>
      </c>
      <c r="N338" s="459">
        <f t="shared" si="21"/>
        <v>-4.6500000000000006E-12</v>
      </c>
      <c r="O338">
        <f>IF($B338="1",'Alpha Ejection Calcs'!Y338,IF('Alpha Ejection Compiler'!$B338="2",'Alpha Ejection Calcs'!AV338,IF($B338="3",'Alpha Ejection Calcs'!BS338,IF($B338="4",'Alpha Ejection Calcs'!CQ338,-1))))</f>
        <v>-1</v>
      </c>
      <c r="P338">
        <f>IF($B338="1",'Alpha Ejection Calcs'!Z338,IF('Alpha Ejection Compiler'!$B338="2",'Alpha Ejection Calcs'!AW338,IF($B338="3",'Alpha Ejection Calcs'!BT338,IF($B338="4",'Alpha Ejection Calcs'!CR338,-1))))</f>
        <v>-1</v>
      </c>
      <c r="Q338">
        <f>IF($B338="1",'Alpha Ejection Calcs'!AA338,IF('Alpha Ejection Compiler'!$B338="2",'Alpha Ejection Calcs'!AX338,IF($B338="3",'Alpha Ejection Calcs'!BU338,IF($B338="4",'Alpha Ejection Calcs'!CS338,-1))))</f>
        <v>-1</v>
      </c>
      <c r="R338">
        <f>IF($B338="1",'Alpha Ejection Calcs'!AB338,IF('Alpha Ejection Compiler'!$B338="2",'Alpha Ejection Calcs'!AY338,IF($B338="3",'Alpha Ejection Calcs'!BV338,IF($B338="4",'Alpha Ejection Calcs'!CT338,-1))))</f>
        <v>-1</v>
      </c>
      <c r="U338" s="459">
        <f t="shared" si="22"/>
        <v>-3.5299999999999997E-12</v>
      </c>
      <c r="V338">
        <f>IF($B338="1",'Alpha Ejection Calcs'!AD338,IF('Alpha Ejection Compiler'!$B338="2",'Alpha Ejection Calcs'!BA338,IF($B338="3",'Alpha Ejection Calcs'!BX338,IF($B338="4",'Alpha Ejection Calcs'!CV338,-1))))</f>
        <v>-1</v>
      </c>
      <c r="W338">
        <f>IF($B338="1",'Alpha Ejection Calcs'!AE338,IF('Alpha Ejection Compiler'!$B338="2",'Alpha Ejection Calcs'!BB338,IF($B338="3",'Alpha Ejection Calcs'!BY338,IF($B338="4",'Alpha Ejection Calcs'!CW338,-1))))</f>
        <v>-1</v>
      </c>
      <c r="X338">
        <f>IF($B338="1",'Alpha Ejection Calcs'!AF338,IF('Alpha Ejection Compiler'!$B338="2",'Alpha Ejection Calcs'!BC338,IF($B338="3",'Alpha Ejection Calcs'!BZ338,IF($B338="4",'Alpha Ejection Calcs'!CX338,-1))))</f>
        <v>-1</v>
      </c>
      <c r="Y338">
        <f>IF($B338="1",'Alpha Ejection Calcs'!AG338,IF('Alpha Ejection Compiler'!$B338="2",'Alpha Ejection Calcs'!BD338,IF($B338="3",'Alpha Ejection Calcs'!CA338,IF($B338="4",'Alpha Ejection Calcs'!CY338,-1))))</f>
        <v>-1</v>
      </c>
      <c r="AB338" s="459">
        <f t="shared" si="23"/>
        <v>-4.2499999999999999E-12</v>
      </c>
      <c r="AC338">
        <f>IF($B338="1",'Alpha Ejection Calcs'!AI338,IF('Alpha Ejection Compiler'!$B338="2",'Alpha Ejection Calcs'!BF338,IF($B338="3",'Alpha Ejection Calcs'!CC338,IF($B338="4",'Alpha Ejection Calcs'!DA338,-1))))</f>
        <v>-1</v>
      </c>
      <c r="AD338">
        <f>IF($B338="1",'Alpha Ejection Calcs'!AJ338,IF('Alpha Ejection Compiler'!$B338="2",'Alpha Ejection Calcs'!BG338,IF($B338="3",'Alpha Ejection Calcs'!CD338,IF($B338="4",'Alpha Ejection Calcs'!DB338,-1))))</f>
        <v>-1</v>
      </c>
      <c r="AE338">
        <f>IF($B338="1",'Alpha Ejection Calcs'!AK338,IF('Alpha Ejection Compiler'!$B338="2",'Alpha Ejection Calcs'!BH338,IF($B338="3",'Alpha Ejection Calcs'!CE338,IF($B338="4",'Alpha Ejection Calcs'!DC338,-1))))</f>
        <v>-1</v>
      </c>
      <c r="AF338">
        <f>IF($B338="1",'Alpha Ejection Calcs'!AL338,IF('Alpha Ejection Compiler'!$B338="2",'Alpha Ejection Calcs'!BI338,IF($B338="3",'Alpha Ejection Calcs'!CF338,IF($B338="4",'Alpha Ejection Calcs'!DD338,-1))))</f>
        <v>-1</v>
      </c>
    </row>
    <row r="339" spans="1:32">
      <c r="A339">
        <f>'Picking Information'!E342</f>
        <v>0</v>
      </c>
      <c r="B339" s="457">
        <f>'Picking Information'!B342</f>
        <v>0</v>
      </c>
      <c r="C339" s="457"/>
      <c r="D339">
        <f>IF($B339="1",'Alpha Ejection Calcs'!M339,IF('Alpha Ejection Compiler'!$B339="2",'Alpha Ejection Calcs'!AO339,IF($B339="3",'Alpha Ejection Calcs'!BM339,IF($B339="4",'Alpha Ejection Calcs'!CJ339,-1))))</f>
        <v>-1</v>
      </c>
      <c r="E339">
        <f>IF($B339="1",'Alpha Ejection Calcs'!S339,IF('Alpha Ejection Compiler'!$B339="2",'Alpha Ejection Calcs'!AP339,IF($B339="3",'Alpha Ejection Calcs'!BK339,IF($B339="4",'Alpha Ejection Calcs'!CH339,-1))))</f>
        <v>-1</v>
      </c>
      <c r="F339"/>
      <c r="G339" s="459">
        <f t="shared" si="20"/>
        <v>-3.2000000000000001E-12</v>
      </c>
      <c r="H339">
        <f>IF($B339="1",'Alpha Ejection Calcs'!T339,IF('Alpha Ejection Compiler'!$B339="2",'Alpha Ejection Calcs'!AQ339,IF($B339="3",'Alpha Ejection Calcs'!BN339,IF($B339="4",'Alpha Ejection Calcs'!CL339,-1))))</f>
        <v>-1</v>
      </c>
      <c r="I339">
        <f>IF($B339="1",'Alpha Ejection Calcs'!U339,IF('Alpha Ejection Compiler'!$B339="2",'Alpha Ejection Calcs'!AR339,IF($B339="3",'Alpha Ejection Calcs'!BO339,IF($B339="4",'Alpha Ejection Calcs'!CM339,-1))))</f>
        <v>-1</v>
      </c>
      <c r="J339">
        <f>IF($B339="1",'Alpha Ejection Calcs'!V339,IF('Alpha Ejection Compiler'!$B339="2",'Alpha Ejection Calcs'!AS339,IF($B339="3",'Alpha Ejection Calcs'!BP339,IF($B339="4",'Alpha Ejection Calcs'!CN339,-1))))</f>
        <v>-1</v>
      </c>
      <c r="K339">
        <f>IF($B339="1",'Alpha Ejection Calcs'!W339,IF('Alpha Ejection Compiler'!$B339="2",'Alpha Ejection Calcs'!AT339,IF($B339="3",'Alpha Ejection Calcs'!BQ339,IF($B339="4",'Alpha Ejection Calcs'!CO339,-1))))</f>
        <v>-1</v>
      </c>
      <c r="N339" s="459">
        <f t="shared" si="21"/>
        <v>-4.6500000000000006E-12</v>
      </c>
      <c r="O339">
        <f>IF($B339="1",'Alpha Ejection Calcs'!Y339,IF('Alpha Ejection Compiler'!$B339="2",'Alpha Ejection Calcs'!AV339,IF($B339="3",'Alpha Ejection Calcs'!BS339,IF($B339="4",'Alpha Ejection Calcs'!CQ339,-1))))</f>
        <v>-1</v>
      </c>
      <c r="P339">
        <f>IF($B339="1",'Alpha Ejection Calcs'!Z339,IF('Alpha Ejection Compiler'!$B339="2",'Alpha Ejection Calcs'!AW339,IF($B339="3",'Alpha Ejection Calcs'!BT339,IF($B339="4",'Alpha Ejection Calcs'!CR339,-1))))</f>
        <v>-1</v>
      </c>
      <c r="Q339">
        <f>IF($B339="1",'Alpha Ejection Calcs'!AA339,IF('Alpha Ejection Compiler'!$B339="2",'Alpha Ejection Calcs'!AX339,IF($B339="3",'Alpha Ejection Calcs'!BU339,IF($B339="4",'Alpha Ejection Calcs'!CS339,-1))))</f>
        <v>-1</v>
      </c>
      <c r="R339">
        <f>IF($B339="1",'Alpha Ejection Calcs'!AB339,IF('Alpha Ejection Compiler'!$B339="2",'Alpha Ejection Calcs'!AY339,IF($B339="3",'Alpha Ejection Calcs'!BV339,IF($B339="4",'Alpha Ejection Calcs'!CT339,-1))))</f>
        <v>-1</v>
      </c>
      <c r="U339" s="459">
        <f t="shared" si="22"/>
        <v>-3.5299999999999997E-12</v>
      </c>
      <c r="V339">
        <f>IF($B339="1",'Alpha Ejection Calcs'!AD339,IF('Alpha Ejection Compiler'!$B339="2",'Alpha Ejection Calcs'!BA339,IF($B339="3",'Alpha Ejection Calcs'!BX339,IF($B339="4",'Alpha Ejection Calcs'!CV339,-1))))</f>
        <v>-1</v>
      </c>
      <c r="W339">
        <f>IF($B339="1",'Alpha Ejection Calcs'!AE339,IF('Alpha Ejection Compiler'!$B339="2",'Alpha Ejection Calcs'!BB339,IF($B339="3",'Alpha Ejection Calcs'!BY339,IF($B339="4",'Alpha Ejection Calcs'!CW339,-1))))</f>
        <v>-1</v>
      </c>
      <c r="X339">
        <f>IF($B339="1",'Alpha Ejection Calcs'!AF339,IF('Alpha Ejection Compiler'!$B339="2",'Alpha Ejection Calcs'!BC339,IF($B339="3",'Alpha Ejection Calcs'!BZ339,IF($B339="4",'Alpha Ejection Calcs'!CX339,-1))))</f>
        <v>-1</v>
      </c>
      <c r="Y339">
        <f>IF($B339="1",'Alpha Ejection Calcs'!AG339,IF('Alpha Ejection Compiler'!$B339="2",'Alpha Ejection Calcs'!BD339,IF($B339="3",'Alpha Ejection Calcs'!CA339,IF($B339="4",'Alpha Ejection Calcs'!CY339,-1))))</f>
        <v>-1</v>
      </c>
      <c r="AB339" s="459">
        <f t="shared" si="23"/>
        <v>-4.2499999999999999E-12</v>
      </c>
      <c r="AC339">
        <f>IF($B339="1",'Alpha Ejection Calcs'!AI339,IF('Alpha Ejection Compiler'!$B339="2",'Alpha Ejection Calcs'!BF339,IF($B339="3",'Alpha Ejection Calcs'!CC339,IF($B339="4",'Alpha Ejection Calcs'!DA339,-1))))</f>
        <v>-1</v>
      </c>
      <c r="AD339">
        <f>IF($B339="1",'Alpha Ejection Calcs'!AJ339,IF('Alpha Ejection Compiler'!$B339="2",'Alpha Ejection Calcs'!BG339,IF($B339="3",'Alpha Ejection Calcs'!CD339,IF($B339="4",'Alpha Ejection Calcs'!DB339,-1))))</f>
        <v>-1</v>
      </c>
      <c r="AE339">
        <f>IF($B339="1",'Alpha Ejection Calcs'!AK339,IF('Alpha Ejection Compiler'!$B339="2",'Alpha Ejection Calcs'!BH339,IF($B339="3",'Alpha Ejection Calcs'!CE339,IF($B339="4",'Alpha Ejection Calcs'!DC339,-1))))</f>
        <v>-1</v>
      </c>
      <c r="AF339">
        <f>IF($B339="1",'Alpha Ejection Calcs'!AL339,IF('Alpha Ejection Compiler'!$B339="2",'Alpha Ejection Calcs'!BI339,IF($B339="3",'Alpha Ejection Calcs'!CF339,IF($B339="4",'Alpha Ejection Calcs'!DD339,-1))))</f>
        <v>-1</v>
      </c>
    </row>
    <row r="340" spans="1:32">
      <c r="A340">
        <f>'Picking Information'!E343</f>
        <v>0</v>
      </c>
      <c r="B340" s="457">
        <f>'Picking Information'!B343</f>
        <v>0</v>
      </c>
      <c r="C340" s="457"/>
      <c r="D340">
        <f>IF($B340="1",'Alpha Ejection Calcs'!M340,IF('Alpha Ejection Compiler'!$B340="2",'Alpha Ejection Calcs'!AO340,IF($B340="3",'Alpha Ejection Calcs'!BM340,IF($B340="4",'Alpha Ejection Calcs'!CJ340,-1))))</f>
        <v>-1</v>
      </c>
      <c r="E340">
        <f>IF($B340="1",'Alpha Ejection Calcs'!S340,IF('Alpha Ejection Compiler'!$B340="2",'Alpha Ejection Calcs'!AP340,IF($B340="3",'Alpha Ejection Calcs'!BK340,IF($B340="4",'Alpha Ejection Calcs'!CH340,-1))))</f>
        <v>-1</v>
      </c>
      <c r="F340"/>
      <c r="G340" s="459">
        <f t="shared" si="20"/>
        <v>-3.2000000000000001E-12</v>
      </c>
      <c r="H340">
        <f>IF($B340="1",'Alpha Ejection Calcs'!T340,IF('Alpha Ejection Compiler'!$B340="2",'Alpha Ejection Calcs'!AQ340,IF($B340="3",'Alpha Ejection Calcs'!BN340,IF($B340="4",'Alpha Ejection Calcs'!CL340,-1))))</f>
        <v>-1</v>
      </c>
      <c r="I340">
        <f>IF($B340="1",'Alpha Ejection Calcs'!U340,IF('Alpha Ejection Compiler'!$B340="2",'Alpha Ejection Calcs'!AR340,IF($B340="3",'Alpha Ejection Calcs'!BO340,IF($B340="4",'Alpha Ejection Calcs'!CM340,-1))))</f>
        <v>-1</v>
      </c>
      <c r="J340">
        <f>IF($B340="1",'Alpha Ejection Calcs'!V340,IF('Alpha Ejection Compiler'!$B340="2",'Alpha Ejection Calcs'!AS340,IF($B340="3",'Alpha Ejection Calcs'!BP340,IF($B340="4",'Alpha Ejection Calcs'!CN340,-1))))</f>
        <v>-1</v>
      </c>
      <c r="K340">
        <f>IF($B340="1",'Alpha Ejection Calcs'!W340,IF('Alpha Ejection Compiler'!$B340="2",'Alpha Ejection Calcs'!AT340,IF($B340="3",'Alpha Ejection Calcs'!BQ340,IF($B340="4",'Alpha Ejection Calcs'!CO340,-1))))</f>
        <v>-1</v>
      </c>
      <c r="N340" s="459">
        <f t="shared" si="21"/>
        <v>-4.6500000000000006E-12</v>
      </c>
      <c r="O340">
        <f>IF($B340="1",'Alpha Ejection Calcs'!Y340,IF('Alpha Ejection Compiler'!$B340="2",'Alpha Ejection Calcs'!AV340,IF($B340="3",'Alpha Ejection Calcs'!BS340,IF($B340="4",'Alpha Ejection Calcs'!CQ340,-1))))</f>
        <v>-1</v>
      </c>
      <c r="P340">
        <f>IF($B340="1",'Alpha Ejection Calcs'!Z340,IF('Alpha Ejection Compiler'!$B340="2",'Alpha Ejection Calcs'!AW340,IF($B340="3",'Alpha Ejection Calcs'!BT340,IF($B340="4",'Alpha Ejection Calcs'!CR340,-1))))</f>
        <v>-1</v>
      </c>
      <c r="Q340">
        <f>IF($B340="1",'Alpha Ejection Calcs'!AA340,IF('Alpha Ejection Compiler'!$B340="2",'Alpha Ejection Calcs'!AX340,IF($B340="3",'Alpha Ejection Calcs'!BU340,IF($B340="4",'Alpha Ejection Calcs'!CS340,-1))))</f>
        <v>-1</v>
      </c>
      <c r="R340">
        <f>IF($B340="1",'Alpha Ejection Calcs'!AB340,IF('Alpha Ejection Compiler'!$B340="2",'Alpha Ejection Calcs'!AY340,IF($B340="3",'Alpha Ejection Calcs'!BV340,IF($B340="4",'Alpha Ejection Calcs'!CT340,-1))))</f>
        <v>-1</v>
      </c>
      <c r="U340" s="459">
        <f t="shared" si="22"/>
        <v>-3.5299999999999997E-12</v>
      </c>
      <c r="V340">
        <f>IF($B340="1",'Alpha Ejection Calcs'!AD340,IF('Alpha Ejection Compiler'!$B340="2",'Alpha Ejection Calcs'!BA340,IF($B340="3",'Alpha Ejection Calcs'!BX340,IF($B340="4",'Alpha Ejection Calcs'!CV340,-1))))</f>
        <v>-1</v>
      </c>
      <c r="W340">
        <f>IF($B340="1",'Alpha Ejection Calcs'!AE340,IF('Alpha Ejection Compiler'!$B340="2",'Alpha Ejection Calcs'!BB340,IF($B340="3",'Alpha Ejection Calcs'!BY340,IF($B340="4",'Alpha Ejection Calcs'!CW340,-1))))</f>
        <v>-1</v>
      </c>
      <c r="X340">
        <f>IF($B340="1",'Alpha Ejection Calcs'!AF340,IF('Alpha Ejection Compiler'!$B340="2",'Alpha Ejection Calcs'!BC340,IF($B340="3",'Alpha Ejection Calcs'!BZ340,IF($B340="4",'Alpha Ejection Calcs'!CX340,-1))))</f>
        <v>-1</v>
      </c>
      <c r="Y340">
        <f>IF($B340="1",'Alpha Ejection Calcs'!AG340,IF('Alpha Ejection Compiler'!$B340="2",'Alpha Ejection Calcs'!BD340,IF($B340="3",'Alpha Ejection Calcs'!CA340,IF($B340="4",'Alpha Ejection Calcs'!CY340,-1))))</f>
        <v>-1</v>
      </c>
      <c r="AB340" s="459">
        <f t="shared" si="23"/>
        <v>-4.2499999999999999E-12</v>
      </c>
      <c r="AC340">
        <f>IF($B340="1",'Alpha Ejection Calcs'!AI340,IF('Alpha Ejection Compiler'!$B340="2",'Alpha Ejection Calcs'!BF340,IF($B340="3",'Alpha Ejection Calcs'!CC340,IF($B340="4",'Alpha Ejection Calcs'!DA340,-1))))</f>
        <v>-1</v>
      </c>
      <c r="AD340">
        <f>IF($B340="1",'Alpha Ejection Calcs'!AJ340,IF('Alpha Ejection Compiler'!$B340="2",'Alpha Ejection Calcs'!BG340,IF($B340="3",'Alpha Ejection Calcs'!CD340,IF($B340="4",'Alpha Ejection Calcs'!DB340,-1))))</f>
        <v>-1</v>
      </c>
      <c r="AE340">
        <f>IF($B340="1",'Alpha Ejection Calcs'!AK340,IF('Alpha Ejection Compiler'!$B340="2",'Alpha Ejection Calcs'!BH340,IF($B340="3",'Alpha Ejection Calcs'!CE340,IF($B340="4",'Alpha Ejection Calcs'!DC340,-1))))</f>
        <v>-1</v>
      </c>
      <c r="AF340">
        <f>IF($B340="1",'Alpha Ejection Calcs'!AL340,IF('Alpha Ejection Compiler'!$B340="2",'Alpha Ejection Calcs'!BI340,IF($B340="3",'Alpha Ejection Calcs'!CF340,IF($B340="4",'Alpha Ejection Calcs'!DD340,-1))))</f>
        <v>-1</v>
      </c>
    </row>
    <row r="341" spans="1:32">
      <c r="A341">
        <f>'Picking Information'!E344</f>
        <v>0</v>
      </c>
      <c r="B341" s="457">
        <f>'Picking Information'!B344</f>
        <v>0</v>
      </c>
      <c r="C341" s="457"/>
      <c r="D341">
        <f>IF($B341="1",'Alpha Ejection Calcs'!M341,IF('Alpha Ejection Compiler'!$B341="2",'Alpha Ejection Calcs'!AO341,IF($B341="3",'Alpha Ejection Calcs'!BM341,IF($B341="4",'Alpha Ejection Calcs'!CJ341,-1))))</f>
        <v>-1</v>
      </c>
      <c r="E341">
        <f>IF($B341="1",'Alpha Ejection Calcs'!S341,IF('Alpha Ejection Compiler'!$B341="2",'Alpha Ejection Calcs'!AP341,IF($B341="3",'Alpha Ejection Calcs'!BK341,IF($B341="4",'Alpha Ejection Calcs'!CH341,-1))))</f>
        <v>-1</v>
      </c>
      <c r="F341"/>
      <c r="G341" s="459">
        <f t="shared" si="20"/>
        <v>-3.2000000000000001E-12</v>
      </c>
      <c r="H341">
        <f>IF($B341="1",'Alpha Ejection Calcs'!T341,IF('Alpha Ejection Compiler'!$B341="2",'Alpha Ejection Calcs'!AQ341,IF($B341="3",'Alpha Ejection Calcs'!BN341,IF($B341="4",'Alpha Ejection Calcs'!CL341,-1))))</f>
        <v>-1</v>
      </c>
      <c r="I341">
        <f>IF($B341="1",'Alpha Ejection Calcs'!U341,IF('Alpha Ejection Compiler'!$B341="2",'Alpha Ejection Calcs'!AR341,IF($B341="3",'Alpha Ejection Calcs'!BO341,IF($B341="4",'Alpha Ejection Calcs'!CM341,-1))))</f>
        <v>-1</v>
      </c>
      <c r="J341">
        <f>IF($B341="1",'Alpha Ejection Calcs'!V341,IF('Alpha Ejection Compiler'!$B341="2",'Alpha Ejection Calcs'!AS341,IF($B341="3",'Alpha Ejection Calcs'!BP341,IF($B341="4",'Alpha Ejection Calcs'!CN341,-1))))</f>
        <v>-1</v>
      </c>
      <c r="K341">
        <f>IF($B341="1",'Alpha Ejection Calcs'!W341,IF('Alpha Ejection Compiler'!$B341="2",'Alpha Ejection Calcs'!AT341,IF($B341="3",'Alpha Ejection Calcs'!BQ341,IF($B341="4",'Alpha Ejection Calcs'!CO341,-1))))</f>
        <v>-1</v>
      </c>
      <c r="N341" s="459">
        <f t="shared" si="21"/>
        <v>-4.6500000000000006E-12</v>
      </c>
      <c r="O341">
        <f>IF($B341="1",'Alpha Ejection Calcs'!Y341,IF('Alpha Ejection Compiler'!$B341="2",'Alpha Ejection Calcs'!AV341,IF($B341="3",'Alpha Ejection Calcs'!BS341,IF($B341="4",'Alpha Ejection Calcs'!CQ341,-1))))</f>
        <v>-1</v>
      </c>
      <c r="P341">
        <f>IF($B341="1",'Alpha Ejection Calcs'!Z341,IF('Alpha Ejection Compiler'!$B341="2",'Alpha Ejection Calcs'!AW341,IF($B341="3",'Alpha Ejection Calcs'!BT341,IF($B341="4",'Alpha Ejection Calcs'!CR341,-1))))</f>
        <v>-1</v>
      </c>
      <c r="Q341">
        <f>IF($B341="1",'Alpha Ejection Calcs'!AA341,IF('Alpha Ejection Compiler'!$B341="2",'Alpha Ejection Calcs'!AX341,IF($B341="3",'Alpha Ejection Calcs'!BU341,IF($B341="4",'Alpha Ejection Calcs'!CS341,-1))))</f>
        <v>-1</v>
      </c>
      <c r="R341">
        <f>IF($B341="1",'Alpha Ejection Calcs'!AB341,IF('Alpha Ejection Compiler'!$B341="2",'Alpha Ejection Calcs'!AY341,IF($B341="3",'Alpha Ejection Calcs'!BV341,IF($B341="4",'Alpha Ejection Calcs'!CT341,-1))))</f>
        <v>-1</v>
      </c>
      <c r="U341" s="459">
        <f t="shared" si="22"/>
        <v>-3.5299999999999997E-12</v>
      </c>
      <c r="V341">
        <f>IF($B341="1",'Alpha Ejection Calcs'!AD341,IF('Alpha Ejection Compiler'!$B341="2",'Alpha Ejection Calcs'!BA341,IF($B341="3",'Alpha Ejection Calcs'!BX341,IF($B341="4",'Alpha Ejection Calcs'!CV341,-1))))</f>
        <v>-1</v>
      </c>
      <c r="W341">
        <f>IF($B341="1",'Alpha Ejection Calcs'!AE341,IF('Alpha Ejection Compiler'!$B341="2",'Alpha Ejection Calcs'!BB341,IF($B341="3",'Alpha Ejection Calcs'!BY341,IF($B341="4",'Alpha Ejection Calcs'!CW341,-1))))</f>
        <v>-1</v>
      </c>
      <c r="X341">
        <f>IF($B341="1",'Alpha Ejection Calcs'!AF341,IF('Alpha Ejection Compiler'!$B341="2",'Alpha Ejection Calcs'!BC341,IF($B341="3",'Alpha Ejection Calcs'!BZ341,IF($B341="4",'Alpha Ejection Calcs'!CX341,-1))))</f>
        <v>-1</v>
      </c>
      <c r="Y341">
        <f>IF($B341="1",'Alpha Ejection Calcs'!AG341,IF('Alpha Ejection Compiler'!$B341="2",'Alpha Ejection Calcs'!BD341,IF($B341="3",'Alpha Ejection Calcs'!CA341,IF($B341="4",'Alpha Ejection Calcs'!CY341,-1))))</f>
        <v>-1</v>
      </c>
      <c r="AB341" s="459">
        <f t="shared" si="23"/>
        <v>-4.2499999999999999E-12</v>
      </c>
      <c r="AC341">
        <f>IF($B341="1",'Alpha Ejection Calcs'!AI341,IF('Alpha Ejection Compiler'!$B341="2",'Alpha Ejection Calcs'!BF341,IF($B341="3",'Alpha Ejection Calcs'!CC341,IF($B341="4",'Alpha Ejection Calcs'!DA341,-1))))</f>
        <v>-1</v>
      </c>
      <c r="AD341">
        <f>IF($B341="1",'Alpha Ejection Calcs'!AJ341,IF('Alpha Ejection Compiler'!$B341="2",'Alpha Ejection Calcs'!BG341,IF($B341="3",'Alpha Ejection Calcs'!CD341,IF($B341="4",'Alpha Ejection Calcs'!DB341,-1))))</f>
        <v>-1</v>
      </c>
      <c r="AE341">
        <f>IF($B341="1",'Alpha Ejection Calcs'!AK341,IF('Alpha Ejection Compiler'!$B341="2",'Alpha Ejection Calcs'!BH341,IF($B341="3",'Alpha Ejection Calcs'!CE341,IF($B341="4",'Alpha Ejection Calcs'!DC341,-1))))</f>
        <v>-1</v>
      </c>
      <c r="AF341">
        <f>IF($B341="1",'Alpha Ejection Calcs'!AL341,IF('Alpha Ejection Compiler'!$B341="2",'Alpha Ejection Calcs'!BI341,IF($B341="3",'Alpha Ejection Calcs'!CF341,IF($B341="4",'Alpha Ejection Calcs'!DD341,-1))))</f>
        <v>-1</v>
      </c>
    </row>
    <row r="342" spans="1:32">
      <c r="A342">
        <f>'Picking Information'!E345</f>
        <v>0</v>
      </c>
      <c r="B342" s="457">
        <f>'Picking Information'!B345</f>
        <v>0</v>
      </c>
      <c r="C342" s="457"/>
      <c r="D342">
        <f>IF($B342="1",'Alpha Ejection Calcs'!M342,IF('Alpha Ejection Compiler'!$B342="2",'Alpha Ejection Calcs'!AO342,IF($B342="3",'Alpha Ejection Calcs'!BM342,IF($B342="4",'Alpha Ejection Calcs'!CJ342,-1))))</f>
        <v>-1</v>
      </c>
      <c r="E342">
        <f>IF($B342="1",'Alpha Ejection Calcs'!S342,IF('Alpha Ejection Compiler'!$B342="2",'Alpha Ejection Calcs'!AP342,IF($B342="3",'Alpha Ejection Calcs'!BK342,IF($B342="4",'Alpha Ejection Calcs'!CH342,-1))))</f>
        <v>-1</v>
      </c>
      <c r="F342"/>
      <c r="G342" s="459">
        <f t="shared" si="20"/>
        <v>-3.2000000000000001E-12</v>
      </c>
      <c r="H342">
        <f>IF($B342="1",'Alpha Ejection Calcs'!T342,IF('Alpha Ejection Compiler'!$B342="2",'Alpha Ejection Calcs'!AQ342,IF($B342="3",'Alpha Ejection Calcs'!BN342,IF($B342="4",'Alpha Ejection Calcs'!CL342,-1))))</f>
        <v>-1</v>
      </c>
      <c r="I342">
        <f>IF($B342="1",'Alpha Ejection Calcs'!U342,IF('Alpha Ejection Compiler'!$B342="2",'Alpha Ejection Calcs'!AR342,IF($B342="3",'Alpha Ejection Calcs'!BO342,IF($B342="4",'Alpha Ejection Calcs'!CM342,-1))))</f>
        <v>-1</v>
      </c>
      <c r="J342">
        <f>IF($B342="1",'Alpha Ejection Calcs'!V342,IF('Alpha Ejection Compiler'!$B342="2",'Alpha Ejection Calcs'!AS342,IF($B342="3",'Alpha Ejection Calcs'!BP342,IF($B342="4",'Alpha Ejection Calcs'!CN342,-1))))</f>
        <v>-1</v>
      </c>
      <c r="K342">
        <f>IF($B342="1",'Alpha Ejection Calcs'!W342,IF('Alpha Ejection Compiler'!$B342="2",'Alpha Ejection Calcs'!AT342,IF($B342="3",'Alpha Ejection Calcs'!BQ342,IF($B342="4",'Alpha Ejection Calcs'!CO342,-1))))</f>
        <v>-1</v>
      </c>
      <c r="N342" s="459">
        <f t="shared" si="21"/>
        <v>-4.6500000000000006E-12</v>
      </c>
      <c r="O342">
        <f>IF($B342="1",'Alpha Ejection Calcs'!Y342,IF('Alpha Ejection Compiler'!$B342="2",'Alpha Ejection Calcs'!AV342,IF($B342="3",'Alpha Ejection Calcs'!BS342,IF($B342="4",'Alpha Ejection Calcs'!CQ342,-1))))</f>
        <v>-1</v>
      </c>
      <c r="P342">
        <f>IF($B342="1",'Alpha Ejection Calcs'!Z342,IF('Alpha Ejection Compiler'!$B342="2",'Alpha Ejection Calcs'!AW342,IF($B342="3",'Alpha Ejection Calcs'!BT342,IF($B342="4",'Alpha Ejection Calcs'!CR342,-1))))</f>
        <v>-1</v>
      </c>
      <c r="Q342">
        <f>IF($B342="1",'Alpha Ejection Calcs'!AA342,IF('Alpha Ejection Compiler'!$B342="2",'Alpha Ejection Calcs'!AX342,IF($B342="3",'Alpha Ejection Calcs'!BU342,IF($B342="4",'Alpha Ejection Calcs'!CS342,-1))))</f>
        <v>-1</v>
      </c>
      <c r="R342">
        <f>IF($B342="1",'Alpha Ejection Calcs'!AB342,IF('Alpha Ejection Compiler'!$B342="2",'Alpha Ejection Calcs'!AY342,IF($B342="3",'Alpha Ejection Calcs'!BV342,IF($B342="4",'Alpha Ejection Calcs'!CT342,-1))))</f>
        <v>-1</v>
      </c>
      <c r="U342" s="459">
        <f t="shared" si="22"/>
        <v>-3.5299999999999997E-12</v>
      </c>
      <c r="V342">
        <f>IF($B342="1",'Alpha Ejection Calcs'!AD342,IF('Alpha Ejection Compiler'!$B342="2",'Alpha Ejection Calcs'!BA342,IF($B342="3",'Alpha Ejection Calcs'!BX342,IF($B342="4",'Alpha Ejection Calcs'!CV342,-1))))</f>
        <v>-1</v>
      </c>
      <c r="W342">
        <f>IF($B342="1",'Alpha Ejection Calcs'!AE342,IF('Alpha Ejection Compiler'!$B342="2",'Alpha Ejection Calcs'!BB342,IF($B342="3",'Alpha Ejection Calcs'!BY342,IF($B342="4",'Alpha Ejection Calcs'!CW342,-1))))</f>
        <v>-1</v>
      </c>
      <c r="X342">
        <f>IF($B342="1",'Alpha Ejection Calcs'!AF342,IF('Alpha Ejection Compiler'!$B342="2",'Alpha Ejection Calcs'!BC342,IF($B342="3",'Alpha Ejection Calcs'!BZ342,IF($B342="4",'Alpha Ejection Calcs'!CX342,-1))))</f>
        <v>-1</v>
      </c>
      <c r="Y342">
        <f>IF($B342="1",'Alpha Ejection Calcs'!AG342,IF('Alpha Ejection Compiler'!$B342="2",'Alpha Ejection Calcs'!BD342,IF($B342="3",'Alpha Ejection Calcs'!CA342,IF($B342="4",'Alpha Ejection Calcs'!CY342,-1))))</f>
        <v>-1</v>
      </c>
      <c r="AB342" s="459">
        <f t="shared" si="23"/>
        <v>-4.2499999999999999E-12</v>
      </c>
      <c r="AC342">
        <f>IF($B342="1",'Alpha Ejection Calcs'!AI342,IF('Alpha Ejection Compiler'!$B342="2",'Alpha Ejection Calcs'!BF342,IF($B342="3",'Alpha Ejection Calcs'!CC342,IF($B342="4",'Alpha Ejection Calcs'!DA342,-1))))</f>
        <v>-1</v>
      </c>
      <c r="AD342">
        <f>IF($B342="1",'Alpha Ejection Calcs'!AJ342,IF('Alpha Ejection Compiler'!$B342="2",'Alpha Ejection Calcs'!BG342,IF($B342="3",'Alpha Ejection Calcs'!CD342,IF($B342="4",'Alpha Ejection Calcs'!DB342,-1))))</f>
        <v>-1</v>
      </c>
      <c r="AE342">
        <f>IF($B342="1",'Alpha Ejection Calcs'!AK342,IF('Alpha Ejection Compiler'!$B342="2",'Alpha Ejection Calcs'!BH342,IF($B342="3",'Alpha Ejection Calcs'!CE342,IF($B342="4",'Alpha Ejection Calcs'!DC342,-1))))</f>
        <v>-1</v>
      </c>
      <c r="AF342">
        <f>IF($B342="1",'Alpha Ejection Calcs'!AL342,IF('Alpha Ejection Compiler'!$B342="2",'Alpha Ejection Calcs'!BI342,IF($B342="3",'Alpha Ejection Calcs'!CF342,IF($B342="4",'Alpha Ejection Calcs'!DD342,-1))))</f>
        <v>-1</v>
      </c>
    </row>
    <row r="343" spans="1:32">
      <c r="A343">
        <f>'Picking Information'!E346</f>
        <v>0</v>
      </c>
      <c r="B343" s="457">
        <f>'Picking Information'!B346</f>
        <v>0</v>
      </c>
      <c r="C343" s="457"/>
      <c r="D343">
        <f>IF($B343="1",'Alpha Ejection Calcs'!M343,IF('Alpha Ejection Compiler'!$B343="2",'Alpha Ejection Calcs'!AO343,IF($B343="3",'Alpha Ejection Calcs'!BM343,IF($B343="4",'Alpha Ejection Calcs'!CJ343,-1))))</f>
        <v>-1</v>
      </c>
      <c r="E343">
        <f>IF($B343="1",'Alpha Ejection Calcs'!S343,IF('Alpha Ejection Compiler'!$B343="2",'Alpha Ejection Calcs'!AP343,IF($B343="3",'Alpha Ejection Calcs'!BK343,IF($B343="4",'Alpha Ejection Calcs'!CH343,-1))))</f>
        <v>-1</v>
      </c>
      <c r="F343"/>
      <c r="G343" s="459">
        <f t="shared" si="20"/>
        <v>-3.2000000000000001E-12</v>
      </c>
      <c r="H343">
        <f>IF($B343="1",'Alpha Ejection Calcs'!T343,IF('Alpha Ejection Compiler'!$B343="2",'Alpha Ejection Calcs'!AQ343,IF($B343="3",'Alpha Ejection Calcs'!BN343,IF($B343="4",'Alpha Ejection Calcs'!CL343,-1))))</f>
        <v>-1</v>
      </c>
      <c r="I343">
        <f>IF($B343="1",'Alpha Ejection Calcs'!U343,IF('Alpha Ejection Compiler'!$B343="2",'Alpha Ejection Calcs'!AR343,IF($B343="3",'Alpha Ejection Calcs'!BO343,IF($B343="4",'Alpha Ejection Calcs'!CM343,-1))))</f>
        <v>-1</v>
      </c>
      <c r="J343">
        <f>IF($B343="1",'Alpha Ejection Calcs'!V343,IF('Alpha Ejection Compiler'!$B343="2",'Alpha Ejection Calcs'!AS343,IF($B343="3",'Alpha Ejection Calcs'!BP343,IF($B343="4",'Alpha Ejection Calcs'!CN343,-1))))</f>
        <v>-1</v>
      </c>
      <c r="K343">
        <f>IF($B343="1",'Alpha Ejection Calcs'!W343,IF('Alpha Ejection Compiler'!$B343="2",'Alpha Ejection Calcs'!AT343,IF($B343="3",'Alpha Ejection Calcs'!BQ343,IF($B343="4",'Alpha Ejection Calcs'!CO343,-1))))</f>
        <v>-1</v>
      </c>
      <c r="N343" s="459">
        <f t="shared" si="21"/>
        <v>-4.6500000000000006E-12</v>
      </c>
      <c r="O343">
        <f>IF($B343="1",'Alpha Ejection Calcs'!Y343,IF('Alpha Ejection Compiler'!$B343="2",'Alpha Ejection Calcs'!AV343,IF($B343="3",'Alpha Ejection Calcs'!BS343,IF($B343="4",'Alpha Ejection Calcs'!CQ343,-1))))</f>
        <v>-1</v>
      </c>
      <c r="P343">
        <f>IF($B343="1",'Alpha Ejection Calcs'!Z343,IF('Alpha Ejection Compiler'!$B343="2",'Alpha Ejection Calcs'!AW343,IF($B343="3",'Alpha Ejection Calcs'!BT343,IF($B343="4",'Alpha Ejection Calcs'!CR343,-1))))</f>
        <v>-1</v>
      </c>
      <c r="Q343">
        <f>IF($B343="1",'Alpha Ejection Calcs'!AA343,IF('Alpha Ejection Compiler'!$B343="2",'Alpha Ejection Calcs'!AX343,IF($B343="3",'Alpha Ejection Calcs'!BU343,IF($B343="4",'Alpha Ejection Calcs'!CS343,-1))))</f>
        <v>-1</v>
      </c>
      <c r="R343">
        <f>IF($B343="1",'Alpha Ejection Calcs'!AB343,IF('Alpha Ejection Compiler'!$B343="2",'Alpha Ejection Calcs'!AY343,IF($B343="3",'Alpha Ejection Calcs'!BV343,IF($B343="4",'Alpha Ejection Calcs'!CT343,-1))))</f>
        <v>-1</v>
      </c>
      <c r="U343" s="459">
        <f t="shared" si="22"/>
        <v>-3.5299999999999997E-12</v>
      </c>
      <c r="V343">
        <f>IF($B343="1",'Alpha Ejection Calcs'!AD343,IF('Alpha Ejection Compiler'!$B343="2",'Alpha Ejection Calcs'!BA343,IF($B343="3",'Alpha Ejection Calcs'!BX343,IF($B343="4",'Alpha Ejection Calcs'!CV343,-1))))</f>
        <v>-1</v>
      </c>
      <c r="W343">
        <f>IF($B343="1",'Alpha Ejection Calcs'!AE343,IF('Alpha Ejection Compiler'!$B343="2",'Alpha Ejection Calcs'!BB343,IF($B343="3",'Alpha Ejection Calcs'!BY343,IF($B343="4",'Alpha Ejection Calcs'!CW343,-1))))</f>
        <v>-1</v>
      </c>
      <c r="X343">
        <f>IF($B343="1",'Alpha Ejection Calcs'!AF343,IF('Alpha Ejection Compiler'!$B343="2",'Alpha Ejection Calcs'!BC343,IF($B343="3",'Alpha Ejection Calcs'!BZ343,IF($B343="4",'Alpha Ejection Calcs'!CX343,-1))))</f>
        <v>-1</v>
      </c>
      <c r="Y343">
        <f>IF($B343="1",'Alpha Ejection Calcs'!AG343,IF('Alpha Ejection Compiler'!$B343="2",'Alpha Ejection Calcs'!BD343,IF($B343="3",'Alpha Ejection Calcs'!CA343,IF($B343="4",'Alpha Ejection Calcs'!CY343,-1))))</f>
        <v>-1</v>
      </c>
      <c r="AB343" s="459">
        <f t="shared" si="23"/>
        <v>-4.2499999999999999E-12</v>
      </c>
      <c r="AC343">
        <f>IF($B343="1",'Alpha Ejection Calcs'!AI343,IF('Alpha Ejection Compiler'!$B343="2",'Alpha Ejection Calcs'!BF343,IF($B343="3",'Alpha Ejection Calcs'!CC343,IF($B343="4",'Alpha Ejection Calcs'!DA343,-1))))</f>
        <v>-1</v>
      </c>
      <c r="AD343">
        <f>IF($B343="1",'Alpha Ejection Calcs'!AJ343,IF('Alpha Ejection Compiler'!$B343="2",'Alpha Ejection Calcs'!BG343,IF($B343="3",'Alpha Ejection Calcs'!CD343,IF($B343="4",'Alpha Ejection Calcs'!DB343,-1))))</f>
        <v>-1</v>
      </c>
      <c r="AE343">
        <f>IF($B343="1",'Alpha Ejection Calcs'!AK343,IF('Alpha Ejection Compiler'!$B343="2",'Alpha Ejection Calcs'!BH343,IF($B343="3",'Alpha Ejection Calcs'!CE343,IF($B343="4",'Alpha Ejection Calcs'!DC343,-1))))</f>
        <v>-1</v>
      </c>
      <c r="AF343">
        <f>IF($B343="1",'Alpha Ejection Calcs'!AL343,IF('Alpha Ejection Compiler'!$B343="2",'Alpha Ejection Calcs'!BI343,IF($B343="3",'Alpha Ejection Calcs'!CF343,IF($B343="4",'Alpha Ejection Calcs'!DD343,-1))))</f>
        <v>-1</v>
      </c>
    </row>
    <row r="344" spans="1:32">
      <c r="A344">
        <f>'Picking Information'!E347</f>
        <v>0</v>
      </c>
      <c r="B344" s="457">
        <f>'Picking Information'!B347</f>
        <v>0</v>
      </c>
      <c r="C344" s="457"/>
      <c r="D344">
        <f>IF($B344="1",'Alpha Ejection Calcs'!M344,IF('Alpha Ejection Compiler'!$B344="2",'Alpha Ejection Calcs'!AO344,IF($B344="3",'Alpha Ejection Calcs'!BM344,IF($B344="4",'Alpha Ejection Calcs'!CJ344,-1))))</f>
        <v>-1</v>
      </c>
      <c r="E344">
        <f>IF($B344="1",'Alpha Ejection Calcs'!S344,IF('Alpha Ejection Compiler'!$B344="2",'Alpha Ejection Calcs'!AP344,IF($B344="3",'Alpha Ejection Calcs'!BK344,IF($B344="4",'Alpha Ejection Calcs'!CH344,-1))))</f>
        <v>-1</v>
      </c>
      <c r="F344"/>
      <c r="G344" s="459">
        <f t="shared" si="20"/>
        <v>-3.2000000000000001E-12</v>
      </c>
      <c r="H344">
        <f>IF($B344="1",'Alpha Ejection Calcs'!T344,IF('Alpha Ejection Compiler'!$B344="2",'Alpha Ejection Calcs'!AQ344,IF($B344="3",'Alpha Ejection Calcs'!BN344,IF($B344="4",'Alpha Ejection Calcs'!CL344,-1))))</f>
        <v>-1</v>
      </c>
      <c r="I344">
        <f>IF($B344="1",'Alpha Ejection Calcs'!U344,IF('Alpha Ejection Compiler'!$B344="2",'Alpha Ejection Calcs'!AR344,IF($B344="3",'Alpha Ejection Calcs'!BO344,IF($B344="4",'Alpha Ejection Calcs'!CM344,-1))))</f>
        <v>-1</v>
      </c>
      <c r="J344">
        <f>IF($B344="1",'Alpha Ejection Calcs'!V344,IF('Alpha Ejection Compiler'!$B344="2",'Alpha Ejection Calcs'!AS344,IF($B344="3",'Alpha Ejection Calcs'!BP344,IF($B344="4",'Alpha Ejection Calcs'!CN344,-1))))</f>
        <v>-1</v>
      </c>
      <c r="K344">
        <f>IF($B344="1",'Alpha Ejection Calcs'!W344,IF('Alpha Ejection Compiler'!$B344="2",'Alpha Ejection Calcs'!AT344,IF($B344="3",'Alpha Ejection Calcs'!BQ344,IF($B344="4",'Alpha Ejection Calcs'!CO344,-1))))</f>
        <v>-1</v>
      </c>
      <c r="N344" s="459">
        <f t="shared" si="21"/>
        <v>-4.6500000000000006E-12</v>
      </c>
      <c r="O344">
        <f>IF($B344="1",'Alpha Ejection Calcs'!Y344,IF('Alpha Ejection Compiler'!$B344="2",'Alpha Ejection Calcs'!AV344,IF($B344="3",'Alpha Ejection Calcs'!BS344,IF($B344="4",'Alpha Ejection Calcs'!CQ344,-1))))</f>
        <v>-1</v>
      </c>
      <c r="P344">
        <f>IF($B344="1",'Alpha Ejection Calcs'!Z344,IF('Alpha Ejection Compiler'!$B344="2",'Alpha Ejection Calcs'!AW344,IF($B344="3",'Alpha Ejection Calcs'!BT344,IF($B344="4",'Alpha Ejection Calcs'!CR344,-1))))</f>
        <v>-1</v>
      </c>
      <c r="Q344">
        <f>IF($B344="1",'Alpha Ejection Calcs'!AA344,IF('Alpha Ejection Compiler'!$B344="2",'Alpha Ejection Calcs'!AX344,IF($B344="3",'Alpha Ejection Calcs'!BU344,IF($B344="4",'Alpha Ejection Calcs'!CS344,-1))))</f>
        <v>-1</v>
      </c>
      <c r="R344">
        <f>IF($B344="1",'Alpha Ejection Calcs'!AB344,IF('Alpha Ejection Compiler'!$B344="2",'Alpha Ejection Calcs'!AY344,IF($B344="3",'Alpha Ejection Calcs'!BV344,IF($B344="4",'Alpha Ejection Calcs'!CT344,-1))))</f>
        <v>-1</v>
      </c>
      <c r="U344" s="459">
        <f t="shared" si="22"/>
        <v>-3.5299999999999997E-12</v>
      </c>
      <c r="V344">
        <f>IF($B344="1",'Alpha Ejection Calcs'!AD344,IF('Alpha Ejection Compiler'!$B344="2",'Alpha Ejection Calcs'!BA344,IF($B344="3",'Alpha Ejection Calcs'!BX344,IF($B344="4",'Alpha Ejection Calcs'!CV344,-1))))</f>
        <v>-1</v>
      </c>
      <c r="W344">
        <f>IF($B344="1",'Alpha Ejection Calcs'!AE344,IF('Alpha Ejection Compiler'!$B344="2",'Alpha Ejection Calcs'!BB344,IF($B344="3",'Alpha Ejection Calcs'!BY344,IF($B344="4",'Alpha Ejection Calcs'!CW344,-1))))</f>
        <v>-1</v>
      </c>
      <c r="X344">
        <f>IF($B344="1",'Alpha Ejection Calcs'!AF344,IF('Alpha Ejection Compiler'!$B344="2",'Alpha Ejection Calcs'!BC344,IF($B344="3",'Alpha Ejection Calcs'!BZ344,IF($B344="4",'Alpha Ejection Calcs'!CX344,-1))))</f>
        <v>-1</v>
      </c>
      <c r="Y344">
        <f>IF($B344="1",'Alpha Ejection Calcs'!AG344,IF('Alpha Ejection Compiler'!$B344="2",'Alpha Ejection Calcs'!BD344,IF($B344="3",'Alpha Ejection Calcs'!CA344,IF($B344="4",'Alpha Ejection Calcs'!CY344,-1))))</f>
        <v>-1</v>
      </c>
      <c r="AB344" s="459">
        <f t="shared" si="23"/>
        <v>-4.2499999999999999E-12</v>
      </c>
      <c r="AC344">
        <f>IF($B344="1",'Alpha Ejection Calcs'!AI344,IF('Alpha Ejection Compiler'!$B344="2",'Alpha Ejection Calcs'!BF344,IF($B344="3",'Alpha Ejection Calcs'!CC344,IF($B344="4",'Alpha Ejection Calcs'!DA344,-1))))</f>
        <v>-1</v>
      </c>
      <c r="AD344">
        <f>IF($B344="1",'Alpha Ejection Calcs'!AJ344,IF('Alpha Ejection Compiler'!$B344="2",'Alpha Ejection Calcs'!BG344,IF($B344="3",'Alpha Ejection Calcs'!CD344,IF($B344="4",'Alpha Ejection Calcs'!DB344,-1))))</f>
        <v>-1</v>
      </c>
      <c r="AE344">
        <f>IF($B344="1",'Alpha Ejection Calcs'!AK344,IF('Alpha Ejection Compiler'!$B344="2",'Alpha Ejection Calcs'!BH344,IF($B344="3",'Alpha Ejection Calcs'!CE344,IF($B344="4",'Alpha Ejection Calcs'!DC344,-1))))</f>
        <v>-1</v>
      </c>
      <c r="AF344">
        <f>IF($B344="1",'Alpha Ejection Calcs'!AL344,IF('Alpha Ejection Compiler'!$B344="2",'Alpha Ejection Calcs'!BI344,IF($B344="3",'Alpha Ejection Calcs'!CF344,IF($B344="4",'Alpha Ejection Calcs'!DD344,-1))))</f>
        <v>-1</v>
      </c>
    </row>
    <row r="345" spans="1:32">
      <c r="A345">
        <f>'Picking Information'!E348</f>
        <v>0</v>
      </c>
      <c r="B345" s="457">
        <f>'Picking Information'!B348</f>
        <v>0</v>
      </c>
      <c r="C345" s="457"/>
      <c r="D345">
        <f>IF($B345="1",'Alpha Ejection Calcs'!M345,IF('Alpha Ejection Compiler'!$B345="2",'Alpha Ejection Calcs'!AO345,IF($B345="3",'Alpha Ejection Calcs'!BM345,IF($B345="4",'Alpha Ejection Calcs'!CJ345,-1))))</f>
        <v>-1</v>
      </c>
      <c r="E345">
        <f>IF($B345="1",'Alpha Ejection Calcs'!S345,IF('Alpha Ejection Compiler'!$B345="2",'Alpha Ejection Calcs'!AP345,IF($B345="3",'Alpha Ejection Calcs'!BK345,IF($B345="4",'Alpha Ejection Calcs'!CH345,-1))))</f>
        <v>-1</v>
      </c>
      <c r="F345"/>
      <c r="G345" s="459">
        <f t="shared" si="20"/>
        <v>-3.2000000000000001E-12</v>
      </c>
      <c r="H345">
        <f>IF($B345="1",'Alpha Ejection Calcs'!T345,IF('Alpha Ejection Compiler'!$B345="2",'Alpha Ejection Calcs'!AQ345,IF($B345="3",'Alpha Ejection Calcs'!BN345,IF($B345="4",'Alpha Ejection Calcs'!CL345,-1))))</f>
        <v>-1</v>
      </c>
      <c r="I345">
        <f>IF($B345="1",'Alpha Ejection Calcs'!U345,IF('Alpha Ejection Compiler'!$B345="2",'Alpha Ejection Calcs'!AR345,IF($B345="3",'Alpha Ejection Calcs'!BO345,IF($B345="4",'Alpha Ejection Calcs'!CM345,-1))))</f>
        <v>-1</v>
      </c>
      <c r="J345">
        <f>IF($B345="1",'Alpha Ejection Calcs'!V345,IF('Alpha Ejection Compiler'!$B345="2",'Alpha Ejection Calcs'!AS345,IF($B345="3",'Alpha Ejection Calcs'!BP345,IF($B345="4",'Alpha Ejection Calcs'!CN345,-1))))</f>
        <v>-1</v>
      </c>
      <c r="K345">
        <f>IF($B345="1",'Alpha Ejection Calcs'!W345,IF('Alpha Ejection Compiler'!$B345="2",'Alpha Ejection Calcs'!AT345,IF($B345="3",'Alpha Ejection Calcs'!BQ345,IF($B345="4",'Alpha Ejection Calcs'!CO345,-1))))</f>
        <v>-1</v>
      </c>
      <c r="N345" s="459">
        <f t="shared" si="21"/>
        <v>-4.6500000000000006E-12</v>
      </c>
      <c r="O345">
        <f>IF($B345="1",'Alpha Ejection Calcs'!Y345,IF('Alpha Ejection Compiler'!$B345="2",'Alpha Ejection Calcs'!AV345,IF($B345="3",'Alpha Ejection Calcs'!BS345,IF($B345="4",'Alpha Ejection Calcs'!CQ345,-1))))</f>
        <v>-1</v>
      </c>
      <c r="P345">
        <f>IF($B345="1",'Alpha Ejection Calcs'!Z345,IF('Alpha Ejection Compiler'!$B345="2",'Alpha Ejection Calcs'!AW345,IF($B345="3",'Alpha Ejection Calcs'!BT345,IF($B345="4",'Alpha Ejection Calcs'!CR345,-1))))</f>
        <v>-1</v>
      </c>
      <c r="Q345">
        <f>IF($B345="1",'Alpha Ejection Calcs'!AA345,IF('Alpha Ejection Compiler'!$B345="2",'Alpha Ejection Calcs'!AX345,IF($B345="3",'Alpha Ejection Calcs'!BU345,IF($B345="4",'Alpha Ejection Calcs'!CS345,-1))))</f>
        <v>-1</v>
      </c>
      <c r="R345">
        <f>IF($B345="1",'Alpha Ejection Calcs'!AB345,IF('Alpha Ejection Compiler'!$B345="2",'Alpha Ejection Calcs'!AY345,IF($B345="3",'Alpha Ejection Calcs'!BV345,IF($B345="4",'Alpha Ejection Calcs'!CT345,-1))))</f>
        <v>-1</v>
      </c>
      <c r="U345" s="459">
        <f t="shared" si="22"/>
        <v>-3.5299999999999997E-12</v>
      </c>
      <c r="V345">
        <f>IF($B345="1",'Alpha Ejection Calcs'!AD345,IF('Alpha Ejection Compiler'!$B345="2",'Alpha Ejection Calcs'!BA345,IF($B345="3",'Alpha Ejection Calcs'!BX345,IF($B345="4",'Alpha Ejection Calcs'!CV345,-1))))</f>
        <v>-1</v>
      </c>
      <c r="W345">
        <f>IF($B345="1",'Alpha Ejection Calcs'!AE345,IF('Alpha Ejection Compiler'!$B345="2",'Alpha Ejection Calcs'!BB345,IF($B345="3",'Alpha Ejection Calcs'!BY345,IF($B345="4",'Alpha Ejection Calcs'!CW345,-1))))</f>
        <v>-1</v>
      </c>
      <c r="X345">
        <f>IF($B345="1",'Alpha Ejection Calcs'!AF345,IF('Alpha Ejection Compiler'!$B345="2",'Alpha Ejection Calcs'!BC345,IF($B345="3",'Alpha Ejection Calcs'!BZ345,IF($B345="4",'Alpha Ejection Calcs'!CX345,-1))))</f>
        <v>-1</v>
      </c>
      <c r="Y345">
        <f>IF($B345="1",'Alpha Ejection Calcs'!AG345,IF('Alpha Ejection Compiler'!$B345="2",'Alpha Ejection Calcs'!BD345,IF($B345="3",'Alpha Ejection Calcs'!CA345,IF($B345="4",'Alpha Ejection Calcs'!CY345,-1))))</f>
        <v>-1</v>
      </c>
      <c r="AB345" s="459">
        <f t="shared" si="23"/>
        <v>-4.2499999999999999E-12</v>
      </c>
      <c r="AC345">
        <f>IF($B345="1",'Alpha Ejection Calcs'!AI345,IF('Alpha Ejection Compiler'!$B345="2",'Alpha Ejection Calcs'!BF345,IF($B345="3",'Alpha Ejection Calcs'!CC345,IF($B345="4",'Alpha Ejection Calcs'!DA345,-1))))</f>
        <v>-1</v>
      </c>
      <c r="AD345">
        <f>IF($B345="1",'Alpha Ejection Calcs'!AJ345,IF('Alpha Ejection Compiler'!$B345="2",'Alpha Ejection Calcs'!BG345,IF($B345="3",'Alpha Ejection Calcs'!CD345,IF($B345="4",'Alpha Ejection Calcs'!DB345,-1))))</f>
        <v>-1</v>
      </c>
      <c r="AE345">
        <f>IF($B345="1",'Alpha Ejection Calcs'!AK345,IF('Alpha Ejection Compiler'!$B345="2",'Alpha Ejection Calcs'!BH345,IF($B345="3",'Alpha Ejection Calcs'!CE345,IF($B345="4",'Alpha Ejection Calcs'!DC345,-1))))</f>
        <v>-1</v>
      </c>
      <c r="AF345">
        <f>IF($B345="1",'Alpha Ejection Calcs'!AL345,IF('Alpha Ejection Compiler'!$B345="2",'Alpha Ejection Calcs'!BI345,IF($B345="3",'Alpha Ejection Calcs'!CF345,IF($B345="4",'Alpha Ejection Calcs'!DD345,-1))))</f>
        <v>-1</v>
      </c>
    </row>
    <row r="346" spans="1:32">
      <c r="A346">
        <f>'Picking Information'!E349</f>
        <v>0</v>
      </c>
      <c r="B346" s="457">
        <f>'Picking Information'!B349</f>
        <v>0</v>
      </c>
      <c r="C346" s="457"/>
      <c r="D346">
        <f>IF($B346="1",'Alpha Ejection Calcs'!M346,IF('Alpha Ejection Compiler'!$B346="2",'Alpha Ejection Calcs'!AO346,IF($B346="3",'Alpha Ejection Calcs'!BM346,IF($B346="4",'Alpha Ejection Calcs'!CJ346,-1))))</f>
        <v>-1</v>
      </c>
      <c r="E346">
        <f>IF($B346="1",'Alpha Ejection Calcs'!S346,IF('Alpha Ejection Compiler'!$B346="2",'Alpha Ejection Calcs'!AP346,IF($B346="3",'Alpha Ejection Calcs'!BK346,IF($B346="4",'Alpha Ejection Calcs'!CH346,-1))))</f>
        <v>-1</v>
      </c>
      <c r="F346"/>
      <c r="G346" s="459">
        <f t="shared" si="20"/>
        <v>-3.2000000000000001E-12</v>
      </c>
      <c r="H346">
        <f>IF($B346="1",'Alpha Ejection Calcs'!T346,IF('Alpha Ejection Compiler'!$B346="2",'Alpha Ejection Calcs'!AQ346,IF($B346="3",'Alpha Ejection Calcs'!BN346,IF($B346="4",'Alpha Ejection Calcs'!CL346,-1))))</f>
        <v>-1</v>
      </c>
      <c r="I346">
        <f>IF($B346="1",'Alpha Ejection Calcs'!U346,IF('Alpha Ejection Compiler'!$B346="2",'Alpha Ejection Calcs'!AR346,IF($B346="3",'Alpha Ejection Calcs'!BO346,IF($B346="4",'Alpha Ejection Calcs'!CM346,-1))))</f>
        <v>-1</v>
      </c>
      <c r="J346">
        <f>IF($B346="1",'Alpha Ejection Calcs'!V346,IF('Alpha Ejection Compiler'!$B346="2",'Alpha Ejection Calcs'!AS346,IF($B346="3",'Alpha Ejection Calcs'!BP346,IF($B346="4",'Alpha Ejection Calcs'!CN346,-1))))</f>
        <v>-1</v>
      </c>
      <c r="K346">
        <f>IF($B346="1",'Alpha Ejection Calcs'!W346,IF('Alpha Ejection Compiler'!$B346="2",'Alpha Ejection Calcs'!AT346,IF($B346="3",'Alpha Ejection Calcs'!BQ346,IF($B346="4",'Alpha Ejection Calcs'!CO346,-1))))</f>
        <v>-1</v>
      </c>
      <c r="N346" s="459">
        <f t="shared" si="21"/>
        <v>-4.6500000000000006E-12</v>
      </c>
      <c r="O346">
        <f>IF($B346="1",'Alpha Ejection Calcs'!Y346,IF('Alpha Ejection Compiler'!$B346="2",'Alpha Ejection Calcs'!AV346,IF($B346="3",'Alpha Ejection Calcs'!BS346,IF($B346="4",'Alpha Ejection Calcs'!CQ346,-1))))</f>
        <v>-1</v>
      </c>
      <c r="P346">
        <f>IF($B346="1",'Alpha Ejection Calcs'!Z346,IF('Alpha Ejection Compiler'!$B346="2",'Alpha Ejection Calcs'!AW346,IF($B346="3",'Alpha Ejection Calcs'!BT346,IF($B346="4",'Alpha Ejection Calcs'!CR346,-1))))</f>
        <v>-1</v>
      </c>
      <c r="Q346">
        <f>IF($B346="1",'Alpha Ejection Calcs'!AA346,IF('Alpha Ejection Compiler'!$B346="2",'Alpha Ejection Calcs'!AX346,IF($B346="3",'Alpha Ejection Calcs'!BU346,IF($B346="4",'Alpha Ejection Calcs'!CS346,-1))))</f>
        <v>-1</v>
      </c>
      <c r="R346">
        <f>IF($B346="1",'Alpha Ejection Calcs'!AB346,IF('Alpha Ejection Compiler'!$B346="2",'Alpha Ejection Calcs'!AY346,IF($B346="3",'Alpha Ejection Calcs'!BV346,IF($B346="4",'Alpha Ejection Calcs'!CT346,-1))))</f>
        <v>-1</v>
      </c>
      <c r="U346" s="459">
        <f t="shared" si="22"/>
        <v>-3.5299999999999997E-12</v>
      </c>
      <c r="V346">
        <f>IF($B346="1",'Alpha Ejection Calcs'!AD346,IF('Alpha Ejection Compiler'!$B346="2",'Alpha Ejection Calcs'!BA346,IF($B346="3",'Alpha Ejection Calcs'!BX346,IF($B346="4",'Alpha Ejection Calcs'!CV346,-1))))</f>
        <v>-1</v>
      </c>
      <c r="W346">
        <f>IF($B346="1",'Alpha Ejection Calcs'!AE346,IF('Alpha Ejection Compiler'!$B346="2",'Alpha Ejection Calcs'!BB346,IF($B346="3",'Alpha Ejection Calcs'!BY346,IF($B346="4",'Alpha Ejection Calcs'!CW346,-1))))</f>
        <v>-1</v>
      </c>
      <c r="X346">
        <f>IF($B346="1",'Alpha Ejection Calcs'!AF346,IF('Alpha Ejection Compiler'!$B346="2",'Alpha Ejection Calcs'!BC346,IF($B346="3",'Alpha Ejection Calcs'!BZ346,IF($B346="4",'Alpha Ejection Calcs'!CX346,-1))))</f>
        <v>-1</v>
      </c>
      <c r="Y346">
        <f>IF($B346="1",'Alpha Ejection Calcs'!AG346,IF('Alpha Ejection Compiler'!$B346="2",'Alpha Ejection Calcs'!BD346,IF($B346="3",'Alpha Ejection Calcs'!CA346,IF($B346="4",'Alpha Ejection Calcs'!CY346,-1))))</f>
        <v>-1</v>
      </c>
      <c r="AB346" s="459">
        <f t="shared" si="23"/>
        <v>-4.2499999999999999E-12</v>
      </c>
      <c r="AC346">
        <f>IF($B346="1",'Alpha Ejection Calcs'!AI346,IF('Alpha Ejection Compiler'!$B346="2",'Alpha Ejection Calcs'!BF346,IF($B346="3",'Alpha Ejection Calcs'!CC346,IF($B346="4",'Alpha Ejection Calcs'!DA346,-1))))</f>
        <v>-1</v>
      </c>
      <c r="AD346">
        <f>IF($B346="1",'Alpha Ejection Calcs'!AJ346,IF('Alpha Ejection Compiler'!$B346="2",'Alpha Ejection Calcs'!BG346,IF($B346="3",'Alpha Ejection Calcs'!CD346,IF($B346="4",'Alpha Ejection Calcs'!DB346,-1))))</f>
        <v>-1</v>
      </c>
      <c r="AE346">
        <f>IF($B346="1",'Alpha Ejection Calcs'!AK346,IF('Alpha Ejection Compiler'!$B346="2",'Alpha Ejection Calcs'!BH346,IF($B346="3",'Alpha Ejection Calcs'!CE346,IF($B346="4",'Alpha Ejection Calcs'!DC346,-1))))</f>
        <v>-1</v>
      </c>
      <c r="AF346">
        <f>IF($B346="1",'Alpha Ejection Calcs'!AL346,IF('Alpha Ejection Compiler'!$B346="2",'Alpha Ejection Calcs'!BI346,IF($B346="3",'Alpha Ejection Calcs'!CF346,IF($B346="4",'Alpha Ejection Calcs'!DD346,-1))))</f>
        <v>-1</v>
      </c>
    </row>
    <row r="347" spans="1:32">
      <c r="A347">
        <f>'Picking Information'!E350</f>
        <v>0</v>
      </c>
      <c r="B347" s="457">
        <f>'Picking Information'!B350</f>
        <v>0</v>
      </c>
      <c r="C347" s="457"/>
      <c r="D347">
        <f>IF($B347="1",'Alpha Ejection Calcs'!M347,IF('Alpha Ejection Compiler'!$B347="2",'Alpha Ejection Calcs'!AO347,IF($B347="3",'Alpha Ejection Calcs'!BM347,IF($B347="4",'Alpha Ejection Calcs'!CJ347,-1))))</f>
        <v>-1</v>
      </c>
      <c r="E347">
        <f>IF($B347="1",'Alpha Ejection Calcs'!S347,IF('Alpha Ejection Compiler'!$B347="2",'Alpha Ejection Calcs'!AP347,IF($B347="3",'Alpha Ejection Calcs'!BK347,IF($B347="4",'Alpha Ejection Calcs'!CH347,-1))))</f>
        <v>-1</v>
      </c>
      <c r="F347"/>
      <c r="G347" s="459">
        <f t="shared" si="20"/>
        <v>-3.2000000000000001E-12</v>
      </c>
      <c r="H347">
        <f>IF($B347="1",'Alpha Ejection Calcs'!T347,IF('Alpha Ejection Compiler'!$B347="2",'Alpha Ejection Calcs'!AQ347,IF($B347="3",'Alpha Ejection Calcs'!BN347,IF($B347="4",'Alpha Ejection Calcs'!CL347,-1))))</f>
        <v>-1</v>
      </c>
      <c r="I347">
        <f>IF($B347="1",'Alpha Ejection Calcs'!U347,IF('Alpha Ejection Compiler'!$B347="2",'Alpha Ejection Calcs'!AR347,IF($B347="3",'Alpha Ejection Calcs'!BO347,IF($B347="4",'Alpha Ejection Calcs'!CM347,-1))))</f>
        <v>-1</v>
      </c>
      <c r="J347">
        <f>IF($B347="1",'Alpha Ejection Calcs'!V347,IF('Alpha Ejection Compiler'!$B347="2",'Alpha Ejection Calcs'!AS347,IF($B347="3",'Alpha Ejection Calcs'!BP347,IF($B347="4",'Alpha Ejection Calcs'!CN347,-1))))</f>
        <v>-1</v>
      </c>
      <c r="K347">
        <f>IF($B347="1",'Alpha Ejection Calcs'!W347,IF('Alpha Ejection Compiler'!$B347="2",'Alpha Ejection Calcs'!AT347,IF($B347="3",'Alpha Ejection Calcs'!BQ347,IF($B347="4",'Alpha Ejection Calcs'!CO347,-1))))</f>
        <v>-1</v>
      </c>
      <c r="N347" s="459">
        <f t="shared" si="21"/>
        <v>-4.6500000000000006E-12</v>
      </c>
      <c r="O347">
        <f>IF($B347="1",'Alpha Ejection Calcs'!Y347,IF('Alpha Ejection Compiler'!$B347="2",'Alpha Ejection Calcs'!AV347,IF($B347="3",'Alpha Ejection Calcs'!BS347,IF($B347="4",'Alpha Ejection Calcs'!CQ347,-1))))</f>
        <v>-1</v>
      </c>
      <c r="P347">
        <f>IF($B347="1",'Alpha Ejection Calcs'!Z347,IF('Alpha Ejection Compiler'!$B347="2",'Alpha Ejection Calcs'!AW347,IF($B347="3",'Alpha Ejection Calcs'!BT347,IF($B347="4",'Alpha Ejection Calcs'!CR347,-1))))</f>
        <v>-1</v>
      </c>
      <c r="Q347">
        <f>IF($B347="1",'Alpha Ejection Calcs'!AA347,IF('Alpha Ejection Compiler'!$B347="2",'Alpha Ejection Calcs'!AX347,IF($B347="3",'Alpha Ejection Calcs'!BU347,IF($B347="4",'Alpha Ejection Calcs'!CS347,-1))))</f>
        <v>-1</v>
      </c>
      <c r="R347">
        <f>IF($B347="1",'Alpha Ejection Calcs'!AB347,IF('Alpha Ejection Compiler'!$B347="2",'Alpha Ejection Calcs'!AY347,IF($B347="3",'Alpha Ejection Calcs'!BV347,IF($B347="4",'Alpha Ejection Calcs'!CT347,-1))))</f>
        <v>-1</v>
      </c>
      <c r="U347" s="459">
        <f t="shared" si="22"/>
        <v>-3.5299999999999997E-12</v>
      </c>
      <c r="V347">
        <f>IF($B347="1",'Alpha Ejection Calcs'!AD347,IF('Alpha Ejection Compiler'!$B347="2",'Alpha Ejection Calcs'!BA347,IF($B347="3",'Alpha Ejection Calcs'!BX347,IF($B347="4",'Alpha Ejection Calcs'!CV347,-1))))</f>
        <v>-1</v>
      </c>
      <c r="W347">
        <f>IF($B347="1",'Alpha Ejection Calcs'!AE347,IF('Alpha Ejection Compiler'!$B347="2",'Alpha Ejection Calcs'!BB347,IF($B347="3",'Alpha Ejection Calcs'!BY347,IF($B347="4",'Alpha Ejection Calcs'!CW347,-1))))</f>
        <v>-1</v>
      </c>
      <c r="X347">
        <f>IF($B347="1",'Alpha Ejection Calcs'!AF347,IF('Alpha Ejection Compiler'!$B347="2",'Alpha Ejection Calcs'!BC347,IF($B347="3",'Alpha Ejection Calcs'!BZ347,IF($B347="4",'Alpha Ejection Calcs'!CX347,-1))))</f>
        <v>-1</v>
      </c>
      <c r="Y347">
        <f>IF($B347="1",'Alpha Ejection Calcs'!AG347,IF('Alpha Ejection Compiler'!$B347="2",'Alpha Ejection Calcs'!BD347,IF($B347="3",'Alpha Ejection Calcs'!CA347,IF($B347="4",'Alpha Ejection Calcs'!CY347,-1))))</f>
        <v>-1</v>
      </c>
      <c r="AB347" s="459">
        <f t="shared" si="23"/>
        <v>-4.2499999999999999E-12</v>
      </c>
      <c r="AC347">
        <f>IF($B347="1",'Alpha Ejection Calcs'!AI347,IF('Alpha Ejection Compiler'!$B347="2",'Alpha Ejection Calcs'!BF347,IF($B347="3",'Alpha Ejection Calcs'!CC347,IF($B347="4",'Alpha Ejection Calcs'!DA347,-1))))</f>
        <v>-1</v>
      </c>
      <c r="AD347">
        <f>IF($B347="1",'Alpha Ejection Calcs'!AJ347,IF('Alpha Ejection Compiler'!$B347="2",'Alpha Ejection Calcs'!BG347,IF($B347="3",'Alpha Ejection Calcs'!CD347,IF($B347="4",'Alpha Ejection Calcs'!DB347,-1))))</f>
        <v>-1</v>
      </c>
      <c r="AE347">
        <f>IF($B347="1",'Alpha Ejection Calcs'!AK347,IF('Alpha Ejection Compiler'!$B347="2",'Alpha Ejection Calcs'!BH347,IF($B347="3",'Alpha Ejection Calcs'!CE347,IF($B347="4",'Alpha Ejection Calcs'!DC347,-1))))</f>
        <v>-1</v>
      </c>
      <c r="AF347">
        <f>IF($B347="1",'Alpha Ejection Calcs'!AL347,IF('Alpha Ejection Compiler'!$B347="2",'Alpha Ejection Calcs'!BI347,IF($B347="3",'Alpha Ejection Calcs'!CF347,IF($B347="4",'Alpha Ejection Calcs'!DD347,-1))))</f>
        <v>-1</v>
      </c>
    </row>
    <row r="348" spans="1:32">
      <c r="A348">
        <f>'Picking Information'!E351</f>
        <v>0</v>
      </c>
      <c r="B348" s="457">
        <f>'Picking Information'!B351</f>
        <v>0</v>
      </c>
      <c r="C348" s="457"/>
      <c r="D348">
        <f>IF($B348="1",'Alpha Ejection Calcs'!M348,IF('Alpha Ejection Compiler'!$B348="2",'Alpha Ejection Calcs'!AO348,IF($B348="3",'Alpha Ejection Calcs'!BM348,IF($B348="4",'Alpha Ejection Calcs'!CJ348,-1))))</f>
        <v>-1</v>
      </c>
      <c r="E348">
        <f>IF($B348="1",'Alpha Ejection Calcs'!S348,IF('Alpha Ejection Compiler'!$B348="2",'Alpha Ejection Calcs'!AP348,IF($B348="3",'Alpha Ejection Calcs'!BK348,IF($B348="4",'Alpha Ejection Calcs'!CH348,-1))))</f>
        <v>-1</v>
      </c>
      <c r="F348"/>
      <c r="G348" s="459">
        <f t="shared" si="20"/>
        <v>-3.2000000000000001E-12</v>
      </c>
      <c r="H348">
        <f>IF($B348="1",'Alpha Ejection Calcs'!T348,IF('Alpha Ejection Compiler'!$B348="2",'Alpha Ejection Calcs'!AQ348,IF($B348="3",'Alpha Ejection Calcs'!BN348,IF($B348="4",'Alpha Ejection Calcs'!CL348,-1))))</f>
        <v>-1</v>
      </c>
      <c r="I348">
        <f>IF($B348="1",'Alpha Ejection Calcs'!U348,IF('Alpha Ejection Compiler'!$B348="2",'Alpha Ejection Calcs'!AR348,IF($B348="3",'Alpha Ejection Calcs'!BO348,IF($B348="4",'Alpha Ejection Calcs'!CM348,-1))))</f>
        <v>-1</v>
      </c>
      <c r="J348">
        <f>IF($B348="1",'Alpha Ejection Calcs'!V348,IF('Alpha Ejection Compiler'!$B348="2",'Alpha Ejection Calcs'!AS348,IF($B348="3",'Alpha Ejection Calcs'!BP348,IF($B348="4",'Alpha Ejection Calcs'!CN348,-1))))</f>
        <v>-1</v>
      </c>
      <c r="K348">
        <f>IF($B348="1",'Alpha Ejection Calcs'!W348,IF('Alpha Ejection Compiler'!$B348="2",'Alpha Ejection Calcs'!AT348,IF($B348="3",'Alpha Ejection Calcs'!BQ348,IF($B348="4",'Alpha Ejection Calcs'!CO348,-1))))</f>
        <v>-1</v>
      </c>
      <c r="N348" s="459">
        <f t="shared" si="21"/>
        <v>-4.6500000000000006E-12</v>
      </c>
      <c r="O348">
        <f>IF($B348="1",'Alpha Ejection Calcs'!Y348,IF('Alpha Ejection Compiler'!$B348="2",'Alpha Ejection Calcs'!AV348,IF($B348="3",'Alpha Ejection Calcs'!BS348,IF($B348="4",'Alpha Ejection Calcs'!CQ348,-1))))</f>
        <v>-1</v>
      </c>
      <c r="P348">
        <f>IF($B348="1",'Alpha Ejection Calcs'!Z348,IF('Alpha Ejection Compiler'!$B348="2",'Alpha Ejection Calcs'!AW348,IF($B348="3",'Alpha Ejection Calcs'!BT348,IF($B348="4",'Alpha Ejection Calcs'!CR348,-1))))</f>
        <v>-1</v>
      </c>
      <c r="Q348">
        <f>IF($B348="1",'Alpha Ejection Calcs'!AA348,IF('Alpha Ejection Compiler'!$B348="2",'Alpha Ejection Calcs'!AX348,IF($B348="3",'Alpha Ejection Calcs'!BU348,IF($B348="4",'Alpha Ejection Calcs'!CS348,-1))))</f>
        <v>-1</v>
      </c>
      <c r="R348">
        <f>IF($B348="1",'Alpha Ejection Calcs'!AB348,IF('Alpha Ejection Compiler'!$B348="2",'Alpha Ejection Calcs'!AY348,IF($B348="3",'Alpha Ejection Calcs'!BV348,IF($B348="4",'Alpha Ejection Calcs'!CT348,-1))))</f>
        <v>-1</v>
      </c>
      <c r="U348" s="459">
        <f t="shared" si="22"/>
        <v>-3.5299999999999997E-12</v>
      </c>
      <c r="V348">
        <f>IF($B348="1",'Alpha Ejection Calcs'!AD348,IF('Alpha Ejection Compiler'!$B348="2",'Alpha Ejection Calcs'!BA348,IF($B348="3",'Alpha Ejection Calcs'!BX348,IF($B348="4",'Alpha Ejection Calcs'!CV348,-1))))</f>
        <v>-1</v>
      </c>
      <c r="W348">
        <f>IF($B348="1",'Alpha Ejection Calcs'!AE348,IF('Alpha Ejection Compiler'!$B348="2",'Alpha Ejection Calcs'!BB348,IF($B348="3",'Alpha Ejection Calcs'!BY348,IF($B348="4",'Alpha Ejection Calcs'!CW348,-1))))</f>
        <v>-1</v>
      </c>
      <c r="X348">
        <f>IF($B348="1",'Alpha Ejection Calcs'!AF348,IF('Alpha Ejection Compiler'!$B348="2",'Alpha Ejection Calcs'!BC348,IF($B348="3",'Alpha Ejection Calcs'!BZ348,IF($B348="4",'Alpha Ejection Calcs'!CX348,-1))))</f>
        <v>-1</v>
      </c>
      <c r="Y348">
        <f>IF($B348="1",'Alpha Ejection Calcs'!AG348,IF('Alpha Ejection Compiler'!$B348="2",'Alpha Ejection Calcs'!BD348,IF($B348="3",'Alpha Ejection Calcs'!CA348,IF($B348="4",'Alpha Ejection Calcs'!CY348,-1))))</f>
        <v>-1</v>
      </c>
      <c r="AB348" s="459">
        <f t="shared" si="23"/>
        <v>-4.2499999999999999E-12</v>
      </c>
      <c r="AC348">
        <f>IF($B348="1",'Alpha Ejection Calcs'!AI348,IF('Alpha Ejection Compiler'!$B348="2",'Alpha Ejection Calcs'!BF348,IF($B348="3",'Alpha Ejection Calcs'!CC348,IF($B348="4",'Alpha Ejection Calcs'!DA348,-1))))</f>
        <v>-1</v>
      </c>
      <c r="AD348">
        <f>IF($B348="1",'Alpha Ejection Calcs'!AJ348,IF('Alpha Ejection Compiler'!$B348="2",'Alpha Ejection Calcs'!BG348,IF($B348="3",'Alpha Ejection Calcs'!CD348,IF($B348="4",'Alpha Ejection Calcs'!DB348,-1))))</f>
        <v>-1</v>
      </c>
      <c r="AE348">
        <f>IF($B348="1",'Alpha Ejection Calcs'!AK348,IF('Alpha Ejection Compiler'!$B348="2",'Alpha Ejection Calcs'!BH348,IF($B348="3",'Alpha Ejection Calcs'!CE348,IF($B348="4",'Alpha Ejection Calcs'!DC348,-1))))</f>
        <v>-1</v>
      </c>
      <c r="AF348">
        <f>IF($B348="1",'Alpha Ejection Calcs'!AL348,IF('Alpha Ejection Compiler'!$B348="2",'Alpha Ejection Calcs'!BI348,IF($B348="3",'Alpha Ejection Calcs'!CF348,IF($B348="4",'Alpha Ejection Calcs'!DD348,-1))))</f>
        <v>-1</v>
      </c>
    </row>
    <row r="349" spans="1:32">
      <c r="A349">
        <f>'Picking Information'!E352</f>
        <v>0</v>
      </c>
      <c r="B349" s="457">
        <f>'Picking Information'!B352</f>
        <v>0</v>
      </c>
      <c r="C349" s="457"/>
      <c r="D349">
        <f>IF($B349="1",'Alpha Ejection Calcs'!M349,IF('Alpha Ejection Compiler'!$B349="2",'Alpha Ejection Calcs'!AO349,IF($B349="3",'Alpha Ejection Calcs'!BM349,IF($B349="4",'Alpha Ejection Calcs'!CJ349,-1))))</f>
        <v>-1</v>
      </c>
      <c r="E349">
        <f>IF($B349="1",'Alpha Ejection Calcs'!S349,IF('Alpha Ejection Compiler'!$B349="2",'Alpha Ejection Calcs'!AP349,IF($B349="3",'Alpha Ejection Calcs'!BK349,IF($B349="4",'Alpha Ejection Calcs'!CH349,-1))))</f>
        <v>-1</v>
      </c>
      <c r="F349"/>
      <c r="G349" s="459">
        <f t="shared" si="20"/>
        <v>-3.2000000000000001E-12</v>
      </c>
      <c r="H349">
        <f>IF($B349="1",'Alpha Ejection Calcs'!T349,IF('Alpha Ejection Compiler'!$B349="2",'Alpha Ejection Calcs'!AQ349,IF($B349="3",'Alpha Ejection Calcs'!BN349,IF($B349="4",'Alpha Ejection Calcs'!CL349,-1))))</f>
        <v>-1</v>
      </c>
      <c r="I349">
        <f>IF($B349="1",'Alpha Ejection Calcs'!U349,IF('Alpha Ejection Compiler'!$B349="2",'Alpha Ejection Calcs'!AR349,IF($B349="3",'Alpha Ejection Calcs'!BO349,IF($B349="4",'Alpha Ejection Calcs'!CM349,-1))))</f>
        <v>-1</v>
      </c>
      <c r="J349">
        <f>IF($B349="1",'Alpha Ejection Calcs'!V349,IF('Alpha Ejection Compiler'!$B349="2",'Alpha Ejection Calcs'!AS349,IF($B349="3",'Alpha Ejection Calcs'!BP349,IF($B349="4",'Alpha Ejection Calcs'!CN349,-1))))</f>
        <v>-1</v>
      </c>
      <c r="K349">
        <f>IF($B349="1",'Alpha Ejection Calcs'!W349,IF('Alpha Ejection Compiler'!$B349="2",'Alpha Ejection Calcs'!AT349,IF($B349="3",'Alpha Ejection Calcs'!BQ349,IF($B349="4",'Alpha Ejection Calcs'!CO349,-1))))</f>
        <v>-1</v>
      </c>
      <c r="N349" s="459">
        <f t="shared" si="21"/>
        <v>-4.6500000000000006E-12</v>
      </c>
      <c r="O349">
        <f>IF($B349="1",'Alpha Ejection Calcs'!Y349,IF('Alpha Ejection Compiler'!$B349="2",'Alpha Ejection Calcs'!AV349,IF($B349="3",'Alpha Ejection Calcs'!BS349,IF($B349="4",'Alpha Ejection Calcs'!CQ349,-1))))</f>
        <v>-1</v>
      </c>
      <c r="P349">
        <f>IF($B349="1",'Alpha Ejection Calcs'!Z349,IF('Alpha Ejection Compiler'!$B349="2",'Alpha Ejection Calcs'!AW349,IF($B349="3",'Alpha Ejection Calcs'!BT349,IF($B349="4",'Alpha Ejection Calcs'!CR349,-1))))</f>
        <v>-1</v>
      </c>
      <c r="Q349">
        <f>IF($B349="1",'Alpha Ejection Calcs'!AA349,IF('Alpha Ejection Compiler'!$B349="2",'Alpha Ejection Calcs'!AX349,IF($B349="3",'Alpha Ejection Calcs'!BU349,IF($B349="4",'Alpha Ejection Calcs'!CS349,-1))))</f>
        <v>-1</v>
      </c>
      <c r="R349">
        <f>IF($B349="1",'Alpha Ejection Calcs'!AB349,IF('Alpha Ejection Compiler'!$B349="2",'Alpha Ejection Calcs'!AY349,IF($B349="3",'Alpha Ejection Calcs'!BV349,IF($B349="4",'Alpha Ejection Calcs'!CT349,-1))))</f>
        <v>-1</v>
      </c>
      <c r="U349" s="459">
        <f t="shared" si="22"/>
        <v>-3.5299999999999997E-12</v>
      </c>
      <c r="V349">
        <f>IF($B349="1",'Alpha Ejection Calcs'!AD349,IF('Alpha Ejection Compiler'!$B349="2",'Alpha Ejection Calcs'!BA349,IF($B349="3",'Alpha Ejection Calcs'!BX349,IF($B349="4",'Alpha Ejection Calcs'!CV349,-1))))</f>
        <v>-1</v>
      </c>
      <c r="W349">
        <f>IF($B349="1",'Alpha Ejection Calcs'!AE349,IF('Alpha Ejection Compiler'!$B349="2",'Alpha Ejection Calcs'!BB349,IF($B349="3",'Alpha Ejection Calcs'!BY349,IF($B349="4",'Alpha Ejection Calcs'!CW349,-1))))</f>
        <v>-1</v>
      </c>
      <c r="X349">
        <f>IF($B349="1",'Alpha Ejection Calcs'!AF349,IF('Alpha Ejection Compiler'!$B349="2",'Alpha Ejection Calcs'!BC349,IF($B349="3",'Alpha Ejection Calcs'!BZ349,IF($B349="4",'Alpha Ejection Calcs'!CX349,-1))))</f>
        <v>-1</v>
      </c>
      <c r="Y349">
        <f>IF($B349="1",'Alpha Ejection Calcs'!AG349,IF('Alpha Ejection Compiler'!$B349="2",'Alpha Ejection Calcs'!BD349,IF($B349="3",'Alpha Ejection Calcs'!CA349,IF($B349="4",'Alpha Ejection Calcs'!CY349,-1))))</f>
        <v>-1</v>
      </c>
      <c r="AB349" s="459">
        <f t="shared" si="23"/>
        <v>-4.2499999999999999E-12</v>
      </c>
      <c r="AC349">
        <f>IF($B349="1",'Alpha Ejection Calcs'!AI349,IF('Alpha Ejection Compiler'!$B349="2",'Alpha Ejection Calcs'!BF349,IF($B349="3",'Alpha Ejection Calcs'!CC349,IF($B349="4",'Alpha Ejection Calcs'!DA349,-1))))</f>
        <v>-1</v>
      </c>
      <c r="AD349">
        <f>IF($B349="1",'Alpha Ejection Calcs'!AJ349,IF('Alpha Ejection Compiler'!$B349="2",'Alpha Ejection Calcs'!BG349,IF($B349="3",'Alpha Ejection Calcs'!CD349,IF($B349="4",'Alpha Ejection Calcs'!DB349,-1))))</f>
        <v>-1</v>
      </c>
      <c r="AE349">
        <f>IF($B349="1",'Alpha Ejection Calcs'!AK349,IF('Alpha Ejection Compiler'!$B349="2",'Alpha Ejection Calcs'!BH349,IF($B349="3",'Alpha Ejection Calcs'!CE349,IF($B349="4",'Alpha Ejection Calcs'!DC349,-1))))</f>
        <v>-1</v>
      </c>
      <c r="AF349">
        <f>IF($B349="1",'Alpha Ejection Calcs'!AL349,IF('Alpha Ejection Compiler'!$B349="2",'Alpha Ejection Calcs'!BI349,IF($B349="3",'Alpha Ejection Calcs'!CF349,IF($B349="4",'Alpha Ejection Calcs'!DD349,-1))))</f>
        <v>-1</v>
      </c>
    </row>
    <row r="350" spans="1:32">
      <c r="A350">
        <f>'Picking Information'!E353</f>
        <v>0</v>
      </c>
      <c r="B350" s="457">
        <f>'Picking Information'!B353</f>
        <v>0</v>
      </c>
      <c r="C350" s="457"/>
      <c r="D350">
        <f>IF($B350="1",'Alpha Ejection Calcs'!M350,IF('Alpha Ejection Compiler'!$B350="2",'Alpha Ejection Calcs'!AO350,IF($B350="3",'Alpha Ejection Calcs'!BM350,IF($B350="4",'Alpha Ejection Calcs'!CJ350,-1))))</f>
        <v>-1</v>
      </c>
      <c r="E350">
        <f>IF($B350="1",'Alpha Ejection Calcs'!S350,IF('Alpha Ejection Compiler'!$B350="2",'Alpha Ejection Calcs'!AP350,IF($B350="3",'Alpha Ejection Calcs'!BK350,IF($B350="4",'Alpha Ejection Calcs'!CH350,-1))))</f>
        <v>-1</v>
      </c>
      <c r="F350"/>
      <c r="G350" s="459">
        <f t="shared" si="20"/>
        <v>-3.2000000000000001E-12</v>
      </c>
      <c r="H350">
        <f>IF($B350="1",'Alpha Ejection Calcs'!T350,IF('Alpha Ejection Compiler'!$B350="2",'Alpha Ejection Calcs'!AQ350,IF($B350="3",'Alpha Ejection Calcs'!BN350,IF($B350="4",'Alpha Ejection Calcs'!CL350,-1))))</f>
        <v>-1</v>
      </c>
      <c r="I350">
        <f>IF($B350="1",'Alpha Ejection Calcs'!U350,IF('Alpha Ejection Compiler'!$B350="2",'Alpha Ejection Calcs'!AR350,IF($B350="3",'Alpha Ejection Calcs'!BO350,IF($B350="4",'Alpha Ejection Calcs'!CM350,-1))))</f>
        <v>-1</v>
      </c>
      <c r="J350">
        <f>IF($B350="1",'Alpha Ejection Calcs'!V350,IF('Alpha Ejection Compiler'!$B350="2",'Alpha Ejection Calcs'!AS350,IF($B350="3",'Alpha Ejection Calcs'!BP350,IF($B350="4",'Alpha Ejection Calcs'!CN350,-1))))</f>
        <v>-1</v>
      </c>
      <c r="K350">
        <f>IF($B350="1",'Alpha Ejection Calcs'!W350,IF('Alpha Ejection Compiler'!$B350="2",'Alpha Ejection Calcs'!AT350,IF($B350="3",'Alpha Ejection Calcs'!BQ350,IF($B350="4",'Alpha Ejection Calcs'!CO350,-1))))</f>
        <v>-1</v>
      </c>
      <c r="N350" s="459">
        <f t="shared" si="21"/>
        <v>-4.6500000000000006E-12</v>
      </c>
      <c r="O350">
        <f>IF($B350="1",'Alpha Ejection Calcs'!Y350,IF('Alpha Ejection Compiler'!$B350="2",'Alpha Ejection Calcs'!AV350,IF($B350="3",'Alpha Ejection Calcs'!BS350,IF($B350="4",'Alpha Ejection Calcs'!CQ350,-1))))</f>
        <v>-1</v>
      </c>
      <c r="P350">
        <f>IF($B350="1",'Alpha Ejection Calcs'!Z350,IF('Alpha Ejection Compiler'!$B350="2",'Alpha Ejection Calcs'!AW350,IF($B350="3",'Alpha Ejection Calcs'!BT350,IF($B350="4",'Alpha Ejection Calcs'!CR350,-1))))</f>
        <v>-1</v>
      </c>
      <c r="Q350">
        <f>IF($B350="1",'Alpha Ejection Calcs'!AA350,IF('Alpha Ejection Compiler'!$B350="2",'Alpha Ejection Calcs'!AX350,IF($B350="3",'Alpha Ejection Calcs'!BU350,IF($B350="4",'Alpha Ejection Calcs'!CS350,-1))))</f>
        <v>-1</v>
      </c>
      <c r="R350">
        <f>IF($B350="1",'Alpha Ejection Calcs'!AB350,IF('Alpha Ejection Compiler'!$B350="2",'Alpha Ejection Calcs'!AY350,IF($B350="3",'Alpha Ejection Calcs'!BV350,IF($B350="4",'Alpha Ejection Calcs'!CT350,-1))))</f>
        <v>-1</v>
      </c>
      <c r="U350" s="459">
        <f t="shared" si="22"/>
        <v>-3.5299999999999997E-12</v>
      </c>
      <c r="V350">
        <f>IF($B350="1",'Alpha Ejection Calcs'!AD350,IF('Alpha Ejection Compiler'!$B350="2",'Alpha Ejection Calcs'!BA350,IF($B350="3",'Alpha Ejection Calcs'!BX350,IF($B350="4",'Alpha Ejection Calcs'!CV350,-1))))</f>
        <v>-1</v>
      </c>
      <c r="W350">
        <f>IF($B350="1",'Alpha Ejection Calcs'!AE350,IF('Alpha Ejection Compiler'!$B350="2",'Alpha Ejection Calcs'!BB350,IF($B350="3",'Alpha Ejection Calcs'!BY350,IF($B350="4",'Alpha Ejection Calcs'!CW350,-1))))</f>
        <v>-1</v>
      </c>
      <c r="X350">
        <f>IF($B350="1",'Alpha Ejection Calcs'!AF350,IF('Alpha Ejection Compiler'!$B350="2",'Alpha Ejection Calcs'!BC350,IF($B350="3",'Alpha Ejection Calcs'!BZ350,IF($B350="4",'Alpha Ejection Calcs'!CX350,-1))))</f>
        <v>-1</v>
      </c>
      <c r="Y350">
        <f>IF($B350="1",'Alpha Ejection Calcs'!AG350,IF('Alpha Ejection Compiler'!$B350="2",'Alpha Ejection Calcs'!BD350,IF($B350="3",'Alpha Ejection Calcs'!CA350,IF($B350="4",'Alpha Ejection Calcs'!CY350,-1))))</f>
        <v>-1</v>
      </c>
      <c r="AB350" s="459">
        <f t="shared" si="23"/>
        <v>-4.2499999999999999E-12</v>
      </c>
      <c r="AC350">
        <f>IF($B350="1",'Alpha Ejection Calcs'!AI350,IF('Alpha Ejection Compiler'!$B350="2",'Alpha Ejection Calcs'!BF350,IF($B350="3",'Alpha Ejection Calcs'!CC350,IF($B350="4",'Alpha Ejection Calcs'!DA350,-1))))</f>
        <v>-1</v>
      </c>
      <c r="AD350">
        <f>IF($B350="1",'Alpha Ejection Calcs'!AJ350,IF('Alpha Ejection Compiler'!$B350="2",'Alpha Ejection Calcs'!BG350,IF($B350="3",'Alpha Ejection Calcs'!CD350,IF($B350="4",'Alpha Ejection Calcs'!DB350,-1))))</f>
        <v>-1</v>
      </c>
      <c r="AE350">
        <f>IF($B350="1",'Alpha Ejection Calcs'!AK350,IF('Alpha Ejection Compiler'!$B350="2",'Alpha Ejection Calcs'!BH350,IF($B350="3",'Alpha Ejection Calcs'!CE350,IF($B350="4",'Alpha Ejection Calcs'!DC350,-1))))</f>
        <v>-1</v>
      </c>
      <c r="AF350">
        <f>IF($B350="1",'Alpha Ejection Calcs'!AL350,IF('Alpha Ejection Compiler'!$B350="2",'Alpha Ejection Calcs'!BI350,IF($B350="3",'Alpha Ejection Calcs'!CF350,IF($B350="4",'Alpha Ejection Calcs'!DD350,-1))))</f>
        <v>-1</v>
      </c>
    </row>
    <row r="351" spans="1:32">
      <c r="A351">
        <f>'Picking Information'!E354</f>
        <v>0</v>
      </c>
      <c r="B351" s="457">
        <f>'Picking Information'!B354</f>
        <v>0</v>
      </c>
      <c r="C351" s="457"/>
      <c r="D351">
        <f>IF($B351="1",'Alpha Ejection Calcs'!M351,IF('Alpha Ejection Compiler'!$B351="2",'Alpha Ejection Calcs'!AO351,IF($B351="3",'Alpha Ejection Calcs'!BM351,IF($B351="4",'Alpha Ejection Calcs'!CJ351,-1))))</f>
        <v>-1</v>
      </c>
      <c r="E351">
        <f>IF($B351="1",'Alpha Ejection Calcs'!S351,IF('Alpha Ejection Compiler'!$B351="2",'Alpha Ejection Calcs'!AP351,IF($B351="3",'Alpha Ejection Calcs'!BK351,IF($B351="4",'Alpha Ejection Calcs'!CH351,-1))))</f>
        <v>-1</v>
      </c>
      <c r="F351"/>
      <c r="G351" s="459">
        <f t="shared" si="20"/>
        <v>-3.2000000000000001E-12</v>
      </c>
      <c r="H351">
        <f>IF($B351="1",'Alpha Ejection Calcs'!T351,IF('Alpha Ejection Compiler'!$B351="2",'Alpha Ejection Calcs'!AQ351,IF($B351="3",'Alpha Ejection Calcs'!BN351,IF($B351="4",'Alpha Ejection Calcs'!CL351,-1))))</f>
        <v>-1</v>
      </c>
      <c r="I351">
        <f>IF($B351="1",'Alpha Ejection Calcs'!U351,IF('Alpha Ejection Compiler'!$B351="2",'Alpha Ejection Calcs'!AR351,IF($B351="3",'Alpha Ejection Calcs'!BO351,IF($B351="4",'Alpha Ejection Calcs'!CM351,-1))))</f>
        <v>-1</v>
      </c>
      <c r="J351">
        <f>IF($B351="1",'Alpha Ejection Calcs'!V351,IF('Alpha Ejection Compiler'!$B351="2",'Alpha Ejection Calcs'!AS351,IF($B351="3",'Alpha Ejection Calcs'!BP351,IF($B351="4",'Alpha Ejection Calcs'!CN351,-1))))</f>
        <v>-1</v>
      </c>
      <c r="K351">
        <f>IF($B351="1",'Alpha Ejection Calcs'!W351,IF('Alpha Ejection Compiler'!$B351="2",'Alpha Ejection Calcs'!AT351,IF($B351="3",'Alpha Ejection Calcs'!BQ351,IF($B351="4",'Alpha Ejection Calcs'!CO351,-1))))</f>
        <v>-1</v>
      </c>
      <c r="N351" s="459">
        <f t="shared" si="21"/>
        <v>-4.6500000000000006E-12</v>
      </c>
      <c r="O351">
        <f>IF($B351="1",'Alpha Ejection Calcs'!Y351,IF('Alpha Ejection Compiler'!$B351="2",'Alpha Ejection Calcs'!AV351,IF($B351="3",'Alpha Ejection Calcs'!BS351,IF($B351="4",'Alpha Ejection Calcs'!CQ351,-1))))</f>
        <v>-1</v>
      </c>
      <c r="P351">
        <f>IF($B351="1",'Alpha Ejection Calcs'!Z351,IF('Alpha Ejection Compiler'!$B351="2",'Alpha Ejection Calcs'!AW351,IF($B351="3",'Alpha Ejection Calcs'!BT351,IF($B351="4",'Alpha Ejection Calcs'!CR351,-1))))</f>
        <v>-1</v>
      </c>
      <c r="Q351">
        <f>IF($B351="1",'Alpha Ejection Calcs'!AA351,IF('Alpha Ejection Compiler'!$B351="2",'Alpha Ejection Calcs'!AX351,IF($B351="3",'Alpha Ejection Calcs'!BU351,IF($B351="4",'Alpha Ejection Calcs'!CS351,-1))))</f>
        <v>-1</v>
      </c>
      <c r="R351">
        <f>IF($B351="1",'Alpha Ejection Calcs'!AB351,IF('Alpha Ejection Compiler'!$B351="2",'Alpha Ejection Calcs'!AY351,IF($B351="3",'Alpha Ejection Calcs'!BV351,IF($B351="4",'Alpha Ejection Calcs'!CT351,-1))))</f>
        <v>-1</v>
      </c>
      <c r="U351" s="459">
        <f t="shared" si="22"/>
        <v>-3.5299999999999997E-12</v>
      </c>
      <c r="V351">
        <f>IF($B351="1",'Alpha Ejection Calcs'!AD351,IF('Alpha Ejection Compiler'!$B351="2",'Alpha Ejection Calcs'!BA351,IF($B351="3",'Alpha Ejection Calcs'!BX351,IF($B351="4",'Alpha Ejection Calcs'!CV351,-1))))</f>
        <v>-1</v>
      </c>
      <c r="W351">
        <f>IF($B351="1",'Alpha Ejection Calcs'!AE351,IF('Alpha Ejection Compiler'!$B351="2",'Alpha Ejection Calcs'!BB351,IF($B351="3",'Alpha Ejection Calcs'!BY351,IF($B351="4",'Alpha Ejection Calcs'!CW351,-1))))</f>
        <v>-1</v>
      </c>
      <c r="X351">
        <f>IF($B351="1",'Alpha Ejection Calcs'!AF351,IF('Alpha Ejection Compiler'!$B351="2",'Alpha Ejection Calcs'!BC351,IF($B351="3",'Alpha Ejection Calcs'!BZ351,IF($B351="4",'Alpha Ejection Calcs'!CX351,-1))))</f>
        <v>-1</v>
      </c>
      <c r="Y351">
        <f>IF($B351="1",'Alpha Ejection Calcs'!AG351,IF('Alpha Ejection Compiler'!$B351="2",'Alpha Ejection Calcs'!BD351,IF($B351="3",'Alpha Ejection Calcs'!CA351,IF($B351="4",'Alpha Ejection Calcs'!CY351,-1))))</f>
        <v>-1</v>
      </c>
      <c r="AB351" s="459">
        <f t="shared" si="23"/>
        <v>-4.2499999999999999E-12</v>
      </c>
      <c r="AC351">
        <f>IF($B351="1",'Alpha Ejection Calcs'!AI351,IF('Alpha Ejection Compiler'!$B351="2",'Alpha Ejection Calcs'!BF351,IF($B351="3",'Alpha Ejection Calcs'!CC351,IF($B351="4",'Alpha Ejection Calcs'!DA351,-1))))</f>
        <v>-1</v>
      </c>
      <c r="AD351">
        <f>IF($B351="1",'Alpha Ejection Calcs'!AJ351,IF('Alpha Ejection Compiler'!$B351="2",'Alpha Ejection Calcs'!BG351,IF($B351="3",'Alpha Ejection Calcs'!CD351,IF($B351="4",'Alpha Ejection Calcs'!DB351,-1))))</f>
        <v>-1</v>
      </c>
      <c r="AE351">
        <f>IF($B351="1",'Alpha Ejection Calcs'!AK351,IF('Alpha Ejection Compiler'!$B351="2",'Alpha Ejection Calcs'!BH351,IF($B351="3",'Alpha Ejection Calcs'!CE351,IF($B351="4",'Alpha Ejection Calcs'!DC351,-1))))</f>
        <v>-1</v>
      </c>
      <c r="AF351">
        <f>IF($B351="1",'Alpha Ejection Calcs'!AL351,IF('Alpha Ejection Compiler'!$B351="2",'Alpha Ejection Calcs'!BI351,IF($B351="3",'Alpha Ejection Calcs'!CF351,IF($B351="4",'Alpha Ejection Calcs'!DD351,-1))))</f>
        <v>-1</v>
      </c>
    </row>
    <row r="352" spans="1:32">
      <c r="A352">
        <f>'Picking Information'!E355</f>
        <v>0</v>
      </c>
      <c r="B352" s="457">
        <f>'Picking Information'!B355</f>
        <v>0</v>
      </c>
      <c r="C352" s="457"/>
      <c r="D352">
        <f>IF($B352="1",'Alpha Ejection Calcs'!M352,IF('Alpha Ejection Compiler'!$B352="2",'Alpha Ejection Calcs'!AO352,IF($B352="3",'Alpha Ejection Calcs'!BM352,IF($B352="4",'Alpha Ejection Calcs'!CJ352,-1))))</f>
        <v>-1</v>
      </c>
      <c r="E352">
        <f>IF($B352="1",'Alpha Ejection Calcs'!S352,IF('Alpha Ejection Compiler'!$B352="2",'Alpha Ejection Calcs'!AP352,IF($B352="3",'Alpha Ejection Calcs'!BK352,IF($B352="4",'Alpha Ejection Calcs'!CH352,-1))))</f>
        <v>-1</v>
      </c>
      <c r="F352"/>
      <c r="G352" s="459">
        <f t="shared" si="20"/>
        <v>-3.2000000000000001E-12</v>
      </c>
      <c r="H352">
        <f>IF($B352="1",'Alpha Ejection Calcs'!T352,IF('Alpha Ejection Compiler'!$B352="2",'Alpha Ejection Calcs'!AQ352,IF($B352="3",'Alpha Ejection Calcs'!BN352,IF($B352="4",'Alpha Ejection Calcs'!CL352,-1))))</f>
        <v>-1</v>
      </c>
      <c r="I352">
        <f>IF($B352="1",'Alpha Ejection Calcs'!U352,IF('Alpha Ejection Compiler'!$B352="2",'Alpha Ejection Calcs'!AR352,IF($B352="3",'Alpha Ejection Calcs'!BO352,IF($B352="4",'Alpha Ejection Calcs'!CM352,-1))))</f>
        <v>-1</v>
      </c>
      <c r="J352">
        <f>IF($B352="1",'Alpha Ejection Calcs'!V352,IF('Alpha Ejection Compiler'!$B352="2",'Alpha Ejection Calcs'!AS352,IF($B352="3",'Alpha Ejection Calcs'!BP352,IF($B352="4",'Alpha Ejection Calcs'!CN352,-1))))</f>
        <v>-1</v>
      </c>
      <c r="K352">
        <f>IF($B352="1",'Alpha Ejection Calcs'!W352,IF('Alpha Ejection Compiler'!$B352="2",'Alpha Ejection Calcs'!AT352,IF($B352="3",'Alpha Ejection Calcs'!BQ352,IF($B352="4",'Alpha Ejection Calcs'!CO352,-1))))</f>
        <v>-1</v>
      </c>
      <c r="N352" s="459">
        <f t="shared" si="21"/>
        <v>-4.6500000000000006E-12</v>
      </c>
      <c r="O352">
        <f>IF($B352="1",'Alpha Ejection Calcs'!Y352,IF('Alpha Ejection Compiler'!$B352="2",'Alpha Ejection Calcs'!AV352,IF($B352="3",'Alpha Ejection Calcs'!BS352,IF($B352="4",'Alpha Ejection Calcs'!CQ352,-1))))</f>
        <v>-1</v>
      </c>
      <c r="P352">
        <f>IF($B352="1",'Alpha Ejection Calcs'!Z352,IF('Alpha Ejection Compiler'!$B352="2",'Alpha Ejection Calcs'!AW352,IF($B352="3",'Alpha Ejection Calcs'!BT352,IF($B352="4",'Alpha Ejection Calcs'!CR352,-1))))</f>
        <v>-1</v>
      </c>
      <c r="Q352">
        <f>IF($B352="1",'Alpha Ejection Calcs'!AA352,IF('Alpha Ejection Compiler'!$B352="2",'Alpha Ejection Calcs'!AX352,IF($B352="3",'Alpha Ejection Calcs'!BU352,IF($B352="4",'Alpha Ejection Calcs'!CS352,-1))))</f>
        <v>-1</v>
      </c>
      <c r="R352">
        <f>IF($B352="1",'Alpha Ejection Calcs'!AB352,IF('Alpha Ejection Compiler'!$B352="2",'Alpha Ejection Calcs'!AY352,IF($B352="3",'Alpha Ejection Calcs'!BV352,IF($B352="4",'Alpha Ejection Calcs'!CT352,-1))))</f>
        <v>-1</v>
      </c>
      <c r="U352" s="459">
        <f t="shared" si="22"/>
        <v>-3.5299999999999997E-12</v>
      </c>
      <c r="V352">
        <f>IF($B352="1",'Alpha Ejection Calcs'!AD352,IF('Alpha Ejection Compiler'!$B352="2",'Alpha Ejection Calcs'!BA352,IF($B352="3",'Alpha Ejection Calcs'!BX352,IF($B352="4",'Alpha Ejection Calcs'!CV352,-1))))</f>
        <v>-1</v>
      </c>
      <c r="W352">
        <f>IF($B352="1",'Alpha Ejection Calcs'!AE352,IF('Alpha Ejection Compiler'!$B352="2",'Alpha Ejection Calcs'!BB352,IF($B352="3",'Alpha Ejection Calcs'!BY352,IF($B352="4",'Alpha Ejection Calcs'!CW352,-1))))</f>
        <v>-1</v>
      </c>
      <c r="X352">
        <f>IF($B352="1",'Alpha Ejection Calcs'!AF352,IF('Alpha Ejection Compiler'!$B352="2",'Alpha Ejection Calcs'!BC352,IF($B352="3",'Alpha Ejection Calcs'!BZ352,IF($B352="4",'Alpha Ejection Calcs'!CX352,-1))))</f>
        <v>-1</v>
      </c>
      <c r="Y352">
        <f>IF($B352="1",'Alpha Ejection Calcs'!AG352,IF('Alpha Ejection Compiler'!$B352="2",'Alpha Ejection Calcs'!BD352,IF($B352="3",'Alpha Ejection Calcs'!CA352,IF($B352="4",'Alpha Ejection Calcs'!CY352,-1))))</f>
        <v>-1</v>
      </c>
      <c r="AB352" s="459">
        <f t="shared" si="23"/>
        <v>-4.2499999999999999E-12</v>
      </c>
      <c r="AC352">
        <f>IF($B352="1",'Alpha Ejection Calcs'!AI352,IF('Alpha Ejection Compiler'!$B352="2",'Alpha Ejection Calcs'!BF352,IF($B352="3",'Alpha Ejection Calcs'!CC352,IF($B352="4",'Alpha Ejection Calcs'!DA352,-1))))</f>
        <v>-1</v>
      </c>
      <c r="AD352">
        <f>IF($B352="1",'Alpha Ejection Calcs'!AJ352,IF('Alpha Ejection Compiler'!$B352="2",'Alpha Ejection Calcs'!BG352,IF($B352="3",'Alpha Ejection Calcs'!CD352,IF($B352="4",'Alpha Ejection Calcs'!DB352,-1))))</f>
        <v>-1</v>
      </c>
      <c r="AE352">
        <f>IF($B352="1",'Alpha Ejection Calcs'!AK352,IF('Alpha Ejection Compiler'!$B352="2",'Alpha Ejection Calcs'!BH352,IF($B352="3",'Alpha Ejection Calcs'!CE352,IF($B352="4",'Alpha Ejection Calcs'!DC352,-1))))</f>
        <v>-1</v>
      </c>
      <c r="AF352">
        <f>IF($B352="1",'Alpha Ejection Calcs'!AL352,IF('Alpha Ejection Compiler'!$B352="2",'Alpha Ejection Calcs'!BI352,IF($B352="3",'Alpha Ejection Calcs'!CF352,IF($B352="4",'Alpha Ejection Calcs'!DD352,-1))))</f>
        <v>-1</v>
      </c>
    </row>
    <row r="353" spans="1:32">
      <c r="A353">
        <f>'Picking Information'!E356</f>
        <v>0</v>
      </c>
      <c r="B353" s="457">
        <f>'Picking Information'!B356</f>
        <v>0</v>
      </c>
      <c r="C353" s="457"/>
      <c r="D353">
        <f>IF($B353="1",'Alpha Ejection Calcs'!M353,IF('Alpha Ejection Compiler'!$B353="2",'Alpha Ejection Calcs'!AO353,IF($B353="3",'Alpha Ejection Calcs'!BM353,IF($B353="4",'Alpha Ejection Calcs'!CJ353,-1))))</f>
        <v>-1</v>
      </c>
      <c r="E353">
        <f>IF($B353="1",'Alpha Ejection Calcs'!S353,IF('Alpha Ejection Compiler'!$B353="2",'Alpha Ejection Calcs'!AP353,IF($B353="3",'Alpha Ejection Calcs'!BK353,IF($B353="4",'Alpha Ejection Calcs'!CH353,-1))))</f>
        <v>-1</v>
      </c>
      <c r="F353"/>
      <c r="G353" s="459">
        <f t="shared" si="20"/>
        <v>-3.2000000000000001E-12</v>
      </c>
      <c r="H353">
        <f>IF($B353="1",'Alpha Ejection Calcs'!T353,IF('Alpha Ejection Compiler'!$B353="2",'Alpha Ejection Calcs'!AQ353,IF($B353="3",'Alpha Ejection Calcs'!BN353,IF($B353="4",'Alpha Ejection Calcs'!CL353,-1))))</f>
        <v>-1</v>
      </c>
      <c r="I353">
        <f>IF($B353="1",'Alpha Ejection Calcs'!U353,IF('Alpha Ejection Compiler'!$B353="2",'Alpha Ejection Calcs'!AR353,IF($B353="3",'Alpha Ejection Calcs'!BO353,IF($B353="4",'Alpha Ejection Calcs'!CM353,-1))))</f>
        <v>-1</v>
      </c>
      <c r="J353">
        <f>IF($B353="1",'Alpha Ejection Calcs'!V353,IF('Alpha Ejection Compiler'!$B353="2",'Alpha Ejection Calcs'!AS353,IF($B353="3",'Alpha Ejection Calcs'!BP353,IF($B353="4",'Alpha Ejection Calcs'!CN353,-1))))</f>
        <v>-1</v>
      </c>
      <c r="K353">
        <f>IF($B353="1",'Alpha Ejection Calcs'!W353,IF('Alpha Ejection Compiler'!$B353="2",'Alpha Ejection Calcs'!AT353,IF($B353="3",'Alpha Ejection Calcs'!BQ353,IF($B353="4",'Alpha Ejection Calcs'!CO353,-1))))</f>
        <v>-1</v>
      </c>
      <c r="N353" s="459">
        <f t="shared" si="21"/>
        <v>-4.6500000000000006E-12</v>
      </c>
      <c r="O353">
        <f>IF($B353="1",'Alpha Ejection Calcs'!Y353,IF('Alpha Ejection Compiler'!$B353="2",'Alpha Ejection Calcs'!AV353,IF($B353="3",'Alpha Ejection Calcs'!BS353,IF($B353="4",'Alpha Ejection Calcs'!CQ353,-1))))</f>
        <v>-1</v>
      </c>
      <c r="P353">
        <f>IF($B353="1",'Alpha Ejection Calcs'!Z353,IF('Alpha Ejection Compiler'!$B353="2",'Alpha Ejection Calcs'!AW353,IF($B353="3",'Alpha Ejection Calcs'!BT353,IF($B353="4",'Alpha Ejection Calcs'!CR353,-1))))</f>
        <v>-1</v>
      </c>
      <c r="Q353">
        <f>IF($B353="1",'Alpha Ejection Calcs'!AA353,IF('Alpha Ejection Compiler'!$B353="2",'Alpha Ejection Calcs'!AX353,IF($B353="3",'Alpha Ejection Calcs'!BU353,IF($B353="4",'Alpha Ejection Calcs'!CS353,-1))))</f>
        <v>-1</v>
      </c>
      <c r="R353">
        <f>IF($B353="1",'Alpha Ejection Calcs'!AB353,IF('Alpha Ejection Compiler'!$B353="2",'Alpha Ejection Calcs'!AY353,IF($B353="3",'Alpha Ejection Calcs'!BV353,IF($B353="4",'Alpha Ejection Calcs'!CT353,-1))))</f>
        <v>-1</v>
      </c>
      <c r="U353" s="459">
        <f t="shared" si="22"/>
        <v>-3.5299999999999997E-12</v>
      </c>
      <c r="V353">
        <f>IF($B353="1",'Alpha Ejection Calcs'!AD353,IF('Alpha Ejection Compiler'!$B353="2",'Alpha Ejection Calcs'!BA353,IF($B353="3",'Alpha Ejection Calcs'!BX353,IF($B353="4",'Alpha Ejection Calcs'!CV353,-1))))</f>
        <v>-1</v>
      </c>
      <c r="W353">
        <f>IF($B353="1",'Alpha Ejection Calcs'!AE353,IF('Alpha Ejection Compiler'!$B353="2",'Alpha Ejection Calcs'!BB353,IF($B353="3",'Alpha Ejection Calcs'!BY353,IF($B353="4",'Alpha Ejection Calcs'!CW353,-1))))</f>
        <v>-1</v>
      </c>
      <c r="X353">
        <f>IF($B353="1",'Alpha Ejection Calcs'!AF353,IF('Alpha Ejection Compiler'!$B353="2",'Alpha Ejection Calcs'!BC353,IF($B353="3",'Alpha Ejection Calcs'!BZ353,IF($B353="4",'Alpha Ejection Calcs'!CX353,-1))))</f>
        <v>-1</v>
      </c>
      <c r="Y353">
        <f>IF($B353="1",'Alpha Ejection Calcs'!AG353,IF('Alpha Ejection Compiler'!$B353="2",'Alpha Ejection Calcs'!BD353,IF($B353="3",'Alpha Ejection Calcs'!CA353,IF($B353="4",'Alpha Ejection Calcs'!CY353,-1))))</f>
        <v>-1</v>
      </c>
      <c r="AB353" s="459">
        <f t="shared" si="23"/>
        <v>-4.2499999999999999E-12</v>
      </c>
      <c r="AC353">
        <f>IF($B353="1",'Alpha Ejection Calcs'!AI353,IF('Alpha Ejection Compiler'!$B353="2",'Alpha Ejection Calcs'!BF353,IF($B353="3",'Alpha Ejection Calcs'!CC353,IF($B353="4",'Alpha Ejection Calcs'!DA353,-1))))</f>
        <v>-1</v>
      </c>
      <c r="AD353">
        <f>IF($B353="1",'Alpha Ejection Calcs'!AJ353,IF('Alpha Ejection Compiler'!$B353="2",'Alpha Ejection Calcs'!BG353,IF($B353="3",'Alpha Ejection Calcs'!CD353,IF($B353="4",'Alpha Ejection Calcs'!DB353,-1))))</f>
        <v>-1</v>
      </c>
      <c r="AE353">
        <f>IF($B353="1",'Alpha Ejection Calcs'!AK353,IF('Alpha Ejection Compiler'!$B353="2",'Alpha Ejection Calcs'!BH353,IF($B353="3",'Alpha Ejection Calcs'!CE353,IF($B353="4",'Alpha Ejection Calcs'!DC353,-1))))</f>
        <v>-1</v>
      </c>
      <c r="AF353">
        <f>IF($B353="1",'Alpha Ejection Calcs'!AL353,IF('Alpha Ejection Compiler'!$B353="2",'Alpha Ejection Calcs'!BI353,IF($B353="3",'Alpha Ejection Calcs'!CF353,IF($B353="4",'Alpha Ejection Calcs'!DD353,-1))))</f>
        <v>-1</v>
      </c>
    </row>
    <row r="354" spans="1:32">
      <c r="A354">
        <f>'Picking Information'!E357</f>
        <v>0</v>
      </c>
      <c r="B354" s="457">
        <f>'Picking Information'!B357</f>
        <v>0</v>
      </c>
      <c r="C354" s="457"/>
      <c r="D354">
        <f>IF($B354="1",'Alpha Ejection Calcs'!M354,IF('Alpha Ejection Compiler'!$B354="2",'Alpha Ejection Calcs'!AO354,IF($B354="3",'Alpha Ejection Calcs'!BM354,IF($B354="4",'Alpha Ejection Calcs'!CJ354,-1))))</f>
        <v>-1</v>
      </c>
      <c r="E354">
        <f>IF($B354="1",'Alpha Ejection Calcs'!S354,IF('Alpha Ejection Compiler'!$B354="2",'Alpha Ejection Calcs'!AP354,IF($B354="3",'Alpha Ejection Calcs'!BK354,IF($B354="4",'Alpha Ejection Calcs'!CH354,-1))))</f>
        <v>-1</v>
      </c>
      <c r="F354"/>
      <c r="G354" s="459">
        <f t="shared" si="20"/>
        <v>-3.2000000000000001E-12</v>
      </c>
      <c r="H354">
        <f>IF($B354="1",'Alpha Ejection Calcs'!T354,IF('Alpha Ejection Compiler'!$B354="2",'Alpha Ejection Calcs'!AQ354,IF($B354="3",'Alpha Ejection Calcs'!BN354,IF($B354="4",'Alpha Ejection Calcs'!CL354,-1))))</f>
        <v>-1</v>
      </c>
      <c r="I354">
        <f>IF($B354="1",'Alpha Ejection Calcs'!U354,IF('Alpha Ejection Compiler'!$B354="2",'Alpha Ejection Calcs'!AR354,IF($B354="3",'Alpha Ejection Calcs'!BO354,IF($B354="4",'Alpha Ejection Calcs'!CM354,-1))))</f>
        <v>-1</v>
      </c>
      <c r="J354">
        <f>IF($B354="1",'Alpha Ejection Calcs'!V354,IF('Alpha Ejection Compiler'!$B354="2",'Alpha Ejection Calcs'!AS354,IF($B354="3",'Alpha Ejection Calcs'!BP354,IF($B354="4",'Alpha Ejection Calcs'!CN354,-1))))</f>
        <v>-1</v>
      </c>
      <c r="K354">
        <f>IF($B354="1",'Alpha Ejection Calcs'!W354,IF('Alpha Ejection Compiler'!$B354="2",'Alpha Ejection Calcs'!AT354,IF($B354="3",'Alpha Ejection Calcs'!BQ354,IF($B354="4",'Alpha Ejection Calcs'!CO354,-1))))</f>
        <v>-1</v>
      </c>
      <c r="N354" s="459">
        <f t="shared" si="21"/>
        <v>-4.6500000000000006E-12</v>
      </c>
      <c r="O354">
        <f>IF($B354="1",'Alpha Ejection Calcs'!Y354,IF('Alpha Ejection Compiler'!$B354="2",'Alpha Ejection Calcs'!AV354,IF($B354="3",'Alpha Ejection Calcs'!BS354,IF($B354="4",'Alpha Ejection Calcs'!CQ354,-1))))</f>
        <v>-1</v>
      </c>
      <c r="P354">
        <f>IF($B354="1",'Alpha Ejection Calcs'!Z354,IF('Alpha Ejection Compiler'!$B354="2",'Alpha Ejection Calcs'!AW354,IF($B354="3",'Alpha Ejection Calcs'!BT354,IF($B354="4",'Alpha Ejection Calcs'!CR354,-1))))</f>
        <v>-1</v>
      </c>
      <c r="Q354">
        <f>IF($B354="1",'Alpha Ejection Calcs'!AA354,IF('Alpha Ejection Compiler'!$B354="2",'Alpha Ejection Calcs'!AX354,IF($B354="3",'Alpha Ejection Calcs'!BU354,IF($B354="4",'Alpha Ejection Calcs'!CS354,-1))))</f>
        <v>-1</v>
      </c>
      <c r="R354">
        <f>IF($B354="1",'Alpha Ejection Calcs'!AB354,IF('Alpha Ejection Compiler'!$B354="2",'Alpha Ejection Calcs'!AY354,IF($B354="3",'Alpha Ejection Calcs'!BV354,IF($B354="4",'Alpha Ejection Calcs'!CT354,-1))))</f>
        <v>-1</v>
      </c>
      <c r="U354" s="459">
        <f t="shared" si="22"/>
        <v>-3.5299999999999997E-12</v>
      </c>
      <c r="V354">
        <f>IF($B354="1",'Alpha Ejection Calcs'!AD354,IF('Alpha Ejection Compiler'!$B354="2",'Alpha Ejection Calcs'!BA354,IF($B354="3",'Alpha Ejection Calcs'!BX354,IF($B354="4",'Alpha Ejection Calcs'!CV354,-1))))</f>
        <v>-1</v>
      </c>
      <c r="W354">
        <f>IF($B354="1",'Alpha Ejection Calcs'!AE354,IF('Alpha Ejection Compiler'!$B354="2",'Alpha Ejection Calcs'!BB354,IF($B354="3",'Alpha Ejection Calcs'!BY354,IF($B354="4",'Alpha Ejection Calcs'!CW354,-1))))</f>
        <v>-1</v>
      </c>
      <c r="X354">
        <f>IF($B354="1",'Alpha Ejection Calcs'!AF354,IF('Alpha Ejection Compiler'!$B354="2",'Alpha Ejection Calcs'!BC354,IF($B354="3",'Alpha Ejection Calcs'!BZ354,IF($B354="4",'Alpha Ejection Calcs'!CX354,-1))))</f>
        <v>-1</v>
      </c>
      <c r="Y354">
        <f>IF($B354="1",'Alpha Ejection Calcs'!AG354,IF('Alpha Ejection Compiler'!$B354="2",'Alpha Ejection Calcs'!BD354,IF($B354="3",'Alpha Ejection Calcs'!CA354,IF($B354="4",'Alpha Ejection Calcs'!CY354,-1))))</f>
        <v>-1</v>
      </c>
      <c r="AB354" s="459">
        <f t="shared" si="23"/>
        <v>-4.2499999999999999E-12</v>
      </c>
      <c r="AC354">
        <f>IF($B354="1",'Alpha Ejection Calcs'!AI354,IF('Alpha Ejection Compiler'!$B354="2",'Alpha Ejection Calcs'!BF354,IF($B354="3",'Alpha Ejection Calcs'!CC354,IF($B354="4",'Alpha Ejection Calcs'!DA354,-1))))</f>
        <v>-1</v>
      </c>
      <c r="AD354">
        <f>IF($B354="1",'Alpha Ejection Calcs'!AJ354,IF('Alpha Ejection Compiler'!$B354="2",'Alpha Ejection Calcs'!BG354,IF($B354="3",'Alpha Ejection Calcs'!CD354,IF($B354="4",'Alpha Ejection Calcs'!DB354,-1))))</f>
        <v>-1</v>
      </c>
      <c r="AE354">
        <f>IF($B354="1",'Alpha Ejection Calcs'!AK354,IF('Alpha Ejection Compiler'!$B354="2",'Alpha Ejection Calcs'!BH354,IF($B354="3",'Alpha Ejection Calcs'!CE354,IF($B354="4",'Alpha Ejection Calcs'!DC354,-1))))</f>
        <v>-1</v>
      </c>
      <c r="AF354">
        <f>IF($B354="1",'Alpha Ejection Calcs'!AL354,IF('Alpha Ejection Compiler'!$B354="2",'Alpha Ejection Calcs'!BI354,IF($B354="3",'Alpha Ejection Calcs'!CF354,IF($B354="4",'Alpha Ejection Calcs'!DD354,-1))))</f>
        <v>-1</v>
      </c>
    </row>
    <row r="355" spans="1:32">
      <c r="A355">
        <f>'Picking Information'!E358</f>
        <v>0</v>
      </c>
      <c r="B355" s="457">
        <f>'Picking Information'!B358</f>
        <v>0</v>
      </c>
      <c r="C355" s="457"/>
      <c r="D355">
        <f>IF($B355="1",'Alpha Ejection Calcs'!M355,IF('Alpha Ejection Compiler'!$B355="2",'Alpha Ejection Calcs'!AO355,IF($B355="3",'Alpha Ejection Calcs'!BM355,IF($B355="4",'Alpha Ejection Calcs'!CJ355,-1))))</f>
        <v>-1</v>
      </c>
      <c r="E355">
        <f>IF($B355="1",'Alpha Ejection Calcs'!S355,IF('Alpha Ejection Compiler'!$B355="2",'Alpha Ejection Calcs'!AP355,IF($B355="3",'Alpha Ejection Calcs'!BK355,IF($B355="4",'Alpha Ejection Calcs'!CH355,-1))))</f>
        <v>-1</v>
      </c>
      <c r="F355"/>
      <c r="G355" s="459">
        <f t="shared" si="20"/>
        <v>-3.2000000000000001E-12</v>
      </c>
      <c r="H355">
        <f>IF($B355="1",'Alpha Ejection Calcs'!T355,IF('Alpha Ejection Compiler'!$B355="2",'Alpha Ejection Calcs'!AQ355,IF($B355="3",'Alpha Ejection Calcs'!BN355,IF($B355="4",'Alpha Ejection Calcs'!CL355,-1))))</f>
        <v>-1</v>
      </c>
      <c r="I355">
        <f>IF($B355="1",'Alpha Ejection Calcs'!U355,IF('Alpha Ejection Compiler'!$B355="2",'Alpha Ejection Calcs'!AR355,IF($B355="3",'Alpha Ejection Calcs'!BO355,IF($B355="4",'Alpha Ejection Calcs'!CM355,-1))))</f>
        <v>-1</v>
      </c>
      <c r="J355">
        <f>IF($B355="1",'Alpha Ejection Calcs'!V355,IF('Alpha Ejection Compiler'!$B355="2",'Alpha Ejection Calcs'!AS355,IF($B355="3",'Alpha Ejection Calcs'!BP355,IF($B355="4",'Alpha Ejection Calcs'!CN355,-1))))</f>
        <v>-1</v>
      </c>
      <c r="K355">
        <f>IF($B355="1",'Alpha Ejection Calcs'!W355,IF('Alpha Ejection Compiler'!$B355="2",'Alpha Ejection Calcs'!AT355,IF($B355="3",'Alpha Ejection Calcs'!BQ355,IF($B355="4",'Alpha Ejection Calcs'!CO355,-1))))</f>
        <v>-1</v>
      </c>
      <c r="N355" s="459">
        <f t="shared" si="21"/>
        <v>-4.6500000000000006E-12</v>
      </c>
      <c r="O355">
        <f>IF($B355="1",'Alpha Ejection Calcs'!Y355,IF('Alpha Ejection Compiler'!$B355="2",'Alpha Ejection Calcs'!AV355,IF($B355="3",'Alpha Ejection Calcs'!BS355,IF($B355="4",'Alpha Ejection Calcs'!CQ355,-1))))</f>
        <v>-1</v>
      </c>
      <c r="P355">
        <f>IF($B355="1",'Alpha Ejection Calcs'!Z355,IF('Alpha Ejection Compiler'!$B355="2",'Alpha Ejection Calcs'!AW355,IF($B355="3",'Alpha Ejection Calcs'!BT355,IF($B355="4",'Alpha Ejection Calcs'!CR355,-1))))</f>
        <v>-1</v>
      </c>
      <c r="Q355">
        <f>IF($B355="1",'Alpha Ejection Calcs'!AA355,IF('Alpha Ejection Compiler'!$B355="2",'Alpha Ejection Calcs'!AX355,IF($B355="3",'Alpha Ejection Calcs'!BU355,IF($B355="4",'Alpha Ejection Calcs'!CS355,-1))))</f>
        <v>-1</v>
      </c>
      <c r="R355">
        <f>IF($B355="1",'Alpha Ejection Calcs'!AB355,IF('Alpha Ejection Compiler'!$B355="2",'Alpha Ejection Calcs'!AY355,IF($B355="3",'Alpha Ejection Calcs'!BV355,IF($B355="4",'Alpha Ejection Calcs'!CT355,-1))))</f>
        <v>-1</v>
      </c>
      <c r="U355" s="459">
        <f t="shared" si="22"/>
        <v>-3.5299999999999997E-12</v>
      </c>
      <c r="V355">
        <f>IF($B355="1",'Alpha Ejection Calcs'!AD355,IF('Alpha Ejection Compiler'!$B355="2",'Alpha Ejection Calcs'!BA355,IF($B355="3",'Alpha Ejection Calcs'!BX355,IF($B355="4",'Alpha Ejection Calcs'!CV355,-1))))</f>
        <v>-1</v>
      </c>
      <c r="W355">
        <f>IF($B355="1",'Alpha Ejection Calcs'!AE355,IF('Alpha Ejection Compiler'!$B355="2",'Alpha Ejection Calcs'!BB355,IF($B355="3",'Alpha Ejection Calcs'!BY355,IF($B355="4",'Alpha Ejection Calcs'!CW355,-1))))</f>
        <v>-1</v>
      </c>
      <c r="X355">
        <f>IF($B355="1",'Alpha Ejection Calcs'!AF355,IF('Alpha Ejection Compiler'!$B355="2",'Alpha Ejection Calcs'!BC355,IF($B355="3",'Alpha Ejection Calcs'!BZ355,IF($B355="4",'Alpha Ejection Calcs'!CX355,-1))))</f>
        <v>-1</v>
      </c>
      <c r="Y355">
        <f>IF($B355="1",'Alpha Ejection Calcs'!AG355,IF('Alpha Ejection Compiler'!$B355="2",'Alpha Ejection Calcs'!BD355,IF($B355="3",'Alpha Ejection Calcs'!CA355,IF($B355="4",'Alpha Ejection Calcs'!CY355,-1))))</f>
        <v>-1</v>
      </c>
      <c r="AB355" s="459">
        <f t="shared" si="23"/>
        <v>-4.2499999999999999E-12</v>
      </c>
      <c r="AC355">
        <f>IF($B355="1",'Alpha Ejection Calcs'!AI355,IF('Alpha Ejection Compiler'!$B355="2",'Alpha Ejection Calcs'!BF355,IF($B355="3",'Alpha Ejection Calcs'!CC355,IF($B355="4",'Alpha Ejection Calcs'!DA355,-1))))</f>
        <v>-1</v>
      </c>
      <c r="AD355">
        <f>IF($B355="1",'Alpha Ejection Calcs'!AJ355,IF('Alpha Ejection Compiler'!$B355="2",'Alpha Ejection Calcs'!BG355,IF($B355="3",'Alpha Ejection Calcs'!CD355,IF($B355="4",'Alpha Ejection Calcs'!DB355,-1))))</f>
        <v>-1</v>
      </c>
      <c r="AE355">
        <f>IF($B355="1",'Alpha Ejection Calcs'!AK355,IF('Alpha Ejection Compiler'!$B355="2",'Alpha Ejection Calcs'!BH355,IF($B355="3",'Alpha Ejection Calcs'!CE355,IF($B355="4",'Alpha Ejection Calcs'!DC355,-1))))</f>
        <v>-1</v>
      </c>
      <c r="AF355">
        <f>IF($B355="1",'Alpha Ejection Calcs'!AL355,IF('Alpha Ejection Compiler'!$B355="2",'Alpha Ejection Calcs'!BI355,IF($B355="3",'Alpha Ejection Calcs'!CF355,IF($B355="4",'Alpha Ejection Calcs'!DD355,-1))))</f>
        <v>-1</v>
      </c>
    </row>
    <row r="356" spans="1:32">
      <c r="A356">
        <f>'Picking Information'!E359</f>
        <v>0</v>
      </c>
      <c r="B356" s="457">
        <f>'Picking Information'!B359</f>
        <v>0</v>
      </c>
      <c r="C356" s="457"/>
      <c r="D356">
        <f>IF($B356="1",'Alpha Ejection Calcs'!M356,IF('Alpha Ejection Compiler'!$B356="2",'Alpha Ejection Calcs'!AO356,IF($B356="3",'Alpha Ejection Calcs'!BM356,IF($B356="4",'Alpha Ejection Calcs'!CJ356,-1))))</f>
        <v>-1</v>
      </c>
      <c r="E356">
        <f>IF($B356="1",'Alpha Ejection Calcs'!S356,IF('Alpha Ejection Compiler'!$B356="2",'Alpha Ejection Calcs'!AP356,IF($B356="3",'Alpha Ejection Calcs'!BK356,IF($B356="4",'Alpha Ejection Calcs'!CH356,-1))))</f>
        <v>-1</v>
      </c>
      <c r="F356"/>
      <c r="G356" s="459">
        <f t="shared" si="20"/>
        <v>-3.2000000000000001E-12</v>
      </c>
      <c r="H356">
        <f>IF($B356="1",'Alpha Ejection Calcs'!T356,IF('Alpha Ejection Compiler'!$B356="2",'Alpha Ejection Calcs'!AQ356,IF($B356="3",'Alpha Ejection Calcs'!BN356,IF($B356="4",'Alpha Ejection Calcs'!CL356,-1))))</f>
        <v>-1</v>
      </c>
      <c r="I356">
        <f>IF($B356="1",'Alpha Ejection Calcs'!U356,IF('Alpha Ejection Compiler'!$B356="2",'Alpha Ejection Calcs'!AR356,IF($B356="3",'Alpha Ejection Calcs'!BO356,IF($B356="4",'Alpha Ejection Calcs'!CM356,-1))))</f>
        <v>-1</v>
      </c>
      <c r="J356">
        <f>IF($B356="1",'Alpha Ejection Calcs'!V356,IF('Alpha Ejection Compiler'!$B356="2",'Alpha Ejection Calcs'!AS356,IF($B356="3",'Alpha Ejection Calcs'!BP356,IF($B356="4",'Alpha Ejection Calcs'!CN356,-1))))</f>
        <v>-1</v>
      </c>
      <c r="K356">
        <f>IF($B356="1",'Alpha Ejection Calcs'!W356,IF('Alpha Ejection Compiler'!$B356="2",'Alpha Ejection Calcs'!AT356,IF($B356="3",'Alpha Ejection Calcs'!BQ356,IF($B356="4",'Alpha Ejection Calcs'!CO356,-1))))</f>
        <v>-1</v>
      </c>
      <c r="N356" s="459">
        <f t="shared" si="21"/>
        <v>-4.6500000000000006E-12</v>
      </c>
      <c r="O356">
        <f>IF($B356="1",'Alpha Ejection Calcs'!Y356,IF('Alpha Ejection Compiler'!$B356="2",'Alpha Ejection Calcs'!AV356,IF($B356="3",'Alpha Ejection Calcs'!BS356,IF($B356="4",'Alpha Ejection Calcs'!CQ356,-1))))</f>
        <v>-1</v>
      </c>
      <c r="P356">
        <f>IF($B356="1",'Alpha Ejection Calcs'!Z356,IF('Alpha Ejection Compiler'!$B356="2",'Alpha Ejection Calcs'!AW356,IF($B356="3",'Alpha Ejection Calcs'!BT356,IF($B356="4",'Alpha Ejection Calcs'!CR356,-1))))</f>
        <v>-1</v>
      </c>
      <c r="Q356">
        <f>IF($B356="1",'Alpha Ejection Calcs'!AA356,IF('Alpha Ejection Compiler'!$B356="2",'Alpha Ejection Calcs'!AX356,IF($B356="3",'Alpha Ejection Calcs'!BU356,IF($B356="4",'Alpha Ejection Calcs'!CS356,-1))))</f>
        <v>-1</v>
      </c>
      <c r="R356">
        <f>IF($B356="1",'Alpha Ejection Calcs'!AB356,IF('Alpha Ejection Compiler'!$B356="2",'Alpha Ejection Calcs'!AY356,IF($B356="3",'Alpha Ejection Calcs'!BV356,IF($B356="4",'Alpha Ejection Calcs'!CT356,-1))))</f>
        <v>-1</v>
      </c>
      <c r="U356" s="459">
        <f t="shared" si="22"/>
        <v>-3.5299999999999997E-12</v>
      </c>
      <c r="V356">
        <f>IF($B356="1",'Alpha Ejection Calcs'!AD356,IF('Alpha Ejection Compiler'!$B356="2",'Alpha Ejection Calcs'!BA356,IF($B356="3",'Alpha Ejection Calcs'!BX356,IF($B356="4",'Alpha Ejection Calcs'!CV356,-1))))</f>
        <v>-1</v>
      </c>
      <c r="W356">
        <f>IF($B356="1",'Alpha Ejection Calcs'!AE356,IF('Alpha Ejection Compiler'!$B356="2",'Alpha Ejection Calcs'!BB356,IF($B356="3",'Alpha Ejection Calcs'!BY356,IF($B356="4",'Alpha Ejection Calcs'!CW356,-1))))</f>
        <v>-1</v>
      </c>
      <c r="X356">
        <f>IF($B356="1",'Alpha Ejection Calcs'!AF356,IF('Alpha Ejection Compiler'!$B356="2",'Alpha Ejection Calcs'!BC356,IF($B356="3",'Alpha Ejection Calcs'!BZ356,IF($B356="4",'Alpha Ejection Calcs'!CX356,-1))))</f>
        <v>-1</v>
      </c>
      <c r="Y356">
        <f>IF($B356="1",'Alpha Ejection Calcs'!AG356,IF('Alpha Ejection Compiler'!$B356="2",'Alpha Ejection Calcs'!BD356,IF($B356="3",'Alpha Ejection Calcs'!CA356,IF($B356="4",'Alpha Ejection Calcs'!CY356,-1))))</f>
        <v>-1</v>
      </c>
      <c r="AB356" s="459">
        <f t="shared" si="23"/>
        <v>-4.2499999999999999E-12</v>
      </c>
      <c r="AC356">
        <f>IF($B356="1",'Alpha Ejection Calcs'!AI356,IF('Alpha Ejection Compiler'!$B356="2",'Alpha Ejection Calcs'!BF356,IF($B356="3",'Alpha Ejection Calcs'!CC356,IF($B356="4",'Alpha Ejection Calcs'!DA356,-1))))</f>
        <v>-1</v>
      </c>
      <c r="AD356">
        <f>IF($B356="1",'Alpha Ejection Calcs'!AJ356,IF('Alpha Ejection Compiler'!$B356="2",'Alpha Ejection Calcs'!BG356,IF($B356="3",'Alpha Ejection Calcs'!CD356,IF($B356="4",'Alpha Ejection Calcs'!DB356,-1))))</f>
        <v>-1</v>
      </c>
      <c r="AE356">
        <f>IF($B356="1",'Alpha Ejection Calcs'!AK356,IF('Alpha Ejection Compiler'!$B356="2",'Alpha Ejection Calcs'!BH356,IF($B356="3",'Alpha Ejection Calcs'!CE356,IF($B356="4",'Alpha Ejection Calcs'!DC356,-1))))</f>
        <v>-1</v>
      </c>
      <c r="AF356">
        <f>IF($B356="1",'Alpha Ejection Calcs'!AL356,IF('Alpha Ejection Compiler'!$B356="2",'Alpha Ejection Calcs'!BI356,IF($B356="3",'Alpha Ejection Calcs'!CF356,IF($B356="4",'Alpha Ejection Calcs'!DD356,-1))))</f>
        <v>-1</v>
      </c>
    </row>
    <row r="357" spans="1:32">
      <c r="A357">
        <f>'Picking Information'!E360</f>
        <v>0</v>
      </c>
      <c r="B357" s="457">
        <f>'Picking Information'!B360</f>
        <v>0</v>
      </c>
      <c r="C357" s="457"/>
      <c r="D357">
        <f>IF($B357="1",'Alpha Ejection Calcs'!M357,IF('Alpha Ejection Compiler'!$B357="2",'Alpha Ejection Calcs'!AO357,IF($B357="3",'Alpha Ejection Calcs'!BM357,IF($B357="4",'Alpha Ejection Calcs'!CJ357,-1))))</f>
        <v>-1</v>
      </c>
      <c r="E357">
        <f>IF($B357="1",'Alpha Ejection Calcs'!S357,IF('Alpha Ejection Compiler'!$B357="2",'Alpha Ejection Calcs'!AP357,IF($B357="3",'Alpha Ejection Calcs'!BK357,IF($B357="4",'Alpha Ejection Calcs'!CH357,-1))))</f>
        <v>-1</v>
      </c>
      <c r="F357"/>
      <c r="G357" s="459">
        <f t="shared" si="20"/>
        <v>-3.2000000000000001E-12</v>
      </c>
      <c r="H357">
        <f>IF($B357="1",'Alpha Ejection Calcs'!T357,IF('Alpha Ejection Compiler'!$B357="2",'Alpha Ejection Calcs'!AQ357,IF($B357="3",'Alpha Ejection Calcs'!BN357,IF($B357="4",'Alpha Ejection Calcs'!CL357,-1))))</f>
        <v>-1</v>
      </c>
      <c r="I357">
        <f>IF($B357="1",'Alpha Ejection Calcs'!U357,IF('Alpha Ejection Compiler'!$B357="2",'Alpha Ejection Calcs'!AR357,IF($B357="3",'Alpha Ejection Calcs'!BO357,IF($B357="4",'Alpha Ejection Calcs'!CM357,-1))))</f>
        <v>-1</v>
      </c>
      <c r="J357">
        <f>IF($B357="1",'Alpha Ejection Calcs'!V357,IF('Alpha Ejection Compiler'!$B357="2",'Alpha Ejection Calcs'!AS357,IF($B357="3",'Alpha Ejection Calcs'!BP357,IF($B357="4",'Alpha Ejection Calcs'!CN357,-1))))</f>
        <v>-1</v>
      </c>
      <c r="K357">
        <f>IF($B357="1",'Alpha Ejection Calcs'!W357,IF('Alpha Ejection Compiler'!$B357="2",'Alpha Ejection Calcs'!AT357,IF($B357="3",'Alpha Ejection Calcs'!BQ357,IF($B357="4",'Alpha Ejection Calcs'!CO357,-1))))</f>
        <v>-1</v>
      </c>
      <c r="N357" s="459">
        <f t="shared" si="21"/>
        <v>-4.6500000000000006E-12</v>
      </c>
      <c r="O357">
        <f>IF($B357="1",'Alpha Ejection Calcs'!Y357,IF('Alpha Ejection Compiler'!$B357="2",'Alpha Ejection Calcs'!AV357,IF($B357="3",'Alpha Ejection Calcs'!BS357,IF($B357="4",'Alpha Ejection Calcs'!CQ357,-1))))</f>
        <v>-1</v>
      </c>
      <c r="P357">
        <f>IF($B357="1",'Alpha Ejection Calcs'!Z357,IF('Alpha Ejection Compiler'!$B357="2",'Alpha Ejection Calcs'!AW357,IF($B357="3",'Alpha Ejection Calcs'!BT357,IF($B357="4",'Alpha Ejection Calcs'!CR357,-1))))</f>
        <v>-1</v>
      </c>
      <c r="Q357">
        <f>IF($B357="1",'Alpha Ejection Calcs'!AA357,IF('Alpha Ejection Compiler'!$B357="2",'Alpha Ejection Calcs'!AX357,IF($B357="3",'Alpha Ejection Calcs'!BU357,IF($B357="4",'Alpha Ejection Calcs'!CS357,-1))))</f>
        <v>-1</v>
      </c>
      <c r="R357">
        <f>IF($B357="1",'Alpha Ejection Calcs'!AB357,IF('Alpha Ejection Compiler'!$B357="2",'Alpha Ejection Calcs'!AY357,IF($B357="3",'Alpha Ejection Calcs'!BV357,IF($B357="4",'Alpha Ejection Calcs'!CT357,-1))))</f>
        <v>-1</v>
      </c>
      <c r="U357" s="459">
        <f t="shared" si="22"/>
        <v>-3.5299999999999997E-12</v>
      </c>
      <c r="V357">
        <f>IF($B357="1",'Alpha Ejection Calcs'!AD357,IF('Alpha Ejection Compiler'!$B357="2",'Alpha Ejection Calcs'!BA357,IF($B357="3",'Alpha Ejection Calcs'!BX357,IF($B357="4",'Alpha Ejection Calcs'!CV357,-1))))</f>
        <v>-1</v>
      </c>
      <c r="W357">
        <f>IF($B357="1",'Alpha Ejection Calcs'!AE357,IF('Alpha Ejection Compiler'!$B357="2",'Alpha Ejection Calcs'!BB357,IF($B357="3",'Alpha Ejection Calcs'!BY357,IF($B357="4",'Alpha Ejection Calcs'!CW357,-1))))</f>
        <v>-1</v>
      </c>
      <c r="X357">
        <f>IF($B357="1",'Alpha Ejection Calcs'!AF357,IF('Alpha Ejection Compiler'!$B357="2",'Alpha Ejection Calcs'!BC357,IF($B357="3",'Alpha Ejection Calcs'!BZ357,IF($B357="4",'Alpha Ejection Calcs'!CX357,-1))))</f>
        <v>-1</v>
      </c>
      <c r="Y357">
        <f>IF($B357="1",'Alpha Ejection Calcs'!AG357,IF('Alpha Ejection Compiler'!$B357="2",'Alpha Ejection Calcs'!BD357,IF($B357="3",'Alpha Ejection Calcs'!CA357,IF($B357="4",'Alpha Ejection Calcs'!CY357,-1))))</f>
        <v>-1</v>
      </c>
      <c r="AB357" s="459">
        <f t="shared" si="23"/>
        <v>-4.2499999999999999E-12</v>
      </c>
      <c r="AC357">
        <f>IF($B357="1",'Alpha Ejection Calcs'!AI357,IF('Alpha Ejection Compiler'!$B357="2",'Alpha Ejection Calcs'!BF357,IF($B357="3",'Alpha Ejection Calcs'!CC357,IF($B357="4",'Alpha Ejection Calcs'!DA357,-1))))</f>
        <v>-1</v>
      </c>
      <c r="AD357">
        <f>IF($B357="1",'Alpha Ejection Calcs'!AJ357,IF('Alpha Ejection Compiler'!$B357="2",'Alpha Ejection Calcs'!BG357,IF($B357="3",'Alpha Ejection Calcs'!CD357,IF($B357="4",'Alpha Ejection Calcs'!DB357,-1))))</f>
        <v>-1</v>
      </c>
      <c r="AE357">
        <f>IF($B357="1",'Alpha Ejection Calcs'!AK357,IF('Alpha Ejection Compiler'!$B357="2",'Alpha Ejection Calcs'!BH357,IF($B357="3",'Alpha Ejection Calcs'!CE357,IF($B357="4",'Alpha Ejection Calcs'!DC357,-1))))</f>
        <v>-1</v>
      </c>
      <c r="AF357">
        <f>IF($B357="1",'Alpha Ejection Calcs'!AL357,IF('Alpha Ejection Compiler'!$B357="2",'Alpha Ejection Calcs'!BI357,IF($B357="3",'Alpha Ejection Calcs'!CF357,IF($B357="4",'Alpha Ejection Calcs'!DD357,-1))))</f>
        <v>-1</v>
      </c>
    </row>
    <row r="358" spans="1:32">
      <c r="A358">
        <f>'Picking Information'!E361</f>
        <v>0</v>
      </c>
      <c r="B358" s="457">
        <f>'Picking Information'!B361</f>
        <v>0</v>
      </c>
      <c r="C358" s="457"/>
      <c r="D358">
        <f>IF($B358="1",'Alpha Ejection Calcs'!M358,IF('Alpha Ejection Compiler'!$B358="2",'Alpha Ejection Calcs'!AO358,IF($B358="3",'Alpha Ejection Calcs'!BM358,IF($B358="4",'Alpha Ejection Calcs'!CJ358,-1))))</f>
        <v>-1</v>
      </c>
      <c r="E358">
        <f>IF($B358="1",'Alpha Ejection Calcs'!S358,IF('Alpha Ejection Compiler'!$B358="2",'Alpha Ejection Calcs'!AP358,IF($B358="3",'Alpha Ejection Calcs'!BK358,IF($B358="4",'Alpha Ejection Calcs'!CH358,-1))))</f>
        <v>-1</v>
      </c>
      <c r="F358"/>
      <c r="G358" s="459">
        <f t="shared" si="20"/>
        <v>-3.2000000000000001E-12</v>
      </c>
      <c r="H358">
        <f>IF($B358="1",'Alpha Ejection Calcs'!T358,IF('Alpha Ejection Compiler'!$B358="2",'Alpha Ejection Calcs'!AQ358,IF($B358="3",'Alpha Ejection Calcs'!BN358,IF($B358="4",'Alpha Ejection Calcs'!CL358,-1))))</f>
        <v>-1</v>
      </c>
      <c r="I358">
        <f>IF($B358="1",'Alpha Ejection Calcs'!U358,IF('Alpha Ejection Compiler'!$B358="2",'Alpha Ejection Calcs'!AR358,IF($B358="3",'Alpha Ejection Calcs'!BO358,IF($B358="4",'Alpha Ejection Calcs'!CM358,-1))))</f>
        <v>-1</v>
      </c>
      <c r="J358">
        <f>IF($B358="1",'Alpha Ejection Calcs'!V358,IF('Alpha Ejection Compiler'!$B358="2",'Alpha Ejection Calcs'!AS358,IF($B358="3",'Alpha Ejection Calcs'!BP358,IF($B358="4",'Alpha Ejection Calcs'!CN358,-1))))</f>
        <v>-1</v>
      </c>
      <c r="K358">
        <f>IF($B358="1",'Alpha Ejection Calcs'!W358,IF('Alpha Ejection Compiler'!$B358="2",'Alpha Ejection Calcs'!AT358,IF($B358="3",'Alpha Ejection Calcs'!BQ358,IF($B358="4",'Alpha Ejection Calcs'!CO358,-1))))</f>
        <v>-1</v>
      </c>
      <c r="N358" s="459">
        <f t="shared" si="21"/>
        <v>-4.6500000000000006E-12</v>
      </c>
      <c r="O358">
        <f>IF($B358="1",'Alpha Ejection Calcs'!Y358,IF('Alpha Ejection Compiler'!$B358="2",'Alpha Ejection Calcs'!AV358,IF($B358="3",'Alpha Ejection Calcs'!BS358,IF($B358="4",'Alpha Ejection Calcs'!CQ358,-1))))</f>
        <v>-1</v>
      </c>
      <c r="P358">
        <f>IF($B358="1",'Alpha Ejection Calcs'!Z358,IF('Alpha Ejection Compiler'!$B358="2",'Alpha Ejection Calcs'!AW358,IF($B358="3",'Alpha Ejection Calcs'!BT358,IF($B358="4",'Alpha Ejection Calcs'!CR358,-1))))</f>
        <v>-1</v>
      </c>
      <c r="Q358">
        <f>IF($B358="1",'Alpha Ejection Calcs'!AA358,IF('Alpha Ejection Compiler'!$B358="2",'Alpha Ejection Calcs'!AX358,IF($B358="3",'Alpha Ejection Calcs'!BU358,IF($B358="4",'Alpha Ejection Calcs'!CS358,-1))))</f>
        <v>-1</v>
      </c>
      <c r="R358">
        <f>IF($B358="1",'Alpha Ejection Calcs'!AB358,IF('Alpha Ejection Compiler'!$B358="2",'Alpha Ejection Calcs'!AY358,IF($B358="3",'Alpha Ejection Calcs'!BV358,IF($B358="4",'Alpha Ejection Calcs'!CT358,-1))))</f>
        <v>-1</v>
      </c>
      <c r="U358" s="459">
        <f t="shared" si="22"/>
        <v>-3.5299999999999997E-12</v>
      </c>
      <c r="V358">
        <f>IF($B358="1",'Alpha Ejection Calcs'!AD358,IF('Alpha Ejection Compiler'!$B358="2",'Alpha Ejection Calcs'!BA358,IF($B358="3",'Alpha Ejection Calcs'!BX358,IF($B358="4",'Alpha Ejection Calcs'!CV358,-1))))</f>
        <v>-1</v>
      </c>
      <c r="W358">
        <f>IF($B358="1",'Alpha Ejection Calcs'!AE358,IF('Alpha Ejection Compiler'!$B358="2",'Alpha Ejection Calcs'!BB358,IF($B358="3",'Alpha Ejection Calcs'!BY358,IF($B358="4",'Alpha Ejection Calcs'!CW358,-1))))</f>
        <v>-1</v>
      </c>
      <c r="X358">
        <f>IF($B358="1",'Alpha Ejection Calcs'!AF358,IF('Alpha Ejection Compiler'!$B358="2",'Alpha Ejection Calcs'!BC358,IF($B358="3",'Alpha Ejection Calcs'!BZ358,IF($B358="4",'Alpha Ejection Calcs'!CX358,-1))))</f>
        <v>-1</v>
      </c>
      <c r="Y358">
        <f>IF($B358="1",'Alpha Ejection Calcs'!AG358,IF('Alpha Ejection Compiler'!$B358="2",'Alpha Ejection Calcs'!BD358,IF($B358="3",'Alpha Ejection Calcs'!CA358,IF($B358="4",'Alpha Ejection Calcs'!CY358,-1))))</f>
        <v>-1</v>
      </c>
      <c r="AB358" s="459">
        <f t="shared" si="23"/>
        <v>-4.2499999999999999E-12</v>
      </c>
      <c r="AC358">
        <f>IF($B358="1",'Alpha Ejection Calcs'!AI358,IF('Alpha Ejection Compiler'!$B358="2",'Alpha Ejection Calcs'!BF358,IF($B358="3",'Alpha Ejection Calcs'!CC358,IF($B358="4",'Alpha Ejection Calcs'!DA358,-1))))</f>
        <v>-1</v>
      </c>
      <c r="AD358">
        <f>IF($B358="1",'Alpha Ejection Calcs'!AJ358,IF('Alpha Ejection Compiler'!$B358="2",'Alpha Ejection Calcs'!BG358,IF($B358="3",'Alpha Ejection Calcs'!CD358,IF($B358="4",'Alpha Ejection Calcs'!DB358,-1))))</f>
        <v>-1</v>
      </c>
      <c r="AE358">
        <f>IF($B358="1",'Alpha Ejection Calcs'!AK358,IF('Alpha Ejection Compiler'!$B358="2",'Alpha Ejection Calcs'!BH358,IF($B358="3",'Alpha Ejection Calcs'!CE358,IF($B358="4",'Alpha Ejection Calcs'!DC358,-1))))</f>
        <v>-1</v>
      </c>
      <c r="AF358">
        <f>IF($B358="1",'Alpha Ejection Calcs'!AL358,IF('Alpha Ejection Compiler'!$B358="2",'Alpha Ejection Calcs'!BI358,IF($B358="3",'Alpha Ejection Calcs'!CF358,IF($B358="4",'Alpha Ejection Calcs'!DD358,-1))))</f>
        <v>-1</v>
      </c>
    </row>
    <row r="359" spans="1:32">
      <c r="A359">
        <f>'Picking Information'!E362</f>
        <v>0</v>
      </c>
      <c r="B359" s="457">
        <f>'Picking Information'!B362</f>
        <v>0</v>
      </c>
      <c r="C359" s="457"/>
      <c r="D359">
        <f>IF($B359="1",'Alpha Ejection Calcs'!M359,IF('Alpha Ejection Compiler'!$B359="2",'Alpha Ejection Calcs'!AO359,IF($B359="3",'Alpha Ejection Calcs'!BM359,IF($B359="4",'Alpha Ejection Calcs'!CJ359,-1))))</f>
        <v>-1</v>
      </c>
      <c r="E359">
        <f>IF($B359="1",'Alpha Ejection Calcs'!S359,IF('Alpha Ejection Compiler'!$B359="2",'Alpha Ejection Calcs'!AP359,IF($B359="3",'Alpha Ejection Calcs'!BK359,IF($B359="4",'Alpha Ejection Calcs'!CH359,-1))))</f>
        <v>-1</v>
      </c>
      <c r="F359"/>
      <c r="G359" s="459">
        <f t="shared" si="20"/>
        <v>-3.2000000000000001E-12</v>
      </c>
      <c r="H359">
        <f>IF($B359="1",'Alpha Ejection Calcs'!T359,IF('Alpha Ejection Compiler'!$B359="2",'Alpha Ejection Calcs'!AQ359,IF($B359="3",'Alpha Ejection Calcs'!BN359,IF($B359="4",'Alpha Ejection Calcs'!CL359,-1))))</f>
        <v>-1</v>
      </c>
      <c r="I359">
        <f>IF($B359="1",'Alpha Ejection Calcs'!U359,IF('Alpha Ejection Compiler'!$B359="2",'Alpha Ejection Calcs'!AR359,IF($B359="3",'Alpha Ejection Calcs'!BO359,IF($B359="4",'Alpha Ejection Calcs'!CM359,-1))))</f>
        <v>-1</v>
      </c>
      <c r="J359">
        <f>IF($B359="1",'Alpha Ejection Calcs'!V359,IF('Alpha Ejection Compiler'!$B359="2",'Alpha Ejection Calcs'!AS359,IF($B359="3",'Alpha Ejection Calcs'!BP359,IF($B359="4",'Alpha Ejection Calcs'!CN359,-1))))</f>
        <v>-1</v>
      </c>
      <c r="K359">
        <f>IF($B359="1",'Alpha Ejection Calcs'!W359,IF('Alpha Ejection Compiler'!$B359="2",'Alpha Ejection Calcs'!AT359,IF($B359="3",'Alpha Ejection Calcs'!BQ359,IF($B359="4",'Alpha Ejection Calcs'!CO359,-1))))</f>
        <v>-1</v>
      </c>
      <c r="N359" s="459">
        <f t="shared" si="21"/>
        <v>-4.6500000000000006E-12</v>
      </c>
      <c r="O359">
        <f>IF($B359="1",'Alpha Ejection Calcs'!Y359,IF('Alpha Ejection Compiler'!$B359="2",'Alpha Ejection Calcs'!AV359,IF($B359="3",'Alpha Ejection Calcs'!BS359,IF($B359="4",'Alpha Ejection Calcs'!CQ359,-1))))</f>
        <v>-1</v>
      </c>
      <c r="P359">
        <f>IF($B359="1",'Alpha Ejection Calcs'!Z359,IF('Alpha Ejection Compiler'!$B359="2",'Alpha Ejection Calcs'!AW359,IF($B359="3",'Alpha Ejection Calcs'!BT359,IF($B359="4",'Alpha Ejection Calcs'!CR359,-1))))</f>
        <v>-1</v>
      </c>
      <c r="Q359">
        <f>IF($B359="1",'Alpha Ejection Calcs'!AA359,IF('Alpha Ejection Compiler'!$B359="2",'Alpha Ejection Calcs'!AX359,IF($B359="3",'Alpha Ejection Calcs'!BU359,IF($B359="4",'Alpha Ejection Calcs'!CS359,-1))))</f>
        <v>-1</v>
      </c>
      <c r="R359">
        <f>IF($B359="1",'Alpha Ejection Calcs'!AB359,IF('Alpha Ejection Compiler'!$B359="2",'Alpha Ejection Calcs'!AY359,IF($B359="3",'Alpha Ejection Calcs'!BV359,IF($B359="4",'Alpha Ejection Calcs'!CT359,-1))))</f>
        <v>-1</v>
      </c>
      <c r="U359" s="459">
        <f t="shared" si="22"/>
        <v>-3.5299999999999997E-12</v>
      </c>
      <c r="V359">
        <f>IF($B359="1",'Alpha Ejection Calcs'!AD359,IF('Alpha Ejection Compiler'!$B359="2",'Alpha Ejection Calcs'!BA359,IF($B359="3",'Alpha Ejection Calcs'!BX359,IF($B359="4",'Alpha Ejection Calcs'!CV359,-1))))</f>
        <v>-1</v>
      </c>
      <c r="W359">
        <f>IF($B359="1",'Alpha Ejection Calcs'!AE359,IF('Alpha Ejection Compiler'!$B359="2",'Alpha Ejection Calcs'!BB359,IF($B359="3",'Alpha Ejection Calcs'!BY359,IF($B359="4",'Alpha Ejection Calcs'!CW359,-1))))</f>
        <v>-1</v>
      </c>
      <c r="X359">
        <f>IF($B359="1",'Alpha Ejection Calcs'!AF359,IF('Alpha Ejection Compiler'!$B359="2",'Alpha Ejection Calcs'!BC359,IF($B359="3",'Alpha Ejection Calcs'!BZ359,IF($B359="4",'Alpha Ejection Calcs'!CX359,-1))))</f>
        <v>-1</v>
      </c>
      <c r="Y359">
        <f>IF($B359="1",'Alpha Ejection Calcs'!AG359,IF('Alpha Ejection Compiler'!$B359="2",'Alpha Ejection Calcs'!BD359,IF($B359="3",'Alpha Ejection Calcs'!CA359,IF($B359="4",'Alpha Ejection Calcs'!CY359,-1))))</f>
        <v>-1</v>
      </c>
      <c r="AB359" s="459">
        <f t="shared" si="23"/>
        <v>-4.2499999999999999E-12</v>
      </c>
      <c r="AC359">
        <f>IF($B359="1",'Alpha Ejection Calcs'!AI359,IF('Alpha Ejection Compiler'!$B359="2",'Alpha Ejection Calcs'!BF359,IF($B359="3",'Alpha Ejection Calcs'!CC359,IF($B359="4",'Alpha Ejection Calcs'!DA359,-1))))</f>
        <v>-1</v>
      </c>
      <c r="AD359">
        <f>IF($B359="1",'Alpha Ejection Calcs'!AJ359,IF('Alpha Ejection Compiler'!$B359="2",'Alpha Ejection Calcs'!BG359,IF($B359="3",'Alpha Ejection Calcs'!CD359,IF($B359="4",'Alpha Ejection Calcs'!DB359,-1))))</f>
        <v>-1</v>
      </c>
      <c r="AE359">
        <f>IF($B359="1",'Alpha Ejection Calcs'!AK359,IF('Alpha Ejection Compiler'!$B359="2",'Alpha Ejection Calcs'!BH359,IF($B359="3",'Alpha Ejection Calcs'!CE359,IF($B359="4",'Alpha Ejection Calcs'!DC359,-1))))</f>
        <v>-1</v>
      </c>
      <c r="AF359">
        <f>IF($B359="1",'Alpha Ejection Calcs'!AL359,IF('Alpha Ejection Compiler'!$B359="2",'Alpha Ejection Calcs'!BI359,IF($B359="3",'Alpha Ejection Calcs'!CF359,IF($B359="4",'Alpha Ejection Calcs'!DD359,-1))))</f>
        <v>-1</v>
      </c>
    </row>
    <row r="360" spans="1:32">
      <c r="A360">
        <f>'Picking Information'!E363</f>
        <v>0</v>
      </c>
      <c r="B360" s="457">
        <f>'Picking Information'!B363</f>
        <v>0</v>
      </c>
      <c r="C360" s="457"/>
      <c r="D360">
        <f>IF($B360="1",'Alpha Ejection Calcs'!M360,IF('Alpha Ejection Compiler'!$B360="2",'Alpha Ejection Calcs'!AO360,IF($B360="3",'Alpha Ejection Calcs'!BM360,IF($B360="4",'Alpha Ejection Calcs'!CJ360,-1))))</f>
        <v>-1</v>
      </c>
      <c r="E360">
        <f>IF($B360="1",'Alpha Ejection Calcs'!S360,IF('Alpha Ejection Compiler'!$B360="2",'Alpha Ejection Calcs'!AP360,IF($B360="3",'Alpha Ejection Calcs'!BK360,IF($B360="4",'Alpha Ejection Calcs'!CH360,-1))))</f>
        <v>-1</v>
      </c>
      <c r="F360"/>
      <c r="G360" s="459">
        <f t="shared" si="20"/>
        <v>-3.2000000000000001E-12</v>
      </c>
      <c r="H360">
        <f>IF($B360="1",'Alpha Ejection Calcs'!T360,IF('Alpha Ejection Compiler'!$B360="2",'Alpha Ejection Calcs'!AQ360,IF($B360="3",'Alpha Ejection Calcs'!BN360,IF($B360="4",'Alpha Ejection Calcs'!CL360,-1))))</f>
        <v>-1</v>
      </c>
      <c r="I360">
        <f>IF($B360="1",'Alpha Ejection Calcs'!U360,IF('Alpha Ejection Compiler'!$B360="2",'Alpha Ejection Calcs'!AR360,IF($B360="3",'Alpha Ejection Calcs'!BO360,IF($B360="4",'Alpha Ejection Calcs'!CM360,-1))))</f>
        <v>-1</v>
      </c>
      <c r="J360">
        <f>IF($B360="1",'Alpha Ejection Calcs'!V360,IF('Alpha Ejection Compiler'!$B360="2",'Alpha Ejection Calcs'!AS360,IF($B360="3",'Alpha Ejection Calcs'!BP360,IF($B360="4",'Alpha Ejection Calcs'!CN360,-1))))</f>
        <v>-1</v>
      </c>
      <c r="K360">
        <f>IF($B360="1",'Alpha Ejection Calcs'!W360,IF('Alpha Ejection Compiler'!$B360="2",'Alpha Ejection Calcs'!AT360,IF($B360="3",'Alpha Ejection Calcs'!BQ360,IF($B360="4",'Alpha Ejection Calcs'!CO360,-1))))</f>
        <v>-1</v>
      </c>
      <c r="N360" s="459">
        <f t="shared" si="21"/>
        <v>-4.6500000000000006E-12</v>
      </c>
      <c r="O360">
        <f>IF($B360="1",'Alpha Ejection Calcs'!Y360,IF('Alpha Ejection Compiler'!$B360="2",'Alpha Ejection Calcs'!AV360,IF($B360="3",'Alpha Ejection Calcs'!BS360,IF($B360="4",'Alpha Ejection Calcs'!CQ360,-1))))</f>
        <v>-1</v>
      </c>
      <c r="P360">
        <f>IF($B360="1",'Alpha Ejection Calcs'!Z360,IF('Alpha Ejection Compiler'!$B360="2",'Alpha Ejection Calcs'!AW360,IF($B360="3",'Alpha Ejection Calcs'!BT360,IF($B360="4",'Alpha Ejection Calcs'!CR360,-1))))</f>
        <v>-1</v>
      </c>
      <c r="Q360">
        <f>IF($B360="1",'Alpha Ejection Calcs'!AA360,IF('Alpha Ejection Compiler'!$B360="2",'Alpha Ejection Calcs'!AX360,IF($B360="3",'Alpha Ejection Calcs'!BU360,IF($B360="4",'Alpha Ejection Calcs'!CS360,-1))))</f>
        <v>-1</v>
      </c>
      <c r="R360">
        <f>IF($B360="1",'Alpha Ejection Calcs'!AB360,IF('Alpha Ejection Compiler'!$B360="2",'Alpha Ejection Calcs'!AY360,IF($B360="3",'Alpha Ejection Calcs'!BV360,IF($B360="4",'Alpha Ejection Calcs'!CT360,-1))))</f>
        <v>-1</v>
      </c>
      <c r="U360" s="459">
        <f t="shared" si="22"/>
        <v>-3.5299999999999997E-12</v>
      </c>
      <c r="V360">
        <f>IF($B360="1",'Alpha Ejection Calcs'!AD360,IF('Alpha Ejection Compiler'!$B360="2",'Alpha Ejection Calcs'!BA360,IF($B360="3",'Alpha Ejection Calcs'!BX360,IF($B360="4",'Alpha Ejection Calcs'!CV360,-1))))</f>
        <v>-1</v>
      </c>
      <c r="W360">
        <f>IF($B360="1",'Alpha Ejection Calcs'!AE360,IF('Alpha Ejection Compiler'!$B360="2",'Alpha Ejection Calcs'!BB360,IF($B360="3",'Alpha Ejection Calcs'!BY360,IF($B360="4",'Alpha Ejection Calcs'!CW360,-1))))</f>
        <v>-1</v>
      </c>
      <c r="X360">
        <f>IF($B360="1",'Alpha Ejection Calcs'!AF360,IF('Alpha Ejection Compiler'!$B360="2",'Alpha Ejection Calcs'!BC360,IF($B360="3",'Alpha Ejection Calcs'!BZ360,IF($B360="4",'Alpha Ejection Calcs'!CX360,-1))))</f>
        <v>-1</v>
      </c>
      <c r="Y360">
        <f>IF($B360="1",'Alpha Ejection Calcs'!AG360,IF('Alpha Ejection Compiler'!$B360="2",'Alpha Ejection Calcs'!BD360,IF($B360="3",'Alpha Ejection Calcs'!CA360,IF($B360="4",'Alpha Ejection Calcs'!CY360,-1))))</f>
        <v>-1</v>
      </c>
      <c r="AB360" s="459">
        <f t="shared" si="23"/>
        <v>-4.2499999999999999E-12</v>
      </c>
      <c r="AC360">
        <f>IF($B360="1",'Alpha Ejection Calcs'!AI360,IF('Alpha Ejection Compiler'!$B360="2",'Alpha Ejection Calcs'!BF360,IF($B360="3",'Alpha Ejection Calcs'!CC360,IF($B360="4",'Alpha Ejection Calcs'!DA360,-1))))</f>
        <v>-1</v>
      </c>
      <c r="AD360">
        <f>IF($B360="1",'Alpha Ejection Calcs'!AJ360,IF('Alpha Ejection Compiler'!$B360="2",'Alpha Ejection Calcs'!BG360,IF($B360="3",'Alpha Ejection Calcs'!CD360,IF($B360="4",'Alpha Ejection Calcs'!DB360,-1))))</f>
        <v>-1</v>
      </c>
      <c r="AE360">
        <f>IF($B360="1",'Alpha Ejection Calcs'!AK360,IF('Alpha Ejection Compiler'!$B360="2",'Alpha Ejection Calcs'!BH360,IF($B360="3",'Alpha Ejection Calcs'!CE360,IF($B360="4",'Alpha Ejection Calcs'!DC360,-1))))</f>
        <v>-1</v>
      </c>
      <c r="AF360">
        <f>IF($B360="1",'Alpha Ejection Calcs'!AL360,IF('Alpha Ejection Compiler'!$B360="2",'Alpha Ejection Calcs'!BI360,IF($B360="3",'Alpha Ejection Calcs'!CF360,IF($B360="4",'Alpha Ejection Calcs'!DD360,-1))))</f>
        <v>-1</v>
      </c>
    </row>
    <row r="361" spans="1:32">
      <c r="A361">
        <f>'Picking Information'!E364</f>
        <v>0</v>
      </c>
      <c r="B361" s="457">
        <f>'Picking Information'!B364</f>
        <v>0</v>
      </c>
      <c r="C361" s="457"/>
      <c r="D361">
        <f>IF($B361="1",'Alpha Ejection Calcs'!M361,IF('Alpha Ejection Compiler'!$B361="2",'Alpha Ejection Calcs'!AO361,IF($B361="3",'Alpha Ejection Calcs'!BM361,IF($B361="4",'Alpha Ejection Calcs'!CJ361,-1))))</f>
        <v>-1</v>
      </c>
      <c r="E361">
        <f>IF($B361="1",'Alpha Ejection Calcs'!S361,IF('Alpha Ejection Compiler'!$B361="2",'Alpha Ejection Calcs'!AP361,IF($B361="3",'Alpha Ejection Calcs'!BK361,IF($B361="4",'Alpha Ejection Calcs'!CH361,-1))))</f>
        <v>-1</v>
      </c>
      <c r="F361"/>
      <c r="G361" s="459">
        <f t="shared" si="20"/>
        <v>-3.2000000000000001E-12</v>
      </c>
      <c r="H361">
        <f>IF($B361="1",'Alpha Ejection Calcs'!T361,IF('Alpha Ejection Compiler'!$B361="2",'Alpha Ejection Calcs'!AQ361,IF($B361="3",'Alpha Ejection Calcs'!BN361,IF($B361="4",'Alpha Ejection Calcs'!CL361,-1))))</f>
        <v>-1</v>
      </c>
      <c r="I361">
        <f>IF($B361="1",'Alpha Ejection Calcs'!U361,IF('Alpha Ejection Compiler'!$B361="2",'Alpha Ejection Calcs'!AR361,IF($B361="3",'Alpha Ejection Calcs'!BO361,IF($B361="4",'Alpha Ejection Calcs'!CM361,-1))))</f>
        <v>-1</v>
      </c>
      <c r="J361">
        <f>IF($B361="1",'Alpha Ejection Calcs'!V361,IF('Alpha Ejection Compiler'!$B361="2",'Alpha Ejection Calcs'!AS361,IF($B361="3",'Alpha Ejection Calcs'!BP361,IF($B361="4",'Alpha Ejection Calcs'!CN361,-1))))</f>
        <v>-1</v>
      </c>
      <c r="K361">
        <f>IF($B361="1",'Alpha Ejection Calcs'!W361,IF('Alpha Ejection Compiler'!$B361="2",'Alpha Ejection Calcs'!AT361,IF($B361="3",'Alpha Ejection Calcs'!BQ361,IF($B361="4",'Alpha Ejection Calcs'!CO361,-1))))</f>
        <v>-1</v>
      </c>
      <c r="N361" s="459">
        <f t="shared" si="21"/>
        <v>-4.6500000000000006E-12</v>
      </c>
      <c r="O361">
        <f>IF($B361="1",'Alpha Ejection Calcs'!Y361,IF('Alpha Ejection Compiler'!$B361="2",'Alpha Ejection Calcs'!AV361,IF($B361="3",'Alpha Ejection Calcs'!BS361,IF($B361="4",'Alpha Ejection Calcs'!CQ361,-1))))</f>
        <v>-1</v>
      </c>
      <c r="P361">
        <f>IF($B361="1",'Alpha Ejection Calcs'!Z361,IF('Alpha Ejection Compiler'!$B361="2",'Alpha Ejection Calcs'!AW361,IF($B361="3",'Alpha Ejection Calcs'!BT361,IF($B361="4",'Alpha Ejection Calcs'!CR361,-1))))</f>
        <v>-1</v>
      </c>
      <c r="Q361">
        <f>IF($B361="1",'Alpha Ejection Calcs'!AA361,IF('Alpha Ejection Compiler'!$B361="2",'Alpha Ejection Calcs'!AX361,IF($B361="3",'Alpha Ejection Calcs'!BU361,IF($B361="4",'Alpha Ejection Calcs'!CS361,-1))))</f>
        <v>-1</v>
      </c>
      <c r="R361">
        <f>IF($B361="1",'Alpha Ejection Calcs'!AB361,IF('Alpha Ejection Compiler'!$B361="2",'Alpha Ejection Calcs'!AY361,IF($B361="3",'Alpha Ejection Calcs'!BV361,IF($B361="4",'Alpha Ejection Calcs'!CT361,-1))))</f>
        <v>-1</v>
      </c>
      <c r="U361" s="459">
        <f t="shared" si="22"/>
        <v>-3.5299999999999997E-12</v>
      </c>
      <c r="V361">
        <f>IF($B361="1",'Alpha Ejection Calcs'!AD361,IF('Alpha Ejection Compiler'!$B361="2",'Alpha Ejection Calcs'!BA361,IF($B361="3",'Alpha Ejection Calcs'!BX361,IF($B361="4",'Alpha Ejection Calcs'!CV361,-1))))</f>
        <v>-1</v>
      </c>
      <c r="W361">
        <f>IF($B361="1",'Alpha Ejection Calcs'!AE361,IF('Alpha Ejection Compiler'!$B361="2",'Alpha Ejection Calcs'!BB361,IF($B361="3",'Alpha Ejection Calcs'!BY361,IF($B361="4",'Alpha Ejection Calcs'!CW361,-1))))</f>
        <v>-1</v>
      </c>
      <c r="X361">
        <f>IF($B361="1",'Alpha Ejection Calcs'!AF361,IF('Alpha Ejection Compiler'!$B361="2",'Alpha Ejection Calcs'!BC361,IF($B361="3",'Alpha Ejection Calcs'!BZ361,IF($B361="4",'Alpha Ejection Calcs'!CX361,-1))))</f>
        <v>-1</v>
      </c>
      <c r="Y361">
        <f>IF($B361="1",'Alpha Ejection Calcs'!AG361,IF('Alpha Ejection Compiler'!$B361="2",'Alpha Ejection Calcs'!BD361,IF($B361="3",'Alpha Ejection Calcs'!CA361,IF($B361="4",'Alpha Ejection Calcs'!CY361,-1))))</f>
        <v>-1</v>
      </c>
      <c r="AB361" s="459">
        <f t="shared" si="23"/>
        <v>-4.2499999999999999E-12</v>
      </c>
      <c r="AC361">
        <f>IF($B361="1",'Alpha Ejection Calcs'!AI361,IF('Alpha Ejection Compiler'!$B361="2",'Alpha Ejection Calcs'!BF361,IF($B361="3",'Alpha Ejection Calcs'!CC361,IF($B361="4",'Alpha Ejection Calcs'!DA361,-1))))</f>
        <v>-1</v>
      </c>
      <c r="AD361">
        <f>IF($B361="1",'Alpha Ejection Calcs'!AJ361,IF('Alpha Ejection Compiler'!$B361="2",'Alpha Ejection Calcs'!BG361,IF($B361="3",'Alpha Ejection Calcs'!CD361,IF($B361="4",'Alpha Ejection Calcs'!DB361,-1))))</f>
        <v>-1</v>
      </c>
      <c r="AE361">
        <f>IF($B361="1",'Alpha Ejection Calcs'!AK361,IF('Alpha Ejection Compiler'!$B361="2",'Alpha Ejection Calcs'!BH361,IF($B361="3",'Alpha Ejection Calcs'!CE361,IF($B361="4",'Alpha Ejection Calcs'!DC361,-1))))</f>
        <v>-1</v>
      </c>
      <c r="AF361">
        <f>IF($B361="1",'Alpha Ejection Calcs'!AL361,IF('Alpha Ejection Compiler'!$B361="2",'Alpha Ejection Calcs'!BI361,IF($B361="3",'Alpha Ejection Calcs'!CF361,IF($B361="4",'Alpha Ejection Calcs'!DD361,-1))))</f>
        <v>-1</v>
      </c>
    </row>
    <row r="362" spans="1:32">
      <c r="A362">
        <f>'Picking Information'!E365</f>
        <v>0</v>
      </c>
      <c r="B362" s="457">
        <f>'Picking Information'!B365</f>
        <v>0</v>
      </c>
      <c r="C362" s="457"/>
      <c r="D362">
        <f>IF($B362="1",'Alpha Ejection Calcs'!M362,IF('Alpha Ejection Compiler'!$B362="2",'Alpha Ejection Calcs'!AO362,IF($B362="3",'Alpha Ejection Calcs'!BM362,IF($B362="4",'Alpha Ejection Calcs'!CJ362,-1))))</f>
        <v>-1</v>
      </c>
      <c r="E362">
        <f>IF($B362="1",'Alpha Ejection Calcs'!S362,IF('Alpha Ejection Compiler'!$B362="2",'Alpha Ejection Calcs'!AP362,IF($B362="3",'Alpha Ejection Calcs'!BK362,IF($B362="4",'Alpha Ejection Calcs'!CH362,-1))))</f>
        <v>-1</v>
      </c>
      <c r="F362"/>
      <c r="G362" s="459">
        <f t="shared" si="20"/>
        <v>-3.2000000000000001E-12</v>
      </c>
      <c r="H362">
        <f>IF($B362="1",'Alpha Ejection Calcs'!T362,IF('Alpha Ejection Compiler'!$B362="2",'Alpha Ejection Calcs'!AQ362,IF($B362="3",'Alpha Ejection Calcs'!BN362,IF($B362="4",'Alpha Ejection Calcs'!CL362,-1))))</f>
        <v>-1</v>
      </c>
      <c r="I362">
        <f>IF($B362="1",'Alpha Ejection Calcs'!U362,IF('Alpha Ejection Compiler'!$B362="2",'Alpha Ejection Calcs'!AR362,IF($B362="3",'Alpha Ejection Calcs'!BO362,IF($B362="4",'Alpha Ejection Calcs'!CM362,-1))))</f>
        <v>-1</v>
      </c>
      <c r="J362">
        <f>IF($B362="1",'Alpha Ejection Calcs'!V362,IF('Alpha Ejection Compiler'!$B362="2",'Alpha Ejection Calcs'!AS362,IF($B362="3",'Alpha Ejection Calcs'!BP362,IF($B362="4",'Alpha Ejection Calcs'!CN362,-1))))</f>
        <v>-1</v>
      </c>
      <c r="K362">
        <f>IF($B362="1",'Alpha Ejection Calcs'!W362,IF('Alpha Ejection Compiler'!$B362="2",'Alpha Ejection Calcs'!AT362,IF($B362="3",'Alpha Ejection Calcs'!BQ362,IF($B362="4",'Alpha Ejection Calcs'!CO362,-1))))</f>
        <v>-1</v>
      </c>
      <c r="N362" s="459">
        <f t="shared" si="21"/>
        <v>-4.6500000000000006E-12</v>
      </c>
      <c r="O362">
        <f>IF($B362="1",'Alpha Ejection Calcs'!Y362,IF('Alpha Ejection Compiler'!$B362="2",'Alpha Ejection Calcs'!AV362,IF($B362="3",'Alpha Ejection Calcs'!BS362,IF($B362="4",'Alpha Ejection Calcs'!CQ362,-1))))</f>
        <v>-1</v>
      </c>
      <c r="P362">
        <f>IF($B362="1",'Alpha Ejection Calcs'!Z362,IF('Alpha Ejection Compiler'!$B362="2",'Alpha Ejection Calcs'!AW362,IF($B362="3",'Alpha Ejection Calcs'!BT362,IF($B362="4",'Alpha Ejection Calcs'!CR362,-1))))</f>
        <v>-1</v>
      </c>
      <c r="Q362">
        <f>IF($B362="1",'Alpha Ejection Calcs'!AA362,IF('Alpha Ejection Compiler'!$B362="2",'Alpha Ejection Calcs'!AX362,IF($B362="3",'Alpha Ejection Calcs'!BU362,IF($B362="4",'Alpha Ejection Calcs'!CS362,-1))))</f>
        <v>-1</v>
      </c>
      <c r="R362">
        <f>IF($B362="1",'Alpha Ejection Calcs'!AB362,IF('Alpha Ejection Compiler'!$B362="2",'Alpha Ejection Calcs'!AY362,IF($B362="3",'Alpha Ejection Calcs'!BV362,IF($B362="4",'Alpha Ejection Calcs'!CT362,-1))))</f>
        <v>-1</v>
      </c>
      <c r="U362" s="459">
        <f t="shared" si="22"/>
        <v>-3.5299999999999997E-12</v>
      </c>
      <c r="V362">
        <f>IF($B362="1",'Alpha Ejection Calcs'!AD362,IF('Alpha Ejection Compiler'!$B362="2",'Alpha Ejection Calcs'!BA362,IF($B362="3",'Alpha Ejection Calcs'!BX362,IF($B362="4",'Alpha Ejection Calcs'!CV362,-1))))</f>
        <v>-1</v>
      </c>
      <c r="W362">
        <f>IF($B362="1",'Alpha Ejection Calcs'!AE362,IF('Alpha Ejection Compiler'!$B362="2",'Alpha Ejection Calcs'!BB362,IF($B362="3",'Alpha Ejection Calcs'!BY362,IF($B362="4",'Alpha Ejection Calcs'!CW362,-1))))</f>
        <v>-1</v>
      </c>
      <c r="X362">
        <f>IF($B362="1",'Alpha Ejection Calcs'!AF362,IF('Alpha Ejection Compiler'!$B362="2",'Alpha Ejection Calcs'!BC362,IF($B362="3",'Alpha Ejection Calcs'!BZ362,IF($B362="4",'Alpha Ejection Calcs'!CX362,-1))))</f>
        <v>-1</v>
      </c>
      <c r="Y362">
        <f>IF($B362="1",'Alpha Ejection Calcs'!AG362,IF('Alpha Ejection Compiler'!$B362="2",'Alpha Ejection Calcs'!BD362,IF($B362="3",'Alpha Ejection Calcs'!CA362,IF($B362="4",'Alpha Ejection Calcs'!CY362,-1))))</f>
        <v>-1</v>
      </c>
      <c r="AB362" s="459">
        <f t="shared" si="23"/>
        <v>-4.2499999999999999E-12</v>
      </c>
      <c r="AC362">
        <f>IF($B362="1",'Alpha Ejection Calcs'!AI362,IF('Alpha Ejection Compiler'!$B362="2",'Alpha Ejection Calcs'!BF362,IF($B362="3",'Alpha Ejection Calcs'!CC362,IF($B362="4",'Alpha Ejection Calcs'!DA362,-1))))</f>
        <v>-1</v>
      </c>
      <c r="AD362">
        <f>IF($B362="1",'Alpha Ejection Calcs'!AJ362,IF('Alpha Ejection Compiler'!$B362="2",'Alpha Ejection Calcs'!BG362,IF($B362="3",'Alpha Ejection Calcs'!CD362,IF($B362="4",'Alpha Ejection Calcs'!DB362,-1))))</f>
        <v>-1</v>
      </c>
      <c r="AE362">
        <f>IF($B362="1",'Alpha Ejection Calcs'!AK362,IF('Alpha Ejection Compiler'!$B362="2",'Alpha Ejection Calcs'!BH362,IF($B362="3",'Alpha Ejection Calcs'!CE362,IF($B362="4",'Alpha Ejection Calcs'!DC362,-1))))</f>
        <v>-1</v>
      </c>
      <c r="AF362">
        <f>IF($B362="1",'Alpha Ejection Calcs'!AL362,IF('Alpha Ejection Compiler'!$B362="2",'Alpha Ejection Calcs'!BI362,IF($B362="3",'Alpha Ejection Calcs'!CF362,IF($B362="4",'Alpha Ejection Calcs'!DD362,-1))))</f>
        <v>-1</v>
      </c>
    </row>
    <row r="363" spans="1:32">
      <c r="A363">
        <f>'Picking Information'!E366</f>
        <v>0</v>
      </c>
      <c r="B363" s="457">
        <f>'Picking Information'!B366</f>
        <v>0</v>
      </c>
      <c r="C363" s="457"/>
      <c r="D363">
        <f>IF($B363="1",'Alpha Ejection Calcs'!M363,IF('Alpha Ejection Compiler'!$B363="2",'Alpha Ejection Calcs'!AO363,IF($B363="3",'Alpha Ejection Calcs'!BM363,IF($B363="4",'Alpha Ejection Calcs'!CJ363,-1))))</f>
        <v>-1</v>
      </c>
      <c r="E363">
        <f>IF($B363="1",'Alpha Ejection Calcs'!S363,IF('Alpha Ejection Compiler'!$B363="2",'Alpha Ejection Calcs'!AP363,IF($B363="3",'Alpha Ejection Calcs'!BK363,IF($B363="4",'Alpha Ejection Calcs'!CH363,-1))))</f>
        <v>-1</v>
      </c>
      <c r="F363"/>
      <c r="G363" s="459">
        <f t="shared" si="20"/>
        <v>-3.2000000000000001E-12</v>
      </c>
      <c r="H363">
        <f>IF($B363="1",'Alpha Ejection Calcs'!T363,IF('Alpha Ejection Compiler'!$B363="2",'Alpha Ejection Calcs'!AQ363,IF($B363="3",'Alpha Ejection Calcs'!BN363,IF($B363="4",'Alpha Ejection Calcs'!CL363,-1))))</f>
        <v>-1</v>
      </c>
      <c r="I363">
        <f>IF($B363="1",'Alpha Ejection Calcs'!U363,IF('Alpha Ejection Compiler'!$B363="2",'Alpha Ejection Calcs'!AR363,IF($B363="3",'Alpha Ejection Calcs'!BO363,IF($B363="4",'Alpha Ejection Calcs'!CM363,-1))))</f>
        <v>-1</v>
      </c>
      <c r="J363">
        <f>IF($B363="1",'Alpha Ejection Calcs'!V363,IF('Alpha Ejection Compiler'!$B363="2",'Alpha Ejection Calcs'!AS363,IF($B363="3",'Alpha Ejection Calcs'!BP363,IF($B363="4",'Alpha Ejection Calcs'!CN363,-1))))</f>
        <v>-1</v>
      </c>
      <c r="K363">
        <f>IF($B363="1",'Alpha Ejection Calcs'!W363,IF('Alpha Ejection Compiler'!$B363="2",'Alpha Ejection Calcs'!AT363,IF($B363="3",'Alpha Ejection Calcs'!BQ363,IF($B363="4",'Alpha Ejection Calcs'!CO363,-1))))</f>
        <v>-1</v>
      </c>
      <c r="N363" s="459">
        <f t="shared" si="21"/>
        <v>-4.6500000000000006E-12</v>
      </c>
      <c r="O363">
        <f>IF($B363="1",'Alpha Ejection Calcs'!Y363,IF('Alpha Ejection Compiler'!$B363="2",'Alpha Ejection Calcs'!AV363,IF($B363="3",'Alpha Ejection Calcs'!BS363,IF($B363="4",'Alpha Ejection Calcs'!CQ363,-1))))</f>
        <v>-1</v>
      </c>
      <c r="P363">
        <f>IF($B363="1",'Alpha Ejection Calcs'!Z363,IF('Alpha Ejection Compiler'!$B363="2",'Alpha Ejection Calcs'!AW363,IF($B363="3",'Alpha Ejection Calcs'!BT363,IF($B363="4",'Alpha Ejection Calcs'!CR363,-1))))</f>
        <v>-1</v>
      </c>
      <c r="Q363">
        <f>IF($B363="1",'Alpha Ejection Calcs'!AA363,IF('Alpha Ejection Compiler'!$B363="2",'Alpha Ejection Calcs'!AX363,IF($B363="3",'Alpha Ejection Calcs'!BU363,IF($B363="4",'Alpha Ejection Calcs'!CS363,-1))))</f>
        <v>-1</v>
      </c>
      <c r="R363">
        <f>IF($B363="1",'Alpha Ejection Calcs'!AB363,IF('Alpha Ejection Compiler'!$B363="2",'Alpha Ejection Calcs'!AY363,IF($B363="3",'Alpha Ejection Calcs'!BV363,IF($B363="4",'Alpha Ejection Calcs'!CT363,-1))))</f>
        <v>-1</v>
      </c>
      <c r="U363" s="459">
        <f t="shared" si="22"/>
        <v>-3.5299999999999997E-12</v>
      </c>
      <c r="V363">
        <f>IF($B363="1",'Alpha Ejection Calcs'!AD363,IF('Alpha Ejection Compiler'!$B363="2",'Alpha Ejection Calcs'!BA363,IF($B363="3",'Alpha Ejection Calcs'!BX363,IF($B363="4",'Alpha Ejection Calcs'!CV363,-1))))</f>
        <v>-1</v>
      </c>
      <c r="W363">
        <f>IF($B363="1",'Alpha Ejection Calcs'!AE363,IF('Alpha Ejection Compiler'!$B363="2",'Alpha Ejection Calcs'!BB363,IF($B363="3",'Alpha Ejection Calcs'!BY363,IF($B363="4",'Alpha Ejection Calcs'!CW363,-1))))</f>
        <v>-1</v>
      </c>
      <c r="X363">
        <f>IF($B363="1",'Alpha Ejection Calcs'!AF363,IF('Alpha Ejection Compiler'!$B363="2",'Alpha Ejection Calcs'!BC363,IF($B363="3",'Alpha Ejection Calcs'!BZ363,IF($B363="4",'Alpha Ejection Calcs'!CX363,-1))))</f>
        <v>-1</v>
      </c>
      <c r="Y363">
        <f>IF($B363="1",'Alpha Ejection Calcs'!AG363,IF('Alpha Ejection Compiler'!$B363="2",'Alpha Ejection Calcs'!BD363,IF($B363="3",'Alpha Ejection Calcs'!CA363,IF($B363="4",'Alpha Ejection Calcs'!CY363,-1))))</f>
        <v>-1</v>
      </c>
      <c r="AB363" s="459">
        <f t="shared" si="23"/>
        <v>-4.2499999999999999E-12</v>
      </c>
      <c r="AC363">
        <f>IF($B363="1",'Alpha Ejection Calcs'!AI363,IF('Alpha Ejection Compiler'!$B363="2",'Alpha Ejection Calcs'!BF363,IF($B363="3",'Alpha Ejection Calcs'!CC363,IF($B363="4",'Alpha Ejection Calcs'!DA363,-1))))</f>
        <v>-1</v>
      </c>
      <c r="AD363">
        <f>IF($B363="1",'Alpha Ejection Calcs'!AJ363,IF('Alpha Ejection Compiler'!$B363="2",'Alpha Ejection Calcs'!BG363,IF($B363="3",'Alpha Ejection Calcs'!CD363,IF($B363="4",'Alpha Ejection Calcs'!DB363,-1))))</f>
        <v>-1</v>
      </c>
      <c r="AE363">
        <f>IF($B363="1",'Alpha Ejection Calcs'!AK363,IF('Alpha Ejection Compiler'!$B363="2",'Alpha Ejection Calcs'!BH363,IF($B363="3",'Alpha Ejection Calcs'!CE363,IF($B363="4",'Alpha Ejection Calcs'!DC363,-1))))</f>
        <v>-1</v>
      </c>
      <c r="AF363">
        <f>IF($B363="1",'Alpha Ejection Calcs'!AL363,IF('Alpha Ejection Compiler'!$B363="2",'Alpha Ejection Calcs'!BI363,IF($B363="3",'Alpha Ejection Calcs'!CF363,IF($B363="4",'Alpha Ejection Calcs'!DD363,-1))))</f>
        <v>-1</v>
      </c>
    </row>
  </sheetData>
  <pageMargins left="0.7" right="0.7" top="0.75" bottom="0.75"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1"/>
  </sheetPr>
  <dimension ref="A1:DD310"/>
  <sheetViews>
    <sheetView workbookViewId="0">
      <selection activeCell="B8" sqref="B8"/>
    </sheetView>
  </sheetViews>
  <sheetFormatPr baseColWidth="10" defaultRowHeight="13"/>
  <cols>
    <col min="13" max="13" width="10.83203125" style="365"/>
    <col min="14" max="17" width="10.83203125" style="366" hidden="1" customWidth="1"/>
    <col min="18" max="18" width="13" style="366" bestFit="1" customWidth="1"/>
    <col min="19" max="19" width="11.5" style="366" customWidth="1"/>
    <col min="20" max="23" width="11.5" style="361" customWidth="1"/>
    <col min="24" max="24" width="3.33203125" style="361" customWidth="1"/>
    <col min="25" max="27" width="11.5" style="361" customWidth="1"/>
    <col min="28" max="28" width="11.5" style="362" customWidth="1"/>
    <col min="29" max="29" width="3.33203125" style="361" customWidth="1"/>
    <col min="30" max="32" width="11.5" style="361" customWidth="1"/>
    <col min="33" max="33" width="11.5" style="362" customWidth="1"/>
    <col min="34" max="34" width="3.33203125" style="361" customWidth="1"/>
    <col min="35" max="37" width="11.5" style="361" customWidth="1"/>
    <col min="38" max="38" width="11.5" style="362" customWidth="1"/>
    <col min="41" max="41" width="12" bestFit="1" customWidth="1"/>
    <col min="47" max="47" width="3.33203125" customWidth="1"/>
    <col min="52" max="52" width="3.33203125" customWidth="1"/>
    <col min="57" max="57" width="3.33203125" customWidth="1"/>
    <col min="70" max="70" width="3.33203125" customWidth="1"/>
    <col min="75" max="75" width="3.33203125" customWidth="1"/>
    <col min="80" max="80" width="3.33203125" customWidth="1"/>
    <col min="94" max="94" width="3.33203125" customWidth="1"/>
    <col min="99" max="99" width="3.33203125" customWidth="1"/>
    <col min="104" max="104" width="3.33203125" customWidth="1"/>
  </cols>
  <sheetData>
    <row r="1" spans="1:108" ht="28" customHeight="1" thickBot="1">
      <c r="M1" s="397" t="s">
        <v>349</v>
      </c>
      <c r="N1" s="398"/>
      <c r="O1" s="398"/>
      <c r="P1" s="398"/>
      <c r="Q1" s="398"/>
      <c r="R1" s="398"/>
      <c r="S1" s="398"/>
      <c r="T1" s="398"/>
      <c r="U1" s="398"/>
      <c r="V1" s="398"/>
      <c r="W1" s="398"/>
      <c r="X1" s="398"/>
      <c r="Y1" s="398"/>
      <c r="Z1" s="398"/>
      <c r="AA1" s="398"/>
      <c r="AB1" s="398"/>
      <c r="AC1" s="398"/>
      <c r="AD1" s="398"/>
      <c r="AE1" s="398"/>
      <c r="AF1" s="398"/>
      <c r="AG1" s="398"/>
      <c r="AH1" s="398"/>
      <c r="AI1" s="398"/>
      <c r="AJ1" s="398"/>
      <c r="AK1" s="398"/>
      <c r="AL1" s="399"/>
      <c r="AN1" s="394" t="s">
        <v>362</v>
      </c>
      <c r="AO1" s="395"/>
      <c r="AP1" s="395"/>
      <c r="AQ1" s="395"/>
      <c r="AR1" s="395"/>
      <c r="AS1" s="395"/>
      <c r="AT1" s="395"/>
      <c r="AU1" s="395"/>
      <c r="AV1" s="395"/>
      <c r="AW1" s="395"/>
      <c r="AX1" s="395"/>
      <c r="AY1" s="395"/>
      <c r="AZ1" s="395"/>
      <c r="BA1" s="395"/>
      <c r="BB1" s="395"/>
      <c r="BC1" s="395"/>
      <c r="BD1" s="395"/>
      <c r="BE1" s="395"/>
      <c r="BF1" s="395"/>
      <c r="BG1" s="395"/>
      <c r="BH1" s="395"/>
      <c r="BI1" s="396"/>
      <c r="BK1" s="400" t="s">
        <v>366</v>
      </c>
      <c r="BL1" s="401"/>
      <c r="BM1" s="401"/>
      <c r="BN1" s="401"/>
      <c r="BO1" s="401"/>
      <c r="BP1" s="401"/>
      <c r="BQ1" s="401"/>
      <c r="BR1" s="401"/>
      <c r="BS1" s="401"/>
      <c r="BT1" s="401"/>
      <c r="BU1" s="401"/>
      <c r="BV1" s="401"/>
      <c r="BW1" s="401"/>
      <c r="BX1" s="401"/>
      <c r="BY1" s="401"/>
      <c r="BZ1" s="401"/>
      <c r="CA1" s="401"/>
      <c r="CB1" s="401"/>
      <c r="CC1" s="401"/>
      <c r="CD1" s="401"/>
      <c r="CE1" s="401"/>
      <c r="CF1" s="402"/>
      <c r="CH1" s="426" t="s">
        <v>367</v>
      </c>
      <c r="CI1" s="427"/>
      <c r="CJ1" s="427"/>
      <c r="CK1" s="427"/>
      <c r="CL1" s="427"/>
      <c r="CM1" s="427"/>
      <c r="CN1" s="427"/>
      <c r="CO1" s="427"/>
      <c r="CP1" s="427"/>
      <c r="CQ1" s="427"/>
      <c r="CR1" s="427"/>
      <c r="CS1" s="427"/>
      <c r="CT1" s="427"/>
      <c r="CU1" s="427"/>
      <c r="CV1" s="427"/>
      <c r="CW1" s="427"/>
      <c r="CX1" s="427"/>
      <c r="CY1" s="427"/>
      <c r="CZ1" s="427"/>
      <c r="DA1" s="427"/>
      <c r="DB1" s="427"/>
      <c r="DC1" s="427"/>
      <c r="DD1" s="428"/>
    </row>
    <row r="2" spans="1:108" s="2" customFormat="1" ht="28" customHeight="1">
      <c r="M2" s="364"/>
      <c r="N2" s="361"/>
      <c r="O2" s="361"/>
      <c r="P2" s="361"/>
      <c r="Q2" s="361"/>
      <c r="R2" s="361"/>
      <c r="S2" s="368"/>
      <c r="T2" s="351" t="s">
        <v>337</v>
      </c>
      <c r="U2" s="346"/>
      <c r="V2" s="346"/>
      <c r="W2" s="346"/>
      <c r="X2" s="369"/>
      <c r="Y2" s="347" t="s">
        <v>338</v>
      </c>
      <c r="Z2" s="346"/>
      <c r="AA2" s="346"/>
      <c r="AB2" s="349"/>
      <c r="AC2" s="369"/>
      <c r="AD2" s="347" t="s">
        <v>339</v>
      </c>
      <c r="AE2" s="346"/>
      <c r="AF2" s="346"/>
      <c r="AG2" s="349"/>
      <c r="AH2" s="371"/>
      <c r="AI2" s="347" t="s">
        <v>407</v>
      </c>
      <c r="AJ2" s="346"/>
      <c r="AK2" s="346"/>
      <c r="AL2" s="349"/>
      <c r="AN2" s="391"/>
      <c r="AO2" s="508"/>
      <c r="AP2" s="374"/>
      <c r="AQ2" s="375" t="s">
        <v>337</v>
      </c>
      <c r="AR2" s="376"/>
      <c r="AS2" s="376"/>
      <c r="AT2" s="377"/>
      <c r="AU2" s="388"/>
      <c r="AV2" s="375" t="s">
        <v>338</v>
      </c>
      <c r="AW2" s="376"/>
      <c r="AX2" s="376"/>
      <c r="AY2" s="377"/>
      <c r="AZ2" s="388"/>
      <c r="BA2" s="375" t="s">
        <v>339</v>
      </c>
      <c r="BB2" s="376"/>
      <c r="BC2" s="376"/>
      <c r="BD2" s="377"/>
      <c r="BE2" s="390"/>
      <c r="BF2" s="375" t="s">
        <v>407</v>
      </c>
      <c r="BG2" s="376"/>
      <c r="BH2" s="376"/>
      <c r="BI2" s="377"/>
      <c r="BK2" s="403"/>
      <c r="BL2" s="404"/>
      <c r="BM2" s="404"/>
      <c r="BN2" s="405" t="s">
        <v>337</v>
      </c>
      <c r="BO2" s="406"/>
      <c r="BP2" s="406"/>
      <c r="BQ2" s="407"/>
      <c r="BR2" s="408"/>
      <c r="BS2" s="405" t="s">
        <v>338</v>
      </c>
      <c r="BT2" s="406"/>
      <c r="BU2" s="406"/>
      <c r="BV2" s="407"/>
      <c r="BW2" s="408"/>
      <c r="BX2" s="405" t="s">
        <v>339</v>
      </c>
      <c r="BY2" s="406"/>
      <c r="BZ2" s="406"/>
      <c r="CA2" s="407"/>
      <c r="CB2" s="418"/>
      <c r="CC2" s="405" t="s">
        <v>407</v>
      </c>
      <c r="CD2" s="406"/>
      <c r="CE2" s="406"/>
      <c r="CF2" s="407"/>
      <c r="CH2" s="429"/>
      <c r="CI2" s="430"/>
      <c r="CJ2" s="430"/>
      <c r="CK2" s="430"/>
      <c r="CL2" s="431" t="s">
        <v>337</v>
      </c>
      <c r="CM2" s="432"/>
      <c r="CN2" s="432"/>
      <c r="CO2" s="433"/>
      <c r="CP2" s="434"/>
      <c r="CQ2" s="431" t="s">
        <v>338</v>
      </c>
      <c r="CR2" s="432"/>
      <c r="CS2" s="432"/>
      <c r="CT2" s="433"/>
      <c r="CU2" s="434"/>
      <c r="CV2" s="431" t="s">
        <v>339</v>
      </c>
      <c r="CW2" s="432"/>
      <c r="CX2" s="432"/>
      <c r="CY2" s="433"/>
      <c r="CZ2" s="444"/>
      <c r="DA2" s="431" t="s">
        <v>407</v>
      </c>
      <c r="DB2" s="432"/>
      <c r="DC2" s="432"/>
      <c r="DD2" s="433"/>
    </row>
    <row r="3" spans="1:108" s="345" customFormat="1" ht="32" customHeight="1">
      <c r="B3" s="133" t="s">
        <v>135</v>
      </c>
      <c r="C3" s="133" t="s">
        <v>43</v>
      </c>
      <c r="D3" s="133" t="s">
        <v>136</v>
      </c>
      <c r="E3" s="133" t="s">
        <v>44</v>
      </c>
      <c r="F3" s="133"/>
      <c r="G3" s="133"/>
      <c r="H3" s="133"/>
      <c r="I3" s="133"/>
      <c r="M3" s="354"/>
      <c r="N3" s="353"/>
      <c r="O3" s="353"/>
      <c r="P3" s="353"/>
      <c r="Q3" s="353"/>
      <c r="R3" s="353"/>
      <c r="S3" s="353" t="s">
        <v>358</v>
      </c>
      <c r="T3" s="357">
        <f>'Alpha Ejection Constants'!$C$2</f>
        <v>18.809999999999999</v>
      </c>
      <c r="U3" s="355">
        <f>'Alpha Ejection Constants'!$D$2</f>
        <v>21.8</v>
      </c>
      <c r="V3" s="355">
        <f>'Alpha Ejection Constants'!$E$2</f>
        <v>22.25</v>
      </c>
      <c r="W3" s="355">
        <f>'Alpha Ejection Constants'!$F$2</f>
        <v>5.93</v>
      </c>
      <c r="X3" s="370"/>
      <c r="Y3" s="355">
        <f>'Alpha Ejection Constants'!$C$3</f>
        <v>15.55</v>
      </c>
      <c r="Z3" s="355">
        <f>'Alpha Ejection Constants'!$D$3</f>
        <v>18.05</v>
      </c>
      <c r="AA3" s="355">
        <f>'Alpha Ejection Constants'!$E$3</f>
        <v>18.43</v>
      </c>
      <c r="AB3" s="356">
        <f>'Alpha Ejection Constants'!$F$3</f>
        <v>4.76</v>
      </c>
      <c r="AC3" s="370"/>
      <c r="AD3" s="355">
        <f>'Alpha Ejection Constants'!$C$4</f>
        <v>17.46</v>
      </c>
      <c r="AE3" s="355">
        <f>'Alpha Ejection Constants'!$D$4</f>
        <v>20.25</v>
      </c>
      <c r="AF3" s="355">
        <f>'Alpha Ejection Constants'!$E$4</f>
        <v>20.68</v>
      </c>
      <c r="AG3" s="356">
        <f>'Alpha Ejection Constants'!$F$4</f>
        <v>5.47</v>
      </c>
      <c r="AH3" s="370"/>
      <c r="AI3" s="355">
        <f>'Alpha Ejection Constants'!C5</f>
        <v>15.3</v>
      </c>
      <c r="AJ3" s="355">
        <f>'Alpha Ejection Constants'!D5</f>
        <v>17.760000000000002</v>
      </c>
      <c r="AK3" s="355">
        <f>'Alpha Ejection Constants'!E5</f>
        <v>18.14</v>
      </c>
      <c r="AL3" s="519">
        <f>'Alpha Ejection Constants'!F5</f>
        <v>4.7699999999999996</v>
      </c>
      <c r="AN3" s="392"/>
      <c r="AO3" s="389"/>
      <c r="AP3" s="378"/>
      <c r="AQ3" s="379">
        <f>'Alpha Ejection Constants'!$C$2</f>
        <v>18.809999999999999</v>
      </c>
      <c r="AR3" s="380">
        <f>'Alpha Ejection Constants'!$D$2</f>
        <v>21.8</v>
      </c>
      <c r="AS3" s="380">
        <f>'Alpha Ejection Constants'!$E$2</f>
        <v>22.25</v>
      </c>
      <c r="AT3" s="381">
        <f>'Alpha Ejection Constants'!$F$2</f>
        <v>5.93</v>
      </c>
      <c r="AU3" s="389"/>
      <c r="AV3" s="379">
        <f>'Alpha Ejection Constants'!$C$3</f>
        <v>15.55</v>
      </c>
      <c r="AW3" s="380">
        <f>'Alpha Ejection Constants'!$D$3</f>
        <v>18.05</v>
      </c>
      <c r="AX3" s="380">
        <f>'Alpha Ejection Constants'!$E$3</f>
        <v>18.43</v>
      </c>
      <c r="AY3" s="381">
        <f>'Alpha Ejection Constants'!$F$3</f>
        <v>4.76</v>
      </c>
      <c r="AZ3" s="389"/>
      <c r="BA3" s="379">
        <f>'Alpha Ejection Constants'!$C$4</f>
        <v>17.46</v>
      </c>
      <c r="BB3" s="380">
        <f>'Alpha Ejection Constants'!$D$4</f>
        <v>20.25</v>
      </c>
      <c r="BC3" s="380">
        <f>'Alpha Ejection Constants'!$E$4</f>
        <v>20.68</v>
      </c>
      <c r="BD3" s="381">
        <f>'Alpha Ejection Constants'!$F$4</f>
        <v>5.47</v>
      </c>
      <c r="BE3" s="389"/>
      <c r="BF3" s="379">
        <f>'Alpha Ejection Constants'!$C$5</f>
        <v>15.3</v>
      </c>
      <c r="BG3" s="380">
        <f>'Alpha Ejection Constants'!$D$5</f>
        <v>17.760000000000002</v>
      </c>
      <c r="BH3" s="380">
        <f>'Alpha Ejection Constants'!$E$5</f>
        <v>18.14</v>
      </c>
      <c r="BI3" s="381">
        <f>'Alpha Ejection Constants'!$F$5</f>
        <v>4.7699999999999996</v>
      </c>
      <c r="BK3" s="409"/>
      <c r="BL3" s="410"/>
      <c r="BM3" s="410"/>
      <c r="BN3" s="411">
        <f>'Alpha Ejection Constants'!$C$2</f>
        <v>18.809999999999999</v>
      </c>
      <c r="BO3" s="412">
        <f>'Alpha Ejection Constants'!$D$2</f>
        <v>21.8</v>
      </c>
      <c r="BP3" s="412">
        <f>'Alpha Ejection Constants'!$E$2</f>
        <v>22.25</v>
      </c>
      <c r="BQ3" s="413">
        <f>'Alpha Ejection Constants'!$F$2</f>
        <v>5.93</v>
      </c>
      <c r="BR3" s="414"/>
      <c r="BS3" s="411">
        <f>'Alpha Ejection Constants'!$C$3</f>
        <v>15.55</v>
      </c>
      <c r="BT3" s="412">
        <f>'Alpha Ejection Constants'!$D$3</f>
        <v>18.05</v>
      </c>
      <c r="BU3" s="412">
        <f>'Alpha Ejection Constants'!$E$3</f>
        <v>18.43</v>
      </c>
      <c r="BV3" s="413">
        <f>'Alpha Ejection Constants'!$F$3</f>
        <v>4.76</v>
      </c>
      <c r="BW3" s="414"/>
      <c r="BX3" s="411">
        <f>'Alpha Ejection Constants'!$C$4</f>
        <v>17.46</v>
      </c>
      <c r="BY3" s="412">
        <f>'Alpha Ejection Constants'!$D$4</f>
        <v>20.25</v>
      </c>
      <c r="BZ3" s="412">
        <f>'Alpha Ejection Constants'!$E$4</f>
        <v>20.68</v>
      </c>
      <c r="CA3" s="413">
        <f>'Alpha Ejection Constants'!$F$4</f>
        <v>5.47</v>
      </c>
      <c r="CB3" s="414"/>
      <c r="CC3" s="411">
        <f>'Alpha Ejection Constants'!$C$5</f>
        <v>15.3</v>
      </c>
      <c r="CD3" s="412">
        <f>'Alpha Ejection Constants'!$D$5</f>
        <v>17.760000000000002</v>
      </c>
      <c r="CE3" s="412">
        <f>'Alpha Ejection Constants'!$E$5</f>
        <v>18.14</v>
      </c>
      <c r="CF3" s="413">
        <f>'Alpha Ejection Constants'!$F$5</f>
        <v>4.7699999999999996</v>
      </c>
      <c r="CH3" s="435"/>
      <c r="CI3" s="436"/>
      <c r="CJ3" s="436"/>
      <c r="CK3" s="436"/>
      <c r="CL3" s="437">
        <f>'Alpha Ejection Constants'!$C$2</f>
        <v>18.809999999999999</v>
      </c>
      <c r="CM3" s="438">
        <f>'Alpha Ejection Constants'!$D$2</f>
        <v>21.8</v>
      </c>
      <c r="CN3" s="438">
        <f>'Alpha Ejection Constants'!$E$2</f>
        <v>22.25</v>
      </c>
      <c r="CO3" s="439">
        <f>'Alpha Ejection Constants'!$F$2</f>
        <v>5.93</v>
      </c>
      <c r="CP3" s="440"/>
      <c r="CQ3" s="437">
        <f>'Alpha Ejection Constants'!$C$3</f>
        <v>15.55</v>
      </c>
      <c r="CR3" s="438">
        <f>'Alpha Ejection Constants'!$D$3</f>
        <v>18.05</v>
      </c>
      <c r="CS3" s="438">
        <f>'Alpha Ejection Constants'!$E$3</f>
        <v>18.43</v>
      </c>
      <c r="CT3" s="439">
        <f>'Alpha Ejection Constants'!$F$3</f>
        <v>4.76</v>
      </c>
      <c r="CU3" s="440"/>
      <c r="CV3" s="437">
        <f>'Alpha Ejection Constants'!$C$4</f>
        <v>17.46</v>
      </c>
      <c r="CW3" s="438">
        <f>'Alpha Ejection Constants'!$D$4</f>
        <v>20.25</v>
      </c>
      <c r="CX3" s="438">
        <f>'Alpha Ejection Constants'!$E$4</f>
        <v>20.68</v>
      </c>
      <c r="CY3" s="439">
        <f>'Alpha Ejection Constants'!$F$4</f>
        <v>5.47</v>
      </c>
      <c r="CZ3" s="440"/>
      <c r="DA3" s="437">
        <f>'Alpha Ejection Constants'!$C$5</f>
        <v>15.3</v>
      </c>
      <c r="DB3" s="438">
        <f>'Alpha Ejection Constants'!$D$5</f>
        <v>17.760000000000002</v>
      </c>
      <c r="DC3" s="438">
        <f>'Alpha Ejection Constants'!$E$5</f>
        <v>18.14</v>
      </c>
      <c r="DD3" s="439">
        <f>'Alpha Ejection Constants'!$F$5</f>
        <v>4.7699999999999996</v>
      </c>
    </row>
    <row r="4" spans="1:108" ht="37" customHeight="1">
      <c r="A4" s="330" t="s">
        <v>37</v>
      </c>
      <c r="B4" s="330" t="s">
        <v>329</v>
      </c>
      <c r="C4" s="330" t="s">
        <v>364</v>
      </c>
      <c r="D4" s="330" t="s">
        <v>330</v>
      </c>
      <c r="E4" s="330" t="s">
        <v>332</v>
      </c>
      <c r="F4" s="330" t="s">
        <v>376</v>
      </c>
      <c r="G4" s="330" t="s">
        <v>326</v>
      </c>
      <c r="H4" s="330" t="s">
        <v>327</v>
      </c>
      <c r="I4" s="330" t="s">
        <v>328</v>
      </c>
      <c r="J4" s="330" t="s">
        <v>365</v>
      </c>
      <c r="K4" s="133"/>
      <c r="M4" s="360" t="s">
        <v>350</v>
      </c>
      <c r="N4" s="359" t="s">
        <v>352</v>
      </c>
      <c r="O4" s="359" t="s">
        <v>353</v>
      </c>
      <c r="P4" s="359" t="s">
        <v>354</v>
      </c>
      <c r="Q4" s="359" t="s">
        <v>355</v>
      </c>
      <c r="R4" s="359" t="s">
        <v>351</v>
      </c>
      <c r="S4" s="359" t="s">
        <v>357</v>
      </c>
      <c r="T4" s="360" t="s">
        <v>356</v>
      </c>
      <c r="U4" s="359" t="s">
        <v>359</v>
      </c>
      <c r="V4" s="359" t="s">
        <v>360</v>
      </c>
      <c r="W4" s="359" t="s">
        <v>361</v>
      </c>
      <c r="X4" s="371"/>
      <c r="Y4" s="359" t="s">
        <v>356</v>
      </c>
      <c r="Z4" s="359" t="s">
        <v>359</v>
      </c>
      <c r="AA4" s="359" t="s">
        <v>360</v>
      </c>
      <c r="AB4" s="358" t="s">
        <v>361</v>
      </c>
      <c r="AC4" s="371"/>
      <c r="AD4" s="359" t="s">
        <v>356</v>
      </c>
      <c r="AE4" s="359" t="s">
        <v>359</v>
      </c>
      <c r="AF4" s="359" t="s">
        <v>360</v>
      </c>
      <c r="AG4" s="358" t="s">
        <v>361</v>
      </c>
      <c r="AH4" s="371"/>
      <c r="AI4" s="359" t="s">
        <v>356</v>
      </c>
      <c r="AJ4" s="359" t="s">
        <v>359</v>
      </c>
      <c r="AK4" s="359" t="s">
        <v>360</v>
      </c>
      <c r="AL4" s="358" t="s">
        <v>361</v>
      </c>
      <c r="AN4" s="382" t="s">
        <v>363</v>
      </c>
      <c r="AO4" s="383" t="s">
        <v>350</v>
      </c>
      <c r="AP4" s="386" t="s">
        <v>357</v>
      </c>
      <c r="AQ4" s="382" t="s">
        <v>356</v>
      </c>
      <c r="AR4" s="383" t="s">
        <v>359</v>
      </c>
      <c r="AS4" s="383" t="s">
        <v>360</v>
      </c>
      <c r="AT4" s="386" t="s">
        <v>361</v>
      </c>
      <c r="AU4" s="390"/>
      <c r="AV4" s="382" t="s">
        <v>356</v>
      </c>
      <c r="AW4" s="383" t="s">
        <v>359</v>
      </c>
      <c r="AX4" s="383" t="s">
        <v>360</v>
      </c>
      <c r="AY4" s="386" t="s">
        <v>361</v>
      </c>
      <c r="AZ4" s="390"/>
      <c r="BA4" s="382" t="s">
        <v>356</v>
      </c>
      <c r="BB4" s="383" t="s">
        <v>359</v>
      </c>
      <c r="BC4" s="383" t="s">
        <v>360</v>
      </c>
      <c r="BD4" s="386" t="s">
        <v>361</v>
      </c>
      <c r="BE4" s="390"/>
      <c r="BF4" s="382" t="s">
        <v>356</v>
      </c>
      <c r="BG4" s="383" t="s">
        <v>359</v>
      </c>
      <c r="BH4" s="383" t="s">
        <v>360</v>
      </c>
      <c r="BI4" s="386" t="s">
        <v>361</v>
      </c>
      <c r="BK4" s="415" t="s">
        <v>357</v>
      </c>
      <c r="BL4" s="416" t="s">
        <v>351</v>
      </c>
      <c r="BM4" s="416" t="s">
        <v>350</v>
      </c>
      <c r="BN4" s="415" t="s">
        <v>356</v>
      </c>
      <c r="BO4" s="416" t="s">
        <v>359</v>
      </c>
      <c r="BP4" s="416" t="s">
        <v>360</v>
      </c>
      <c r="BQ4" s="417" t="s">
        <v>361</v>
      </c>
      <c r="BR4" s="418"/>
      <c r="BS4" s="415" t="s">
        <v>356</v>
      </c>
      <c r="BT4" s="416" t="s">
        <v>359</v>
      </c>
      <c r="BU4" s="416" t="s">
        <v>360</v>
      </c>
      <c r="BV4" s="417" t="s">
        <v>361</v>
      </c>
      <c r="BW4" s="418"/>
      <c r="BX4" s="415" t="s">
        <v>356</v>
      </c>
      <c r="BY4" s="416" t="s">
        <v>359</v>
      </c>
      <c r="BZ4" s="416" t="s">
        <v>360</v>
      </c>
      <c r="CA4" s="417" t="s">
        <v>361</v>
      </c>
      <c r="CB4" s="418"/>
      <c r="CC4" s="415" t="s">
        <v>356</v>
      </c>
      <c r="CD4" s="416" t="s">
        <v>359</v>
      </c>
      <c r="CE4" s="416" t="s">
        <v>360</v>
      </c>
      <c r="CF4" s="417" t="s">
        <v>361</v>
      </c>
      <c r="CH4" s="441" t="s">
        <v>357</v>
      </c>
      <c r="CI4" s="442" t="s">
        <v>351</v>
      </c>
      <c r="CJ4" s="442" t="s">
        <v>350</v>
      </c>
      <c r="CK4" s="442" t="s">
        <v>368</v>
      </c>
      <c r="CL4" s="441" t="s">
        <v>356</v>
      </c>
      <c r="CM4" s="442" t="s">
        <v>359</v>
      </c>
      <c r="CN4" s="442" t="s">
        <v>360</v>
      </c>
      <c r="CO4" s="443" t="s">
        <v>361</v>
      </c>
      <c r="CP4" s="444"/>
      <c r="CQ4" s="441" t="s">
        <v>356</v>
      </c>
      <c r="CR4" s="442" t="s">
        <v>359</v>
      </c>
      <c r="CS4" s="442" t="s">
        <v>360</v>
      </c>
      <c r="CT4" s="443" t="s">
        <v>361</v>
      </c>
      <c r="CU4" s="444"/>
      <c r="CV4" s="441" t="s">
        <v>356</v>
      </c>
      <c r="CW4" s="442" t="s">
        <v>359</v>
      </c>
      <c r="CX4" s="442" t="s">
        <v>360</v>
      </c>
      <c r="CY4" s="443" t="s">
        <v>361</v>
      </c>
      <c r="CZ4" s="444"/>
      <c r="DA4" s="441" t="s">
        <v>356</v>
      </c>
      <c r="DB4" s="442" t="s">
        <v>359</v>
      </c>
      <c r="DC4" s="442" t="s">
        <v>360</v>
      </c>
      <c r="DD4" s="443" t="s">
        <v>361</v>
      </c>
    </row>
    <row r="5" spans="1:108">
      <c r="A5" t="str">
        <f>'Picking Information'!E8</f>
        <v>12-5</v>
      </c>
      <c r="B5">
        <f>'Picking Information'!H8</f>
        <v>95.833333333333329</v>
      </c>
      <c r="C5">
        <f>'Picking Information'!I8</f>
        <v>72.348484848484844</v>
      </c>
      <c r="D5">
        <f>'Picking Information'!J8</f>
        <v>90.909090909090907</v>
      </c>
      <c r="E5">
        <f>'Picking Information'!K8</f>
        <v>55.68181818181818</v>
      </c>
      <c r="F5">
        <f>(B5+D5)/2</f>
        <v>93.371212121212125</v>
      </c>
      <c r="J5">
        <v>2</v>
      </c>
      <c r="M5" s="365">
        <f>(4/3)*PI()*(C5/2)*(E5/2)*(F5/2)</f>
        <v>196949.31167192876</v>
      </c>
      <c r="N5" s="366">
        <v>1.6074999999999999</v>
      </c>
      <c r="O5" s="367">
        <f>(C5/2)^$N$5</f>
        <v>319.98314851067562</v>
      </c>
      <c r="P5" s="367">
        <f>(E5/2)^$N$5</f>
        <v>210.0528532439445</v>
      </c>
      <c r="Q5" s="367">
        <f>(F5/2)^$N$5</f>
        <v>482.18275524244643</v>
      </c>
      <c r="R5" s="367">
        <f>4*PI()*((O5*P5+P5*Q5+Q5*O5)/3)^(1/$N$5)</f>
        <v>16959.353430190789</v>
      </c>
      <c r="S5" s="367">
        <f>3*M5/R5</f>
        <v>34.839060194592534</v>
      </c>
      <c r="T5" s="352">
        <f t="shared" ref="T5:W24" si="0">1-(3/4)*(T$3/$S5)+((1/16)+0.1686*(1-($C5/2)/$S5)^2)*(T$3/$S5)^3</f>
        <v>0.60494219545095695</v>
      </c>
      <c r="U5" s="348">
        <f t="shared" si="0"/>
        <v>0.54607248109186135</v>
      </c>
      <c r="V5" s="348">
        <f t="shared" si="0"/>
        <v>0.53735688271784665</v>
      </c>
      <c r="W5" s="348">
        <f t="shared" si="0"/>
        <v>0.8726509919581481</v>
      </c>
      <c r="X5" s="372"/>
      <c r="Y5" s="348">
        <f t="shared" ref="Y5:AB24" si="1">1-(3/4)*(Y$3/$S5)+((1/16)+0.1686*(1-($C5/2)/$S5)^2)*(Y$3/$S5)^3</f>
        <v>0.67082584572778914</v>
      </c>
      <c r="Z5" s="348">
        <f t="shared" si="1"/>
        <v>0.62015381100758693</v>
      </c>
      <c r="AA5" s="348">
        <f t="shared" si="1"/>
        <v>0.61253615613547763</v>
      </c>
      <c r="AB5" s="363">
        <f t="shared" si="1"/>
        <v>0.89768884520219872</v>
      </c>
      <c r="AC5" s="372"/>
      <c r="AD5" s="348">
        <f t="shared" ref="AD5:AL24" si="2">1-(3/4)*(AD$3/$S5)+((1/16)+0.1686*(1-($C5/2)/$S5)^2)*(AD$3/$S5)^3</f>
        <v>0.63202702961255797</v>
      </c>
      <c r="AE5" s="348">
        <f t="shared" si="2"/>
        <v>0.57638865678920159</v>
      </c>
      <c r="AF5" s="348">
        <f t="shared" si="2"/>
        <v>0.56793353380779976</v>
      </c>
      <c r="AG5" s="363">
        <f t="shared" si="2"/>
        <v>0.88248710256757024</v>
      </c>
      <c r="AH5" s="372"/>
      <c r="AI5" s="348">
        <f>1-(3/4)*(AI$3/$S5)+((1/16)+0.1686*(1-($C5/2)/$S5)^2)*(AI$3/$S5)^3</f>
        <v>0.67594293530581784</v>
      </c>
      <c r="AJ5" s="348">
        <f t="shared" si="2"/>
        <v>0.62598292279808088</v>
      </c>
      <c r="AK5" s="348">
        <f t="shared" si="2"/>
        <v>0.61834751420148359</v>
      </c>
      <c r="AL5" s="363">
        <f t="shared" si="2"/>
        <v>0.89747458034387151</v>
      </c>
      <c r="AN5" s="393">
        <f t="shared" ref="AN5:AN68" si="3">C5/2</f>
        <v>36.174242424242422</v>
      </c>
      <c r="AO5" s="509">
        <f t="shared" ref="AO5:AO68" si="4">PI()*AN5^2*B5</f>
        <v>393971.99933446263</v>
      </c>
      <c r="AP5" s="373">
        <f t="shared" ref="AP5:AP68" si="5">(3/2)*(AN5*B5)/(AN5+B5)</f>
        <v>39.392037302725967</v>
      </c>
      <c r="AQ5" s="384">
        <f t="shared" ref="AQ5:AT24" si="6">1-(1/2)*($AN5+$B5)*AQ$3/($AN5*$B5)+(0.2122)*(AQ$3^2/($AN5*$B5))+(0.0153)*(AQ$3^3/$AN5^3)</f>
        <v>0.66567777160845876</v>
      </c>
      <c r="AR5" s="385">
        <f t="shared" si="6"/>
        <v>0.61737999913651409</v>
      </c>
      <c r="AS5" s="385">
        <f t="shared" si="6"/>
        <v>0.61023730950031574</v>
      </c>
      <c r="AT5" s="387">
        <f t="shared" si="6"/>
        <v>0.88931634926687264</v>
      </c>
      <c r="AU5" s="373"/>
      <c r="AV5" s="384">
        <f t="shared" ref="AV5:AY24" si="7">1-(1/2)*($AN5+$B5)*AV$3/($AN5*$B5)+(0.2122)*(AV$3^2/($AN5*$B5))+(0.0153)*(AV$3^3/$AN5^3)</f>
        <v>0.71995389848308755</v>
      </c>
      <c r="AW5" s="385">
        <f t="shared" si="7"/>
        <v>0.67818261539173896</v>
      </c>
      <c r="AX5" s="385">
        <f t="shared" si="7"/>
        <v>0.67191877411650391</v>
      </c>
      <c r="AY5" s="387">
        <f t="shared" si="7"/>
        <v>0.91079430008193207</v>
      </c>
      <c r="AZ5" s="373"/>
      <c r="BA5" s="384">
        <f t="shared" ref="BA5:BD24" si="8">1-(1/2)*($AN5+$B5)*BA$3/($AN5*$B5)+(0.2122)*(BA$3^2/($AN5*$B5))+(0.0153)*(BA$3^3/$AN5^3)</f>
        <v>0.68795306184462379</v>
      </c>
      <c r="BB5" s="385">
        <f t="shared" si="8"/>
        <v>0.64223677749541908</v>
      </c>
      <c r="BC5" s="385">
        <f t="shared" si="8"/>
        <v>0.6353017822621152</v>
      </c>
      <c r="BD5" s="387">
        <f t="shared" si="8"/>
        <v>0.89773897441464734</v>
      </c>
      <c r="BE5" s="373"/>
      <c r="BF5" s="384">
        <f t="shared" ref="BF5:BI24" si="9">1-(1/2)*($AN5+$B5)*BF$3/($AN5*$B5)+(0.2122)*(BF$3^2/($AN5*$B5))+(0.0153)*(BF$3^3/$AN5^3)</f>
        <v>0.72418397546577251</v>
      </c>
      <c r="BG5" s="385">
        <f t="shared" si="9"/>
        <v>0.68297821492699051</v>
      </c>
      <c r="BH5" s="385">
        <f t="shared" si="9"/>
        <v>0.67669701565929918</v>
      </c>
      <c r="BI5" s="387">
        <f t="shared" si="9"/>
        <v>0.9106099598410653</v>
      </c>
      <c r="BK5" s="421">
        <f>3*BM5/BL5</f>
        <v>31.865637117617961</v>
      </c>
      <c r="BL5" s="420">
        <f t="shared" ref="BL5:BL68" si="10">2*(C5*E5+E5*F5+C5*F5)-J5*((C5^2+E5^2)/2+(2-SQRT(2))*C5*E5)</f>
        <v>18911.235706711832</v>
      </c>
      <c r="BM5" s="420">
        <f t="shared" ref="BM5:BM68" si="11">C5*E5*F5-J5*(C5/4)*(E5^2+C5^2/3)</f>
        <v>200872.85815860622</v>
      </c>
      <c r="BN5" s="423">
        <f t="shared" ref="BN5:BQ24" si="12">1-(3/4)*(BN$3/$BK5)+(0.2095*($C5+$E5+$F5)-(0.096-0.013*($C5^2+$E5^2)/$F5^2)*($C5+$E5)*$J5)*(BN$3^2/$BM5)</f>
        <v>0.60128870769977527</v>
      </c>
      <c r="BO5" s="419">
        <f t="shared" si="12"/>
        <v>0.54601757314047639</v>
      </c>
      <c r="BP5" s="419">
        <f t="shared" si="12"/>
        <v>0.53789171231256072</v>
      </c>
      <c r="BQ5" s="424">
        <f t="shared" si="12"/>
        <v>0.86480333578382818</v>
      </c>
      <c r="BR5" s="420"/>
      <c r="BS5" s="421">
        <f t="shared" ref="BS5:BV24" si="13">1-(3/4)*(BS$3/$BK5)+(0.2095*($C5+$E5+$F5)-(0.096-0.013*($C5^2+$E5^2)/$F5^2)*($C5+$E5)*$J5)*(BS$3^2/$BM5)</f>
        <v>0.66408508562591972</v>
      </c>
      <c r="BT5" s="425">
        <f t="shared" si="13"/>
        <v>0.6156920356347394</v>
      </c>
      <c r="BU5" s="425">
        <f t="shared" si="13"/>
        <v>0.6084724114648502</v>
      </c>
      <c r="BV5" s="422">
        <f t="shared" si="13"/>
        <v>0.89078520172169162</v>
      </c>
      <c r="BW5" s="420"/>
      <c r="BX5" s="421">
        <f t="shared" ref="BX5:CA24" si="14">1-(3/4)*(BX$3/$BK5)+(0.2095*($C5+$E5+$F5)-(0.096-0.013*($C5^2+$E5^2)/$F5^2)*($C5+$E5)*$J5)*(BX$3^2/$BM5)</f>
        <v>0.62697263371456491</v>
      </c>
      <c r="BY5" s="420">
        <f t="shared" si="14"/>
        <v>0.57439222153786196</v>
      </c>
      <c r="BZ5" s="420">
        <f t="shared" si="14"/>
        <v>0.56646064437682464</v>
      </c>
      <c r="CA5" s="422">
        <f t="shared" si="14"/>
        <v>0.87497780647654078</v>
      </c>
      <c r="CB5" s="473"/>
      <c r="CC5" s="421">
        <f t="shared" ref="CC5:CF24" si="15">1-(3/4)*(CC$3/$BK5)+(0.2095*($C5+$E5+$F5)-(0.096-0.013*($C5^2+$E5^2)/$F5^2)*($C5+$E5)*$J5)*(CC$3^2/$BM5)</f>
        <v>0.66900990059148457</v>
      </c>
      <c r="CD5" s="473">
        <f t="shared" si="15"/>
        <v>0.62122591548826778</v>
      </c>
      <c r="CE5" s="473">
        <f t="shared" si="15"/>
        <v>0.61397887837786247</v>
      </c>
      <c r="CF5" s="422">
        <f t="shared" si="15"/>
        <v>0.89056169170511046</v>
      </c>
      <c r="CH5" s="447">
        <f>3*CJ5/CI5</f>
        <v>30.05530902418959</v>
      </c>
      <c r="CI5" s="448">
        <f>2*$F5*($E5+$C5/SQRT(3))+2*$C5*($E5-$C5/(2*SQRT(3)))-$J5*((SQRT(3)*$E5^2/4)+(2-SQRT(2))*$E5*$C5+(SQRT(2)-1)*$C5^2/(2*SQRT(3)))</f>
        <v>14576.909300390154</v>
      </c>
      <c r="CJ5" s="448">
        <f>$F5*$C5*($E5-$C5/(2*SQRT(3)))-$J5*(SQRT(3)*$E5^2*$C5/8-CK5)</f>
        <v>146037.8378802698</v>
      </c>
      <c r="CK5" s="450">
        <f>IF($C5&gt;SQRT(3)*$E5/2,(1/6*SQRT(3))*($C5-(SQRT(3)*$E5/2))^3,0)</f>
        <v>4054.1386829040985</v>
      </c>
      <c r="CL5" s="446">
        <f t="shared" ref="CL5:CO24" si="16">1-(3/4)*(CL$3/$CH5)+((0.2093-0.0465*$J5)*($E5+$C5/SQRT(3))+(0.1062+0.2234*CL$3/(CL$3+6*($E5*SQRT(3)-$C5))*($F5-$J5*(($E5*SQRT(3)/2+$C5)/4))))*(CL$3^2/$CJ5)</f>
        <v>0.56039331076395338</v>
      </c>
      <c r="CM5" s="446">
        <f t="shared" si="16"/>
        <v>0.49638268410080116</v>
      </c>
      <c r="CN5" s="446">
        <f t="shared" si="16"/>
        <v>0.48689638026829085</v>
      </c>
      <c r="CO5" s="450">
        <f t="shared" si="16"/>
        <v>0.85484759034387803</v>
      </c>
      <c r="CP5" s="446"/>
      <c r="CQ5" s="447">
        <f t="shared" ref="CQ5:CT24" si="17">1-(3/4)*(CQ$3/$CH5)+((0.2093-0.0465*$J5)*($E5+$C5/SQRT(3))+(0.1062+0.2234*CQ$3/(CQ$3+6*($E5*SQRT(3)-$C5))*($F5-$J5*(($E5*SQRT(3)/2+$C5)/4))))*(CQ$3^2/$CJ5)</f>
        <v>0.63209554047727512</v>
      </c>
      <c r="CR5" s="448">
        <f t="shared" si="17"/>
        <v>0.5769324684745154</v>
      </c>
      <c r="CS5" s="448">
        <f t="shared" si="17"/>
        <v>0.56864936873883387</v>
      </c>
      <c r="CT5" s="450">
        <f t="shared" si="17"/>
        <v>0.88303042881779437</v>
      </c>
      <c r="CU5" s="446"/>
      <c r="CV5" s="447">
        <f t="shared" ref="CV5:CY24" si="18">1-(3/4)*(CV$3/$CH5)+((0.2093-0.0465*$J5)*($E5+$C5/SQRT(3))+(0.1062+0.2234*CV$3/(CV$3+6*($E5*SQRT(3)-$C5))*($F5-$J5*(($E5*SQRT(3)/2+$C5)/4))))*(CV$3^2/$CJ5)</f>
        <v>0.58984648957011909</v>
      </c>
      <c r="CW5" s="448">
        <f t="shared" si="18"/>
        <v>0.52935383001774172</v>
      </c>
      <c r="CX5" s="448">
        <f t="shared" si="18"/>
        <v>0.52016114848738393</v>
      </c>
      <c r="CY5" s="450">
        <f t="shared" si="18"/>
        <v>0.86590072040507249</v>
      </c>
      <c r="CZ5" s="446"/>
      <c r="DA5" s="447">
        <f t="shared" ref="DA5:DD24" si="19">1-(3/4)*(DA$3/$CH5)+((0.2093-0.0465*$J5)*($E5+$C5/SQRT(3))+(0.1062+0.2234*DA$3/(DA$3+6*($E5*SQRT(3)-$C5))*($F5-$J5*(($E5*SQRT(3)/2+$C5)/4))))*(DA$3^2/$CJ5)</f>
        <v>0.63767524239376672</v>
      </c>
      <c r="DB5" s="448">
        <f t="shared" si="19"/>
        <v>0.58327193031186397</v>
      </c>
      <c r="DC5" s="448">
        <f t="shared" si="19"/>
        <v>0.57496824161917415</v>
      </c>
      <c r="DD5" s="450">
        <f t="shared" si="19"/>
        <v>0.88278858261927018</v>
      </c>
    </row>
    <row r="6" spans="1:108">
      <c r="A6" t="str">
        <f>'Picking Information'!E9</f>
        <v>14LDCZ3-3</v>
      </c>
      <c r="B6">
        <f>'Picking Information'!H9</f>
        <v>146</v>
      </c>
      <c r="C6">
        <f>'Picking Information'!I9</f>
        <v>104</v>
      </c>
      <c r="D6">
        <f>'Picking Information'!J9</f>
        <v>145</v>
      </c>
      <c r="E6">
        <f>'Picking Information'!K9</f>
        <v>62</v>
      </c>
      <c r="F6">
        <f t="shared" ref="F6:F69" si="20">(B6+D6)/2</f>
        <v>145.5</v>
      </c>
      <c r="J6">
        <f>'Picking Information'!O9</f>
        <v>2</v>
      </c>
      <c r="M6" s="365">
        <f t="shared" ref="M6:M69" si="21">(4/3)*PI()*(C6/2)*(E6/2)*(F6/2)</f>
        <v>491231.99368591438</v>
      </c>
      <c r="N6" s="366">
        <v>1.6074999999999999</v>
      </c>
      <c r="O6" s="367">
        <f t="shared" ref="O6:O69" si="22">(C6/2)^$N$5</f>
        <v>573.42335171477953</v>
      </c>
      <c r="P6" s="367">
        <f t="shared" ref="P6:P69" si="23">(E6/2)^$N$5</f>
        <v>249.66859818554195</v>
      </c>
      <c r="Q6" s="367">
        <f t="shared" ref="Q6:Q69" si="24">(F6/2)^$N$5</f>
        <v>983.7767256497317</v>
      </c>
      <c r="R6" s="367">
        <f t="shared" ref="R6:R69" si="25">4*PI()*((O6*P6+P6*Q6+Q6*O6)/3)^(1/$N$5)</f>
        <v>33256.09239579815</v>
      </c>
      <c r="S6" s="367">
        <f t="shared" ref="S6:S69" si="26">3*M6/R6</f>
        <v>44.313564068758183</v>
      </c>
      <c r="T6" s="352">
        <f t="shared" si="0"/>
        <v>0.6868118082283543</v>
      </c>
      <c r="U6" s="348">
        <f t="shared" si="0"/>
        <v>0.6390835584674156</v>
      </c>
      <c r="V6" s="348">
        <f t="shared" si="0"/>
        <v>0.63197593954310893</v>
      </c>
      <c r="W6" s="348">
        <f t="shared" si="0"/>
        <v>0.89979762546359809</v>
      </c>
      <c r="X6" s="372"/>
      <c r="Y6" s="348">
        <f t="shared" si="1"/>
        <v>0.73973852440710108</v>
      </c>
      <c r="Z6" s="348">
        <f t="shared" si="1"/>
        <v>0.6990732253301758</v>
      </c>
      <c r="AA6" s="348">
        <f t="shared" si="1"/>
        <v>0.69293631702264524</v>
      </c>
      <c r="AB6" s="350">
        <f t="shared" si="1"/>
        <v>0.91952150903582686</v>
      </c>
      <c r="AC6" s="372"/>
      <c r="AD6" s="348">
        <f t="shared" si="2"/>
        <v>0.70862555448405862</v>
      </c>
      <c r="AE6" s="348">
        <f t="shared" si="2"/>
        <v>0.66372014364286092</v>
      </c>
      <c r="AF6" s="348">
        <f t="shared" si="2"/>
        <v>0.65686201836890401</v>
      </c>
      <c r="AG6" s="350">
        <f t="shared" si="2"/>
        <v>0.90754821629307547</v>
      </c>
      <c r="AH6" s="372"/>
      <c r="AI6" s="348">
        <f t="shared" si="2"/>
        <v>0.74383116044017217</v>
      </c>
      <c r="AJ6" s="348">
        <f t="shared" si="2"/>
        <v>0.70376483912291155</v>
      </c>
      <c r="AK6" s="348">
        <f t="shared" si="2"/>
        <v>0.6976186400329466</v>
      </c>
      <c r="AL6" s="350">
        <f t="shared" si="2"/>
        <v>0.9193527895737309</v>
      </c>
      <c r="AN6" s="393">
        <f t="shared" si="3"/>
        <v>52</v>
      </c>
      <c r="AO6" s="509">
        <f t="shared" si="4"/>
        <v>1240250.514154793</v>
      </c>
      <c r="AP6" s="373">
        <f t="shared" si="5"/>
        <v>57.515151515151516</v>
      </c>
      <c r="AQ6" s="384">
        <f t="shared" si="6"/>
        <v>0.76533031703521159</v>
      </c>
      <c r="AR6" s="385">
        <f t="shared" si="6"/>
        <v>0.73013759401214928</v>
      </c>
      <c r="AS6" s="385">
        <f t="shared" si="6"/>
        <v>0.72489488599258001</v>
      </c>
      <c r="AT6" s="387">
        <f t="shared" si="6"/>
        <v>0.92367811625617691</v>
      </c>
      <c r="AU6" s="373"/>
      <c r="AV6" s="384">
        <f t="shared" si="7"/>
        <v>0.80439497970910745</v>
      </c>
      <c r="AW6" s="385">
        <f t="shared" si="7"/>
        <v>0.77437347490284003</v>
      </c>
      <c r="AX6" s="385">
        <f t="shared" si="7"/>
        <v>0.76984699116982258</v>
      </c>
      <c r="AY6" s="387">
        <f t="shared" si="7"/>
        <v>0.93857442554945469</v>
      </c>
      <c r="AZ6" s="373"/>
      <c r="BA6" s="384">
        <f t="shared" si="8"/>
        <v>0.7814207915917466</v>
      </c>
      <c r="BB6" s="385">
        <f t="shared" si="8"/>
        <v>0.74830414672001377</v>
      </c>
      <c r="BC6" s="385">
        <f t="shared" si="8"/>
        <v>0.74324764511082797</v>
      </c>
      <c r="BD6" s="387">
        <f t="shared" si="8"/>
        <v>0.92952508194218175</v>
      </c>
      <c r="BE6" s="373"/>
      <c r="BF6" s="384">
        <f t="shared" si="9"/>
        <v>0.80742000430296657</v>
      </c>
      <c r="BG6" s="385">
        <f t="shared" si="9"/>
        <v>0.77783447423977647</v>
      </c>
      <c r="BH6" s="385">
        <f t="shared" si="9"/>
        <v>0.77330052833662244</v>
      </c>
      <c r="BI6" s="387">
        <f t="shared" si="9"/>
        <v>0.93844676292698981</v>
      </c>
      <c r="BK6" s="423">
        <f t="shared" ref="BK6:BK69" si="27">3*BM6/BL6</f>
        <v>42.384036004028566</v>
      </c>
      <c r="BL6" s="419">
        <f t="shared" si="10"/>
        <v>38987.698100363436</v>
      </c>
      <c r="BM6" s="419">
        <f t="shared" si="11"/>
        <v>550818.66666666663</v>
      </c>
      <c r="BN6" s="423">
        <f t="shared" si="12"/>
        <v>0.69051659540231292</v>
      </c>
      <c r="BO6" s="419">
        <f t="shared" si="12"/>
        <v>0.64562634352531445</v>
      </c>
      <c r="BP6" s="419">
        <f t="shared" si="12"/>
        <v>0.63897251528527654</v>
      </c>
      <c r="BQ6" s="424">
        <f t="shared" si="12"/>
        <v>0.89738890946736971</v>
      </c>
      <c r="BR6" s="419"/>
      <c r="BS6" s="423">
        <f t="shared" si="13"/>
        <v>0.74080604462604982</v>
      </c>
      <c r="BT6" s="419">
        <f t="shared" si="13"/>
        <v>0.70211504030759952</v>
      </c>
      <c r="BU6" s="419">
        <f t="shared" si="13"/>
        <v>0.69630628169623565</v>
      </c>
      <c r="BV6" s="424">
        <f t="shared" si="13"/>
        <v>0.91726647866886413</v>
      </c>
      <c r="BW6" s="419"/>
      <c r="BX6" s="423">
        <f t="shared" si="14"/>
        <v>0.71117169698560245</v>
      </c>
      <c r="BY6" s="419">
        <f t="shared" si="14"/>
        <v>0.66874980887004432</v>
      </c>
      <c r="BZ6" s="419">
        <f t="shared" si="14"/>
        <v>0.66230310722610397</v>
      </c>
      <c r="CA6" s="424">
        <f t="shared" si="14"/>
        <v>0.9051824535199624</v>
      </c>
      <c r="CB6" s="419"/>
      <c r="CC6" s="423">
        <f t="shared" si="15"/>
        <v>0.74472054747562633</v>
      </c>
      <c r="CD6" s="419">
        <f t="shared" si="15"/>
        <v>0.70656087184923211</v>
      </c>
      <c r="CE6" s="419">
        <f t="shared" si="15"/>
        <v>0.70073755804824189</v>
      </c>
      <c r="CF6" s="424">
        <f t="shared" si="15"/>
        <v>0.91709581885239333</v>
      </c>
      <c r="CH6" s="449">
        <f t="shared" ref="CH6:CH69" si="28">3*CJ6/CI6</f>
        <v>40.174055622111069</v>
      </c>
      <c r="CI6" s="445">
        <f t="shared" ref="CI6:CI69" si="29">2*$F6*($E6+$C6/SQRT(3))+2*$C6*($E6-$C6/(2*SQRT(3)))-$J6*((SQRT(3)*$E6^2/4)+(2-SQRT(2))*$E6*$C6+(SQRT(2)-1)*$C6^2/(2*SQRT(3)))</f>
        <v>28696.397975656604</v>
      </c>
      <c r="CJ6" s="445">
        <f t="shared" ref="CJ6:CJ69" si="30">$F6*$C6*($E6-$C6/(2*SQRT(3)))-$J6*(SQRT(3)*$E6^2*$C6/8-CK6)</f>
        <v>384283.56280942127</v>
      </c>
      <c r="CK6" s="451">
        <f t="shared" ref="CK6:CK69" si="31">IF($C6&gt;SQRT(3)*$E6/2,(1/6*SQRT(3))*($C6-(SQRT(3)*$E6/2))^3,0)</f>
        <v>36751.895468355411</v>
      </c>
      <c r="CL6" s="446">
        <f t="shared" si="16"/>
        <v>0.66859661239254031</v>
      </c>
      <c r="CM6" s="446">
        <f t="shared" si="16"/>
        <v>0.62023580057977634</v>
      </c>
      <c r="CN6" s="446">
        <f t="shared" si="16"/>
        <v>0.61306782965302087</v>
      </c>
      <c r="CO6" s="451">
        <f t="shared" si="16"/>
        <v>0.89091056014801484</v>
      </c>
      <c r="CP6" s="446"/>
      <c r="CQ6" s="449">
        <f t="shared" si="17"/>
        <v>0.72276007747551718</v>
      </c>
      <c r="CR6" s="445">
        <f t="shared" si="17"/>
        <v>0.68109082505986662</v>
      </c>
      <c r="CS6" s="445">
        <f t="shared" si="17"/>
        <v>0.67483355711892312</v>
      </c>
      <c r="CT6" s="451">
        <f t="shared" si="17"/>
        <v>0.91214642192618078</v>
      </c>
      <c r="CU6" s="446"/>
      <c r="CV6" s="449">
        <f t="shared" si="18"/>
        <v>0.69084621603639185</v>
      </c>
      <c r="CW6" s="445">
        <f t="shared" si="18"/>
        <v>0.64514709768540779</v>
      </c>
      <c r="CX6" s="445">
        <f t="shared" si="18"/>
        <v>0.63820187448885957</v>
      </c>
      <c r="CY6" s="451">
        <f t="shared" si="18"/>
        <v>0.89924114793297494</v>
      </c>
      <c r="CZ6" s="446"/>
      <c r="DA6" s="449">
        <f t="shared" si="19"/>
        <v>0.72697466545493516</v>
      </c>
      <c r="DB6" s="445">
        <f t="shared" si="19"/>
        <v>0.6858797516794104</v>
      </c>
      <c r="DC6" s="445">
        <f t="shared" si="19"/>
        <v>0.67960700639917582</v>
      </c>
      <c r="DD6" s="451">
        <f t="shared" si="19"/>
        <v>0.91196426602385516</v>
      </c>
    </row>
    <row r="7" spans="1:108">
      <c r="A7" t="str">
        <f>'Picking Information'!E10</f>
        <v>14LDCZ3-6</v>
      </c>
      <c r="B7">
        <f>'Picking Information'!H10</f>
        <v>172</v>
      </c>
      <c r="C7">
        <f>'Picking Information'!I10</f>
        <v>111</v>
      </c>
      <c r="D7">
        <f>'Picking Information'!J10</f>
        <v>162</v>
      </c>
      <c r="E7">
        <f>'Picking Information'!K10</f>
        <v>95</v>
      </c>
      <c r="F7">
        <f t="shared" si="20"/>
        <v>167</v>
      </c>
      <c r="J7">
        <f>'Picking Information'!O10</f>
        <v>2</v>
      </c>
      <c r="M7" s="365">
        <f t="shared" si="21"/>
        <v>922065.2978102382</v>
      </c>
      <c r="N7" s="366">
        <v>1.6074999999999999</v>
      </c>
      <c r="O7" s="367">
        <f t="shared" si="22"/>
        <v>636.72363400182041</v>
      </c>
      <c r="P7" s="367">
        <f t="shared" si="23"/>
        <v>495.77540441665496</v>
      </c>
      <c r="Q7" s="367">
        <f t="shared" si="24"/>
        <v>1227.7530151004494</v>
      </c>
      <c r="R7" s="367">
        <f t="shared" si="25"/>
        <v>47778.300465224333</v>
      </c>
      <c r="S7" s="367">
        <f t="shared" si="26"/>
        <v>57.896489965023001</v>
      </c>
      <c r="T7" s="352">
        <f t="shared" si="0"/>
        <v>0.75848561814820759</v>
      </c>
      <c r="U7" s="348">
        <f t="shared" si="0"/>
        <v>0.72095139446860212</v>
      </c>
      <c r="V7" s="348">
        <f t="shared" si="0"/>
        <v>0.71533391369021171</v>
      </c>
      <c r="W7" s="348">
        <f t="shared" si="0"/>
        <v>0.92324933839131007</v>
      </c>
      <c r="X7" s="372"/>
      <c r="Y7" s="348">
        <f t="shared" si="1"/>
        <v>0.79977943205267299</v>
      </c>
      <c r="Z7" s="348">
        <f t="shared" si="1"/>
        <v>0.7680801792093247</v>
      </c>
      <c r="AA7" s="348">
        <f t="shared" si="1"/>
        <v>0.76328031558748111</v>
      </c>
      <c r="AB7" s="350">
        <f t="shared" si="1"/>
        <v>0.93837312451402766</v>
      </c>
      <c r="AC7" s="372"/>
      <c r="AD7" s="348">
        <f t="shared" si="2"/>
        <v>0.77554258663216247</v>
      </c>
      <c r="AE7" s="348">
        <f t="shared" si="2"/>
        <v>0.74036498585719956</v>
      </c>
      <c r="AF7" s="348">
        <f t="shared" si="2"/>
        <v>0.73496950551243534</v>
      </c>
      <c r="AG7" s="350">
        <f t="shared" si="2"/>
        <v>0.92919373474736744</v>
      </c>
      <c r="AH7" s="372"/>
      <c r="AI7" s="348">
        <f t="shared" si="2"/>
        <v>0.80296023429703767</v>
      </c>
      <c r="AJ7" s="348">
        <f t="shared" si="2"/>
        <v>0.77174664274391769</v>
      </c>
      <c r="AK7" s="348">
        <f t="shared" si="2"/>
        <v>0.76694290817348576</v>
      </c>
      <c r="AL7" s="350">
        <f t="shared" si="2"/>
        <v>0.93824380336267277</v>
      </c>
      <c r="AN7" s="393">
        <f t="shared" si="3"/>
        <v>55.5</v>
      </c>
      <c r="AO7" s="509">
        <f t="shared" si="4"/>
        <v>1664425.2126498332</v>
      </c>
      <c r="AP7" s="373">
        <f t="shared" si="5"/>
        <v>62.940659340659337</v>
      </c>
      <c r="AQ7" s="384">
        <f t="shared" si="6"/>
        <v>0.78432099209828277</v>
      </c>
      <c r="AR7" s="385">
        <f t="shared" si="6"/>
        <v>0.75172293664732404</v>
      </c>
      <c r="AS7" s="385">
        <f t="shared" si="6"/>
        <v>0.74685999439089068</v>
      </c>
      <c r="AT7" s="387">
        <f t="shared" si="6"/>
        <v>0.93013855507753751</v>
      </c>
      <c r="AU7" s="373"/>
      <c r="AV7" s="384">
        <f t="shared" si="7"/>
        <v>0.82041801351609223</v>
      </c>
      <c r="AW7" s="385">
        <f t="shared" si="7"/>
        <v>0.79268510102990597</v>
      </c>
      <c r="AX7" s="385">
        <f t="shared" si="7"/>
        <v>0.78849912212721751</v>
      </c>
      <c r="AY7" s="387">
        <f t="shared" si="7"/>
        <v>0.94379322062771287</v>
      </c>
      <c r="AZ7" s="373"/>
      <c r="BA7" s="384">
        <f t="shared" si="8"/>
        <v>0.79919986862310199</v>
      </c>
      <c r="BB7" s="385">
        <f t="shared" si="8"/>
        <v>0.7685598212260667</v>
      </c>
      <c r="BC7" s="385">
        <f t="shared" si="8"/>
        <v>0.76387553418512266</v>
      </c>
      <c r="BD7" s="387">
        <f t="shared" si="8"/>
        <v>0.93549932364778021</v>
      </c>
      <c r="BE7" s="373"/>
      <c r="BF7" s="384">
        <f t="shared" si="9"/>
        <v>0.82320959614880829</v>
      </c>
      <c r="BG7" s="385">
        <f t="shared" si="9"/>
        <v>0.79588492621395346</v>
      </c>
      <c r="BH7" s="385">
        <f t="shared" si="9"/>
        <v>0.79169297720524223</v>
      </c>
      <c r="BI7" s="387">
        <f t="shared" si="9"/>
        <v>0.94367624017557805</v>
      </c>
      <c r="BK7" s="423">
        <f t="shared" si="27"/>
        <v>55.10517142653277</v>
      </c>
      <c r="BL7" s="419">
        <f t="shared" si="10"/>
        <v>56193.764030448576</v>
      </c>
      <c r="BM7" s="419">
        <f t="shared" si="11"/>
        <v>1032189</v>
      </c>
      <c r="BN7" s="423">
        <f t="shared" si="12"/>
        <v>0.75862324167002548</v>
      </c>
      <c r="BO7" s="419">
        <f t="shared" si="12"/>
        <v>0.72295037686959007</v>
      </c>
      <c r="BP7" s="419">
        <f t="shared" si="12"/>
        <v>0.71764557574234489</v>
      </c>
      <c r="BQ7" s="424">
        <f t="shared" si="12"/>
        <v>0.92074510320010206</v>
      </c>
      <c r="BR7" s="419"/>
      <c r="BS7" s="423">
        <f t="shared" si="13"/>
        <v>0.79836010404156155</v>
      </c>
      <c r="BT7" s="419">
        <f t="shared" si="13"/>
        <v>0.76780846681351722</v>
      </c>
      <c r="BU7" s="419">
        <f t="shared" si="13"/>
        <v>0.76320988191384842</v>
      </c>
      <c r="BV7" s="424">
        <f t="shared" si="13"/>
        <v>0.93615190140532745</v>
      </c>
      <c r="BW7" s="419"/>
      <c r="BX7" s="423">
        <f t="shared" si="14"/>
        <v>0.7749720450529628</v>
      </c>
      <c r="BY7" s="419">
        <f t="shared" si="14"/>
        <v>0.74135068443733998</v>
      </c>
      <c r="BZ7" s="419">
        <f t="shared" si="14"/>
        <v>0.73622616419408848</v>
      </c>
      <c r="CA7" s="424">
        <f t="shared" si="14"/>
        <v>0.92678896880427231</v>
      </c>
      <c r="CB7" s="419"/>
      <c r="CC7" s="423">
        <f t="shared" si="15"/>
        <v>0.80144370249737817</v>
      </c>
      <c r="CD7" s="419">
        <f t="shared" si="15"/>
        <v>0.77132594935686127</v>
      </c>
      <c r="CE7" s="419">
        <f t="shared" si="15"/>
        <v>0.76671824879878414</v>
      </c>
      <c r="CF7" s="424">
        <f t="shared" si="15"/>
        <v>0.93601973959789031</v>
      </c>
      <c r="CH7" s="449">
        <f t="shared" si="28"/>
        <v>50.934188135343859</v>
      </c>
      <c r="CI7" s="445">
        <f t="shared" si="29"/>
        <v>43994.514267619707</v>
      </c>
      <c r="CJ7" s="445">
        <f t="shared" si="30"/>
        <v>746941.6222100039</v>
      </c>
      <c r="CK7" s="451">
        <f t="shared" si="31"/>
        <v>6843.9496581555604</v>
      </c>
      <c r="CL7" s="446">
        <f t="shared" si="16"/>
        <v>0.73225108371127656</v>
      </c>
      <c r="CM7" s="446">
        <f t="shared" si="16"/>
        <v>0.69147228920839232</v>
      </c>
      <c r="CN7" s="446">
        <f t="shared" si="16"/>
        <v>0.68537920055521451</v>
      </c>
      <c r="CO7" s="451">
        <f t="shared" si="16"/>
        <v>0.9135708830710555</v>
      </c>
      <c r="CP7" s="446"/>
      <c r="CQ7" s="449">
        <f t="shared" si="17"/>
        <v>0.77728679765649022</v>
      </c>
      <c r="CR7" s="445">
        <f t="shared" si="17"/>
        <v>0.74269700210517953</v>
      </c>
      <c r="CS7" s="445">
        <f t="shared" si="17"/>
        <v>0.73746997734016217</v>
      </c>
      <c r="CT7" s="451">
        <f t="shared" si="17"/>
        <v>0.93048096339793884</v>
      </c>
      <c r="CU7" s="446"/>
      <c r="CV7" s="449">
        <f t="shared" si="18"/>
        <v>0.75082871826596975</v>
      </c>
      <c r="CW7" s="445">
        <f t="shared" si="18"/>
        <v>0.71254831256152917</v>
      </c>
      <c r="CX7" s="445">
        <f t="shared" si="18"/>
        <v>0.706687671329012</v>
      </c>
      <c r="CY7" s="451">
        <f t="shared" si="18"/>
        <v>0.92021081999841436</v>
      </c>
      <c r="CZ7" s="446"/>
      <c r="DA7" s="449">
        <f t="shared" si="19"/>
        <v>0.78076490032982115</v>
      </c>
      <c r="DB7" s="445">
        <f t="shared" si="19"/>
        <v>0.74669150710572918</v>
      </c>
      <c r="DC7" s="445">
        <f t="shared" si="19"/>
        <v>0.74145828862978436</v>
      </c>
      <c r="DD7" s="451">
        <f t="shared" si="19"/>
        <v>0.93033613243698887</v>
      </c>
    </row>
    <row r="8" spans="1:108">
      <c r="A8" t="str">
        <f>'Picking Information'!E11</f>
        <v>14LDCZ4-18</v>
      </c>
      <c r="B8">
        <f>'Picking Information'!H11</f>
        <v>187</v>
      </c>
      <c r="C8">
        <f>'Picking Information'!I11</f>
        <v>101</v>
      </c>
      <c r="D8">
        <f>'Picking Information'!J11</f>
        <v>182</v>
      </c>
      <c r="E8">
        <f>'Picking Information'!K11</f>
        <v>70</v>
      </c>
      <c r="F8">
        <f t="shared" si="20"/>
        <v>184.5</v>
      </c>
      <c r="J8">
        <f>'Picking Information'!O11</f>
        <v>2</v>
      </c>
      <c r="M8" s="365">
        <f t="shared" si="21"/>
        <v>682990.09687205497</v>
      </c>
      <c r="N8" s="366">
        <v>1.6074999999999999</v>
      </c>
      <c r="O8" s="367">
        <f t="shared" si="22"/>
        <v>547.06746876124282</v>
      </c>
      <c r="P8" s="367">
        <f t="shared" si="23"/>
        <v>303.45156476288486</v>
      </c>
      <c r="Q8" s="367">
        <f t="shared" si="24"/>
        <v>1441.0645925368026</v>
      </c>
      <c r="R8" s="367">
        <f t="shared" si="25"/>
        <v>42091.479693336405</v>
      </c>
      <c r="S8" s="367">
        <f t="shared" si="26"/>
        <v>48.678979820719917</v>
      </c>
      <c r="T8" s="352">
        <f t="shared" si="0"/>
        <v>0.71381276889020351</v>
      </c>
      <c r="U8" s="348">
        <f t="shared" si="0"/>
        <v>0.66976065466478862</v>
      </c>
      <c r="V8" s="348">
        <f t="shared" si="0"/>
        <v>0.66318365994214068</v>
      </c>
      <c r="W8" s="348">
        <f t="shared" si="0"/>
        <v>0.90874954091187987</v>
      </c>
      <c r="X8" s="372"/>
      <c r="Y8" s="348">
        <f t="shared" si="1"/>
        <v>0.76246515749018262</v>
      </c>
      <c r="Z8" s="348">
        <f t="shared" si="1"/>
        <v>0.7251008858875535</v>
      </c>
      <c r="AA8" s="348">
        <f t="shared" si="1"/>
        <v>0.71945248522911753</v>
      </c>
      <c r="AB8" s="350">
        <f t="shared" si="1"/>
        <v>0.92672104682412626</v>
      </c>
      <c r="AC8" s="372"/>
      <c r="AD8" s="348">
        <f t="shared" si="2"/>
        <v>0.73388756019283952</v>
      </c>
      <c r="AE8" s="348">
        <f t="shared" si="2"/>
        <v>0.69252315643450857</v>
      </c>
      <c r="AF8" s="348">
        <f t="shared" si="2"/>
        <v>0.68619196726549148</v>
      </c>
      <c r="AG8" s="350">
        <f t="shared" si="2"/>
        <v>0.91581239073794107</v>
      </c>
      <c r="AH8" s="372"/>
      <c r="AI8" s="348">
        <f t="shared" si="2"/>
        <v>0.76621986874998138</v>
      </c>
      <c r="AJ8" s="348">
        <f t="shared" si="2"/>
        <v>0.72941723915647472</v>
      </c>
      <c r="AK8" s="348">
        <f t="shared" si="2"/>
        <v>0.72376233145847102</v>
      </c>
      <c r="AL8" s="350">
        <f t="shared" si="2"/>
        <v>0.92656734667471496</v>
      </c>
      <c r="AN8" s="393">
        <f t="shared" si="3"/>
        <v>50.5</v>
      </c>
      <c r="AO8" s="509">
        <f t="shared" si="4"/>
        <v>1498215.3263208482</v>
      </c>
      <c r="AP8" s="373">
        <f t="shared" si="5"/>
        <v>59.643157894736845</v>
      </c>
      <c r="AQ8" s="384">
        <f t="shared" si="6"/>
        <v>0.77220932594000902</v>
      </c>
      <c r="AR8" s="385">
        <f t="shared" si="6"/>
        <v>0.73777931580348355</v>
      </c>
      <c r="AS8" s="385">
        <f t="shared" si="6"/>
        <v>0.73264388613697895</v>
      </c>
      <c r="AT8" s="387">
        <f t="shared" si="6"/>
        <v>0.92624645916235915</v>
      </c>
      <c r="AU8" s="373"/>
      <c r="AV8" s="384">
        <f t="shared" si="7"/>
        <v>0.81034217497062733</v>
      </c>
      <c r="AW8" s="385">
        <f t="shared" si="7"/>
        <v>0.78104466866022126</v>
      </c>
      <c r="AX8" s="385">
        <f t="shared" si="7"/>
        <v>0.77662280407612705</v>
      </c>
      <c r="AY8" s="387">
        <f t="shared" si="7"/>
        <v>0.94066595422831745</v>
      </c>
      <c r="AZ8" s="373"/>
      <c r="BA8" s="384">
        <f t="shared" si="8"/>
        <v>0.78792672245519191</v>
      </c>
      <c r="BB8" s="385">
        <f t="shared" si="8"/>
        <v>0.75556135693403637</v>
      </c>
      <c r="BC8" s="385">
        <f t="shared" si="8"/>
        <v>0.75061386372527594</v>
      </c>
      <c r="BD8" s="387">
        <f t="shared" si="8"/>
        <v>0.93190769648062322</v>
      </c>
      <c r="BE8" s="373"/>
      <c r="BF8" s="384">
        <f t="shared" si="9"/>
        <v>0.81329136797364865</v>
      </c>
      <c r="BG8" s="385">
        <f t="shared" si="9"/>
        <v>0.78442486755745788</v>
      </c>
      <c r="BH8" s="385">
        <f t="shared" si="9"/>
        <v>0.77999662910387135</v>
      </c>
      <c r="BI8" s="387">
        <f t="shared" si="9"/>
        <v>0.9405424287179911</v>
      </c>
      <c r="BK8" s="423">
        <f t="shared" si="27"/>
        <v>49.312886408007749</v>
      </c>
      <c r="BL8" s="419">
        <f t="shared" si="10"/>
        <v>53854.979771955565</v>
      </c>
      <c r="BM8" s="419">
        <f t="shared" si="11"/>
        <v>885248.16666666663</v>
      </c>
      <c r="BN8" s="423">
        <f t="shared" si="12"/>
        <v>0.7313516766087963</v>
      </c>
      <c r="BO8" s="419">
        <f t="shared" si="12"/>
        <v>0.69185949751678755</v>
      </c>
      <c r="BP8" s="419">
        <f t="shared" si="12"/>
        <v>0.6859921309586684</v>
      </c>
      <c r="BQ8" s="424">
        <f t="shared" si="12"/>
        <v>0.91154322350805561</v>
      </c>
      <c r="BR8" s="419"/>
      <c r="BS8" s="423">
        <f t="shared" si="13"/>
        <v>0.77541394793208629</v>
      </c>
      <c r="BT8" s="419">
        <f t="shared" si="13"/>
        <v>0.7415302465228627</v>
      </c>
      <c r="BU8" s="419">
        <f t="shared" si="13"/>
        <v>0.73643384674689572</v>
      </c>
      <c r="BV8" s="424">
        <f t="shared" si="13"/>
        <v>0.92872150620437555</v>
      </c>
      <c r="BW8" s="419"/>
      <c r="BX8" s="423">
        <f t="shared" si="14"/>
        <v>0.74947127589022833</v>
      </c>
      <c r="BY8" s="419">
        <f t="shared" si="14"/>
        <v>0.71222205761914015</v>
      </c>
      <c r="BZ8" s="419">
        <f t="shared" si="14"/>
        <v>0.70654936013047542</v>
      </c>
      <c r="CA8" s="424">
        <f t="shared" si="14"/>
        <v>0.91828098613904108</v>
      </c>
      <c r="CB8" s="419"/>
      <c r="CC8" s="423">
        <f t="shared" si="15"/>
        <v>0.77883619229750289</v>
      </c>
      <c r="CD8" s="419">
        <f t="shared" si="15"/>
        <v>0.74542917771836403</v>
      </c>
      <c r="CE8" s="419">
        <f t="shared" si="15"/>
        <v>0.74032191848191908</v>
      </c>
      <c r="CF8" s="424">
        <f t="shared" si="15"/>
        <v>0.92857411172479576</v>
      </c>
      <c r="CH8" s="449">
        <f t="shared" si="28"/>
        <v>43.179245783644639</v>
      </c>
      <c r="CI8" s="445">
        <f t="shared" si="29"/>
        <v>40631.640853796242</v>
      </c>
      <c r="CJ8" s="445">
        <f t="shared" si="30"/>
        <v>584814.53567294823</v>
      </c>
      <c r="CK8" s="451">
        <f t="shared" si="31"/>
        <v>19004.259097859325</v>
      </c>
      <c r="CL8" s="446">
        <f t="shared" si="16"/>
        <v>0.68425242196777525</v>
      </c>
      <c r="CM8" s="446">
        <f t="shared" si="16"/>
        <v>0.63642331146409514</v>
      </c>
      <c r="CN8" s="446">
        <f t="shared" si="16"/>
        <v>0.62928800244546246</v>
      </c>
      <c r="CO8" s="451">
        <f t="shared" si="16"/>
        <v>0.89796765375306153</v>
      </c>
      <c r="CP8" s="446"/>
      <c r="CQ8" s="449">
        <f t="shared" si="17"/>
        <v>0.73720596271506555</v>
      </c>
      <c r="CR8" s="445">
        <f t="shared" si="17"/>
        <v>0.69652362968350823</v>
      </c>
      <c r="CS8" s="445">
        <f t="shared" si="17"/>
        <v>0.69038233912776248</v>
      </c>
      <c r="CT8" s="451">
        <f t="shared" si="17"/>
        <v>0.91793750403613072</v>
      </c>
      <c r="CU8" s="446"/>
      <c r="CV8" s="449">
        <f t="shared" si="18"/>
        <v>0.70608118521624252</v>
      </c>
      <c r="CW8" s="445">
        <f t="shared" si="18"/>
        <v>0.66112752826774213</v>
      </c>
      <c r="CX8" s="445">
        <f t="shared" si="18"/>
        <v>0.65425449330609065</v>
      </c>
      <c r="CY8" s="451">
        <f t="shared" si="18"/>
        <v>0.90580907589448612</v>
      </c>
      <c r="CZ8" s="446"/>
      <c r="DA8" s="449">
        <f t="shared" si="19"/>
        <v>0.74130042908841076</v>
      </c>
      <c r="DB8" s="445">
        <f t="shared" si="19"/>
        <v>0.70121801790030325</v>
      </c>
      <c r="DC8" s="445">
        <f t="shared" si="19"/>
        <v>0.69506808888807237</v>
      </c>
      <c r="DD8" s="451">
        <f t="shared" si="19"/>
        <v>0.91776646961247255</v>
      </c>
    </row>
    <row r="9" spans="1:108">
      <c r="A9" t="str">
        <f>'Picking Information'!E12</f>
        <v>14LDCZ4-3</v>
      </c>
      <c r="B9">
        <f>'Picking Information'!H12</f>
        <v>161</v>
      </c>
      <c r="C9">
        <f>'Picking Information'!I12</f>
        <v>114</v>
      </c>
      <c r="D9">
        <f>'Picking Information'!J12</f>
        <v>167</v>
      </c>
      <c r="E9">
        <f>'Picking Information'!K12</f>
        <v>77</v>
      </c>
      <c r="F9">
        <f t="shared" si="20"/>
        <v>164</v>
      </c>
      <c r="J9">
        <f>'Picking Information'!O12</f>
        <v>2</v>
      </c>
      <c r="M9" s="365">
        <f t="shared" si="21"/>
        <v>753768.60856110614</v>
      </c>
      <c r="N9" s="366">
        <v>1.6074999999999999</v>
      </c>
      <c r="O9" s="367">
        <f t="shared" si="22"/>
        <v>664.61299779140757</v>
      </c>
      <c r="P9" s="367">
        <f t="shared" si="23"/>
        <v>353.69435027768247</v>
      </c>
      <c r="Q9" s="367">
        <f t="shared" si="24"/>
        <v>1192.4928059253375</v>
      </c>
      <c r="R9" s="367">
        <f t="shared" si="25"/>
        <v>43169.377455882757</v>
      </c>
      <c r="S9" s="367">
        <f t="shared" si="26"/>
        <v>52.382173636723756</v>
      </c>
      <c r="T9" s="352">
        <f t="shared" si="0"/>
        <v>0.73363593239957392</v>
      </c>
      <c r="U9" s="348">
        <f t="shared" si="0"/>
        <v>0.69247040296025941</v>
      </c>
      <c r="V9" s="348">
        <f t="shared" si="0"/>
        <v>0.68631812211229359</v>
      </c>
      <c r="W9" s="348">
        <f t="shared" si="0"/>
        <v>0.915187738601829</v>
      </c>
      <c r="X9" s="372"/>
      <c r="Y9" s="348">
        <f t="shared" si="1"/>
        <v>0.77902675178443326</v>
      </c>
      <c r="Z9" s="348">
        <f t="shared" si="1"/>
        <v>0.74417363249768953</v>
      </c>
      <c r="AA9" s="348">
        <f t="shared" si="1"/>
        <v>0.7389012379572939</v>
      </c>
      <c r="AB9" s="350">
        <f t="shared" si="1"/>
        <v>0.93189492427914444</v>
      </c>
      <c r="AC9" s="372"/>
      <c r="AD9" s="348">
        <f t="shared" si="2"/>
        <v>0.75237342362474446</v>
      </c>
      <c r="AE9" s="348">
        <f t="shared" si="2"/>
        <v>0.71375008633923087</v>
      </c>
      <c r="AF9" s="348">
        <f t="shared" si="2"/>
        <v>0.70783327804697282</v>
      </c>
      <c r="AG9" s="350">
        <f t="shared" si="2"/>
        <v>0.92175403256877897</v>
      </c>
      <c r="AH9" s="372"/>
      <c r="AI9" s="348">
        <f t="shared" si="2"/>
        <v>0.78252698896597528</v>
      </c>
      <c r="AJ9" s="348">
        <f t="shared" si="2"/>
        <v>0.74820198079528277</v>
      </c>
      <c r="AK9" s="348">
        <f t="shared" si="2"/>
        <v>0.74292427457898114</v>
      </c>
      <c r="AL9" s="350">
        <f t="shared" si="2"/>
        <v>0.93175204820303281</v>
      </c>
      <c r="AN9" s="393">
        <f t="shared" si="3"/>
        <v>57</v>
      </c>
      <c r="AO9" s="509">
        <f t="shared" si="4"/>
        <v>1643332.5595736313</v>
      </c>
      <c r="AP9" s="373">
        <f t="shared" si="5"/>
        <v>63.144495412844037</v>
      </c>
      <c r="AQ9" s="384">
        <f t="shared" si="6"/>
        <v>0.78531498554099388</v>
      </c>
      <c r="AR9" s="385">
        <f t="shared" si="6"/>
        <v>0.75291497909726735</v>
      </c>
      <c r="AS9" s="385">
        <f t="shared" si="6"/>
        <v>0.74808255757772202</v>
      </c>
      <c r="AT9" s="387">
        <f t="shared" si="6"/>
        <v>0.93039665377675218</v>
      </c>
      <c r="AU9" s="373"/>
      <c r="AV9" s="384">
        <f t="shared" si="7"/>
        <v>0.82120641148022033</v>
      </c>
      <c r="AW9" s="385">
        <f t="shared" si="7"/>
        <v>0.79363015121635616</v>
      </c>
      <c r="AX9" s="385">
        <f t="shared" si="7"/>
        <v>0.78946856981387159</v>
      </c>
      <c r="AY9" s="387">
        <f t="shared" si="7"/>
        <v>0.94399582779515656</v>
      </c>
      <c r="AZ9" s="373"/>
      <c r="BA9" s="384">
        <f t="shared" si="8"/>
        <v>0.80010733758776786</v>
      </c>
      <c r="BB9" s="385">
        <f t="shared" si="8"/>
        <v>0.76964813588048842</v>
      </c>
      <c r="BC9" s="385">
        <f t="shared" si="8"/>
        <v>0.7649924023641298</v>
      </c>
      <c r="BD9" s="387">
        <f t="shared" si="8"/>
        <v>0.93573534956084814</v>
      </c>
      <c r="BE9" s="373"/>
      <c r="BF9" s="384">
        <f t="shared" si="9"/>
        <v>0.82398271205017837</v>
      </c>
      <c r="BG9" s="385">
        <f t="shared" si="9"/>
        <v>0.79681145840355783</v>
      </c>
      <c r="BH9" s="385">
        <f t="shared" si="9"/>
        <v>0.79264379222820169</v>
      </c>
      <c r="BI9" s="387">
        <f t="shared" si="9"/>
        <v>0.94387931249538459</v>
      </c>
      <c r="BK9" s="423">
        <f t="shared" si="27"/>
        <v>50.282348343587472</v>
      </c>
      <c r="BL9" s="419">
        <f t="shared" si="10"/>
        <v>50994.933301022058</v>
      </c>
      <c r="BM9" s="419">
        <f t="shared" si="11"/>
        <v>854715</v>
      </c>
      <c r="BN9" s="423">
        <f t="shared" si="12"/>
        <v>0.73648724381194075</v>
      </c>
      <c r="BO9" s="419">
        <f t="shared" si="12"/>
        <v>0.69774136416077548</v>
      </c>
      <c r="BP9" s="419">
        <f t="shared" si="12"/>
        <v>0.69198465354306693</v>
      </c>
      <c r="BQ9" s="424">
        <f t="shared" si="12"/>
        <v>0.91324432227071317</v>
      </c>
      <c r="BR9" s="419"/>
      <c r="BS9" s="423">
        <f t="shared" si="13"/>
        <v>0.77971393054431926</v>
      </c>
      <c r="BT9" s="419">
        <f t="shared" si="13"/>
        <v>0.74647305647253592</v>
      </c>
      <c r="BU9" s="419">
        <f t="shared" si="13"/>
        <v>0.74147319048552873</v>
      </c>
      <c r="BV9" s="424">
        <f t="shared" si="13"/>
        <v>0.930092959301699</v>
      </c>
      <c r="BW9" s="419"/>
      <c r="BX9" s="423">
        <f t="shared" si="14"/>
        <v>0.75426358947684236</v>
      </c>
      <c r="BY9" s="419">
        <f t="shared" si="14"/>
        <v>0.71771944497895623</v>
      </c>
      <c r="BZ9" s="419">
        <f t="shared" si="14"/>
        <v>0.71215392697921076</v>
      </c>
      <c r="CA9" s="424">
        <f t="shared" si="14"/>
        <v>0.91985283156472697</v>
      </c>
      <c r="CB9" s="419"/>
      <c r="CC9" s="423">
        <f t="shared" si="15"/>
        <v>0.78307115343617772</v>
      </c>
      <c r="CD9" s="419">
        <f t="shared" si="15"/>
        <v>0.75029810836358057</v>
      </c>
      <c r="CE9" s="419">
        <f t="shared" si="15"/>
        <v>0.74528761974264834</v>
      </c>
      <c r="CF9" s="424">
        <f t="shared" si="15"/>
        <v>0.92994839477099367</v>
      </c>
      <c r="CH9" s="449">
        <f t="shared" si="28"/>
        <v>46.349033224104566</v>
      </c>
      <c r="CI9" s="445">
        <f t="shared" si="29"/>
        <v>38370.360381785875</v>
      </c>
      <c r="CJ9" s="445">
        <f t="shared" si="30"/>
        <v>592809.70271875302</v>
      </c>
      <c r="CK9" s="451">
        <f t="shared" si="31"/>
        <v>30579.801035881064</v>
      </c>
      <c r="CL9" s="446">
        <f t="shared" si="16"/>
        <v>0.70696979887612643</v>
      </c>
      <c r="CM9" s="446">
        <f t="shared" si="16"/>
        <v>0.66272634629164906</v>
      </c>
      <c r="CN9" s="446">
        <f t="shared" si="16"/>
        <v>0.65612811545555405</v>
      </c>
      <c r="CO9" s="451">
        <f t="shared" si="16"/>
        <v>0.90508227032217781</v>
      </c>
      <c r="CP9" s="446"/>
      <c r="CQ9" s="449">
        <f t="shared" si="17"/>
        <v>0.7559870689436563</v>
      </c>
      <c r="CR9" s="445">
        <f t="shared" si="17"/>
        <v>0.71832547486650311</v>
      </c>
      <c r="CS9" s="445">
        <f t="shared" si="17"/>
        <v>0.71264213414475219</v>
      </c>
      <c r="CT9" s="451">
        <f t="shared" si="17"/>
        <v>0.92363938201378082</v>
      </c>
      <c r="CU9" s="446"/>
      <c r="CV9" s="449">
        <f t="shared" si="18"/>
        <v>0.7271713149175475</v>
      </c>
      <c r="CW9" s="445">
        <f t="shared" si="18"/>
        <v>0.68557525999343627</v>
      </c>
      <c r="CX9" s="445">
        <f t="shared" si="18"/>
        <v>0.67921771870433656</v>
      </c>
      <c r="CY9" s="451">
        <f t="shared" si="18"/>
        <v>0.91236786728948271</v>
      </c>
      <c r="CZ9" s="446"/>
      <c r="DA9" s="449">
        <f t="shared" si="19"/>
        <v>0.75977882438877697</v>
      </c>
      <c r="DB9" s="445">
        <f t="shared" si="19"/>
        <v>0.72267013831826865</v>
      </c>
      <c r="DC9" s="445">
        <f t="shared" si="19"/>
        <v>0.71697842820181457</v>
      </c>
      <c r="DD9" s="451">
        <f t="shared" si="19"/>
        <v>0.92348040783467833</v>
      </c>
    </row>
    <row r="10" spans="1:108">
      <c r="A10" t="str">
        <f>'Picking Information'!E13</f>
        <v>14LDCZ4-43</v>
      </c>
      <c r="B10">
        <f>'Picking Information'!H13</f>
        <v>159</v>
      </c>
      <c r="C10">
        <f>'Picking Information'!I13</f>
        <v>73</v>
      </c>
      <c r="D10">
        <f>'Picking Information'!J13</f>
        <v>146</v>
      </c>
      <c r="E10">
        <f>'Picking Information'!K13</f>
        <v>82</v>
      </c>
      <c r="F10">
        <f t="shared" si="20"/>
        <v>152.5</v>
      </c>
      <c r="J10">
        <f>'Picking Information'!O13</f>
        <v>2</v>
      </c>
      <c r="M10" s="365">
        <f t="shared" si="21"/>
        <v>477974.99628654105</v>
      </c>
      <c r="N10" s="366">
        <v>1.6074999999999999</v>
      </c>
      <c r="O10" s="367">
        <f t="shared" si="22"/>
        <v>324.62785311342503</v>
      </c>
      <c r="P10" s="367">
        <f t="shared" si="23"/>
        <v>391.3362235391736</v>
      </c>
      <c r="Q10" s="367">
        <f t="shared" si="24"/>
        <v>1060.9637746643491</v>
      </c>
      <c r="R10" s="367">
        <f t="shared" si="25"/>
        <v>31798.15583021718</v>
      </c>
      <c r="S10" s="367">
        <f t="shared" si="26"/>
        <v>45.094595941849924</v>
      </c>
      <c r="T10" s="352">
        <f t="shared" si="0"/>
        <v>0.6921381146436334</v>
      </c>
      <c r="U10" s="348">
        <f t="shared" si="0"/>
        <v>0.64518191760039001</v>
      </c>
      <c r="V10" s="348">
        <f t="shared" si="0"/>
        <v>0.63818775131561334</v>
      </c>
      <c r="W10" s="348">
        <f t="shared" si="0"/>
        <v>0.90153004335797882</v>
      </c>
      <c r="X10" s="372"/>
      <c r="Y10" s="348">
        <f t="shared" si="1"/>
        <v>0.74419081023843991</v>
      </c>
      <c r="Z10" s="348">
        <f t="shared" si="1"/>
        <v>0.70419857895901694</v>
      </c>
      <c r="AA10" s="348">
        <f t="shared" si="1"/>
        <v>0.69816237206859744</v>
      </c>
      <c r="AB10" s="350">
        <f t="shared" si="1"/>
        <v>0.92091379564060172</v>
      </c>
      <c r="AC10" s="372"/>
      <c r="AD10" s="348">
        <f t="shared" si="2"/>
        <v>0.7135936858519788</v>
      </c>
      <c r="AE10" s="348">
        <f t="shared" si="2"/>
        <v>0.66942210338711605</v>
      </c>
      <c r="AF10" s="348">
        <f t="shared" si="2"/>
        <v>0.6626747984600776</v>
      </c>
      <c r="AG10" s="350">
        <f t="shared" si="2"/>
        <v>0.90914705611092383</v>
      </c>
      <c r="AH10" s="372"/>
      <c r="AI10" s="348">
        <f t="shared" si="2"/>
        <v>0.74821519195425223</v>
      </c>
      <c r="AJ10" s="348">
        <f t="shared" si="2"/>
        <v>0.70881304463547501</v>
      </c>
      <c r="AK10" s="348">
        <f t="shared" si="2"/>
        <v>0.70276788417715297</v>
      </c>
      <c r="AL10" s="350">
        <f t="shared" si="2"/>
        <v>0.92074798833809313</v>
      </c>
      <c r="AN10" s="393">
        <f t="shared" si="3"/>
        <v>36.5</v>
      </c>
      <c r="AO10" s="509">
        <f t="shared" si="4"/>
        <v>665476.50322645542</v>
      </c>
      <c r="AP10" s="373">
        <f t="shared" si="5"/>
        <v>44.528132992327365</v>
      </c>
      <c r="AQ10" s="384">
        <f t="shared" si="6"/>
        <v>0.69820881824487646</v>
      </c>
      <c r="AR10" s="385">
        <f t="shared" si="6"/>
        <v>0.65345288206455798</v>
      </c>
      <c r="AS10" s="385">
        <f t="shared" si="6"/>
        <v>0.64680425680435827</v>
      </c>
      <c r="AT10" s="387">
        <f t="shared" si="6"/>
        <v>0.90147070999343459</v>
      </c>
      <c r="AU10" s="373"/>
      <c r="AV10" s="384">
        <f t="shared" si="7"/>
        <v>0.74811128382568626</v>
      </c>
      <c r="AW10" s="385">
        <f t="shared" si="7"/>
        <v>0.70974171854929524</v>
      </c>
      <c r="AX10" s="385">
        <f t="shared" si="7"/>
        <v>0.70396747649452829</v>
      </c>
      <c r="AY10" s="387">
        <f t="shared" si="7"/>
        <v>0.92068835669377791</v>
      </c>
      <c r="AZ10" s="373"/>
      <c r="BA10" s="384">
        <f t="shared" si="8"/>
        <v>0.71873762763553561</v>
      </c>
      <c r="BB10" s="385">
        <f t="shared" si="8"/>
        <v>0.67652976827939459</v>
      </c>
      <c r="BC10" s="385">
        <f t="shared" si="8"/>
        <v>0.67010067861098721</v>
      </c>
      <c r="BD10" s="387">
        <f t="shared" si="8"/>
        <v>0.90901276349178539</v>
      </c>
      <c r="BE10" s="373"/>
      <c r="BF10" s="384">
        <f t="shared" si="9"/>
        <v>0.75198395597798251</v>
      </c>
      <c r="BG10" s="385">
        <f t="shared" si="9"/>
        <v>0.71415879730209908</v>
      </c>
      <c r="BH10" s="385">
        <f t="shared" si="9"/>
        <v>0.70837273203664186</v>
      </c>
      <c r="BI10" s="387">
        <f t="shared" si="9"/>
        <v>0.92052362273298904</v>
      </c>
      <c r="BK10" s="423">
        <f t="shared" si="27"/>
        <v>44.991664844415531</v>
      </c>
      <c r="BL10" s="419">
        <f t="shared" si="10"/>
        <v>40180.964768730693</v>
      </c>
      <c r="BM10" s="419">
        <f t="shared" si="11"/>
        <v>602602.83333333326</v>
      </c>
      <c r="BN10" s="423">
        <f t="shared" si="12"/>
        <v>0.70801947888295125</v>
      </c>
      <c r="BO10" s="419">
        <f t="shared" si="12"/>
        <v>0.66558197846353651</v>
      </c>
      <c r="BP10" s="419">
        <f t="shared" si="12"/>
        <v>0.65928946882797601</v>
      </c>
      <c r="BQ10" s="424">
        <f t="shared" si="12"/>
        <v>0.90329289648278843</v>
      </c>
      <c r="BR10" s="419"/>
      <c r="BS10" s="423">
        <f t="shared" si="13"/>
        <v>0.75553170232622902</v>
      </c>
      <c r="BT10" s="419">
        <f t="shared" si="13"/>
        <v>0.71898007620604865</v>
      </c>
      <c r="BU10" s="419">
        <f t="shared" si="13"/>
        <v>0.71349097127661254</v>
      </c>
      <c r="BV10" s="424">
        <f t="shared" si="13"/>
        <v>0.92203374842699803</v>
      </c>
      <c r="BW10" s="419"/>
      <c r="BX10" s="423">
        <f t="shared" si="14"/>
        <v>0.7275375357094529</v>
      </c>
      <c r="BY10" s="419">
        <f t="shared" si="14"/>
        <v>0.6874452325468573</v>
      </c>
      <c r="BZ10" s="419">
        <f t="shared" si="14"/>
        <v>0.68135057221536677</v>
      </c>
      <c r="CA10" s="424">
        <f t="shared" si="14"/>
        <v>0.91064117690543012</v>
      </c>
      <c r="CB10" s="419"/>
      <c r="CC10" s="423">
        <f t="shared" si="15"/>
        <v>0.75922879228708795</v>
      </c>
      <c r="CD10" s="419">
        <f t="shared" si="15"/>
        <v>0.72318097939908466</v>
      </c>
      <c r="CE10" s="419">
        <f t="shared" si="15"/>
        <v>0.71767843332392545</v>
      </c>
      <c r="CF10" s="424">
        <f t="shared" si="15"/>
        <v>0.92187286277653024</v>
      </c>
      <c r="CH10" s="449">
        <f t="shared" si="28"/>
        <v>42.793372536799197</v>
      </c>
      <c r="CI10" s="445">
        <f t="shared" si="29"/>
        <v>32649.403417427293</v>
      </c>
      <c r="CJ10" s="445">
        <f t="shared" si="30"/>
        <v>465726.02784873697</v>
      </c>
      <c r="CK10" s="451">
        <f t="shared" si="31"/>
        <v>2.2609584697820062</v>
      </c>
      <c r="CL10" s="446">
        <f t="shared" si="16"/>
        <v>0.68197749342709557</v>
      </c>
      <c r="CM10" s="446">
        <f t="shared" si="16"/>
        <v>0.63369059447538412</v>
      </c>
      <c r="CN10" s="446">
        <f t="shared" si="16"/>
        <v>0.62647990344965931</v>
      </c>
      <c r="CO10" s="451">
        <f t="shared" si="16"/>
        <v>0.89718770740333154</v>
      </c>
      <c r="CP10" s="446"/>
      <c r="CQ10" s="449">
        <f t="shared" si="17"/>
        <v>0.73535872614891462</v>
      </c>
      <c r="CR10" s="445">
        <f t="shared" si="17"/>
        <v>0.69435431084612953</v>
      </c>
      <c r="CS10" s="445">
        <f t="shared" si="17"/>
        <v>0.68816070992225697</v>
      </c>
      <c r="CT10" s="451">
        <f t="shared" si="17"/>
        <v>0.91729339535074172</v>
      </c>
      <c r="CU10" s="446"/>
      <c r="CV10" s="449">
        <f t="shared" si="18"/>
        <v>0.70399120886194066</v>
      </c>
      <c r="CW10" s="445">
        <f t="shared" si="18"/>
        <v>0.65864104348043673</v>
      </c>
      <c r="CX10" s="445">
        <f t="shared" si="18"/>
        <v>0.65170171162651613</v>
      </c>
      <c r="CY10" s="451">
        <f t="shared" si="18"/>
        <v>0.90508182872127452</v>
      </c>
      <c r="CZ10" s="446"/>
      <c r="DA10" s="449">
        <f t="shared" si="19"/>
        <v>0.73948354044350606</v>
      </c>
      <c r="DB10" s="445">
        <f t="shared" si="19"/>
        <v>0.69908797676052159</v>
      </c>
      <c r="DC10" s="445">
        <f t="shared" si="19"/>
        <v>0.69288646825279399</v>
      </c>
      <c r="DD10" s="451">
        <f t="shared" si="19"/>
        <v>0.9171211732905058</v>
      </c>
    </row>
    <row r="11" spans="1:108">
      <c r="A11" t="str">
        <f>'Picking Information'!E14</f>
        <v>14LDCZ4-49</v>
      </c>
      <c r="B11">
        <f>'Picking Information'!H14</f>
        <v>260</v>
      </c>
      <c r="C11">
        <f>'Picking Information'!I14</f>
        <v>73</v>
      </c>
      <c r="D11">
        <f>'Picking Information'!J14</f>
        <v>262</v>
      </c>
      <c r="E11">
        <f>'Picking Information'!K14</f>
        <v>61</v>
      </c>
      <c r="F11">
        <f t="shared" si="20"/>
        <v>261</v>
      </c>
      <c r="J11">
        <f>'Picking Information'!O14</f>
        <v>2</v>
      </c>
      <c r="M11" s="365">
        <f t="shared" si="21"/>
        <v>608543.77575993771</v>
      </c>
      <c r="N11" s="366">
        <v>1.6074999999999999</v>
      </c>
      <c r="O11" s="367">
        <f t="shared" si="22"/>
        <v>324.62785311342503</v>
      </c>
      <c r="P11" s="367">
        <f t="shared" si="23"/>
        <v>243.22711680781651</v>
      </c>
      <c r="Q11" s="367">
        <f t="shared" si="24"/>
        <v>2516.7721384662259</v>
      </c>
      <c r="R11" s="367">
        <f t="shared" si="25"/>
        <v>44249.294686390167</v>
      </c>
      <c r="S11" s="367">
        <f t="shared" si="26"/>
        <v>41.257862757331715</v>
      </c>
      <c r="T11" s="352">
        <f t="shared" si="0"/>
        <v>0.66420044355309438</v>
      </c>
      <c r="U11" s="348">
        <f t="shared" si="0"/>
        <v>0.61326263022026217</v>
      </c>
      <c r="V11" s="348">
        <f t="shared" si="0"/>
        <v>0.60568610825200542</v>
      </c>
      <c r="W11" s="348">
        <f t="shared" si="0"/>
        <v>0.89239460014733651</v>
      </c>
      <c r="X11" s="372"/>
      <c r="Y11" s="348">
        <f t="shared" si="1"/>
        <v>0.72079284511205688</v>
      </c>
      <c r="Z11" s="348">
        <f t="shared" si="1"/>
        <v>0.67730196582548208</v>
      </c>
      <c r="AA11" s="348">
        <f t="shared" si="1"/>
        <v>0.67074384463812053</v>
      </c>
      <c r="AB11" s="350">
        <f t="shared" si="1"/>
        <v>0.91357046217800308</v>
      </c>
      <c r="AC11" s="372"/>
      <c r="AD11" s="348">
        <f t="shared" si="2"/>
        <v>0.68751276970677655</v>
      </c>
      <c r="AE11" s="348">
        <f t="shared" si="2"/>
        <v>0.63954329445561497</v>
      </c>
      <c r="AF11" s="348">
        <f t="shared" si="2"/>
        <v>0.63222467930678139</v>
      </c>
      <c r="AG11" s="350">
        <f t="shared" si="2"/>
        <v>0.90071528727296313</v>
      </c>
      <c r="AH11" s="372"/>
      <c r="AI11" s="348">
        <f t="shared" si="2"/>
        <v>0.72517292496997188</v>
      </c>
      <c r="AJ11" s="348">
        <f t="shared" si="2"/>
        <v>0.68231656315844047</v>
      </c>
      <c r="AK11" s="348">
        <f t="shared" si="2"/>
        <v>0.67574741240358183</v>
      </c>
      <c r="AL11" s="350">
        <f t="shared" si="2"/>
        <v>0.91338930658076012</v>
      </c>
      <c r="AN11" s="393">
        <f t="shared" si="3"/>
        <v>36.5</v>
      </c>
      <c r="AO11" s="509">
        <f t="shared" si="4"/>
        <v>1088200.5713137006</v>
      </c>
      <c r="AP11" s="373">
        <f t="shared" si="5"/>
        <v>48.010118043844855</v>
      </c>
      <c r="AQ11" s="384">
        <f t="shared" si="6"/>
        <v>0.71616116469468449</v>
      </c>
      <c r="AR11" s="385">
        <f t="shared" si="6"/>
        <v>0.67333306794178061</v>
      </c>
      <c r="AS11" s="385">
        <f t="shared" si="6"/>
        <v>0.66695259831412357</v>
      </c>
      <c r="AT11" s="387">
        <f t="shared" si="6"/>
        <v>0.90821518867686835</v>
      </c>
      <c r="AU11" s="373"/>
      <c r="AV11" s="384">
        <f t="shared" si="7"/>
        <v>0.76367230334275493</v>
      </c>
      <c r="AW11" s="385">
        <f t="shared" si="7"/>
        <v>0.7271635648883743</v>
      </c>
      <c r="AX11" s="385">
        <f t="shared" si="7"/>
        <v>0.72165662391234653</v>
      </c>
      <c r="AY11" s="387">
        <f t="shared" si="7"/>
        <v>0.92618124081892794</v>
      </c>
      <c r="AZ11" s="373"/>
      <c r="BA11" s="384">
        <f t="shared" si="8"/>
        <v>0.73573632506512388</v>
      </c>
      <c r="BB11" s="385">
        <f t="shared" si="8"/>
        <v>0.69544227531261726</v>
      </c>
      <c r="BC11" s="385">
        <f t="shared" si="8"/>
        <v>0.68928847901705514</v>
      </c>
      <c r="BD11" s="387">
        <f t="shared" si="8"/>
        <v>0.91526980121240487</v>
      </c>
      <c r="BE11" s="373"/>
      <c r="BF11" s="384">
        <f t="shared" si="9"/>
        <v>0.76734912772580055</v>
      </c>
      <c r="BG11" s="385">
        <f t="shared" si="9"/>
        <v>0.73137389092151983</v>
      </c>
      <c r="BH11" s="385">
        <f t="shared" si="9"/>
        <v>0.72585825724416253</v>
      </c>
      <c r="BI11" s="387">
        <f t="shared" si="9"/>
        <v>0.92602736901117655</v>
      </c>
      <c r="BK11" s="423">
        <f t="shared" si="27"/>
        <v>44.664431323722127</v>
      </c>
      <c r="BL11" s="419">
        <f t="shared" si="10"/>
        <v>64586.985986494787</v>
      </c>
      <c r="BM11" s="419">
        <f t="shared" si="11"/>
        <v>961580.33333333337</v>
      </c>
      <c r="BN11" s="423">
        <f t="shared" si="12"/>
        <v>0.70529726976587537</v>
      </c>
      <c r="BO11" s="419">
        <f t="shared" si="12"/>
        <v>0.66234876962368372</v>
      </c>
      <c r="BP11" s="419">
        <f t="shared" si="12"/>
        <v>0.65597749454582976</v>
      </c>
      <c r="BQ11" s="424">
        <f t="shared" si="12"/>
        <v>0.90252642825787599</v>
      </c>
      <c r="BR11" s="419"/>
      <c r="BS11" s="423">
        <f t="shared" si="13"/>
        <v>0.7533421665880945</v>
      </c>
      <c r="BT11" s="419">
        <f t="shared" si="13"/>
        <v>0.7163843304901919</v>
      </c>
      <c r="BU11" s="419">
        <f t="shared" si="13"/>
        <v>0.7108321672828205</v>
      </c>
      <c r="BV11" s="424">
        <f t="shared" si="13"/>
        <v>0.92142519434728587</v>
      </c>
      <c r="BW11" s="419"/>
      <c r="BX11" s="423">
        <f t="shared" si="14"/>
        <v>0.72503900894177176</v>
      </c>
      <c r="BY11" s="419">
        <f t="shared" si="14"/>
        <v>0.68447960383417206</v>
      </c>
      <c r="BZ11" s="419">
        <f t="shared" si="14"/>
        <v>0.67831128999227985</v>
      </c>
      <c r="CA11" s="424">
        <f t="shared" si="14"/>
        <v>0.90993718682645586</v>
      </c>
      <c r="CB11" s="419"/>
      <c r="CC11" s="423">
        <f t="shared" si="15"/>
        <v>0.75707905186744162</v>
      </c>
      <c r="CD11" s="419">
        <f t="shared" si="15"/>
        <v>0.72063312375388466</v>
      </c>
      <c r="CE11" s="419">
        <f t="shared" si="15"/>
        <v>0.71506778409855642</v>
      </c>
      <c r="CF11" s="424">
        <f t="shared" si="15"/>
        <v>0.92126297293473103</v>
      </c>
      <c r="CH11" s="449">
        <f t="shared" si="28"/>
        <v>38.903301693755147</v>
      </c>
      <c r="CI11" s="445">
        <f t="shared" si="29"/>
        <v>49957.904536988921</v>
      </c>
      <c r="CJ11" s="445">
        <f t="shared" si="30"/>
        <v>647842.47739676631</v>
      </c>
      <c r="CK11" s="451">
        <f t="shared" si="31"/>
        <v>2369.656214304141</v>
      </c>
      <c r="CL11" s="446">
        <f t="shared" si="16"/>
        <v>0.64609663716449839</v>
      </c>
      <c r="CM11" s="446">
        <f t="shared" si="16"/>
        <v>0.59185525979676967</v>
      </c>
      <c r="CN11" s="446">
        <f t="shared" si="16"/>
        <v>0.58374853508858249</v>
      </c>
      <c r="CO11" s="451">
        <f t="shared" si="16"/>
        <v>0.88640555195278259</v>
      </c>
      <c r="CP11" s="446"/>
      <c r="CQ11" s="449">
        <f t="shared" si="17"/>
        <v>0.7059497598741431</v>
      </c>
      <c r="CR11" s="445">
        <f t="shared" si="17"/>
        <v>0.65998530292318058</v>
      </c>
      <c r="CS11" s="445">
        <f t="shared" si="17"/>
        <v>0.65303594092564465</v>
      </c>
      <c r="CT11" s="451">
        <f t="shared" si="17"/>
        <v>0.90869397760334114</v>
      </c>
      <c r="CU11" s="446"/>
      <c r="CV11" s="449">
        <f t="shared" si="18"/>
        <v>0.67079484484727447</v>
      </c>
      <c r="CW11" s="445">
        <f t="shared" si="18"/>
        <v>0.61989299575350387</v>
      </c>
      <c r="CX11" s="445">
        <f t="shared" si="18"/>
        <v>0.61209716028603189</v>
      </c>
      <c r="CY11" s="451">
        <f t="shared" si="18"/>
        <v>0.89516067848305769</v>
      </c>
      <c r="CZ11" s="446"/>
      <c r="DA11" s="449">
        <f t="shared" si="19"/>
        <v>0.71056905724711295</v>
      </c>
      <c r="DB11" s="445">
        <f t="shared" si="19"/>
        <v>0.66529548061612842</v>
      </c>
      <c r="DC11" s="445">
        <f t="shared" si="19"/>
        <v>0.65833849665566591</v>
      </c>
      <c r="DD11" s="451">
        <f t="shared" si="19"/>
        <v>0.90850320217911229</v>
      </c>
    </row>
    <row r="12" spans="1:108">
      <c r="A12" t="str">
        <f>'Picking Information'!E15</f>
        <v>14LDCZ4-6</v>
      </c>
      <c r="B12">
        <f>'Picking Information'!H15</f>
        <v>206</v>
      </c>
      <c r="C12">
        <f>'Picking Information'!I15</f>
        <v>84</v>
      </c>
      <c r="D12">
        <f>'Picking Information'!J15</f>
        <v>196</v>
      </c>
      <c r="E12">
        <f>'Picking Information'!K15</f>
        <v>38</v>
      </c>
      <c r="F12">
        <f t="shared" si="20"/>
        <v>201</v>
      </c>
      <c r="J12">
        <f>'Picking Information'!O15</f>
        <v>2</v>
      </c>
      <c r="M12" s="365">
        <f t="shared" si="21"/>
        <v>335936.78563366376</v>
      </c>
      <c r="N12" s="366">
        <v>1.6074999999999999</v>
      </c>
      <c r="O12" s="367">
        <f t="shared" si="22"/>
        <v>406.79277823161692</v>
      </c>
      <c r="P12" s="367">
        <f t="shared" si="23"/>
        <v>113.65705887426853</v>
      </c>
      <c r="Q12" s="367">
        <f t="shared" si="24"/>
        <v>1653.7960270261017</v>
      </c>
      <c r="R12" s="367">
        <f t="shared" si="25"/>
        <v>32249.156369986176</v>
      </c>
      <c r="S12" s="367">
        <f t="shared" si="26"/>
        <v>31.250751037907641</v>
      </c>
      <c r="T12" s="352">
        <f t="shared" si="0"/>
        <v>0.5665497680808953</v>
      </c>
      <c r="U12" s="348">
        <f t="shared" si="0"/>
        <v>0.50480023873865321</v>
      </c>
      <c r="V12" s="348">
        <f t="shared" si="0"/>
        <v>0.4957697022155938</v>
      </c>
      <c r="W12" s="348">
        <f t="shared" si="0"/>
        <v>0.85824674822857916</v>
      </c>
      <c r="X12" s="372"/>
      <c r="Y12" s="348">
        <f t="shared" si="1"/>
        <v>0.63696650483701744</v>
      </c>
      <c r="Z12" s="348">
        <f t="shared" si="1"/>
        <v>0.58269693199543049</v>
      </c>
      <c r="AA12" s="348">
        <f t="shared" si="1"/>
        <v>0.57460178198391454</v>
      </c>
      <c r="AB12" s="350">
        <f t="shared" si="1"/>
        <v>0.88605409751411679</v>
      </c>
      <c r="AC12" s="372"/>
      <c r="AD12" s="348">
        <f t="shared" si="2"/>
        <v>0.5953491109763801</v>
      </c>
      <c r="AE12" s="348">
        <f t="shared" si="2"/>
        <v>0.53644390043464729</v>
      </c>
      <c r="AF12" s="348">
        <f t="shared" si="2"/>
        <v>0.5275837232959687</v>
      </c>
      <c r="AG12" s="350">
        <f t="shared" si="2"/>
        <v>0.86916529434887657</v>
      </c>
      <c r="AH12" s="372"/>
      <c r="AI12" s="348">
        <f t="shared" si="2"/>
        <v>0.6424842815456967</v>
      </c>
      <c r="AJ12" s="348">
        <f t="shared" si="2"/>
        <v>0.58890327977990964</v>
      </c>
      <c r="AK12" s="348">
        <f t="shared" si="2"/>
        <v>0.58077580848356891</v>
      </c>
      <c r="AL12" s="350">
        <f t="shared" si="2"/>
        <v>0.88581594339458725</v>
      </c>
      <c r="AN12" s="393">
        <f t="shared" si="3"/>
        <v>42</v>
      </c>
      <c r="AO12" s="509">
        <f t="shared" si="4"/>
        <v>1141604.5048320733</v>
      </c>
      <c r="AP12" s="373">
        <f t="shared" si="5"/>
        <v>52.33064516129032</v>
      </c>
      <c r="AQ12" s="384">
        <f t="shared" si="6"/>
        <v>0.74046821516367467</v>
      </c>
      <c r="AR12" s="385">
        <f t="shared" si="6"/>
        <v>0.70135886661477342</v>
      </c>
      <c r="AS12" s="385">
        <f t="shared" si="6"/>
        <v>0.69553090573423804</v>
      </c>
      <c r="AT12" s="387">
        <f t="shared" si="6"/>
        <v>0.91591707995107974</v>
      </c>
      <c r="AU12" s="373"/>
      <c r="AV12" s="384">
        <f t="shared" si="7"/>
        <v>0.78384519932280905</v>
      </c>
      <c r="AW12" s="385">
        <f t="shared" si="7"/>
        <v>0.75051347711203664</v>
      </c>
      <c r="AX12" s="385">
        <f t="shared" si="7"/>
        <v>0.74548565580634385</v>
      </c>
      <c r="AY12" s="387">
        <f t="shared" si="7"/>
        <v>0.93235791058381867</v>
      </c>
      <c r="AZ12" s="373"/>
      <c r="BA12" s="384">
        <f t="shared" si="8"/>
        <v>0.75834024251518306</v>
      </c>
      <c r="BB12" s="385">
        <f t="shared" si="8"/>
        <v>0.72155014894036229</v>
      </c>
      <c r="BC12" s="385">
        <f t="shared" si="8"/>
        <v>0.71593064578307153</v>
      </c>
      <c r="BD12" s="387">
        <f t="shared" si="8"/>
        <v>0.92237189610081571</v>
      </c>
      <c r="BE12" s="373"/>
      <c r="BF12" s="384">
        <f t="shared" si="9"/>
        <v>0.7872021758997565</v>
      </c>
      <c r="BG12" s="385">
        <f t="shared" si="9"/>
        <v>0.75435744044672648</v>
      </c>
      <c r="BH12" s="385">
        <f t="shared" si="9"/>
        <v>0.74932174279873276</v>
      </c>
      <c r="BI12" s="387">
        <f t="shared" si="9"/>
        <v>0.93221706912598756</v>
      </c>
      <c r="BK12" s="423">
        <f t="shared" si="27"/>
        <v>33.492373652053516</v>
      </c>
      <c r="BL12" s="419">
        <f t="shared" si="10"/>
        <v>43188.339382189835</v>
      </c>
      <c r="BM12" s="419">
        <f t="shared" si="11"/>
        <v>482160</v>
      </c>
      <c r="BN12" s="423">
        <f t="shared" si="12"/>
        <v>0.61174168969784282</v>
      </c>
      <c r="BO12" s="419">
        <f t="shared" si="12"/>
        <v>0.55609644636601308</v>
      </c>
      <c r="BP12" s="419">
        <f t="shared" si="12"/>
        <v>0.54786593607644096</v>
      </c>
      <c r="BQ12" s="424">
        <f t="shared" si="12"/>
        <v>0.87048408810712186</v>
      </c>
      <c r="BR12" s="419"/>
      <c r="BS12" s="423">
        <f t="shared" si="13"/>
        <v>0.67430962877757739</v>
      </c>
      <c r="BT12" s="419">
        <f t="shared" si="13"/>
        <v>0.62615110070082303</v>
      </c>
      <c r="BU12" s="419">
        <f t="shared" si="13"/>
        <v>0.61893294474192584</v>
      </c>
      <c r="BV12" s="424">
        <f t="shared" si="13"/>
        <v>0.89551906231947742</v>
      </c>
      <c r="BW12" s="419"/>
      <c r="BX12" s="423">
        <f t="shared" si="14"/>
        <v>0.63741154573377889</v>
      </c>
      <c r="BY12" s="419">
        <f t="shared" si="14"/>
        <v>0.5847347381649497</v>
      </c>
      <c r="BZ12" s="419">
        <f t="shared" si="14"/>
        <v>0.57674506203312581</v>
      </c>
      <c r="CA12" s="424">
        <f t="shared" si="14"/>
        <v>0.88029647660178401</v>
      </c>
      <c r="CB12" s="419"/>
      <c r="CC12" s="423">
        <f t="shared" si="15"/>
        <v>0.67918952029347557</v>
      </c>
      <c r="CD12" s="419">
        <f t="shared" si="15"/>
        <v>0.63167779190958107</v>
      </c>
      <c r="CE12" s="419">
        <f t="shared" si="15"/>
        <v>0.62443910630516775</v>
      </c>
      <c r="CF12" s="424">
        <f t="shared" si="15"/>
        <v>0.89530400767325158</v>
      </c>
      <c r="CH12" s="449">
        <f t="shared" si="28"/>
        <v>25.323599492354905</v>
      </c>
      <c r="CI12" s="445">
        <f t="shared" si="29"/>
        <v>30404.562714094358</v>
      </c>
      <c r="CJ12" s="445">
        <f t="shared" si="30"/>
        <v>256650.98963730424</v>
      </c>
      <c r="CK12" s="451">
        <f t="shared" si="31"/>
        <v>38498.470007961929</v>
      </c>
      <c r="CL12" s="446">
        <f t="shared" si="16"/>
        <v>0.44777892998139351</v>
      </c>
      <c r="CM12" s="446">
        <f t="shared" si="16"/>
        <v>0.35845520059539959</v>
      </c>
      <c r="CN12" s="446">
        <f t="shared" si="16"/>
        <v>0.34490085280108906</v>
      </c>
      <c r="CO12" s="451">
        <f t="shared" si="16"/>
        <v>0.82551537184014512</v>
      </c>
      <c r="CP12" s="446"/>
      <c r="CQ12" s="449">
        <f t="shared" si="17"/>
        <v>0.54405148679379567</v>
      </c>
      <c r="CR12" s="445">
        <f t="shared" si="17"/>
        <v>0.4703099177288958</v>
      </c>
      <c r="CS12" s="445">
        <f t="shared" si="17"/>
        <v>0.45905200291222564</v>
      </c>
      <c r="CT12" s="451">
        <f t="shared" si="17"/>
        <v>0.85979397826440795</v>
      </c>
      <c r="CU12" s="446"/>
      <c r="CV12" s="449">
        <f t="shared" si="18"/>
        <v>0.48776109642169391</v>
      </c>
      <c r="CW12" s="445">
        <f t="shared" si="18"/>
        <v>0.40490833062205062</v>
      </c>
      <c r="CX12" s="445">
        <f t="shared" si="18"/>
        <v>0.39205565124153346</v>
      </c>
      <c r="CY12" s="451">
        <f t="shared" si="18"/>
        <v>0.83898614410564387</v>
      </c>
      <c r="CZ12" s="446"/>
      <c r="DA12" s="449">
        <f t="shared" si="19"/>
        <v>0.55139952548682003</v>
      </c>
      <c r="DB12" s="445">
        <f t="shared" si="19"/>
        <v>0.47889176904514441</v>
      </c>
      <c r="DC12" s="445">
        <f t="shared" si="19"/>
        <v>0.46764489781891083</v>
      </c>
      <c r="DD12" s="451">
        <f t="shared" si="19"/>
        <v>0.8595007641933371</v>
      </c>
    </row>
    <row r="13" spans="1:108">
      <c r="A13" t="str">
        <f>'Picking Information'!E16</f>
        <v>14LDCZ4-65</v>
      </c>
      <c r="B13">
        <f>'Picking Information'!H16</f>
        <v>201</v>
      </c>
      <c r="C13">
        <f>'Picking Information'!I16</f>
        <v>59</v>
      </c>
      <c r="D13">
        <f>'Picking Information'!J16</f>
        <v>200</v>
      </c>
      <c r="E13">
        <f>'Picking Information'!K16</f>
        <v>61</v>
      </c>
      <c r="F13">
        <f t="shared" si="20"/>
        <v>200.5</v>
      </c>
      <c r="J13">
        <f>'Picking Information'!O16</f>
        <v>2</v>
      </c>
      <c r="M13" s="365">
        <f t="shared" si="21"/>
        <v>377828.61467234464</v>
      </c>
      <c r="N13" s="366">
        <v>1.6074999999999999</v>
      </c>
      <c r="O13" s="367">
        <f t="shared" si="22"/>
        <v>230.53607282039053</v>
      </c>
      <c r="P13" s="367">
        <f t="shared" si="23"/>
        <v>243.22711680781651</v>
      </c>
      <c r="Q13" s="367">
        <f t="shared" si="24"/>
        <v>1647.1878983650306</v>
      </c>
      <c r="R13" s="367">
        <f t="shared" si="25"/>
        <v>30665.870404772777</v>
      </c>
      <c r="S13" s="367">
        <f t="shared" si="26"/>
        <v>36.962454646016518</v>
      </c>
      <c r="T13" s="352">
        <f t="shared" si="0"/>
        <v>0.62747152116423821</v>
      </c>
      <c r="U13" s="348">
        <f t="shared" si="0"/>
        <v>0.57189147545004437</v>
      </c>
      <c r="V13" s="348">
        <f t="shared" si="0"/>
        <v>0.5636602601800651</v>
      </c>
      <c r="W13" s="348">
        <f t="shared" si="0"/>
        <v>0.87996166130241826</v>
      </c>
      <c r="X13" s="372"/>
      <c r="Y13" s="348">
        <f t="shared" si="1"/>
        <v>0.68964241239372415</v>
      </c>
      <c r="Z13" s="348">
        <f t="shared" si="1"/>
        <v>0.64182855326973298</v>
      </c>
      <c r="AA13" s="348">
        <f t="shared" si="1"/>
        <v>0.63463906947585336</v>
      </c>
      <c r="AB13" s="350">
        <f t="shared" si="1"/>
        <v>0.9035636631447086</v>
      </c>
      <c r="AC13" s="372"/>
      <c r="AD13" s="348">
        <f t="shared" si="2"/>
        <v>0.65303357989775723</v>
      </c>
      <c r="AE13" s="348">
        <f t="shared" si="2"/>
        <v>0.60051726603580935</v>
      </c>
      <c r="AF13" s="348">
        <f t="shared" si="2"/>
        <v>0.5925344160478655</v>
      </c>
      <c r="AG13" s="350">
        <f t="shared" si="2"/>
        <v>0.88923383044721693</v>
      </c>
      <c r="AH13" s="372"/>
      <c r="AI13" s="348">
        <f t="shared" si="2"/>
        <v>0.6944699816069646</v>
      </c>
      <c r="AJ13" s="348">
        <f t="shared" si="2"/>
        <v>0.64732974216332317</v>
      </c>
      <c r="AK13" s="348">
        <f t="shared" si="2"/>
        <v>0.6401238224183402</v>
      </c>
      <c r="AL13" s="350">
        <f t="shared" si="2"/>
        <v>0.90336169027284363</v>
      </c>
      <c r="AN13" s="393">
        <f t="shared" si="3"/>
        <v>29.5</v>
      </c>
      <c r="AO13" s="509">
        <f t="shared" si="4"/>
        <v>549528.17236408999</v>
      </c>
      <c r="AP13" s="373">
        <f t="shared" si="5"/>
        <v>38.586767895878523</v>
      </c>
      <c r="AQ13" s="384">
        <f t="shared" si="6"/>
        <v>0.65102382806941295</v>
      </c>
      <c r="AR13" s="385">
        <f t="shared" si="6"/>
        <v>0.5994615130176586</v>
      </c>
      <c r="AS13" s="385">
        <f t="shared" si="6"/>
        <v>0.5918146892616003</v>
      </c>
      <c r="AT13" s="387">
        <f t="shared" si="6"/>
        <v>0.88612301038014007</v>
      </c>
      <c r="AU13" s="373"/>
      <c r="AV13" s="384">
        <f t="shared" si="7"/>
        <v>0.70865338158717084</v>
      </c>
      <c r="AW13" s="385">
        <f t="shared" si="7"/>
        <v>0.66433159685919574</v>
      </c>
      <c r="AX13" s="385">
        <f t="shared" si="7"/>
        <v>0.65766778663619119</v>
      </c>
      <c r="AY13" s="387">
        <f t="shared" si="7"/>
        <v>0.90835636478276616</v>
      </c>
      <c r="AZ13" s="373"/>
      <c r="BA13" s="384">
        <f t="shared" si="8"/>
        <v>0.67471691759591668</v>
      </c>
      <c r="BB13" s="385">
        <f t="shared" si="8"/>
        <v>0.62603030780534397</v>
      </c>
      <c r="BC13" s="385">
        <f t="shared" si="8"/>
        <v>0.61862437004521598</v>
      </c>
      <c r="BD13" s="387">
        <f t="shared" si="8"/>
        <v>0.89484949566576422</v>
      </c>
      <c r="BE13" s="373"/>
      <c r="BF13" s="384">
        <f t="shared" si="9"/>
        <v>0.71313019954834145</v>
      </c>
      <c r="BG13" s="385">
        <f t="shared" si="9"/>
        <v>0.66943037052817744</v>
      </c>
      <c r="BH13" s="385">
        <f t="shared" si="9"/>
        <v>0.66275154236584632</v>
      </c>
      <c r="BI13" s="387">
        <f t="shared" si="9"/>
        <v>0.90816581410241604</v>
      </c>
      <c r="BK13" s="423">
        <f t="shared" si="27"/>
        <v>39.471978860600444</v>
      </c>
      <c r="BL13" s="419">
        <f t="shared" si="10"/>
        <v>43899.50922196154</v>
      </c>
      <c r="BM13" s="419">
        <f t="shared" si="11"/>
        <v>577600.16666666674</v>
      </c>
      <c r="BN13" s="423">
        <f t="shared" si="12"/>
        <v>0.66995386386376599</v>
      </c>
      <c r="BO13" s="419">
        <f t="shared" si="12"/>
        <v>0.62253067539426976</v>
      </c>
      <c r="BP13" s="419">
        <f t="shared" si="12"/>
        <v>0.61551310740320775</v>
      </c>
      <c r="BQ13" s="424">
        <f t="shared" si="12"/>
        <v>0.89004430526302147</v>
      </c>
      <c r="BR13" s="419"/>
      <c r="BS13" s="423">
        <f t="shared" si="13"/>
        <v>0.72323493804120209</v>
      </c>
      <c r="BT13" s="419">
        <f t="shared" si="13"/>
        <v>0.68222829853119449</v>
      </c>
      <c r="BU13" s="419">
        <f t="shared" si="13"/>
        <v>0.67607991527377276</v>
      </c>
      <c r="BV13" s="424">
        <f t="shared" si="13"/>
        <v>0.91130812193877264</v>
      </c>
      <c r="BW13" s="419"/>
      <c r="BX13" s="423">
        <f t="shared" si="14"/>
        <v>0.69181872640135944</v>
      </c>
      <c r="BY13" s="419">
        <f t="shared" si="14"/>
        <v>0.64694201013313624</v>
      </c>
      <c r="BZ13" s="419">
        <f t="shared" si="14"/>
        <v>0.64013259303307857</v>
      </c>
      <c r="CA13" s="424">
        <f t="shared" si="14"/>
        <v>0.89837918353190371</v>
      </c>
      <c r="CB13" s="419"/>
      <c r="CC13" s="423">
        <f t="shared" si="15"/>
        <v>0.72738876385196005</v>
      </c>
      <c r="CD13" s="419">
        <f t="shared" si="15"/>
        <v>0.6869355102621103</v>
      </c>
      <c r="CE13" s="419">
        <f t="shared" si="15"/>
        <v>0.68077008427902985</v>
      </c>
      <c r="CF13" s="424">
        <f t="shared" si="15"/>
        <v>0.91112548293034201</v>
      </c>
      <c r="CH13" s="449">
        <f t="shared" si="28"/>
        <v>36.406368237213336</v>
      </c>
      <c r="CI13" s="445">
        <f t="shared" si="29"/>
        <v>35037.334115027581</v>
      </c>
      <c r="CJ13" s="445">
        <f t="shared" si="30"/>
        <v>425194.02928065707</v>
      </c>
      <c r="CK13" s="451">
        <f t="shared" si="31"/>
        <v>67.8863090219821</v>
      </c>
      <c r="CL13" s="446">
        <f t="shared" si="16"/>
        <v>0.62347978755915701</v>
      </c>
      <c r="CM13" s="446">
        <f t="shared" si="16"/>
        <v>0.56598703996145749</v>
      </c>
      <c r="CN13" s="446">
        <f t="shared" si="16"/>
        <v>0.55739781620172857</v>
      </c>
      <c r="CO13" s="451">
        <f t="shared" si="16"/>
        <v>0.87881586387572819</v>
      </c>
      <c r="CP13" s="446"/>
      <c r="CQ13" s="449">
        <f t="shared" si="17"/>
        <v>0.68697212654809325</v>
      </c>
      <c r="CR13" s="445">
        <f t="shared" si="17"/>
        <v>0.63820783701359551</v>
      </c>
      <c r="CS13" s="445">
        <f t="shared" si="17"/>
        <v>0.63083811172236959</v>
      </c>
      <c r="CT13" s="451">
        <f t="shared" si="17"/>
        <v>0.90256381385594853</v>
      </c>
      <c r="CU13" s="446"/>
      <c r="CV13" s="449">
        <f t="shared" si="18"/>
        <v>0.64967273525633729</v>
      </c>
      <c r="CW13" s="445">
        <f t="shared" si="18"/>
        <v>0.5957002797541745</v>
      </c>
      <c r="CX13" s="445">
        <f t="shared" si="18"/>
        <v>0.587437498574364</v>
      </c>
      <c r="CY13" s="451">
        <f t="shared" si="18"/>
        <v>0.88814271210537077</v>
      </c>
      <c r="CZ13" s="446"/>
      <c r="DA13" s="449">
        <f t="shared" si="19"/>
        <v>0.69187475809866428</v>
      </c>
      <c r="DB13" s="445">
        <f t="shared" si="19"/>
        <v>0.64383972854947924</v>
      </c>
      <c r="DC13" s="445">
        <f t="shared" si="19"/>
        <v>0.63646134907614593</v>
      </c>
      <c r="DD13" s="451">
        <f t="shared" si="19"/>
        <v>0.90236048847913508</v>
      </c>
    </row>
    <row r="14" spans="1:108">
      <c r="A14" t="str">
        <f>'Picking Information'!E17</f>
        <v>14LDCZ4-68</v>
      </c>
      <c r="B14">
        <f>'Picking Information'!H17</f>
        <v>225</v>
      </c>
      <c r="C14">
        <f>'Picking Information'!I17</f>
        <v>128</v>
      </c>
      <c r="D14">
        <f>'Picking Information'!J17</f>
        <v>243</v>
      </c>
      <c r="E14">
        <f>'Picking Information'!K17</f>
        <v>69</v>
      </c>
      <c r="F14">
        <f t="shared" si="20"/>
        <v>234</v>
      </c>
      <c r="J14">
        <f>'Picking Information'!O17</f>
        <v>2</v>
      </c>
      <c r="M14" s="365">
        <f t="shared" si="21"/>
        <v>1082115.306343697</v>
      </c>
      <c r="N14" s="366">
        <v>1.6074999999999999</v>
      </c>
      <c r="O14" s="367">
        <f t="shared" si="22"/>
        <v>800.63451456367898</v>
      </c>
      <c r="P14" s="367">
        <f t="shared" si="23"/>
        <v>296.51331165213873</v>
      </c>
      <c r="Q14" s="367">
        <f t="shared" si="24"/>
        <v>2111.585994306065</v>
      </c>
      <c r="R14" s="367">
        <f t="shared" si="25"/>
        <v>61410.499832830683</v>
      </c>
      <c r="S14" s="367">
        <f t="shared" si="26"/>
        <v>52.863043418766658</v>
      </c>
      <c r="T14" s="352">
        <f t="shared" si="0"/>
        <v>0.73628399450806092</v>
      </c>
      <c r="U14" s="348">
        <f t="shared" si="0"/>
        <v>0.6956182263828572</v>
      </c>
      <c r="V14" s="348">
        <f t="shared" si="0"/>
        <v>0.68954405832436438</v>
      </c>
      <c r="W14" s="348">
        <f t="shared" si="0"/>
        <v>0.91596628734465924</v>
      </c>
      <c r="X14" s="372"/>
      <c r="Y14" s="348">
        <f t="shared" si="1"/>
        <v>0.78116400045997714</v>
      </c>
      <c r="Z14" s="348">
        <f t="shared" si="1"/>
        <v>0.74669964373665976</v>
      </c>
      <c r="AA14" s="348">
        <f t="shared" si="1"/>
        <v>0.74148803686584741</v>
      </c>
      <c r="AB14" s="350">
        <f t="shared" si="1"/>
        <v>0.93251809092615212</v>
      </c>
      <c r="AC14" s="372"/>
      <c r="AD14" s="348">
        <f t="shared" si="2"/>
        <v>0.7548059733334771</v>
      </c>
      <c r="AE14" s="348">
        <f t="shared" si="2"/>
        <v>0.71663479077900605</v>
      </c>
      <c r="AF14" s="348">
        <f t="shared" si="2"/>
        <v>0.71079007708830122</v>
      </c>
      <c r="AG14" s="350">
        <f t="shared" si="2"/>
        <v>0.92247133373687407</v>
      </c>
      <c r="AH14" s="372"/>
      <c r="AI14" s="348">
        <f t="shared" si="2"/>
        <v>0.78462636257407048</v>
      </c>
      <c r="AJ14" s="348">
        <f t="shared" si="2"/>
        <v>0.75068191529778416</v>
      </c>
      <c r="AK14" s="348">
        <f t="shared" si="2"/>
        <v>0.74546464044280258</v>
      </c>
      <c r="AL14" s="350">
        <f t="shared" si="2"/>
        <v>0.93237653756139538</v>
      </c>
      <c r="AN14" s="393">
        <f t="shared" si="3"/>
        <v>64</v>
      </c>
      <c r="AO14" s="509">
        <f t="shared" si="4"/>
        <v>2895291.7895483533</v>
      </c>
      <c r="AP14" s="373">
        <f t="shared" si="5"/>
        <v>74.740484429065745</v>
      </c>
      <c r="AQ14" s="384">
        <f t="shared" si="6"/>
        <v>0.81684918295137987</v>
      </c>
      <c r="AR14" s="385">
        <f t="shared" si="6"/>
        <v>0.78885091857482914</v>
      </c>
      <c r="AS14" s="385">
        <f t="shared" si="6"/>
        <v>0.78466562379288674</v>
      </c>
      <c r="AT14" s="387">
        <f t="shared" si="6"/>
        <v>0.94102446179671562</v>
      </c>
      <c r="AU14" s="373"/>
      <c r="AV14" s="384">
        <f t="shared" si="7"/>
        <v>0.84774275154097134</v>
      </c>
      <c r="AW14" s="385">
        <f t="shared" si="7"/>
        <v>0.8240175540594451</v>
      </c>
      <c r="AX14" s="385">
        <f t="shared" si="7"/>
        <v>0.82043077463309777</v>
      </c>
      <c r="AY14" s="387">
        <f t="shared" si="7"/>
        <v>0.95257490179463711</v>
      </c>
      <c r="AZ14" s="373"/>
      <c r="BA14" s="384">
        <f t="shared" si="8"/>
        <v>0.82959673625532537</v>
      </c>
      <c r="BB14" s="385">
        <f t="shared" si="8"/>
        <v>0.80332424974846839</v>
      </c>
      <c r="BC14" s="385">
        <f t="shared" si="8"/>
        <v>0.79930020739330787</v>
      </c>
      <c r="BD14" s="387">
        <f t="shared" si="8"/>
        <v>0.94556053957311847</v>
      </c>
      <c r="BE14" s="373"/>
      <c r="BF14" s="384">
        <f t="shared" si="9"/>
        <v>0.85012736451942439</v>
      </c>
      <c r="BG14" s="385">
        <f t="shared" si="9"/>
        <v>0.82675831141927081</v>
      </c>
      <c r="BH14" s="385">
        <f t="shared" si="9"/>
        <v>0.82316758585258887</v>
      </c>
      <c r="BI14" s="387">
        <f t="shared" si="9"/>
        <v>0.95247599867944222</v>
      </c>
      <c r="BK14" s="423">
        <f t="shared" si="27"/>
        <v>54.0704615610519</v>
      </c>
      <c r="BL14" s="419">
        <f t="shared" si="10"/>
        <v>78367.668365758349</v>
      </c>
      <c r="BM14" s="419">
        <f t="shared" si="11"/>
        <v>1412458.6666666667</v>
      </c>
      <c r="BN14" s="423">
        <f t="shared" si="12"/>
        <v>0.75272959831259389</v>
      </c>
      <c r="BO14" s="419">
        <f t="shared" si="12"/>
        <v>0.71593667116416027</v>
      </c>
      <c r="BP14" s="419">
        <f t="shared" si="12"/>
        <v>0.7104589474955213</v>
      </c>
      <c r="BQ14" s="424">
        <f t="shared" si="12"/>
        <v>0.91910177854330544</v>
      </c>
      <c r="BR14" s="419"/>
      <c r="BS14" s="423">
        <f t="shared" si="13"/>
        <v>0.79363039354306741</v>
      </c>
      <c r="BT14" s="419">
        <f t="shared" si="13"/>
        <v>0.76219151049124867</v>
      </c>
      <c r="BU14" s="419">
        <f t="shared" si="13"/>
        <v>0.75745498796905975</v>
      </c>
      <c r="BV14" s="424">
        <f t="shared" si="13"/>
        <v>0.93484846225839691</v>
      </c>
      <c r="BW14" s="419"/>
      <c r="BX14" s="423">
        <f t="shared" si="14"/>
        <v>0.76956764635690955</v>
      </c>
      <c r="BY14" s="419">
        <f t="shared" si="14"/>
        <v>0.73492388700529043</v>
      </c>
      <c r="BZ14" s="419">
        <f t="shared" si="14"/>
        <v>0.7296379007806012</v>
      </c>
      <c r="CA14" s="424">
        <f t="shared" si="14"/>
        <v>0.92528019239036674</v>
      </c>
      <c r="CB14" s="419"/>
      <c r="CC14" s="423">
        <f t="shared" si="15"/>
        <v>0.79680078408226795</v>
      </c>
      <c r="CD14" s="419">
        <f t="shared" si="15"/>
        <v>0.7658137150608485</v>
      </c>
      <c r="CE14" s="419">
        <f t="shared" si="15"/>
        <v>0.76106869640429187</v>
      </c>
      <c r="CF14" s="424">
        <f t="shared" si="15"/>
        <v>0.93471342805313029</v>
      </c>
      <c r="CH14" s="449">
        <f t="shared" si="28"/>
        <v>46.543233097544004</v>
      </c>
      <c r="CI14" s="445">
        <f t="shared" si="29"/>
        <v>56693.631961956111</v>
      </c>
      <c r="CJ14" s="445">
        <f t="shared" si="30"/>
        <v>879568.30918389815</v>
      </c>
      <c r="CK14" s="451">
        <f t="shared" si="31"/>
        <v>91750.305317881401</v>
      </c>
      <c r="CL14" s="446">
        <f t="shared" si="16"/>
        <v>0.69624884373096618</v>
      </c>
      <c r="CM14" s="446">
        <f t="shared" si="16"/>
        <v>0.64509358251478288</v>
      </c>
      <c r="CN14" s="446">
        <f t="shared" si="16"/>
        <v>0.63720795245131756</v>
      </c>
      <c r="CO14" s="451">
        <f t="shared" si="16"/>
        <v>0.90494744930535431</v>
      </c>
      <c r="CP14" s="446"/>
      <c r="CQ14" s="449">
        <f t="shared" si="17"/>
        <v>0.75024237377176495</v>
      </c>
      <c r="CR14" s="445">
        <f t="shared" si="17"/>
        <v>0.7089716083458476</v>
      </c>
      <c r="CS14" s="445">
        <f t="shared" si="17"/>
        <v>0.70262212004906821</v>
      </c>
      <c r="CT14" s="451">
        <f t="shared" si="17"/>
        <v>0.92364483682748955</v>
      </c>
      <c r="CU14" s="446"/>
      <c r="CV14" s="449">
        <f t="shared" si="18"/>
        <v>0.71878604663402867</v>
      </c>
      <c r="CW14" s="445">
        <f t="shared" si="18"/>
        <v>0.67185586856474566</v>
      </c>
      <c r="CX14" s="445">
        <f t="shared" si="18"/>
        <v>0.66448894553248328</v>
      </c>
      <c r="CY14" s="451">
        <f t="shared" si="18"/>
        <v>0.91229698239114898</v>
      </c>
      <c r="CZ14" s="446"/>
      <c r="DA14" s="449">
        <f t="shared" si="19"/>
        <v>0.75432900881427001</v>
      </c>
      <c r="DB14" s="445">
        <f t="shared" si="19"/>
        <v>0.71380210871166316</v>
      </c>
      <c r="DC14" s="445">
        <f t="shared" si="19"/>
        <v>0.7074698589417957</v>
      </c>
      <c r="DD14" s="451">
        <f t="shared" si="19"/>
        <v>0.92348496534566571</v>
      </c>
    </row>
    <row r="15" spans="1:108">
      <c r="A15" t="str">
        <f>'Picking Information'!E18</f>
        <v>15LDC02-155</v>
      </c>
      <c r="B15">
        <f>'Picking Information'!H18</f>
        <v>162</v>
      </c>
      <c r="C15">
        <f>'Picking Information'!I18</f>
        <v>122</v>
      </c>
      <c r="D15">
        <f>'Picking Information'!J18</f>
        <v>156</v>
      </c>
      <c r="E15">
        <f>'Picking Information'!K18</f>
        <v>114</v>
      </c>
      <c r="F15">
        <f t="shared" si="20"/>
        <v>159</v>
      </c>
      <c r="J15">
        <f>'Picking Information'!O18</f>
        <v>2</v>
      </c>
      <c r="M15" s="365">
        <f t="shared" si="21"/>
        <v>1157871.6715923613</v>
      </c>
      <c r="N15" s="366">
        <v>1.6074999999999999</v>
      </c>
      <c r="O15" s="367">
        <f t="shared" si="22"/>
        <v>741.16979096939804</v>
      </c>
      <c r="P15" s="367">
        <f t="shared" si="23"/>
        <v>664.61299779140757</v>
      </c>
      <c r="Q15" s="367">
        <f t="shared" si="24"/>
        <v>1134.5931554626875</v>
      </c>
      <c r="R15" s="367">
        <f t="shared" si="25"/>
        <v>54168.831712858417</v>
      </c>
      <c r="S15" s="367">
        <f t="shared" si="26"/>
        <v>64.125714085735552</v>
      </c>
      <c r="T15" s="352">
        <f t="shared" si="0"/>
        <v>0.78158998887855025</v>
      </c>
      <c r="U15" s="348">
        <f t="shared" si="0"/>
        <v>0.74750339062151294</v>
      </c>
      <c r="V15" s="348">
        <f t="shared" si="0"/>
        <v>0.74239651209076063</v>
      </c>
      <c r="W15" s="348">
        <f t="shared" si="0"/>
        <v>0.93069378905992217</v>
      </c>
      <c r="X15" s="372"/>
      <c r="Y15" s="348">
        <f t="shared" si="1"/>
        <v>0.81902759093261257</v>
      </c>
      <c r="Z15" s="348">
        <f t="shared" si="1"/>
        <v>0.79029402000645377</v>
      </c>
      <c r="AA15" s="348">
        <f t="shared" si="1"/>
        <v>0.78594009998272152</v>
      </c>
      <c r="AB15" s="350">
        <f t="shared" si="1"/>
        <v>0.94435383172528053</v>
      </c>
      <c r="AC15" s="372"/>
      <c r="AD15" s="348">
        <f t="shared" si="2"/>
        <v>0.79706141737025948</v>
      </c>
      <c r="AE15" s="348">
        <f t="shared" si="2"/>
        <v>0.76514129783386842</v>
      </c>
      <c r="AF15" s="348">
        <f t="shared" si="2"/>
        <v>0.76024099457069094</v>
      </c>
      <c r="AG15" s="350">
        <f t="shared" si="2"/>
        <v>0.93606314515441991</v>
      </c>
      <c r="AH15" s="372"/>
      <c r="AI15" s="348">
        <f t="shared" si="2"/>
        <v>0.8219089673828992</v>
      </c>
      <c r="AJ15" s="348">
        <f t="shared" si="2"/>
        <v>0.79361926236012204</v>
      </c>
      <c r="AK15" s="348">
        <f t="shared" si="2"/>
        <v>0.78926248836605528</v>
      </c>
      <c r="AL15" s="350">
        <f t="shared" si="2"/>
        <v>0.94423703644537227</v>
      </c>
      <c r="AN15" s="393">
        <f t="shared" si="3"/>
        <v>61</v>
      </c>
      <c r="AO15" s="509">
        <f t="shared" si="4"/>
        <v>1893758.3347692345</v>
      </c>
      <c r="AP15" s="373">
        <f t="shared" si="5"/>
        <v>66.470852017937219</v>
      </c>
      <c r="AQ15" s="384">
        <f t="shared" si="6"/>
        <v>0.79581035558888957</v>
      </c>
      <c r="AR15" s="385">
        <f t="shared" si="6"/>
        <v>0.76493088395018205</v>
      </c>
      <c r="AS15" s="385">
        <f t="shared" si="6"/>
        <v>0.76032327177751013</v>
      </c>
      <c r="AT15" s="387">
        <f t="shared" si="6"/>
        <v>0.93386013909468302</v>
      </c>
      <c r="AU15" s="373"/>
      <c r="AV15" s="384">
        <f t="shared" si="7"/>
        <v>0.82999292532616065</v>
      </c>
      <c r="AW15" s="385">
        <f t="shared" si="7"/>
        <v>0.80373178651955812</v>
      </c>
      <c r="AX15" s="385">
        <f t="shared" si="7"/>
        <v>0.79976743213197066</v>
      </c>
      <c r="AY15" s="387">
        <f t="shared" si="7"/>
        <v>0.94678605372765334</v>
      </c>
      <c r="AZ15" s="373"/>
      <c r="BA15" s="384">
        <f t="shared" si="8"/>
        <v>0.80990133838070977</v>
      </c>
      <c r="BB15" s="385">
        <f t="shared" si="8"/>
        <v>0.7808815517391875</v>
      </c>
      <c r="BC15" s="385">
        <f t="shared" si="8"/>
        <v>0.77644414978641096</v>
      </c>
      <c r="BD15" s="387">
        <f t="shared" si="8"/>
        <v>0.93893475365581991</v>
      </c>
      <c r="BE15" s="373"/>
      <c r="BF15" s="384">
        <f t="shared" si="9"/>
        <v>0.83263606828270986</v>
      </c>
      <c r="BG15" s="385">
        <f t="shared" si="9"/>
        <v>0.80676209753289285</v>
      </c>
      <c r="BH15" s="385">
        <f t="shared" si="9"/>
        <v>0.80279220393149331</v>
      </c>
      <c r="BI15" s="387">
        <f t="shared" si="9"/>
        <v>0.94667531464511434</v>
      </c>
      <c r="BK15" s="423">
        <f t="shared" si="27"/>
        <v>57.04442727482553</v>
      </c>
      <c r="BL15" s="419">
        <f t="shared" si="10"/>
        <v>58689.764450970019</v>
      </c>
      <c r="BM15" s="419">
        <f t="shared" si="11"/>
        <v>1115974.6666666667</v>
      </c>
      <c r="BN15" s="423">
        <f t="shared" si="12"/>
        <v>0.76670853944832784</v>
      </c>
      <c r="BO15" s="419">
        <f t="shared" si="12"/>
        <v>0.73220706168373528</v>
      </c>
      <c r="BP15" s="419">
        <f t="shared" si="12"/>
        <v>0.72707585279208797</v>
      </c>
      <c r="BQ15" s="424">
        <f t="shared" si="12"/>
        <v>0.92342744618115236</v>
      </c>
      <c r="BR15" s="419"/>
      <c r="BS15" s="423">
        <f t="shared" si="13"/>
        <v>0.80513265386790489</v>
      </c>
      <c r="BT15" s="419">
        <f t="shared" si="13"/>
        <v>0.77559104340713225</v>
      </c>
      <c r="BU15" s="419">
        <f t="shared" si="13"/>
        <v>0.77114407128415907</v>
      </c>
      <c r="BV15" s="424">
        <f t="shared" si="13"/>
        <v>0.93831473935308896</v>
      </c>
      <c r="BW15" s="419"/>
      <c r="BX15" s="423">
        <f t="shared" si="14"/>
        <v>0.78251822338037502</v>
      </c>
      <c r="BY15" s="419">
        <f t="shared" si="14"/>
        <v>0.75000402650998987</v>
      </c>
      <c r="BZ15" s="419">
        <f t="shared" si="14"/>
        <v>0.74504772630105109</v>
      </c>
      <c r="CA15" s="424">
        <f t="shared" si="14"/>
        <v>0.92926763232689591</v>
      </c>
      <c r="CB15" s="419"/>
      <c r="CC15" s="423">
        <f t="shared" si="15"/>
        <v>0.80811404897703643</v>
      </c>
      <c r="CD15" s="419">
        <f t="shared" si="15"/>
        <v>0.7789924821318378</v>
      </c>
      <c r="CE15" s="419">
        <f t="shared" si="15"/>
        <v>0.77453677926341413</v>
      </c>
      <c r="CF15" s="424">
        <f t="shared" si="15"/>
        <v>0.93818703801818815</v>
      </c>
      <c r="CH15" s="449">
        <f t="shared" si="28"/>
        <v>54.4597237305723</v>
      </c>
      <c r="CI15" s="445">
        <f t="shared" si="29"/>
        <v>46765.044236339891</v>
      </c>
      <c r="CJ15" s="445">
        <f t="shared" si="30"/>
        <v>848937.12978635437</v>
      </c>
      <c r="CK15" s="451">
        <f t="shared" si="31"/>
        <v>3638.9183075264541</v>
      </c>
      <c r="CL15" s="446">
        <f t="shared" si="16"/>
        <v>0.75012008617558523</v>
      </c>
      <c r="CM15" s="446">
        <f t="shared" si="16"/>
        <v>0.71212485124901703</v>
      </c>
      <c r="CN15" s="446">
        <f t="shared" si="16"/>
        <v>0.70644832603831698</v>
      </c>
      <c r="CO15" s="451">
        <f t="shared" si="16"/>
        <v>0.919232868550513</v>
      </c>
      <c r="CP15" s="446"/>
      <c r="CQ15" s="449">
        <f t="shared" si="17"/>
        <v>0.79209352775802211</v>
      </c>
      <c r="CR15" s="445">
        <f t="shared" si="17"/>
        <v>0.75985445009945785</v>
      </c>
      <c r="CS15" s="445">
        <f t="shared" si="17"/>
        <v>0.75498339302873263</v>
      </c>
      <c r="CT15" s="451">
        <f t="shared" si="17"/>
        <v>0.93502530677148366</v>
      </c>
      <c r="CU15" s="446"/>
      <c r="CV15" s="449">
        <f t="shared" si="18"/>
        <v>0.76743274667667716</v>
      </c>
      <c r="CW15" s="445">
        <f t="shared" si="18"/>
        <v>0.73176118287299929</v>
      </c>
      <c r="CX15" s="445">
        <f t="shared" si="18"/>
        <v>0.72630067479640892</v>
      </c>
      <c r="CY15" s="451">
        <f t="shared" si="18"/>
        <v>0.925433422614656</v>
      </c>
      <c r="CZ15" s="446"/>
      <c r="DA15" s="449">
        <f t="shared" si="19"/>
        <v>0.79533577831041857</v>
      </c>
      <c r="DB15" s="445">
        <f t="shared" si="19"/>
        <v>0.76357704505675816</v>
      </c>
      <c r="DC15" s="445">
        <f t="shared" si="19"/>
        <v>0.75870007869180733</v>
      </c>
      <c r="DD15" s="451">
        <f t="shared" si="19"/>
        <v>0.93489002916370556</v>
      </c>
    </row>
    <row r="16" spans="1:108">
      <c r="A16" t="str">
        <f>'Picking Information'!E19</f>
        <v>15LDC02-88</v>
      </c>
      <c r="B16">
        <f>'Picking Information'!H19</f>
        <v>216</v>
      </c>
      <c r="C16">
        <f>'Picking Information'!I19</f>
        <v>87</v>
      </c>
      <c r="D16">
        <f>'Picking Information'!J19</f>
        <v>217</v>
      </c>
      <c r="E16">
        <f>'Picking Information'!K19</f>
        <v>81</v>
      </c>
      <c r="F16">
        <f t="shared" si="20"/>
        <v>216.5</v>
      </c>
      <c r="J16">
        <f>'Picking Information'!O19</f>
        <v>2</v>
      </c>
      <c r="M16" s="365">
        <f t="shared" si="21"/>
        <v>798841.8237603223</v>
      </c>
      <c r="N16" s="366">
        <v>1.6074999999999999</v>
      </c>
      <c r="O16" s="367">
        <f t="shared" si="22"/>
        <v>430.39922491036293</v>
      </c>
      <c r="P16" s="367">
        <f t="shared" si="23"/>
        <v>383.69306511987406</v>
      </c>
      <c r="Q16" s="367">
        <f t="shared" si="24"/>
        <v>1863.5577569924453</v>
      </c>
      <c r="R16" s="367">
        <f t="shared" si="25"/>
        <v>47361.671194136594</v>
      </c>
      <c r="S16" s="367">
        <f t="shared" si="26"/>
        <v>50.600525928604867</v>
      </c>
      <c r="T16" s="352">
        <f t="shared" si="0"/>
        <v>0.7245796552504894</v>
      </c>
      <c r="U16" s="348">
        <f t="shared" si="0"/>
        <v>0.68214417316705345</v>
      </c>
      <c r="V16" s="348">
        <f t="shared" si="0"/>
        <v>0.6758069975038945</v>
      </c>
      <c r="W16" s="348">
        <f t="shared" si="0"/>
        <v>0.91221159576896893</v>
      </c>
      <c r="X16" s="372"/>
      <c r="Y16" s="348">
        <f t="shared" si="1"/>
        <v>0.77142842629395725</v>
      </c>
      <c r="Z16" s="348">
        <f t="shared" si="1"/>
        <v>0.73545086517237424</v>
      </c>
      <c r="AA16" s="348">
        <f t="shared" si="1"/>
        <v>0.73001120413539811</v>
      </c>
      <c r="AB16" s="350">
        <f t="shared" si="1"/>
        <v>0.9295021651258597</v>
      </c>
      <c r="AC16" s="372"/>
      <c r="AD16" s="348">
        <f t="shared" si="2"/>
        <v>0.74391233759951081</v>
      </c>
      <c r="AE16" s="348">
        <f t="shared" si="2"/>
        <v>0.70407348898020616</v>
      </c>
      <c r="AF16" s="348">
        <f t="shared" si="2"/>
        <v>0.69797452425470496</v>
      </c>
      <c r="AG16" s="350">
        <f t="shared" si="2"/>
        <v>0.91900691606909513</v>
      </c>
      <c r="AH16" s="372"/>
      <c r="AI16" s="348">
        <f t="shared" si="2"/>
        <v>0.77504326185551553</v>
      </c>
      <c r="AJ16" s="348">
        <f t="shared" si="2"/>
        <v>0.73960753951656877</v>
      </c>
      <c r="AK16" s="348">
        <f t="shared" si="2"/>
        <v>0.7341618001571234</v>
      </c>
      <c r="AL16" s="350">
        <f t="shared" si="2"/>
        <v>0.92935429137309766</v>
      </c>
      <c r="AN16" s="393">
        <f t="shared" si="3"/>
        <v>43.5</v>
      </c>
      <c r="AO16" s="509">
        <f t="shared" si="4"/>
        <v>1284050.5989311417</v>
      </c>
      <c r="AP16" s="373">
        <f t="shared" si="5"/>
        <v>54.312138728323703</v>
      </c>
      <c r="AQ16" s="384">
        <f t="shared" si="6"/>
        <v>0.74947910525445349</v>
      </c>
      <c r="AR16" s="385">
        <f t="shared" si="6"/>
        <v>0.711620901778934</v>
      </c>
      <c r="AS16" s="385">
        <f t="shared" si="6"/>
        <v>0.70597622610331057</v>
      </c>
      <c r="AT16" s="387">
        <f t="shared" si="6"/>
        <v>0.91894515581849312</v>
      </c>
      <c r="AU16" s="373"/>
      <c r="AV16" s="384">
        <f t="shared" si="7"/>
        <v>0.79142878372385284</v>
      </c>
      <c r="AW16" s="385">
        <f t="shared" si="7"/>
        <v>0.75919736578801966</v>
      </c>
      <c r="AX16" s="385">
        <f t="shared" si="7"/>
        <v>0.75433349036822173</v>
      </c>
      <c r="AY16" s="387">
        <f t="shared" si="7"/>
        <v>0.93480058559161572</v>
      </c>
      <c r="AZ16" s="373"/>
      <c r="BA16" s="384">
        <f t="shared" si="8"/>
        <v>0.76676783519987979</v>
      </c>
      <c r="BB16" s="385">
        <f t="shared" si="8"/>
        <v>0.73117073488560413</v>
      </c>
      <c r="BC16" s="385">
        <f t="shared" si="8"/>
        <v>0.72573074084468892</v>
      </c>
      <c r="BD16" s="387">
        <f t="shared" si="8"/>
        <v>0.92517055754519495</v>
      </c>
      <c r="BE16" s="373"/>
      <c r="BF16" s="384">
        <f t="shared" si="9"/>
        <v>0.79467370099498413</v>
      </c>
      <c r="BG16" s="385">
        <f t="shared" si="9"/>
        <v>0.7629156177175539</v>
      </c>
      <c r="BH16" s="385">
        <f t="shared" si="9"/>
        <v>0.7580445408677241</v>
      </c>
      <c r="BI16" s="387">
        <f t="shared" si="9"/>
        <v>0.9346647737882352</v>
      </c>
      <c r="BK16" s="423">
        <f t="shared" si="27"/>
        <v>52.621616035675608</v>
      </c>
      <c r="BL16" s="419">
        <f t="shared" si="10"/>
        <v>64451.925948086398</v>
      </c>
      <c r="BM16" s="419">
        <f t="shared" si="11"/>
        <v>1130521.5</v>
      </c>
      <c r="BN16" s="423">
        <f t="shared" si="12"/>
        <v>0.74743415262922164</v>
      </c>
      <c r="BO16" s="419">
        <f t="shared" si="12"/>
        <v>0.71014733597102031</v>
      </c>
      <c r="BP16" s="419">
        <f t="shared" si="12"/>
        <v>0.70460354248717183</v>
      </c>
      <c r="BQ16" s="424">
        <f t="shared" si="12"/>
        <v>0.91702473075647406</v>
      </c>
      <c r="BR16" s="419"/>
      <c r="BS16" s="423">
        <f t="shared" si="13"/>
        <v>0.78898217359191791</v>
      </c>
      <c r="BT16" s="419">
        <f t="shared" si="13"/>
        <v>0.75703681184935445</v>
      </c>
      <c r="BU16" s="419">
        <f t="shared" si="13"/>
        <v>0.75222914517105954</v>
      </c>
      <c r="BV16" s="424">
        <f t="shared" si="13"/>
        <v>0.93315149809040865</v>
      </c>
      <c r="BW16" s="419"/>
      <c r="BX16" s="423">
        <f t="shared" si="14"/>
        <v>0.76452646263481827</v>
      </c>
      <c r="BY16" s="419">
        <f t="shared" si="14"/>
        <v>0.72937866973115983</v>
      </c>
      <c r="BZ16" s="419">
        <f t="shared" si="14"/>
        <v>0.72402239026316828</v>
      </c>
      <c r="CA16" s="424">
        <f t="shared" si="14"/>
        <v>0.92335083618656877</v>
      </c>
      <c r="CB16" s="419"/>
      <c r="CC16" s="423">
        <f t="shared" si="15"/>
        <v>0.79220688105708259</v>
      </c>
      <c r="CD16" s="419">
        <f t="shared" si="15"/>
        <v>0.76071434758553824</v>
      </c>
      <c r="CE16" s="419">
        <f t="shared" si="15"/>
        <v>0.75589700853994701</v>
      </c>
      <c r="CF16" s="424">
        <f t="shared" si="15"/>
        <v>0.93301315340020685</v>
      </c>
      <c r="CH16" s="449">
        <f t="shared" si="28"/>
        <v>47.731380007634257</v>
      </c>
      <c r="CI16" s="445">
        <f t="shared" si="29"/>
        <v>50798.232643457137</v>
      </c>
      <c r="CJ16" s="445">
        <f t="shared" si="30"/>
        <v>808223.24867368792</v>
      </c>
      <c r="CK16" s="451">
        <f t="shared" si="31"/>
        <v>1381.52664957612</v>
      </c>
      <c r="CL16" s="446">
        <f t="shared" si="16"/>
        <v>0.71191682303916937</v>
      </c>
      <c r="CM16" s="446">
        <f t="shared" si="16"/>
        <v>0.66765095691828125</v>
      </c>
      <c r="CN16" s="446">
        <f t="shared" si="16"/>
        <v>0.66102853525467287</v>
      </c>
      <c r="CO16" s="451">
        <f t="shared" si="16"/>
        <v>0.90751536536748723</v>
      </c>
      <c r="CP16" s="446"/>
      <c r="CQ16" s="449">
        <f t="shared" si="17"/>
        <v>0.76068919059285633</v>
      </c>
      <c r="CR16" s="445">
        <f t="shared" si="17"/>
        <v>0.72324025791496738</v>
      </c>
      <c r="CS16" s="445">
        <f t="shared" si="17"/>
        <v>0.7175749429273226</v>
      </c>
      <c r="CT16" s="451">
        <f t="shared" si="17"/>
        <v>0.92564993519299554</v>
      </c>
      <c r="CU16" s="446"/>
      <c r="CV16" s="449">
        <f t="shared" si="18"/>
        <v>0.73205058919846755</v>
      </c>
      <c r="CW16" s="445">
        <f t="shared" si="18"/>
        <v>0.69054136708556324</v>
      </c>
      <c r="CX16" s="445">
        <f t="shared" si="18"/>
        <v>0.68417878939503618</v>
      </c>
      <c r="CY16" s="451">
        <f t="shared" si="18"/>
        <v>0.91463837744016607</v>
      </c>
      <c r="CZ16" s="446"/>
      <c r="DA16" s="449">
        <f t="shared" si="19"/>
        <v>0.76445078773772279</v>
      </c>
      <c r="DB16" s="445">
        <f t="shared" si="19"/>
        <v>0.72756860904379095</v>
      </c>
      <c r="DC16" s="445">
        <f t="shared" si="19"/>
        <v>0.72189782420429549</v>
      </c>
      <c r="DD16" s="451">
        <f t="shared" si="19"/>
        <v>0.92549469759055703</v>
      </c>
    </row>
    <row r="17" spans="1:108">
      <c r="A17" t="str">
        <f>'Picking Information'!E20</f>
        <v>22-1</v>
      </c>
      <c r="B17">
        <f>'Picking Information'!H20</f>
        <v>338.89310083396515</v>
      </c>
      <c r="C17">
        <f>'Picking Information'!I20</f>
        <v>255.87566338134951</v>
      </c>
      <c r="D17">
        <f>'Picking Information'!J20</f>
        <v>338.13495072024261</v>
      </c>
      <c r="E17">
        <f>'Picking Information'!K20</f>
        <v>239.19636087945412</v>
      </c>
      <c r="F17">
        <f t="shared" si="20"/>
        <v>338.51402577710388</v>
      </c>
      <c r="J17">
        <f>'Picking Information'!O20</f>
        <v>0</v>
      </c>
      <c r="M17" s="365">
        <f t="shared" si="21"/>
        <v>10848228.882890213</v>
      </c>
      <c r="N17" s="366">
        <v>1.6074999999999999</v>
      </c>
      <c r="O17" s="367">
        <f t="shared" si="22"/>
        <v>2437.8157014970006</v>
      </c>
      <c r="P17" s="367">
        <f t="shared" si="23"/>
        <v>2187.4707276695945</v>
      </c>
      <c r="Q17" s="367">
        <f t="shared" si="24"/>
        <v>3822.8633589907608</v>
      </c>
      <c r="R17" s="367">
        <f t="shared" si="25"/>
        <v>241092.37237556092</v>
      </c>
      <c r="S17" s="367">
        <f t="shared" si="26"/>
        <v>134.98845412651318</v>
      </c>
      <c r="T17" s="352">
        <f t="shared" si="0"/>
        <v>0.8956614114092406</v>
      </c>
      <c r="U17" s="348">
        <f t="shared" si="0"/>
        <v>0.87914371197948848</v>
      </c>
      <c r="V17" s="348">
        <f t="shared" si="0"/>
        <v>0.87666026128501151</v>
      </c>
      <c r="W17" s="348">
        <f t="shared" si="0"/>
        <v>0.96705807525063403</v>
      </c>
      <c r="X17" s="372"/>
      <c r="Y17" s="348">
        <f t="shared" si="1"/>
        <v>0.9136999643155912</v>
      </c>
      <c r="Z17" s="348">
        <f t="shared" si="1"/>
        <v>0.89986416938321734</v>
      </c>
      <c r="AA17" s="348">
        <f t="shared" si="1"/>
        <v>0.89776258603977932</v>
      </c>
      <c r="AB17" s="350">
        <f t="shared" si="1"/>
        <v>0.97355605425006464</v>
      </c>
      <c r="AC17" s="372"/>
      <c r="AD17" s="348">
        <f t="shared" si="2"/>
        <v>0.90312794419750042</v>
      </c>
      <c r="AE17" s="348">
        <f t="shared" si="2"/>
        <v>0.88770292200676204</v>
      </c>
      <c r="AF17" s="348">
        <f t="shared" si="2"/>
        <v>0.88532765820386128</v>
      </c>
      <c r="AG17" s="350">
        <f t="shared" si="2"/>
        <v>0.96961270113200038</v>
      </c>
      <c r="AH17" s="372"/>
      <c r="AI17" s="348">
        <f t="shared" si="2"/>
        <v>0.91508440431923621</v>
      </c>
      <c r="AJ17" s="348">
        <f t="shared" si="2"/>
        <v>0.90146827905668403</v>
      </c>
      <c r="AK17" s="348">
        <f t="shared" si="2"/>
        <v>0.89936638947036762</v>
      </c>
      <c r="AL17" s="350">
        <f t="shared" si="2"/>
        <v>0.97350051137770788</v>
      </c>
      <c r="AN17" s="393">
        <f t="shared" si="3"/>
        <v>127.93783169067476</v>
      </c>
      <c r="AO17" s="509">
        <f t="shared" si="4"/>
        <v>17426516.113299161</v>
      </c>
      <c r="AP17" s="373">
        <f t="shared" si="5"/>
        <v>139.31354632334131</v>
      </c>
      <c r="AQ17" s="384">
        <f t="shared" si="6"/>
        <v>0.9005158989238865</v>
      </c>
      <c r="AR17" s="385">
        <f t="shared" si="6"/>
        <v>0.88504046019946581</v>
      </c>
      <c r="AS17" s="385">
        <f t="shared" si="6"/>
        <v>0.8827196679996796</v>
      </c>
      <c r="AT17" s="387">
        <f t="shared" si="6"/>
        <v>0.96824923827723142</v>
      </c>
      <c r="AU17" s="373"/>
      <c r="AV17" s="384">
        <f t="shared" si="7"/>
        <v>0.9174968653143839</v>
      </c>
      <c r="AW17" s="385">
        <f t="shared" si="7"/>
        <v>0.90446462525393878</v>
      </c>
      <c r="AX17" s="385">
        <f t="shared" si="7"/>
        <v>0.9024894970310674</v>
      </c>
      <c r="AY17" s="387">
        <f t="shared" si="7"/>
        <v>0.97448603058506311</v>
      </c>
      <c r="AZ17" s="373"/>
      <c r="BA17" s="384">
        <f t="shared" si="8"/>
        <v>0.90753429821139731</v>
      </c>
      <c r="BB17" s="385">
        <f t="shared" si="8"/>
        <v>0.89305092844159473</v>
      </c>
      <c r="BC17" s="385">
        <f t="shared" si="8"/>
        <v>0.89082609172519045</v>
      </c>
      <c r="BD17" s="387">
        <f t="shared" si="8"/>
        <v>0.97069967345239538</v>
      </c>
      <c r="BE17" s="373"/>
      <c r="BF17" s="384">
        <f t="shared" si="9"/>
        <v>0.91880369972502307</v>
      </c>
      <c r="BG17" s="385">
        <f t="shared" si="9"/>
        <v>0.90597298789700909</v>
      </c>
      <c r="BH17" s="385">
        <f t="shared" si="9"/>
        <v>0.90399669357261758</v>
      </c>
      <c r="BI17" s="387">
        <f t="shared" si="9"/>
        <v>0.97443266658465333</v>
      </c>
      <c r="BK17" s="423">
        <f t="shared" si="27"/>
        <v>135.8338706314974</v>
      </c>
      <c r="BL17" s="419">
        <f t="shared" si="10"/>
        <v>457586.70300115936</v>
      </c>
      <c r="BM17" s="419">
        <f t="shared" si="11"/>
        <v>20718591.00605097</v>
      </c>
      <c r="BN17" s="423">
        <f t="shared" si="12"/>
        <v>0.89912381862091773</v>
      </c>
      <c r="BO17" s="419">
        <f t="shared" si="12"/>
        <v>0.88363815926762479</v>
      </c>
      <c r="BP17" s="419">
        <f t="shared" si="12"/>
        <v>0.88132058967695126</v>
      </c>
      <c r="BQ17" s="424">
        <f t="shared" si="12"/>
        <v>0.96755420193541009</v>
      </c>
      <c r="BR17" s="419"/>
      <c r="BS17" s="423">
        <f t="shared" si="13"/>
        <v>0.91617958871219851</v>
      </c>
      <c r="BT17" s="419">
        <f t="shared" si="13"/>
        <v>0.90308399538792672</v>
      </c>
      <c r="BU17" s="419">
        <f t="shared" si="13"/>
        <v>0.90110268986188291</v>
      </c>
      <c r="BV17" s="424">
        <f t="shared" si="13"/>
        <v>0.97390887548806748</v>
      </c>
      <c r="BW17" s="419"/>
      <c r="BX17" s="423">
        <f t="shared" si="14"/>
        <v>0.90616505681184845</v>
      </c>
      <c r="BY17" s="419">
        <f t="shared" si="14"/>
        <v>0.89164702876019031</v>
      </c>
      <c r="BZ17" s="419">
        <f t="shared" si="14"/>
        <v>0.88942115396305355</v>
      </c>
      <c r="CA17" s="424">
        <f t="shared" si="14"/>
        <v>0.97004986769718471</v>
      </c>
      <c r="CB17" s="419"/>
      <c r="CC17" s="423">
        <f t="shared" si="15"/>
        <v>0.91749494295803136</v>
      </c>
      <c r="CD17" s="419">
        <f t="shared" si="15"/>
        <v>0.90459768208990343</v>
      </c>
      <c r="CE17" s="419">
        <f t="shared" si="15"/>
        <v>0.90261451881998378</v>
      </c>
      <c r="CF17" s="424">
        <f t="shared" si="15"/>
        <v>0.97385446426290601</v>
      </c>
      <c r="CH17" s="449">
        <f t="shared" si="28"/>
        <v>123.96332557309005</v>
      </c>
      <c r="CI17" s="445">
        <f t="shared" si="29"/>
        <v>346568.49426760775</v>
      </c>
      <c r="CJ17" s="445">
        <f t="shared" si="30"/>
        <v>14320594.362757016</v>
      </c>
      <c r="CK17" s="451">
        <f t="shared" si="31"/>
        <v>33394.836071580168</v>
      </c>
      <c r="CL17" s="446">
        <f t="shared" si="16"/>
        <v>0.88823590727544977</v>
      </c>
      <c r="CM17" s="446">
        <f t="shared" si="16"/>
        <v>0.87085344807778875</v>
      </c>
      <c r="CN17" s="446">
        <f t="shared" si="16"/>
        <v>0.86824664197547696</v>
      </c>
      <c r="CO17" s="451">
        <f t="shared" si="16"/>
        <v>0.9643227246296141</v>
      </c>
      <c r="CP17" s="446"/>
      <c r="CQ17" s="449">
        <f t="shared" si="17"/>
        <v>0.90730950620406614</v>
      </c>
      <c r="CR17" s="445">
        <f t="shared" si="17"/>
        <v>0.89267122102215901</v>
      </c>
      <c r="CS17" s="445">
        <f t="shared" si="17"/>
        <v>0.89045270380033736</v>
      </c>
      <c r="CT17" s="451">
        <f t="shared" si="17"/>
        <v>0.9713300538743076</v>
      </c>
      <c r="CU17" s="446"/>
      <c r="CV17" s="449">
        <f t="shared" si="18"/>
        <v>0.89611916675632552</v>
      </c>
      <c r="CW17" s="445">
        <f t="shared" si="18"/>
        <v>0.87985105975620193</v>
      </c>
      <c r="CX17" s="445">
        <f t="shared" si="18"/>
        <v>0.87735206037322022</v>
      </c>
      <c r="CY17" s="451">
        <f t="shared" si="18"/>
        <v>0.96707586461270267</v>
      </c>
      <c r="CZ17" s="446"/>
      <c r="DA17" s="449">
        <f t="shared" si="19"/>
        <v>0.90877740820109687</v>
      </c>
      <c r="DB17" s="445">
        <f t="shared" si="19"/>
        <v>0.89436545656151845</v>
      </c>
      <c r="DC17" s="445">
        <f t="shared" si="19"/>
        <v>0.89214562731657565</v>
      </c>
      <c r="DD17" s="451">
        <f t="shared" si="19"/>
        <v>0.97127009550119925</v>
      </c>
    </row>
    <row r="18" spans="1:108">
      <c r="A18" t="str">
        <f>'Picking Information'!E21</f>
        <v>22-3</v>
      </c>
      <c r="B18">
        <f>'Picking Information'!H21</f>
        <v>347.61182714177409</v>
      </c>
      <c r="C18">
        <f>'Picking Information'!I21</f>
        <v>299.84836997725552</v>
      </c>
      <c r="D18">
        <f>'Picking Information'!J21</f>
        <v>324.48824867323731</v>
      </c>
      <c r="E18">
        <f>'Picking Information'!K21</f>
        <v>183.47232752084912</v>
      </c>
      <c r="F18">
        <f t="shared" si="20"/>
        <v>336.05003790750573</v>
      </c>
      <c r="J18">
        <f>'Picking Information'!O21</f>
        <v>0</v>
      </c>
      <c r="M18" s="365">
        <f t="shared" si="21"/>
        <v>9679988.3305905182</v>
      </c>
      <c r="N18" s="366">
        <v>1.6074999999999999</v>
      </c>
      <c r="O18" s="367">
        <f t="shared" si="22"/>
        <v>3145.6742864360854</v>
      </c>
      <c r="P18" s="367">
        <f t="shared" si="23"/>
        <v>1428.1833771376228</v>
      </c>
      <c r="Q18" s="367">
        <f t="shared" si="24"/>
        <v>3778.2320657644455</v>
      </c>
      <c r="R18" s="367">
        <f t="shared" si="25"/>
        <v>232921.94975507024</v>
      </c>
      <c r="S18" s="367">
        <f t="shared" si="26"/>
        <v>124.67680706910026</v>
      </c>
      <c r="T18" s="352">
        <f t="shared" si="0"/>
        <v>0.88708581121923447</v>
      </c>
      <c r="U18" s="348">
        <f t="shared" si="0"/>
        <v>0.86923200650248111</v>
      </c>
      <c r="V18" s="348">
        <f t="shared" si="0"/>
        <v>0.8665484642899538</v>
      </c>
      <c r="W18" s="348">
        <f t="shared" si="0"/>
        <v>0.96433523673276467</v>
      </c>
      <c r="X18" s="372"/>
      <c r="Y18" s="348">
        <f t="shared" si="1"/>
        <v>0.90659281635652578</v>
      </c>
      <c r="Z18" s="348">
        <f t="shared" si="1"/>
        <v>0.89162988996930281</v>
      </c>
      <c r="AA18" s="348">
        <f t="shared" si="1"/>
        <v>0.88935756463591675</v>
      </c>
      <c r="AB18" s="350">
        <f t="shared" si="1"/>
        <v>0.97136982832756003</v>
      </c>
      <c r="AC18" s="372"/>
      <c r="AD18" s="348">
        <f t="shared" si="2"/>
        <v>0.89515907970488606</v>
      </c>
      <c r="AE18" s="348">
        <f t="shared" si="2"/>
        <v>0.87848245796709756</v>
      </c>
      <c r="AF18" s="348">
        <f t="shared" si="2"/>
        <v>0.87591512163124952</v>
      </c>
      <c r="AG18" s="350">
        <f t="shared" si="2"/>
        <v>0.96710078456221515</v>
      </c>
      <c r="AH18" s="372"/>
      <c r="AI18" s="348">
        <f t="shared" si="2"/>
        <v>0.90809031311744925</v>
      </c>
      <c r="AJ18" s="348">
        <f t="shared" si="2"/>
        <v>0.89336441045605464</v>
      </c>
      <c r="AK18" s="348">
        <f t="shared" si="2"/>
        <v>0.89109165659345446</v>
      </c>
      <c r="AL18" s="350">
        <f t="shared" si="2"/>
        <v>0.97130969718980009</v>
      </c>
      <c r="AN18" s="393">
        <f t="shared" si="3"/>
        <v>149.92418498862776</v>
      </c>
      <c r="AO18" s="509">
        <f t="shared" si="4"/>
        <v>24546400.188882973</v>
      </c>
      <c r="AP18" s="373">
        <f t="shared" si="5"/>
        <v>157.1205458680819</v>
      </c>
      <c r="AQ18" s="384">
        <f t="shared" si="6"/>
        <v>0.91168311244226385</v>
      </c>
      <c r="AR18" s="385">
        <f t="shared" si="6"/>
        <v>0.8979218582758377</v>
      </c>
      <c r="AS18" s="385">
        <f t="shared" si="6"/>
        <v>0.89585751134801117</v>
      </c>
      <c r="AT18" s="387">
        <f t="shared" si="6"/>
        <v>0.97183783711602501</v>
      </c>
      <c r="AU18" s="373"/>
      <c r="AV18" s="384">
        <f t="shared" si="7"/>
        <v>0.92677517838326073</v>
      </c>
      <c r="AW18" s="385">
        <f t="shared" si="7"/>
        <v>0.91519331978315299</v>
      </c>
      <c r="AX18" s="385">
        <f t="shared" si="7"/>
        <v>0.91343759190616369</v>
      </c>
      <c r="AY18" s="387">
        <f t="shared" si="7"/>
        <v>0.97737133750520844</v>
      </c>
      <c r="AZ18" s="373"/>
      <c r="BA18" s="384">
        <f t="shared" si="8"/>
        <v>0.91792178873676333</v>
      </c>
      <c r="BB18" s="385">
        <f t="shared" si="8"/>
        <v>0.90504591395153222</v>
      </c>
      <c r="BC18" s="385">
        <f t="shared" si="8"/>
        <v>0.90306746491286816</v>
      </c>
      <c r="BD18" s="387">
        <f t="shared" si="8"/>
        <v>0.97401204758147641</v>
      </c>
      <c r="BE18" s="373"/>
      <c r="BF18" s="384">
        <f t="shared" si="9"/>
        <v>0.92793631619504613</v>
      </c>
      <c r="BG18" s="385">
        <f t="shared" si="9"/>
        <v>0.91653405635948415</v>
      </c>
      <c r="BH18" s="385">
        <f t="shared" si="9"/>
        <v>0.91477737675185622</v>
      </c>
      <c r="BI18" s="387">
        <f t="shared" si="9"/>
        <v>0.97732399458377728</v>
      </c>
      <c r="BK18" s="423">
        <f t="shared" si="27"/>
        <v>127.53822854721595</v>
      </c>
      <c r="BL18" s="419">
        <f t="shared" si="10"/>
        <v>434867.63411755988</v>
      </c>
      <c r="BM18" s="419">
        <f t="shared" si="11"/>
        <v>18487415.902624145</v>
      </c>
      <c r="BN18" s="423">
        <f t="shared" si="12"/>
        <v>0.89267133730444259</v>
      </c>
      <c r="BO18" s="419">
        <f t="shared" si="12"/>
        <v>0.87621581135369775</v>
      </c>
      <c r="BP18" s="419">
        <f t="shared" si="12"/>
        <v>0.87375360057087958</v>
      </c>
      <c r="BQ18" s="424">
        <f t="shared" si="12"/>
        <v>0.96545461363590634</v>
      </c>
      <c r="BR18" s="419"/>
      <c r="BS18" s="423">
        <f t="shared" si="13"/>
        <v>0.91080199840303222</v>
      </c>
      <c r="BT18" s="419">
        <f t="shared" si="13"/>
        <v>0.89688047543425031</v>
      </c>
      <c r="BU18" s="419">
        <f t="shared" si="13"/>
        <v>0.89477456559572277</v>
      </c>
      <c r="BV18" s="424">
        <f t="shared" si="13"/>
        <v>0.97221877166751414</v>
      </c>
      <c r="BW18" s="419"/>
      <c r="BX18" s="423">
        <f t="shared" si="14"/>
        <v>0.90015549143523887</v>
      </c>
      <c r="BY18" s="419">
        <f t="shared" si="14"/>
        <v>0.88472554352691235</v>
      </c>
      <c r="BZ18" s="419">
        <f t="shared" si="14"/>
        <v>0.88236030739612026</v>
      </c>
      <c r="CA18" s="424">
        <f t="shared" si="14"/>
        <v>0.96811099366995745</v>
      </c>
      <c r="CB18" s="419"/>
      <c r="CC18" s="423">
        <f t="shared" si="15"/>
        <v>0.91220053423084069</v>
      </c>
      <c r="CD18" s="419">
        <f t="shared" si="15"/>
        <v>0.89848942125503162</v>
      </c>
      <c r="CE18" s="419">
        <f t="shared" si="15"/>
        <v>0.89638146497255211</v>
      </c>
      <c r="CF18" s="424">
        <f t="shared" si="15"/>
        <v>0.97216085064342816</v>
      </c>
      <c r="CH18" s="449">
        <f t="shared" si="28"/>
        <v>98.381128343101039</v>
      </c>
      <c r="CI18" s="445">
        <f t="shared" si="29"/>
        <v>297782.82042709785</v>
      </c>
      <c r="CJ18" s="445">
        <f t="shared" si="30"/>
        <v>9765403.2916029748</v>
      </c>
      <c r="CK18" s="451">
        <f t="shared" si="31"/>
        <v>808474.4559666717</v>
      </c>
      <c r="CL18" s="446">
        <f t="shared" si="16"/>
        <v>0.85971627491860958</v>
      </c>
      <c r="CM18" s="446">
        <f t="shared" si="16"/>
        <v>0.83806234343698616</v>
      </c>
      <c r="CN18" s="446">
        <f t="shared" si="16"/>
        <v>0.83482015869298143</v>
      </c>
      <c r="CO18" s="451">
        <f t="shared" si="16"/>
        <v>0.95507641648087638</v>
      </c>
      <c r="CP18" s="446"/>
      <c r="CQ18" s="449">
        <f t="shared" si="17"/>
        <v>0.88354128499226003</v>
      </c>
      <c r="CR18" s="445">
        <f t="shared" si="17"/>
        <v>0.86525072633161826</v>
      </c>
      <c r="CS18" s="445">
        <f t="shared" si="17"/>
        <v>0.86248197621804201</v>
      </c>
      <c r="CT18" s="451">
        <f t="shared" si="17"/>
        <v>0.96389334341502675</v>
      </c>
      <c r="CU18" s="446"/>
      <c r="CV18" s="449">
        <f t="shared" si="18"/>
        <v>0.86955558731376936</v>
      </c>
      <c r="CW18" s="445">
        <f t="shared" si="18"/>
        <v>0.84926360573316528</v>
      </c>
      <c r="CX18" s="445">
        <f t="shared" si="18"/>
        <v>0.84615094383365619</v>
      </c>
      <c r="CY18" s="451">
        <f t="shared" si="18"/>
        <v>0.95854005873698389</v>
      </c>
      <c r="CZ18" s="446"/>
      <c r="DA18" s="449">
        <f t="shared" si="19"/>
        <v>0.88537742563343369</v>
      </c>
      <c r="DB18" s="445">
        <f t="shared" si="19"/>
        <v>0.86736576324674508</v>
      </c>
      <c r="DC18" s="445">
        <f t="shared" si="19"/>
        <v>0.86459469485769547</v>
      </c>
      <c r="DD18" s="451">
        <f t="shared" si="19"/>
        <v>0.96381788461010154</v>
      </c>
    </row>
    <row r="19" spans="1:108">
      <c r="A19" t="str">
        <f>'Picking Information'!E22</f>
        <v>22-5</v>
      </c>
      <c r="B19">
        <f>'Picking Information'!H22</f>
        <v>499.69050894085279</v>
      </c>
      <c r="C19">
        <f>'Picking Information'!I22</f>
        <v>264.78679504814306</v>
      </c>
      <c r="D19">
        <f>'Picking Information'!J22</f>
        <v>500.44704264099039</v>
      </c>
      <c r="E19">
        <f>'Picking Information'!K22</f>
        <v>258.73452544704264</v>
      </c>
      <c r="F19">
        <f t="shared" si="20"/>
        <v>500.06877579092156</v>
      </c>
      <c r="J19">
        <f>'Picking Information'!O22</f>
        <v>0</v>
      </c>
      <c r="M19" s="365">
        <f t="shared" si="21"/>
        <v>17938208.520380847</v>
      </c>
      <c r="N19" s="366">
        <v>1.6074999999999999</v>
      </c>
      <c r="O19" s="367">
        <f t="shared" si="22"/>
        <v>2575.7287240602495</v>
      </c>
      <c r="P19" s="367">
        <f t="shared" si="23"/>
        <v>2481.7481417213603</v>
      </c>
      <c r="Q19" s="367">
        <f t="shared" si="24"/>
        <v>7157.8828466849063</v>
      </c>
      <c r="R19" s="367">
        <f t="shared" si="25"/>
        <v>353582.15939256072</v>
      </c>
      <c r="S19" s="367">
        <f t="shared" si="26"/>
        <v>152.19836219563172</v>
      </c>
      <c r="T19" s="352">
        <f t="shared" si="0"/>
        <v>0.90743183516136583</v>
      </c>
      <c r="U19" s="348">
        <f t="shared" si="0"/>
        <v>0.8927664538811112</v>
      </c>
      <c r="V19" s="348">
        <f t="shared" si="0"/>
        <v>0.89056109329491484</v>
      </c>
      <c r="W19" s="348">
        <f t="shared" si="0"/>
        <v>0.97078213192037099</v>
      </c>
      <c r="X19" s="372"/>
      <c r="Y19" s="348">
        <f t="shared" si="1"/>
        <v>0.92344272665051319</v>
      </c>
      <c r="Z19" s="348">
        <f t="shared" si="1"/>
        <v>0.91116258969899544</v>
      </c>
      <c r="AA19" s="348">
        <f t="shared" si="1"/>
        <v>0.90929706443016001</v>
      </c>
      <c r="AB19" s="350">
        <f t="shared" si="1"/>
        <v>0.97654576787355596</v>
      </c>
      <c r="AC19" s="372"/>
      <c r="AD19" s="348">
        <f t="shared" si="2"/>
        <v>0.91405963538860169</v>
      </c>
      <c r="AE19" s="348">
        <f t="shared" si="2"/>
        <v>0.90036639095312454</v>
      </c>
      <c r="AF19" s="348">
        <f t="shared" si="2"/>
        <v>0.89825746128576944</v>
      </c>
      <c r="AG19" s="350">
        <f t="shared" si="2"/>
        <v>0.97304807898750079</v>
      </c>
      <c r="AH19" s="372"/>
      <c r="AI19" s="348">
        <f t="shared" si="2"/>
        <v>0.92467136354869228</v>
      </c>
      <c r="AJ19" s="348">
        <f t="shared" si="2"/>
        <v>0.91258647539790994</v>
      </c>
      <c r="AK19" s="348">
        <f t="shared" si="2"/>
        <v>0.91072072834036955</v>
      </c>
      <c r="AL19" s="350">
        <f t="shared" si="2"/>
        <v>0.97649650270338539</v>
      </c>
      <c r="AN19" s="393">
        <f t="shared" si="3"/>
        <v>132.39339752407153</v>
      </c>
      <c r="AO19" s="509">
        <f t="shared" si="4"/>
        <v>27515894.011592235</v>
      </c>
      <c r="AP19" s="373">
        <f t="shared" si="5"/>
        <v>156.99432507118357</v>
      </c>
      <c r="AQ19" s="384">
        <f t="shared" si="6"/>
        <v>0.91131883786879853</v>
      </c>
      <c r="AR19" s="385">
        <f t="shared" si="6"/>
        <v>0.89744878662105354</v>
      </c>
      <c r="AS19" s="385">
        <f t="shared" si="6"/>
        <v>0.89536692761398495</v>
      </c>
      <c r="AT19" s="387">
        <f t="shared" si="6"/>
        <v>0.97178511974112924</v>
      </c>
      <c r="AU19" s="373"/>
      <c r="AV19" s="384">
        <f t="shared" si="7"/>
        <v>0.92651426744059184</v>
      </c>
      <c r="AW19" s="385">
        <f t="shared" si="7"/>
        <v>0.91485457970550843</v>
      </c>
      <c r="AX19" s="385">
        <f t="shared" si="7"/>
        <v>0.91308619297328608</v>
      </c>
      <c r="AY19" s="387">
        <f t="shared" si="7"/>
        <v>0.97733371175978678</v>
      </c>
      <c r="AZ19" s="373"/>
      <c r="BA19" s="384">
        <f t="shared" si="8"/>
        <v>0.91760227201909772</v>
      </c>
      <c r="BB19" s="385">
        <f t="shared" si="8"/>
        <v>0.90463089203153302</v>
      </c>
      <c r="BC19" s="385">
        <f t="shared" si="8"/>
        <v>0.90263669302613636</v>
      </c>
      <c r="BD19" s="387">
        <f t="shared" si="8"/>
        <v>0.97396553506348582</v>
      </c>
      <c r="BE19" s="373"/>
      <c r="BF19" s="384">
        <f t="shared" si="9"/>
        <v>0.92768266308086189</v>
      </c>
      <c r="BG19" s="385">
        <f t="shared" si="9"/>
        <v>0.91620483071861758</v>
      </c>
      <c r="BH19" s="385">
        <f t="shared" si="9"/>
        <v>0.91443565815193883</v>
      </c>
      <c r="BI19" s="387">
        <f t="shared" si="9"/>
        <v>0.97728624950602461</v>
      </c>
      <c r="BK19" s="423">
        <f t="shared" si="27"/>
        <v>155.58045698800231</v>
      </c>
      <c r="BL19" s="419">
        <f t="shared" si="10"/>
        <v>660612.30320379767</v>
      </c>
      <c r="BM19" s="419">
        <f t="shared" si="11"/>
        <v>34259454.674781196</v>
      </c>
      <c r="BN19" s="423">
        <f t="shared" si="12"/>
        <v>0.91153810508131894</v>
      </c>
      <c r="BO19" s="419">
        <f t="shared" si="12"/>
        <v>0.89788437644136765</v>
      </c>
      <c r="BP19" s="419">
        <f t="shared" si="12"/>
        <v>0.89583915693191096</v>
      </c>
      <c r="BQ19" s="424">
        <f t="shared" si="12"/>
        <v>0.97163361434566153</v>
      </c>
      <c r="BR19" s="419"/>
      <c r="BS19" s="423">
        <f t="shared" si="13"/>
        <v>0.92655231349653855</v>
      </c>
      <c r="BT19" s="419">
        <f t="shared" si="13"/>
        <v>0.91502645721142384</v>
      </c>
      <c r="BU19" s="419">
        <f t="shared" si="13"/>
        <v>0.91328137729535652</v>
      </c>
      <c r="BV19" s="424">
        <f t="shared" si="13"/>
        <v>0.97719549524843052</v>
      </c>
      <c r="BW19" s="419"/>
      <c r="BX19" s="423">
        <f t="shared" si="14"/>
        <v>0.91773950562636875</v>
      </c>
      <c r="BY19" s="419">
        <f t="shared" si="14"/>
        <v>0.90494842542216547</v>
      </c>
      <c r="BZ19" s="419">
        <f t="shared" si="14"/>
        <v>0.90298570700548586</v>
      </c>
      <c r="CA19" s="424">
        <f t="shared" si="14"/>
        <v>0.97381829244618978</v>
      </c>
      <c r="CB19" s="419"/>
      <c r="CC19" s="423">
        <f t="shared" si="15"/>
        <v>0.92770920243234012</v>
      </c>
      <c r="CD19" s="419">
        <f t="shared" si="15"/>
        <v>0.91635944491919941</v>
      </c>
      <c r="CE19" s="419">
        <f t="shared" si="15"/>
        <v>0.91461298544105685</v>
      </c>
      <c r="CF19" s="424">
        <f t="shared" si="15"/>
        <v>0.97714788519628692</v>
      </c>
      <c r="CH19" s="449">
        <f t="shared" si="28"/>
        <v>142.49110308490282</v>
      </c>
      <c r="CI19" s="445">
        <f t="shared" si="29"/>
        <v>508205.6327608116</v>
      </c>
      <c r="CJ19" s="445">
        <f t="shared" si="30"/>
        <v>24138260.402016357</v>
      </c>
      <c r="CK19" s="451">
        <f t="shared" si="31"/>
        <v>19485.369044569259</v>
      </c>
      <c r="CL19" s="446">
        <f t="shared" si="16"/>
        <v>0.90228567783358582</v>
      </c>
      <c r="CM19" s="446">
        <f t="shared" si="16"/>
        <v>0.88699696130891492</v>
      </c>
      <c r="CN19" s="446">
        <f t="shared" si="16"/>
        <v>0.88470190978400187</v>
      </c>
      <c r="CO19" s="451">
        <f t="shared" si="16"/>
        <v>0.9689140562789591</v>
      </c>
      <c r="CP19" s="446"/>
      <c r="CQ19" s="449">
        <f t="shared" si="17"/>
        <v>0.9190324429389678</v>
      </c>
      <c r="CR19" s="445">
        <f t="shared" si="17"/>
        <v>0.90618263623361706</v>
      </c>
      <c r="CS19" s="445">
        <f t="shared" si="17"/>
        <v>0.90423360853977863</v>
      </c>
      <c r="CT19" s="451">
        <f t="shared" si="17"/>
        <v>0.97502722094003946</v>
      </c>
      <c r="CU19" s="446"/>
      <c r="CV19" s="449">
        <f t="shared" si="18"/>
        <v>0.90921092897895817</v>
      </c>
      <c r="CW19" s="445">
        <f t="shared" si="18"/>
        <v>0.89491402327843639</v>
      </c>
      <c r="CX19" s="445">
        <f t="shared" si="18"/>
        <v>0.89271583368747032</v>
      </c>
      <c r="CY19" s="451">
        <f t="shared" si="18"/>
        <v>0.9713163336622278</v>
      </c>
      <c r="CZ19" s="446"/>
      <c r="DA19" s="449">
        <f t="shared" si="19"/>
        <v>0.92032001766804705</v>
      </c>
      <c r="DB19" s="445">
        <f t="shared" si="19"/>
        <v>0.90767078933732082</v>
      </c>
      <c r="DC19" s="445">
        <f t="shared" si="19"/>
        <v>0.90572092534112747</v>
      </c>
      <c r="DD19" s="451">
        <f t="shared" si="19"/>
        <v>0.97497492947040165</v>
      </c>
    </row>
    <row r="20" spans="1:108">
      <c r="A20" t="str">
        <f>'Picking Information'!E23</f>
        <v>28-3</v>
      </c>
      <c r="B20">
        <f>'Picking Information'!H23</f>
        <v>166.92015209125475</v>
      </c>
      <c r="C20">
        <f>'Picking Information'!I23</f>
        <v>83.269961977186313</v>
      </c>
      <c r="D20">
        <f>'Picking Information'!J23</f>
        <v>165.77946768060838</v>
      </c>
      <c r="E20">
        <f>'Picking Information'!K23</f>
        <v>92.775665399239543</v>
      </c>
      <c r="F20">
        <f t="shared" si="20"/>
        <v>166.34980988593156</v>
      </c>
      <c r="J20">
        <f>'Picking Information'!O23</f>
        <v>0</v>
      </c>
      <c r="M20" s="365">
        <f t="shared" si="21"/>
        <v>672888.9172824421</v>
      </c>
      <c r="N20" s="366">
        <v>1.6074999999999999</v>
      </c>
      <c r="O20" s="367">
        <f t="shared" si="22"/>
        <v>401.12463126600994</v>
      </c>
      <c r="P20" s="367">
        <f t="shared" si="23"/>
        <v>477.24848905416383</v>
      </c>
      <c r="Q20" s="367">
        <f t="shared" si="24"/>
        <v>1220.0781329396173</v>
      </c>
      <c r="R20" s="367">
        <f t="shared" si="25"/>
        <v>39628.836522225363</v>
      </c>
      <c r="S20" s="367">
        <f t="shared" si="26"/>
        <v>50.939339354946263</v>
      </c>
      <c r="T20" s="352">
        <f t="shared" si="0"/>
        <v>0.72648309512767761</v>
      </c>
      <c r="U20" s="348">
        <f t="shared" si="0"/>
        <v>0.68436968678460441</v>
      </c>
      <c r="V20" s="348">
        <f t="shared" si="0"/>
        <v>0.67808170084092578</v>
      </c>
      <c r="W20" s="348">
        <f t="shared" si="0"/>
        <v>0.91279774514430556</v>
      </c>
      <c r="X20" s="372"/>
      <c r="Y20" s="348">
        <f t="shared" si="1"/>
        <v>0.77298914120214324</v>
      </c>
      <c r="Z20" s="348">
        <f t="shared" si="1"/>
        <v>0.73727367215316042</v>
      </c>
      <c r="AA20" s="348">
        <f t="shared" si="1"/>
        <v>0.73187426872910066</v>
      </c>
      <c r="AB20" s="350">
        <f t="shared" si="1"/>
        <v>0.92997222741491459</v>
      </c>
      <c r="AC20" s="372"/>
      <c r="AD20" s="348">
        <f t="shared" si="2"/>
        <v>0.74567286682733236</v>
      </c>
      <c r="AE20" s="348">
        <f t="shared" si="2"/>
        <v>0.70613104025703011</v>
      </c>
      <c r="AF20" s="348">
        <f t="shared" si="2"/>
        <v>0.70007844890462556</v>
      </c>
      <c r="AG20" s="350">
        <f t="shared" si="2"/>
        <v>0.91954738547386339</v>
      </c>
      <c r="AH20" s="372"/>
      <c r="AI20" s="348">
        <f t="shared" si="2"/>
        <v>0.77657801530186332</v>
      </c>
      <c r="AJ20" s="348">
        <f t="shared" si="2"/>
        <v>0.7413997012456629</v>
      </c>
      <c r="AK20" s="348">
        <f t="shared" si="2"/>
        <v>0.73599413133021629</v>
      </c>
      <c r="AL20" s="350">
        <f t="shared" si="2"/>
        <v>0.92982534453789689</v>
      </c>
      <c r="AN20" s="393">
        <f t="shared" si="3"/>
        <v>41.634980988593156</v>
      </c>
      <c r="AO20" s="509">
        <f t="shared" si="4"/>
        <v>909024.07582835504</v>
      </c>
      <c r="AP20" s="373">
        <f t="shared" si="5"/>
        <v>49.984749281656498</v>
      </c>
      <c r="AQ20" s="384">
        <f t="shared" si="6"/>
        <v>0.72997805486442124</v>
      </c>
      <c r="AR20" s="385">
        <f t="shared" si="6"/>
        <v>0.68960729581525126</v>
      </c>
      <c r="AS20" s="385">
        <f t="shared" si="6"/>
        <v>0.68359932332115414</v>
      </c>
      <c r="AT20" s="387">
        <f t="shared" si="6"/>
        <v>0.91214077815815064</v>
      </c>
      <c r="AU20" s="373"/>
      <c r="AV20" s="384">
        <f t="shared" si="7"/>
        <v>0.77485902858875855</v>
      </c>
      <c r="AW20" s="385">
        <f t="shared" si="7"/>
        <v>0.7403619802853536</v>
      </c>
      <c r="AX20" s="385">
        <f t="shared" si="7"/>
        <v>0.73516391601520903</v>
      </c>
      <c r="AY20" s="387">
        <f t="shared" si="7"/>
        <v>0.92929289699221429</v>
      </c>
      <c r="AZ20" s="373"/>
      <c r="BA20" s="384">
        <f t="shared" si="8"/>
        <v>0.74845667752518885</v>
      </c>
      <c r="BB20" s="385">
        <f t="shared" si="8"/>
        <v>0.71043833356254771</v>
      </c>
      <c r="BC20" s="385">
        <f t="shared" si="8"/>
        <v>0.70463829112605791</v>
      </c>
      <c r="BD20" s="387">
        <f t="shared" si="8"/>
        <v>0.9188732551126999</v>
      </c>
      <c r="BE20" s="373"/>
      <c r="BF20" s="384">
        <f t="shared" si="9"/>
        <v>0.77833685213428772</v>
      </c>
      <c r="BG20" s="385">
        <f t="shared" si="9"/>
        <v>0.7443370908838719</v>
      </c>
      <c r="BH20" s="385">
        <f t="shared" si="9"/>
        <v>0.73912976066316116</v>
      </c>
      <c r="BI20" s="387">
        <f t="shared" si="9"/>
        <v>0.9291459054784752</v>
      </c>
      <c r="BK20" s="423">
        <f t="shared" si="27"/>
        <v>52.084690580596977</v>
      </c>
      <c r="BL20" s="419">
        <f t="shared" si="10"/>
        <v>74021.16555104166</v>
      </c>
      <c r="BM20" s="419">
        <f t="shared" si="11"/>
        <v>1285123.1680470498</v>
      </c>
      <c r="BN20" s="423">
        <f t="shared" si="12"/>
        <v>0.74889204575883739</v>
      </c>
      <c r="BO20" s="419">
        <f t="shared" si="12"/>
        <v>0.71261469729685889</v>
      </c>
      <c r="BP20" s="419">
        <f t="shared" si="12"/>
        <v>0.70724130055451717</v>
      </c>
      <c r="BQ20" s="424">
        <f t="shared" si="12"/>
        <v>0.91657302780749916</v>
      </c>
      <c r="BR20" s="419"/>
      <c r="BS20" s="423">
        <f t="shared" si="13"/>
        <v>0.78958254853030452</v>
      </c>
      <c r="BT20" s="419">
        <f t="shared" si="13"/>
        <v>0.75827212275562506</v>
      </c>
      <c r="BU20" s="419">
        <f t="shared" si="13"/>
        <v>0.75357402426847198</v>
      </c>
      <c r="BV20" s="424">
        <f t="shared" si="13"/>
        <v>0.93272246760121635</v>
      </c>
      <c r="BW20" s="419"/>
      <c r="BX20" s="423">
        <f t="shared" si="14"/>
        <v>0.76559848295220978</v>
      </c>
      <c r="BY20" s="419">
        <f t="shared" si="14"/>
        <v>0.73129609685349706</v>
      </c>
      <c r="BZ20" s="419">
        <f t="shared" si="14"/>
        <v>0.72608663352725289</v>
      </c>
      <c r="CA20" s="424">
        <f t="shared" si="14"/>
        <v>0.92290415034125584</v>
      </c>
      <c r="CB20" s="419"/>
      <c r="CC20" s="423">
        <f t="shared" si="15"/>
        <v>0.79275196536173465</v>
      </c>
      <c r="CD20" s="419">
        <f t="shared" si="15"/>
        <v>0.7618683589682308</v>
      </c>
      <c r="CE20" s="419">
        <f t="shared" si="15"/>
        <v>0.75715795839297095</v>
      </c>
      <c r="CF20" s="424">
        <f t="shared" si="15"/>
        <v>0.93258379072294861</v>
      </c>
      <c r="CH20" s="449">
        <f t="shared" si="28"/>
        <v>48.988312008246162</v>
      </c>
      <c r="CI20" s="445">
        <f t="shared" si="29"/>
        <v>58308.844868779139</v>
      </c>
      <c r="CJ20" s="445">
        <f t="shared" si="30"/>
        <v>952150.62842405855</v>
      </c>
      <c r="CK20" s="451">
        <f t="shared" si="31"/>
        <v>7.2158503126193052</v>
      </c>
      <c r="CL20" s="446">
        <f t="shared" si="16"/>
        <v>0.72355478704380727</v>
      </c>
      <c r="CM20" s="446">
        <f t="shared" si="16"/>
        <v>0.68184563288041045</v>
      </c>
      <c r="CN20" s="446">
        <f t="shared" si="16"/>
        <v>0.67562392620534317</v>
      </c>
      <c r="CO20" s="451">
        <f t="shared" si="16"/>
        <v>0.91032302677771448</v>
      </c>
      <c r="CP20" s="446"/>
      <c r="CQ20" s="449">
        <f t="shared" si="17"/>
        <v>0.76975229092653197</v>
      </c>
      <c r="CR20" s="445">
        <f t="shared" si="17"/>
        <v>0.73425794421427759</v>
      </c>
      <c r="CS20" s="445">
        <f t="shared" si="17"/>
        <v>0.72890125775139769</v>
      </c>
      <c r="CT20" s="451">
        <f t="shared" si="17"/>
        <v>0.92783848989300344</v>
      </c>
      <c r="CU20" s="446"/>
      <c r="CV20" s="449">
        <f t="shared" si="18"/>
        <v>0.74259509313767802</v>
      </c>
      <c r="CW20" s="445">
        <f t="shared" si="18"/>
        <v>0.70338759591473687</v>
      </c>
      <c r="CX20" s="445">
        <f t="shared" si="18"/>
        <v>0.69739414773049224</v>
      </c>
      <c r="CY20" s="451">
        <f t="shared" si="18"/>
        <v>0.91719886630376424</v>
      </c>
      <c r="CZ20" s="446"/>
      <c r="DA20" s="449">
        <f t="shared" si="19"/>
        <v>0.77332572566648106</v>
      </c>
      <c r="DB20" s="445">
        <f t="shared" si="19"/>
        <v>0.73835280008281712</v>
      </c>
      <c r="DC20" s="445">
        <f t="shared" si="19"/>
        <v>0.732988333335162</v>
      </c>
      <c r="DD20" s="451">
        <f t="shared" si="19"/>
        <v>0.92768840989134904</v>
      </c>
    </row>
    <row r="21" spans="1:108">
      <c r="A21" t="str">
        <f>'Picking Information'!E24</f>
        <v>28-4</v>
      </c>
      <c r="B21">
        <f>'Picking Information'!H24</f>
        <v>149.24242424242425</v>
      </c>
      <c r="C21">
        <f>'Picking Information'!I24</f>
        <v>82.954545454545453</v>
      </c>
      <c r="D21">
        <f>'Picking Information'!J24</f>
        <v>157.19696969696969</v>
      </c>
      <c r="E21">
        <f>'Picking Information'!K24</f>
        <v>80.681818181818187</v>
      </c>
      <c r="F21">
        <f t="shared" si="20"/>
        <v>153.21969696969697</v>
      </c>
      <c r="J21">
        <f>'Picking Information'!O24</f>
        <v>1</v>
      </c>
      <c r="M21" s="365">
        <f t="shared" si="21"/>
        <v>536944.11392449494</v>
      </c>
      <c r="N21" s="366">
        <v>1.6074999999999999</v>
      </c>
      <c r="O21" s="367">
        <f t="shared" si="22"/>
        <v>398.68498891292012</v>
      </c>
      <c r="P21" s="367">
        <f t="shared" si="23"/>
        <v>381.27311450587712</v>
      </c>
      <c r="Q21" s="367">
        <f t="shared" si="24"/>
        <v>1069.0241097649805</v>
      </c>
      <c r="R21" s="367">
        <f t="shared" si="25"/>
        <v>33965.725807821458</v>
      </c>
      <c r="S21" s="367">
        <f t="shared" si="26"/>
        <v>47.425229505990721</v>
      </c>
      <c r="T21" s="352">
        <f t="shared" si="0"/>
        <v>0.70659680014504878</v>
      </c>
      <c r="U21" s="348">
        <f t="shared" si="0"/>
        <v>0.66157482825166958</v>
      </c>
      <c r="V21" s="348">
        <f t="shared" si="0"/>
        <v>0.65485838153980358</v>
      </c>
      <c r="W21" s="348">
        <f t="shared" si="0"/>
        <v>0.90634817068934759</v>
      </c>
      <c r="X21" s="372"/>
      <c r="Y21" s="348">
        <f t="shared" si="1"/>
        <v>0.75638321597523583</v>
      </c>
      <c r="Z21" s="348">
        <f t="shared" si="1"/>
        <v>0.71814262632067449</v>
      </c>
      <c r="AA21" s="348">
        <f t="shared" si="1"/>
        <v>0.71236483667655659</v>
      </c>
      <c r="AB21" s="350">
        <f t="shared" si="1"/>
        <v>0.92478948647391213</v>
      </c>
      <c r="AC21" s="372"/>
      <c r="AD21" s="348">
        <f t="shared" si="2"/>
        <v>0.72713226030908718</v>
      </c>
      <c r="AE21" s="348">
        <f t="shared" si="2"/>
        <v>0.68483100669970864</v>
      </c>
      <c r="AF21" s="348">
        <f t="shared" si="2"/>
        <v>0.67836083992321472</v>
      </c>
      <c r="AG21" s="350">
        <f t="shared" si="2"/>
        <v>0.91359537881862318</v>
      </c>
      <c r="AH21" s="372"/>
      <c r="AI21" s="348">
        <f t="shared" si="2"/>
        <v>0.76022780929359046</v>
      </c>
      <c r="AJ21" s="348">
        <f t="shared" si="2"/>
        <v>0.72255842922669189</v>
      </c>
      <c r="AK21" s="348">
        <f t="shared" si="2"/>
        <v>0.71677333171124324</v>
      </c>
      <c r="AL21" s="350">
        <f t="shared" si="2"/>
        <v>0.92463175885174576</v>
      </c>
      <c r="AN21" s="393">
        <f t="shared" si="3"/>
        <v>41.477272727272727</v>
      </c>
      <c r="AO21" s="509">
        <f t="shared" si="4"/>
        <v>806608.05052471242</v>
      </c>
      <c r="AP21" s="373">
        <f t="shared" si="5"/>
        <v>48.68533899070146</v>
      </c>
      <c r="AQ21" s="384">
        <f t="shared" si="6"/>
        <v>0.7237869256640993</v>
      </c>
      <c r="AR21" s="385">
        <f t="shared" si="6"/>
        <v>0.68268266989266091</v>
      </c>
      <c r="AS21" s="385">
        <f t="shared" si="6"/>
        <v>0.67657034077065747</v>
      </c>
      <c r="AT21" s="387">
        <f t="shared" si="6"/>
        <v>0.90989823404597048</v>
      </c>
      <c r="AU21" s="373"/>
      <c r="AV21" s="384">
        <f t="shared" si="7"/>
        <v>0.76954674503918985</v>
      </c>
      <c r="AW21" s="385">
        <f t="shared" si="7"/>
        <v>0.73436837519254572</v>
      </c>
      <c r="AX21" s="385">
        <f t="shared" si="7"/>
        <v>0.72907098848742646</v>
      </c>
      <c r="AY21" s="387">
        <f t="shared" si="7"/>
        <v>0.92747180120503647</v>
      </c>
      <c r="AZ21" s="373"/>
      <c r="BA21" s="384">
        <f t="shared" si="8"/>
        <v>0.74261950266290111</v>
      </c>
      <c r="BB21" s="385">
        <f t="shared" si="8"/>
        <v>0.70388525639015487</v>
      </c>
      <c r="BC21" s="385">
        <f t="shared" si="8"/>
        <v>0.69798026146939252</v>
      </c>
      <c r="BD21" s="387">
        <f t="shared" si="8"/>
        <v>0.91679517219871243</v>
      </c>
      <c r="BE21" s="373"/>
      <c r="BF21" s="384">
        <f t="shared" si="9"/>
        <v>0.77309535809539287</v>
      </c>
      <c r="BG21" s="385">
        <f t="shared" si="9"/>
        <v>0.73842003802718381</v>
      </c>
      <c r="BH21" s="385">
        <f t="shared" si="9"/>
        <v>0.73311253059046</v>
      </c>
      <c r="BI21" s="387">
        <f t="shared" si="9"/>
        <v>0.92732116367359074</v>
      </c>
      <c r="BK21" s="423">
        <f t="shared" si="27"/>
        <v>47.789558600705824</v>
      </c>
      <c r="BL21" s="419">
        <f t="shared" si="10"/>
        <v>52914.345162422207</v>
      </c>
      <c r="BM21" s="419">
        <f t="shared" si="11"/>
        <v>842917.73298585031</v>
      </c>
      <c r="BN21" s="423">
        <f t="shared" si="12"/>
        <v>0.7265786255510146</v>
      </c>
      <c r="BO21" s="419">
        <f t="shared" si="12"/>
        <v>0.68712837777632385</v>
      </c>
      <c r="BP21" s="419">
        <f t="shared" si="12"/>
        <v>0.68128633640289082</v>
      </c>
      <c r="BQ21" s="424">
        <f t="shared" si="12"/>
        <v>0.90910030772353223</v>
      </c>
      <c r="BR21" s="419"/>
      <c r="BS21" s="423">
        <f t="shared" si="13"/>
        <v>0.77084545007655703</v>
      </c>
      <c r="BT21" s="419">
        <f t="shared" si="13"/>
        <v>0.73678154456385225</v>
      </c>
      <c r="BU21" s="419">
        <f t="shared" si="13"/>
        <v>0.73167119653903634</v>
      </c>
      <c r="BV21" s="424">
        <f t="shared" si="13"/>
        <v>0.92669217443062157</v>
      </c>
      <c r="BW21" s="419"/>
      <c r="BX21" s="423">
        <f t="shared" si="14"/>
        <v>0.74475126011954795</v>
      </c>
      <c r="BY21" s="419">
        <f t="shared" si="14"/>
        <v>0.70744178472254982</v>
      </c>
      <c r="BZ21" s="419">
        <f t="shared" si="14"/>
        <v>0.70177680766367145</v>
      </c>
      <c r="CA21" s="424">
        <f t="shared" si="14"/>
        <v>0.91599666432866966</v>
      </c>
      <c r="CB21" s="419"/>
      <c r="CC21" s="423">
        <f t="shared" si="15"/>
        <v>0.77429415957795233</v>
      </c>
      <c r="CD21" s="419">
        <f t="shared" si="15"/>
        <v>0.74069350710858428</v>
      </c>
      <c r="CE21" s="419">
        <f t="shared" si="15"/>
        <v>0.73556959239779385</v>
      </c>
      <c r="CF21" s="424">
        <f t="shared" si="15"/>
        <v>0.92654110255941424</v>
      </c>
      <c r="CH21" s="449">
        <f t="shared" si="28"/>
        <v>43.987665370618288</v>
      </c>
      <c r="CI21" s="445">
        <f t="shared" si="29"/>
        <v>41251.298055157502</v>
      </c>
      <c r="CJ21" s="445">
        <f t="shared" si="30"/>
        <v>604849.43165130168</v>
      </c>
      <c r="CK21" s="451">
        <f t="shared" si="31"/>
        <v>646.30262990338656</v>
      </c>
      <c r="CL21" s="446">
        <f t="shared" si="16"/>
        <v>0.69237808005427626</v>
      </c>
      <c r="CM21" s="446">
        <f t="shared" si="16"/>
        <v>0.64604896565853187</v>
      </c>
      <c r="CN21" s="446">
        <f t="shared" si="16"/>
        <v>0.63914097775959966</v>
      </c>
      <c r="CO21" s="451">
        <f t="shared" si="16"/>
        <v>0.90014079411353265</v>
      </c>
      <c r="CP21" s="446"/>
      <c r="CQ21" s="449">
        <f t="shared" si="17"/>
        <v>0.74372770631654461</v>
      </c>
      <c r="CR21" s="445">
        <f t="shared" si="17"/>
        <v>0.70427183061784515</v>
      </c>
      <c r="CS21" s="445">
        <f t="shared" si="17"/>
        <v>0.69831903607616708</v>
      </c>
      <c r="CT21" s="451">
        <f t="shared" si="17"/>
        <v>0.91964223830008685</v>
      </c>
      <c r="CU21" s="446"/>
      <c r="CV21" s="449">
        <f t="shared" si="18"/>
        <v>0.71353770895621349</v>
      </c>
      <c r="CW21" s="445">
        <f t="shared" si="18"/>
        <v>0.66997299496757812</v>
      </c>
      <c r="CX21" s="445">
        <f t="shared" si="18"/>
        <v>0.66331590756485315</v>
      </c>
      <c r="CY21" s="451">
        <f t="shared" si="18"/>
        <v>0.90779603086528471</v>
      </c>
      <c r="CZ21" s="446"/>
      <c r="DA21" s="449">
        <f t="shared" si="19"/>
        <v>0.74770102658063453</v>
      </c>
      <c r="DB21" s="445">
        <f t="shared" si="19"/>
        <v>0.70882269689338018</v>
      </c>
      <c r="DC21" s="445">
        <f t="shared" si="19"/>
        <v>0.70286089009978814</v>
      </c>
      <c r="DD21" s="451">
        <f t="shared" si="19"/>
        <v>0.9194751341141264</v>
      </c>
    </row>
    <row r="22" spans="1:108">
      <c r="A22" t="str">
        <f>'Picking Information'!E25</f>
        <v>28-5</v>
      </c>
      <c r="B22">
        <f>'Picking Information'!H25</f>
        <v>136.24288425047439</v>
      </c>
      <c r="C22">
        <f>'Picking Information'!I25</f>
        <v>64.516129032258064</v>
      </c>
      <c r="D22">
        <f>'Picking Information'!J25</f>
        <v>130.17077798861479</v>
      </c>
      <c r="E22">
        <f>'Picking Information'!K25</f>
        <v>64.516129032258064</v>
      </c>
      <c r="F22">
        <f t="shared" si="20"/>
        <v>133.20683111954457</v>
      </c>
      <c r="J22">
        <f>'Picking Information'!O25</f>
        <v>1</v>
      </c>
      <c r="M22" s="365">
        <f t="shared" si="21"/>
        <v>290309.8175880246</v>
      </c>
      <c r="N22" s="366">
        <v>1.6074999999999999</v>
      </c>
      <c r="O22" s="367">
        <f t="shared" si="22"/>
        <v>266.15588733908328</v>
      </c>
      <c r="P22" s="367">
        <f t="shared" si="23"/>
        <v>266.15588733908328</v>
      </c>
      <c r="Q22" s="367">
        <f t="shared" si="24"/>
        <v>853.63187950746965</v>
      </c>
      <c r="R22" s="367">
        <f t="shared" si="25"/>
        <v>22958.41562151727</v>
      </c>
      <c r="S22" s="367">
        <f t="shared" si="26"/>
        <v>37.935085204565006</v>
      </c>
      <c r="T22" s="352">
        <f t="shared" si="0"/>
        <v>0.63619447680292185</v>
      </c>
      <c r="U22" s="348">
        <f t="shared" si="0"/>
        <v>0.58157828591989835</v>
      </c>
      <c r="V22" s="348">
        <f t="shared" si="0"/>
        <v>0.57347659257685268</v>
      </c>
      <c r="W22" s="348">
        <f t="shared" si="0"/>
        <v>0.88301340821289687</v>
      </c>
      <c r="X22" s="372"/>
      <c r="Y22" s="348">
        <f t="shared" si="1"/>
        <v>0.69713173941617579</v>
      </c>
      <c r="Z22" s="348">
        <f t="shared" si="1"/>
        <v>0.65027981713455818</v>
      </c>
      <c r="AA22" s="348">
        <f t="shared" si="1"/>
        <v>0.64322745424147432</v>
      </c>
      <c r="AB22" s="350">
        <f t="shared" si="1"/>
        <v>0.90602280234509158</v>
      </c>
      <c r="AC22" s="372"/>
      <c r="AD22" s="348">
        <f t="shared" si="2"/>
        <v>0.66126701564794932</v>
      </c>
      <c r="AE22" s="348">
        <f t="shared" si="2"/>
        <v>0.60972611270089927</v>
      </c>
      <c r="AF22" s="348">
        <f t="shared" si="2"/>
        <v>0.60188068374084058</v>
      </c>
      <c r="AG22" s="350">
        <f t="shared" si="2"/>
        <v>0.89205342915843289</v>
      </c>
      <c r="AH22" s="372"/>
      <c r="AI22" s="348">
        <f t="shared" si="2"/>
        <v>0.70185774607767371</v>
      </c>
      <c r="AJ22" s="348">
        <f t="shared" si="2"/>
        <v>0.65567467809339519</v>
      </c>
      <c r="AK22" s="348">
        <f t="shared" si="2"/>
        <v>0.64860778994944346</v>
      </c>
      <c r="AL22" s="350">
        <f t="shared" si="2"/>
        <v>0.90582592313609911</v>
      </c>
      <c r="AN22" s="393">
        <f t="shared" si="3"/>
        <v>32.258064516129032</v>
      </c>
      <c r="AO22" s="509">
        <f t="shared" si="4"/>
        <v>445389.84835085832</v>
      </c>
      <c r="AP22" s="373">
        <f t="shared" si="5"/>
        <v>39.123801220575416</v>
      </c>
      <c r="AQ22" s="384">
        <f t="shared" si="6"/>
        <v>0.6595306275146624</v>
      </c>
      <c r="AR22" s="385">
        <f t="shared" si="6"/>
        <v>0.6097639992696211</v>
      </c>
      <c r="AS22" s="385">
        <f t="shared" si="6"/>
        <v>0.6023931332905077</v>
      </c>
      <c r="AT22" s="387">
        <f t="shared" si="6"/>
        <v>0.88811530596861543</v>
      </c>
      <c r="AU22" s="373"/>
      <c r="AV22" s="384">
        <f t="shared" si="7"/>
        <v>0.71529655241790568</v>
      </c>
      <c r="AW22" s="385">
        <f t="shared" si="7"/>
        <v>0.67239414675859754</v>
      </c>
      <c r="AX22" s="385">
        <f t="shared" si="7"/>
        <v>0.66595177601847533</v>
      </c>
      <c r="AY22" s="387">
        <f t="shared" si="7"/>
        <v>0.90989433050614033</v>
      </c>
      <c r="AZ22" s="373"/>
      <c r="BA22" s="384">
        <f t="shared" si="8"/>
        <v>0.68243847786423206</v>
      </c>
      <c r="BB22" s="385">
        <f t="shared" si="8"/>
        <v>0.63539306966917797</v>
      </c>
      <c r="BC22" s="385">
        <f t="shared" si="8"/>
        <v>0.6282460463171381</v>
      </c>
      <c r="BD22" s="387">
        <f t="shared" si="8"/>
        <v>0.89665982452621729</v>
      </c>
      <c r="BE22" s="373"/>
      <c r="BF22" s="384">
        <f t="shared" si="9"/>
        <v>0.71963531097330791</v>
      </c>
      <c r="BG22" s="385">
        <f t="shared" si="9"/>
        <v>0.6773248778388592</v>
      </c>
      <c r="BH22" s="385">
        <f t="shared" si="9"/>
        <v>0.67086641214267495</v>
      </c>
      <c r="BI22" s="387">
        <f t="shared" si="9"/>
        <v>0.90970754317400382</v>
      </c>
      <c r="BK22" s="423">
        <f t="shared" si="27"/>
        <v>38.637487742764073</v>
      </c>
      <c r="BL22" s="419">
        <f t="shared" si="10"/>
        <v>36100.050330009821</v>
      </c>
      <c r="BM22" s="419">
        <f t="shared" si="11"/>
        <v>464938.41737964016</v>
      </c>
      <c r="BN22" s="423">
        <f t="shared" si="12"/>
        <v>0.66785608562419363</v>
      </c>
      <c r="BO22" s="419">
        <f t="shared" si="12"/>
        <v>0.6211350541611439</v>
      </c>
      <c r="BP22" s="419">
        <f t="shared" si="12"/>
        <v>0.61424775669334264</v>
      </c>
      <c r="BQ22" s="424">
        <f t="shared" si="12"/>
        <v>0.88816945948626524</v>
      </c>
      <c r="BR22" s="419"/>
      <c r="BS22" s="423">
        <f t="shared" si="13"/>
        <v>0.72069531657149433</v>
      </c>
      <c r="BT22" s="419">
        <f t="shared" si="13"/>
        <v>0.67999732657705581</v>
      </c>
      <c r="BU22" s="419">
        <f t="shared" si="13"/>
        <v>0.67391324594079816</v>
      </c>
      <c r="BV22" s="424">
        <f t="shared" si="13"/>
        <v>0.90971470291797041</v>
      </c>
      <c r="BW22" s="419"/>
      <c r="BX22" s="423">
        <f t="shared" si="14"/>
        <v>0.68949700890474142</v>
      </c>
      <c r="BY22" s="419">
        <f t="shared" si="14"/>
        <v>0.64514693231136699</v>
      </c>
      <c r="BZ22" s="419">
        <f t="shared" si="14"/>
        <v>0.63844068050986991</v>
      </c>
      <c r="CA22" s="424">
        <f t="shared" si="14"/>
        <v>0.89660979513104522</v>
      </c>
      <c r="CB22" s="419"/>
      <c r="CC22" s="423">
        <f t="shared" si="15"/>
        <v>0.72482920047315991</v>
      </c>
      <c r="CD22" s="419">
        <f t="shared" si="15"/>
        <v>0.68465855230537931</v>
      </c>
      <c r="CE22" s="419">
        <f t="shared" si="15"/>
        <v>0.67855392721464936</v>
      </c>
      <c r="CF22" s="424">
        <f t="shared" si="15"/>
        <v>0.90952947425113473</v>
      </c>
      <c r="CH22" s="449">
        <f t="shared" si="28"/>
        <v>35.671787421508149</v>
      </c>
      <c r="CI22" s="445">
        <f t="shared" si="29"/>
        <v>28294.718809888993</v>
      </c>
      <c r="CJ22" s="445">
        <f t="shared" si="30"/>
        <v>336441.06484590279</v>
      </c>
      <c r="CK22" s="451">
        <f t="shared" si="31"/>
        <v>186.41534238981396</v>
      </c>
      <c r="CL22" s="446">
        <f t="shared" si="16"/>
        <v>0.6235618242846982</v>
      </c>
      <c r="CM22" s="446">
        <f t="shared" si="16"/>
        <v>0.56753101744318157</v>
      </c>
      <c r="CN22" s="446">
        <f t="shared" si="16"/>
        <v>0.55919541932595151</v>
      </c>
      <c r="CO22" s="451">
        <f t="shared" si="16"/>
        <v>0.87711370279574308</v>
      </c>
      <c r="CP22" s="446"/>
      <c r="CQ22" s="449">
        <f t="shared" si="17"/>
        <v>0.68590549077072449</v>
      </c>
      <c r="CR22" s="445">
        <f t="shared" si="17"/>
        <v>0.63798040166773096</v>
      </c>
      <c r="CS22" s="445">
        <f t="shared" si="17"/>
        <v>0.63076225393312124</v>
      </c>
      <c r="CT22" s="451">
        <f t="shared" si="17"/>
        <v>0.90106941114987793</v>
      </c>
      <c r="CU22" s="446"/>
      <c r="CV22" s="449">
        <f t="shared" si="18"/>
        <v>0.64922249124659392</v>
      </c>
      <c r="CW22" s="445">
        <f t="shared" si="18"/>
        <v>0.59643784978316039</v>
      </c>
      <c r="CX22" s="445">
        <f t="shared" si="18"/>
        <v>0.58838832670928409</v>
      </c>
      <c r="CY22" s="451">
        <f t="shared" si="18"/>
        <v>0.88651477256127909</v>
      </c>
      <c r="CZ22" s="446"/>
      <c r="DA22" s="449">
        <f t="shared" si="19"/>
        <v>0.69073934060521824</v>
      </c>
      <c r="DB22" s="445">
        <f t="shared" si="19"/>
        <v>0.6435008701449435</v>
      </c>
      <c r="DC22" s="445">
        <f t="shared" si="19"/>
        <v>0.63626924239543114</v>
      </c>
      <c r="DD22" s="451">
        <f t="shared" si="19"/>
        <v>0.9008640448332691</v>
      </c>
    </row>
    <row r="23" spans="1:108">
      <c r="A23" t="str">
        <f>'Picking Information'!E26</f>
        <v>34-1</v>
      </c>
      <c r="B23">
        <f>'Picking Information'!H26</f>
        <v>134.76138828633407</v>
      </c>
      <c r="C23">
        <f>'Picking Information'!I26</f>
        <v>82.375271149674617</v>
      </c>
      <c r="D23">
        <f>'Picking Information'!J26</f>
        <v>124.89154013015184</v>
      </c>
      <c r="E23">
        <f>'Picking Information'!K26</f>
        <v>66.052060737527114</v>
      </c>
      <c r="F23">
        <f t="shared" si="20"/>
        <v>129.82646420824295</v>
      </c>
      <c r="J23">
        <f>'Picking Information'!O26</f>
        <v>0</v>
      </c>
      <c r="M23" s="365">
        <f t="shared" si="21"/>
        <v>369866.57046616648</v>
      </c>
      <c r="N23" s="366">
        <v>1.6074999999999999</v>
      </c>
      <c r="O23" s="367">
        <f t="shared" si="22"/>
        <v>394.21916146827471</v>
      </c>
      <c r="P23" s="367">
        <f t="shared" si="23"/>
        <v>276.41501108592081</v>
      </c>
      <c r="Q23" s="367">
        <f t="shared" si="24"/>
        <v>819.07877700193319</v>
      </c>
      <c r="R23" s="367">
        <f t="shared" si="25"/>
        <v>26420.222260446448</v>
      </c>
      <c r="S23" s="367">
        <f t="shared" si="26"/>
        <v>41.998121759167574</v>
      </c>
      <c r="T23" s="352">
        <f t="shared" si="0"/>
        <v>0.66971285317811491</v>
      </c>
      <c r="U23" s="348">
        <f t="shared" si="0"/>
        <v>0.61944663288006907</v>
      </c>
      <c r="V23" s="348">
        <f t="shared" si="0"/>
        <v>0.6119636637461503</v>
      </c>
      <c r="W23" s="348">
        <f t="shared" si="0"/>
        <v>0.89427851977671291</v>
      </c>
      <c r="X23" s="372"/>
      <c r="Y23" s="348">
        <f t="shared" si="1"/>
        <v>0.72548455091273711</v>
      </c>
      <c r="Z23" s="348">
        <f t="shared" si="1"/>
        <v>0.68263074439672977</v>
      </c>
      <c r="AA23" s="348">
        <f t="shared" si="1"/>
        <v>0.67616505598731946</v>
      </c>
      <c r="AB23" s="350">
        <f t="shared" si="1"/>
        <v>0.91508728373257331</v>
      </c>
      <c r="AC23" s="372"/>
      <c r="AD23" s="348">
        <f t="shared" si="2"/>
        <v>0.69269564761092151</v>
      </c>
      <c r="AE23" s="348">
        <f t="shared" si="2"/>
        <v>0.64538964893293127</v>
      </c>
      <c r="AF23" s="348">
        <f t="shared" si="2"/>
        <v>0.63816703958616139</v>
      </c>
      <c r="AG23" s="350">
        <f t="shared" si="2"/>
        <v>0.90245528578741296</v>
      </c>
      <c r="AH23" s="372"/>
      <c r="AI23" s="348">
        <f t="shared" si="2"/>
        <v>0.72979832435387482</v>
      </c>
      <c r="AJ23" s="348">
        <f t="shared" si="2"/>
        <v>0.68757398614511311</v>
      </c>
      <c r="AK23" s="348">
        <f t="shared" si="2"/>
        <v>0.68109819316344378</v>
      </c>
      <c r="AL23" s="350">
        <f t="shared" si="2"/>
        <v>0.91490927959057511</v>
      </c>
      <c r="AN23" s="393">
        <f t="shared" si="3"/>
        <v>41.187635574837309</v>
      </c>
      <c r="AO23" s="509">
        <f t="shared" si="4"/>
        <v>718206.07118020603</v>
      </c>
      <c r="AP23" s="373">
        <f t="shared" si="5"/>
        <v>47.319128249408557</v>
      </c>
      <c r="AQ23" s="384">
        <f t="shared" si="6"/>
        <v>0.71684874233508333</v>
      </c>
      <c r="AR23" s="385">
        <f t="shared" si="6"/>
        <v>0.67491117333285544</v>
      </c>
      <c r="AS23" s="385">
        <f t="shared" si="6"/>
        <v>0.66867998798046069</v>
      </c>
      <c r="AT23" s="387">
        <f t="shared" si="6"/>
        <v>0.90740056864989549</v>
      </c>
      <c r="AU23" s="373"/>
      <c r="AV23" s="384">
        <f t="shared" si="7"/>
        <v>0.76360283003399809</v>
      </c>
      <c r="AW23" s="385">
        <f t="shared" si="7"/>
        <v>0.72765402471295126</v>
      </c>
      <c r="AX23" s="385">
        <f t="shared" si="7"/>
        <v>0.72224411474647454</v>
      </c>
      <c r="AY23" s="387">
        <f t="shared" si="7"/>
        <v>0.92544465691155431</v>
      </c>
      <c r="AZ23" s="373"/>
      <c r="BA23" s="384">
        <f t="shared" si="8"/>
        <v>0.7360822609062817</v>
      </c>
      <c r="BB23" s="385">
        <f t="shared" si="8"/>
        <v>0.69653630840430714</v>
      </c>
      <c r="BC23" s="385">
        <f t="shared" si="8"/>
        <v>0.6905120500990628</v>
      </c>
      <c r="BD23" s="387">
        <f t="shared" si="8"/>
        <v>0.91448118369519782</v>
      </c>
      <c r="BE23" s="373"/>
      <c r="BF23" s="384">
        <f t="shared" si="9"/>
        <v>0.76723135582352608</v>
      </c>
      <c r="BG23" s="385">
        <f t="shared" si="9"/>
        <v>0.73179237617337245</v>
      </c>
      <c r="BH23" s="385">
        <f t="shared" si="9"/>
        <v>0.72637142025995061</v>
      </c>
      <c r="BI23" s="387">
        <f t="shared" si="9"/>
        <v>0.92528995118826329</v>
      </c>
      <c r="BK23" s="423">
        <f t="shared" si="27"/>
        <v>42.879527952893966</v>
      </c>
      <c r="BL23" s="419">
        <f t="shared" si="10"/>
        <v>49421.704208054725</v>
      </c>
      <c r="BM23" s="419">
        <f t="shared" si="11"/>
        <v>706393.11568964657</v>
      </c>
      <c r="BN23" s="423">
        <f t="shared" si="12"/>
        <v>0.70019505661559822</v>
      </c>
      <c r="BO23" s="419">
        <f t="shared" si="12"/>
        <v>0.65791772161713835</v>
      </c>
      <c r="BP23" s="419">
        <f t="shared" si="12"/>
        <v>0.6516826586823995</v>
      </c>
      <c r="BQ23" s="424">
        <f t="shared" si="12"/>
        <v>0.89918111284201518</v>
      </c>
      <c r="BR23" s="419"/>
      <c r="BS23" s="423">
        <f t="shared" si="13"/>
        <v>0.74797149767606408</v>
      </c>
      <c r="BT23" s="419">
        <f t="shared" si="13"/>
        <v>0.71117632760851468</v>
      </c>
      <c r="BU23" s="419">
        <f t="shared" si="13"/>
        <v>0.70567377569044676</v>
      </c>
      <c r="BV23" s="424">
        <f t="shared" si="13"/>
        <v>0.91861327533058468</v>
      </c>
      <c r="BW23" s="419"/>
      <c r="BX23" s="423">
        <f t="shared" si="14"/>
        <v>0.71976699179215775</v>
      </c>
      <c r="BY23" s="419">
        <f t="shared" si="14"/>
        <v>0.67964987295907064</v>
      </c>
      <c r="BZ23" s="419">
        <f t="shared" si="14"/>
        <v>0.67358121014285033</v>
      </c>
      <c r="CA23" s="424">
        <f t="shared" si="14"/>
        <v>0.90679415611143777</v>
      </c>
      <c r="CB23" s="419"/>
      <c r="CC23" s="423">
        <f t="shared" si="15"/>
        <v>0.75170774972337739</v>
      </c>
      <c r="CD23" s="419">
        <f t="shared" si="15"/>
        <v>0.71539167789999558</v>
      </c>
      <c r="CE23" s="419">
        <f t="shared" si="15"/>
        <v>0.70987093775947085</v>
      </c>
      <c r="CF23" s="424">
        <f t="shared" si="15"/>
        <v>0.91844623119684177</v>
      </c>
      <c r="CH23" s="449">
        <f t="shared" si="28"/>
        <v>37.194123192266801</v>
      </c>
      <c r="CI23" s="445">
        <f t="shared" si="29"/>
        <v>36463.94017397389</v>
      </c>
      <c r="CJ23" s="445">
        <f t="shared" si="30"/>
        <v>452081.42763541045</v>
      </c>
      <c r="CK23" s="451">
        <f t="shared" si="31"/>
        <v>4604.5677729944537</v>
      </c>
      <c r="CL23" s="446">
        <f t="shared" si="16"/>
        <v>0.64142320625246674</v>
      </c>
      <c r="CM23" s="446">
        <f t="shared" si="16"/>
        <v>0.58862920510707406</v>
      </c>
      <c r="CN23" s="446">
        <f t="shared" si="16"/>
        <v>0.58079190532422742</v>
      </c>
      <c r="CO23" s="451">
        <f t="shared" si="16"/>
        <v>0.88235007325153092</v>
      </c>
      <c r="CP23" s="446"/>
      <c r="CQ23" s="449">
        <f t="shared" si="17"/>
        <v>0.70037891997265878</v>
      </c>
      <c r="CR23" s="445">
        <f t="shared" si="17"/>
        <v>0.65503910227898188</v>
      </c>
      <c r="CS23" s="445">
        <f t="shared" si="17"/>
        <v>0.64822129974193543</v>
      </c>
      <c r="CT23" s="451">
        <f t="shared" si="17"/>
        <v>0.90524930954014049</v>
      </c>
      <c r="CU23" s="446"/>
      <c r="CV23" s="449">
        <f t="shared" si="18"/>
        <v>0.6656635145569908</v>
      </c>
      <c r="CW23" s="445">
        <f t="shared" si="18"/>
        <v>0.61584218837550686</v>
      </c>
      <c r="CX23" s="445">
        <f t="shared" si="18"/>
        <v>0.60825910362949587</v>
      </c>
      <c r="CY23" s="451">
        <f t="shared" si="18"/>
        <v>0.89133426898326218</v>
      </c>
      <c r="CZ23" s="446"/>
      <c r="DA23" s="449">
        <f t="shared" si="19"/>
        <v>0.70495878054045713</v>
      </c>
      <c r="DB23" s="445">
        <f t="shared" si="19"/>
        <v>0.66025537467261974</v>
      </c>
      <c r="DC23" s="445">
        <f t="shared" si="19"/>
        <v>0.65342258244090112</v>
      </c>
      <c r="DD23" s="451">
        <f t="shared" si="19"/>
        <v>0.90505291991641224</v>
      </c>
    </row>
    <row r="24" spans="1:108">
      <c r="A24" t="str">
        <f>'Picking Information'!E27</f>
        <v>34-2</v>
      </c>
      <c r="B24">
        <f>'Picking Information'!H27</f>
        <v>200.54466230936819</v>
      </c>
      <c r="C24">
        <f>'Picking Information'!I27</f>
        <v>106.37254901960785</v>
      </c>
      <c r="D24">
        <f>'Picking Information'!J27</f>
        <v>205.119825708061</v>
      </c>
      <c r="E24">
        <f>'Picking Information'!K27</f>
        <v>110.56644880174292</v>
      </c>
      <c r="F24">
        <f t="shared" si="20"/>
        <v>202.83224400871461</v>
      </c>
      <c r="J24">
        <f>'Picking Information'!O27</f>
        <v>0</v>
      </c>
      <c r="M24" s="365">
        <f t="shared" si="21"/>
        <v>1249075.0837010774</v>
      </c>
      <c r="N24" s="366">
        <v>1.6074999999999999</v>
      </c>
      <c r="O24" s="367">
        <f t="shared" si="22"/>
        <v>594.5971318785754</v>
      </c>
      <c r="P24" s="367">
        <f t="shared" si="23"/>
        <v>632.73059507345715</v>
      </c>
      <c r="Q24" s="367">
        <f t="shared" si="24"/>
        <v>1678.0967726294782</v>
      </c>
      <c r="R24" s="367">
        <f t="shared" si="25"/>
        <v>59624.838241779922</v>
      </c>
      <c r="S24" s="367">
        <f t="shared" si="26"/>
        <v>62.846715590374572</v>
      </c>
      <c r="T24" s="352">
        <f t="shared" si="0"/>
        <v>0.77730777971146847</v>
      </c>
      <c r="U24" s="348">
        <f t="shared" si="0"/>
        <v>0.74261803987611841</v>
      </c>
      <c r="V24" s="348">
        <f t="shared" si="0"/>
        <v>0.73742323832114043</v>
      </c>
      <c r="W24" s="348">
        <f t="shared" si="0"/>
        <v>0.92928842976035564</v>
      </c>
      <c r="X24" s="372"/>
      <c r="Y24" s="348">
        <f t="shared" si="1"/>
        <v>0.81543651078974799</v>
      </c>
      <c r="Z24" s="348">
        <f t="shared" si="1"/>
        <v>0.78617001559714272</v>
      </c>
      <c r="AA24" s="348">
        <f t="shared" si="1"/>
        <v>0.78173675929250774</v>
      </c>
      <c r="AB24" s="350">
        <f t="shared" si="1"/>
        <v>0.94322400824482677</v>
      </c>
      <c r="AC24" s="372"/>
      <c r="AD24" s="348">
        <f t="shared" si="2"/>
        <v>0.79306149736420328</v>
      </c>
      <c r="AE24" s="348">
        <f t="shared" si="2"/>
        <v>0.76056463279192543</v>
      </c>
      <c r="AF24" s="348">
        <f t="shared" si="2"/>
        <v>0.75557780906122429</v>
      </c>
      <c r="AG24" s="350">
        <f t="shared" si="2"/>
        <v>0.93476596155260672</v>
      </c>
      <c r="AH24" s="372"/>
      <c r="AI24" s="348">
        <f t="shared" si="2"/>
        <v>0.81837216458847017</v>
      </c>
      <c r="AJ24" s="348">
        <f t="shared" si="2"/>
        <v>0.78955611281397298</v>
      </c>
      <c r="AK24" s="348">
        <f t="shared" si="2"/>
        <v>0.78511965201996092</v>
      </c>
      <c r="AL24" s="350">
        <f t="shared" si="2"/>
        <v>0.94310485270394662</v>
      </c>
      <c r="AN24" s="393">
        <f t="shared" si="3"/>
        <v>53.186274509803923</v>
      </c>
      <c r="AO24" s="509">
        <f t="shared" si="4"/>
        <v>1782215.1105146608</v>
      </c>
      <c r="AP24" s="373">
        <f t="shared" si="5"/>
        <v>63.056304415079332</v>
      </c>
      <c r="AQ24" s="384">
        <f t="shared" si="6"/>
        <v>0.783987199084211</v>
      </c>
      <c r="AR24" s="385">
        <f t="shared" si="6"/>
        <v>0.75121619091125458</v>
      </c>
      <c r="AS24" s="385">
        <f t="shared" si="6"/>
        <v>0.74632479169185861</v>
      </c>
      <c r="AT24" s="387">
        <f t="shared" si="6"/>
        <v>0.93018859470810533</v>
      </c>
      <c r="AU24" s="373"/>
      <c r="AV24" s="384">
        <f t="shared" si="7"/>
        <v>0.82023917785134515</v>
      </c>
      <c r="AW24" s="385">
        <f t="shared" si="7"/>
        <v>0.79239065441575562</v>
      </c>
      <c r="AX24" s="385">
        <f t="shared" si="7"/>
        <v>0.78818524206571428</v>
      </c>
      <c r="AY24" s="387">
        <f t="shared" si="7"/>
        <v>0.94384566330416175</v>
      </c>
      <c r="AZ24" s="373"/>
      <c r="BA24" s="384">
        <f t="shared" si="8"/>
        <v>0.79893463535999965</v>
      </c>
      <c r="BB24" s="385">
        <f t="shared" si="8"/>
        <v>0.76814628750874292</v>
      </c>
      <c r="BC24" s="385">
        <f t="shared" si="8"/>
        <v>0.7634368975698389</v>
      </c>
      <c r="BD24" s="387">
        <f t="shared" si="8"/>
        <v>0.93555100618912579</v>
      </c>
      <c r="BE24" s="373"/>
      <c r="BF24" s="384">
        <f t="shared" si="9"/>
        <v>0.82304112652094152</v>
      </c>
      <c r="BG24" s="385">
        <f t="shared" si="9"/>
        <v>0.79560498529708967</v>
      </c>
      <c r="BH24" s="385">
        <f t="shared" si="9"/>
        <v>0.7913939714805579</v>
      </c>
      <c r="BI24" s="387">
        <f t="shared" si="9"/>
        <v>0.9437286872077697</v>
      </c>
      <c r="BK24" s="423">
        <f t="shared" si="27"/>
        <v>64.169917193973291</v>
      </c>
      <c r="BL24" s="419">
        <f t="shared" si="10"/>
        <v>111526.91747238717</v>
      </c>
      <c r="BM24" s="419">
        <f t="shared" si="11"/>
        <v>2385557.6863673925</v>
      </c>
      <c r="BN24" s="423">
        <f t="shared" si="12"/>
        <v>0.79319720073300204</v>
      </c>
      <c r="BO24" s="419">
        <f t="shared" si="12"/>
        <v>0.76272713434745076</v>
      </c>
      <c r="BP24" s="419">
        <f t="shared" si="12"/>
        <v>0.75819840444397557</v>
      </c>
      <c r="BQ24" s="424">
        <f t="shared" si="12"/>
        <v>0.93198815446757821</v>
      </c>
      <c r="BR24" s="419"/>
      <c r="BS24" s="423">
        <f t="shared" si="13"/>
        <v>0.82716985617227667</v>
      </c>
      <c r="BT24" s="419">
        <f t="shared" si="13"/>
        <v>0.80104716399734532</v>
      </c>
      <c r="BU24" s="419">
        <f t="shared" si="13"/>
        <v>0.79711685915051156</v>
      </c>
      <c r="BV24" s="424">
        <f t="shared" si="13"/>
        <v>0.94520171271608233</v>
      </c>
      <c r="BW24" s="419"/>
      <c r="BX24" s="423">
        <f t="shared" si="14"/>
        <v>0.80717057689493088</v>
      </c>
      <c r="BY24" s="419">
        <f t="shared" si="14"/>
        <v>0.77844037244301234</v>
      </c>
      <c r="BZ24" s="419">
        <f t="shared" si="14"/>
        <v>0.77406346218874267</v>
      </c>
      <c r="CA24" s="424">
        <f t="shared" si="14"/>
        <v>0.93717118874833616</v>
      </c>
      <c r="CB24" s="419"/>
      <c r="CC24" s="423">
        <f t="shared" si="15"/>
        <v>0.82980746964240315</v>
      </c>
      <c r="CD24" s="419">
        <f t="shared" si="15"/>
        <v>0.80405376991652799</v>
      </c>
      <c r="CE24" s="419">
        <f t="shared" si="15"/>
        <v>0.80011534016310437</v>
      </c>
      <c r="CF24" s="424">
        <f t="shared" si="15"/>
        <v>0.94508834869413327</v>
      </c>
      <c r="CH24" s="449">
        <f t="shared" si="28"/>
        <v>59.581762020429125</v>
      </c>
      <c r="CI24" s="445">
        <f t="shared" si="29"/>
        <v>86756.132764468945</v>
      </c>
      <c r="CJ24" s="445">
        <f t="shared" si="30"/>
        <v>1723027.7520617808</v>
      </c>
      <c r="CK24" s="451">
        <f t="shared" si="31"/>
        <v>345.6879427305584</v>
      </c>
      <c r="CL24" s="446">
        <f t="shared" si="16"/>
        <v>0.77096833149584354</v>
      </c>
      <c r="CM24" s="446">
        <f t="shared" si="16"/>
        <v>0.73605619390759891</v>
      </c>
      <c r="CN24" s="446">
        <f t="shared" si="16"/>
        <v>0.73083891808996837</v>
      </c>
      <c r="CO24" s="451">
        <f t="shared" si="16"/>
        <v>0.92610208036353769</v>
      </c>
      <c r="CP24" s="446"/>
      <c r="CQ24" s="449">
        <f t="shared" si="17"/>
        <v>0.80951480388321828</v>
      </c>
      <c r="CR24" s="445">
        <f t="shared" si="17"/>
        <v>0.77991002131278697</v>
      </c>
      <c r="CS24" s="445">
        <f t="shared" si="17"/>
        <v>0.77543576779077694</v>
      </c>
      <c r="CT24" s="451">
        <f t="shared" si="17"/>
        <v>0.94056257081542971</v>
      </c>
      <c r="CU24" s="446"/>
      <c r="CV24" s="449">
        <f t="shared" si="18"/>
        <v>0.78687036338676108</v>
      </c>
      <c r="CW24" s="445">
        <f t="shared" si="18"/>
        <v>0.7541012208628094</v>
      </c>
      <c r="CX24" s="445">
        <f t="shared" si="18"/>
        <v>0.74908365420731104</v>
      </c>
      <c r="CY24" s="451">
        <f t="shared" si="18"/>
        <v>0.93178029222374004</v>
      </c>
      <c r="CZ24" s="446"/>
      <c r="DA24" s="449">
        <f t="shared" si="19"/>
        <v>0.81249131282566234</v>
      </c>
      <c r="DB24" s="445">
        <f t="shared" si="19"/>
        <v>0.78332916060535684</v>
      </c>
      <c r="DC24" s="445">
        <f t="shared" si="19"/>
        <v>0.77884971437106021</v>
      </c>
      <c r="DD24" s="451">
        <f t="shared" si="19"/>
        <v>0.94043872478161017</v>
      </c>
    </row>
    <row r="25" spans="1:108">
      <c r="A25" t="str">
        <f>'Picking Information'!E28</f>
        <v>34-5</v>
      </c>
      <c r="B25">
        <f>'Picking Information'!H28</f>
        <v>123.61863488624051</v>
      </c>
      <c r="C25">
        <f>'Picking Information'!I28</f>
        <v>87.594799566630556</v>
      </c>
      <c r="D25">
        <f>'Picking Information'!J28</f>
        <v>120.96424702058505</v>
      </c>
      <c r="E25">
        <f>'Picking Information'!K28</f>
        <v>89.869989165763812</v>
      </c>
      <c r="F25">
        <f t="shared" si="20"/>
        <v>122.29144095341277</v>
      </c>
      <c r="J25">
        <f>'Picking Information'!O28</f>
        <v>0</v>
      </c>
      <c r="M25" s="365">
        <f t="shared" si="21"/>
        <v>504066.33953643905</v>
      </c>
      <c r="N25" s="366">
        <v>1.6074999999999999</v>
      </c>
      <c r="O25" s="367">
        <f t="shared" si="22"/>
        <v>435.13917753937386</v>
      </c>
      <c r="P25" s="367">
        <f t="shared" si="23"/>
        <v>453.45051040354389</v>
      </c>
      <c r="Q25" s="367">
        <f t="shared" si="24"/>
        <v>744.01801638996233</v>
      </c>
      <c r="R25" s="367">
        <f t="shared" si="25"/>
        <v>31164.957526527913</v>
      </c>
      <c r="S25" s="367">
        <f t="shared" si="26"/>
        <v>48.522415514993682</v>
      </c>
      <c r="T25" s="352">
        <f t="shared" ref="T25:W44" si="32">1-(3/4)*(T$3/$S25)+((1/16)+0.1686*(1-($C25/2)/$S25)^2)*(T$3/$S25)^3</f>
        <v>0.71299220864689927</v>
      </c>
      <c r="U25" s="348">
        <f t="shared" si="32"/>
        <v>0.66885521707721052</v>
      </c>
      <c r="V25" s="348">
        <f t="shared" si="32"/>
        <v>0.66226712289294176</v>
      </c>
      <c r="W25" s="348">
        <f t="shared" si="32"/>
        <v>0.90845833160632949</v>
      </c>
      <c r="X25" s="372"/>
      <c r="Y25" s="348">
        <f t="shared" ref="Y25:AB44" si="33">1-(3/4)*(Y$3/$S25)+((1/16)+0.1686*(1-($C25/2)/$S25)^2)*(Y$3/$S25)^3</f>
        <v>0.76175683254815985</v>
      </c>
      <c r="Z25" s="348">
        <f t="shared" si="33"/>
        <v>0.7243047771108263</v>
      </c>
      <c r="AA25" s="348">
        <f t="shared" si="33"/>
        <v>0.71864401331148109</v>
      </c>
      <c r="AB25" s="350">
        <f t="shared" si="33"/>
        <v>0.92648626902359343</v>
      </c>
      <c r="AC25" s="372"/>
      <c r="AD25" s="348">
        <f t="shared" ref="AD25:AL44" si="34">1-(3/4)*(AD$3/$S25)+((1/16)+0.1686*(1-($C25/2)/$S25)^2)*(AD$3/$S25)^3</f>
        <v>0.73311117810920445</v>
      </c>
      <c r="AE25" s="348">
        <f t="shared" si="34"/>
        <v>0.69165938092284551</v>
      </c>
      <c r="AF25" s="348">
        <f t="shared" si="34"/>
        <v>0.68531611394093528</v>
      </c>
      <c r="AG25" s="350">
        <f t="shared" si="34"/>
        <v>0.91554327734267027</v>
      </c>
      <c r="AH25" s="372"/>
      <c r="AI25" s="348">
        <f t="shared" si="34"/>
        <v>0.76552090079165402</v>
      </c>
      <c r="AJ25" s="348">
        <f t="shared" si="34"/>
        <v>0.72863074678838646</v>
      </c>
      <c r="AK25" s="348">
        <f t="shared" si="34"/>
        <v>0.72296327003424377</v>
      </c>
      <c r="AL25" s="350">
        <f t="shared" si="34"/>
        <v>0.92633208346713891</v>
      </c>
      <c r="AN25" s="393">
        <f t="shared" si="3"/>
        <v>43.797399783315278</v>
      </c>
      <c r="AO25" s="509">
        <f t="shared" si="4"/>
        <v>744955.74065609043</v>
      </c>
      <c r="AP25" s="373">
        <f t="shared" si="5"/>
        <v>48.509464312664036</v>
      </c>
      <c r="AQ25" s="384">
        <f t="shared" ref="AQ25:AT44" si="35">1-(1/2)*($AN25+$B25)*AQ$3/($AN25*$B25)+(0.2122)*(AQ$3^2/($AN25*$B25))+(0.0153)*(AQ$3^3/$AN25^3)</f>
        <v>0.72425975183090319</v>
      </c>
      <c r="AR25" s="385">
        <f t="shared" si="35"/>
        <v>0.68346540504645714</v>
      </c>
      <c r="AS25" s="385">
        <f t="shared" si="35"/>
        <v>0.67740418018928783</v>
      </c>
      <c r="AT25" s="387">
        <f t="shared" si="35"/>
        <v>0.9097330688046652</v>
      </c>
      <c r="AU25" s="373"/>
      <c r="AV25" s="384">
        <f t="shared" ref="AV25:AY44" si="36">1-(1/2)*($AN25+$B25)*AV$3/($AN25*$B25)+(0.2122)*(AV$3^2/($AN25*$B25))+(0.0153)*(AV$3^3/$AN25^3)</f>
        <v>0.76974482215626017</v>
      </c>
      <c r="AW25" s="385">
        <f t="shared" si="36"/>
        <v>0.73477103090744122</v>
      </c>
      <c r="AX25" s="385">
        <f t="shared" si="36"/>
        <v>0.72950827785399108</v>
      </c>
      <c r="AY25" s="387">
        <f t="shared" si="36"/>
        <v>0.92731378361542083</v>
      </c>
      <c r="AZ25" s="373"/>
      <c r="BA25" s="384">
        <f t="shared" ref="BA25:BD44" si="37">1-(1/2)*($AN25+$B25)*BA$3/($AN25*$B25)+(0.2122)*(BA$3^2/($AN25*$B25))+(0.0153)*(BA$3^3/$AN25^3)</f>
        <v>0.74297019975633349</v>
      </c>
      <c r="BB25" s="385">
        <f t="shared" si="37"/>
        <v>0.70450075796344469</v>
      </c>
      <c r="BC25" s="385">
        <f t="shared" si="37"/>
        <v>0.6986407665363723</v>
      </c>
      <c r="BD25" s="387">
        <f t="shared" si="37"/>
        <v>0.91663138296539215</v>
      </c>
      <c r="BE25" s="373"/>
      <c r="BF25" s="384">
        <f t="shared" ref="BF25:BI44" si="38">1-(1/2)*($AN25+$B25)*BF$3/($AN25*$B25)+(0.2122)*(BF$3^2/($AN25*$B25))+(0.0153)*(BF$3^3/$AN25^3)</f>
        <v>0.77327526924306034</v>
      </c>
      <c r="BG25" s="385">
        <f t="shared" si="38"/>
        <v>0.73879687701142704</v>
      </c>
      <c r="BH25" s="385">
        <f t="shared" si="38"/>
        <v>0.73352330682634215</v>
      </c>
      <c r="BI25" s="387">
        <f t="shared" si="38"/>
        <v>0.92716303379222365</v>
      </c>
      <c r="BK25" s="423">
        <f t="shared" si="27"/>
        <v>48.827210999843118</v>
      </c>
      <c r="BL25" s="419">
        <f t="shared" si="10"/>
        <v>59149.136841215644</v>
      </c>
      <c r="BM25" s="419">
        <f t="shared" si="11"/>
        <v>962695.79500154348</v>
      </c>
      <c r="BN25" s="423">
        <f t="shared" ref="BN25:BQ44" si="39">1-(3/4)*(BN$3/$BK25)+(0.2095*($C25+$E25+$F25)-(0.096-0.013*($C25^2+$E25^2)/$F25^2)*($C25+$E25)*$J25)*(BN$3^2/$BM25)</f>
        <v>0.73415325507216256</v>
      </c>
      <c r="BO25" s="419">
        <f t="shared" si="39"/>
        <v>0.6961467643739746</v>
      </c>
      <c r="BP25" s="419">
        <f t="shared" si="39"/>
        <v>0.69052770367958294</v>
      </c>
      <c r="BQ25" s="424">
        <f t="shared" si="39"/>
        <v>0.91120738481129726</v>
      </c>
      <c r="BR25" s="419"/>
      <c r="BS25" s="423">
        <f t="shared" ref="BS25:BV44" si="40">1-(3/4)*(BS$3/$BK25)+(0.2095*($C25+$E25+$F25)-(0.096-0.013*($C25^2+$E25^2)/$F25^2)*($C25+$E25)*$J25)*(BS$3^2/$BM25)</f>
        <v>0.77692087959131539</v>
      </c>
      <c r="BT25" s="419">
        <f t="shared" si="40"/>
        <v>0.74399968001788419</v>
      </c>
      <c r="BU25" s="419">
        <f t="shared" si="40"/>
        <v>0.73906704799052203</v>
      </c>
      <c r="BV25" s="424">
        <f t="shared" si="40"/>
        <v>0.92836304037053796</v>
      </c>
      <c r="BW25" s="419"/>
      <c r="BX25" s="423">
        <f t="shared" ref="BX25:CA44" si="41">1-(3/4)*(BX$3/$BK25)+(0.2095*($C25+$E25+$F25)-(0.096-0.013*($C25^2+$E25^2)/$F25^2)*($C25+$E25)*$J25)*(BX$3^2/$BM25)</f>
        <v>0.7516955727573279</v>
      </c>
      <c r="BY25" s="419">
        <f t="shared" si="41"/>
        <v>0.71570352711863605</v>
      </c>
      <c r="BZ25" s="419">
        <f t="shared" si="41"/>
        <v>0.71024668670497482</v>
      </c>
      <c r="CA25" s="424">
        <f t="shared" si="41"/>
        <v>0.9179310385145778</v>
      </c>
      <c r="CB25" s="419"/>
      <c r="CC25" s="423">
        <f t="shared" ref="CC25:CF44" si="42">1-(3/4)*(CC$3/$BK25)+(0.2095*($C25+$E25+$F25)-(0.096-0.013*($C25^2+$E25^2)/$F25^2)*($C25+$E25)*$J25)*(CC$3^2/$BM25)</f>
        <v>0.78025784680433485</v>
      </c>
      <c r="CD25" s="419">
        <f t="shared" si="42"/>
        <v>0.74777673174125603</v>
      </c>
      <c r="CE25" s="419">
        <f t="shared" si="42"/>
        <v>0.74282972249912871</v>
      </c>
      <c r="CF25" s="424">
        <f t="shared" si="42"/>
        <v>0.92821565414032969</v>
      </c>
      <c r="CH25" s="449">
        <f t="shared" si="28"/>
        <v>45.450729097631545</v>
      </c>
      <c r="CI25" s="445">
        <f t="shared" si="29"/>
        <v>45664.287946942626</v>
      </c>
      <c r="CJ25" s="445">
        <f t="shared" si="30"/>
        <v>691825.06030424358</v>
      </c>
      <c r="CK25" s="451">
        <f t="shared" si="31"/>
        <v>268.80679999593349</v>
      </c>
      <c r="CL25" s="446">
        <f t="shared" ref="CL25:CO44" si="43">1-(3/4)*(CL$3/$CH25)+((0.2093-0.0465*$J25)*($E25+$C25/SQRT(3))+(0.1062+0.2234*CL$3/(CL$3+6*($E25*SQRT(3)-$C25))*($F25-$J25*(($E25*SQRT(3)/2+$C25)/4))))*(CL$3^2/$CJ25)</f>
        <v>0.70531161707499324</v>
      </c>
      <c r="CM25" s="446">
        <f t="shared" si="43"/>
        <v>0.66148607285584049</v>
      </c>
      <c r="CN25" s="446">
        <f t="shared" si="43"/>
        <v>0.65496478455230422</v>
      </c>
      <c r="CO25" s="451">
        <f t="shared" si="43"/>
        <v>0.90366616572512115</v>
      </c>
      <c r="CP25" s="446"/>
      <c r="CQ25" s="449">
        <f t="shared" ref="CQ25:CT44" si="44">1-(3/4)*(CQ$3/$CH25)+((0.2093-0.0465*$J25)*($E25+$C25/SQRT(3))+(0.1062+0.2234*CQ$3/(CQ$3+6*($E25*SQRT(3)-$C25))*($F25-$J25*(($E25*SQRT(3)/2+$C25)/4))))*(CQ$3^2/$CJ25)</f>
        <v>0.75406467459334303</v>
      </c>
      <c r="CR25" s="445">
        <f t="shared" si="44"/>
        <v>0.71658748126391503</v>
      </c>
      <c r="CS25" s="445">
        <f t="shared" si="44"/>
        <v>0.71094268441030761</v>
      </c>
      <c r="CT25" s="451">
        <f t="shared" si="44"/>
        <v>0.92242988209320742</v>
      </c>
      <c r="CU25" s="446"/>
      <c r="CV25" s="449">
        <f t="shared" ref="CV25:CY44" si="45">1-(3/4)*(CV$3/$CH25)+((0.2093-0.0465*$J25)*($E25+$C25/SQRT(3))+(0.1062+0.2234*CV$3/(CV$3+6*($E25*SQRT(3)-$C25))*($F25-$J25*(($E25*SQRT(3)/2+$C25)/4))))*(CV$3^2/$CJ25)</f>
        <v>0.72537891543158151</v>
      </c>
      <c r="CW25" s="445">
        <f t="shared" si="45"/>
        <v>0.68409789342771377</v>
      </c>
      <c r="CX25" s="445">
        <f t="shared" si="45"/>
        <v>0.67780175453495617</v>
      </c>
      <c r="CY25" s="451">
        <f t="shared" si="45"/>
        <v>0.91102892928622425</v>
      </c>
      <c r="CZ25" s="446"/>
      <c r="DA25" s="449">
        <f t="shared" ref="DA25:DD44" si="46">1-(3/4)*(DA$3/$CH25)+((0.2093-0.0465*$J25)*($E25+$C25/SQRT(3))+(0.1062+0.2234*DA$3/(DA$3+6*($E25*SQRT(3)-$C25))*($F25-$J25*(($E25*SQRT(3)/2+$C25)/4))))*(DA$3^2/$CJ25)</f>
        <v>0.75784471767733019</v>
      </c>
      <c r="DB25" s="445">
        <f t="shared" si="46"/>
        <v>0.72090457298565314</v>
      </c>
      <c r="DC25" s="445">
        <f t="shared" si="46"/>
        <v>0.71524931632058542</v>
      </c>
      <c r="DD25" s="451">
        <f t="shared" si="46"/>
        <v>0.92226899688897923</v>
      </c>
    </row>
    <row r="26" spans="1:108">
      <c r="A26" t="str">
        <f>'Picking Information'!E29</f>
        <v>50-1</v>
      </c>
      <c r="B26">
        <f>'Picking Information'!H29</f>
        <v>248.64425162689804</v>
      </c>
      <c r="C26">
        <f>'Picking Information'!I29</f>
        <v>155.26030368763557</v>
      </c>
      <c r="D26">
        <f>'Picking Information'!J29</f>
        <v>262.68980477223425</v>
      </c>
      <c r="E26">
        <f>'Picking Information'!K29</f>
        <v>153.7418655097614</v>
      </c>
      <c r="F26">
        <f t="shared" si="20"/>
        <v>255.66702819956615</v>
      </c>
      <c r="J26">
        <f>'Picking Information'!O29</f>
        <v>0</v>
      </c>
      <c r="M26" s="365">
        <f t="shared" si="21"/>
        <v>3195405.0961113614</v>
      </c>
      <c r="N26" s="366">
        <v>1.6074999999999999</v>
      </c>
      <c r="O26" s="367">
        <f t="shared" si="22"/>
        <v>1092.0032358724591</v>
      </c>
      <c r="P26" s="367">
        <f t="shared" si="23"/>
        <v>1074.8866214581815</v>
      </c>
      <c r="Q26" s="367">
        <f t="shared" si="24"/>
        <v>2434.6212019741047</v>
      </c>
      <c r="R26" s="367">
        <f t="shared" si="25"/>
        <v>109267.38871224114</v>
      </c>
      <c r="S26" s="367">
        <f t="shared" si="26"/>
        <v>87.731713929575662</v>
      </c>
      <c r="T26" s="352">
        <f t="shared" si="32"/>
        <v>0.83983528411638764</v>
      </c>
      <c r="U26" s="348">
        <f t="shared" si="32"/>
        <v>0.81462958590713919</v>
      </c>
      <c r="V26" s="348">
        <f t="shared" si="32"/>
        <v>0.81084541476994532</v>
      </c>
      <c r="W26" s="348">
        <f t="shared" si="32"/>
        <v>0.94932566623157477</v>
      </c>
      <c r="X26" s="372"/>
      <c r="Y26" s="348">
        <f t="shared" si="33"/>
        <v>0.8674267793640138</v>
      </c>
      <c r="Z26" s="348">
        <f t="shared" si="33"/>
        <v>0.84625811086447777</v>
      </c>
      <c r="AA26" s="348">
        <f t="shared" si="33"/>
        <v>0.84304593209721534</v>
      </c>
      <c r="AB26" s="350">
        <f t="shared" si="33"/>
        <v>0.95931809884380692</v>
      </c>
      <c r="AC26" s="372"/>
      <c r="AD26" s="348">
        <f t="shared" si="34"/>
        <v>0.85124840046832462</v>
      </c>
      <c r="AE26" s="348">
        <f t="shared" si="34"/>
        <v>0.82768306240090839</v>
      </c>
      <c r="AF26" s="348">
        <f t="shared" si="34"/>
        <v>0.824058879146644</v>
      </c>
      <c r="AG26" s="350">
        <f t="shared" si="34"/>
        <v>0.95325380897672474</v>
      </c>
      <c r="AH26" s="372"/>
      <c r="AI26" s="348">
        <f t="shared" si="34"/>
        <v>0.86954686915520929</v>
      </c>
      <c r="AJ26" s="348">
        <f t="shared" si="34"/>
        <v>0.84871052078015707</v>
      </c>
      <c r="AK26" s="348">
        <f t="shared" si="34"/>
        <v>0.84549719501595655</v>
      </c>
      <c r="AL26" s="350">
        <f t="shared" si="34"/>
        <v>0.95923267624439368</v>
      </c>
      <c r="AN26" s="393">
        <f t="shared" si="3"/>
        <v>77.630151843817785</v>
      </c>
      <c r="AO26" s="509">
        <f t="shared" si="4"/>
        <v>4707487.4108320447</v>
      </c>
      <c r="AP26" s="373">
        <f t="shared" si="5"/>
        <v>88.739527849390313</v>
      </c>
      <c r="AQ26" s="384">
        <f t="shared" si="35"/>
        <v>0.8451308309787825</v>
      </c>
      <c r="AR26" s="385">
        <f t="shared" si="35"/>
        <v>0.82131628533262258</v>
      </c>
      <c r="AS26" s="385">
        <f t="shared" si="35"/>
        <v>0.81775235668016399</v>
      </c>
      <c r="AT26" s="387">
        <f t="shared" si="35"/>
        <v>0.95027481563934979</v>
      </c>
      <c r="AU26" s="373"/>
      <c r="AV26" s="384">
        <f t="shared" si="36"/>
        <v>0.87135726864633334</v>
      </c>
      <c r="AW26" s="385">
        <f t="shared" si="36"/>
        <v>0.85122082551956779</v>
      </c>
      <c r="AX26" s="385">
        <f t="shared" si="36"/>
        <v>0.84817397968157204</v>
      </c>
      <c r="AY26" s="387">
        <f t="shared" si="36"/>
        <v>0.96002251465531896</v>
      </c>
      <c r="AZ26" s="373"/>
      <c r="BA26" s="384">
        <f t="shared" si="37"/>
        <v>0.85595875573791858</v>
      </c>
      <c r="BB26" s="385">
        <f t="shared" si="37"/>
        <v>0.83363263834940471</v>
      </c>
      <c r="BC26" s="385">
        <f t="shared" si="37"/>
        <v>0.8302095611540915</v>
      </c>
      <c r="BD26" s="387">
        <f t="shared" si="37"/>
        <v>0.95410348122402699</v>
      </c>
      <c r="BE26" s="373"/>
      <c r="BF26" s="384">
        <f t="shared" si="38"/>
        <v>0.8733795704653563</v>
      </c>
      <c r="BG26" s="385">
        <f t="shared" si="38"/>
        <v>0.85354853067595204</v>
      </c>
      <c r="BH26" s="385">
        <f t="shared" si="38"/>
        <v>0.85049887058402474</v>
      </c>
      <c r="BI26" s="387">
        <f t="shared" si="38"/>
        <v>0.9599390675987628</v>
      </c>
      <c r="BK26" s="423">
        <f t="shared" si="27"/>
        <v>88.986217916853263</v>
      </c>
      <c r="BL26" s="419">
        <f t="shared" si="10"/>
        <v>205743.35006893438</v>
      </c>
      <c r="BM26" s="419">
        <f t="shared" si="11"/>
        <v>6102774.1947258729</v>
      </c>
      <c r="BN26" s="423">
        <f t="shared" si="39"/>
        <v>0.84832270250946207</v>
      </c>
      <c r="BO26" s="419">
        <f t="shared" si="39"/>
        <v>0.82547589197664495</v>
      </c>
      <c r="BP26" s="419">
        <f t="shared" si="39"/>
        <v>0.82206741573094344</v>
      </c>
      <c r="BQ26" s="424">
        <f t="shared" si="39"/>
        <v>0.95070199836745972</v>
      </c>
      <c r="BR26" s="419"/>
      <c r="BS26" s="423">
        <f t="shared" si="40"/>
        <v>0.87362755870690145</v>
      </c>
      <c r="BT26" s="419">
        <f t="shared" si="40"/>
        <v>0.85418516390883825</v>
      </c>
      <c r="BU26" s="419">
        <f t="shared" si="40"/>
        <v>0.85125113411171005</v>
      </c>
      <c r="BV26" s="424">
        <f t="shared" si="40"/>
        <v>0.96032063031821624</v>
      </c>
      <c r="BW26" s="419"/>
      <c r="BX26" s="423">
        <f t="shared" si="41"/>
        <v>0.85875172487823637</v>
      </c>
      <c r="BY26" s="419">
        <f t="shared" si="41"/>
        <v>0.83727629047221019</v>
      </c>
      <c r="BZ26" s="419">
        <f t="shared" si="41"/>
        <v>0.83399329604077554</v>
      </c>
      <c r="CA26" s="424">
        <f t="shared" si="41"/>
        <v>0.95447735180156412</v>
      </c>
      <c r="CB26" s="419"/>
      <c r="CC26" s="423">
        <f t="shared" si="42"/>
        <v>0.87558512491447815</v>
      </c>
      <c r="CD26" s="419">
        <f t="shared" si="42"/>
        <v>0.85642805828748181</v>
      </c>
      <c r="CE26" s="419">
        <f t="shared" si="42"/>
        <v>0.85348975618373457</v>
      </c>
      <c r="CF26" s="424">
        <f t="shared" si="42"/>
        <v>0.96023819493047957</v>
      </c>
      <c r="CH26" s="449">
        <f t="shared" si="28"/>
        <v>81.953755861849032</v>
      </c>
      <c r="CI26" s="445">
        <f t="shared" si="29"/>
        <v>158271.77016227183</v>
      </c>
      <c r="CJ26" s="445">
        <f t="shared" si="30"/>
        <v>4323655.3372338358</v>
      </c>
      <c r="CK26" s="451">
        <f t="shared" si="31"/>
        <v>3122.6674421241155</v>
      </c>
      <c r="CL26" s="446">
        <f t="shared" si="43"/>
        <v>0.83216581144992641</v>
      </c>
      <c r="CM26" s="446">
        <f t="shared" si="43"/>
        <v>0.80630695688449183</v>
      </c>
      <c r="CN26" s="446">
        <f t="shared" si="43"/>
        <v>0.80243524617690831</v>
      </c>
      <c r="CO26" s="451">
        <f t="shared" si="43"/>
        <v>0.94615085271948562</v>
      </c>
      <c r="CP26" s="446"/>
      <c r="CQ26" s="449">
        <f t="shared" si="44"/>
        <v>0.86062176533484813</v>
      </c>
      <c r="CR26" s="445">
        <f t="shared" si="44"/>
        <v>0.83877540774341197</v>
      </c>
      <c r="CS26" s="445">
        <f t="shared" si="44"/>
        <v>0.83546875483449556</v>
      </c>
      <c r="CT26" s="451">
        <f t="shared" si="44"/>
        <v>0.95670847182452257</v>
      </c>
      <c r="CU26" s="446"/>
      <c r="CV26" s="449">
        <f t="shared" si="45"/>
        <v>0.84391675868680216</v>
      </c>
      <c r="CW26" s="445">
        <f t="shared" si="45"/>
        <v>0.81968315981572815</v>
      </c>
      <c r="CX26" s="445">
        <f t="shared" si="45"/>
        <v>0.81596609302237</v>
      </c>
      <c r="CY26" s="451">
        <f t="shared" si="45"/>
        <v>0.95029775262195626</v>
      </c>
      <c r="CZ26" s="446"/>
      <c r="DA26" s="449">
        <f t="shared" si="46"/>
        <v>0.86281515313121682</v>
      </c>
      <c r="DB26" s="445">
        <f t="shared" si="46"/>
        <v>0.84130139809359361</v>
      </c>
      <c r="DC26" s="445">
        <f t="shared" si="46"/>
        <v>0.83799191817371832</v>
      </c>
      <c r="DD26" s="451">
        <f t="shared" si="46"/>
        <v>0.95661809531013198</v>
      </c>
    </row>
    <row r="27" spans="1:108">
      <c r="A27" t="str">
        <f>'Picking Information'!E30</f>
        <v>APTT01_z01</v>
      </c>
      <c r="B27">
        <f>'Picking Information'!H30</f>
        <v>291.38</v>
      </c>
      <c r="C27">
        <f>'Picking Information'!I30</f>
        <v>134.84</v>
      </c>
      <c r="D27">
        <f>'Picking Information'!J30</f>
        <v>295</v>
      </c>
      <c r="E27">
        <f>'Picking Information'!K30</f>
        <v>108.71</v>
      </c>
      <c r="F27">
        <f t="shared" si="20"/>
        <v>293.19</v>
      </c>
      <c r="J27">
        <f>'Picking Information'!O30</f>
        <v>2</v>
      </c>
      <c r="M27" s="365">
        <f t="shared" si="21"/>
        <v>2250277.1766643147</v>
      </c>
      <c r="N27" s="366">
        <v>1.6074999999999999</v>
      </c>
      <c r="O27" s="367">
        <f t="shared" si="22"/>
        <v>870.51831490746281</v>
      </c>
      <c r="P27" s="367">
        <f t="shared" si="23"/>
        <v>615.74018292436062</v>
      </c>
      <c r="Q27" s="367">
        <f t="shared" si="24"/>
        <v>3034.1464991473576</v>
      </c>
      <c r="R27" s="367">
        <f t="shared" si="25"/>
        <v>93793.298019128531</v>
      </c>
      <c r="S27" s="367">
        <f t="shared" si="26"/>
        <v>71.975628030652629</v>
      </c>
      <c r="T27" s="352">
        <f t="shared" si="32"/>
        <v>0.80512376100387939</v>
      </c>
      <c r="U27" s="348">
        <f t="shared" si="32"/>
        <v>0.77459511334524345</v>
      </c>
      <c r="V27" s="348">
        <f t="shared" si="32"/>
        <v>0.77001698765215454</v>
      </c>
      <c r="W27" s="348">
        <f t="shared" si="32"/>
        <v>0.93824358118548479</v>
      </c>
      <c r="X27" s="372"/>
      <c r="Y27" s="348">
        <f t="shared" si="33"/>
        <v>0.83860304883462178</v>
      </c>
      <c r="Z27" s="348">
        <f t="shared" si="33"/>
        <v>0.8129118766212563</v>
      </c>
      <c r="AA27" s="348">
        <f t="shared" si="33"/>
        <v>0.80901646609967082</v>
      </c>
      <c r="AB27" s="350">
        <f t="shared" si="33"/>
        <v>0.95041815016613873</v>
      </c>
      <c r="AC27" s="372"/>
      <c r="AD27" s="348">
        <f t="shared" si="34"/>
        <v>0.81896524430925866</v>
      </c>
      <c r="AE27" s="348">
        <f t="shared" si="34"/>
        <v>0.79039798555617047</v>
      </c>
      <c r="AF27" s="348">
        <f t="shared" si="34"/>
        <v>0.78600884431428297</v>
      </c>
      <c r="AG27" s="350">
        <f t="shared" si="34"/>
        <v>0.94302926963133316</v>
      </c>
      <c r="AH27" s="372"/>
      <c r="AI27" s="348">
        <f t="shared" si="34"/>
        <v>0.84117786210092527</v>
      </c>
      <c r="AJ27" s="348">
        <f t="shared" si="34"/>
        <v>0.81588647551466897</v>
      </c>
      <c r="AK27" s="348">
        <f t="shared" si="34"/>
        <v>0.8119890378552469</v>
      </c>
      <c r="AL27" s="350">
        <f t="shared" si="34"/>
        <v>0.95031406363599902</v>
      </c>
      <c r="AN27" s="393">
        <f t="shared" si="3"/>
        <v>67.42</v>
      </c>
      <c r="AO27" s="509">
        <f t="shared" si="4"/>
        <v>4160898.3676594505</v>
      </c>
      <c r="AP27" s="373">
        <f t="shared" si="5"/>
        <v>82.127255852842808</v>
      </c>
      <c r="AQ27" s="384">
        <f t="shared" si="35"/>
        <v>0.83237802429849739</v>
      </c>
      <c r="AR27" s="385">
        <f t="shared" si="35"/>
        <v>0.80656940995462179</v>
      </c>
      <c r="AS27" s="385">
        <f t="shared" si="35"/>
        <v>0.80270674969885125</v>
      </c>
      <c r="AT27" s="387">
        <f t="shared" si="35"/>
        <v>0.94623649218838457</v>
      </c>
      <c r="AU27" s="373"/>
      <c r="AV27" s="384">
        <f t="shared" si="36"/>
        <v>0.86079439758909282</v>
      </c>
      <c r="AW27" s="385">
        <f t="shared" si="36"/>
        <v>0.83897720526141617</v>
      </c>
      <c r="AX27" s="385">
        <f t="shared" si="36"/>
        <v>0.83567565639576791</v>
      </c>
      <c r="AY27" s="387">
        <f t="shared" si="36"/>
        <v>0.95678100219868123</v>
      </c>
      <c r="AZ27" s="373"/>
      <c r="BA27" s="384">
        <f t="shared" si="37"/>
        <v>0.84411101737372674</v>
      </c>
      <c r="BB27" s="385">
        <f t="shared" si="37"/>
        <v>0.81991756596526155</v>
      </c>
      <c r="BC27" s="385">
        <f t="shared" si="37"/>
        <v>0.81620781868321868</v>
      </c>
      <c r="BD27" s="387">
        <f t="shared" si="37"/>
        <v>0.95037840560342324</v>
      </c>
      <c r="BE27" s="373"/>
      <c r="BF27" s="384">
        <f t="shared" si="38"/>
        <v>0.86298522151594792</v>
      </c>
      <c r="BG27" s="385">
        <f t="shared" si="38"/>
        <v>0.84149943329631527</v>
      </c>
      <c r="BH27" s="385">
        <f t="shared" si="38"/>
        <v>0.83819490637662608</v>
      </c>
      <c r="BI27" s="387">
        <f t="shared" si="38"/>
        <v>0.95669074392690323</v>
      </c>
      <c r="BK27" s="423">
        <f t="shared" si="27"/>
        <v>74.242072636396927</v>
      </c>
      <c r="BL27" s="419">
        <f t="shared" si="10"/>
        <v>124956.62218866937</v>
      </c>
      <c r="BM27" s="419">
        <f t="shared" si="11"/>
        <v>3092346.2069766666</v>
      </c>
      <c r="BN27" s="423">
        <f t="shared" si="39"/>
        <v>0.81774807732368193</v>
      </c>
      <c r="BO27" s="419">
        <f t="shared" si="39"/>
        <v>0.79020880807452443</v>
      </c>
      <c r="BP27" s="419">
        <f t="shared" si="39"/>
        <v>0.78609808979507945</v>
      </c>
      <c r="BQ27" s="424">
        <f t="shared" si="39"/>
        <v>0.94086669268040224</v>
      </c>
      <c r="BR27" s="419"/>
      <c r="BS27" s="423">
        <f t="shared" si="40"/>
        <v>0.84822152249126326</v>
      </c>
      <c r="BT27" s="419">
        <f t="shared" si="40"/>
        <v>0.82481059978874682</v>
      </c>
      <c r="BU27" s="419">
        <f t="shared" si="40"/>
        <v>0.82127616811850424</v>
      </c>
      <c r="BV27" s="424">
        <f t="shared" si="40"/>
        <v>0.95241152688529751</v>
      </c>
      <c r="BW27" s="419"/>
      <c r="BX27" s="423">
        <f t="shared" si="41"/>
        <v>0.83031083539795647</v>
      </c>
      <c r="BY27" s="419">
        <f t="shared" si="41"/>
        <v>0.80443601222828043</v>
      </c>
      <c r="BZ27" s="419">
        <f t="shared" si="41"/>
        <v>0.80047853645016898</v>
      </c>
      <c r="CA27" s="424">
        <f t="shared" si="41"/>
        <v>0.94539851651511642</v>
      </c>
      <c r="CB27" s="419"/>
      <c r="CC27" s="423">
        <f t="shared" si="42"/>
        <v>0.85057770947014177</v>
      </c>
      <c r="CD27" s="419">
        <f t="shared" si="42"/>
        <v>0.82751219526040742</v>
      </c>
      <c r="CE27" s="419">
        <f t="shared" si="42"/>
        <v>0.82397292450102844</v>
      </c>
      <c r="CF27" s="424">
        <f t="shared" si="42"/>
        <v>0.95231259839977256</v>
      </c>
      <c r="CH27" s="449">
        <f t="shared" si="28"/>
        <v>65.554331900383687</v>
      </c>
      <c r="CI27" s="445">
        <f t="shared" si="29"/>
        <v>96458.494122438191</v>
      </c>
      <c r="CJ27" s="445">
        <f t="shared" si="30"/>
        <v>2107757.379437841</v>
      </c>
      <c r="CK27" s="451">
        <f t="shared" si="31"/>
        <v>19454.166692410639</v>
      </c>
      <c r="CL27" s="446">
        <f t="shared" si="43"/>
        <v>0.78882804946256746</v>
      </c>
      <c r="CM27" s="446">
        <f t="shared" si="43"/>
        <v>0.7560774557367258</v>
      </c>
      <c r="CN27" s="446">
        <f t="shared" si="43"/>
        <v>0.75116951893517236</v>
      </c>
      <c r="CO27" s="451">
        <f t="shared" si="43"/>
        <v>0.93253135838441781</v>
      </c>
      <c r="CP27" s="446"/>
      <c r="CQ27" s="449">
        <f t="shared" si="44"/>
        <v>0.82480718353834404</v>
      </c>
      <c r="CR27" s="445">
        <f t="shared" si="44"/>
        <v>0.7971908759137275</v>
      </c>
      <c r="CS27" s="445">
        <f t="shared" si="44"/>
        <v>0.79300754689646136</v>
      </c>
      <c r="CT27" s="451">
        <f t="shared" si="44"/>
        <v>0.945782007836799</v>
      </c>
      <c r="CU27" s="446"/>
      <c r="CV27" s="449">
        <f t="shared" si="45"/>
        <v>0.80369360090764519</v>
      </c>
      <c r="CW27" s="445">
        <f t="shared" si="45"/>
        <v>0.77302499560180837</v>
      </c>
      <c r="CX27" s="445">
        <f t="shared" si="45"/>
        <v>0.76831686376821506</v>
      </c>
      <c r="CY27" s="451">
        <f t="shared" si="45"/>
        <v>0.93773733551970828</v>
      </c>
      <c r="CZ27" s="446"/>
      <c r="DA27" s="449">
        <f t="shared" si="46"/>
        <v>0.82757772521005057</v>
      </c>
      <c r="DB27" s="445">
        <f t="shared" si="46"/>
        <v>0.80038598465285549</v>
      </c>
      <c r="DC27" s="445">
        <f t="shared" si="46"/>
        <v>0.79619974201349575</v>
      </c>
      <c r="DD27" s="451">
        <f t="shared" si="46"/>
        <v>0.9456686241709773</v>
      </c>
    </row>
    <row r="28" spans="1:108">
      <c r="A28" t="str">
        <f>'Picking Information'!E31</f>
        <v>APTT01_z02</v>
      </c>
      <c r="B28">
        <f>'Picking Information'!H31</f>
        <v>327.35000000000002</v>
      </c>
      <c r="C28">
        <f>'Picking Information'!I31</f>
        <v>112.73</v>
      </c>
      <c r="D28">
        <f>'Picking Information'!J31</f>
        <v>327.8</v>
      </c>
      <c r="E28">
        <f>'Picking Information'!K31</f>
        <v>105.54</v>
      </c>
      <c r="F28">
        <f t="shared" si="20"/>
        <v>327.57500000000005</v>
      </c>
      <c r="J28">
        <f>'Picking Information'!O31</f>
        <v>2</v>
      </c>
      <c r="M28" s="365">
        <f t="shared" si="21"/>
        <v>2040637.9961678283</v>
      </c>
      <c r="N28" s="366">
        <v>1.6074999999999999</v>
      </c>
      <c r="O28" s="367">
        <f t="shared" si="22"/>
        <v>652.75136620971</v>
      </c>
      <c r="P28" s="367">
        <f t="shared" si="23"/>
        <v>587.13403174088762</v>
      </c>
      <c r="Q28" s="367">
        <f t="shared" si="24"/>
        <v>3626.2380623067111</v>
      </c>
      <c r="R28" s="367">
        <f t="shared" si="25"/>
        <v>91859.577887391308</v>
      </c>
      <c r="S28" s="367">
        <f t="shared" si="26"/>
        <v>66.64426431404037</v>
      </c>
      <c r="T28" s="352">
        <f t="shared" si="32"/>
        <v>0.78981181627415109</v>
      </c>
      <c r="U28" s="348">
        <f t="shared" si="32"/>
        <v>0.75699551597745596</v>
      </c>
      <c r="V28" s="348">
        <f t="shared" si="32"/>
        <v>0.75207847296649377</v>
      </c>
      <c r="W28" s="348">
        <f t="shared" si="32"/>
        <v>0.93331193116518718</v>
      </c>
      <c r="X28" s="372"/>
      <c r="Y28" s="348">
        <f t="shared" si="33"/>
        <v>0.82584857798366251</v>
      </c>
      <c r="Z28" s="348">
        <f t="shared" si="33"/>
        <v>0.79819064900684145</v>
      </c>
      <c r="AA28" s="348">
        <f t="shared" si="33"/>
        <v>0.79399943865415379</v>
      </c>
      <c r="AB28" s="350">
        <f t="shared" si="33"/>
        <v>0.94645623332296736</v>
      </c>
      <c r="AC28" s="372"/>
      <c r="AD28" s="348">
        <f t="shared" si="34"/>
        <v>0.80470499104879212</v>
      </c>
      <c r="AE28" s="348">
        <f t="shared" si="34"/>
        <v>0.77397678714547558</v>
      </c>
      <c r="AF28" s="348">
        <f t="shared" si="34"/>
        <v>0.76925906545854361</v>
      </c>
      <c r="AG28" s="350">
        <f t="shared" si="34"/>
        <v>0.93847859051752891</v>
      </c>
      <c r="AH28" s="372"/>
      <c r="AI28" s="348">
        <f t="shared" si="34"/>
        <v>0.8286219250540735</v>
      </c>
      <c r="AJ28" s="348">
        <f t="shared" si="34"/>
        <v>0.80139157236396297</v>
      </c>
      <c r="AK28" s="348">
        <f t="shared" si="34"/>
        <v>0.79719767359335536</v>
      </c>
      <c r="AL28" s="350">
        <f t="shared" si="34"/>
        <v>0.94634384856306986</v>
      </c>
      <c r="AN28" s="393">
        <f t="shared" si="3"/>
        <v>56.365000000000002</v>
      </c>
      <c r="AO28" s="509">
        <f t="shared" si="4"/>
        <v>3267241.5289145671</v>
      </c>
      <c r="AP28" s="373">
        <f t="shared" si="5"/>
        <v>72.128074547515737</v>
      </c>
      <c r="AQ28" s="384">
        <f t="shared" si="35"/>
        <v>0.80904817246473215</v>
      </c>
      <c r="AR28" s="385">
        <f t="shared" si="35"/>
        <v>0.77967065303761041</v>
      </c>
      <c r="AS28" s="385">
        <f t="shared" si="35"/>
        <v>0.77527540425604591</v>
      </c>
      <c r="AT28" s="387">
        <f t="shared" si="35"/>
        <v>0.93876108728449426</v>
      </c>
      <c r="AU28" s="373"/>
      <c r="AV28" s="384">
        <f t="shared" si="36"/>
        <v>0.84141060367614562</v>
      </c>
      <c r="AW28" s="385">
        <f t="shared" si="36"/>
        <v>0.81656242897557718</v>
      </c>
      <c r="AX28" s="385">
        <f t="shared" si="36"/>
        <v>0.81280295787698142</v>
      </c>
      <c r="AY28" s="387">
        <f t="shared" si="36"/>
        <v>0.95077450210406889</v>
      </c>
      <c r="AZ28" s="373"/>
      <c r="BA28" s="384">
        <f t="shared" si="37"/>
        <v>0.82240872189368441</v>
      </c>
      <c r="BB28" s="385">
        <f t="shared" si="37"/>
        <v>0.79486252621368081</v>
      </c>
      <c r="BC28" s="385">
        <f t="shared" si="37"/>
        <v>0.79063988661298612</v>
      </c>
      <c r="BD28" s="387">
        <f t="shared" si="37"/>
        <v>0.94348010314115649</v>
      </c>
      <c r="BE28" s="373"/>
      <c r="BF28" s="384">
        <f t="shared" si="38"/>
        <v>0.84390620026072349</v>
      </c>
      <c r="BG28" s="385">
        <f t="shared" si="38"/>
        <v>0.8194346340478883</v>
      </c>
      <c r="BH28" s="385">
        <f t="shared" si="38"/>
        <v>0.81567160595596866</v>
      </c>
      <c r="BI28" s="387">
        <f t="shared" si="38"/>
        <v>0.95067167461451185</v>
      </c>
      <c r="BK28" s="423">
        <f t="shared" si="27"/>
        <v>70.477273143712836</v>
      </c>
      <c r="BL28" s="419">
        <f t="shared" si="10"/>
        <v>129009.07776460424</v>
      </c>
      <c r="BM28" s="419">
        <f t="shared" si="11"/>
        <v>3030736.0038781674</v>
      </c>
      <c r="BN28" s="423">
        <f t="shared" si="39"/>
        <v>0.8084339383689374</v>
      </c>
      <c r="BO28" s="419">
        <f t="shared" si="39"/>
        <v>0.77956821416274413</v>
      </c>
      <c r="BP28" s="419">
        <f t="shared" si="39"/>
        <v>0.77526152194408982</v>
      </c>
      <c r="BQ28" s="424">
        <f t="shared" si="39"/>
        <v>0.93774976508442121</v>
      </c>
      <c r="BR28" s="419"/>
      <c r="BS28" s="423">
        <f t="shared" si="40"/>
        <v>0.84040178886583738</v>
      </c>
      <c r="BT28" s="419">
        <f t="shared" si="40"/>
        <v>0.81584035786529518</v>
      </c>
      <c r="BU28" s="419">
        <f t="shared" si="40"/>
        <v>0.81213363629187618</v>
      </c>
      <c r="BV28" s="424">
        <f t="shared" si="40"/>
        <v>0.94989640829695532</v>
      </c>
      <c r="BW28" s="419"/>
      <c r="BX28" s="423">
        <f t="shared" si="41"/>
        <v>0.8216094492388798</v>
      </c>
      <c r="BY28" s="419">
        <f t="shared" si="41"/>
        <v>0.79447776861933683</v>
      </c>
      <c r="BZ28" s="419">
        <f t="shared" si="41"/>
        <v>0.79032985707155679</v>
      </c>
      <c r="CA28" s="424">
        <f t="shared" si="41"/>
        <v>0.94251742544775718</v>
      </c>
      <c r="CB28" s="419"/>
      <c r="CC28" s="423">
        <f t="shared" si="42"/>
        <v>0.84287465204797396</v>
      </c>
      <c r="CD28" s="419">
        <f t="shared" si="42"/>
        <v>0.81867389709683946</v>
      </c>
      <c r="CE28" s="419">
        <f t="shared" si="42"/>
        <v>0.81496181536910617</v>
      </c>
      <c r="CF28" s="424">
        <f t="shared" si="42"/>
        <v>0.94979230872021536</v>
      </c>
      <c r="CH28" s="449">
        <f t="shared" si="28"/>
        <v>63.694294112358399</v>
      </c>
      <c r="CI28" s="445">
        <f t="shared" si="29"/>
        <v>101618.52961432605</v>
      </c>
      <c r="CJ28" s="445">
        <f t="shared" si="30"/>
        <v>2157506.8375067618</v>
      </c>
      <c r="CK28" s="451">
        <f t="shared" si="31"/>
        <v>2801.3174638464825</v>
      </c>
      <c r="CL28" s="446">
        <f t="shared" si="43"/>
        <v>0.78213778686051949</v>
      </c>
      <c r="CM28" s="446">
        <f t="shared" si="43"/>
        <v>0.74824656224837571</v>
      </c>
      <c r="CN28" s="446">
        <f t="shared" si="43"/>
        <v>0.74316509702781108</v>
      </c>
      <c r="CO28" s="451">
        <f t="shared" si="43"/>
        <v>0.93051085962418034</v>
      </c>
      <c r="CP28" s="446"/>
      <c r="CQ28" s="449">
        <f t="shared" si="44"/>
        <v>0.81933609045136424</v>
      </c>
      <c r="CR28" s="445">
        <f t="shared" si="44"/>
        <v>0.79078711487114006</v>
      </c>
      <c r="CS28" s="445">
        <f t="shared" si="44"/>
        <v>0.78646070842690763</v>
      </c>
      <c r="CT28" s="451">
        <f t="shared" si="44"/>
        <v>0.94416645477162453</v>
      </c>
      <c r="CU28" s="446"/>
      <c r="CV28" s="449">
        <f t="shared" si="45"/>
        <v>0.79751129971761547</v>
      </c>
      <c r="CW28" s="445">
        <f t="shared" si="45"/>
        <v>0.76578808250824304</v>
      </c>
      <c r="CX28" s="445">
        <f t="shared" si="45"/>
        <v>0.76091574820387775</v>
      </c>
      <c r="CY28" s="451">
        <f t="shared" si="45"/>
        <v>0.93587642034901153</v>
      </c>
      <c r="CZ28" s="446"/>
      <c r="DA28" s="449">
        <f t="shared" si="46"/>
        <v>0.82219907620776012</v>
      </c>
      <c r="DB28" s="445">
        <f t="shared" si="46"/>
        <v>0.79409118111588828</v>
      </c>
      <c r="DC28" s="445">
        <f t="shared" si="46"/>
        <v>0.78976212553706737</v>
      </c>
      <c r="DD28" s="451">
        <f t="shared" si="46"/>
        <v>0.94404962330081998</v>
      </c>
    </row>
    <row r="29" spans="1:108">
      <c r="A29" t="str">
        <f>'Picking Information'!E32</f>
        <v>APTT01_z03</v>
      </c>
      <c r="B29">
        <f>'Picking Information'!H32</f>
        <v>259.42</v>
      </c>
      <c r="C29">
        <f>'Picking Information'!I32</f>
        <v>109.31</v>
      </c>
      <c r="D29">
        <f>'Picking Information'!J32</f>
        <v>262.64</v>
      </c>
      <c r="E29">
        <f>'Picking Information'!K32</f>
        <v>99.18</v>
      </c>
      <c r="F29">
        <f t="shared" si="20"/>
        <v>261.02999999999997</v>
      </c>
      <c r="J29">
        <f>'Picking Information'!O32</f>
        <v>2</v>
      </c>
      <c r="M29" s="365">
        <f t="shared" si="21"/>
        <v>1481743.5448947046</v>
      </c>
      <c r="N29" s="366">
        <v>1.6074999999999999</v>
      </c>
      <c r="O29" s="367">
        <f t="shared" si="22"/>
        <v>621.21232273109979</v>
      </c>
      <c r="P29" s="367">
        <f t="shared" si="23"/>
        <v>531.30760101734438</v>
      </c>
      <c r="Q29" s="367">
        <f t="shared" si="24"/>
        <v>2517.2371789790527</v>
      </c>
      <c r="R29" s="367">
        <f t="shared" si="25"/>
        <v>71084.201558873974</v>
      </c>
      <c r="S29" s="367">
        <f t="shared" si="26"/>
        <v>62.534719912447017</v>
      </c>
      <c r="T29" s="352">
        <f t="shared" si="32"/>
        <v>0.7761790893524535</v>
      </c>
      <c r="U29" s="348">
        <f t="shared" si="32"/>
        <v>0.74130645491348424</v>
      </c>
      <c r="V29" s="348">
        <f t="shared" si="32"/>
        <v>0.73608399947848524</v>
      </c>
      <c r="W29" s="348">
        <f t="shared" si="32"/>
        <v>0.92893508565849481</v>
      </c>
      <c r="X29" s="372"/>
      <c r="Y29" s="348">
        <f t="shared" si="33"/>
        <v>0.81450572616607742</v>
      </c>
      <c r="Z29" s="348">
        <f t="shared" si="33"/>
        <v>0.78508759369463432</v>
      </c>
      <c r="AA29" s="348">
        <f t="shared" si="33"/>
        <v>0.78063121365867727</v>
      </c>
      <c r="AB29" s="350">
        <f t="shared" si="33"/>
        <v>0.94294045786398784</v>
      </c>
      <c r="AC29" s="372"/>
      <c r="AD29" s="348">
        <f t="shared" si="34"/>
        <v>0.79201493751051466</v>
      </c>
      <c r="AE29" s="348">
        <f t="shared" si="34"/>
        <v>0.75934803801033035</v>
      </c>
      <c r="AF29" s="348">
        <f t="shared" si="34"/>
        <v>0.75433490188498908</v>
      </c>
      <c r="AG29" s="350">
        <f t="shared" si="34"/>
        <v>0.93444006465627782</v>
      </c>
      <c r="AH29" s="372"/>
      <c r="AI29" s="348">
        <f t="shared" si="34"/>
        <v>0.8174564994918837</v>
      </c>
      <c r="AJ29" s="348">
        <f t="shared" si="34"/>
        <v>0.78849132411347778</v>
      </c>
      <c r="AK29" s="348">
        <f t="shared" si="34"/>
        <v>0.78403175531855174</v>
      </c>
      <c r="AL29" s="350">
        <f t="shared" si="34"/>
        <v>0.94282070603136248</v>
      </c>
      <c r="AN29" s="393">
        <f t="shared" si="3"/>
        <v>54.655000000000001</v>
      </c>
      <c r="AO29" s="509">
        <f t="shared" si="4"/>
        <v>2434518.7570393533</v>
      </c>
      <c r="AP29" s="373">
        <f t="shared" si="5"/>
        <v>67.715991880920157</v>
      </c>
      <c r="AQ29" s="384">
        <f t="shared" si="35"/>
        <v>0.79758561912560555</v>
      </c>
      <c r="AR29" s="385">
        <f t="shared" si="35"/>
        <v>0.76663382492181065</v>
      </c>
      <c r="AS29" s="385">
        <f t="shared" si="35"/>
        <v>0.76200781483546032</v>
      </c>
      <c r="AT29" s="387">
        <f t="shared" si="35"/>
        <v>0.93486710249663019</v>
      </c>
      <c r="AU29" s="373"/>
      <c r="AV29" s="384">
        <f t="shared" si="36"/>
        <v>0.83174456056928248</v>
      </c>
      <c r="AW29" s="385">
        <f t="shared" si="36"/>
        <v>0.80551128562816143</v>
      </c>
      <c r="AX29" s="385">
        <f t="shared" si="36"/>
        <v>0.80154554305897407</v>
      </c>
      <c r="AY29" s="387">
        <f t="shared" si="36"/>
        <v>0.94762901493633567</v>
      </c>
      <c r="AZ29" s="373"/>
      <c r="BA29" s="384">
        <f t="shared" si="37"/>
        <v>0.8116800808608039</v>
      </c>
      <c r="BB29" s="385">
        <f t="shared" si="37"/>
        <v>0.78263293482885399</v>
      </c>
      <c r="BC29" s="385">
        <f t="shared" si="37"/>
        <v>0.77818443319649233</v>
      </c>
      <c r="BD29" s="387">
        <f t="shared" si="37"/>
        <v>0.93987922396054013</v>
      </c>
      <c r="BE29" s="373"/>
      <c r="BF29" s="384">
        <f t="shared" si="38"/>
        <v>0.83438132786495589</v>
      </c>
      <c r="BG29" s="385">
        <f t="shared" si="38"/>
        <v>0.80854166894408386</v>
      </c>
      <c r="BH29" s="385">
        <f t="shared" si="38"/>
        <v>0.80457150659474186</v>
      </c>
      <c r="BI29" s="387">
        <f t="shared" si="38"/>
        <v>0.94751974834733699</v>
      </c>
      <c r="BK29" s="423">
        <f t="shared" si="27"/>
        <v>64.804517384573373</v>
      </c>
      <c r="BL29" s="419">
        <f t="shared" si="10"/>
        <v>96040.22239801567</v>
      </c>
      <c r="BM29" s="419">
        <f t="shared" si="11"/>
        <v>2074613.4206701666</v>
      </c>
      <c r="BN29" s="423">
        <f t="shared" si="39"/>
        <v>0.79255109370565535</v>
      </c>
      <c r="BO29" s="419">
        <f t="shared" si="39"/>
        <v>0.76146268401882411</v>
      </c>
      <c r="BP29" s="419">
        <f t="shared" si="39"/>
        <v>0.75682864655179882</v>
      </c>
      <c r="BQ29" s="424">
        <f t="shared" si="39"/>
        <v>0.93238867565861994</v>
      </c>
      <c r="BR29" s="419"/>
      <c r="BS29" s="423">
        <f t="shared" si="40"/>
        <v>0.82703674765001056</v>
      </c>
      <c r="BT29" s="419">
        <f t="shared" si="40"/>
        <v>0.80053568216513471</v>
      </c>
      <c r="BU29" s="419">
        <f t="shared" si="40"/>
        <v>0.79653920703505598</v>
      </c>
      <c r="BV29" s="424">
        <f t="shared" si="40"/>
        <v>0.94556726696010274</v>
      </c>
      <c r="BW29" s="419"/>
      <c r="BX29" s="423">
        <f t="shared" si="41"/>
        <v>0.80675730580383065</v>
      </c>
      <c r="BY29" s="419">
        <f t="shared" si="41"/>
        <v>0.77751412479818027</v>
      </c>
      <c r="BZ29" s="419">
        <f t="shared" si="41"/>
        <v>0.77304720039751507</v>
      </c>
      <c r="CA29" s="424">
        <f t="shared" si="41"/>
        <v>0.93756054590633131</v>
      </c>
      <c r="CB29" s="419"/>
      <c r="CC29" s="423">
        <f t="shared" si="42"/>
        <v>0.82970675980087438</v>
      </c>
      <c r="CD29" s="419">
        <f t="shared" si="42"/>
        <v>0.80359124939692517</v>
      </c>
      <c r="CE29" s="419">
        <f t="shared" si="42"/>
        <v>0.79958839289264472</v>
      </c>
      <c r="CF29" s="424">
        <f t="shared" si="42"/>
        <v>0.94545429356581134</v>
      </c>
      <c r="CH29" s="449">
        <f t="shared" si="28"/>
        <v>58.518169866087518</v>
      </c>
      <c r="CI29" s="445">
        <f t="shared" si="29"/>
        <v>75431.6199750347</v>
      </c>
      <c r="CJ29" s="445">
        <f t="shared" si="30"/>
        <v>1471373.4503244138</v>
      </c>
      <c r="CK29" s="451">
        <f t="shared" si="31"/>
        <v>3707.1192158970698</v>
      </c>
      <c r="CL29" s="446">
        <f t="shared" si="43"/>
        <v>0.76390472150155975</v>
      </c>
      <c r="CM29" s="446">
        <f t="shared" si="43"/>
        <v>0.72737825673078371</v>
      </c>
      <c r="CN29" s="446">
        <f t="shared" si="43"/>
        <v>0.72190671411148766</v>
      </c>
      <c r="CO29" s="451">
        <f t="shared" si="43"/>
        <v>0.92446517676920015</v>
      </c>
      <c r="CP29" s="446"/>
      <c r="CQ29" s="449">
        <f t="shared" si="44"/>
        <v>0.80406113597905149</v>
      </c>
      <c r="CR29" s="445">
        <f t="shared" si="44"/>
        <v>0.77323580868332764</v>
      </c>
      <c r="CS29" s="445">
        <f t="shared" si="44"/>
        <v>0.76856792185476286</v>
      </c>
      <c r="CT29" s="451">
        <f t="shared" si="44"/>
        <v>0.93929263754382497</v>
      </c>
      <c r="CU29" s="446"/>
      <c r="CV29" s="449">
        <f t="shared" si="45"/>
        <v>0.78049256181163484</v>
      </c>
      <c r="CW29" s="445">
        <f t="shared" si="45"/>
        <v>0.74627648881920705</v>
      </c>
      <c r="CX29" s="445">
        <f t="shared" si="45"/>
        <v>0.7410257450653116</v>
      </c>
      <c r="CY29" s="451">
        <f t="shared" si="45"/>
        <v>0.9302902240807619</v>
      </c>
      <c r="CZ29" s="446"/>
      <c r="DA29" s="449">
        <f t="shared" si="46"/>
        <v>0.80715458220557967</v>
      </c>
      <c r="DB29" s="445">
        <f t="shared" si="46"/>
        <v>0.77680128518862923</v>
      </c>
      <c r="DC29" s="445">
        <f t="shared" si="46"/>
        <v>0.77212983396045087</v>
      </c>
      <c r="DD29" s="451">
        <f t="shared" si="46"/>
        <v>0.93916574591980484</v>
      </c>
    </row>
    <row r="30" spans="1:108">
      <c r="A30" t="str">
        <f>'Picking Information'!E33</f>
        <v>APTT01_z04</v>
      </c>
      <c r="B30">
        <f>'Picking Information'!H33</f>
        <v>246.85</v>
      </c>
      <c r="C30">
        <f>'Picking Information'!I33</f>
        <v>112.28</v>
      </c>
      <c r="D30">
        <f>'Picking Information'!J33</f>
        <v>248.33</v>
      </c>
      <c r="E30">
        <f>'Picking Information'!K33</f>
        <v>98.11</v>
      </c>
      <c r="F30">
        <f t="shared" si="20"/>
        <v>247.59</v>
      </c>
      <c r="J30">
        <f>'Picking Information'!O33</f>
        <v>2</v>
      </c>
      <c r="M30" s="365">
        <f t="shared" si="21"/>
        <v>1428063.1142556951</v>
      </c>
      <c r="N30" s="366">
        <v>1.6074999999999999</v>
      </c>
      <c r="O30" s="367">
        <f t="shared" si="22"/>
        <v>648.56781979766674</v>
      </c>
      <c r="P30" s="367">
        <f t="shared" si="23"/>
        <v>522.12365879278514</v>
      </c>
      <c r="Q30" s="367">
        <f t="shared" si="24"/>
        <v>2312.1725446077912</v>
      </c>
      <c r="R30" s="367">
        <f t="shared" si="25"/>
        <v>68513.817018744405</v>
      </c>
      <c r="S30" s="367">
        <f t="shared" si="26"/>
        <v>62.530297233257237</v>
      </c>
      <c r="T30" s="352">
        <f t="shared" si="32"/>
        <v>0.77613857331519298</v>
      </c>
      <c r="U30" s="348">
        <f t="shared" si="32"/>
        <v>0.74124973012742401</v>
      </c>
      <c r="V30" s="348">
        <f t="shared" si="32"/>
        <v>0.73602447615465016</v>
      </c>
      <c r="W30" s="348">
        <f t="shared" si="32"/>
        <v>0.92892928587474999</v>
      </c>
      <c r="X30" s="372"/>
      <c r="Y30" s="348">
        <f t="shared" si="33"/>
        <v>0.81447865987039858</v>
      </c>
      <c r="Z30" s="348">
        <f t="shared" si="33"/>
        <v>0.7850505806572764</v>
      </c>
      <c r="AA30" s="348">
        <f t="shared" si="33"/>
        <v>0.78059247858434111</v>
      </c>
      <c r="AB30" s="350">
        <f t="shared" si="33"/>
        <v>0.94293602208997784</v>
      </c>
      <c r="AC30" s="372"/>
      <c r="AD30" s="348">
        <f t="shared" si="34"/>
        <v>0.79198048424280565</v>
      </c>
      <c r="AE30" s="348">
        <f t="shared" si="34"/>
        <v>0.75930021704277728</v>
      </c>
      <c r="AF30" s="348">
        <f t="shared" si="34"/>
        <v>0.75428472231293298</v>
      </c>
      <c r="AG30" s="350">
        <f t="shared" si="34"/>
        <v>0.93443482062678662</v>
      </c>
      <c r="AH30" s="372"/>
      <c r="AI30" s="348">
        <f t="shared" si="34"/>
        <v>0.81743030380678172</v>
      </c>
      <c r="AJ30" s="348">
        <f t="shared" si="34"/>
        <v>0.78845558637068347</v>
      </c>
      <c r="AK30" s="348">
        <f t="shared" si="34"/>
        <v>0.78399433969116927</v>
      </c>
      <c r="AL30" s="350">
        <f t="shared" si="34"/>
        <v>0.94281625926095503</v>
      </c>
      <c r="AN30" s="393">
        <f t="shared" si="3"/>
        <v>56.14</v>
      </c>
      <c r="AO30" s="509">
        <f t="shared" si="4"/>
        <v>2444149.8050449742</v>
      </c>
      <c r="AP30" s="373">
        <f t="shared" si="5"/>
        <v>68.607011782567071</v>
      </c>
      <c r="AQ30" s="384">
        <f t="shared" si="35"/>
        <v>0.80036555432538881</v>
      </c>
      <c r="AR30" s="385">
        <f t="shared" si="35"/>
        <v>0.76985904112832459</v>
      </c>
      <c r="AS30" s="385">
        <f t="shared" si="35"/>
        <v>0.76529987761612295</v>
      </c>
      <c r="AT30" s="387">
        <f t="shared" si="35"/>
        <v>0.9357307510235382</v>
      </c>
      <c r="AU30" s="373"/>
      <c r="AV30" s="384">
        <f t="shared" si="36"/>
        <v>0.83403777011668845</v>
      </c>
      <c r="AW30" s="385">
        <f t="shared" si="36"/>
        <v>0.80817781464293148</v>
      </c>
      <c r="AX30" s="385">
        <f t="shared" si="36"/>
        <v>0.80426878301137938</v>
      </c>
      <c r="AY30" s="387">
        <f t="shared" si="36"/>
        <v>0.94832076784568275</v>
      </c>
      <c r="AZ30" s="373"/>
      <c r="BA30" s="384">
        <f t="shared" si="37"/>
        <v>0.81425853318530694</v>
      </c>
      <c r="BB30" s="385">
        <f t="shared" si="37"/>
        <v>0.7856275310370523</v>
      </c>
      <c r="BC30" s="385">
        <f t="shared" si="37"/>
        <v>0.78124305996839982</v>
      </c>
      <c r="BD30" s="387">
        <f t="shared" si="37"/>
        <v>0.94067521479149596</v>
      </c>
      <c r="BE30" s="373"/>
      <c r="BF30" s="384">
        <f t="shared" si="38"/>
        <v>0.83663719992788577</v>
      </c>
      <c r="BG30" s="385">
        <f t="shared" si="38"/>
        <v>0.81116490948033504</v>
      </c>
      <c r="BH30" s="385">
        <f t="shared" si="38"/>
        <v>0.80725146843872864</v>
      </c>
      <c r="BI30" s="387">
        <f t="shared" si="38"/>
        <v>0.94821296773436181</v>
      </c>
      <c r="BK30" s="423">
        <f t="shared" si="27"/>
        <v>64.26964044659006</v>
      </c>
      <c r="BL30" s="419">
        <f t="shared" si="10"/>
        <v>91074.329599249526</v>
      </c>
      <c r="BM30" s="419">
        <f t="shared" si="11"/>
        <v>1951104.8057526671</v>
      </c>
      <c r="BN30" s="423">
        <f t="shared" si="39"/>
        <v>0.79092874272653535</v>
      </c>
      <c r="BO30" s="419">
        <f t="shared" si="39"/>
        <v>0.75961733530980813</v>
      </c>
      <c r="BP30" s="419">
        <f t="shared" si="39"/>
        <v>0.75495056486126866</v>
      </c>
      <c r="BQ30" s="424">
        <f t="shared" si="39"/>
        <v>0.93183633610363148</v>
      </c>
      <c r="BR30" s="419"/>
      <c r="BS30" s="423">
        <f t="shared" si="40"/>
        <v>0.82566843681112334</v>
      </c>
      <c r="BT30" s="419">
        <f t="shared" si="40"/>
        <v>0.79897153831397039</v>
      </c>
      <c r="BU30" s="419">
        <f t="shared" si="40"/>
        <v>0.79494588233142383</v>
      </c>
      <c r="BV30" s="424">
        <f t="shared" si="40"/>
        <v>0.94512092417168192</v>
      </c>
      <c r="BW30" s="419"/>
      <c r="BX30" s="423">
        <f t="shared" si="41"/>
        <v>0.80523877538290289</v>
      </c>
      <c r="BY30" s="419">
        <f t="shared" si="41"/>
        <v>0.77578318226592891</v>
      </c>
      <c r="BZ30" s="419">
        <f t="shared" si="41"/>
        <v>0.77128426160648555</v>
      </c>
      <c r="CA30" s="424">
        <f t="shared" si="41"/>
        <v>0.93704970548474542</v>
      </c>
      <c r="CB30" s="419"/>
      <c r="CC30" s="423">
        <f t="shared" si="42"/>
        <v>0.82835840023992469</v>
      </c>
      <c r="CD30" s="419">
        <f t="shared" si="42"/>
        <v>0.80204947914060565</v>
      </c>
      <c r="CE30" s="419">
        <f t="shared" si="42"/>
        <v>0.79801732381721469</v>
      </c>
      <c r="CF30" s="424">
        <f t="shared" si="42"/>
        <v>0.94500703861335011</v>
      </c>
      <c r="CH30" s="449">
        <f t="shared" si="28"/>
        <v>57.747899754535666</v>
      </c>
      <c r="CI30" s="445">
        <f t="shared" si="29"/>
        <v>71178.480095708655</v>
      </c>
      <c r="CJ30" s="445">
        <f t="shared" si="30"/>
        <v>1370135.9110823986</v>
      </c>
      <c r="CK30" s="451">
        <f t="shared" si="31"/>
        <v>5882.7054605314506</v>
      </c>
      <c r="CL30" s="446">
        <f t="shared" si="43"/>
        <v>0.76106941074721546</v>
      </c>
      <c r="CM30" s="446">
        <f t="shared" si="43"/>
        <v>0.72416669118275634</v>
      </c>
      <c r="CN30" s="446">
        <f t="shared" si="43"/>
        <v>0.71864038008719466</v>
      </c>
      <c r="CO30" s="451">
        <f t="shared" si="43"/>
        <v>0.92348767283951894</v>
      </c>
      <c r="CP30" s="446"/>
      <c r="CQ30" s="449">
        <f t="shared" si="44"/>
        <v>0.80166019880844375</v>
      </c>
      <c r="CR30" s="445">
        <f t="shared" si="44"/>
        <v>0.77049952878230721</v>
      </c>
      <c r="CS30" s="445">
        <f t="shared" si="44"/>
        <v>0.76578195570384022</v>
      </c>
      <c r="CT30" s="451">
        <f t="shared" si="44"/>
        <v>0.93850215668710391</v>
      </c>
      <c r="CU30" s="446"/>
      <c r="CV30" s="449">
        <f t="shared" si="45"/>
        <v>0.77783410149194454</v>
      </c>
      <c r="CW30" s="445">
        <f t="shared" si="45"/>
        <v>0.74325730212446983</v>
      </c>
      <c r="CX30" s="445">
        <f t="shared" si="45"/>
        <v>0.73795261067099249</v>
      </c>
      <c r="CY30" s="451">
        <f t="shared" si="45"/>
        <v>0.92938590163605828</v>
      </c>
      <c r="CZ30" s="446"/>
      <c r="DA30" s="449">
        <f t="shared" si="46"/>
        <v>0.80478798161956411</v>
      </c>
      <c r="DB30" s="445">
        <f t="shared" si="46"/>
        <v>0.77410315309975464</v>
      </c>
      <c r="DC30" s="445">
        <f t="shared" si="46"/>
        <v>0.76938175542985066</v>
      </c>
      <c r="DD30" s="451">
        <f t="shared" si="46"/>
        <v>0.93837365420974261</v>
      </c>
    </row>
    <row r="31" spans="1:108">
      <c r="A31" t="str">
        <f>'Picking Information'!E34</f>
        <v>APTT01_z05</v>
      </c>
      <c r="B31">
        <f>'Picking Information'!H34</f>
        <v>290.33999999999997</v>
      </c>
      <c r="C31">
        <f>'Picking Information'!I34</f>
        <v>116.96</v>
      </c>
      <c r="D31">
        <f>'Picking Information'!J34</f>
        <v>288.69</v>
      </c>
      <c r="E31">
        <f>'Picking Information'!K34</f>
        <v>119.23</v>
      </c>
      <c r="F31">
        <f t="shared" si="20"/>
        <v>289.51499999999999</v>
      </c>
      <c r="J31">
        <f>'Picking Information'!O34</f>
        <v>2</v>
      </c>
      <c r="M31" s="365">
        <f t="shared" si="21"/>
        <v>2113939.703599019</v>
      </c>
      <c r="N31" s="366">
        <v>1.6074999999999999</v>
      </c>
      <c r="O31" s="367">
        <f t="shared" si="22"/>
        <v>692.57105605703441</v>
      </c>
      <c r="P31" s="367">
        <f t="shared" si="23"/>
        <v>714.30558185055941</v>
      </c>
      <c r="Q31" s="367">
        <f t="shared" si="24"/>
        <v>2973.2438322631442</v>
      </c>
      <c r="R31" s="367">
        <f t="shared" si="25"/>
        <v>89478.842041515774</v>
      </c>
      <c r="S31" s="367">
        <f t="shared" si="26"/>
        <v>70.87506907895191</v>
      </c>
      <c r="T31" s="352">
        <f t="shared" si="32"/>
        <v>0.80221730097721433</v>
      </c>
      <c r="U31" s="348">
        <f t="shared" si="32"/>
        <v>0.77128118484990005</v>
      </c>
      <c r="V31" s="348">
        <f t="shared" si="32"/>
        <v>0.76664373927885421</v>
      </c>
      <c r="W31" s="348">
        <f t="shared" si="32"/>
        <v>0.93728836567917495</v>
      </c>
      <c r="X31" s="372"/>
      <c r="Y31" s="348">
        <f t="shared" si="33"/>
        <v>0.83616442711321881</v>
      </c>
      <c r="Z31" s="348">
        <f t="shared" si="33"/>
        <v>0.81011243158147705</v>
      </c>
      <c r="AA31" s="348">
        <f t="shared" si="33"/>
        <v>0.80616334907579401</v>
      </c>
      <c r="AB31" s="350">
        <f t="shared" si="33"/>
        <v>0.9496501738652311</v>
      </c>
      <c r="AC31" s="372"/>
      <c r="AD31" s="348">
        <f t="shared" si="34"/>
        <v>0.81624976809424354</v>
      </c>
      <c r="AE31" s="348">
        <f t="shared" si="34"/>
        <v>0.78729248785236527</v>
      </c>
      <c r="AF31" s="348">
        <f t="shared" si="34"/>
        <v>0.78284490144663088</v>
      </c>
      <c r="AG31" s="350">
        <f t="shared" si="34"/>
        <v>0.94214756080020123</v>
      </c>
      <c r="AH31" s="372"/>
      <c r="AI31" s="348">
        <f t="shared" si="34"/>
        <v>0.83877601535365509</v>
      </c>
      <c r="AJ31" s="348">
        <f t="shared" si="34"/>
        <v>0.81312820780332751</v>
      </c>
      <c r="AK31" s="348">
        <f t="shared" si="34"/>
        <v>0.80917685165869835</v>
      </c>
      <c r="AL31" s="350">
        <f t="shared" si="34"/>
        <v>0.9495444833051685</v>
      </c>
      <c r="AN31" s="393">
        <f t="shared" si="3"/>
        <v>58.48</v>
      </c>
      <c r="AO31" s="509">
        <f t="shared" si="4"/>
        <v>3119402.9109189613</v>
      </c>
      <c r="AP31" s="373">
        <f t="shared" si="5"/>
        <v>73.013659767215174</v>
      </c>
      <c r="AQ31" s="384">
        <f t="shared" si="35"/>
        <v>0.81171376656719807</v>
      </c>
      <c r="AR31" s="385">
        <f t="shared" si="35"/>
        <v>0.78280129264289644</v>
      </c>
      <c r="AS31" s="385">
        <f t="shared" si="35"/>
        <v>0.77847670759733645</v>
      </c>
      <c r="AT31" s="387">
        <f t="shared" si="35"/>
        <v>0.93954217466315781</v>
      </c>
      <c r="AU31" s="373"/>
      <c r="AV31" s="384">
        <f t="shared" si="36"/>
        <v>0.84357924463090606</v>
      </c>
      <c r="AW31" s="385">
        <f t="shared" si="36"/>
        <v>0.81911116470496059</v>
      </c>
      <c r="AX31" s="385">
        <f t="shared" si="36"/>
        <v>0.81541005018621637</v>
      </c>
      <c r="AY31" s="387">
        <f t="shared" si="36"/>
        <v>0.95139645890000191</v>
      </c>
      <c r="AZ31" s="373"/>
      <c r="BA31" s="384">
        <f t="shared" si="37"/>
        <v>0.82486714602244915</v>
      </c>
      <c r="BB31" s="385">
        <f t="shared" si="37"/>
        <v>0.79775107756358088</v>
      </c>
      <c r="BC31" s="385">
        <f t="shared" si="37"/>
        <v>0.79359538780325478</v>
      </c>
      <c r="BD31" s="387">
        <f t="shared" si="37"/>
        <v>0.94419834790094403</v>
      </c>
      <c r="BE31" s="373"/>
      <c r="BF31" s="384">
        <f t="shared" si="38"/>
        <v>0.84603721669415843</v>
      </c>
      <c r="BG31" s="385">
        <f t="shared" si="38"/>
        <v>0.82193893401355389</v>
      </c>
      <c r="BH31" s="385">
        <f t="shared" si="38"/>
        <v>0.81823414970075659</v>
      </c>
      <c r="BI31" s="387">
        <f t="shared" si="38"/>
        <v>0.95129498153818759</v>
      </c>
      <c r="BK31" s="423">
        <f t="shared" si="27"/>
        <v>73.227955585181334</v>
      </c>
      <c r="BL31" s="419">
        <f t="shared" si="10"/>
        <v>120418.19409712478</v>
      </c>
      <c r="BM31" s="419">
        <f t="shared" si="11"/>
        <v>2939326.0563306659</v>
      </c>
      <c r="BN31" s="423">
        <f t="shared" si="39"/>
        <v>0.81539276175016862</v>
      </c>
      <c r="BO31" s="419">
        <f t="shared" si="39"/>
        <v>0.78752998517642503</v>
      </c>
      <c r="BP31" s="419">
        <f t="shared" si="39"/>
        <v>0.783371787059153</v>
      </c>
      <c r="BQ31" s="424">
        <f t="shared" si="39"/>
        <v>0.940064530785372</v>
      </c>
      <c r="BR31" s="419"/>
      <c r="BS31" s="423">
        <f t="shared" si="40"/>
        <v>0.84623483446078018</v>
      </c>
      <c r="BT31" s="419">
        <f t="shared" si="40"/>
        <v>0.8225397385554909</v>
      </c>
      <c r="BU31" s="419">
        <f t="shared" si="40"/>
        <v>0.81896296697906346</v>
      </c>
      <c r="BV31" s="424">
        <f t="shared" si="40"/>
        <v>0.95176328503092122</v>
      </c>
      <c r="BW31" s="419"/>
      <c r="BX31" s="423">
        <f t="shared" si="41"/>
        <v>0.82810615924649866</v>
      </c>
      <c r="BY31" s="419">
        <f t="shared" si="41"/>
        <v>0.80192315122770008</v>
      </c>
      <c r="BZ31" s="419">
        <f t="shared" si="41"/>
        <v>0.79791925841200506</v>
      </c>
      <c r="CA31" s="424">
        <f t="shared" si="41"/>
        <v>0.94465661520827382</v>
      </c>
      <c r="CB31" s="419"/>
      <c r="CC31" s="423">
        <f t="shared" si="42"/>
        <v>0.84861997550535584</v>
      </c>
      <c r="CD31" s="419">
        <f t="shared" si="42"/>
        <v>0.82527379775483378</v>
      </c>
      <c r="CE31" s="419">
        <f t="shared" si="42"/>
        <v>0.82169201501844713</v>
      </c>
      <c r="CF31" s="424">
        <f t="shared" si="42"/>
        <v>0.95166303193313406</v>
      </c>
      <c r="CH31" s="449">
        <f t="shared" si="28"/>
        <v>67.838193229673479</v>
      </c>
      <c r="CI31" s="445">
        <f t="shared" si="29"/>
        <v>96209.755076172558</v>
      </c>
      <c r="CJ31" s="445">
        <f t="shared" si="30"/>
        <v>2175565.3184789843</v>
      </c>
      <c r="CK31" s="451">
        <f t="shared" si="31"/>
        <v>742.90206673308171</v>
      </c>
      <c r="CL31" s="446">
        <f t="shared" si="43"/>
        <v>0.7958119994470837</v>
      </c>
      <c r="CM31" s="446">
        <f t="shared" si="43"/>
        <v>0.76409446385504343</v>
      </c>
      <c r="CN31" s="446">
        <f t="shared" si="43"/>
        <v>0.75933954357628131</v>
      </c>
      <c r="CO31" s="451">
        <f t="shared" si="43"/>
        <v>0.9347994445846447</v>
      </c>
      <c r="CP31" s="446"/>
      <c r="CQ31" s="449">
        <f t="shared" si="44"/>
        <v>0.83063470832986297</v>
      </c>
      <c r="CR31" s="445">
        <f t="shared" si="44"/>
        <v>0.80390791216252078</v>
      </c>
      <c r="CS31" s="445">
        <f t="shared" si="44"/>
        <v>0.7998582511545792</v>
      </c>
      <c r="CT31" s="451">
        <f t="shared" si="44"/>
        <v>0.94760575191212326</v>
      </c>
      <c r="CU31" s="446"/>
      <c r="CV31" s="449">
        <f t="shared" si="45"/>
        <v>0.81020227657419974</v>
      </c>
      <c r="CW31" s="445">
        <f t="shared" si="45"/>
        <v>0.78050994595083056</v>
      </c>
      <c r="CX31" s="445">
        <f t="shared" si="45"/>
        <v>0.77595018179837683</v>
      </c>
      <c r="CY31" s="451">
        <f t="shared" si="45"/>
        <v>0.9398309490734652</v>
      </c>
      <c r="CZ31" s="446"/>
      <c r="DA31" s="449">
        <f t="shared" si="46"/>
        <v>0.83331537120994126</v>
      </c>
      <c r="DB31" s="445">
        <f t="shared" si="46"/>
        <v>0.80700073053472765</v>
      </c>
      <c r="DC31" s="445">
        <f t="shared" si="46"/>
        <v>0.80294847433598771</v>
      </c>
      <c r="DD31" s="451">
        <f t="shared" si="46"/>
        <v>0.947496173886339</v>
      </c>
    </row>
    <row r="32" spans="1:108">
      <c r="A32" t="str">
        <f>'Picking Information'!E35</f>
        <v>APTT03_z03</v>
      </c>
      <c r="B32">
        <f>'Picking Information'!H35</f>
        <v>180.21</v>
      </c>
      <c r="C32">
        <f>'Picking Information'!I35</f>
        <v>92.49</v>
      </c>
      <c r="D32">
        <f>'Picking Information'!J35</f>
        <v>183.99</v>
      </c>
      <c r="E32">
        <f>'Picking Information'!K35</f>
        <v>66.81</v>
      </c>
      <c r="F32">
        <f t="shared" si="20"/>
        <v>182.10000000000002</v>
      </c>
      <c r="J32">
        <f>'Picking Information'!O35</f>
        <v>2</v>
      </c>
      <c r="M32" s="365">
        <f t="shared" si="21"/>
        <v>589175.69027911057</v>
      </c>
      <c r="N32" s="366">
        <v>1.6074999999999999</v>
      </c>
      <c r="O32" s="367">
        <f t="shared" si="22"/>
        <v>474.88848598958924</v>
      </c>
      <c r="P32" s="367">
        <f t="shared" si="23"/>
        <v>281.53146989640942</v>
      </c>
      <c r="Q32" s="367">
        <f t="shared" si="24"/>
        <v>1411.0503793439375</v>
      </c>
      <c r="R32" s="367">
        <f t="shared" si="25"/>
        <v>38405.754607025403</v>
      </c>
      <c r="S32" s="367">
        <f t="shared" si="26"/>
        <v>46.022453898458366</v>
      </c>
      <c r="T32" s="352">
        <f t="shared" si="32"/>
        <v>0.69773225696228158</v>
      </c>
      <c r="U32" s="348">
        <f t="shared" si="32"/>
        <v>0.65138168135686714</v>
      </c>
      <c r="V32" s="348">
        <f t="shared" si="32"/>
        <v>0.64446823630531402</v>
      </c>
      <c r="W32" s="348">
        <f t="shared" si="32"/>
        <v>0.90349609841004297</v>
      </c>
      <c r="X32" s="372"/>
      <c r="Y32" s="348">
        <f t="shared" si="33"/>
        <v>0.74900204330532727</v>
      </c>
      <c r="Z32" s="348">
        <f t="shared" si="33"/>
        <v>0.70962087176148669</v>
      </c>
      <c r="AA32" s="348">
        <f t="shared" si="33"/>
        <v>0.70367144504656842</v>
      </c>
      <c r="AB32" s="350">
        <f t="shared" si="33"/>
        <v>0.92249832312276625</v>
      </c>
      <c r="AC32" s="372"/>
      <c r="AD32" s="348">
        <f t="shared" si="34"/>
        <v>0.71887793352010343</v>
      </c>
      <c r="AE32" s="348">
        <f t="shared" si="34"/>
        <v>0.67532247050146821</v>
      </c>
      <c r="AF32" s="348">
        <f t="shared" si="34"/>
        <v>0.66866146087377454</v>
      </c>
      <c r="AG32" s="350">
        <f t="shared" si="34"/>
        <v>0.91096367435652592</v>
      </c>
      <c r="AH32" s="372"/>
      <c r="AI32" s="348">
        <f t="shared" si="34"/>
        <v>0.7529617170296995</v>
      </c>
      <c r="AJ32" s="348">
        <f t="shared" si="34"/>
        <v>0.71416798129852632</v>
      </c>
      <c r="AK32" s="348">
        <f t="shared" si="34"/>
        <v>0.70821088292039169</v>
      </c>
      <c r="AL32" s="350">
        <f t="shared" si="34"/>
        <v>0.92233579595427773</v>
      </c>
      <c r="AN32" s="393">
        <f t="shared" si="3"/>
        <v>46.244999999999997</v>
      </c>
      <c r="AO32" s="509">
        <f t="shared" si="4"/>
        <v>1210760.731078027</v>
      </c>
      <c r="AP32" s="373">
        <f t="shared" si="5"/>
        <v>55.201771544015358</v>
      </c>
      <c r="AQ32" s="384">
        <f t="shared" si="35"/>
        <v>0.75447619391051857</v>
      </c>
      <c r="AR32" s="385">
        <f t="shared" si="35"/>
        <v>0.71751742333081192</v>
      </c>
      <c r="AS32" s="385">
        <f t="shared" si="35"/>
        <v>0.71200953623587948</v>
      </c>
      <c r="AT32" s="387">
        <f t="shared" si="35"/>
        <v>0.9203595809159173</v>
      </c>
      <c r="AU32" s="373"/>
      <c r="AV32" s="384">
        <f t="shared" si="36"/>
        <v>0.79546819757009213</v>
      </c>
      <c r="AW32" s="385">
        <f t="shared" si="36"/>
        <v>0.76396882800598076</v>
      </c>
      <c r="AX32" s="385">
        <f t="shared" si="36"/>
        <v>0.75921759904274322</v>
      </c>
      <c r="AY32" s="387">
        <f t="shared" si="36"/>
        <v>0.93592176719034803</v>
      </c>
      <c r="AZ32" s="373"/>
      <c r="BA32" s="384">
        <f t="shared" si="37"/>
        <v>0.77136508398629633</v>
      </c>
      <c r="BB32" s="385">
        <f t="shared" si="37"/>
        <v>0.7365988051382234</v>
      </c>
      <c r="BC32" s="385">
        <f t="shared" si="37"/>
        <v>0.73128832407032451</v>
      </c>
      <c r="BD32" s="387">
        <f t="shared" si="37"/>
        <v>0.92646891475209436</v>
      </c>
      <c r="BE32" s="373"/>
      <c r="BF32" s="384">
        <f t="shared" si="38"/>
        <v>0.79864084092379095</v>
      </c>
      <c r="BG32" s="385">
        <f t="shared" si="38"/>
        <v>0.767601343653037</v>
      </c>
      <c r="BH32" s="385">
        <f t="shared" si="38"/>
        <v>0.76284265182249833</v>
      </c>
      <c r="BI32" s="387">
        <f t="shared" si="38"/>
        <v>0.93578843394208522</v>
      </c>
      <c r="BK32" s="423">
        <f t="shared" si="27"/>
        <v>47.106201725048841</v>
      </c>
      <c r="BL32" s="419">
        <f t="shared" si="10"/>
        <v>50118.147826735069</v>
      </c>
      <c r="BM32" s="419">
        <f t="shared" si="11"/>
        <v>786958.52720400016</v>
      </c>
      <c r="BN32" s="423">
        <f t="shared" si="39"/>
        <v>0.71965374213112987</v>
      </c>
      <c r="BO32" s="419">
        <f t="shared" si="39"/>
        <v>0.67861591422291967</v>
      </c>
      <c r="BP32" s="419">
        <f t="shared" si="39"/>
        <v>0.67252337808149198</v>
      </c>
      <c r="BQ32" s="424">
        <f t="shared" si="39"/>
        <v>0.90748761921506793</v>
      </c>
      <c r="BR32" s="419"/>
      <c r="BS32" s="423">
        <f t="shared" si="40"/>
        <v>0.76549933532499626</v>
      </c>
      <c r="BT32" s="419">
        <f t="shared" si="40"/>
        <v>0.73023890787321477</v>
      </c>
      <c r="BU32" s="419">
        <f t="shared" si="40"/>
        <v>0.72493851494124639</v>
      </c>
      <c r="BV32" s="424">
        <f t="shared" si="40"/>
        <v>0.92543926616072392</v>
      </c>
      <c r="BW32" s="419"/>
      <c r="BX32" s="423">
        <f t="shared" si="41"/>
        <v>0.73849941890656157</v>
      </c>
      <c r="BY32" s="419">
        <f t="shared" si="41"/>
        <v>0.6997689840007919</v>
      </c>
      <c r="BZ32" s="419">
        <f t="shared" si="41"/>
        <v>0.69387466507072437</v>
      </c>
      <c r="CA32" s="424">
        <f t="shared" si="41"/>
        <v>0.91452786710564427</v>
      </c>
      <c r="CB32" s="419"/>
      <c r="CC32" s="423">
        <f t="shared" si="42"/>
        <v>0.76906256239764403</v>
      </c>
      <c r="CD32" s="419">
        <f t="shared" si="42"/>
        <v>0.73429445355147549</v>
      </c>
      <c r="CE32" s="419">
        <f t="shared" si="42"/>
        <v>0.72898214000019901</v>
      </c>
      <c r="CF32" s="424">
        <f t="shared" si="42"/>
        <v>0.92528520587983032</v>
      </c>
      <c r="CH32" s="449">
        <f t="shared" si="28"/>
        <v>41.06067059020809</v>
      </c>
      <c r="CI32" s="445">
        <f t="shared" si="29"/>
        <v>38049.019132786518</v>
      </c>
      <c r="CJ32" s="445">
        <f t="shared" si="30"/>
        <v>520772.74696395744</v>
      </c>
      <c r="CK32" s="451">
        <f t="shared" si="31"/>
        <v>11989.430619852053</v>
      </c>
      <c r="CL32" s="446">
        <f t="shared" si="43"/>
        <v>0.66792339871829409</v>
      </c>
      <c r="CM32" s="446">
        <f t="shared" si="43"/>
        <v>0.61761214010720888</v>
      </c>
      <c r="CN32" s="446">
        <f t="shared" si="43"/>
        <v>0.61010643718139324</v>
      </c>
      <c r="CO32" s="451">
        <f t="shared" si="43"/>
        <v>0.89270168547243145</v>
      </c>
      <c r="CP32" s="446"/>
      <c r="CQ32" s="449">
        <f t="shared" si="44"/>
        <v>0.7236229300397935</v>
      </c>
      <c r="CR32" s="445">
        <f t="shared" si="44"/>
        <v>0.68083118020810751</v>
      </c>
      <c r="CS32" s="445">
        <f t="shared" si="44"/>
        <v>0.67437132334717143</v>
      </c>
      <c r="CT32" s="451">
        <f t="shared" si="44"/>
        <v>0.91370268147831446</v>
      </c>
      <c r="CU32" s="446"/>
      <c r="CV32" s="449">
        <f t="shared" si="45"/>
        <v>0.69088444777167413</v>
      </c>
      <c r="CW32" s="445">
        <f t="shared" si="45"/>
        <v>0.64359858204326681</v>
      </c>
      <c r="CX32" s="445">
        <f t="shared" si="45"/>
        <v>0.63636884671075888</v>
      </c>
      <c r="CY32" s="451">
        <f t="shared" si="45"/>
        <v>0.90094804233156522</v>
      </c>
      <c r="CZ32" s="446"/>
      <c r="DA32" s="449">
        <f t="shared" si="46"/>
        <v>0.72792960408818141</v>
      </c>
      <c r="DB32" s="445">
        <f t="shared" si="46"/>
        <v>0.68576905775376196</v>
      </c>
      <c r="DC32" s="445">
        <f t="shared" si="46"/>
        <v>0.67930013925481636</v>
      </c>
      <c r="DD32" s="451">
        <f t="shared" si="46"/>
        <v>0.91352281711269112</v>
      </c>
    </row>
    <row r="33" spans="1:108">
      <c r="A33" t="str">
        <f>'Picking Information'!E36</f>
        <v>APTT03_z04</v>
      </c>
      <c r="B33">
        <f>'Picking Information'!H36</f>
        <v>188.19</v>
      </c>
      <c r="C33">
        <f>'Picking Information'!I36</f>
        <v>88.69</v>
      </c>
      <c r="D33">
        <f>'Picking Information'!J36</f>
        <v>189.4</v>
      </c>
      <c r="E33">
        <f>'Picking Information'!K36</f>
        <v>75.739999999999995</v>
      </c>
      <c r="F33">
        <f t="shared" si="20"/>
        <v>188.79500000000002</v>
      </c>
      <c r="J33">
        <f>'Picking Information'!O36</f>
        <v>2</v>
      </c>
      <c r="M33" s="365">
        <f t="shared" si="21"/>
        <v>664032.08813352324</v>
      </c>
      <c r="N33" s="366">
        <v>1.6074999999999999</v>
      </c>
      <c r="O33" s="367">
        <f t="shared" si="22"/>
        <v>443.91803531609963</v>
      </c>
      <c r="P33" s="367">
        <f t="shared" si="23"/>
        <v>344.4369246978298</v>
      </c>
      <c r="Q33" s="367">
        <f t="shared" si="24"/>
        <v>1495.3711307699507</v>
      </c>
      <c r="R33" s="367">
        <f t="shared" si="25"/>
        <v>40955.547569665425</v>
      </c>
      <c r="S33" s="367">
        <f t="shared" si="26"/>
        <v>48.640450015031838</v>
      </c>
      <c r="T33" s="352">
        <f t="shared" si="32"/>
        <v>0.71365420800138757</v>
      </c>
      <c r="U33" s="348">
        <f t="shared" si="32"/>
        <v>0.66960513055713433</v>
      </c>
      <c r="V33" s="348">
        <f t="shared" si="32"/>
        <v>0.66302963104732504</v>
      </c>
      <c r="W33" s="348">
        <f t="shared" si="32"/>
        <v>0.9086793931726449</v>
      </c>
      <c r="X33" s="372"/>
      <c r="Y33" s="348">
        <f t="shared" si="33"/>
        <v>0.76231549371546481</v>
      </c>
      <c r="Z33" s="348">
        <f t="shared" si="33"/>
        <v>0.72494333676338063</v>
      </c>
      <c r="AA33" s="348">
        <f t="shared" si="33"/>
        <v>0.71929434504258227</v>
      </c>
      <c r="AB33" s="350">
        <f t="shared" si="33"/>
        <v>0.92666410418723322</v>
      </c>
      <c r="AC33" s="372"/>
      <c r="AD33" s="348">
        <f t="shared" si="34"/>
        <v>0.73373125812157514</v>
      </c>
      <c r="AE33" s="348">
        <f t="shared" si="34"/>
        <v>0.69236460880275918</v>
      </c>
      <c r="AF33" s="348">
        <f t="shared" si="34"/>
        <v>0.68603393609890584</v>
      </c>
      <c r="AG33" s="350">
        <f t="shared" si="34"/>
        <v>0.91574737843885456</v>
      </c>
      <c r="AH33" s="372"/>
      <c r="AI33" s="348">
        <f t="shared" si="34"/>
        <v>0.76607135218893796</v>
      </c>
      <c r="AJ33" s="348">
        <f t="shared" si="34"/>
        <v>0.72926025354509805</v>
      </c>
      <c r="AK33" s="348">
        <f t="shared" si="34"/>
        <v>0.72360462713629758</v>
      </c>
      <c r="AL33" s="350">
        <f t="shared" si="34"/>
        <v>0.92651028926036205</v>
      </c>
      <c r="AN33" s="393">
        <f t="shared" si="3"/>
        <v>44.344999999999999</v>
      </c>
      <c r="AO33" s="509">
        <f t="shared" si="4"/>
        <v>1162614.4954262346</v>
      </c>
      <c r="AP33" s="373">
        <f t="shared" si="5"/>
        <v>53.832448126088551</v>
      </c>
      <c r="AQ33" s="384">
        <f t="shared" si="35"/>
        <v>0.74810121678916208</v>
      </c>
      <c r="AR33" s="385">
        <f t="shared" si="35"/>
        <v>0.71018173472109014</v>
      </c>
      <c r="AS33" s="385">
        <f t="shared" si="35"/>
        <v>0.7045312237987128</v>
      </c>
      <c r="AT33" s="387">
        <f t="shared" si="35"/>
        <v>0.91831328552195213</v>
      </c>
      <c r="AU33" s="373"/>
      <c r="AV33" s="384">
        <f t="shared" si="36"/>
        <v>0.790163714364577</v>
      </c>
      <c r="AW33" s="385">
        <f t="shared" si="36"/>
        <v>0.75784141421200624</v>
      </c>
      <c r="AX33" s="385">
        <f t="shared" si="36"/>
        <v>0.75296624298102366</v>
      </c>
      <c r="AY33" s="387">
        <f t="shared" si="36"/>
        <v>0.93427816934462371</v>
      </c>
      <c r="AZ33" s="373"/>
      <c r="BA33" s="384">
        <f t="shared" si="37"/>
        <v>0.76543072736169215</v>
      </c>
      <c r="BB33" s="385">
        <f t="shared" si="37"/>
        <v>0.7297584037965329</v>
      </c>
      <c r="BC33" s="385">
        <f t="shared" si="37"/>
        <v>0.72430991046416016</v>
      </c>
      <c r="BD33" s="387">
        <f t="shared" si="37"/>
        <v>0.92458084681234776</v>
      </c>
      <c r="BE33" s="373"/>
      <c r="BF33" s="384">
        <f t="shared" si="38"/>
        <v>0.79341932427192596</v>
      </c>
      <c r="BG33" s="385">
        <f t="shared" si="38"/>
        <v>0.76156872924968189</v>
      </c>
      <c r="BH33" s="385">
        <f t="shared" si="38"/>
        <v>0.75668585461489279</v>
      </c>
      <c r="BI33" s="387">
        <f t="shared" si="38"/>
        <v>0.93414139092199266</v>
      </c>
      <c r="BK33" s="423">
        <f t="shared" si="27"/>
        <v>49.818165581307341</v>
      </c>
      <c r="BL33" s="419">
        <f t="shared" si="10"/>
        <v>54049.520296283845</v>
      </c>
      <c r="BM33" s="419">
        <f t="shared" si="11"/>
        <v>897549.31723683339</v>
      </c>
      <c r="BN33" s="423">
        <f t="shared" si="39"/>
        <v>0.73418934883805309</v>
      </c>
      <c r="BO33" s="419">
        <f t="shared" si="39"/>
        <v>0.69513646853666478</v>
      </c>
      <c r="BP33" s="419">
        <f t="shared" si="39"/>
        <v>0.68933493761126863</v>
      </c>
      <c r="BQ33" s="424">
        <f t="shared" si="39"/>
        <v>0.91245161592240054</v>
      </c>
      <c r="BR33" s="419"/>
      <c r="BS33" s="423">
        <f t="shared" si="40"/>
        <v>0.77776897250996546</v>
      </c>
      <c r="BT33" s="419">
        <f t="shared" si="40"/>
        <v>0.74425574280907303</v>
      </c>
      <c r="BU33" s="419">
        <f t="shared" si="40"/>
        <v>0.73921545708336989</v>
      </c>
      <c r="BV33" s="424">
        <f t="shared" si="40"/>
        <v>0.92945167691172559</v>
      </c>
      <c r="BW33" s="419"/>
      <c r="BX33" s="423">
        <f t="shared" si="41"/>
        <v>0.75210954437219768</v>
      </c>
      <c r="BY33" s="419">
        <f t="shared" si="41"/>
        <v>0.71527170159747766</v>
      </c>
      <c r="BZ33" s="419">
        <f t="shared" si="41"/>
        <v>0.70966215600730975</v>
      </c>
      <c r="CA33" s="424">
        <f t="shared" si="41"/>
        <v>0.91911936746473799</v>
      </c>
      <c r="CB33" s="419"/>
      <c r="CC33" s="423">
        <f t="shared" si="42"/>
        <v>0.78115404554156986</v>
      </c>
      <c r="CD33" s="419">
        <f t="shared" si="42"/>
        <v>0.74811181503339452</v>
      </c>
      <c r="CE33" s="419">
        <f t="shared" si="42"/>
        <v>0.74306070965160698</v>
      </c>
      <c r="CF33" s="424">
        <f t="shared" si="42"/>
        <v>0.92930580778956673</v>
      </c>
      <c r="CH33" s="449">
        <f t="shared" si="28"/>
        <v>44.622846835233887</v>
      </c>
      <c r="CI33" s="445">
        <f t="shared" si="29"/>
        <v>42107.607064581061</v>
      </c>
      <c r="CJ33" s="445">
        <f t="shared" si="30"/>
        <v>626320.43354700436</v>
      </c>
      <c r="CK33" s="451">
        <f t="shared" si="31"/>
        <v>3557.0453964727226</v>
      </c>
      <c r="CL33" s="446">
        <f t="shared" si="43"/>
        <v>0.69321859310702316</v>
      </c>
      <c r="CM33" s="446">
        <f t="shared" si="43"/>
        <v>0.64636953294939248</v>
      </c>
      <c r="CN33" s="446">
        <f t="shared" si="43"/>
        <v>0.63936842613481037</v>
      </c>
      <c r="CO33" s="451">
        <f t="shared" si="43"/>
        <v>0.90119803128309128</v>
      </c>
      <c r="CP33" s="446"/>
      <c r="CQ33" s="449">
        <f t="shared" si="44"/>
        <v>0.74493719591496455</v>
      </c>
      <c r="CR33" s="445">
        <f t="shared" si="44"/>
        <v>0.70521694099848697</v>
      </c>
      <c r="CS33" s="445">
        <f t="shared" si="44"/>
        <v>0.69921325241799537</v>
      </c>
      <c r="CT33" s="451">
        <f t="shared" si="44"/>
        <v>0.92055060711249848</v>
      </c>
      <c r="CU33" s="446"/>
      <c r="CV33" s="449">
        <f t="shared" si="45"/>
        <v>0.71455625870700556</v>
      </c>
      <c r="CW33" s="445">
        <f t="shared" si="45"/>
        <v>0.67058460486042637</v>
      </c>
      <c r="CX33" s="445">
        <f t="shared" si="45"/>
        <v>0.66385140243765706</v>
      </c>
      <c r="CY33" s="451">
        <f t="shared" si="45"/>
        <v>0.90879819159870889</v>
      </c>
      <c r="CZ33" s="446"/>
      <c r="DA33" s="449">
        <f t="shared" si="46"/>
        <v>0.74893018804001221</v>
      </c>
      <c r="DB33" s="445">
        <f t="shared" si="46"/>
        <v>0.70980475392034237</v>
      </c>
      <c r="DC33" s="445">
        <f t="shared" si="46"/>
        <v>0.70379420081314836</v>
      </c>
      <c r="DD33" s="451">
        <f t="shared" si="46"/>
        <v>0.92038489816442315</v>
      </c>
    </row>
    <row r="34" spans="1:108">
      <c r="A34" t="str">
        <f>'Picking Information'!E37</f>
        <v>BF03-175-Agt_1_1</v>
      </c>
      <c r="B34">
        <f>'Picking Information'!H37</f>
        <v>757</v>
      </c>
      <c r="C34">
        <f>'Picking Information'!I37</f>
        <v>361.5</v>
      </c>
      <c r="D34">
        <f>'Picking Information'!J37</f>
        <v>702</v>
      </c>
      <c r="E34">
        <f>'Picking Information'!K37</f>
        <v>362</v>
      </c>
      <c r="F34">
        <f t="shared" si="20"/>
        <v>729.5</v>
      </c>
      <c r="J34">
        <f>'Picking Information'!O37</f>
        <v>2</v>
      </c>
      <c r="M34" s="365">
        <f t="shared" si="21"/>
        <v>49985125.943632163</v>
      </c>
      <c r="N34" s="366">
        <v>1.6074999999999999</v>
      </c>
      <c r="O34" s="367">
        <f t="shared" si="22"/>
        <v>4248.6736851038186</v>
      </c>
      <c r="P34" s="367">
        <f t="shared" si="23"/>
        <v>4258.124047167491</v>
      </c>
      <c r="Q34" s="367">
        <f t="shared" si="24"/>
        <v>13134.31554156331</v>
      </c>
      <c r="R34" s="367">
        <f t="shared" si="25"/>
        <v>707269.78053755302</v>
      </c>
      <c r="S34" s="367">
        <f t="shared" si="26"/>
        <v>212.02005508693512</v>
      </c>
      <c r="T34" s="352">
        <f t="shared" si="32"/>
        <v>0.93350768720889377</v>
      </c>
      <c r="U34" s="348">
        <f t="shared" si="32"/>
        <v>0.92295657905811179</v>
      </c>
      <c r="V34" s="348">
        <f t="shared" si="32"/>
        <v>0.92136929518933064</v>
      </c>
      <c r="W34" s="348">
        <f t="shared" si="32"/>
        <v>0.97902465850448361</v>
      </c>
      <c r="X34" s="372"/>
      <c r="Y34" s="348">
        <f t="shared" si="33"/>
        <v>0.94501951499143866</v>
      </c>
      <c r="Z34" s="348">
        <f t="shared" si="33"/>
        <v>0.93619073487791282</v>
      </c>
      <c r="AA34" s="348">
        <f t="shared" si="33"/>
        <v>0.93484915561566295</v>
      </c>
      <c r="AB34" s="350">
        <f t="shared" si="33"/>
        <v>0.9831627189726666</v>
      </c>
      <c r="AC34" s="372"/>
      <c r="AD34" s="348">
        <f t="shared" si="34"/>
        <v>0.93827392751892691</v>
      </c>
      <c r="AE34" s="348">
        <f t="shared" si="34"/>
        <v>0.92842527400225516</v>
      </c>
      <c r="AF34" s="348">
        <f t="shared" si="34"/>
        <v>0.92690794244199093</v>
      </c>
      <c r="AG34" s="350">
        <f t="shared" si="34"/>
        <v>0.98065155161990059</v>
      </c>
      <c r="AH34" s="372"/>
      <c r="AI34" s="348">
        <f t="shared" si="34"/>
        <v>0.94590262639962042</v>
      </c>
      <c r="AJ34" s="348">
        <f t="shared" si="34"/>
        <v>0.93721464484873429</v>
      </c>
      <c r="AK34" s="348">
        <f t="shared" si="34"/>
        <v>0.93587298252401807</v>
      </c>
      <c r="AL34" s="350">
        <f t="shared" si="34"/>
        <v>0.98312734968944404</v>
      </c>
      <c r="AN34" s="393">
        <f t="shared" si="3"/>
        <v>180.75</v>
      </c>
      <c r="AO34" s="509">
        <f t="shared" si="4"/>
        <v>77696662.547955155</v>
      </c>
      <c r="AP34" s="373">
        <f t="shared" si="5"/>
        <v>218.86603572380699</v>
      </c>
      <c r="AQ34" s="384">
        <f t="shared" si="35"/>
        <v>0.93610872357417974</v>
      </c>
      <c r="AR34" s="385">
        <f t="shared" si="35"/>
        <v>0.9260606401298016</v>
      </c>
      <c r="AS34" s="385">
        <f t="shared" si="35"/>
        <v>0.92455103960897966</v>
      </c>
      <c r="AT34" s="387">
        <f t="shared" si="35"/>
        <v>0.97973442644029785</v>
      </c>
      <c r="AU34" s="373"/>
      <c r="AV34" s="384">
        <f t="shared" si="36"/>
        <v>0.94709872240911563</v>
      </c>
      <c r="AW34" s="385">
        <f t="shared" si="36"/>
        <v>0.93866760456492981</v>
      </c>
      <c r="AX34" s="385">
        <f t="shared" si="36"/>
        <v>0.93738791944038957</v>
      </c>
      <c r="AY34" s="387">
        <f t="shared" si="36"/>
        <v>0.98372407042343601</v>
      </c>
      <c r="AZ34" s="373"/>
      <c r="BA34" s="384">
        <f t="shared" si="37"/>
        <v>0.94065545163652098</v>
      </c>
      <c r="BB34" s="385">
        <f t="shared" si="37"/>
        <v>0.93126569935863956</v>
      </c>
      <c r="BC34" s="385">
        <f t="shared" si="37"/>
        <v>0.92982089001957569</v>
      </c>
      <c r="BD34" s="387">
        <f t="shared" si="37"/>
        <v>0.98130248423275024</v>
      </c>
      <c r="BE34" s="373"/>
      <c r="BF34" s="384">
        <f t="shared" si="38"/>
        <v>0.94794298751034056</v>
      </c>
      <c r="BG34" s="385">
        <f t="shared" si="38"/>
        <v>0.9396445350070548</v>
      </c>
      <c r="BH34" s="385">
        <f t="shared" si="38"/>
        <v>0.9383644770750541</v>
      </c>
      <c r="BI34" s="387">
        <f t="shared" si="38"/>
        <v>0.98368995244764668</v>
      </c>
      <c r="BK34" s="423">
        <f t="shared" si="27"/>
        <v>212.4797446456212</v>
      </c>
      <c r="BL34" s="419">
        <f t="shared" si="10"/>
        <v>902270.70882566064</v>
      </c>
      <c r="BM34" s="419">
        <f t="shared" si="11"/>
        <v>63904749.9375</v>
      </c>
      <c r="BN34" s="423">
        <f t="shared" si="39"/>
        <v>0.93457292059574915</v>
      </c>
      <c r="BO34" s="419">
        <f t="shared" si="39"/>
        <v>0.92435099831004763</v>
      </c>
      <c r="BP34" s="419">
        <f t="shared" si="39"/>
        <v>0.92281681480674349</v>
      </c>
      <c r="BQ34" s="424">
        <f t="shared" si="39"/>
        <v>0.97916474894750483</v>
      </c>
      <c r="BR34" s="419"/>
      <c r="BS34" s="423">
        <f t="shared" si="40"/>
        <v>0.94577360668605437</v>
      </c>
      <c r="BT34" s="419">
        <f t="shared" si="40"/>
        <v>0.93717892807517822</v>
      </c>
      <c r="BU34" s="419">
        <f t="shared" si="40"/>
        <v>0.93587552948409169</v>
      </c>
      <c r="BV34" s="424">
        <f t="shared" si="40"/>
        <v>0.98326035405381207</v>
      </c>
      <c r="BW34" s="419"/>
      <c r="BX34" s="423">
        <f t="shared" si="41"/>
        <v>0.93920419080067541</v>
      </c>
      <c r="BY34" s="419">
        <f t="shared" si="41"/>
        <v>0.92964388488089211</v>
      </c>
      <c r="BZ34" s="419">
        <f t="shared" si="41"/>
        <v>0.9281742188027533</v>
      </c>
      <c r="CA34" s="424">
        <f t="shared" si="41"/>
        <v>0.98077409378843439</v>
      </c>
      <c r="CB34" s="419"/>
      <c r="CC34" s="423">
        <f t="shared" si="42"/>
        <v>0.94663495446624346</v>
      </c>
      <c r="CD34" s="419">
        <f t="shared" si="42"/>
        <v>0.9381741582992732</v>
      </c>
      <c r="CE34" s="419">
        <f t="shared" si="42"/>
        <v>0.93687015704030308</v>
      </c>
      <c r="CF34" s="424">
        <f t="shared" si="42"/>
        <v>0.98322531716260098</v>
      </c>
      <c r="CH34" s="449">
        <f t="shared" si="28"/>
        <v>197.65294419672585</v>
      </c>
      <c r="CI34" s="445">
        <f t="shared" si="29"/>
        <v>720890.40195247089</v>
      </c>
      <c r="CJ34" s="445">
        <f t="shared" si="30"/>
        <v>47495370.129688993</v>
      </c>
      <c r="CK34" s="451">
        <f t="shared" si="31"/>
        <v>31922.77379970246</v>
      </c>
      <c r="CL34" s="446">
        <f t="shared" si="43"/>
        <v>0.92912774836889311</v>
      </c>
      <c r="CM34" s="446">
        <f t="shared" si="43"/>
        <v>0.9179562792802699</v>
      </c>
      <c r="CN34" s="446">
        <f t="shared" si="43"/>
        <v>0.91627723098538916</v>
      </c>
      <c r="CO34" s="451">
        <f t="shared" si="43"/>
        <v>0.97754789921921714</v>
      </c>
      <c r="CP34" s="446"/>
      <c r="CQ34" s="449">
        <f t="shared" si="44"/>
        <v>0.94133782527953658</v>
      </c>
      <c r="CR34" s="445">
        <f t="shared" si="44"/>
        <v>0.93197149713626715</v>
      </c>
      <c r="CS34" s="445">
        <f t="shared" si="44"/>
        <v>0.93054941160256166</v>
      </c>
      <c r="CT34" s="451">
        <f t="shared" si="44"/>
        <v>0.98196987649300016</v>
      </c>
      <c r="CU34" s="446"/>
      <c r="CV34" s="449">
        <f t="shared" si="45"/>
        <v>0.9341803080394272</v>
      </c>
      <c r="CW34" s="445">
        <f t="shared" si="45"/>
        <v>0.92374423160841534</v>
      </c>
      <c r="CX34" s="445">
        <f t="shared" si="45"/>
        <v>0.92213783343597211</v>
      </c>
      <c r="CY34" s="451">
        <f t="shared" si="45"/>
        <v>0.97928599117188131</v>
      </c>
      <c r="CZ34" s="446"/>
      <c r="DA34" s="449">
        <f t="shared" si="46"/>
        <v>0.94227545852605687</v>
      </c>
      <c r="DB34" s="445">
        <f t="shared" si="46"/>
        <v>0.9330570568293759</v>
      </c>
      <c r="DC34" s="445">
        <f t="shared" si="46"/>
        <v>0.93163464925900641</v>
      </c>
      <c r="DD34" s="451">
        <f t="shared" si="46"/>
        <v>0.98193206537251254</v>
      </c>
    </row>
    <row r="35" spans="1:108">
      <c r="A35" t="str">
        <f>'Picking Information'!E38</f>
        <v>BF03-175-Agt_1_3</v>
      </c>
      <c r="B35">
        <f>'Picking Information'!H38</f>
        <v>633.4</v>
      </c>
      <c r="C35">
        <f>'Picking Information'!I38</f>
        <v>440.8</v>
      </c>
      <c r="D35">
        <f>'Picking Information'!J38</f>
        <v>658.5</v>
      </c>
      <c r="E35">
        <f>'Picking Information'!K38</f>
        <v>418.2</v>
      </c>
      <c r="F35">
        <f t="shared" si="20"/>
        <v>645.95000000000005</v>
      </c>
      <c r="J35">
        <f>'Picking Information'!O38</f>
        <v>2</v>
      </c>
      <c r="M35" s="365">
        <f t="shared" si="21"/>
        <v>62348087.927564405</v>
      </c>
      <c r="N35" s="366">
        <v>1.6074999999999999</v>
      </c>
      <c r="O35" s="367">
        <f t="shared" si="22"/>
        <v>5844.0326175297323</v>
      </c>
      <c r="P35" s="367">
        <f t="shared" si="23"/>
        <v>5369.9359757011707</v>
      </c>
      <c r="Q35" s="367">
        <f t="shared" si="24"/>
        <v>10801.623061148171</v>
      </c>
      <c r="R35" s="367">
        <f t="shared" si="25"/>
        <v>781809.95966820116</v>
      </c>
      <c r="S35" s="367">
        <f t="shared" si="26"/>
        <v>239.24517904846655</v>
      </c>
      <c r="T35" s="352">
        <f t="shared" si="32"/>
        <v>0.94106417800439857</v>
      </c>
      <c r="U35" s="348">
        <f t="shared" si="32"/>
        <v>0.93170814098766674</v>
      </c>
      <c r="V35" s="348">
        <f t="shared" si="32"/>
        <v>0.93030049331983133</v>
      </c>
      <c r="W35" s="348">
        <f t="shared" si="32"/>
        <v>0.98141125138075014</v>
      </c>
      <c r="X35" s="372"/>
      <c r="Y35" s="348">
        <f t="shared" si="33"/>
        <v>0.95127038442253398</v>
      </c>
      <c r="Z35" s="348">
        <f t="shared" si="33"/>
        <v>0.94344307691934026</v>
      </c>
      <c r="AA35" s="348">
        <f t="shared" si="33"/>
        <v>0.94225359041316081</v>
      </c>
      <c r="AB35" s="350">
        <f t="shared" si="33"/>
        <v>0.98507856969747787</v>
      </c>
      <c r="AC35" s="372"/>
      <c r="AD35" s="348">
        <f t="shared" si="34"/>
        <v>0.94529005448135173</v>
      </c>
      <c r="AE35" s="348">
        <f t="shared" si="34"/>
        <v>0.93655763015605964</v>
      </c>
      <c r="AF35" s="348">
        <f t="shared" si="34"/>
        <v>0.93521214780836848</v>
      </c>
      <c r="AG35" s="350">
        <f t="shared" si="34"/>
        <v>0.98285307853506165</v>
      </c>
      <c r="AH35" s="372"/>
      <c r="AI35" s="348">
        <f t="shared" si="34"/>
        <v>0.95205327117869221</v>
      </c>
      <c r="AJ35" s="348">
        <f t="shared" si="34"/>
        <v>0.94435089184204635</v>
      </c>
      <c r="AK35" s="348">
        <f t="shared" si="34"/>
        <v>0.94316134981570487</v>
      </c>
      <c r="AL35" s="350">
        <f t="shared" si="34"/>
        <v>0.98504722426428204</v>
      </c>
      <c r="AN35" s="393">
        <f t="shared" si="3"/>
        <v>220.4</v>
      </c>
      <c r="AO35" s="509">
        <f t="shared" si="4"/>
        <v>96660961.78437455</v>
      </c>
      <c r="AP35" s="373">
        <f t="shared" si="5"/>
        <v>245.25888966971186</v>
      </c>
      <c r="AQ35" s="384">
        <f t="shared" si="35"/>
        <v>0.94302647564014619</v>
      </c>
      <c r="AR35" s="385">
        <f t="shared" si="35"/>
        <v>0.93407294033890642</v>
      </c>
      <c r="AS35" s="385">
        <f t="shared" si="35"/>
        <v>0.93272791038931568</v>
      </c>
      <c r="AT35" s="387">
        <f t="shared" si="35"/>
        <v>0.9819198508769118</v>
      </c>
      <c r="AU35" s="373"/>
      <c r="AV35" s="384">
        <f t="shared" si="36"/>
        <v>0.95282113026799686</v>
      </c>
      <c r="AW35" s="385">
        <f t="shared" si="36"/>
        <v>0.9453068616693121</v>
      </c>
      <c r="AX35" s="385">
        <f t="shared" si="36"/>
        <v>0.94416643775099174</v>
      </c>
      <c r="AY35" s="387">
        <f t="shared" si="36"/>
        <v>0.98547854733649465</v>
      </c>
      <c r="AZ35" s="373"/>
      <c r="BA35" s="384">
        <f t="shared" si="37"/>
        <v>0.94707843389411939</v>
      </c>
      <c r="BB35" s="385">
        <f t="shared" si="37"/>
        <v>0.9387108182667242</v>
      </c>
      <c r="BC35" s="385">
        <f t="shared" si="37"/>
        <v>0.93742340593808504</v>
      </c>
      <c r="BD35" s="387">
        <f t="shared" si="37"/>
        <v>0.98331849250513947</v>
      </c>
      <c r="BE35" s="373"/>
      <c r="BF35" s="384">
        <f t="shared" si="38"/>
        <v>0.95357365020097928</v>
      </c>
      <c r="BG35" s="385">
        <f t="shared" si="38"/>
        <v>0.94617749559102071</v>
      </c>
      <c r="BH35" s="385">
        <f t="shared" si="38"/>
        <v>0.94503671955722424</v>
      </c>
      <c r="BI35" s="387">
        <f t="shared" si="38"/>
        <v>0.98544811323865988</v>
      </c>
      <c r="BK35" s="423">
        <f t="shared" si="27"/>
        <v>222.51669896877192</v>
      </c>
      <c r="BL35" s="419">
        <f t="shared" si="10"/>
        <v>893260.5969491523</v>
      </c>
      <c r="BM35" s="419">
        <f t="shared" si="11"/>
        <v>66255133.117333345</v>
      </c>
      <c r="BN35" s="423">
        <f t="shared" si="39"/>
        <v>0.93750874399061324</v>
      </c>
      <c r="BO35" s="419">
        <f t="shared" si="39"/>
        <v>0.92774262419029807</v>
      </c>
      <c r="BP35" s="419">
        <f t="shared" si="39"/>
        <v>0.9262767815696894</v>
      </c>
      <c r="BQ35" s="424">
        <f t="shared" si="39"/>
        <v>0.98010302760453327</v>
      </c>
      <c r="BR35" s="419"/>
      <c r="BS35" s="423">
        <f t="shared" si="40"/>
        <v>0.94820907031917423</v>
      </c>
      <c r="BT35" s="419">
        <f t="shared" si="40"/>
        <v>0.93999842003718126</v>
      </c>
      <c r="BU35" s="419">
        <f t="shared" si="40"/>
        <v>0.93875321124351685</v>
      </c>
      <c r="BV35" s="424">
        <f t="shared" si="40"/>
        <v>0.98401443734380856</v>
      </c>
      <c r="BW35" s="419"/>
      <c r="BX35" s="423">
        <f t="shared" si="41"/>
        <v>0.94193324000552081</v>
      </c>
      <c r="BY35" s="419">
        <f t="shared" si="41"/>
        <v>0.93279959741321694</v>
      </c>
      <c r="BZ35" s="419">
        <f t="shared" si="41"/>
        <v>0.93139545857830042</v>
      </c>
      <c r="CA35" s="424">
        <f t="shared" si="41"/>
        <v>0.9816400082198844</v>
      </c>
      <c r="CB35" s="419"/>
      <c r="CC35" s="423">
        <f t="shared" si="42"/>
        <v>0.94903190061493925</v>
      </c>
      <c r="CD35" s="419">
        <f t="shared" si="42"/>
        <v>0.94094920985537178</v>
      </c>
      <c r="CE35" s="419">
        <f t="shared" si="42"/>
        <v>0.93970343514902155</v>
      </c>
      <c r="CF35" s="424">
        <f t="shared" si="42"/>
        <v>0.98398097670645801</v>
      </c>
      <c r="CH35" s="449">
        <f t="shared" si="28"/>
        <v>209.69097422897732</v>
      </c>
      <c r="CI35" s="445">
        <f t="shared" si="29"/>
        <v>711661.00665868528</v>
      </c>
      <c r="CJ35" s="445">
        <f t="shared" si="30"/>
        <v>49742963.269011483</v>
      </c>
      <c r="CK35" s="451">
        <f t="shared" si="31"/>
        <v>140327.88595085123</v>
      </c>
      <c r="CL35" s="446">
        <f t="shared" si="43"/>
        <v>0.93328390308981113</v>
      </c>
      <c r="CM35" s="446">
        <f t="shared" si="43"/>
        <v>0.92278317965328072</v>
      </c>
      <c r="CN35" s="446">
        <f t="shared" si="43"/>
        <v>0.9212053024583623</v>
      </c>
      <c r="CO35" s="451">
        <f t="shared" si="43"/>
        <v>0.97884573298543209</v>
      </c>
      <c r="CP35" s="446"/>
      <c r="CQ35" s="449">
        <f t="shared" si="44"/>
        <v>0.94476566362088588</v>
      </c>
      <c r="CR35" s="445">
        <f t="shared" si="44"/>
        <v>0.93595757724394291</v>
      </c>
      <c r="CS35" s="445">
        <f t="shared" si="44"/>
        <v>0.93462050770697702</v>
      </c>
      <c r="CT35" s="451">
        <f t="shared" si="44"/>
        <v>0.98301069987344292</v>
      </c>
      <c r="CU35" s="446"/>
      <c r="CV35" s="449">
        <f t="shared" si="45"/>
        <v>0.9380344744599316</v>
      </c>
      <c r="CW35" s="445">
        <f t="shared" si="45"/>
        <v>0.92822309767766376</v>
      </c>
      <c r="CX35" s="445">
        <f t="shared" si="45"/>
        <v>0.92671318162498728</v>
      </c>
      <c r="CY35" s="451">
        <f t="shared" si="45"/>
        <v>0.98048272358403465</v>
      </c>
      <c r="CZ35" s="446"/>
      <c r="DA35" s="449">
        <f t="shared" si="46"/>
        <v>0.94564757629605012</v>
      </c>
      <c r="DB35" s="445">
        <f t="shared" si="46"/>
        <v>0.93697828508130598</v>
      </c>
      <c r="DC35" s="445">
        <f t="shared" si="46"/>
        <v>0.93564086087409171</v>
      </c>
      <c r="DD35" s="451">
        <f t="shared" si="46"/>
        <v>0.98297508348184948</v>
      </c>
    </row>
    <row r="36" spans="1:108">
      <c r="A36" t="str">
        <f>'Picking Information'!E39</f>
        <v>E8-2</v>
      </c>
      <c r="B36">
        <f>'Picking Information'!H39</f>
        <v>339.28077455048407</v>
      </c>
      <c r="C36">
        <f>'Picking Information'!I39</f>
        <v>291.35546334716457</v>
      </c>
      <c r="D36">
        <f>'Picking Information'!J39</f>
        <v>337.37897648686032</v>
      </c>
      <c r="E36">
        <f>'Picking Information'!K39</f>
        <v>248.75518672199169</v>
      </c>
      <c r="F36">
        <f t="shared" si="20"/>
        <v>338.32987551867222</v>
      </c>
      <c r="J36">
        <f>'Picking Information'!O39</f>
        <v>0</v>
      </c>
      <c r="M36" s="365">
        <f t="shared" si="21"/>
        <v>12839091.155621596</v>
      </c>
      <c r="N36" s="366">
        <v>1.6074999999999999</v>
      </c>
      <c r="O36" s="367">
        <f t="shared" si="22"/>
        <v>3003.6859395146489</v>
      </c>
      <c r="P36" s="367">
        <f t="shared" si="23"/>
        <v>2329.6892989923167</v>
      </c>
      <c r="Q36" s="367">
        <f t="shared" si="24"/>
        <v>3819.5209187712335</v>
      </c>
      <c r="R36" s="367">
        <f t="shared" si="25"/>
        <v>268531.97412306431</v>
      </c>
      <c r="S36" s="367">
        <f t="shared" si="26"/>
        <v>143.43645144176716</v>
      </c>
      <c r="T36" s="352">
        <f t="shared" si="32"/>
        <v>0.90178738355899213</v>
      </c>
      <c r="U36" s="348">
        <f t="shared" si="32"/>
        <v>0.88623180045619965</v>
      </c>
      <c r="V36" s="348">
        <f t="shared" si="32"/>
        <v>0.88389272139567465</v>
      </c>
      <c r="W36" s="348">
        <f t="shared" si="32"/>
        <v>0.96899765666565996</v>
      </c>
      <c r="X36" s="372"/>
      <c r="Y36" s="348">
        <f t="shared" si="33"/>
        <v>0.91877190144284016</v>
      </c>
      <c r="Z36" s="348">
        <f t="shared" si="33"/>
        <v>0.90574485406222305</v>
      </c>
      <c r="AA36" s="348">
        <f t="shared" si="33"/>
        <v>0.90376594961029744</v>
      </c>
      <c r="AB36" s="350">
        <f t="shared" si="33"/>
        <v>0.97511321480889335</v>
      </c>
      <c r="AC36" s="372"/>
      <c r="AD36" s="348">
        <f t="shared" si="34"/>
        <v>0.90881801782335503</v>
      </c>
      <c r="AE36" s="348">
        <f t="shared" si="34"/>
        <v>0.8942928526827475</v>
      </c>
      <c r="AF36" s="348">
        <f t="shared" si="34"/>
        <v>0.89205592052540061</v>
      </c>
      <c r="AG36" s="350">
        <f t="shared" si="34"/>
        <v>0.97140195228848003</v>
      </c>
      <c r="AH36" s="372"/>
      <c r="AI36" s="348">
        <f t="shared" si="34"/>
        <v>0.92007531865475845</v>
      </c>
      <c r="AJ36" s="348">
        <f t="shared" si="34"/>
        <v>0.90725529396450066</v>
      </c>
      <c r="AK36" s="348">
        <f t="shared" si="34"/>
        <v>0.90527613595370748</v>
      </c>
      <c r="AL36" s="350">
        <f t="shared" si="34"/>
        <v>0.97506094128054988</v>
      </c>
      <c r="AN36" s="393">
        <f t="shared" si="3"/>
        <v>145.67773167358229</v>
      </c>
      <c r="AO36" s="509">
        <f t="shared" si="4"/>
        <v>22620149.171743423</v>
      </c>
      <c r="AP36" s="373">
        <f t="shared" si="5"/>
        <v>152.87592547392401</v>
      </c>
      <c r="AQ36" s="384">
        <f t="shared" si="35"/>
        <v>0.90927126434596883</v>
      </c>
      <c r="AR36" s="385">
        <f t="shared" si="35"/>
        <v>0.89514215291648924</v>
      </c>
      <c r="AS36" s="385">
        <f t="shared" si="35"/>
        <v>0.89302282564141522</v>
      </c>
      <c r="AT36" s="387">
        <f t="shared" si="35"/>
        <v>0.97105978642507662</v>
      </c>
      <c r="AU36" s="373"/>
      <c r="AV36" s="384">
        <f t="shared" si="36"/>
        <v>0.92476938791875873</v>
      </c>
      <c r="AW36" s="385">
        <f t="shared" si="36"/>
        <v>0.91287567371666645</v>
      </c>
      <c r="AX36" s="385">
        <f t="shared" si="36"/>
        <v>0.9110728095646411</v>
      </c>
      <c r="AY36" s="387">
        <f t="shared" si="36"/>
        <v>0.97674553927191043</v>
      </c>
      <c r="AZ36" s="373"/>
      <c r="BA36" s="384">
        <f t="shared" si="37"/>
        <v>0.91567746736998412</v>
      </c>
      <c r="BB36" s="385">
        <f t="shared" si="37"/>
        <v>0.90245635372943944</v>
      </c>
      <c r="BC36" s="385">
        <f t="shared" si="37"/>
        <v>0.90042503568608767</v>
      </c>
      <c r="BD36" s="387">
        <f t="shared" si="37"/>
        <v>0.97329378230415242</v>
      </c>
      <c r="BE36" s="373"/>
      <c r="BF36" s="384">
        <f t="shared" si="38"/>
        <v>0.92596187737149305</v>
      </c>
      <c r="BG36" s="385">
        <f t="shared" si="38"/>
        <v>0.91425243007493473</v>
      </c>
      <c r="BH36" s="385">
        <f t="shared" si="38"/>
        <v>0.91244856046470757</v>
      </c>
      <c r="BI36" s="387">
        <f t="shared" si="38"/>
        <v>0.97669689240373248</v>
      </c>
      <c r="BK36" s="423">
        <f t="shared" si="27"/>
        <v>144.12066276826229</v>
      </c>
      <c r="BL36" s="419">
        <f t="shared" si="10"/>
        <v>510423.5033832062</v>
      </c>
      <c r="BM36" s="419">
        <f t="shared" si="11"/>
        <v>24520857.866695348</v>
      </c>
      <c r="BN36" s="423">
        <f t="shared" si="39"/>
        <v>0.90476872398277497</v>
      </c>
      <c r="BO36" s="419">
        <f t="shared" si="39"/>
        <v>0.89012015292067748</v>
      </c>
      <c r="BP36" s="419">
        <f t="shared" si="39"/>
        <v>0.88792713648831079</v>
      </c>
      <c r="BQ36" s="424">
        <f t="shared" si="39"/>
        <v>0.96940436033679034</v>
      </c>
      <c r="BR36" s="419"/>
      <c r="BS36" s="423">
        <f t="shared" si="40"/>
        <v>0.92089299361728838</v>
      </c>
      <c r="BT36" s="419">
        <f t="shared" si="40"/>
        <v>0.90851349633805567</v>
      </c>
      <c r="BU36" s="419">
        <f t="shared" si="40"/>
        <v>0.90664002641337693</v>
      </c>
      <c r="BV36" s="424">
        <f t="shared" si="40"/>
        <v>0.97539913898480168</v>
      </c>
      <c r="BW36" s="419"/>
      <c r="BX36" s="423">
        <f t="shared" si="41"/>
        <v>0.91142660011605448</v>
      </c>
      <c r="BY36" s="419">
        <f t="shared" si="41"/>
        <v>0.89769714222524644</v>
      </c>
      <c r="BZ36" s="419">
        <f t="shared" si="41"/>
        <v>0.89559152424924549</v>
      </c>
      <c r="CA36" s="424">
        <f t="shared" si="41"/>
        <v>0.97175883066689017</v>
      </c>
      <c r="CB36" s="419"/>
      <c r="CC36" s="423">
        <f t="shared" si="42"/>
        <v>0.92213610315192152</v>
      </c>
      <c r="CD36" s="419">
        <f t="shared" si="42"/>
        <v>0.90994470795681703</v>
      </c>
      <c r="CE36" s="419">
        <f t="shared" si="42"/>
        <v>0.90806958389192183</v>
      </c>
      <c r="CF36" s="424">
        <f t="shared" si="42"/>
        <v>0.97534781450044827</v>
      </c>
      <c r="CH36" s="449">
        <f t="shared" si="28"/>
        <v>128.77984785603104</v>
      </c>
      <c r="CI36" s="445">
        <f t="shared" si="29"/>
        <v>378088.62333752413</v>
      </c>
      <c r="CJ36" s="445">
        <f t="shared" si="30"/>
        <v>16230065.129834194</v>
      </c>
      <c r="CK36" s="451">
        <f t="shared" si="31"/>
        <v>126357.40911771111</v>
      </c>
      <c r="CL36" s="446">
        <f t="shared" si="43"/>
        <v>0.89239363716529674</v>
      </c>
      <c r="CM36" s="446">
        <f t="shared" si="43"/>
        <v>0.87565387321012855</v>
      </c>
      <c r="CN36" s="446">
        <f t="shared" si="43"/>
        <v>0.8731433600705355</v>
      </c>
      <c r="CO36" s="451">
        <f t="shared" si="43"/>
        <v>0.96565478651960746</v>
      </c>
      <c r="CP36" s="446"/>
      <c r="CQ36" s="449">
        <f t="shared" si="44"/>
        <v>0.91076080237183799</v>
      </c>
      <c r="CR36" s="445">
        <f t="shared" si="44"/>
        <v>0.89666479228067075</v>
      </c>
      <c r="CS36" s="445">
        <f t="shared" si="44"/>
        <v>0.89452839478185375</v>
      </c>
      <c r="CT36" s="451">
        <f t="shared" si="44"/>
        <v>0.97240084983570441</v>
      </c>
      <c r="CU36" s="446"/>
      <c r="CV36" s="449">
        <f t="shared" si="45"/>
        <v>0.89998507622777513</v>
      </c>
      <c r="CW36" s="445">
        <f t="shared" si="45"/>
        <v>0.88431894028680713</v>
      </c>
      <c r="CX36" s="445">
        <f t="shared" si="45"/>
        <v>0.88191233015179782</v>
      </c>
      <c r="CY36" s="451">
        <f t="shared" si="45"/>
        <v>0.9683052976088915</v>
      </c>
      <c r="CZ36" s="446"/>
      <c r="DA36" s="449">
        <f t="shared" si="46"/>
        <v>0.91217428466221318</v>
      </c>
      <c r="DB36" s="445">
        <f t="shared" si="46"/>
        <v>0.89829630314341025</v>
      </c>
      <c r="DC36" s="445">
        <f t="shared" si="46"/>
        <v>0.89615865528592364</v>
      </c>
      <c r="DD36" s="451">
        <f t="shared" si="46"/>
        <v>0.97234312773830434</v>
      </c>
    </row>
    <row r="37" spans="1:108">
      <c r="A37" t="str">
        <f>'Picking Information'!E40</f>
        <v>EGC1_z04</v>
      </c>
      <c r="B37">
        <f>'Picking Information'!H40</f>
        <v>113.8</v>
      </c>
      <c r="C37">
        <f>'Picking Information'!I40</f>
        <v>75.5</v>
      </c>
      <c r="D37">
        <f>'Picking Information'!J40</f>
        <v>113.1</v>
      </c>
      <c r="E37">
        <f>'Picking Information'!K40</f>
        <v>57.8</v>
      </c>
      <c r="F37">
        <f t="shared" si="20"/>
        <v>113.44999999999999</v>
      </c>
      <c r="J37">
        <f>'Picking Information'!O40</f>
        <v>1</v>
      </c>
      <c r="M37" s="365">
        <f t="shared" si="21"/>
        <v>259225.61445575106</v>
      </c>
      <c r="N37" s="366">
        <v>1.6074999999999999</v>
      </c>
      <c r="O37" s="367">
        <f t="shared" si="22"/>
        <v>342.68414134158292</v>
      </c>
      <c r="P37" s="367">
        <f t="shared" si="23"/>
        <v>223.04540579245614</v>
      </c>
      <c r="Q37" s="367">
        <f t="shared" si="24"/>
        <v>659.46616168444496</v>
      </c>
      <c r="R37" s="367">
        <f t="shared" si="25"/>
        <v>20839.20528720941</v>
      </c>
      <c r="S37" s="367">
        <f t="shared" si="26"/>
        <v>37.317970270419671</v>
      </c>
      <c r="T37" s="352">
        <f t="shared" si="32"/>
        <v>0.62997159277117909</v>
      </c>
      <c r="U37" s="348">
        <f t="shared" si="32"/>
        <v>0.57433713429760191</v>
      </c>
      <c r="V37" s="348">
        <f t="shared" si="32"/>
        <v>0.5660811205943207</v>
      </c>
      <c r="W37" s="348">
        <f t="shared" si="32"/>
        <v>0.8810723615204249</v>
      </c>
      <c r="X37" s="372"/>
      <c r="Y37" s="348">
        <f t="shared" si="33"/>
        <v>0.69200649840066675</v>
      </c>
      <c r="Z37" s="348">
        <f t="shared" si="33"/>
        <v>0.64431391969048823</v>
      </c>
      <c r="AA37" s="348">
        <f t="shared" si="33"/>
        <v>0.63713315124456504</v>
      </c>
      <c r="AB37" s="350">
        <f t="shared" si="33"/>
        <v>0.90446538203909499</v>
      </c>
      <c r="AC37" s="372"/>
      <c r="AD37" s="348">
        <f t="shared" si="34"/>
        <v>0.65550014546730584</v>
      </c>
      <c r="AE37" s="348">
        <f t="shared" si="34"/>
        <v>0.6030143183943214</v>
      </c>
      <c r="AF37" s="348">
        <f t="shared" si="34"/>
        <v>0.59502236747878612</v>
      </c>
      <c r="AG37" s="350">
        <f t="shared" si="34"/>
        <v>0.89026326793659538</v>
      </c>
      <c r="AH37" s="372"/>
      <c r="AI37" s="348">
        <f t="shared" si="34"/>
        <v>0.69681620124253774</v>
      </c>
      <c r="AJ37" s="348">
        <f t="shared" si="34"/>
        <v>0.64980665854131459</v>
      </c>
      <c r="AK37" s="348">
        <f t="shared" si="34"/>
        <v>0.64261149633073622</v>
      </c>
      <c r="AL37" s="350">
        <f t="shared" si="34"/>
        <v>0.90426522594296055</v>
      </c>
      <c r="AN37" s="393">
        <f t="shared" si="3"/>
        <v>37.75</v>
      </c>
      <c r="AO37" s="509">
        <f t="shared" si="4"/>
        <v>509478.71724713745</v>
      </c>
      <c r="AP37" s="373">
        <f t="shared" si="5"/>
        <v>42.520125371164625</v>
      </c>
      <c r="AQ37" s="384">
        <f t="shared" si="35"/>
        <v>0.68758561952267372</v>
      </c>
      <c r="AR37" s="385">
        <f t="shared" si="35"/>
        <v>0.64189737998631236</v>
      </c>
      <c r="AS37" s="385">
        <f t="shared" si="35"/>
        <v>0.63512536244231566</v>
      </c>
      <c r="AT37" s="387">
        <f t="shared" si="35"/>
        <v>0.8971987618376166</v>
      </c>
      <c r="AU37" s="373"/>
      <c r="AV37" s="384">
        <f t="shared" si="36"/>
        <v>0.73873141917026897</v>
      </c>
      <c r="AW37" s="385">
        <f t="shared" si="36"/>
        <v>0.69938700800827835</v>
      </c>
      <c r="AX37" s="385">
        <f t="shared" si="36"/>
        <v>0.69347691040369031</v>
      </c>
      <c r="AY37" s="387">
        <f t="shared" si="36"/>
        <v>0.91718961206762684</v>
      </c>
      <c r="AZ37" s="373"/>
      <c r="BA37" s="384">
        <f t="shared" si="37"/>
        <v>0.70860026075931304</v>
      </c>
      <c r="BB37" s="385">
        <f t="shared" si="37"/>
        <v>0.66543303469579673</v>
      </c>
      <c r="BC37" s="385">
        <f t="shared" si="37"/>
        <v>0.65887140758538332</v>
      </c>
      <c r="BD37" s="387">
        <f t="shared" si="37"/>
        <v>0.90504077877041378</v>
      </c>
      <c r="BE37" s="373"/>
      <c r="BF37" s="384">
        <f t="shared" si="38"/>
        <v>0.74270938101101269</v>
      </c>
      <c r="BG37" s="385">
        <f t="shared" si="38"/>
        <v>0.70390994049201427</v>
      </c>
      <c r="BH37" s="385">
        <f t="shared" si="38"/>
        <v>0.69798555338461876</v>
      </c>
      <c r="BI37" s="387">
        <f t="shared" si="38"/>
        <v>0.91701812610921751</v>
      </c>
      <c r="BK37" s="423">
        <f t="shared" si="27"/>
        <v>37.260457989032318</v>
      </c>
      <c r="BL37" s="419">
        <f t="shared" si="10"/>
        <v>31896.711564839941</v>
      </c>
      <c r="BM37" s="419">
        <f t="shared" si="11"/>
        <v>396162.02708333323</v>
      </c>
      <c r="BN37" s="423">
        <f t="shared" si="39"/>
        <v>0.65720819032285094</v>
      </c>
      <c r="BO37" s="419">
        <f t="shared" si="39"/>
        <v>0.60931889104890613</v>
      </c>
      <c r="BP37" s="419">
        <f t="shared" si="39"/>
        <v>0.60226821887189264</v>
      </c>
      <c r="BQ37" s="424">
        <f t="shared" si="39"/>
        <v>0.88419826687811043</v>
      </c>
      <c r="BR37" s="419"/>
      <c r="BS37" s="423">
        <f t="shared" si="40"/>
        <v>0.71148507393879601</v>
      </c>
      <c r="BT37" s="419">
        <f t="shared" si="40"/>
        <v>0.66966930665641422</v>
      </c>
      <c r="BU37" s="419">
        <f t="shared" si="40"/>
        <v>0.66342412682863461</v>
      </c>
      <c r="BV37" s="424">
        <f t="shared" si="40"/>
        <v>0.90648223735513</v>
      </c>
      <c r="BW37" s="419"/>
      <c r="BX37" s="423">
        <f t="shared" si="41"/>
        <v>0.67942372004960883</v>
      </c>
      <c r="BY37" s="419">
        <f t="shared" si="41"/>
        <v>0.6339184395830908</v>
      </c>
      <c r="BZ37" s="419">
        <f t="shared" si="41"/>
        <v>0.62704528282727667</v>
      </c>
      <c r="CA37" s="424">
        <f t="shared" si="41"/>
        <v>0.89292641516410187</v>
      </c>
      <c r="CB37" s="419"/>
      <c r="CC37" s="423">
        <f t="shared" si="42"/>
        <v>0.71573626556963876</v>
      </c>
      <c r="CD37" s="419">
        <f t="shared" si="42"/>
        <v>0.67445503938323703</v>
      </c>
      <c r="CE37" s="419">
        <f t="shared" si="42"/>
        <v>0.66818754228340793</v>
      </c>
      <c r="CF37" s="424">
        <f t="shared" si="42"/>
        <v>0.90629060147573581</v>
      </c>
      <c r="CH37" s="449">
        <f t="shared" si="28"/>
        <v>32.647871571846167</v>
      </c>
      <c r="CI37" s="445">
        <f t="shared" si="29"/>
        <v>23757.601250133652</v>
      </c>
      <c r="CJ37" s="445">
        <f t="shared" si="30"/>
        <v>258545.03815649846</v>
      </c>
      <c r="CK37" s="451">
        <f t="shared" si="31"/>
        <v>4755.013968615629</v>
      </c>
      <c r="CL37" s="446">
        <f t="shared" si="43"/>
        <v>0.59345762464364837</v>
      </c>
      <c r="CM37" s="446">
        <f t="shared" si="43"/>
        <v>0.53407217588458433</v>
      </c>
      <c r="CN37" s="446">
        <f t="shared" si="43"/>
        <v>0.52527006504969653</v>
      </c>
      <c r="CO37" s="451">
        <f t="shared" si="43"/>
        <v>0.86612939665531619</v>
      </c>
      <c r="CP37" s="446"/>
      <c r="CQ37" s="449">
        <f t="shared" si="44"/>
        <v>0.65994925620896572</v>
      </c>
      <c r="CR37" s="445">
        <f t="shared" si="44"/>
        <v>0.60879827796271224</v>
      </c>
      <c r="CS37" s="445">
        <f t="shared" si="44"/>
        <v>0.6011156291472326</v>
      </c>
      <c r="CT37" s="451">
        <f t="shared" si="44"/>
        <v>0.89215737329134026</v>
      </c>
      <c r="CU37" s="446"/>
      <c r="CV37" s="449">
        <f t="shared" si="45"/>
        <v>0.62077520436149758</v>
      </c>
      <c r="CW37" s="445">
        <f t="shared" si="45"/>
        <v>0.56466317091464502</v>
      </c>
      <c r="CX37" s="445">
        <f t="shared" si="45"/>
        <v>0.55613449709288298</v>
      </c>
      <c r="CY37" s="451">
        <f t="shared" si="45"/>
        <v>0.87633927334295147</v>
      </c>
      <c r="CZ37" s="446"/>
      <c r="DA37" s="449">
        <f t="shared" si="46"/>
        <v>0.66512166561046004</v>
      </c>
      <c r="DB37" s="445">
        <f t="shared" si="46"/>
        <v>0.61467787090994086</v>
      </c>
      <c r="DC37" s="445">
        <f t="shared" si="46"/>
        <v>0.60697648129388981</v>
      </c>
      <c r="DD37" s="451">
        <f t="shared" si="46"/>
        <v>0.89193408619332748</v>
      </c>
    </row>
    <row r="38" spans="1:108">
      <c r="A38" t="str">
        <f>'Picking Information'!E41</f>
        <v>FC3_jrm_z99</v>
      </c>
      <c r="B38">
        <f>'Picking Information'!H41</f>
        <v>217.9</v>
      </c>
      <c r="C38">
        <f>'Picking Information'!I41</f>
        <v>113.4</v>
      </c>
      <c r="D38">
        <f>'Picking Information'!J41</f>
        <v>213</v>
      </c>
      <c r="E38">
        <f>'Picking Information'!K41</f>
        <v>117.6</v>
      </c>
      <c r="F38">
        <f t="shared" si="20"/>
        <v>215.45</v>
      </c>
      <c r="J38">
        <f>'Picking Information'!O41</f>
        <v>2</v>
      </c>
      <c r="M38" s="365">
        <f t="shared" si="21"/>
        <v>1504407.5248215944</v>
      </c>
      <c r="N38" s="366">
        <v>1.6074999999999999</v>
      </c>
      <c r="O38" s="367">
        <f t="shared" si="22"/>
        <v>658.99901759775128</v>
      </c>
      <c r="P38" s="367">
        <f t="shared" si="23"/>
        <v>698.67314682047333</v>
      </c>
      <c r="Q38" s="367">
        <f t="shared" si="24"/>
        <v>1849.050524323477</v>
      </c>
      <c r="R38" s="367">
        <f t="shared" si="25"/>
        <v>67464.282795761304</v>
      </c>
      <c r="S38" s="367">
        <f t="shared" si="26"/>
        <v>66.897955294773297</v>
      </c>
      <c r="T38" s="352">
        <f t="shared" si="32"/>
        <v>0.79059554666314202</v>
      </c>
      <c r="U38" s="348">
        <f t="shared" si="32"/>
        <v>0.75789626243410979</v>
      </c>
      <c r="V38" s="348">
        <f t="shared" si="32"/>
        <v>0.75299655247305275</v>
      </c>
      <c r="W38" s="348">
        <f t="shared" si="32"/>
        <v>0.93356440801582186</v>
      </c>
      <c r="X38" s="372"/>
      <c r="Y38" s="348">
        <f t="shared" si="33"/>
        <v>0.82650145581489187</v>
      </c>
      <c r="Z38" s="348">
        <f t="shared" si="33"/>
        <v>0.79894415844716227</v>
      </c>
      <c r="AA38" s="348">
        <f t="shared" si="33"/>
        <v>0.79476808138342492</v>
      </c>
      <c r="AB38" s="350">
        <f t="shared" si="33"/>
        <v>0.94665906614831807</v>
      </c>
      <c r="AC38" s="372"/>
      <c r="AD38" s="348">
        <f t="shared" si="34"/>
        <v>0.80543491585349847</v>
      </c>
      <c r="AE38" s="348">
        <f t="shared" si="34"/>
        <v>0.77481726127198702</v>
      </c>
      <c r="AF38" s="348">
        <f t="shared" si="34"/>
        <v>0.77011634662587669</v>
      </c>
      <c r="AG38" s="350">
        <f t="shared" si="34"/>
        <v>0.93871156428630609</v>
      </c>
      <c r="AH38" s="372"/>
      <c r="AI38" s="348">
        <f t="shared" si="34"/>
        <v>0.8292646436559119</v>
      </c>
      <c r="AJ38" s="348">
        <f t="shared" si="34"/>
        <v>0.80213350259972549</v>
      </c>
      <c r="AK38" s="348">
        <f t="shared" si="34"/>
        <v>0.79795477130741443</v>
      </c>
      <c r="AL38" s="350">
        <f t="shared" si="34"/>
        <v>0.94654710620879712</v>
      </c>
      <c r="AN38" s="393">
        <f t="shared" si="3"/>
        <v>56.7</v>
      </c>
      <c r="AO38" s="509">
        <f t="shared" si="4"/>
        <v>2200762.7202490354</v>
      </c>
      <c r="AP38" s="373">
        <f t="shared" si="5"/>
        <v>67.488692643845596</v>
      </c>
      <c r="AQ38" s="384">
        <f t="shared" si="35"/>
        <v>0.7976005014056059</v>
      </c>
      <c r="AR38" s="385">
        <f t="shared" si="35"/>
        <v>0.76676918301150443</v>
      </c>
      <c r="AS38" s="385">
        <f t="shared" si="35"/>
        <v>0.76216377291739668</v>
      </c>
      <c r="AT38" s="387">
        <f t="shared" si="35"/>
        <v>0.9347215433072692</v>
      </c>
      <c r="AU38" s="373"/>
      <c r="AV38" s="384">
        <f t="shared" si="36"/>
        <v>0.83166190941127816</v>
      </c>
      <c r="AW38" s="385">
        <f t="shared" si="36"/>
        <v>0.80550020647628084</v>
      </c>
      <c r="AX38" s="385">
        <f t="shared" si="36"/>
        <v>0.80154720369795507</v>
      </c>
      <c r="AY38" s="387">
        <f t="shared" si="36"/>
        <v>0.94750045401533856</v>
      </c>
      <c r="AZ38" s="373"/>
      <c r="BA38" s="384">
        <f t="shared" si="37"/>
        <v>0.8116501839197926</v>
      </c>
      <c r="BB38" s="385">
        <f t="shared" si="37"/>
        <v>0.78270223647873882</v>
      </c>
      <c r="BC38" s="385">
        <f t="shared" si="37"/>
        <v>0.77827129169041132</v>
      </c>
      <c r="BD38" s="387">
        <f t="shared" si="37"/>
        <v>0.9397396779644952</v>
      </c>
      <c r="BE38" s="373"/>
      <c r="BF38" s="384">
        <f t="shared" si="38"/>
        <v>0.83429270952847923</v>
      </c>
      <c r="BG38" s="385">
        <f t="shared" si="38"/>
        <v>0.80852119349624951</v>
      </c>
      <c r="BH38" s="385">
        <f t="shared" si="38"/>
        <v>0.80456340104404422</v>
      </c>
      <c r="BI38" s="387">
        <f t="shared" si="38"/>
        <v>0.94739101826992889</v>
      </c>
      <c r="BK38" s="423">
        <f t="shared" si="27"/>
        <v>66.010510006968744</v>
      </c>
      <c r="BL38" s="419">
        <f t="shared" si="10"/>
        <v>83896.351587275218</v>
      </c>
      <c r="BM38" s="419">
        <f t="shared" si="11"/>
        <v>1846013.6519999998</v>
      </c>
      <c r="BN38" s="423">
        <f t="shared" si="39"/>
        <v>0.79637184530850846</v>
      </c>
      <c r="BO38" s="419">
        <f t="shared" si="39"/>
        <v>0.7658619546901192</v>
      </c>
      <c r="BP38" s="419">
        <f t="shared" si="39"/>
        <v>0.76131430086811192</v>
      </c>
      <c r="BQ38" s="424">
        <f t="shared" si="39"/>
        <v>0.93362696797593714</v>
      </c>
      <c r="BR38" s="419"/>
      <c r="BS38" s="423">
        <f t="shared" si="40"/>
        <v>0.83021773060473203</v>
      </c>
      <c r="BT38" s="419">
        <f t="shared" si="40"/>
        <v>0.80420812532643438</v>
      </c>
      <c r="BU38" s="419">
        <f t="shared" si="40"/>
        <v>0.80028586826303316</v>
      </c>
      <c r="BV38" s="424">
        <f t="shared" si="40"/>
        <v>0.94656370430642767</v>
      </c>
      <c r="BW38" s="419"/>
      <c r="BX38" s="423">
        <f t="shared" si="41"/>
        <v>0.81031426261084938</v>
      </c>
      <c r="BY38" s="419">
        <f t="shared" si="41"/>
        <v>0.78161448115030674</v>
      </c>
      <c r="BZ38" s="419">
        <f t="shared" si="41"/>
        <v>0.77723069430479252</v>
      </c>
      <c r="CA38" s="424">
        <f t="shared" si="41"/>
        <v>0.93870389434938029</v>
      </c>
      <c r="CB38" s="419"/>
      <c r="CC38" s="423">
        <f t="shared" si="42"/>
        <v>0.83283829275947496</v>
      </c>
      <c r="CD38" s="419">
        <f t="shared" si="42"/>
        <v>0.80720696654571522</v>
      </c>
      <c r="CE38" s="419">
        <f t="shared" si="42"/>
        <v>0.80327842555711892</v>
      </c>
      <c r="CF38" s="424">
        <f t="shared" si="42"/>
        <v>0.94645280317753555</v>
      </c>
      <c r="CH38" s="449">
        <f t="shared" si="28"/>
        <v>62.049021658398317</v>
      </c>
      <c r="CI38" s="445">
        <f t="shared" si="29"/>
        <v>67456.579521496431</v>
      </c>
      <c r="CJ38" s="445">
        <f t="shared" si="30"/>
        <v>1395204.9212436001</v>
      </c>
      <c r="CK38" s="451">
        <f t="shared" si="31"/>
        <v>445.41592330190377</v>
      </c>
      <c r="CL38" s="446">
        <f t="shared" si="43"/>
        <v>0.77827069891838807</v>
      </c>
      <c r="CM38" s="446">
        <f t="shared" si="43"/>
        <v>0.74410454796906378</v>
      </c>
      <c r="CN38" s="446">
        <f t="shared" si="43"/>
        <v>0.73898910154101582</v>
      </c>
      <c r="CO38" s="451">
        <f t="shared" si="43"/>
        <v>0.92886867900062653</v>
      </c>
      <c r="CP38" s="446"/>
      <c r="CQ38" s="449">
        <f t="shared" si="44"/>
        <v>0.81586864253671831</v>
      </c>
      <c r="CR38" s="445">
        <f t="shared" si="44"/>
        <v>0.78700374537522122</v>
      </c>
      <c r="CS38" s="445">
        <f t="shared" si="44"/>
        <v>0.78263476950112321</v>
      </c>
      <c r="CT38" s="451">
        <f t="shared" si="44"/>
        <v>0.9428157395361938</v>
      </c>
      <c r="CU38" s="446"/>
      <c r="CV38" s="449">
        <f t="shared" si="45"/>
        <v>0.79379685427021673</v>
      </c>
      <c r="CW38" s="445">
        <f t="shared" si="45"/>
        <v>0.7617778430104124</v>
      </c>
      <c r="CX38" s="445">
        <f t="shared" si="45"/>
        <v>0.75686664988453556</v>
      </c>
      <c r="CY38" s="451">
        <f t="shared" si="45"/>
        <v>0.93434696491984637</v>
      </c>
      <c r="CZ38" s="446"/>
      <c r="DA38" s="449">
        <f t="shared" si="46"/>
        <v>0.81876668600846259</v>
      </c>
      <c r="DB38" s="445">
        <f t="shared" si="46"/>
        <v>0.79034125831218816</v>
      </c>
      <c r="DC38" s="445">
        <f t="shared" si="46"/>
        <v>0.78596854510851188</v>
      </c>
      <c r="DD38" s="451">
        <f t="shared" si="46"/>
        <v>0.94269635038018473</v>
      </c>
    </row>
    <row r="39" spans="1:108">
      <c r="A39" t="str">
        <f>'Picking Information'!E42</f>
        <v>FC3_jrm_z97</v>
      </c>
      <c r="B39">
        <f>'Picking Information'!H42</f>
        <v>208.9</v>
      </c>
      <c r="C39">
        <f>'Picking Information'!I42</f>
        <v>96.3</v>
      </c>
      <c r="D39">
        <f>'Picking Information'!J42</f>
        <v>205.1</v>
      </c>
      <c r="E39">
        <f>'Picking Information'!K42</f>
        <v>71.599999999999994</v>
      </c>
      <c r="F39">
        <f t="shared" si="20"/>
        <v>207</v>
      </c>
      <c r="J39">
        <f>'Picking Information'!O42</f>
        <v>2</v>
      </c>
      <c r="M39" s="365">
        <f t="shared" si="21"/>
        <v>747322.87725002971</v>
      </c>
      <c r="N39" s="366">
        <v>1.6074999999999999</v>
      </c>
      <c r="O39" s="367">
        <f t="shared" si="22"/>
        <v>506.72640849649946</v>
      </c>
      <c r="P39" s="367">
        <f t="shared" si="23"/>
        <v>314.67842320230847</v>
      </c>
      <c r="Q39" s="367">
        <f t="shared" si="24"/>
        <v>1733.8703191342258</v>
      </c>
      <c r="R39" s="367">
        <f t="shared" si="25"/>
        <v>45615.419159569021</v>
      </c>
      <c r="S39" s="367">
        <f t="shared" si="26"/>
        <v>49.14935942838482</v>
      </c>
      <c r="T39" s="352">
        <f t="shared" si="32"/>
        <v>0.71647408983002459</v>
      </c>
      <c r="U39" s="348">
        <f t="shared" si="32"/>
        <v>0.67280036822101041</v>
      </c>
      <c r="V39" s="348">
        <f t="shared" si="32"/>
        <v>0.66627868101154253</v>
      </c>
      <c r="W39" s="348">
        <f t="shared" si="32"/>
        <v>0.90962041368949187</v>
      </c>
      <c r="X39" s="372"/>
      <c r="Y39" s="348">
        <f t="shared" si="33"/>
        <v>0.76469461721203946</v>
      </c>
      <c r="Z39" s="348">
        <f t="shared" si="33"/>
        <v>0.72766320704876319</v>
      </c>
      <c r="AA39" s="348">
        <f t="shared" si="33"/>
        <v>0.72206444093763555</v>
      </c>
      <c r="AB39" s="350">
        <f t="shared" si="33"/>
        <v>0.92742109891486946</v>
      </c>
      <c r="AC39" s="372"/>
      <c r="AD39" s="348">
        <f t="shared" si="34"/>
        <v>0.73637229652985892</v>
      </c>
      <c r="AE39" s="348">
        <f t="shared" si="34"/>
        <v>0.69536900438575455</v>
      </c>
      <c r="AF39" s="348">
        <f t="shared" si="34"/>
        <v>0.68909210682998734</v>
      </c>
      <c r="AG39" s="350">
        <f t="shared" si="34"/>
        <v>0.91661619226311053</v>
      </c>
      <c r="AH39" s="372"/>
      <c r="AI39" s="348">
        <f t="shared" si="34"/>
        <v>0.76841547530585397</v>
      </c>
      <c r="AJ39" s="348">
        <f t="shared" si="34"/>
        <v>0.73194150357053978</v>
      </c>
      <c r="AK39" s="348">
        <f t="shared" si="34"/>
        <v>0.72633643221457322</v>
      </c>
      <c r="AL39" s="350">
        <f t="shared" si="34"/>
        <v>0.92726886179605361</v>
      </c>
      <c r="AN39" s="393">
        <f t="shared" si="3"/>
        <v>48.15</v>
      </c>
      <c r="AO39" s="509">
        <f t="shared" si="4"/>
        <v>1521531.3167193201</v>
      </c>
      <c r="AP39" s="373">
        <f t="shared" si="5"/>
        <v>58.695983271737013</v>
      </c>
      <c r="AQ39" s="384">
        <f t="shared" si="35"/>
        <v>0.76802779686615386</v>
      </c>
      <c r="AR39" s="385">
        <f t="shared" si="35"/>
        <v>0.73289186858717115</v>
      </c>
      <c r="AS39" s="385">
        <f t="shared" si="35"/>
        <v>0.72764984671023214</v>
      </c>
      <c r="AT39" s="387">
        <f t="shared" si="35"/>
        <v>0.92499864221089878</v>
      </c>
      <c r="AU39" s="373"/>
      <c r="AV39" s="384">
        <f t="shared" si="36"/>
        <v>0.80692320547030005</v>
      </c>
      <c r="AW39" s="385">
        <f t="shared" si="36"/>
        <v>0.77704170672289374</v>
      </c>
      <c r="AX39" s="385">
        <f t="shared" si="36"/>
        <v>0.77253061120879662</v>
      </c>
      <c r="AY39" s="387">
        <f t="shared" si="36"/>
        <v>0.93967089885703803</v>
      </c>
      <c r="AZ39" s="373"/>
      <c r="BA39" s="384">
        <f t="shared" si="37"/>
        <v>0.78406208055098192</v>
      </c>
      <c r="BB39" s="385">
        <f t="shared" si="37"/>
        <v>0.75104044056050479</v>
      </c>
      <c r="BC39" s="385">
        <f t="shared" si="37"/>
        <v>0.74599137474248911</v>
      </c>
      <c r="BD39" s="387">
        <f t="shared" si="37"/>
        <v>0.93075960825697579</v>
      </c>
      <c r="BE39" s="373"/>
      <c r="BF39" s="384">
        <f t="shared" si="38"/>
        <v>0.80993046689592718</v>
      </c>
      <c r="BG39" s="385">
        <f t="shared" si="38"/>
        <v>0.7804899283557245</v>
      </c>
      <c r="BH39" s="385">
        <f t="shared" si="38"/>
        <v>0.7759725433587471</v>
      </c>
      <c r="BI39" s="387">
        <f t="shared" si="38"/>
        <v>0.9395452256552157</v>
      </c>
      <c r="BK39" s="423">
        <f t="shared" si="27"/>
        <v>50.882303735840807</v>
      </c>
      <c r="BL39" s="419">
        <f t="shared" si="10"/>
        <v>60822.421299294961</v>
      </c>
      <c r="BM39" s="419">
        <f t="shared" si="11"/>
        <v>1031594.9714999999</v>
      </c>
      <c r="BN39" s="423">
        <f t="shared" si="39"/>
        <v>0.73912727232467168</v>
      </c>
      <c r="BO39" s="419">
        <f t="shared" si="39"/>
        <v>0.70067795909893993</v>
      </c>
      <c r="BP39" s="419">
        <f t="shared" si="39"/>
        <v>0.69496295903939043</v>
      </c>
      <c r="BQ39" s="424">
        <f t="shared" si="39"/>
        <v>0.91422084205038689</v>
      </c>
      <c r="BR39" s="419"/>
      <c r="BS39" s="423">
        <f t="shared" si="40"/>
        <v>0.78199213700452253</v>
      </c>
      <c r="BT39" s="419">
        <f t="shared" si="40"/>
        <v>0.74903232172023604</v>
      </c>
      <c r="BU39" s="419">
        <f t="shared" si="40"/>
        <v>0.74407311004525656</v>
      </c>
      <c r="BV39" s="424">
        <f t="shared" si="40"/>
        <v>0.93088732658459628</v>
      </c>
      <c r="BW39" s="419"/>
      <c r="BX39" s="423">
        <f t="shared" si="41"/>
        <v>0.75675865284613919</v>
      </c>
      <c r="BY39" s="419">
        <f t="shared" si="41"/>
        <v>0.72050651629374751</v>
      </c>
      <c r="BZ39" s="419">
        <f t="shared" si="41"/>
        <v>0.71498338847640219</v>
      </c>
      <c r="CA39" s="424">
        <f t="shared" si="41"/>
        <v>0.92075835257196592</v>
      </c>
      <c r="CB39" s="419"/>
      <c r="CC39" s="423">
        <f t="shared" si="42"/>
        <v>0.78531995576856839</v>
      </c>
      <c r="CD39" s="419">
        <f t="shared" si="42"/>
        <v>0.752825981043312</v>
      </c>
      <c r="CE39" s="419">
        <f t="shared" si="42"/>
        <v>0.74785656292945246</v>
      </c>
      <c r="CF39" s="424">
        <f t="shared" si="42"/>
        <v>0.93074434081784008</v>
      </c>
      <c r="CH39" s="449">
        <f t="shared" si="28"/>
        <v>44.173293314447058</v>
      </c>
      <c r="CI39" s="445">
        <f t="shared" si="29"/>
        <v>46360.719929792001</v>
      </c>
      <c r="CJ39" s="445">
        <f t="shared" si="30"/>
        <v>682635.22657587787</v>
      </c>
      <c r="CK39" s="451">
        <f t="shared" si="31"/>
        <v>11641.525659443512</v>
      </c>
      <c r="CL39" s="446">
        <f t="shared" si="43"/>
        <v>0.68985966683169198</v>
      </c>
      <c r="CM39" s="446">
        <f t="shared" si="43"/>
        <v>0.64254416443001361</v>
      </c>
      <c r="CN39" s="446">
        <f t="shared" si="43"/>
        <v>0.63547628562685787</v>
      </c>
      <c r="CO39" s="451">
        <f t="shared" si="43"/>
        <v>0.90013517387363495</v>
      </c>
      <c r="CP39" s="446"/>
      <c r="CQ39" s="449">
        <f t="shared" si="44"/>
        <v>0.74212581118877485</v>
      </c>
      <c r="CR39" s="445">
        <f t="shared" si="44"/>
        <v>0.70198236176162532</v>
      </c>
      <c r="CS39" s="445">
        <f t="shared" si="44"/>
        <v>0.69591622865851632</v>
      </c>
      <c r="CT39" s="451">
        <f t="shared" si="44"/>
        <v>0.9197028498665093</v>
      </c>
      <c r="CU39" s="446"/>
      <c r="CV39" s="449">
        <f t="shared" si="45"/>
        <v>0.71141967013884888</v>
      </c>
      <c r="CW39" s="445">
        <f t="shared" si="45"/>
        <v>0.66699628598394267</v>
      </c>
      <c r="CX39" s="445">
        <f t="shared" si="45"/>
        <v>0.66019625689047301</v>
      </c>
      <c r="CY39" s="451">
        <f t="shared" si="45"/>
        <v>0.90782007353108785</v>
      </c>
      <c r="CZ39" s="446"/>
      <c r="DA39" s="449">
        <f t="shared" si="46"/>
        <v>0.7461621965168419</v>
      </c>
      <c r="DB39" s="445">
        <f t="shared" si="46"/>
        <v>0.70661818469548376</v>
      </c>
      <c r="DC39" s="445">
        <f t="shared" si="46"/>
        <v>0.70054478392671216</v>
      </c>
      <c r="DD39" s="451">
        <f t="shared" si="46"/>
        <v>0.91953530913074044</v>
      </c>
    </row>
    <row r="40" spans="1:108">
      <c r="A40" t="str">
        <f>'Picking Information'!E43</f>
        <v>FC3_jrm_z98</v>
      </c>
      <c r="B40">
        <f>'Picking Information'!H43</f>
        <v>276.5</v>
      </c>
      <c r="C40">
        <f>'Picking Information'!I43</f>
        <v>124.7</v>
      </c>
      <c r="D40">
        <f>'Picking Information'!J43</f>
        <v>281.39999999999998</v>
      </c>
      <c r="E40">
        <f>'Picking Information'!K43</f>
        <v>123.3</v>
      </c>
      <c r="F40">
        <f t="shared" si="20"/>
        <v>278.95</v>
      </c>
      <c r="J40">
        <f>'Picking Information'!O43</f>
        <v>2</v>
      </c>
      <c r="M40" s="365">
        <f t="shared" si="21"/>
        <v>2245714.3707351224</v>
      </c>
      <c r="N40" s="366">
        <v>1.6074999999999999</v>
      </c>
      <c r="O40" s="367">
        <f t="shared" si="22"/>
        <v>767.71425717258364</v>
      </c>
      <c r="P40" s="367">
        <f t="shared" si="23"/>
        <v>753.90639564805372</v>
      </c>
      <c r="Q40" s="367">
        <f t="shared" si="24"/>
        <v>2800.773024597429</v>
      </c>
      <c r="R40" s="367">
        <f t="shared" si="25"/>
        <v>91403.627363056978</v>
      </c>
      <c r="S40" s="367">
        <f t="shared" si="26"/>
        <v>73.707612121839588</v>
      </c>
      <c r="T40" s="352">
        <f t="shared" si="32"/>
        <v>0.80970713706720709</v>
      </c>
      <c r="U40" s="348">
        <f t="shared" si="32"/>
        <v>0.77989817254794935</v>
      </c>
      <c r="V40" s="348">
        <f t="shared" si="32"/>
        <v>0.77542803389257553</v>
      </c>
      <c r="W40" s="348">
        <f t="shared" si="32"/>
        <v>0.93969486628299792</v>
      </c>
      <c r="X40" s="372"/>
      <c r="Y40" s="348">
        <f t="shared" si="33"/>
        <v>0.84239791451181822</v>
      </c>
      <c r="Z40" s="348">
        <f t="shared" si="33"/>
        <v>0.81731176227754065</v>
      </c>
      <c r="AA40" s="348">
        <f t="shared" si="33"/>
        <v>0.8135081237463917</v>
      </c>
      <c r="AB40" s="350">
        <f t="shared" si="33"/>
        <v>0.95158329376843276</v>
      </c>
      <c r="AC40" s="372"/>
      <c r="AD40" s="348">
        <f t="shared" si="34"/>
        <v>0.82322253830283298</v>
      </c>
      <c r="AE40" s="348">
        <f t="shared" si="34"/>
        <v>0.79532842062935838</v>
      </c>
      <c r="AF40" s="348">
        <f t="shared" si="34"/>
        <v>0.79104275389403078</v>
      </c>
      <c r="AG40" s="350">
        <f t="shared" si="34"/>
        <v>0.94436807236167808</v>
      </c>
      <c r="AH40" s="372"/>
      <c r="AI40" s="348">
        <f t="shared" si="34"/>
        <v>0.8449121129850502</v>
      </c>
      <c r="AJ40" s="348">
        <f t="shared" si="34"/>
        <v>0.82021628929282031</v>
      </c>
      <c r="AK40" s="348">
        <f t="shared" si="34"/>
        <v>0.8164106637659585</v>
      </c>
      <c r="AL40" s="350">
        <f t="shared" si="34"/>
        <v>0.95148165349379332</v>
      </c>
      <c r="AN40" s="393">
        <f t="shared" si="3"/>
        <v>62.35</v>
      </c>
      <c r="AO40" s="509">
        <f t="shared" si="4"/>
        <v>3376897.8530228795</v>
      </c>
      <c r="AP40" s="373">
        <f t="shared" si="5"/>
        <v>76.315958388667553</v>
      </c>
      <c r="AQ40" s="384">
        <f t="shared" si="35"/>
        <v>0.81991864077296617</v>
      </c>
      <c r="AR40" s="385">
        <f t="shared" si="35"/>
        <v>0.79226266354540686</v>
      </c>
      <c r="AS40" s="385">
        <f t="shared" si="35"/>
        <v>0.78812558891158013</v>
      </c>
      <c r="AT40" s="387">
        <f t="shared" si="35"/>
        <v>0.94216854131620353</v>
      </c>
      <c r="AU40" s="373"/>
      <c r="AV40" s="384">
        <f t="shared" si="36"/>
        <v>0.85039499937572138</v>
      </c>
      <c r="AW40" s="385">
        <f t="shared" si="36"/>
        <v>0.82699388646876526</v>
      </c>
      <c r="AX40" s="385">
        <f t="shared" si="36"/>
        <v>0.82345398227830335</v>
      </c>
      <c r="AY40" s="387">
        <f t="shared" si="36"/>
        <v>0.95350648756225653</v>
      </c>
      <c r="AZ40" s="373"/>
      <c r="BA40" s="384">
        <f t="shared" si="37"/>
        <v>0.83249904636956717</v>
      </c>
      <c r="BB40" s="385">
        <f t="shared" si="37"/>
        <v>0.80656332654077278</v>
      </c>
      <c r="BC40" s="385">
        <f t="shared" si="37"/>
        <v>0.80258821097724775</v>
      </c>
      <c r="BD40" s="387">
        <f t="shared" si="37"/>
        <v>0.94662184220979539</v>
      </c>
      <c r="BE40" s="373"/>
      <c r="BF40" s="384">
        <f t="shared" si="38"/>
        <v>0.85274569501795183</v>
      </c>
      <c r="BG40" s="385">
        <f t="shared" si="38"/>
        <v>0.82969844912170043</v>
      </c>
      <c r="BH40" s="385">
        <f t="shared" si="38"/>
        <v>0.82615507686375567</v>
      </c>
      <c r="BI40" s="387">
        <f t="shared" si="38"/>
        <v>0.95340942793725914</v>
      </c>
      <c r="BK40" s="423">
        <f t="shared" si="27"/>
        <v>75.232406347172159</v>
      </c>
      <c r="BL40" s="419">
        <f t="shared" si="10"/>
        <v>120343.7095408063</v>
      </c>
      <c r="BM40" s="419">
        <f t="shared" si="11"/>
        <v>3017915.6191666662</v>
      </c>
      <c r="BN40" s="423">
        <f t="shared" si="39"/>
        <v>0.82014007982246684</v>
      </c>
      <c r="BO40" s="419">
        <f t="shared" si="39"/>
        <v>0.79296089164937023</v>
      </c>
      <c r="BP40" s="419">
        <f t="shared" si="39"/>
        <v>0.78890388770850572</v>
      </c>
      <c r="BQ40" s="424">
        <f t="shared" si="39"/>
        <v>0.94164439773813635</v>
      </c>
      <c r="BR40" s="419"/>
      <c r="BS40" s="423">
        <f t="shared" si="40"/>
        <v>0.85021463059927194</v>
      </c>
      <c r="BT40" s="419">
        <f t="shared" si="40"/>
        <v>0.82711019576704614</v>
      </c>
      <c r="BU40" s="419">
        <f t="shared" si="40"/>
        <v>0.82362201198910023</v>
      </c>
      <c r="BV40" s="424">
        <f t="shared" si="40"/>
        <v>0.95303751065563846</v>
      </c>
      <c r="BW40" s="419"/>
      <c r="BX40" s="423">
        <f t="shared" si="41"/>
        <v>0.83253844854815784</v>
      </c>
      <c r="BY40" s="419">
        <f t="shared" si="41"/>
        <v>0.80700212158065232</v>
      </c>
      <c r="BZ40" s="419">
        <f t="shared" si="41"/>
        <v>0.8030963875072924</v>
      </c>
      <c r="CA40" s="424">
        <f t="shared" si="41"/>
        <v>0.94611667141597322</v>
      </c>
      <c r="CB40" s="419"/>
      <c r="CC40" s="423">
        <f t="shared" si="42"/>
        <v>0.85253995629432733</v>
      </c>
      <c r="CD40" s="419">
        <f t="shared" si="42"/>
        <v>0.82977643673912815</v>
      </c>
      <c r="CE40" s="419">
        <f t="shared" si="42"/>
        <v>0.82628348199465429</v>
      </c>
      <c r="CF40" s="424">
        <f t="shared" si="42"/>
        <v>0.95293988251865414</v>
      </c>
      <c r="CH40" s="449">
        <f t="shared" si="28"/>
        <v>69.47379186091716</v>
      </c>
      <c r="CI40" s="445">
        <f t="shared" si="29"/>
        <v>95830.208554804718</v>
      </c>
      <c r="CJ40" s="445">
        <f t="shared" si="30"/>
        <v>2219229.3210415952</v>
      </c>
      <c r="CK40" s="451">
        <f t="shared" si="31"/>
        <v>1660.9463660196245</v>
      </c>
      <c r="CL40" s="446">
        <f t="shared" si="43"/>
        <v>0.80077399759634105</v>
      </c>
      <c r="CM40" s="446">
        <f t="shared" si="43"/>
        <v>0.76985278713243244</v>
      </c>
      <c r="CN40" s="446">
        <f t="shared" si="43"/>
        <v>0.76521778759990966</v>
      </c>
      <c r="CO40" s="451">
        <f t="shared" si="43"/>
        <v>0.93635098952211226</v>
      </c>
      <c r="CP40" s="446"/>
      <c r="CQ40" s="449">
        <f t="shared" si="44"/>
        <v>0.83472984105098735</v>
      </c>
      <c r="CR40" s="445">
        <f t="shared" si="44"/>
        <v>0.80866766956192082</v>
      </c>
      <c r="CS40" s="445">
        <f t="shared" si="44"/>
        <v>0.80471911885200864</v>
      </c>
      <c r="CT40" s="451">
        <f t="shared" si="44"/>
        <v>0.94884998520854236</v>
      </c>
      <c r="CU40" s="446"/>
      <c r="CV40" s="449">
        <f t="shared" si="45"/>
        <v>0.8148050892386095</v>
      </c>
      <c r="CW40" s="445">
        <f t="shared" si="45"/>
        <v>0.78585534058126116</v>
      </c>
      <c r="CX40" s="445">
        <f t="shared" si="45"/>
        <v>0.78141010809590727</v>
      </c>
      <c r="CY40" s="451">
        <f t="shared" si="45"/>
        <v>0.94126160693756922</v>
      </c>
      <c r="CZ40" s="446"/>
      <c r="DA40" s="449">
        <f t="shared" si="46"/>
        <v>0.83734410299299145</v>
      </c>
      <c r="DB40" s="445">
        <f t="shared" si="46"/>
        <v>0.81168333899633083</v>
      </c>
      <c r="DC40" s="445">
        <f t="shared" si="46"/>
        <v>0.80773217703630107</v>
      </c>
      <c r="DD40" s="451">
        <f t="shared" si="46"/>
        <v>0.94874303148857386</v>
      </c>
    </row>
    <row r="41" spans="1:108">
      <c r="A41" t="str">
        <f>'Picking Information'!E44</f>
        <v>FCTB_21</v>
      </c>
      <c r="B41">
        <f>'Picking Information'!H44</f>
        <v>248</v>
      </c>
      <c r="C41">
        <f>'Picking Information'!I44</f>
        <v>108</v>
      </c>
      <c r="D41">
        <f>'Picking Information'!J44</f>
        <v>243</v>
      </c>
      <c r="E41">
        <f>'Picking Information'!K44</f>
        <v>115</v>
      </c>
      <c r="F41">
        <f t="shared" si="20"/>
        <v>245.5</v>
      </c>
      <c r="J41">
        <f>'Picking Information'!O44</f>
        <v>2</v>
      </c>
      <c r="M41" s="365">
        <f t="shared" si="21"/>
        <v>1596510.2626645288</v>
      </c>
      <c r="N41" s="366">
        <v>1.6074999999999999</v>
      </c>
      <c r="O41" s="367">
        <f t="shared" si="22"/>
        <v>609.28848287508208</v>
      </c>
      <c r="P41" s="367">
        <f t="shared" si="23"/>
        <v>674.00956593521767</v>
      </c>
      <c r="Q41" s="367">
        <f t="shared" si="24"/>
        <v>2280.8780328193898</v>
      </c>
      <c r="R41" s="367">
        <f t="shared" si="25"/>
        <v>72532.636073610847</v>
      </c>
      <c r="S41" s="367">
        <f t="shared" si="26"/>
        <v>66.03276879573022</v>
      </c>
      <c r="T41" s="352">
        <f t="shared" si="32"/>
        <v>0.78793014791158944</v>
      </c>
      <c r="U41" s="348">
        <f t="shared" si="32"/>
        <v>0.75484601328937517</v>
      </c>
      <c r="V41" s="348">
        <f t="shared" si="32"/>
        <v>0.74988981034441671</v>
      </c>
      <c r="W41" s="348">
        <f t="shared" si="32"/>
        <v>0.93269639686688255</v>
      </c>
      <c r="X41" s="372"/>
      <c r="Y41" s="348">
        <f t="shared" si="33"/>
        <v>0.82427244784465048</v>
      </c>
      <c r="Z41" s="348">
        <f t="shared" si="33"/>
        <v>0.79637903399640353</v>
      </c>
      <c r="AA41" s="348">
        <f t="shared" si="33"/>
        <v>0.79215270264682625</v>
      </c>
      <c r="AB41" s="350">
        <f t="shared" si="33"/>
        <v>0.94596144174510133</v>
      </c>
      <c r="AC41" s="372"/>
      <c r="AD41" s="348">
        <f t="shared" si="34"/>
        <v>0.80294827070111707</v>
      </c>
      <c r="AE41" s="348">
        <f t="shared" si="34"/>
        <v>0.77196452354205358</v>
      </c>
      <c r="AF41" s="348">
        <f t="shared" si="34"/>
        <v>0.76720837216936943</v>
      </c>
      <c r="AG41" s="350">
        <f t="shared" si="34"/>
        <v>0.9379104653640099</v>
      </c>
      <c r="AH41" s="372"/>
      <c r="AI41" s="348">
        <f t="shared" si="34"/>
        <v>0.82706974057123916</v>
      </c>
      <c r="AJ41" s="348">
        <f t="shared" si="34"/>
        <v>0.79960688472443187</v>
      </c>
      <c r="AK41" s="348">
        <f t="shared" si="34"/>
        <v>0.79537772361037151</v>
      </c>
      <c r="AL41" s="350">
        <f t="shared" si="34"/>
        <v>0.94584802287748015</v>
      </c>
      <c r="AN41" s="393">
        <f t="shared" si="3"/>
        <v>54</v>
      </c>
      <c r="AO41" s="509">
        <f t="shared" si="4"/>
        <v>2271899.2761112233</v>
      </c>
      <c r="AP41" s="373">
        <f t="shared" si="5"/>
        <v>66.516556291390728</v>
      </c>
      <c r="AQ41" s="384">
        <f t="shared" si="35"/>
        <v>0.79416292248427411</v>
      </c>
      <c r="AR41" s="385">
        <f t="shared" si="35"/>
        <v>0.76273349910468025</v>
      </c>
      <c r="AS41" s="385">
        <f t="shared" si="35"/>
        <v>0.75803730169142358</v>
      </c>
      <c r="AT41" s="387">
        <f t="shared" si="35"/>
        <v>0.93371440676791362</v>
      </c>
      <c r="AU41" s="373"/>
      <c r="AV41" s="384">
        <f t="shared" si="36"/>
        <v>0.82886448402392898</v>
      </c>
      <c r="AW41" s="385">
        <f t="shared" si="36"/>
        <v>0.802213075442751</v>
      </c>
      <c r="AX41" s="385">
        <f t="shared" si="36"/>
        <v>0.79818493515112932</v>
      </c>
      <c r="AY41" s="387">
        <f t="shared" si="36"/>
        <v>0.94669864703533191</v>
      </c>
      <c r="AZ41" s="373"/>
      <c r="BA41" s="384">
        <f t="shared" si="37"/>
        <v>0.80847936099032258</v>
      </c>
      <c r="BB41" s="385">
        <f t="shared" si="37"/>
        <v>0.77897777847782257</v>
      </c>
      <c r="BC41" s="385">
        <f t="shared" si="37"/>
        <v>0.77446073445581365</v>
      </c>
      <c r="BD41" s="387">
        <f t="shared" si="37"/>
        <v>0.93881363385292138</v>
      </c>
      <c r="BE41" s="373"/>
      <c r="BF41" s="384">
        <f t="shared" si="38"/>
        <v>0.83154378508064519</v>
      </c>
      <c r="BG41" s="385">
        <f t="shared" si="38"/>
        <v>0.80529128525177218</v>
      </c>
      <c r="BH41" s="385">
        <f t="shared" si="38"/>
        <v>0.80125849013719053</v>
      </c>
      <c r="BI41" s="387">
        <f t="shared" si="38"/>
        <v>0.94658746939233862</v>
      </c>
      <c r="BK41" s="423">
        <f t="shared" si="27"/>
        <v>67.181137077127275</v>
      </c>
      <c r="BL41" s="419">
        <f t="shared" si="10"/>
        <v>94893.064889347675</v>
      </c>
      <c r="BM41" s="419">
        <f t="shared" si="11"/>
        <v>2125008</v>
      </c>
      <c r="BN41" s="423">
        <f t="shared" si="39"/>
        <v>0.79961997210535418</v>
      </c>
      <c r="BO41" s="419">
        <f t="shared" si="39"/>
        <v>0.76953873153323726</v>
      </c>
      <c r="BP41" s="419">
        <f t="shared" si="39"/>
        <v>0.76505350829721475</v>
      </c>
      <c r="BQ41" s="424">
        <f t="shared" si="39"/>
        <v>0.93475368957048588</v>
      </c>
      <c r="BR41" s="419"/>
      <c r="BS41" s="423">
        <f t="shared" si="40"/>
        <v>0.83297109673059855</v>
      </c>
      <c r="BT41" s="419">
        <f t="shared" si="40"/>
        <v>0.80734346452544914</v>
      </c>
      <c r="BU41" s="419">
        <f t="shared" si="40"/>
        <v>0.80347779546989506</v>
      </c>
      <c r="BV41" s="424">
        <f t="shared" si="40"/>
        <v>0.94747561186458462</v>
      </c>
      <c r="BW41" s="419"/>
      <c r="BX41" s="423">
        <f t="shared" si="41"/>
        <v>0.81336097177433153</v>
      </c>
      <c r="BY41" s="419">
        <f t="shared" si="41"/>
        <v>0.78507205000304658</v>
      </c>
      <c r="BZ41" s="419">
        <f t="shared" si="41"/>
        <v>0.78074972341855398</v>
      </c>
      <c r="CA41" s="424">
        <f t="shared" si="41"/>
        <v>0.9397465983997858</v>
      </c>
      <c r="CB41" s="419"/>
      <c r="CC41" s="423">
        <f t="shared" si="42"/>
        <v>0.83555253693370179</v>
      </c>
      <c r="CD41" s="419">
        <f t="shared" si="42"/>
        <v>0.81029885883849606</v>
      </c>
      <c r="CE41" s="419">
        <f t="shared" si="42"/>
        <v>0.80642720228190568</v>
      </c>
      <c r="CF41" s="424">
        <f t="shared" si="42"/>
        <v>0.94736656235436911</v>
      </c>
      <c r="CH41" s="449">
        <f t="shared" si="28"/>
        <v>63.004062900972094</v>
      </c>
      <c r="CI41" s="445">
        <f t="shared" si="29"/>
        <v>76392.992878944977</v>
      </c>
      <c r="CJ41" s="445">
        <f t="shared" si="30"/>
        <v>1604356.3095128541</v>
      </c>
      <c r="CK41" s="451">
        <f t="shared" si="31"/>
        <v>171.53181968621504</v>
      </c>
      <c r="CL41" s="446">
        <f t="shared" si="43"/>
        <v>0.78089013592529899</v>
      </c>
      <c r="CM41" s="446">
        <f t="shared" si="43"/>
        <v>0.74699358436124286</v>
      </c>
      <c r="CN41" s="446">
        <f t="shared" si="43"/>
        <v>0.74191535734575675</v>
      </c>
      <c r="CO41" s="451">
        <f t="shared" si="43"/>
        <v>0.92987117606190683</v>
      </c>
      <c r="CP41" s="446"/>
      <c r="CQ41" s="449">
        <f t="shared" si="44"/>
        <v>0.81814946366325259</v>
      </c>
      <c r="CR41" s="445">
        <f t="shared" si="44"/>
        <v>0.78954843334572389</v>
      </c>
      <c r="CS41" s="445">
        <f t="shared" si="44"/>
        <v>0.78521714903843154</v>
      </c>
      <c r="CT41" s="451">
        <f t="shared" si="44"/>
        <v>0.94363363865095051</v>
      </c>
      <c r="CU41" s="446"/>
      <c r="CV41" s="449">
        <f t="shared" si="45"/>
        <v>0.7962817616953991</v>
      </c>
      <c r="CW41" s="445">
        <f t="shared" si="45"/>
        <v>0.76453197534952944</v>
      </c>
      <c r="CX41" s="445">
        <f t="shared" si="45"/>
        <v>0.75965925144909219</v>
      </c>
      <c r="CY41" s="451">
        <f t="shared" si="45"/>
        <v>0.93527765161842702</v>
      </c>
      <c r="CZ41" s="446"/>
      <c r="DA41" s="449">
        <f t="shared" si="46"/>
        <v>0.82101959453488205</v>
      </c>
      <c r="DB41" s="445">
        <f t="shared" si="46"/>
        <v>0.79285675429779912</v>
      </c>
      <c r="DC41" s="445">
        <f t="shared" si="46"/>
        <v>0.78852221739982931</v>
      </c>
      <c r="DD41" s="451">
        <f t="shared" si="46"/>
        <v>0.94351585451600162</v>
      </c>
    </row>
    <row r="42" spans="1:108">
      <c r="A42" t="str">
        <f>'Picking Information'!E45</f>
        <v>FCTB_22</v>
      </c>
      <c r="B42">
        <f>'Picking Information'!H45</f>
        <v>247</v>
      </c>
      <c r="C42">
        <f>'Picking Information'!I45</f>
        <v>149</v>
      </c>
      <c r="D42">
        <f>'Picking Information'!J45</f>
        <v>239</v>
      </c>
      <c r="E42">
        <f>'Picking Information'!K45</f>
        <v>109</v>
      </c>
      <c r="F42">
        <f t="shared" si="20"/>
        <v>243</v>
      </c>
      <c r="J42">
        <f>'Picking Information'!O45</f>
        <v>2</v>
      </c>
      <c r="M42" s="365">
        <f t="shared" si="21"/>
        <v>2066415.5546215493</v>
      </c>
      <c r="N42" s="366">
        <v>1.6074999999999999</v>
      </c>
      <c r="O42" s="367">
        <f t="shared" si="22"/>
        <v>1022.094869809018</v>
      </c>
      <c r="P42" s="367">
        <f t="shared" si="23"/>
        <v>618.38276584031246</v>
      </c>
      <c r="Q42" s="367">
        <f t="shared" si="24"/>
        <v>2243.6564940783064</v>
      </c>
      <c r="R42" s="367">
        <f t="shared" si="25"/>
        <v>85069.227447809288</v>
      </c>
      <c r="S42" s="367">
        <f t="shared" si="26"/>
        <v>72.872962995554886</v>
      </c>
      <c r="T42" s="352">
        <f t="shared" si="32"/>
        <v>0.80748597665723099</v>
      </c>
      <c r="U42" s="348">
        <f t="shared" si="32"/>
        <v>0.77731241241749194</v>
      </c>
      <c r="V42" s="348">
        <f t="shared" si="32"/>
        <v>0.77278697709782829</v>
      </c>
      <c r="W42" s="348">
        <f t="shared" si="32"/>
        <v>0.93900285771685699</v>
      </c>
      <c r="X42" s="372"/>
      <c r="Y42" s="348">
        <f t="shared" si="33"/>
        <v>0.84056929401479552</v>
      </c>
      <c r="Z42" s="348">
        <f t="shared" si="33"/>
        <v>0.81518254793045641</v>
      </c>
      <c r="AA42" s="348">
        <f t="shared" si="33"/>
        <v>0.81133297113956582</v>
      </c>
      <c r="AB42" s="350">
        <f t="shared" si="33"/>
        <v>0.95102807906422737</v>
      </c>
      <c r="AC42" s="372"/>
      <c r="AD42" s="348">
        <f t="shared" si="34"/>
        <v>0.82116451470281582</v>
      </c>
      <c r="AE42" s="348">
        <f t="shared" si="34"/>
        <v>0.79293225865681483</v>
      </c>
      <c r="AF42" s="348">
        <f t="shared" si="34"/>
        <v>0.78859412529801665</v>
      </c>
      <c r="AG42" s="350">
        <f t="shared" si="34"/>
        <v>0.94372986898400057</v>
      </c>
      <c r="AH42" s="372"/>
      <c r="AI42" s="348">
        <f t="shared" si="34"/>
        <v>0.84311340545527402</v>
      </c>
      <c r="AJ42" s="348">
        <f t="shared" si="34"/>
        <v>0.81812208719217472</v>
      </c>
      <c r="AK42" s="348">
        <f t="shared" si="34"/>
        <v>0.81427057551347815</v>
      </c>
      <c r="AL42" s="350">
        <f t="shared" si="34"/>
        <v>0.95092527039233221</v>
      </c>
      <c r="AN42" s="393">
        <f t="shared" si="3"/>
        <v>74.5</v>
      </c>
      <c r="AO42" s="509">
        <f t="shared" si="4"/>
        <v>4306846.2825199272</v>
      </c>
      <c r="AP42" s="373">
        <f t="shared" si="5"/>
        <v>85.854587869362362</v>
      </c>
      <c r="AQ42" s="384">
        <f t="shared" si="35"/>
        <v>0.84000781343551445</v>
      </c>
      <c r="AR42" s="385">
        <f t="shared" si="35"/>
        <v>0.81542537772563239</v>
      </c>
      <c r="AS42" s="385">
        <f t="shared" si="35"/>
        <v>0.81174713160909073</v>
      </c>
      <c r="AT42" s="387">
        <f t="shared" si="35"/>
        <v>0.94861051957434284</v>
      </c>
      <c r="AU42" s="373"/>
      <c r="AV42" s="384">
        <f t="shared" si="36"/>
        <v>0.86708736515904516</v>
      </c>
      <c r="AW42" s="385">
        <f t="shared" si="36"/>
        <v>0.84629524299311709</v>
      </c>
      <c r="AX42" s="385">
        <f t="shared" si="36"/>
        <v>0.84314956762374749</v>
      </c>
      <c r="AY42" s="387">
        <f t="shared" si="36"/>
        <v>0.95868333432803921</v>
      </c>
      <c r="AZ42" s="373"/>
      <c r="BA42" s="384">
        <f t="shared" si="37"/>
        <v>0.85118705972249653</v>
      </c>
      <c r="BB42" s="385">
        <f t="shared" si="37"/>
        <v>0.82813801586449531</v>
      </c>
      <c r="BC42" s="385">
        <f t="shared" si="37"/>
        <v>0.82460461248992878</v>
      </c>
      <c r="BD42" s="387">
        <f t="shared" si="37"/>
        <v>0.95256680999575338</v>
      </c>
      <c r="BE42" s="373"/>
      <c r="BF42" s="384">
        <f t="shared" si="38"/>
        <v>0.86917574935138986</v>
      </c>
      <c r="BG42" s="385">
        <f t="shared" si="38"/>
        <v>0.84869852054428185</v>
      </c>
      <c r="BH42" s="385">
        <f t="shared" si="38"/>
        <v>0.84554986089053918</v>
      </c>
      <c r="BI42" s="387">
        <f t="shared" si="38"/>
        <v>0.95859710149113986</v>
      </c>
      <c r="BK42" s="423">
        <f t="shared" si="27"/>
        <v>71.881215563442979</v>
      </c>
      <c r="BL42" s="419">
        <f t="shared" si="10"/>
        <v>104760.48493300288</v>
      </c>
      <c r="BM42" s="419">
        <f t="shared" si="11"/>
        <v>2510103.666666667</v>
      </c>
      <c r="BN42" s="423">
        <f t="shared" si="39"/>
        <v>0.8120967759186607</v>
      </c>
      <c r="BO42" s="419">
        <f t="shared" si="39"/>
        <v>0.78376782488927321</v>
      </c>
      <c r="BP42" s="419">
        <f t="shared" si="39"/>
        <v>0.77954083820815068</v>
      </c>
      <c r="BQ42" s="424">
        <f t="shared" si="39"/>
        <v>0.93895777694245564</v>
      </c>
      <c r="BR42" s="419"/>
      <c r="BS42" s="423">
        <f t="shared" si="40"/>
        <v>0.84346517060943371</v>
      </c>
      <c r="BT42" s="419">
        <f t="shared" si="40"/>
        <v>0.81936477022333187</v>
      </c>
      <c r="BU42" s="419">
        <f t="shared" si="40"/>
        <v>0.81572736196412088</v>
      </c>
      <c r="BV42" s="424">
        <f t="shared" si="40"/>
        <v>0.95086996166707372</v>
      </c>
      <c r="BW42" s="419"/>
      <c r="BX42" s="423">
        <f t="shared" si="41"/>
        <v>0.82502584437970206</v>
      </c>
      <c r="BY42" s="419">
        <f t="shared" si="41"/>
        <v>0.79840067581355778</v>
      </c>
      <c r="BZ42" s="419">
        <f t="shared" si="41"/>
        <v>0.79432986309507425</v>
      </c>
      <c r="CA42" s="424">
        <f t="shared" si="41"/>
        <v>0.94363348484764897</v>
      </c>
      <c r="CB42" s="419"/>
      <c r="CC42" s="423">
        <f t="shared" si="42"/>
        <v>0.84589145120190012</v>
      </c>
      <c r="CD42" s="419">
        <f t="shared" si="42"/>
        <v>0.82214527692853223</v>
      </c>
      <c r="CE42" s="419">
        <f t="shared" si="42"/>
        <v>0.81850266224303769</v>
      </c>
      <c r="CF42" s="424">
        <f t="shared" si="42"/>
        <v>0.95076787409998287</v>
      </c>
      <c r="CH42" s="449">
        <f t="shared" si="28"/>
        <v>64.519180441800842</v>
      </c>
      <c r="CI42" s="445">
        <f t="shared" si="29"/>
        <v>79820.438910561061</v>
      </c>
      <c r="CJ42" s="445">
        <f t="shared" si="30"/>
        <v>1716649.7670047432</v>
      </c>
      <c r="CK42" s="451">
        <f t="shared" si="31"/>
        <v>46996.379456832488</v>
      </c>
      <c r="CL42" s="446">
        <f t="shared" si="43"/>
        <v>0.78644870017699708</v>
      </c>
      <c r="CM42" s="446">
        <f t="shared" si="43"/>
        <v>0.75352321332917405</v>
      </c>
      <c r="CN42" s="446">
        <f t="shared" si="43"/>
        <v>0.74859387055322557</v>
      </c>
      <c r="CO42" s="451">
        <f t="shared" si="43"/>
        <v>0.93154725883792533</v>
      </c>
      <c r="CP42" s="446"/>
      <c r="CQ42" s="449">
        <f t="shared" si="44"/>
        <v>0.82268299751680007</v>
      </c>
      <c r="CR42" s="445">
        <f t="shared" si="44"/>
        <v>0.79486501317293112</v>
      </c>
      <c r="CS42" s="445">
        <f t="shared" si="44"/>
        <v>0.79065448408732197</v>
      </c>
      <c r="CT42" s="451">
        <f t="shared" si="44"/>
        <v>0.94497537606642723</v>
      </c>
      <c r="CU42" s="446"/>
      <c r="CV42" s="449">
        <f t="shared" si="45"/>
        <v>0.8014117787801005</v>
      </c>
      <c r="CW42" s="445">
        <f t="shared" si="45"/>
        <v>0.77055433535192563</v>
      </c>
      <c r="CX42" s="445">
        <f t="shared" si="45"/>
        <v>0.76582148689150653</v>
      </c>
      <c r="CY42" s="451">
        <f t="shared" si="45"/>
        <v>0.93682202035045137</v>
      </c>
      <c r="CZ42" s="446"/>
      <c r="DA42" s="449">
        <f t="shared" si="46"/>
        <v>0.82547587238263109</v>
      </c>
      <c r="DB42" s="445">
        <f t="shared" si="46"/>
        <v>0.79808149411876961</v>
      </c>
      <c r="DC42" s="445">
        <f t="shared" si="46"/>
        <v>0.79386735461942504</v>
      </c>
      <c r="DD42" s="451">
        <f t="shared" si="46"/>
        <v>0.94486044048814621</v>
      </c>
    </row>
    <row r="43" spans="1:108">
      <c r="A43" t="str">
        <f>'Picking Information'!E46</f>
        <v>FCTB_23</v>
      </c>
      <c r="B43">
        <f>'Picking Information'!H46</f>
        <v>194</v>
      </c>
      <c r="C43">
        <f>'Picking Information'!I46</f>
        <v>83</v>
      </c>
      <c r="D43">
        <f>'Picking Information'!J46</f>
        <v>202</v>
      </c>
      <c r="E43">
        <f>'Picking Information'!K46</f>
        <v>83</v>
      </c>
      <c r="F43">
        <f t="shared" si="20"/>
        <v>198</v>
      </c>
      <c r="J43">
        <f>'Picking Information'!O46</f>
        <v>2</v>
      </c>
      <c r="M43" s="365">
        <f t="shared" si="21"/>
        <v>714200.24908914277</v>
      </c>
      <c r="N43" s="366">
        <v>1.6074999999999999</v>
      </c>
      <c r="O43" s="367">
        <f t="shared" si="22"/>
        <v>399.03621783350337</v>
      </c>
      <c r="P43" s="367">
        <f t="shared" si="23"/>
        <v>399.03621783350337</v>
      </c>
      <c r="Q43" s="367">
        <f t="shared" si="24"/>
        <v>1614.2975041776883</v>
      </c>
      <c r="R43" s="367">
        <f t="shared" si="25"/>
        <v>43135.317673284299</v>
      </c>
      <c r="S43" s="367">
        <f t="shared" si="26"/>
        <v>49.671611636105794</v>
      </c>
      <c r="T43" s="352">
        <f t="shared" si="32"/>
        <v>0.71962652817673056</v>
      </c>
      <c r="U43" s="348">
        <f t="shared" si="32"/>
        <v>0.67650742423285015</v>
      </c>
      <c r="V43" s="348">
        <f t="shared" si="32"/>
        <v>0.67007117506553782</v>
      </c>
      <c r="W43" s="348">
        <f t="shared" si="32"/>
        <v>0.91057604456500252</v>
      </c>
      <c r="X43" s="372"/>
      <c r="Y43" s="348">
        <f t="shared" si="33"/>
        <v>0.76726548762954572</v>
      </c>
      <c r="Z43" s="348">
        <f t="shared" si="33"/>
        <v>0.73067805206102987</v>
      </c>
      <c r="AA43" s="348">
        <f t="shared" si="33"/>
        <v>0.72514792121573057</v>
      </c>
      <c r="AB43" s="350">
        <f t="shared" si="33"/>
        <v>0.9281869784963227</v>
      </c>
      <c r="AC43" s="372"/>
      <c r="AD43" s="348">
        <f t="shared" si="34"/>
        <v>0.739281200323603</v>
      </c>
      <c r="AE43" s="348">
        <f t="shared" si="34"/>
        <v>0.69878580344709817</v>
      </c>
      <c r="AF43" s="348">
        <f t="shared" si="34"/>
        <v>0.69258881804883377</v>
      </c>
      <c r="AG43" s="350">
        <f t="shared" si="34"/>
        <v>0.91749711336903406</v>
      </c>
      <c r="AH43" s="372"/>
      <c r="AI43" s="348">
        <f t="shared" si="34"/>
        <v>0.77094262789781387</v>
      </c>
      <c r="AJ43" s="348">
        <f t="shared" si="34"/>
        <v>0.73490418209000685</v>
      </c>
      <c r="AK43" s="348">
        <f t="shared" si="34"/>
        <v>0.72936750412824358</v>
      </c>
      <c r="AL43" s="350">
        <f t="shared" si="34"/>
        <v>0.92803635955799679</v>
      </c>
      <c r="AN43" s="393">
        <f t="shared" si="3"/>
        <v>41.5</v>
      </c>
      <c r="AO43" s="509">
        <f t="shared" si="4"/>
        <v>1049657.9418431341</v>
      </c>
      <c r="AP43" s="373">
        <f t="shared" si="5"/>
        <v>51.280254777070063</v>
      </c>
      <c r="AQ43" s="384">
        <f t="shared" si="35"/>
        <v>0.73564430191673835</v>
      </c>
      <c r="AR43" s="385">
        <f t="shared" si="35"/>
        <v>0.69590748963890536</v>
      </c>
      <c r="AS43" s="385">
        <f t="shared" si="35"/>
        <v>0.68998866369143408</v>
      </c>
      <c r="AT43" s="387">
        <f t="shared" si="35"/>
        <v>0.91424219074536794</v>
      </c>
      <c r="AU43" s="373"/>
      <c r="AV43" s="384">
        <f t="shared" si="36"/>
        <v>0.7797513584131962</v>
      </c>
      <c r="AW43" s="385">
        <f t="shared" si="36"/>
        <v>0.7458555338824191</v>
      </c>
      <c r="AX43" s="385">
        <f t="shared" si="36"/>
        <v>0.74074440287826904</v>
      </c>
      <c r="AY43" s="387">
        <f t="shared" si="36"/>
        <v>0.93100283397953543</v>
      </c>
      <c r="AZ43" s="373"/>
      <c r="BA43" s="384">
        <f t="shared" si="37"/>
        <v>0.75381292955944501</v>
      </c>
      <c r="BB43" s="385">
        <f t="shared" si="37"/>
        <v>0.71641893313301974</v>
      </c>
      <c r="BC43" s="385">
        <f t="shared" si="37"/>
        <v>0.71070950110323083</v>
      </c>
      <c r="BD43" s="387">
        <f t="shared" si="37"/>
        <v>0.92082210735436854</v>
      </c>
      <c r="BE43" s="373"/>
      <c r="BF43" s="384">
        <f t="shared" si="38"/>
        <v>0.78316625790826622</v>
      </c>
      <c r="BG43" s="385">
        <f t="shared" si="38"/>
        <v>0.74976351102211158</v>
      </c>
      <c r="BH43" s="385">
        <f t="shared" si="38"/>
        <v>0.74464400976984391</v>
      </c>
      <c r="BI43" s="387">
        <f t="shared" si="38"/>
        <v>0.93085923648796665</v>
      </c>
      <c r="BK43" s="423">
        <f t="shared" si="27"/>
        <v>51.131366303504784</v>
      </c>
      <c r="BL43" s="419">
        <f t="shared" si="10"/>
        <v>57665.034462376505</v>
      </c>
      <c r="BM43" s="419">
        <f t="shared" si="11"/>
        <v>982830.66666666663</v>
      </c>
      <c r="BN43" s="423">
        <f t="shared" si="39"/>
        <v>0.74061791871927196</v>
      </c>
      <c r="BO43" s="419">
        <f t="shared" si="39"/>
        <v>0.70243136862932243</v>
      </c>
      <c r="BP43" s="419">
        <f t="shared" si="39"/>
        <v>0.69675652789030973</v>
      </c>
      <c r="BQ43" s="424">
        <f t="shared" si="39"/>
        <v>0.91466053312296991</v>
      </c>
      <c r="BR43" s="419"/>
      <c r="BS43" s="423">
        <f t="shared" si="40"/>
        <v>0.78320436126755344</v>
      </c>
      <c r="BT43" s="419">
        <f t="shared" si="40"/>
        <v>0.75045730746182604</v>
      </c>
      <c r="BU43" s="419">
        <f t="shared" si="40"/>
        <v>0.74553086892897424</v>
      </c>
      <c r="BV43" s="424">
        <f t="shared" si="40"/>
        <v>0.93123806031347789</v>
      </c>
      <c r="BW43" s="419"/>
      <c r="BX43" s="423">
        <f t="shared" si="41"/>
        <v>0.75813298061095746</v>
      </c>
      <c r="BY43" s="419">
        <f t="shared" si="41"/>
        <v>0.72212282691806573</v>
      </c>
      <c r="BZ43" s="419">
        <f t="shared" si="41"/>
        <v>0.71663754227059484</v>
      </c>
      <c r="CA43" s="424">
        <f t="shared" si="41"/>
        <v>0.92116293962433748</v>
      </c>
      <c r="CB43" s="419"/>
      <c r="CC43" s="423">
        <f t="shared" si="42"/>
        <v>0.78651117614315813</v>
      </c>
      <c r="CD43" s="419">
        <f t="shared" si="42"/>
        <v>0.75422603264821275</v>
      </c>
      <c r="CE43" s="419">
        <f t="shared" si="42"/>
        <v>0.7492893003950627</v>
      </c>
      <c r="CF43" s="424">
        <f t="shared" si="42"/>
        <v>0.93109583027213982</v>
      </c>
      <c r="CH43" s="449">
        <f t="shared" si="28"/>
        <v>47.223099650088415</v>
      </c>
      <c r="CI43" s="445">
        <f t="shared" si="29"/>
        <v>45960.489157419026</v>
      </c>
      <c r="CJ43" s="445">
        <f t="shared" si="30"/>
        <v>723465.58648253558</v>
      </c>
      <c r="CK43" s="451">
        <f t="shared" si="31"/>
        <v>396.92734983388971</v>
      </c>
      <c r="CL43" s="446">
        <f t="shared" si="43"/>
        <v>0.70940308964957177</v>
      </c>
      <c r="CM43" s="446">
        <f t="shared" si="43"/>
        <v>0.66484102909242437</v>
      </c>
      <c r="CN43" s="446">
        <f t="shared" si="43"/>
        <v>0.65817606481879976</v>
      </c>
      <c r="CO43" s="451">
        <f t="shared" si="43"/>
        <v>0.90658559032595587</v>
      </c>
      <c r="CP43" s="446"/>
      <c r="CQ43" s="449">
        <f t="shared" si="44"/>
        <v>0.75852670861290694</v>
      </c>
      <c r="CR43" s="445">
        <f t="shared" si="44"/>
        <v>0.72080569001796124</v>
      </c>
      <c r="CS43" s="445">
        <f t="shared" si="44"/>
        <v>0.71510059029887174</v>
      </c>
      <c r="CT43" s="451">
        <f t="shared" si="44"/>
        <v>0.92489245226629535</v>
      </c>
      <c r="CU43" s="446"/>
      <c r="CV43" s="449">
        <f t="shared" si="45"/>
        <v>0.72967860175010879</v>
      </c>
      <c r="CW43" s="445">
        <f t="shared" si="45"/>
        <v>0.68788200193858862</v>
      </c>
      <c r="CX43" s="445">
        <f t="shared" si="45"/>
        <v>0.68147702149366096</v>
      </c>
      <c r="CY43" s="451">
        <f t="shared" si="45"/>
        <v>0.91377571504938992</v>
      </c>
      <c r="CZ43" s="446"/>
      <c r="DA43" s="449">
        <f t="shared" si="46"/>
        <v>0.76231652759602053</v>
      </c>
      <c r="DB43" s="445">
        <f t="shared" si="46"/>
        <v>0.72516467730736034</v>
      </c>
      <c r="DC43" s="445">
        <f t="shared" si="46"/>
        <v>0.71945379689884914</v>
      </c>
      <c r="DD43" s="451">
        <f t="shared" si="46"/>
        <v>0.92473571971918167</v>
      </c>
    </row>
    <row r="44" spans="1:108">
      <c r="A44" t="str">
        <f>'Picking Information'!E47</f>
        <v>FCTB_25</v>
      </c>
      <c r="B44">
        <f>'Picking Information'!H47</f>
        <v>215</v>
      </c>
      <c r="C44">
        <f>'Picking Information'!I47</f>
        <v>82</v>
      </c>
      <c r="D44">
        <f>'Picking Information'!J47</f>
        <v>217</v>
      </c>
      <c r="E44">
        <f>'Picking Information'!K47</f>
        <v>84</v>
      </c>
      <c r="F44">
        <f t="shared" si="20"/>
        <v>216</v>
      </c>
      <c r="J44">
        <f>'Picking Information'!O47</f>
        <v>2</v>
      </c>
      <c r="M44" s="365">
        <f t="shared" si="21"/>
        <v>779014.44712535373</v>
      </c>
      <c r="N44" s="366">
        <v>1.6074999999999999</v>
      </c>
      <c r="O44" s="367">
        <f t="shared" si="22"/>
        <v>391.3362235391736</v>
      </c>
      <c r="P44" s="367">
        <f t="shared" si="23"/>
        <v>406.79277823161692</v>
      </c>
      <c r="Q44" s="367">
        <f t="shared" si="24"/>
        <v>1856.6442073537492</v>
      </c>
      <c r="R44" s="367">
        <f t="shared" si="25"/>
        <v>46636.453626484486</v>
      </c>
      <c r="S44" s="367">
        <f t="shared" si="26"/>
        <v>50.111943761711586</v>
      </c>
      <c r="T44" s="352">
        <f t="shared" si="32"/>
        <v>0.7220804854719084</v>
      </c>
      <c r="U44" s="348">
        <f t="shared" si="32"/>
        <v>0.67933488128744091</v>
      </c>
      <c r="V44" s="348">
        <f t="shared" si="32"/>
        <v>0.67295423509766772</v>
      </c>
      <c r="W44" s="348">
        <f t="shared" si="32"/>
        <v>0.91136150697028773</v>
      </c>
      <c r="X44" s="372"/>
      <c r="Y44" s="348">
        <f t="shared" si="33"/>
        <v>0.76930505213985878</v>
      </c>
      <c r="Z44" s="348">
        <f t="shared" si="33"/>
        <v>0.73303602603618012</v>
      </c>
      <c r="AA44" s="348">
        <f t="shared" si="33"/>
        <v>0.72755393684778435</v>
      </c>
      <c r="AB44" s="350">
        <f t="shared" si="33"/>
        <v>0.92881784053247995</v>
      </c>
      <c r="AC44" s="372"/>
      <c r="AD44" s="348">
        <f t="shared" si="34"/>
        <v>0.74156438999087981</v>
      </c>
      <c r="AE44" s="348">
        <f t="shared" si="34"/>
        <v>0.70142049088375902</v>
      </c>
      <c r="AF44" s="348">
        <f t="shared" si="34"/>
        <v>0.69527717269539346</v>
      </c>
      <c r="AG44" s="350">
        <f t="shared" si="34"/>
        <v>0.91822182577437184</v>
      </c>
      <c r="AH44" s="372"/>
      <c r="AI44" s="348">
        <f t="shared" si="34"/>
        <v>0.77295014093320646</v>
      </c>
      <c r="AJ44" s="348">
        <f t="shared" si="34"/>
        <v>0.73722542669879632</v>
      </c>
      <c r="AK44" s="348">
        <f t="shared" si="34"/>
        <v>0.73173686531788151</v>
      </c>
      <c r="AL44" s="350">
        <f t="shared" si="34"/>
        <v>0.92866854408787425</v>
      </c>
      <c r="AN44" s="393">
        <f t="shared" si="3"/>
        <v>41</v>
      </c>
      <c r="AO44" s="509">
        <f t="shared" si="4"/>
        <v>1135418.708897155</v>
      </c>
      <c r="AP44" s="373">
        <f t="shared" si="5"/>
        <v>51.650390625</v>
      </c>
      <c r="AQ44" s="384">
        <f t="shared" si="35"/>
        <v>0.73686027247836428</v>
      </c>
      <c r="AR44" s="385">
        <f t="shared" si="35"/>
        <v>0.69718883319607927</v>
      </c>
      <c r="AS44" s="385">
        <f t="shared" si="35"/>
        <v>0.69127708119801723</v>
      </c>
      <c r="AT44" s="387">
        <f t="shared" si="35"/>
        <v>0.91478503163667879</v>
      </c>
      <c r="AU44" s="373"/>
      <c r="AV44" s="384">
        <f t="shared" si="36"/>
        <v>0.7808585798782639</v>
      </c>
      <c r="AW44" s="385">
        <f t="shared" si="36"/>
        <v>0.74704970277896121</v>
      </c>
      <c r="AX44" s="385">
        <f t="shared" si="36"/>
        <v>0.74194973917776152</v>
      </c>
      <c r="AY44" s="387">
        <f t="shared" si="36"/>
        <v>0.93145082150789238</v>
      </c>
      <c r="AZ44" s="373"/>
      <c r="BA44" s="384">
        <f t="shared" si="37"/>
        <v>0.75498869697109172</v>
      </c>
      <c r="BB44" s="385">
        <f t="shared" si="37"/>
        <v>0.71767040951746497</v>
      </c>
      <c r="BC44" s="385">
        <f t="shared" si="37"/>
        <v>0.71197012387446934</v>
      </c>
      <c r="BD44" s="387">
        <f t="shared" si="37"/>
        <v>0.92132835970542537</v>
      </c>
      <c r="BE44" s="373"/>
      <c r="BF44" s="384">
        <f t="shared" si="38"/>
        <v>0.78426348064025431</v>
      </c>
      <c r="BG44" s="385">
        <f t="shared" si="38"/>
        <v>0.75094879712100926</v>
      </c>
      <c r="BH44" s="385">
        <f t="shared" si="38"/>
        <v>0.74584087189828785</v>
      </c>
      <c r="BI44" s="387">
        <f t="shared" si="38"/>
        <v>0.93130805980582987</v>
      </c>
      <c r="BK44" s="423">
        <f t="shared" si="27"/>
        <v>52.167592501916232</v>
      </c>
      <c r="BL44" s="419">
        <f t="shared" si="10"/>
        <v>63638.206035251758</v>
      </c>
      <c r="BM44" s="419">
        <f t="shared" si="11"/>
        <v>1106617.3333333333</v>
      </c>
      <c r="BN44" s="423">
        <f t="shared" si="39"/>
        <v>0.74537818238194886</v>
      </c>
      <c r="BO44" s="419">
        <f t="shared" si="39"/>
        <v>0.70781563699549044</v>
      </c>
      <c r="BP44" s="419">
        <f t="shared" si="39"/>
        <v>0.7022315590697068</v>
      </c>
      <c r="BQ44" s="424">
        <f t="shared" si="39"/>
        <v>0.91631671102088197</v>
      </c>
      <c r="BR44" s="419"/>
      <c r="BS44" s="423">
        <f t="shared" si="40"/>
        <v>0.78724279887227289</v>
      </c>
      <c r="BT44" s="419">
        <f t="shared" si="40"/>
        <v>0.75505316008752799</v>
      </c>
      <c r="BU44" s="419">
        <f t="shared" si="40"/>
        <v>0.75020922099788356</v>
      </c>
      <c r="BV44" s="424">
        <f t="shared" si="40"/>
        <v>0.93257880728947751</v>
      </c>
      <c r="BW44" s="419"/>
      <c r="BX44" s="423">
        <f t="shared" si="41"/>
        <v>0.76259957708510651</v>
      </c>
      <c r="BY44" s="419">
        <f t="shared" si="41"/>
        <v>0.72718815779822088</v>
      </c>
      <c r="BZ44" s="419">
        <f t="shared" si="41"/>
        <v>0.72179233287421696</v>
      </c>
      <c r="CA44" s="424">
        <f t="shared" si="41"/>
        <v>0.92269576673706533</v>
      </c>
      <c r="CB44" s="419"/>
      <c r="CC44" s="423">
        <f t="shared" si="42"/>
        <v>0.79049247284657653</v>
      </c>
      <c r="CD44" s="419">
        <f t="shared" si="42"/>
        <v>0.7587585296768613</v>
      </c>
      <c r="CE44" s="419">
        <f t="shared" si="42"/>
        <v>0.75390474548885944</v>
      </c>
      <c r="CF44" s="424">
        <f t="shared" si="42"/>
        <v>0.93243929685060611</v>
      </c>
      <c r="CH44" s="449">
        <f t="shared" si="28"/>
        <v>48.291074201154714</v>
      </c>
      <c r="CI44" s="445">
        <f t="shared" si="29"/>
        <v>50845.46371176403</v>
      </c>
      <c r="CJ44" s="445">
        <f t="shared" si="30"/>
        <v>818460.68696563877</v>
      </c>
      <c r="CK44" s="451">
        <f t="shared" si="31"/>
        <v>228.75943110723327</v>
      </c>
      <c r="CL44" s="446">
        <f t="shared" si="43"/>
        <v>0.71514448151085719</v>
      </c>
      <c r="CM44" s="446">
        <f t="shared" si="43"/>
        <v>0.6713326528493706</v>
      </c>
      <c r="CN44" s="446">
        <f t="shared" si="43"/>
        <v>0.6647766817966918</v>
      </c>
      <c r="CO44" s="451">
        <f t="shared" si="43"/>
        <v>0.90858348486217022</v>
      </c>
      <c r="CP44" s="446"/>
      <c r="CQ44" s="449">
        <f t="shared" si="44"/>
        <v>0.76339876550971264</v>
      </c>
      <c r="CR44" s="445">
        <f t="shared" si="44"/>
        <v>0.72634919244364227</v>
      </c>
      <c r="CS44" s="445">
        <f t="shared" si="44"/>
        <v>0.72074340122731517</v>
      </c>
      <c r="CT44" s="451">
        <f t="shared" si="44"/>
        <v>0.92650968002847656</v>
      </c>
      <c r="CU44" s="446"/>
      <c r="CV44" s="449">
        <f t="shared" si="45"/>
        <v>0.73506647412655635</v>
      </c>
      <c r="CW44" s="445">
        <f t="shared" si="45"/>
        <v>0.69399035194151393</v>
      </c>
      <c r="CX44" s="445">
        <f t="shared" si="45"/>
        <v>0.68769291789092357</v>
      </c>
      <c r="CY44" s="451">
        <f t="shared" si="45"/>
        <v>0.91562474313423725</v>
      </c>
      <c r="CZ44" s="446"/>
      <c r="DA44" s="449">
        <f t="shared" si="46"/>
        <v>0.76711971528340039</v>
      </c>
      <c r="DB44" s="445">
        <f t="shared" si="46"/>
        <v>0.73063190249860577</v>
      </c>
      <c r="DC44" s="445">
        <f t="shared" si="46"/>
        <v>0.72502088548450194</v>
      </c>
      <c r="DD44" s="451">
        <f t="shared" si="46"/>
        <v>0.92635622934590067</v>
      </c>
    </row>
    <row r="45" spans="1:108">
      <c r="A45" t="str">
        <f>'Picking Information'!E48</f>
        <v>GMG_1_1</v>
      </c>
      <c r="B45">
        <f>'Picking Information'!H48</f>
        <v>1271.8</v>
      </c>
      <c r="C45">
        <f>'Picking Information'!I48</f>
        <v>1310.0999999999999</v>
      </c>
      <c r="D45">
        <f>'Picking Information'!J48</f>
        <v>1320.8</v>
      </c>
      <c r="E45">
        <f>'Picking Information'!K48</f>
        <v>978.4</v>
      </c>
      <c r="F45">
        <f t="shared" si="20"/>
        <v>1296.3</v>
      </c>
      <c r="J45">
        <f>'Picking Information'!O48</f>
        <v>2</v>
      </c>
      <c r="M45" s="365">
        <f t="shared" si="21"/>
        <v>870011581.64500093</v>
      </c>
      <c r="N45" s="366">
        <v>1.6074999999999999</v>
      </c>
      <c r="O45" s="367">
        <f t="shared" si="22"/>
        <v>33663.648227399048</v>
      </c>
      <c r="P45" s="367">
        <f t="shared" si="23"/>
        <v>21054.719781572894</v>
      </c>
      <c r="Q45" s="367">
        <f t="shared" si="24"/>
        <v>33095.458873745942</v>
      </c>
      <c r="R45" s="367">
        <f t="shared" si="25"/>
        <v>4475378.4368157638</v>
      </c>
      <c r="S45" s="367">
        <f t="shared" si="26"/>
        <v>583.19866839954773</v>
      </c>
      <c r="T45" s="352">
        <f t="shared" ref="T45:W64" si="47">1-(3/4)*(T$3/$S45)+((1/16)+0.1686*(1-($C45/2)/$S45)^2)*(T$3/$S45)^3</f>
        <v>0.97581231280954828</v>
      </c>
      <c r="U45" s="348">
        <f t="shared" si="47"/>
        <v>0.97196835460269426</v>
      </c>
      <c r="V45" s="348">
        <f t="shared" si="47"/>
        <v>0.97138986438021768</v>
      </c>
      <c r="W45" s="348">
        <f t="shared" si="47"/>
        <v>0.99237402217588755</v>
      </c>
      <c r="X45" s="372"/>
      <c r="Y45" s="348">
        <f t="shared" ref="Y45:AB64" si="48">1-(3/4)*(Y$3/$S45)+((1/16)+0.1686*(1-($C45/2)/$S45)^2)*(Y$3/$S45)^3</f>
        <v>0.98000375960353314</v>
      </c>
      <c r="Z45" s="348">
        <f t="shared" si="48"/>
        <v>0.97678942725411744</v>
      </c>
      <c r="AA45" s="348">
        <f t="shared" si="48"/>
        <v>0.97630086741321254</v>
      </c>
      <c r="AB45" s="350">
        <f t="shared" si="48"/>
        <v>0.99387862221986212</v>
      </c>
      <c r="AC45" s="372"/>
      <c r="AD45" s="348">
        <f t="shared" ref="AD45:AL64" si="49">1-(3/4)*(AD$3/$S45)+((1/16)+0.1686*(1-($C45/2)/$S45)^2)*(AD$3/$S45)^3</f>
        <v>0.97754799081627475</v>
      </c>
      <c r="AE45" s="348">
        <f t="shared" si="49"/>
        <v>0.97396099741363706</v>
      </c>
      <c r="AF45" s="348">
        <f t="shared" si="49"/>
        <v>0.97340818982181376</v>
      </c>
      <c r="AG45" s="350">
        <f t="shared" si="49"/>
        <v>0.99296557259885232</v>
      </c>
      <c r="AH45" s="372"/>
      <c r="AI45" s="348">
        <f t="shared" si="49"/>
        <v>0.98032520386504152</v>
      </c>
      <c r="AJ45" s="348">
        <f t="shared" si="49"/>
        <v>0.97716227901037223</v>
      </c>
      <c r="AK45" s="348">
        <f t="shared" si="49"/>
        <v>0.9766737152452758</v>
      </c>
      <c r="AL45" s="350">
        <f t="shared" si="49"/>
        <v>0.99386576233160628</v>
      </c>
      <c r="AN45" s="393">
        <f t="shared" si="3"/>
        <v>655.04999999999995</v>
      </c>
      <c r="AO45" s="509">
        <f t="shared" si="4"/>
        <v>1714421464.0082064</v>
      </c>
      <c r="AP45" s="373">
        <f t="shared" si="5"/>
        <v>648.53978514155233</v>
      </c>
      <c r="AQ45" s="384">
        <f t="shared" ref="AQ45:AT64" si="50">1-(1/2)*($AN45+$B45)*AQ$3/($AN45*$B45)+(0.2122)*(AQ$3^2/($AN45*$B45))+(0.0153)*(AQ$3^3/$AN45^3)</f>
        <v>0.97833777075406159</v>
      </c>
      <c r="AR45" s="385">
        <f t="shared" si="50"/>
        <v>0.97491113292374254</v>
      </c>
      <c r="AS45" s="385">
        <f t="shared" si="50"/>
        <v>0.97439581779354312</v>
      </c>
      <c r="AT45" s="387">
        <f t="shared" si="50"/>
        <v>0.99315125489013312</v>
      </c>
      <c r="AU45" s="373"/>
      <c r="AV45" s="384">
        <f t="shared" ref="AV45:AY64" si="51">1-(1/2)*($AN45+$B45)*AV$3/($AN45*$B45)+(0.2122)*(AV$3^2/($AN45*$B45))+(0.0153)*(AV$3^3/$AN45^3)</f>
        <v>0.98207908949418254</v>
      </c>
      <c r="AW45" s="385">
        <f t="shared" si="51"/>
        <v>0.97920949065463248</v>
      </c>
      <c r="AX45" s="385">
        <f t="shared" si="51"/>
        <v>0.97877359348911319</v>
      </c>
      <c r="AY45" s="387">
        <f t="shared" si="51"/>
        <v>0.99450110321296459</v>
      </c>
      <c r="AZ45" s="373"/>
      <c r="BA45" s="384">
        <f t="shared" ref="BA45:BD64" si="52">1-(1/2)*($AN45+$B45)*BA$3/($AN45*$B45)+(0.2122)*(BA$3^2/($AN45*$B45))+(0.0153)*(BA$3^3/$AN45^3)</f>
        <v>0.97988642581193752</v>
      </c>
      <c r="BB45" s="385">
        <f t="shared" si="52"/>
        <v>0.97668690772348388</v>
      </c>
      <c r="BC45" s="385">
        <f t="shared" si="52"/>
        <v>0.97619414910965363</v>
      </c>
      <c r="BD45" s="387">
        <f t="shared" si="52"/>
        <v>0.99368188101039367</v>
      </c>
      <c r="BE45" s="373"/>
      <c r="BF45" s="384">
        <f t="shared" ref="BF45:BI64" si="53">1-(1/2)*($AN45+$B45)*BF$3/($AN45*$B45)+(0.2122)*(BF$3^2/($AN45*$B45))+(0.0153)*(BF$3^3/$AN45^3)</f>
        <v>0.98236622632372095</v>
      </c>
      <c r="BG45" s="385">
        <f t="shared" si="53"/>
        <v>0.97954219908230922</v>
      </c>
      <c r="BH45" s="385">
        <f t="shared" si="53"/>
        <v>0.97910624512664823</v>
      </c>
      <c r="BI45" s="387">
        <f t="shared" si="53"/>
        <v>0.99448956308337266</v>
      </c>
      <c r="BK45" s="423">
        <f t="shared" si="27"/>
        <v>458.0266946616739</v>
      </c>
      <c r="BL45" s="419">
        <f t="shared" si="10"/>
        <v>4321415.9428055761</v>
      </c>
      <c r="BM45" s="419">
        <f t="shared" si="11"/>
        <v>659774620.18049979</v>
      </c>
      <c r="BN45" s="423">
        <f t="shared" ref="BN45:BQ64" si="54">1-(3/4)*(BN$3/$BK45)+(0.2095*($C45+$E45+$F45)-(0.096-0.013*($C45^2+$E45^2)/$F45^2)*($C45+$E45)*$J45)*(BN$3^2/$BM45)</f>
        <v>0.96941727600780658</v>
      </c>
      <c r="BO45" s="419">
        <f t="shared" si="54"/>
        <v>0.96459604688546174</v>
      </c>
      <c r="BP45" s="419">
        <f t="shared" si="54"/>
        <v>0.96387139710997161</v>
      </c>
      <c r="BQ45" s="424">
        <f t="shared" si="54"/>
        <v>0.99031152206955708</v>
      </c>
      <c r="BR45" s="419"/>
      <c r="BS45" s="423">
        <f t="shared" ref="BS45:BV64" si="55">1-(3/4)*(BS$3/$BK45)+(0.2095*($C45+$E45+$F45)-(0.096-0.013*($C45^2+$E45^2)/$F45^2)*($C45+$E45)*$J45)*(BS$3^2/$BM45)</f>
        <v>0.97468641403070755</v>
      </c>
      <c r="BT45" s="419">
        <f t="shared" si="55"/>
        <v>0.97064449397930186</v>
      </c>
      <c r="BU45" s="419">
        <f t="shared" si="55"/>
        <v>0.97003079607098208</v>
      </c>
      <c r="BV45" s="424">
        <f t="shared" si="55"/>
        <v>0.99221964718317712</v>
      </c>
      <c r="BW45" s="419"/>
      <c r="BX45" s="423">
        <f t="shared" ref="BX45:CA64" si="56">1-(3/4)*(BX$3/$BK45)+(0.2095*($C45+$E45+$F45)-(0.096-0.013*($C45^2+$E45^2)/$F45^2)*($C45+$E45)*$J45)*(BX$3^2/$BM45)</f>
        <v>0.97159769315820288</v>
      </c>
      <c r="BY45" s="419">
        <f t="shared" si="56"/>
        <v>0.96709397178140333</v>
      </c>
      <c r="BZ45" s="419">
        <f t="shared" si="56"/>
        <v>0.96640070249554666</v>
      </c>
      <c r="CA45" s="424">
        <f t="shared" si="56"/>
        <v>0.99106152398302161</v>
      </c>
      <c r="CB45" s="419"/>
      <c r="CC45" s="423">
        <f t="shared" ref="CC45:CF64" si="57">1-(3/4)*(CC$3/$BK45)+(0.2095*($C45+$E45+$F45)-(0.096-0.013*($C45^2+$E45^2)/$F45^2)*($C45+$E45)*$J45)*(CC$3^2/$BM45)</f>
        <v>0.97509102940335735</v>
      </c>
      <c r="CD45" s="419">
        <f t="shared" si="57"/>
        <v>0.97111296203437525</v>
      </c>
      <c r="CE45" s="419">
        <f t="shared" si="57"/>
        <v>0.97049912840212971</v>
      </c>
      <c r="CF45" s="424">
        <f t="shared" si="57"/>
        <v>0.99220333127815785</v>
      </c>
      <c r="CH45" s="449">
        <f t="shared" si="28"/>
        <v>480.76113344181834</v>
      </c>
      <c r="CI45" s="445">
        <f t="shared" si="29"/>
        <v>3329066.2480341271</v>
      </c>
      <c r="CJ45" s="445">
        <f t="shared" si="30"/>
        <v>533495220.90259618</v>
      </c>
      <c r="CK45" s="451">
        <f t="shared" si="31"/>
        <v>28611143.756246012</v>
      </c>
      <c r="CL45" s="446">
        <f t="shared" ref="CL45:CO64" si="58">1-(3/4)*(CL$3/$CH45)+((0.2093-0.0465*$J45)*($E45+$C45/SQRT(3))+(0.1062+0.2234*CL$3/(CL$3+6*($E45*SQRT(3)-$C45))*($F45-$J45*(($E45*SQRT(3)/2+$C45)/4))))*(CL$3^2/$CJ45)</f>
        <v>0.97079004205595865</v>
      </c>
      <c r="CM45" s="446">
        <f t="shared" si="58"/>
        <v>0.9661716520144521</v>
      </c>
      <c r="CN45" s="446">
        <f t="shared" si="58"/>
        <v>0.9654771660904069</v>
      </c>
      <c r="CO45" s="451">
        <f t="shared" si="58"/>
        <v>0.99076235796553902</v>
      </c>
      <c r="CP45" s="446"/>
      <c r="CQ45" s="449">
        <f t="shared" ref="CQ45:CT64" si="59">1-(3/4)*(CQ$3/$CH45)+((0.2093-0.0465*$J45)*($E45+$C45/SQRT(3))+(0.1062+0.2234*CQ$3/(CQ$3+6*($E45*SQRT(3)-$C45))*($F45-$J45*(($E45*SQRT(3)/2+$C45)/4))))*(CQ$3^2/$CJ45)</f>
        <v>0.97583323122811516</v>
      </c>
      <c r="CR45" s="445">
        <f t="shared" si="59"/>
        <v>0.97196503208076857</v>
      </c>
      <c r="CS45" s="445">
        <f t="shared" si="59"/>
        <v>0.97137748212052177</v>
      </c>
      <c r="CT45" s="451">
        <f t="shared" si="59"/>
        <v>0.99258285227901988</v>
      </c>
      <c r="CU45" s="446"/>
      <c r="CV45" s="449">
        <f t="shared" ref="CV45:CY64" si="60">1-(3/4)*(CV$3/$CH45)+((0.2093-0.0465*$J45)*($E45+$C45/SQRT(3))+(0.1062+0.2234*CV$3/(CV$3+6*($E45*SQRT(3)-$C45))*($F45-$J45*(($E45*SQRT(3)/2+$C45)/4))))*(CV$3^2/$CJ45)</f>
        <v>0.97287749844827254</v>
      </c>
      <c r="CW45" s="445">
        <f t="shared" si="60"/>
        <v>0.96856495089113404</v>
      </c>
      <c r="CX45" s="445">
        <f t="shared" si="60"/>
        <v>0.96790082006310951</v>
      </c>
      <c r="CY45" s="451">
        <f t="shared" si="60"/>
        <v>0.99147798408144949</v>
      </c>
      <c r="CZ45" s="446"/>
      <c r="DA45" s="449">
        <f t="shared" ref="DA45:DD64" si="61">1-(3/4)*(DA$3/$CH45)+((0.2093-0.0465*$J45)*($E45+$C45/SQRT(3))+(0.1062+0.2234*DA$3/(DA$3+6*($E45*SQRT(3)-$C45))*($F45-$J45*(($E45*SQRT(3)/2+$C45)/4))))*(DA$3^2/$CJ45)</f>
        <v>0.97622031258554975</v>
      </c>
      <c r="DB45" s="445">
        <f t="shared" si="61"/>
        <v>0.97241349939972666</v>
      </c>
      <c r="DC45" s="445">
        <f t="shared" si="61"/>
        <v>0.97182586558019723</v>
      </c>
      <c r="DD45" s="451">
        <f t="shared" si="61"/>
        <v>0.99256728810234851</v>
      </c>
    </row>
    <row r="46" spans="1:108">
      <c r="A46" t="str">
        <f>'Picking Information'!E49</f>
        <v>GMG_1_2</v>
      </c>
      <c r="B46">
        <f>'Picking Information'!H49</f>
        <v>2639.1</v>
      </c>
      <c r="C46">
        <f>'Picking Information'!I49</f>
        <v>1208.7</v>
      </c>
      <c r="D46">
        <f>'Picking Information'!J49</f>
        <v>2187.4</v>
      </c>
      <c r="E46">
        <f>'Picking Information'!K49</f>
        <v>1460.3</v>
      </c>
      <c r="F46">
        <f t="shared" si="20"/>
        <v>2413.25</v>
      </c>
      <c r="J46">
        <f>'Picking Information'!O49</f>
        <v>2</v>
      </c>
      <c r="M46" s="365">
        <f t="shared" si="21"/>
        <v>2230291064.8645177</v>
      </c>
      <c r="N46" s="366">
        <v>1.6074999999999999</v>
      </c>
      <c r="O46" s="367">
        <f t="shared" si="22"/>
        <v>29574.765261034903</v>
      </c>
      <c r="P46" s="367">
        <f t="shared" si="23"/>
        <v>40080.666422244256</v>
      </c>
      <c r="Q46" s="367">
        <f t="shared" si="24"/>
        <v>89872.640801920774</v>
      </c>
      <c r="R46" s="367">
        <f t="shared" si="25"/>
        <v>8781065.029800361</v>
      </c>
      <c r="S46" s="367">
        <f t="shared" si="26"/>
        <v>761.96602255952905</v>
      </c>
      <c r="T46" s="352">
        <f t="shared" si="47"/>
        <v>0.98148644368067306</v>
      </c>
      <c r="U46" s="348">
        <f t="shared" si="47"/>
        <v>0.97854398290900346</v>
      </c>
      <c r="V46" s="348">
        <f t="shared" si="47"/>
        <v>0.97810115297651223</v>
      </c>
      <c r="W46" s="348">
        <f t="shared" si="47"/>
        <v>0.99416315842242931</v>
      </c>
      <c r="X46" s="372"/>
      <c r="Y46" s="348">
        <f t="shared" si="48"/>
        <v>0.9846947919303064</v>
      </c>
      <c r="Z46" s="348">
        <f t="shared" si="48"/>
        <v>0.98223438647618111</v>
      </c>
      <c r="AA46" s="348">
        <f t="shared" si="48"/>
        <v>0.98186041382028955</v>
      </c>
      <c r="AB46" s="350">
        <f t="shared" si="48"/>
        <v>0.99531476871110625</v>
      </c>
      <c r="AC46" s="372"/>
      <c r="AD46" s="348">
        <f t="shared" si="49"/>
        <v>0.98281503309600204</v>
      </c>
      <c r="AE46" s="348">
        <f t="shared" si="49"/>
        <v>0.98006931742118431</v>
      </c>
      <c r="AF46" s="348">
        <f t="shared" si="49"/>
        <v>0.97964615534414412</v>
      </c>
      <c r="AG46" s="350">
        <f t="shared" si="49"/>
        <v>0.99461592744780614</v>
      </c>
      <c r="AH46" s="372"/>
      <c r="AI46" s="348">
        <f t="shared" si="49"/>
        <v>0.98494083777352281</v>
      </c>
      <c r="AJ46" s="348">
        <f t="shared" si="49"/>
        <v>0.98251978832170006</v>
      </c>
      <c r="AK46" s="348">
        <f t="shared" si="49"/>
        <v>0.98214581378039878</v>
      </c>
      <c r="AL46" s="350">
        <f t="shared" si="49"/>
        <v>0.99530492585986552</v>
      </c>
      <c r="AN46" s="393">
        <f t="shared" si="3"/>
        <v>604.35</v>
      </c>
      <c r="AO46" s="509">
        <f t="shared" si="4"/>
        <v>3028187568.805819</v>
      </c>
      <c r="AP46" s="373">
        <f t="shared" si="5"/>
        <v>737.61276649863578</v>
      </c>
      <c r="AQ46" s="384">
        <f t="shared" si="50"/>
        <v>0.98092164589816655</v>
      </c>
      <c r="AR46" s="385">
        <f t="shared" si="50"/>
        <v>0.97789784453371309</v>
      </c>
      <c r="AS46" s="385">
        <f t="shared" si="50"/>
        <v>0.97744297007149261</v>
      </c>
      <c r="AT46" s="387">
        <f t="shared" si="50"/>
        <v>0.99397510646623677</v>
      </c>
      <c r="AU46" s="373"/>
      <c r="AV46" s="384">
        <f t="shared" si="51"/>
        <v>0.98422128968103395</v>
      </c>
      <c r="AW46" s="385">
        <f t="shared" si="51"/>
        <v>0.98169062831783416</v>
      </c>
      <c r="AX46" s="385">
        <f t="shared" si="51"/>
        <v>0.98130611734279338</v>
      </c>
      <c r="AY46" s="387">
        <f t="shared" si="51"/>
        <v>0.99516308405144382</v>
      </c>
      <c r="AZ46" s="373"/>
      <c r="BA46" s="384">
        <f t="shared" si="52"/>
        <v>0.98228771048195473</v>
      </c>
      <c r="BB46" s="385">
        <f t="shared" si="52"/>
        <v>0.97946506060636818</v>
      </c>
      <c r="BC46" s="385">
        <f t="shared" si="52"/>
        <v>0.97903021836571336</v>
      </c>
      <c r="BD46" s="387">
        <f t="shared" si="52"/>
        <v>0.99444213075808463</v>
      </c>
      <c r="BE46" s="373"/>
      <c r="BF46" s="384">
        <f t="shared" si="53"/>
        <v>0.98447444961658337</v>
      </c>
      <c r="BG46" s="385">
        <f t="shared" si="53"/>
        <v>0.98198409748533555</v>
      </c>
      <c r="BH46" s="385">
        <f t="shared" si="53"/>
        <v>0.98159955635770069</v>
      </c>
      <c r="BI46" s="387">
        <f t="shared" si="53"/>
        <v>0.99515292884110806</v>
      </c>
      <c r="BK46" s="423">
        <f t="shared" si="27"/>
        <v>746.87175249836832</v>
      </c>
      <c r="BL46" s="419">
        <f t="shared" si="10"/>
        <v>10750724.119853554</v>
      </c>
      <c r="BM46" s="419">
        <f t="shared" si="11"/>
        <v>2676470721.3405008</v>
      </c>
      <c r="BN46" s="423">
        <f t="shared" si="54"/>
        <v>0.98118988438264065</v>
      </c>
      <c r="BO46" s="419">
        <f t="shared" si="54"/>
        <v>0.97821435893323816</v>
      </c>
      <c r="BP46" s="419">
        <f t="shared" si="54"/>
        <v>0.97776688156824954</v>
      </c>
      <c r="BQ46" s="424">
        <f t="shared" si="54"/>
        <v>0.99405298115188612</v>
      </c>
      <c r="BR46" s="419"/>
      <c r="BS46" s="423">
        <f t="shared" si="55"/>
        <v>0.98443863305657686</v>
      </c>
      <c r="BT46" s="419">
        <f t="shared" si="55"/>
        <v>0.98194683891752865</v>
      </c>
      <c r="BU46" s="419">
        <f t="shared" si="55"/>
        <v>0.98156832954338447</v>
      </c>
      <c r="BV46" s="424">
        <f t="shared" si="55"/>
        <v>0.99522510071524362</v>
      </c>
      <c r="BW46" s="419"/>
      <c r="BX46" s="423">
        <f t="shared" si="56"/>
        <v>0.98253465177312194</v>
      </c>
      <c r="BY46" s="419">
        <f t="shared" si="56"/>
        <v>0.97975635912835346</v>
      </c>
      <c r="BZ46" s="419">
        <f t="shared" si="56"/>
        <v>0.97932847134743717</v>
      </c>
      <c r="CA46" s="424">
        <f t="shared" si="56"/>
        <v>0.99451374186642538</v>
      </c>
      <c r="CB46" s="419"/>
      <c r="CC46" s="423">
        <f t="shared" si="57"/>
        <v>0.98468796533306058</v>
      </c>
      <c r="CD46" s="419">
        <f t="shared" si="57"/>
        <v>0.98223574453638285</v>
      </c>
      <c r="CE46" s="419">
        <f t="shared" si="57"/>
        <v>0.98185718615727524</v>
      </c>
      <c r="CF46" s="424">
        <f t="shared" si="57"/>
        <v>0.99521508002010894</v>
      </c>
      <c r="CH46" s="449">
        <f t="shared" si="28"/>
        <v>721.47535853234308</v>
      </c>
      <c r="CI46" s="445">
        <f t="shared" si="29"/>
        <v>8838862.1016171351</v>
      </c>
      <c r="CJ46" s="445">
        <f t="shared" si="30"/>
        <v>2125673734.5940537</v>
      </c>
      <c r="CK46" s="451">
        <f t="shared" si="31"/>
        <v>0</v>
      </c>
      <c r="CL46" s="446">
        <f t="shared" si="58"/>
        <v>0.98048821627589344</v>
      </c>
      <c r="CM46" s="446">
        <f t="shared" si="58"/>
        <v>0.97739440300516633</v>
      </c>
      <c r="CN46" s="446">
        <f t="shared" si="58"/>
        <v>0.9769289633045668</v>
      </c>
      <c r="CO46" s="451">
        <f t="shared" si="58"/>
        <v>0.99383970545663003</v>
      </c>
      <c r="CP46" s="446"/>
      <c r="CQ46" s="449">
        <f t="shared" si="59"/>
        <v>0.98386382858758514</v>
      </c>
      <c r="CR46" s="445">
        <f t="shared" si="59"/>
        <v>0.98127494285198436</v>
      </c>
      <c r="CS46" s="445">
        <f t="shared" si="59"/>
        <v>0.98088156238246649</v>
      </c>
      <c r="CT46" s="451">
        <f t="shared" si="59"/>
        <v>0.99505448419935338</v>
      </c>
      <c r="CU46" s="446"/>
      <c r="CV46" s="449">
        <f t="shared" si="60"/>
        <v>0.98188578587481978</v>
      </c>
      <c r="CW46" s="445">
        <f t="shared" si="60"/>
        <v>0.97899795348195762</v>
      </c>
      <c r="CX46" s="445">
        <f t="shared" si="60"/>
        <v>0.97855304018456701</v>
      </c>
      <c r="CY46" s="451">
        <f t="shared" si="60"/>
        <v>0.99431727211193632</v>
      </c>
      <c r="CZ46" s="446"/>
      <c r="DA46" s="449">
        <f t="shared" si="61"/>
        <v>0.98412279889555332</v>
      </c>
      <c r="DB46" s="445">
        <f t="shared" si="61"/>
        <v>0.98157517737861488</v>
      </c>
      <c r="DC46" s="445">
        <f t="shared" si="61"/>
        <v>0.98118177068816925</v>
      </c>
      <c r="DD46" s="451">
        <f t="shared" si="61"/>
        <v>0.99504410010199495</v>
      </c>
    </row>
    <row r="47" spans="1:108">
      <c r="A47" t="str">
        <f>'Picking Information'!E50</f>
        <v>GMG_1_3</v>
      </c>
      <c r="B47">
        <f>'Picking Information'!H50</f>
        <v>2075</v>
      </c>
      <c r="C47">
        <f>'Picking Information'!I50</f>
        <v>1348.4</v>
      </c>
      <c r="D47">
        <f>'Picking Information'!J50</f>
        <v>2204.5</v>
      </c>
      <c r="E47">
        <f>'Picking Information'!K50</f>
        <v>1214.0999999999999</v>
      </c>
      <c r="F47">
        <f t="shared" si="20"/>
        <v>2139.75</v>
      </c>
      <c r="J47">
        <f>'Picking Information'!O50</f>
        <v>2</v>
      </c>
      <c r="M47" s="365">
        <f t="shared" si="21"/>
        <v>1834150042.9487138</v>
      </c>
      <c r="N47" s="366">
        <v>1.6074999999999999</v>
      </c>
      <c r="O47" s="367">
        <f t="shared" si="22"/>
        <v>35259.643154706093</v>
      </c>
      <c r="P47" s="367">
        <f t="shared" si="23"/>
        <v>29787.449905715319</v>
      </c>
      <c r="Q47" s="367">
        <f t="shared" si="24"/>
        <v>74071.793578768964</v>
      </c>
      <c r="R47" s="367">
        <f t="shared" si="25"/>
        <v>7572552.5279481206</v>
      </c>
      <c r="S47" s="367">
        <f t="shared" si="26"/>
        <v>726.63083003230099</v>
      </c>
      <c r="T47" s="352">
        <f t="shared" si="47"/>
        <v>0.98058615111396452</v>
      </c>
      <c r="U47" s="348">
        <f t="shared" si="47"/>
        <v>0.97750060177893816</v>
      </c>
      <c r="V47" s="348">
        <f t="shared" si="47"/>
        <v>0.97703623751887081</v>
      </c>
      <c r="W47" s="348">
        <f t="shared" si="47"/>
        <v>0.9938793197515976</v>
      </c>
      <c r="X47" s="372"/>
      <c r="Y47" s="348">
        <f t="shared" si="48"/>
        <v>0.98395051767536823</v>
      </c>
      <c r="Z47" s="348">
        <f t="shared" si="48"/>
        <v>0.98137046551885876</v>
      </c>
      <c r="AA47" s="348">
        <f t="shared" si="48"/>
        <v>0.98097830699751865</v>
      </c>
      <c r="AB47" s="350">
        <f t="shared" si="48"/>
        <v>0.99508693148349647</v>
      </c>
      <c r="AC47" s="372"/>
      <c r="AD47" s="348">
        <f t="shared" si="49"/>
        <v>0.98197934832257894</v>
      </c>
      <c r="AE47" s="348">
        <f t="shared" si="49"/>
        <v>0.97910011160296184</v>
      </c>
      <c r="AF47" s="348">
        <f t="shared" si="49"/>
        <v>0.97865637162886787</v>
      </c>
      <c r="AG47" s="350">
        <f t="shared" si="49"/>
        <v>0.99435410639824873</v>
      </c>
      <c r="AH47" s="372"/>
      <c r="AI47" s="348">
        <f t="shared" si="49"/>
        <v>0.98420852844465467</v>
      </c>
      <c r="AJ47" s="348">
        <f t="shared" si="49"/>
        <v>0.98166974613136582</v>
      </c>
      <c r="AK47" s="348">
        <f t="shared" si="49"/>
        <v>0.98127758563356915</v>
      </c>
      <c r="AL47" s="350">
        <f t="shared" si="49"/>
        <v>0.99507660998607705</v>
      </c>
      <c r="AN47" s="393">
        <f t="shared" si="3"/>
        <v>674.2</v>
      </c>
      <c r="AO47" s="509">
        <f t="shared" si="4"/>
        <v>2963094279.9414377</v>
      </c>
      <c r="AP47" s="373">
        <f t="shared" si="5"/>
        <v>763.29386730685292</v>
      </c>
      <c r="AQ47" s="384">
        <f t="shared" si="50"/>
        <v>0.98157160372918062</v>
      </c>
      <c r="AR47" s="385">
        <f t="shared" si="50"/>
        <v>0.97865228188905995</v>
      </c>
      <c r="AS47" s="385">
        <f t="shared" si="50"/>
        <v>0.97821315873461856</v>
      </c>
      <c r="AT47" s="387">
        <f t="shared" si="50"/>
        <v>0.99417862388000988</v>
      </c>
      <c r="AU47" s="373"/>
      <c r="AV47" s="384">
        <f t="shared" si="51"/>
        <v>0.98475769094132415</v>
      </c>
      <c r="AW47" s="385">
        <f t="shared" si="51"/>
        <v>0.98231407935676507</v>
      </c>
      <c r="AX47" s="385">
        <f t="shared" si="51"/>
        <v>0.98194281924126436</v>
      </c>
      <c r="AY47" s="387">
        <f t="shared" si="51"/>
        <v>0.99532634445855217</v>
      </c>
      <c r="AZ47" s="373"/>
      <c r="BA47" s="384">
        <f t="shared" si="52"/>
        <v>0.98289059788580313</v>
      </c>
      <c r="BB47" s="385">
        <f t="shared" si="52"/>
        <v>0.98016529736957081</v>
      </c>
      <c r="BC47" s="385">
        <f t="shared" si="52"/>
        <v>0.97974548303200371</v>
      </c>
      <c r="BD47" s="387">
        <f t="shared" si="52"/>
        <v>0.99462981464599731</v>
      </c>
      <c r="BE47" s="373"/>
      <c r="BF47" s="384">
        <f t="shared" si="53"/>
        <v>0.98500215806067537</v>
      </c>
      <c r="BG47" s="385">
        <f t="shared" si="53"/>
        <v>0.98259743944318712</v>
      </c>
      <c r="BH47" s="385">
        <f t="shared" si="53"/>
        <v>0.98222614529929531</v>
      </c>
      <c r="BI47" s="387">
        <f t="shared" si="53"/>
        <v>0.99531653311247503</v>
      </c>
      <c r="BK47" s="423">
        <f t="shared" si="27"/>
        <v>697.84608004688141</v>
      </c>
      <c r="BL47" s="419">
        <f t="shared" si="10"/>
        <v>9030209.1630129237</v>
      </c>
      <c r="BM47" s="419">
        <f t="shared" si="11"/>
        <v>2100565355.4706664</v>
      </c>
      <c r="BN47" s="423">
        <f t="shared" si="54"/>
        <v>0.97987535408871052</v>
      </c>
      <c r="BO47" s="419">
        <f t="shared" si="54"/>
        <v>0.97669316909242487</v>
      </c>
      <c r="BP47" s="419">
        <f t="shared" si="54"/>
        <v>0.97621464363706556</v>
      </c>
      <c r="BQ47" s="424">
        <f t="shared" si="54"/>
        <v>0.99363587529615838</v>
      </c>
      <c r="BR47" s="419"/>
      <c r="BS47" s="423">
        <f t="shared" si="55"/>
        <v>0.9833501414348691</v>
      </c>
      <c r="BT47" s="419">
        <f t="shared" si="55"/>
        <v>0.98068493784211819</v>
      </c>
      <c r="BU47" s="419">
        <f t="shared" si="55"/>
        <v>0.98028010877327643</v>
      </c>
      <c r="BV47" s="424">
        <f t="shared" si="55"/>
        <v>0.99489009448408394</v>
      </c>
      <c r="BW47" s="419"/>
      <c r="BX47" s="423">
        <f t="shared" si="56"/>
        <v>0.9813136356419444</v>
      </c>
      <c r="BY47" s="419">
        <f t="shared" si="56"/>
        <v>0.97834222188483821</v>
      </c>
      <c r="BZ47" s="419">
        <f t="shared" si="56"/>
        <v>0.97788461868059506</v>
      </c>
      <c r="CA47" s="424">
        <f t="shared" si="56"/>
        <v>0.99412890299346524</v>
      </c>
      <c r="CB47" s="419"/>
      <c r="CC47" s="423">
        <f t="shared" si="57"/>
        <v>0.98361683886890094</v>
      </c>
      <c r="CD47" s="419">
        <f t="shared" si="57"/>
        <v>0.98099393638656951</v>
      </c>
      <c r="CE47" s="419">
        <f t="shared" si="57"/>
        <v>0.98058905055078027</v>
      </c>
      <c r="CF47" s="424">
        <f t="shared" si="57"/>
        <v>0.99487937167423068</v>
      </c>
      <c r="CH47" s="449">
        <f t="shared" si="28"/>
        <v>646.27654022925185</v>
      </c>
      <c r="CI47" s="445">
        <f t="shared" si="29"/>
        <v>7122444.744829081</v>
      </c>
      <c r="CJ47" s="445">
        <f t="shared" si="30"/>
        <v>1534356315.8873849</v>
      </c>
      <c r="CK47" s="451">
        <f t="shared" si="31"/>
        <v>7559566.8294586726</v>
      </c>
      <c r="CL47" s="446">
        <f t="shared" si="58"/>
        <v>0.97822477216705228</v>
      </c>
      <c r="CM47" s="446">
        <f t="shared" si="58"/>
        <v>0.97477335413609201</v>
      </c>
      <c r="CN47" s="446">
        <f t="shared" si="58"/>
        <v>0.97425414677222499</v>
      </c>
      <c r="CO47" s="451">
        <f t="shared" si="58"/>
        <v>0.99312359082234858</v>
      </c>
      <c r="CP47" s="446"/>
      <c r="CQ47" s="449">
        <f t="shared" si="59"/>
        <v>0.98199096973087807</v>
      </c>
      <c r="CR47" s="445">
        <f t="shared" si="59"/>
        <v>0.97910249133288973</v>
      </c>
      <c r="CS47" s="445">
        <f t="shared" si="59"/>
        <v>0.97866360969134991</v>
      </c>
      <c r="CT47" s="451">
        <f t="shared" si="59"/>
        <v>0.99447947579076357</v>
      </c>
      <c r="CU47" s="446"/>
      <c r="CV47" s="449">
        <f t="shared" si="60"/>
        <v>0.97978400023083545</v>
      </c>
      <c r="CW47" s="445">
        <f t="shared" si="60"/>
        <v>0.97656220944329641</v>
      </c>
      <c r="CX47" s="445">
        <f t="shared" si="60"/>
        <v>0.97606587268215372</v>
      </c>
      <c r="CY47" s="451">
        <f t="shared" si="60"/>
        <v>0.99365662429206392</v>
      </c>
      <c r="CZ47" s="446"/>
      <c r="DA47" s="449">
        <f t="shared" si="61"/>
        <v>0.98227992246275797</v>
      </c>
      <c r="DB47" s="445">
        <f t="shared" si="61"/>
        <v>0.97943745699778906</v>
      </c>
      <c r="DC47" s="445">
        <f t="shared" si="61"/>
        <v>0.97899854169441625</v>
      </c>
      <c r="DD47" s="451">
        <f t="shared" si="61"/>
        <v>0.99446788527214902</v>
      </c>
    </row>
    <row r="48" spans="1:108">
      <c r="A48" t="str">
        <f>'Picking Information'!E51</f>
        <v>GMK_1_2</v>
      </c>
      <c r="B48">
        <f>'Picking Information'!H51</f>
        <v>589.9</v>
      </c>
      <c r="C48">
        <f>'Picking Information'!I51</f>
        <v>531.1</v>
      </c>
      <c r="D48">
        <f>'Picking Information'!J51</f>
        <v>559.70000000000005</v>
      </c>
      <c r="E48">
        <f>'Picking Information'!K51</f>
        <v>482</v>
      </c>
      <c r="F48">
        <f t="shared" si="20"/>
        <v>574.79999999999995</v>
      </c>
      <c r="J48">
        <f>'Picking Information'!O51</f>
        <v>2</v>
      </c>
      <c r="M48" s="365">
        <f t="shared" si="21"/>
        <v>77043982.057912052</v>
      </c>
      <c r="N48" s="366">
        <v>1.6074999999999999</v>
      </c>
      <c r="O48" s="367">
        <f t="shared" si="22"/>
        <v>7885.2449055465831</v>
      </c>
      <c r="P48" s="367">
        <f t="shared" si="23"/>
        <v>6746.7154847310931</v>
      </c>
      <c r="Q48" s="367">
        <f t="shared" si="24"/>
        <v>8954.007891461888</v>
      </c>
      <c r="R48" s="367">
        <f t="shared" si="25"/>
        <v>879276.5026160382</v>
      </c>
      <c r="S48" s="367">
        <f t="shared" si="26"/>
        <v>262.86605576979315</v>
      </c>
      <c r="T48" s="352">
        <f t="shared" si="47"/>
        <v>0.94635488963908454</v>
      </c>
      <c r="U48" s="348">
        <f t="shared" si="47"/>
        <v>0.93783668098734685</v>
      </c>
      <c r="V48" s="348">
        <f t="shared" si="47"/>
        <v>0.93655501126296936</v>
      </c>
      <c r="W48" s="348">
        <f t="shared" si="47"/>
        <v>0.98308145447143613</v>
      </c>
      <c r="X48" s="372"/>
      <c r="Y48" s="348">
        <f t="shared" si="48"/>
        <v>0.95564623951053584</v>
      </c>
      <c r="Z48" s="348">
        <f t="shared" si="48"/>
        <v>0.94852062846296337</v>
      </c>
      <c r="AA48" s="348">
        <f t="shared" si="48"/>
        <v>0.94743773157129829</v>
      </c>
      <c r="AB48" s="350">
        <f t="shared" si="48"/>
        <v>0.98641930997487648</v>
      </c>
      <c r="AC48" s="372"/>
      <c r="AD48" s="348">
        <f t="shared" si="49"/>
        <v>0.9502020746247728</v>
      </c>
      <c r="AE48" s="348">
        <f t="shared" si="49"/>
        <v>0.94225200722358815</v>
      </c>
      <c r="AF48" s="348">
        <f t="shared" si="49"/>
        <v>0.94102700628519897</v>
      </c>
      <c r="AG48" s="350">
        <f t="shared" si="49"/>
        <v>0.98439375556333142</v>
      </c>
      <c r="AH48" s="372"/>
      <c r="AI48" s="348">
        <f t="shared" si="49"/>
        <v>0.95635891632776482</v>
      </c>
      <c r="AJ48" s="348">
        <f t="shared" si="49"/>
        <v>0.94934708604865958</v>
      </c>
      <c r="AK48" s="348">
        <f t="shared" si="49"/>
        <v>0.94826414797664382</v>
      </c>
      <c r="AL48" s="350">
        <f t="shared" si="49"/>
        <v>0.98639078067810282</v>
      </c>
      <c r="AN48" s="393">
        <f t="shared" si="3"/>
        <v>265.55</v>
      </c>
      <c r="AO48" s="509">
        <f t="shared" si="4"/>
        <v>130683537.01943013</v>
      </c>
      <c r="AP48" s="373">
        <f t="shared" si="5"/>
        <v>274.67638961949848</v>
      </c>
      <c r="AQ48" s="384">
        <f t="shared" si="50"/>
        <v>0.94912428846814567</v>
      </c>
      <c r="AR48" s="385">
        <f t="shared" si="50"/>
        <v>0.94112764733482812</v>
      </c>
      <c r="AS48" s="385">
        <f t="shared" si="50"/>
        <v>0.93992631594476073</v>
      </c>
      <c r="AT48" s="387">
        <f t="shared" si="50"/>
        <v>0.98385602461195842</v>
      </c>
      <c r="AU48" s="373"/>
      <c r="AV48" s="384">
        <f t="shared" si="51"/>
        <v>0.95787156983067556</v>
      </c>
      <c r="AW48" s="385">
        <f t="shared" si="51"/>
        <v>0.95116087681729555</v>
      </c>
      <c r="AX48" s="385">
        <f t="shared" si="51"/>
        <v>0.95014238051086974</v>
      </c>
      <c r="AY48" s="387">
        <f t="shared" si="51"/>
        <v>0.98703366805419257</v>
      </c>
      <c r="AZ48" s="373"/>
      <c r="BA48" s="384">
        <f t="shared" si="52"/>
        <v>0.9527430268228676</v>
      </c>
      <c r="BB48" s="385">
        <f t="shared" si="52"/>
        <v>0.94526992878419969</v>
      </c>
      <c r="BC48" s="385">
        <f t="shared" si="52"/>
        <v>0.94412010266323576</v>
      </c>
      <c r="BD48" s="387">
        <f t="shared" si="52"/>
        <v>0.98510490777786719</v>
      </c>
      <c r="BE48" s="373"/>
      <c r="BF48" s="384">
        <f t="shared" si="53"/>
        <v>0.95854359790855825</v>
      </c>
      <c r="BG48" s="385">
        <f t="shared" si="53"/>
        <v>0.95193842212973623</v>
      </c>
      <c r="BH48" s="385">
        <f t="shared" si="53"/>
        <v>0.95091961748725473</v>
      </c>
      <c r="BI48" s="387">
        <f t="shared" si="53"/>
        <v>0.98700649284829711</v>
      </c>
      <c r="BK48" s="423">
        <f t="shared" si="27"/>
        <v>210.41133051491786</v>
      </c>
      <c r="BL48" s="419">
        <f t="shared" si="10"/>
        <v>862337.77534920233</v>
      </c>
      <c r="BM48" s="419">
        <f t="shared" si="11"/>
        <v>60481879.554833338</v>
      </c>
      <c r="BN48" s="423">
        <f t="shared" si="54"/>
        <v>0.93400082942067841</v>
      </c>
      <c r="BO48" s="419">
        <f t="shared" si="54"/>
        <v>0.92370281535763421</v>
      </c>
      <c r="BP48" s="419">
        <f t="shared" si="54"/>
        <v>0.92215753250702404</v>
      </c>
      <c r="BQ48" s="424">
        <f t="shared" si="54"/>
        <v>0.97896699578985247</v>
      </c>
      <c r="BR48" s="419"/>
      <c r="BS48" s="423">
        <f t="shared" si="55"/>
        <v>0.94528911932472437</v>
      </c>
      <c r="BT48" s="419">
        <f t="shared" si="55"/>
        <v>0.93662682710660616</v>
      </c>
      <c r="BU48" s="419">
        <f t="shared" si="55"/>
        <v>0.93531340052186551</v>
      </c>
      <c r="BV48" s="424">
        <f t="shared" si="55"/>
        <v>0.98310034944823332</v>
      </c>
      <c r="BW48" s="419"/>
      <c r="BX48" s="423">
        <f t="shared" si="56"/>
        <v>0.93866778996614686</v>
      </c>
      <c r="BY48" s="419">
        <f t="shared" si="56"/>
        <v>0.92903463910959094</v>
      </c>
      <c r="BZ48" s="419">
        <f t="shared" si="56"/>
        <v>0.92755406140836671</v>
      </c>
      <c r="CA48" s="424">
        <f t="shared" si="56"/>
        <v>0.98059110755122914</v>
      </c>
      <c r="CB48" s="419"/>
      <c r="CC48" s="423">
        <f t="shared" si="57"/>
        <v>0.94615738505949687</v>
      </c>
      <c r="CD48" s="419">
        <f t="shared" si="57"/>
        <v>0.93762975452949837</v>
      </c>
      <c r="CE48" s="419">
        <f t="shared" si="57"/>
        <v>0.9363156750757301</v>
      </c>
      <c r="CF48" s="424">
        <f t="shared" si="57"/>
        <v>0.98306498727765956</v>
      </c>
      <c r="CH48" s="449">
        <f t="shared" si="28"/>
        <v>208.5038592137484</v>
      </c>
      <c r="CI48" s="445">
        <f t="shared" si="29"/>
        <v>687173.71175397851</v>
      </c>
      <c r="CJ48" s="445">
        <f t="shared" si="30"/>
        <v>47759456.950313486</v>
      </c>
      <c r="CK48" s="451">
        <f t="shared" si="31"/>
        <v>424045.95353446581</v>
      </c>
      <c r="CL48" s="446">
        <f t="shared" si="58"/>
        <v>0.93302134049260177</v>
      </c>
      <c r="CM48" s="446">
        <f t="shared" si="58"/>
        <v>0.92250053956658684</v>
      </c>
      <c r="CN48" s="446">
        <f t="shared" si="58"/>
        <v>0.92092014221329244</v>
      </c>
      <c r="CO48" s="451">
        <f t="shared" si="58"/>
        <v>0.97873712242905619</v>
      </c>
      <c r="CP48" s="446"/>
      <c r="CQ48" s="449">
        <f t="shared" si="59"/>
        <v>0.94453164324041838</v>
      </c>
      <c r="CR48" s="445">
        <f t="shared" si="59"/>
        <v>0.93570104574094581</v>
      </c>
      <c r="CS48" s="445">
        <f t="shared" si="59"/>
        <v>0.93436091346924388</v>
      </c>
      <c r="CT48" s="451">
        <f t="shared" si="59"/>
        <v>0.98292160478807511</v>
      </c>
      <c r="CU48" s="446"/>
      <c r="CV48" s="449">
        <f t="shared" si="60"/>
        <v>0.93778288556040423</v>
      </c>
      <c r="CW48" s="445">
        <f t="shared" si="60"/>
        <v>0.9279501408637042</v>
      </c>
      <c r="CX48" s="445">
        <f t="shared" si="60"/>
        <v>0.92643738242717155</v>
      </c>
      <c r="CY48" s="451">
        <f t="shared" si="60"/>
        <v>0.98038167424134925</v>
      </c>
      <c r="CZ48" s="446"/>
      <c r="DA48" s="449">
        <f t="shared" si="61"/>
        <v>0.94541603332310675</v>
      </c>
      <c r="DB48" s="445">
        <f t="shared" si="61"/>
        <v>0.93672415449823088</v>
      </c>
      <c r="DC48" s="445">
        <f t="shared" si="61"/>
        <v>0.9353835954510098</v>
      </c>
      <c r="DD48" s="451">
        <f t="shared" si="61"/>
        <v>0.98288581763301908</v>
      </c>
    </row>
    <row r="49" spans="1:108">
      <c r="A49" t="str">
        <f>'Picking Information'!E52</f>
        <v>SC2_1_3</v>
      </c>
      <c r="B49">
        <f>'Picking Information'!H52</f>
        <v>715.8</v>
      </c>
      <c r="C49">
        <f>'Picking Information'!I52</f>
        <v>420.2</v>
      </c>
      <c r="D49">
        <f>'Picking Information'!J52</f>
        <v>779.1</v>
      </c>
      <c r="E49">
        <f>'Picking Information'!K52</f>
        <v>468.9</v>
      </c>
      <c r="F49">
        <f t="shared" si="20"/>
        <v>747.45</v>
      </c>
      <c r="J49">
        <f>'Picking Information'!O52</f>
        <v>0</v>
      </c>
      <c r="M49" s="365">
        <f t="shared" si="21"/>
        <v>77111126.794622049</v>
      </c>
      <c r="N49" s="366">
        <v>1.6074999999999999</v>
      </c>
      <c r="O49" s="367">
        <f t="shared" si="22"/>
        <v>5411.2784138136012</v>
      </c>
      <c r="P49" s="367">
        <f t="shared" si="23"/>
        <v>6454.3982101213951</v>
      </c>
      <c r="Q49" s="367">
        <f t="shared" si="24"/>
        <v>13657.700411807324</v>
      </c>
      <c r="R49" s="367">
        <f t="shared" si="25"/>
        <v>916713.34911027423</v>
      </c>
      <c r="S49" s="367">
        <f t="shared" si="26"/>
        <v>252.35083639655642</v>
      </c>
      <c r="T49" s="352">
        <f t="shared" si="47"/>
        <v>0.94412352897584795</v>
      </c>
      <c r="U49" s="348">
        <f t="shared" si="47"/>
        <v>0.93525259034922525</v>
      </c>
      <c r="V49" s="348">
        <f t="shared" si="47"/>
        <v>0.93391790632252669</v>
      </c>
      <c r="W49" s="348">
        <f t="shared" si="47"/>
        <v>0.98237659947469258</v>
      </c>
      <c r="X49" s="372"/>
      <c r="Y49" s="348">
        <f t="shared" si="48"/>
        <v>0.95380030910752844</v>
      </c>
      <c r="Z49" s="348">
        <f t="shared" si="48"/>
        <v>0.94637904887389801</v>
      </c>
      <c r="AA49" s="348">
        <f t="shared" si="48"/>
        <v>0.94525125552548073</v>
      </c>
      <c r="AB49" s="350">
        <f t="shared" si="48"/>
        <v>0.98585348003427709</v>
      </c>
      <c r="AC49" s="372"/>
      <c r="AD49" s="348">
        <f t="shared" si="49"/>
        <v>0.94813022558078741</v>
      </c>
      <c r="AE49" s="348">
        <f t="shared" si="49"/>
        <v>0.93985066919834548</v>
      </c>
      <c r="AF49" s="348">
        <f t="shared" si="49"/>
        <v>0.9385749467481399</v>
      </c>
      <c r="AG49" s="350">
        <f t="shared" si="49"/>
        <v>0.9837435560770903</v>
      </c>
      <c r="AH49" s="372"/>
      <c r="AI49" s="348">
        <f t="shared" si="49"/>
        <v>0.95454257577007728</v>
      </c>
      <c r="AJ49" s="348">
        <f t="shared" si="49"/>
        <v>0.94723977735905618</v>
      </c>
      <c r="AK49" s="348">
        <f t="shared" si="49"/>
        <v>0.94611193395924065</v>
      </c>
      <c r="AL49" s="350">
        <f t="shared" si="49"/>
        <v>0.98582376235619118</v>
      </c>
      <c r="AN49" s="393">
        <f t="shared" si="3"/>
        <v>210.1</v>
      </c>
      <c r="AO49" s="509">
        <f t="shared" si="4"/>
        <v>99264434.217905864</v>
      </c>
      <c r="AP49" s="373">
        <f t="shared" si="5"/>
        <v>243.63794146236094</v>
      </c>
      <c r="AQ49" s="384">
        <f t="shared" si="50"/>
        <v>0.94260667173734447</v>
      </c>
      <c r="AR49" s="385">
        <f t="shared" si="50"/>
        <v>0.93357988184252672</v>
      </c>
      <c r="AS49" s="385">
        <f t="shared" si="50"/>
        <v>0.93222367963039277</v>
      </c>
      <c r="AT49" s="387">
        <f t="shared" si="50"/>
        <v>0.98179541579974028</v>
      </c>
      <c r="AU49" s="373"/>
      <c r="AV49" s="384">
        <f t="shared" si="51"/>
        <v>0.95247922670443885</v>
      </c>
      <c r="AW49" s="385">
        <f t="shared" si="51"/>
        <v>0.94490540378649834</v>
      </c>
      <c r="AX49" s="385">
        <f t="shared" si="51"/>
        <v>0.94375582084197895</v>
      </c>
      <c r="AY49" s="387">
        <f t="shared" si="51"/>
        <v>0.98537925766273748</v>
      </c>
      <c r="AZ49" s="373"/>
      <c r="BA49" s="384">
        <f t="shared" si="52"/>
        <v>0.94669114101221452</v>
      </c>
      <c r="BB49" s="385">
        <f t="shared" si="52"/>
        <v>0.93825594796487799</v>
      </c>
      <c r="BC49" s="385">
        <f t="shared" si="52"/>
        <v>0.93695798733980673</v>
      </c>
      <c r="BD49" s="387">
        <f t="shared" si="52"/>
        <v>0.98320397810300919</v>
      </c>
      <c r="BE49" s="373"/>
      <c r="BF49" s="384">
        <f t="shared" si="53"/>
        <v>0.95323763452202814</v>
      </c>
      <c r="BG49" s="385">
        <f t="shared" si="53"/>
        <v>0.94578300863019737</v>
      </c>
      <c r="BH49" s="385">
        <f t="shared" si="53"/>
        <v>0.9446330949627636</v>
      </c>
      <c r="BI49" s="387">
        <f t="shared" si="53"/>
        <v>0.98534860987222372</v>
      </c>
      <c r="BK49" s="423">
        <f t="shared" si="27"/>
        <v>256.39482225803397</v>
      </c>
      <c r="BL49" s="419">
        <f t="shared" si="10"/>
        <v>1723179.15</v>
      </c>
      <c r="BM49" s="419">
        <f t="shared" si="11"/>
        <v>147271403.961</v>
      </c>
      <c r="BN49" s="423">
        <f t="shared" si="54"/>
        <v>0.94580114447213093</v>
      </c>
      <c r="BO49" s="419">
        <f t="shared" si="54"/>
        <v>0.93733755059240942</v>
      </c>
      <c r="BP49" s="419">
        <f t="shared" si="54"/>
        <v>0.93606736940311364</v>
      </c>
      <c r="BQ49" s="424">
        <f t="shared" si="54"/>
        <v>0.98273557200203709</v>
      </c>
      <c r="BR49" s="419"/>
      <c r="BS49" s="423">
        <f t="shared" si="55"/>
        <v>0.95507644367110833</v>
      </c>
      <c r="BT49" s="419">
        <f t="shared" si="55"/>
        <v>0.94795906084146153</v>
      </c>
      <c r="BU49" s="419">
        <f t="shared" si="55"/>
        <v>0.94687976648438288</v>
      </c>
      <c r="BV49" s="424">
        <f t="shared" si="55"/>
        <v>0.98612891021817239</v>
      </c>
      <c r="BW49" s="419"/>
      <c r="BX49" s="423">
        <f t="shared" si="56"/>
        <v>0.94963613969415694</v>
      </c>
      <c r="BY49" s="419">
        <f t="shared" si="56"/>
        <v>0.94171983613111088</v>
      </c>
      <c r="BZ49" s="419">
        <f t="shared" si="56"/>
        <v>0.94050298410871702</v>
      </c>
      <c r="CA49" s="424">
        <f t="shared" si="56"/>
        <v>0.98406894463026362</v>
      </c>
      <c r="CB49" s="419"/>
      <c r="CC49" s="423">
        <f t="shared" si="57"/>
        <v>0.95578978249793867</v>
      </c>
      <c r="CD49" s="419">
        <f t="shared" si="57"/>
        <v>0.94878318519360838</v>
      </c>
      <c r="CE49" s="419">
        <f t="shared" si="57"/>
        <v>0.94770337773126712</v>
      </c>
      <c r="CF49" s="424">
        <f t="shared" si="57"/>
        <v>0.98609988032189599</v>
      </c>
      <c r="CH49" s="449">
        <f t="shared" si="28"/>
        <v>241.57884347295771</v>
      </c>
      <c r="CI49" s="445">
        <f t="shared" si="29"/>
        <v>1355747.1660720578</v>
      </c>
      <c r="CJ49" s="445">
        <f t="shared" si="30"/>
        <v>109173277.47380923</v>
      </c>
      <c r="CK49" s="451">
        <f t="shared" si="31"/>
        <v>812.78740308717352</v>
      </c>
      <c r="CL49" s="446">
        <f t="shared" si="58"/>
        <v>0.94209017608103784</v>
      </c>
      <c r="CM49" s="446">
        <f t="shared" si="58"/>
        <v>0.93297562041615334</v>
      </c>
      <c r="CN49" s="446">
        <f t="shared" si="58"/>
        <v>0.93160603977026912</v>
      </c>
      <c r="CO49" s="451">
        <f t="shared" si="58"/>
        <v>0.98163799742810343</v>
      </c>
      <c r="CP49" s="446"/>
      <c r="CQ49" s="449">
        <f t="shared" si="59"/>
        <v>0.952056329989033</v>
      </c>
      <c r="CR49" s="445">
        <f t="shared" si="59"/>
        <v>0.94441091657603515</v>
      </c>
      <c r="CS49" s="445">
        <f t="shared" si="59"/>
        <v>0.94325034410757114</v>
      </c>
      <c r="CT49" s="451">
        <f t="shared" si="59"/>
        <v>0.98525321394082832</v>
      </c>
      <c r="CU49" s="446"/>
      <c r="CV49" s="449">
        <f t="shared" si="60"/>
        <v>0.94621365901462517</v>
      </c>
      <c r="CW49" s="445">
        <f t="shared" si="60"/>
        <v>0.93769742373350695</v>
      </c>
      <c r="CX49" s="445">
        <f t="shared" si="60"/>
        <v>0.93638682740629475</v>
      </c>
      <c r="CY49" s="451">
        <f t="shared" si="60"/>
        <v>0.9830589153717243</v>
      </c>
      <c r="CZ49" s="446"/>
      <c r="DA49" s="449">
        <f t="shared" si="61"/>
        <v>0.95282183134590848</v>
      </c>
      <c r="DB49" s="445">
        <f t="shared" si="61"/>
        <v>0.94529688859114902</v>
      </c>
      <c r="DC49" s="445">
        <f t="shared" si="61"/>
        <v>0.94413600760929894</v>
      </c>
      <c r="DD49" s="451">
        <f t="shared" si="61"/>
        <v>0.98522229870404132</v>
      </c>
    </row>
    <row r="50" spans="1:108">
      <c r="A50" t="str">
        <f>'Picking Information'!E53</f>
        <v>UG85-1_bp_z01</v>
      </c>
      <c r="B50">
        <f>'Picking Information'!H53</f>
        <v>128.69999999999999</v>
      </c>
      <c r="C50">
        <f>'Picking Information'!I53</f>
        <v>64.5</v>
      </c>
      <c r="D50">
        <f>'Picking Information'!J53</f>
        <v>129.19999999999999</v>
      </c>
      <c r="E50">
        <f>'Picking Information'!K53</f>
        <v>47.5</v>
      </c>
      <c r="F50">
        <f t="shared" si="20"/>
        <v>128.94999999999999</v>
      </c>
      <c r="J50">
        <f>'Picking Information'!O53</f>
        <v>2</v>
      </c>
      <c r="M50" s="365">
        <f t="shared" si="21"/>
        <v>206858.46279993118</v>
      </c>
      <c r="N50" s="366">
        <v>1.6074999999999999</v>
      </c>
      <c r="O50" s="367">
        <f t="shared" si="22"/>
        <v>266.04893406450566</v>
      </c>
      <c r="P50" s="367">
        <f t="shared" si="23"/>
        <v>162.69689303280177</v>
      </c>
      <c r="Q50" s="367">
        <f t="shared" si="24"/>
        <v>810.20812934251342</v>
      </c>
      <c r="R50" s="367">
        <f t="shared" si="25"/>
        <v>19097.126241357702</v>
      </c>
      <c r="S50" s="367">
        <f t="shared" si="26"/>
        <v>32.495747294995837</v>
      </c>
      <c r="T50" s="352">
        <f t="shared" si="47"/>
        <v>0.57798993129706144</v>
      </c>
      <c r="U50" s="348">
        <f t="shared" si="47"/>
        <v>0.51573006426309775</v>
      </c>
      <c r="V50" s="348">
        <f t="shared" si="47"/>
        <v>0.50653711098373277</v>
      </c>
      <c r="W50" s="348">
        <f t="shared" si="47"/>
        <v>0.86351580410255091</v>
      </c>
      <c r="X50" s="372"/>
      <c r="Y50" s="348">
        <f t="shared" si="48"/>
        <v>0.6479563799701421</v>
      </c>
      <c r="Z50" s="348">
        <f t="shared" si="48"/>
        <v>0.59411972879503672</v>
      </c>
      <c r="AA50" s="348">
        <f t="shared" si="48"/>
        <v>0.58604028613496262</v>
      </c>
      <c r="AB50" s="350">
        <f t="shared" si="48"/>
        <v>0.89033593703246694</v>
      </c>
      <c r="AC50" s="372"/>
      <c r="AD50" s="348">
        <f t="shared" si="49"/>
        <v>0.60672036101583116</v>
      </c>
      <c r="AE50" s="348">
        <f t="shared" si="49"/>
        <v>0.54775779269023361</v>
      </c>
      <c r="AF50" s="348">
        <f t="shared" si="49"/>
        <v>0.53881764717202718</v>
      </c>
      <c r="AG50" s="350">
        <f t="shared" si="49"/>
        <v>0.87405085728871412</v>
      </c>
      <c r="AH50" s="372"/>
      <c r="AI50" s="348">
        <f t="shared" si="49"/>
        <v>0.65340128703465172</v>
      </c>
      <c r="AJ50" s="348">
        <f t="shared" si="49"/>
        <v>0.60030481741950981</v>
      </c>
      <c r="AK50" s="348">
        <f t="shared" si="49"/>
        <v>0.59220357965973502</v>
      </c>
      <c r="AL50" s="350">
        <f t="shared" si="49"/>
        <v>0.89010637843778584</v>
      </c>
      <c r="AN50" s="393">
        <f t="shared" si="3"/>
        <v>32.25</v>
      </c>
      <c r="AO50" s="509">
        <f t="shared" si="4"/>
        <v>420521.16368359391</v>
      </c>
      <c r="AP50" s="373">
        <f t="shared" si="5"/>
        <v>38.681966449207827</v>
      </c>
      <c r="AQ50" s="384">
        <f t="shared" si="50"/>
        <v>0.6564199446003659</v>
      </c>
      <c r="AR50" s="385">
        <f t="shared" si="50"/>
        <v>0.60634503737420675</v>
      </c>
      <c r="AS50" s="385">
        <f t="shared" si="50"/>
        <v>0.59893220845384043</v>
      </c>
      <c r="AT50" s="387">
        <f t="shared" si="50"/>
        <v>0.88691688247662648</v>
      </c>
      <c r="AU50" s="373"/>
      <c r="AV50" s="384">
        <f t="shared" si="51"/>
        <v>0.71258029486606067</v>
      </c>
      <c r="AW50" s="385">
        <f t="shared" si="51"/>
        <v>0.66936998085100885</v>
      </c>
      <c r="AX50" s="385">
        <f t="shared" si="51"/>
        <v>0.66288393841150584</v>
      </c>
      <c r="AY50" s="387">
        <f t="shared" si="51"/>
        <v>0.90891650705650107</v>
      </c>
      <c r="AZ50" s="373"/>
      <c r="BA50" s="384">
        <f t="shared" si="52"/>
        <v>0.67948375537028582</v>
      </c>
      <c r="BB50" s="385">
        <f t="shared" si="52"/>
        <v>0.63212752689849794</v>
      </c>
      <c r="BC50" s="385">
        <f t="shared" si="52"/>
        <v>0.62493656280320309</v>
      </c>
      <c r="BD50" s="387">
        <f t="shared" si="52"/>
        <v>0.89554720249025521</v>
      </c>
      <c r="BE50" s="373"/>
      <c r="BF50" s="384">
        <f t="shared" si="53"/>
        <v>0.71695181001396635</v>
      </c>
      <c r="BG50" s="385">
        <f t="shared" si="53"/>
        <v>0.67433459624694869</v>
      </c>
      <c r="BH50" s="385">
        <f t="shared" si="53"/>
        <v>0.66783182825952192</v>
      </c>
      <c r="BI50" s="387">
        <f t="shared" si="53"/>
        <v>0.90872780121890862</v>
      </c>
      <c r="BK50" s="423">
        <f t="shared" si="27"/>
        <v>33.301540826159126</v>
      </c>
      <c r="BL50" s="419">
        <f t="shared" si="10"/>
        <v>25006.393603441145</v>
      </c>
      <c r="BM50" s="419">
        <f t="shared" si="11"/>
        <v>277583.81249999994</v>
      </c>
      <c r="BN50" s="423">
        <f t="shared" si="54"/>
        <v>0.61473561923204489</v>
      </c>
      <c r="BO50" s="419">
        <f t="shared" si="54"/>
        <v>0.56056251882805541</v>
      </c>
      <c r="BP50" s="419">
        <f t="shared" si="54"/>
        <v>0.55257722795732134</v>
      </c>
      <c r="BQ50" s="424">
        <f t="shared" si="54"/>
        <v>0.87026058956080132</v>
      </c>
      <c r="BR50" s="419"/>
      <c r="BS50" s="423">
        <f t="shared" si="55"/>
        <v>0.67600988845786425</v>
      </c>
      <c r="BT50" s="419">
        <f t="shared" si="55"/>
        <v>0.62881439911771919</v>
      </c>
      <c r="BU50" s="419">
        <f t="shared" si="55"/>
        <v>0.62175935172518604</v>
      </c>
      <c r="BV50" s="424">
        <f t="shared" si="55"/>
        <v>0.89525454146578487</v>
      </c>
      <c r="BW50" s="419"/>
      <c r="BX50" s="423">
        <f t="shared" si="56"/>
        <v>0.63983034360433177</v>
      </c>
      <c r="BY50" s="419">
        <f t="shared" si="56"/>
        <v>0.58840354599046729</v>
      </c>
      <c r="BZ50" s="419">
        <f t="shared" si="56"/>
        <v>0.58062768578307977</v>
      </c>
      <c r="CA50" s="424">
        <f t="shared" si="56"/>
        <v>0.88005185791167806</v>
      </c>
      <c r="CB50" s="419"/>
      <c r="CC50" s="423">
        <f t="shared" si="57"/>
        <v>0.68080398376768159</v>
      </c>
      <c r="CD50" s="419">
        <f t="shared" si="57"/>
        <v>0.63421958239426379</v>
      </c>
      <c r="CE50" s="419">
        <f t="shared" si="57"/>
        <v>0.62714063678903698</v>
      </c>
      <c r="CF50" s="424">
        <f t="shared" si="57"/>
        <v>0.89503966014456127</v>
      </c>
      <c r="CH50" s="449">
        <f t="shared" si="28"/>
        <v>29.07664971611802</v>
      </c>
      <c r="CI50" s="445">
        <f t="shared" si="29"/>
        <v>19041.505805696219</v>
      </c>
      <c r="CJ50" s="445">
        <f t="shared" si="30"/>
        <v>184554.39812655217</v>
      </c>
      <c r="CK50" s="451">
        <f t="shared" si="31"/>
        <v>3681.6240998634808</v>
      </c>
      <c r="CL50" s="446">
        <f t="shared" si="58"/>
        <v>0.53880338164555996</v>
      </c>
      <c r="CM50" s="446">
        <f t="shared" si="58"/>
        <v>0.47077813074630803</v>
      </c>
      <c r="CN50" s="446">
        <f t="shared" si="58"/>
        <v>0.46068312636704267</v>
      </c>
      <c r="CO50" s="451">
        <f t="shared" si="58"/>
        <v>0.84911096598474434</v>
      </c>
      <c r="CP50" s="446"/>
      <c r="CQ50" s="449">
        <f t="shared" si="59"/>
        <v>0.61479225521548442</v>
      </c>
      <c r="CR50" s="445">
        <f t="shared" si="59"/>
        <v>0.55635202355431035</v>
      </c>
      <c r="CS50" s="445">
        <f t="shared" si="59"/>
        <v>0.5475648499431659</v>
      </c>
      <c r="CT50" s="451">
        <f t="shared" si="59"/>
        <v>0.87853324011647238</v>
      </c>
      <c r="CU50" s="446"/>
      <c r="CV50" s="449">
        <f t="shared" si="60"/>
        <v>0.57004585002875585</v>
      </c>
      <c r="CW50" s="445">
        <f t="shared" si="60"/>
        <v>0.50583789426039094</v>
      </c>
      <c r="CX50" s="445">
        <f t="shared" si="60"/>
        <v>0.49606719835244817</v>
      </c>
      <c r="CY50" s="451">
        <f t="shared" si="60"/>
        <v>0.86065693362991857</v>
      </c>
      <c r="CZ50" s="446"/>
      <c r="DA50" s="449">
        <f t="shared" si="61"/>
        <v>0.6206953880590228</v>
      </c>
      <c r="DB50" s="445">
        <f t="shared" si="61"/>
        <v>0.56307522490257877</v>
      </c>
      <c r="DC50" s="445">
        <f t="shared" si="61"/>
        <v>0.554268535771822</v>
      </c>
      <c r="DD50" s="451">
        <f t="shared" si="61"/>
        <v>0.87828100047793001</v>
      </c>
    </row>
    <row r="51" spans="1:108">
      <c r="A51" t="str">
        <f>'Picking Information'!E54</f>
        <v>UG85-1_bp_z02</v>
      </c>
      <c r="B51">
        <f>'Picking Information'!H54</f>
        <v>116.2</v>
      </c>
      <c r="C51">
        <f>'Picking Information'!I54</f>
        <v>79.900000000000006</v>
      </c>
      <c r="D51">
        <f>'Picking Information'!J54</f>
        <v>115.5</v>
      </c>
      <c r="E51">
        <f>'Picking Information'!K54</f>
        <v>78.400000000000006</v>
      </c>
      <c r="F51">
        <f t="shared" si="20"/>
        <v>115.85</v>
      </c>
      <c r="J51">
        <f>'Picking Information'!O54</f>
        <v>2</v>
      </c>
      <c r="M51" s="365">
        <f t="shared" si="21"/>
        <v>379977.16873769066</v>
      </c>
      <c r="N51" s="366">
        <v>1.6074999999999999</v>
      </c>
      <c r="O51" s="367">
        <f t="shared" si="22"/>
        <v>375.35156392239281</v>
      </c>
      <c r="P51" s="367">
        <f t="shared" si="23"/>
        <v>364.08882786989926</v>
      </c>
      <c r="Q51" s="367">
        <f t="shared" si="24"/>
        <v>682.03578731583923</v>
      </c>
      <c r="R51" s="367">
        <f t="shared" si="25"/>
        <v>25986.505753104488</v>
      </c>
      <c r="S51" s="367">
        <f t="shared" si="26"/>
        <v>43.866286488974751</v>
      </c>
      <c r="T51" s="352">
        <f t="shared" si="47"/>
        <v>0.6834314311454921</v>
      </c>
      <c r="U51" s="348">
        <f t="shared" si="47"/>
        <v>0.63511242993363293</v>
      </c>
      <c r="V51" s="348">
        <f t="shared" si="47"/>
        <v>0.62791393840762888</v>
      </c>
      <c r="W51" s="348">
        <f t="shared" si="47"/>
        <v>0.89877006451386998</v>
      </c>
      <c r="X51" s="372"/>
      <c r="Y51" s="348">
        <f t="shared" si="48"/>
        <v>0.73697915470875386</v>
      </c>
      <c r="Z51" s="348">
        <f t="shared" si="48"/>
        <v>0.69583963233547741</v>
      </c>
      <c r="AA51" s="348">
        <f t="shared" si="48"/>
        <v>0.68962949308695853</v>
      </c>
      <c r="AB51" s="350">
        <f t="shared" si="48"/>
        <v>0.91869788909286065</v>
      </c>
      <c r="AC51" s="372"/>
      <c r="AD51" s="348">
        <f t="shared" si="49"/>
        <v>0.70550503925163799</v>
      </c>
      <c r="AE51" s="348">
        <f t="shared" si="49"/>
        <v>0.66005799854546365</v>
      </c>
      <c r="AF51" s="348">
        <f t="shared" si="49"/>
        <v>0.65311476489562004</v>
      </c>
      <c r="AG51" s="350">
        <f t="shared" si="49"/>
        <v>0.90660094377714573</v>
      </c>
      <c r="AH51" s="372"/>
      <c r="AI51" s="348">
        <f t="shared" si="49"/>
        <v>0.74111853469361089</v>
      </c>
      <c r="AJ51" s="348">
        <f t="shared" si="49"/>
        <v>0.70058692024054969</v>
      </c>
      <c r="AK51" s="348">
        <f t="shared" si="49"/>
        <v>0.69436773163420118</v>
      </c>
      <c r="AL51" s="350">
        <f t="shared" si="49"/>
        <v>0.91852743016397842</v>
      </c>
      <c r="AN51" s="393">
        <f t="shared" si="3"/>
        <v>39.950000000000003</v>
      </c>
      <c r="AO51" s="509">
        <f t="shared" si="4"/>
        <v>582625.60652269179</v>
      </c>
      <c r="AP51" s="373">
        <f t="shared" si="5"/>
        <v>44.593563880883771</v>
      </c>
      <c r="AQ51" s="384">
        <f t="shared" si="50"/>
        <v>0.70141305017375855</v>
      </c>
      <c r="AR51" s="385">
        <f t="shared" si="50"/>
        <v>0.65756499908341515</v>
      </c>
      <c r="AS51" s="385">
        <f t="shared" si="50"/>
        <v>0.65105990495685495</v>
      </c>
      <c r="AT51" s="387">
        <f t="shared" si="50"/>
        <v>0.90192334447183042</v>
      </c>
      <c r="AU51" s="373"/>
      <c r="AV51" s="384">
        <f t="shared" si="51"/>
        <v>0.75042656767810245</v>
      </c>
      <c r="AW51" s="385">
        <f t="shared" si="51"/>
        <v>0.71272876802878971</v>
      </c>
      <c r="AX51" s="385">
        <f t="shared" si="51"/>
        <v>0.70706239258563619</v>
      </c>
      <c r="AY51" s="387">
        <f t="shared" si="51"/>
        <v>0.92100518978145041</v>
      </c>
      <c r="AZ51" s="373"/>
      <c r="BA51" s="384">
        <f t="shared" si="52"/>
        <v>0.72156012956051385</v>
      </c>
      <c r="BB51" s="385">
        <f t="shared" si="52"/>
        <v>0.68016097054982549</v>
      </c>
      <c r="BC51" s="385">
        <f t="shared" si="52"/>
        <v>0.67386314680451909</v>
      </c>
      <c r="BD51" s="387">
        <f t="shared" si="52"/>
        <v>0.90940941268629005</v>
      </c>
      <c r="BE51" s="373"/>
      <c r="BF51" s="384">
        <f t="shared" si="53"/>
        <v>0.75423584127845811</v>
      </c>
      <c r="BG51" s="385">
        <f t="shared" si="53"/>
        <v>0.71706451777686608</v>
      </c>
      <c r="BH51" s="385">
        <f t="shared" si="53"/>
        <v>0.71138519659331589</v>
      </c>
      <c r="BI51" s="387">
        <f t="shared" si="53"/>
        <v>0.92084152380307782</v>
      </c>
      <c r="BK51" s="423">
        <f t="shared" si="27"/>
        <v>40.406476959305309</v>
      </c>
      <c r="BL51" s="419">
        <f t="shared" si="10"/>
        <v>29336.940057750093</v>
      </c>
      <c r="BM51" s="419">
        <f t="shared" si="11"/>
        <v>395134.13083333336</v>
      </c>
      <c r="BN51" s="423">
        <f t="shared" si="54"/>
        <v>0.67851452660596889</v>
      </c>
      <c r="BO51" s="419">
        <f t="shared" si="54"/>
        <v>0.6325064322703885</v>
      </c>
      <c r="BP51" s="419">
        <f t="shared" si="54"/>
        <v>0.62570312807449868</v>
      </c>
      <c r="BQ51" s="424">
        <f t="shared" si="54"/>
        <v>0.89267948441561285</v>
      </c>
      <c r="BR51" s="419"/>
      <c r="BS51" s="423">
        <f t="shared" si="55"/>
        <v>0.73026969825870303</v>
      </c>
      <c r="BT51" s="419">
        <f t="shared" si="55"/>
        <v>0.69043164635570076</v>
      </c>
      <c r="BU51" s="419">
        <f t="shared" si="55"/>
        <v>0.68446180024602854</v>
      </c>
      <c r="BV51" s="424">
        <f t="shared" si="55"/>
        <v>0.91341873521390993</v>
      </c>
      <c r="BW51" s="419"/>
      <c r="BX51" s="423">
        <f t="shared" si="56"/>
        <v>0.69974534864079851</v>
      </c>
      <c r="BY51" s="419">
        <f t="shared" si="56"/>
        <v>0.65618233012632543</v>
      </c>
      <c r="BZ51" s="419">
        <f t="shared" si="56"/>
        <v>0.64957653619267797</v>
      </c>
      <c r="CA51" s="424">
        <f t="shared" si="56"/>
        <v>0.90080785099236693</v>
      </c>
      <c r="CB51" s="419"/>
      <c r="CC51" s="423">
        <f t="shared" si="57"/>
        <v>0.73430723811956611</v>
      </c>
      <c r="CD51" s="419">
        <f t="shared" si="57"/>
        <v>0.69500276793955618</v>
      </c>
      <c r="CE51" s="419">
        <f t="shared" si="57"/>
        <v>0.68901569547149555</v>
      </c>
      <c r="CF51" s="424">
        <f t="shared" si="57"/>
        <v>0.91324057000963677</v>
      </c>
      <c r="CH51" s="449">
        <f t="shared" si="28"/>
        <v>38.355134099502081</v>
      </c>
      <c r="CI51" s="445">
        <f t="shared" si="29"/>
        <v>23507.467998218184</v>
      </c>
      <c r="CJ51" s="445">
        <f t="shared" si="30"/>
        <v>300544.0291371374</v>
      </c>
      <c r="CK51" s="451">
        <f t="shared" si="31"/>
        <v>499.28075594540525</v>
      </c>
      <c r="CL51" s="446">
        <f t="shared" si="58"/>
        <v>0.64994844028909626</v>
      </c>
      <c r="CM51" s="446">
        <f t="shared" si="58"/>
        <v>0.59769445188455905</v>
      </c>
      <c r="CN51" s="446">
        <f t="shared" si="58"/>
        <v>0.58991330664033537</v>
      </c>
      <c r="CO51" s="451">
        <f t="shared" si="58"/>
        <v>0.88577024212311306</v>
      </c>
      <c r="CP51" s="446"/>
      <c r="CQ51" s="449">
        <f t="shared" si="59"/>
        <v>0.70800556276980842</v>
      </c>
      <c r="CR51" s="445">
        <f t="shared" si="59"/>
        <v>0.66338262814851889</v>
      </c>
      <c r="CS51" s="445">
        <f t="shared" si="59"/>
        <v>0.65665785703327706</v>
      </c>
      <c r="CT51" s="451">
        <f t="shared" si="59"/>
        <v>0.90803223812699196</v>
      </c>
      <c r="CU51" s="446"/>
      <c r="CV51" s="449">
        <f t="shared" si="60"/>
        <v>0.67385408894411281</v>
      </c>
      <c r="CW51" s="445">
        <f t="shared" si="60"/>
        <v>0.62466305046299819</v>
      </c>
      <c r="CX51" s="445">
        <f t="shared" si="60"/>
        <v>0.61715556923196102</v>
      </c>
      <c r="CY51" s="451">
        <f t="shared" si="60"/>
        <v>0.89450649247659619</v>
      </c>
      <c r="CZ51" s="446"/>
      <c r="DA51" s="449">
        <f t="shared" si="61"/>
        <v>0.71250407378876668</v>
      </c>
      <c r="DB51" s="445">
        <f t="shared" si="61"/>
        <v>0.66852500514458668</v>
      </c>
      <c r="DC51" s="445">
        <f t="shared" si="61"/>
        <v>0.66178853287870798</v>
      </c>
      <c r="DD51" s="451">
        <f t="shared" si="61"/>
        <v>0.90784138539244108</v>
      </c>
    </row>
    <row r="52" spans="1:108">
      <c r="A52" t="str">
        <f>'Picking Information'!E55</f>
        <v>UG85-1_bp_z03</v>
      </c>
      <c r="B52">
        <f>'Picking Information'!H55</f>
        <v>138.9</v>
      </c>
      <c r="C52">
        <f>'Picking Information'!I55</f>
        <v>94.9</v>
      </c>
      <c r="D52">
        <f>'Picking Information'!J55</f>
        <v>140.6</v>
      </c>
      <c r="E52">
        <f>'Picking Information'!K55</f>
        <v>63.7</v>
      </c>
      <c r="F52">
        <f t="shared" si="20"/>
        <v>139.75</v>
      </c>
      <c r="J52">
        <f>'Picking Information'!O55</f>
        <v>1</v>
      </c>
      <c r="M52" s="365">
        <f t="shared" si="21"/>
        <v>442339.86761997303</v>
      </c>
      <c r="N52" s="366">
        <v>1.6074999999999999</v>
      </c>
      <c r="O52" s="367">
        <f t="shared" si="22"/>
        <v>494.93676851102134</v>
      </c>
      <c r="P52" s="367">
        <f t="shared" si="23"/>
        <v>260.76447143031271</v>
      </c>
      <c r="Q52" s="367">
        <f t="shared" si="24"/>
        <v>922.03483039715695</v>
      </c>
      <c r="R52" s="367">
        <f t="shared" si="25"/>
        <v>30423.425302794338</v>
      </c>
      <c r="S52" s="367">
        <f t="shared" si="26"/>
        <v>43.618349664856261</v>
      </c>
      <c r="T52" s="352">
        <f t="shared" si="47"/>
        <v>0.68168626523517217</v>
      </c>
      <c r="U52" s="348">
        <f t="shared" si="47"/>
        <v>0.63312282677064768</v>
      </c>
      <c r="V52" s="348">
        <f t="shared" si="47"/>
        <v>0.62588875906270292</v>
      </c>
      <c r="W52" s="348">
        <f t="shared" si="47"/>
        <v>0.89819635090560357</v>
      </c>
      <c r="X52" s="372"/>
      <c r="Y52" s="348">
        <f t="shared" si="48"/>
        <v>0.73551475157548696</v>
      </c>
      <c r="Z52" s="348">
        <f t="shared" si="48"/>
        <v>0.69415867999482483</v>
      </c>
      <c r="AA52" s="348">
        <f t="shared" si="48"/>
        <v>0.68791633451645728</v>
      </c>
      <c r="AB52" s="350">
        <f t="shared" si="48"/>
        <v>0.91823662869489908</v>
      </c>
      <c r="AC52" s="372"/>
      <c r="AD52" s="348">
        <f t="shared" si="49"/>
        <v>0.70387447582719687</v>
      </c>
      <c r="AE52" s="348">
        <f t="shared" si="49"/>
        <v>0.65819341836565937</v>
      </c>
      <c r="AF52" s="348">
        <f t="shared" si="49"/>
        <v>0.65121512462327003</v>
      </c>
      <c r="AG52" s="350">
        <f t="shared" si="49"/>
        <v>0.90607137680260463</v>
      </c>
      <c r="AH52" s="372"/>
      <c r="AI52" s="348">
        <f t="shared" si="49"/>
        <v>0.73967620522720301</v>
      </c>
      <c r="AJ52" s="348">
        <f t="shared" si="49"/>
        <v>0.69893067760732663</v>
      </c>
      <c r="AK52" s="348">
        <f t="shared" si="49"/>
        <v>0.6926791337456023</v>
      </c>
      <c r="AL52" s="350">
        <f t="shared" si="49"/>
        <v>0.91806520639370626</v>
      </c>
      <c r="AN52" s="393">
        <f t="shared" si="3"/>
        <v>47.45</v>
      </c>
      <c r="AO52" s="509">
        <f t="shared" si="4"/>
        <v>982481.88581057452</v>
      </c>
      <c r="AP52" s="373">
        <f t="shared" si="5"/>
        <v>53.051824523745637</v>
      </c>
      <c r="AQ52" s="384">
        <f t="shared" si="50"/>
        <v>0.7464254939115107</v>
      </c>
      <c r="AR52" s="385">
        <f t="shared" si="50"/>
        <v>0.70859551210902461</v>
      </c>
      <c r="AS52" s="385">
        <f t="shared" si="50"/>
        <v>0.70296581224686394</v>
      </c>
      <c r="AT52" s="387">
        <f t="shared" si="50"/>
        <v>0.91732892553710821</v>
      </c>
      <c r="AU52" s="373"/>
      <c r="AV52" s="384">
        <f t="shared" si="51"/>
        <v>0.78849143511219455</v>
      </c>
      <c r="AW52" s="385">
        <f t="shared" si="51"/>
        <v>0.75615684362723112</v>
      </c>
      <c r="AX52" s="385">
        <f t="shared" si="51"/>
        <v>0.75128537621773961</v>
      </c>
      <c r="AY52" s="387">
        <f t="shared" si="51"/>
        <v>0.9334522476980196</v>
      </c>
      <c r="AZ52" s="373"/>
      <c r="BA52" s="384">
        <f t="shared" si="52"/>
        <v>0.76374328471487518</v>
      </c>
      <c r="BB52" s="385">
        <f t="shared" si="52"/>
        <v>0.72811505594135562</v>
      </c>
      <c r="BC52" s="385">
        <f t="shared" si="52"/>
        <v>0.72268012433450124</v>
      </c>
      <c r="BD52" s="387">
        <f t="shared" si="52"/>
        <v>0.92365673827081907</v>
      </c>
      <c r="BE52" s="373"/>
      <c r="BF52" s="384">
        <f t="shared" si="53"/>
        <v>0.79175184391123632</v>
      </c>
      <c r="BG52" s="385">
        <f t="shared" si="53"/>
        <v>0.75988230749345809</v>
      </c>
      <c r="BH52" s="385">
        <f t="shared" si="53"/>
        <v>0.75500203054294091</v>
      </c>
      <c r="BI52" s="387">
        <f t="shared" si="53"/>
        <v>0.93331404236453919</v>
      </c>
      <c r="BK52" s="423">
        <f t="shared" si="27"/>
        <v>43.84302981462146</v>
      </c>
      <c r="BL52" s="419">
        <f t="shared" si="10"/>
        <v>46345.954832308475</v>
      </c>
      <c r="BM52" s="419">
        <f t="shared" si="11"/>
        <v>677315.69316666666</v>
      </c>
      <c r="BN52" s="423">
        <f t="shared" si="54"/>
        <v>0.70364496532819154</v>
      </c>
      <c r="BO52" s="419">
        <f t="shared" si="54"/>
        <v>0.66121958894100741</v>
      </c>
      <c r="BP52" s="419">
        <f t="shared" si="54"/>
        <v>0.65494570604476388</v>
      </c>
      <c r="BQ52" s="424">
        <f t="shared" si="54"/>
        <v>0.90108478265810288</v>
      </c>
      <c r="BR52" s="419"/>
      <c r="BS52" s="423">
        <f t="shared" si="55"/>
        <v>0.75136512096921959</v>
      </c>
      <c r="BT52" s="419">
        <f t="shared" si="55"/>
        <v>0.71463341496829635</v>
      </c>
      <c r="BU52" s="419">
        <f t="shared" si="55"/>
        <v>0.70912881655714166</v>
      </c>
      <c r="BV52" s="424">
        <f t="shared" si="55"/>
        <v>0.92020085124256701</v>
      </c>
      <c r="BW52" s="419"/>
      <c r="BX52" s="423">
        <f t="shared" si="56"/>
        <v>0.72322114190713782</v>
      </c>
      <c r="BY52" s="419">
        <f t="shared" si="56"/>
        <v>0.68305233177610902</v>
      </c>
      <c r="BZ52" s="419">
        <f t="shared" si="56"/>
        <v>0.67696090855028856</v>
      </c>
      <c r="CA52" s="424">
        <f t="shared" si="56"/>
        <v>0.90857703922388211</v>
      </c>
      <c r="CB52" s="419"/>
      <c r="CC52" s="423">
        <f t="shared" si="57"/>
        <v>0.75508768106988533</v>
      </c>
      <c r="CD52" s="419">
        <f t="shared" si="57"/>
        <v>0.71884825107397798</v>
      </c>
      <c r="CE52" s="419">
        <f t="shared" si="57"/>
        <v>0.71332781928693023</v>
      </c>
      <c r="CF52" s="424">
        <f t="shared" si="57"/>
        <v>0.92003663270541702</v>
      </c>
      <c r="CH52" s="449">
        <f t="shared" si="28"/>
        <v>37.125419472624088</v>
      </c>
      <c r="CI52" s="445">
        <f t="shared" si="29"/>
        <v>33633.680269288438</v>
      </c>
      <c r="CJ52" s="445">
        <f t="shared" si="30"/>
        <v>416221.49613515113</v>
      </c>
      <c r="CK52" s="451">
        <f t="shared" si="31"/>
        <v>18109.32237131767</v>
      </c>
      <c r="CL52" s="446">
        <f t="shared" si="58"/>
        <v>0.63977077037245456</v>
      </c>
      <c r="CM52" s="446">
        <f t="shared" si="58"/>
        <v>0.58671748025784609</v>
      </c>
      <c r="CN52" s="446">
        <f t="shared" si="58"/>
        <v>0.57884387908780099</v>
      </c>
      <c r="CO52" s="451">
        <f t="shared" si="58"/>
        <v>0.88195824646453258</v>
      </c>
      <c r="CP52" s="446"/>
      <c r="CQ52" s="449">
        <f t="shared" si="59"/>
        <v>0.69903835336684317</v>
      </c>
      <c r="CR52" s="445">
        <f t="shared" si="59"/>
        <v>0.65345704222069911</v>
      </c>
      <c r="CS52" s="445">
        <f t="shared" si="59"/>
        <v>0.64660384987341346</v>
      </c>
      <c r="CT52" s="451">
        <f t="shared" si="59"/>
        <v>0.90495613460245106</v>
      </c>
      <c r="CU52" s="446"/>
      <c r="CV52" s="449">
        <f t="shared" si="60"/>
        <v>0.66413715819434405</v>
      </c>
      <c r="CW52" s="445">
        <f t="shared" si="60"/>
        <v>0.61406114176879545</v>
      </c>
      <c r="CX52" s="445">
        <f t="shared" si="60"/>
        <v>0.60644095832267253</v>
      </c>
      <c r="CY52" s="451">
        <f t="shared" si="60"/>
        <v>0.89098213541540794</v>
      </c>
      <c r="CZ52" s="446"/>
      <c r="DA52" s="449">
        <f t="shared" si="61"/>
        <v>0.70364305021012641</v>
      </c>
      <c r="DB52" s="445">
        <f t="shared" si="61"/>
        <v>0.65870058281599053</v>
      </c>
      <c r="DC52" s="445">
        <f t="shared" si="61"/>
        <v>0.65183210506665212</v>
      </c>
      <c r="DD52" s="451">
        <f t="shared" si="61"/>
        <v>0.90475893544360708</v>
      </c>
    </row>
    <row r="53" spans="1:108">
      <c r="A53" t="str">
        <f>'Picking Information'!E56</f>
        <v>UG85-1_bp_z04</v>
      </c>
      <c r="B53">
        <f>'Picking Information'!H56</f>
        <v>107.6</v>
      </c>
      <c r="C53">
        <f>'Picking Information'!I56</f>
        <v>48.6</v>
      </c>
      <c r="D53">
        <f>'Picking Information'!J56</f>
        <v>106.8</v>
      </c>
      <c r="E53">
        <f>'Picking Information'!K56</f>
        <v>52.4</v>
      </c>
      <c r="F53">
        <f t="shared" si="20"/>
        <v>107.19999999999999</v>
      </c>
      <c r="J53">
        <f>'Picking Information'!O56</f>
        <v>2</v>
      </c>
      <c r="M53" s="365">
        <f t="shared" si="21"/>
        <v>142942.36520737066</v>
      </c>
      <c r="N53" s="366">
        <v>1.6074999999999999</v>
      </c>
      <c r="O53" s="367">
        <f t="shared" si="22"/>
        <v>168.79597434020479</v>
      </c>
      <c r="P53" s="367">
        <f t="shared" si="23"/>
        <v>190.51067939429478</v>
      </c>
      <c r="Q53" s="367">
        <f t="shared" si="24"/>
        <v>602.04977639575554</v>
      </c>
      <c r="R53" s="367">
        <f t="shared" si="25"/>
        <v>14411.941747571474</v>
      </c>
      <c r="S53" s="367">
        <f t="shared" si="26"/>
        <v>29.754983966291199</v>
      </c>
      <c r="T53" s="352">
        <f t="shared" si="47"/>
        <v>0.54309877601986056</v>
      </c>
      <c r="U53" s="348">
        <f t="shared" si="47"/>
        <v>0.47732008375785473</v>
      </c>
      <c r="V53" s="348">
        <f t="shared" si="47"/>
        <v>0.46767207030591884</v>
      </c>
      <c r="W53" s="348">
        <f t="shared" si="47"/>
        <v>0.85106882339955314</v>
      </c>
      <c r="X53" s="372"/>
      <c r="Y53" s="348">
        <f t="shared" si="48"/>
        <v>0.61777820695348362</v>
      </c>
      <c r="Z53" s="348">
        <f t="shared" si="48"/>
        <v>0.56025103673017362</v>
      </c>
      <c r="AA53" s="348">
        <f t="shared" si="48"/>
        <v>0.55165424750969017</v>
      </c>
      <c r="AB53" s="350">
        <f t="shared" si="48"/>
        <v>0.88029917027489024</v>
      </c>
      <c r="AC53" s="372"/>
      <c r="AD53" s="348">
        <f t="shared" si="49"/>
        <v>0.57367856118584359</v>
      </c>
      <c r="AE53" s="348">
        <f t="shared" si="49"/>
        <v>0.5110679111021269</v>
      </c>
      <c r="AF53" s="348">
        <f t="shared" si="49"/>
        <v>0.50162743803279353</v>
      </c>
      <c r="AG53" s="350">
        <f t="shared" si="49"/>
        <v>0.86254743969012693</v>
      </c>
      <c r="AH53" s="372"/>
      <c r="AI53" s="348">
        <f t="shared" si="49"/>
        <v>0.62361791495973129</v>
      </c>
      <c r="AJ53" s="348">
        <f t="shared" si="49"/>
        <v>0.56683901429473604</v>
      </c>
      <c r="AK53" s="348">
        <f t="shared" si="49"/>
        <v>0.55821126627459927</v>
      </c>
      <c r="AL53" s="350">
        <f t="shared" si="49"/>
        <v>0.8800488742052478</v>
      </c>
      <c r="AN53" s="393">
        <f t="shared" si="3"/>
        <v>24.3</v>
      </c>
      <c r="AO53" s="509">
        <f t="shared" si="4"/>
        <v>199606.50535156229</v>
      </c>
      <c r="AP53" s="373">
        <f t="shared" si="5"/>
        <v>29.734799090219859</v>
      </c>
      <c r="AQ53" s="384">
        <f t="shared" si="50"/>
        <v>0.56136702404407257</v>
      </c>
      <c r="AR53" s="385">
        <f t="shared" si="50"/>
        <v>0.49975528456243956</v>
      </c>
      <c r="AS53" s="385">
        <f t="shared" si="50"/>
        <v>0.49071200315088931</v>
      </c>
      <c r="AT53" s="387">
        <f t="shared" si="50"/>
        <v>0.85350401015958988</v>
      </c>
      <c r="AU53" s="373"/>
      <c r="AV53" s="384">
        <f t="shared" si="51"/>
        <v>0.63141604786571648</v>
      </c>
      <c r="AW53" s="385">
        <f t="shared" si="51"/>
        <v>0.57743709328826143</v>
      </c>
      <c r="AX53" s="385">
        <f t="shared" si="51"/>
        <v>0.56938182649873492</v>
      </c>
      <c r="AY53" s="387">
        <f t="shared" si="51"/>
        <v>0.88189247934466131</v>
      </c>
      <c r="AZ53" s="373"/>
      <c r="BA53" s="384">
        <f t="shared" si="52"/>
        <v>0.5900233171430368</v>
      </c>
      <c r="BB53" s="385">
        <f t="shared" si="52"/>
        <v>0.53136849442379186</v>
      </c>
      <c r="BC53" s="385">
        <f t="shared" si="52"/>
        <v>0.52252707961439782</v>
      </c>
      <c r="BD53" s="387">
        <f t="shared" si="52"/>
        <v>0.86463315502479499</v>
      </c>
      <c r="BE53" s="373"/>
      <c r="BF53" s="384">
        <f t="shared" si="53"/>
        <v>0.63690558598205338</v>
      </c>
      <c r="BG53" s="385">
        <f t="shared" si="53"/>
        <v>0.583611539949488</v>
      </c>
      <c r="BH53" s="385">
        <f t="shared" si="53"/>
        <v>0.57552562866724011</v>
      </c>
      <c r="BI53" s="387">
        <f t="shared" si="53"/>
        <v>0.88164871020987479</v>
      </c>
      <c r="BK53" s="423">
        <f t="shared" si="27"/>
        <v>30.093604540749489</v>
      </c>
      <c r="BL53" s="419">
        <f t="shared" si="10"/>
        <v>18656.385652963632</v>
      </c>
      <c r="BM53" s="419">
        <f t="shared" si="11"/>
        <v>187145.96399999998</v>
      </c>
      <c r="BN53" s="423">
        <f t="shared" si="54"/>
        <v>0.57922053649158245</v>
      </c>
      <c r="BO53" s="419">
        <f t="shared" si="54"/>
        <v>0.52117855115720046</v>
      </c>
      <c r="BP53" s="419">
        <f t="shared" si="54"/>
        <v>0.51265317704746638</v>
      </c>
      <c r="BQ53" s="424">
        <f t="shared" si="54"/>
        <v>0.85698250408817955</v>
      </c>
      <c r="BR53" s="419"/>
      <c r="BS53" s="423">
        <f t="shared" si="55"/>
        <v>0.64526837115627744</v>
      </c>
      <c r="BT53" s="419">
        <f t="shared" si="55"/>
        <v>0.59436038802542912</v>
      </c>
      <c r="BU53" s="419">
        <f t="shared" si="55"/>
        <v>0.58677086921733801</v>
      </c>
      <c r="BV53" s="424">
        <f t="shared" si="55"/>
        <v>0.88444445951882955</v>
      </c>
      <c r="BW53" s="419"/>
      <c r="BX53" s="423">
        <f t="shared" si="56"/>
        <v>0.60622176762539004</v>
      </c>
      <c r="BY53" s="419">
        <f t="shared" si="56"/>
        <v>0.55096435487634021</v>
      </c>
      <c r="BZ53" s="419">
        <f t="shared" si="56"/>
        <v>0.54263585010509652</v>
      </c>
      <c r="CA53" s="424">
        <f t="shared" si="56"/>
        <v>0.86773519719758829</v>
      </c>
      <c r="CB53" s="419"/>
      <c r="CC53" s="423">
        <f t="shared" si="57"/>
        <v>0.65045245351231828</v>
      </c>
      <c r="CD53" s="419">
        <f t="shared" si="57"/>
        <v>0.60017875298769041</v>
      </c>
      <c r="CE53" s="419">
        <f t="shared" si="57"/>
        <v>0.59255932901150121</v>
      </c>
      <c r="CF53" s="424">
        <f t="shared" si="57"/>
        <v>0.88420816799483049</v>
      </c>
      <c r="CH53" s="449">
        <f t="shared" si="28"/>
        <v>28.327129804801803</v>
      </c>
      <c r="CI53" s="445">
        <f t="shared" si="29"/>
        <v>15053.732904893255</v>
      </c>
      <c r="CJ53" s="445">
        <f t="shared" si="30"/>
        <v>142143.01534790912</v>
      </c>
      <c r="CK53" s="451">
        <f t="shared" si="31"/>
        <v>9.6401938462133305</v>
      </c>
      <c r="CL53" s="446">
        <f t="shared" si="58"/>
        <v>0.52785296779960256</v>
      </c>
      <c r="CM53" s="446">
        <f t="shared" si="58"/>
        <v>0.458023557748162</v>
      </c>
      <c r="CN53" s="446">
        <f t="shared" si="58"/>
        <v>0.4476482835950984</v>
      </c>
      <c r="CO53" s="451">
        <f t="shared" si="58"/>
        <v>0.84541246920602797</v>
      </c>
      <c r="CP53" s="446"/>
      <c r="CQ53" s="449">
        <f t="shared" si="59"/>
        <v>0.60571609842643659</v>
      </c>
      <c r="CR53" s="445">
        <f t="shared" si="59"/>
        <v>0.54584597341848973</v>
      </c>
      <c r="CS53" s="445">
        <f t="shared" si="59"/>
        <v>0.53683725764140111</v>
      </c>
      <c r="CT53" s="451">
        <f t="shared" si="59"/>
        <v>0.8755205067165488</v>
      </c>
      <c r="CU53" s="446"/>
      <c r="CV53" s="449">
        <f t="shared" si="60"/>
        <v>0.55988137469056087</v>
      </c>
      <c r="CW53" s="445">
        <f t="shared" si="60"/>
        <v>0.49403051536970755</v>
      </c>
      <c r="CX53" s="445">
        <f t="shared" si="60"/>
        <v>0.48399976267327338</v>
      </c>
      <c r="CY53" s="451">
        <f t="shared" si="60"/>
        <v>0.85722617982306493</v>
      </c>
      <c r="CZ53" s="446"/>
      <c r="DA53" s="449">
        <f t="shared" si="61"/>
        <v>0.61175999603751408</v>
      </c>
      <c r="DB53" s="445">
        <f t="shared" si="61"/>
        <v>0.55273742161257888</v>
      </c>
      <c r="DC53" s="445">
        <f t="shared" si="61"/>
        <v>0.5437101276826134</v>
      </c>
      <c r="DD53" s="451">
        <f t="shared" si="61"/>
        <v>0.87526233631891093</v>
      </c>
    </row>
    <row r="54" spans="1:108">
      <c r="A54" t="str">
        <f>'Picking Information'!E57</f>
        <v>UG85-1_bp_z05</v>
      </c>
      <c r="B54">
        <f>'Picking Information'!H57</f>
        <v>137.4</v>
      </c>
      <c r="C54">
        <f>'Picking Information'!I57</f>
        <v>77.8</v>
      </c>
      <c r="D54">
        <f>'Picking Information'!J57</f>
        <v>122.5</v>
      </c>
      <c r="E54">
        <f>'Picking Information'!K57</f>
        <v>82.5</v>
      </c>
      <c r="F54">
        <f t="shared" si="20"/>
        <v>129.94999999999999</v>
      </c>
      <c r="J54">
        <f>'Picking Information'!O57</f>
        <v>2</v>
      </c>
      <c r="M54" s="365">
        <f t="shared" si="21"/>
        <v>436725.40041603957</v>
      </c>
      <c r="N54" s="366">
        <v>1.6074999999999999</v>
      </c>
      <c r="O54" s="367">
        <f t="shared" si="22"/>
        <v>359.62012208210348</v>
      </c>
      <c r="P54" s="367">
        <f t="shared" si="23"/>
        <v>395.17913316938717</v>
      </c>
      <c r="Q54" s="367">
        <f t="shared" si="24"/>
        <v>820.33200970613848</v>
      </c>
      <c r="R54" s="367">
        <f t="shared" si="25"/>
        <v>28921.590219143451</v>
      </c>
      <c r="S54" s="367">
        <f t="shared" si="26"/>
        <v>45.300973816470908</v>
      </c>
      <c r="T54" s="352">
        <f t="shared" si="47"/>
        <v>0.69329811853573842</v>
      </c>
      <c r="U54" s="348">
        <f t="shared" si="47"/>
        <v>0.64642082852926619</v>
      </c>
      <c r="V54" s="348">
        <f t="shared" si="47"/>
        <v>0.63943466018012929</v>
      </c>
      <c r="W54" s="348">
        <f t="shared" si="47"/>
        <v>0.90197104450442434</v>
      </c>
      <c r="X54" s="372"/>
      <c r="Y54" s="348">
        <f t="shared" si="48"/>
        <v>0.74521918282779442</v>
      </c>
      <c r="Z54" s="348">
        <f t="shared" si="48"/>
        <v>0.70533186403257364</v>
      </c>
      <c r="AA54" s="348">
        <f t="shared" si="48"/>
        <v>0.699309334709727</v>
      </c>
      <c r="AB54" s="350">
        <f t="shared" si="48"/>
        <v>0.92127015890877906</v>
      </c>
      <c r="AC54" s="372"/>
      <c r="AD54" s="348">
        <f t="shared" si="49"/>
        <v>0.7147045045349506</v>
      </c>
      <c r="AE54" s="348">
        <f t="shared" si="49"/>
        <v>0.67062552254953878</v>
      </c>
      <c r="AF54" s="348">
        <f t="shared" si="49"/>
        <v>0.66388926762773515</v>
      </c>
      <c r="AG54" s="350">
        <f t="shared" si="49"/>
        <v>0.90955499114971416</v>
      </c>
      <c r="AH54" s="372"/>
      <c r="AI54" s="348">
        <f t="shared" si="49"/>
        <v>0.74923173358446171</v>
      </c>
      <c r="AJ54" s="348">
        <f t="shared" si="49"/>
        <v>0.70993547159179393</v>
      </c>
      <c r="AK54" s="348">
        <f t="shared" si="49"/>
        <v>0.70390446548420116</v>
      </c>
      <c r="AL54" s="350">
        <f t="shared" si="49"/>
        <v>0.92110508215349784</v>
      </c>
      <c r="AN54" s="393">
        <f t="shared" si="3"/>
        <v>38.9</v>
      </c>
      <c r="AO54" s="509">
        <f t="shared" si="4"/>
        <v>653184.40621712513</v>
      </c>
      <c r="AP54" s="373">
        <f t="shared" si="5"/>
        <v>45.47526942711287</v>
      </c>
      <c r="AQ54" s="384">
        <f t="shared" si="50"/>
        <v>0.70555339046757026</v>
      </c>
      <c r="AR54" s="385">
        <f t="shared" si="50"/>
        <v>0.66202460540251096</v>
      </c>
      <c r="AS54" s="385">
        <f t="shared" si="50"/>
        <v>0.65556020096178991</v>
      </c>
      <c r="AT54" s="387">
        <f t="shared" si="50"/>
        <v>0.90364989693682074</v>
      </c>
      <c r="AU54" s="373"/>
      <c r="AV54" s="384">
        <f t="shared" si="51"/>
        <v>0.75411920859285519</v>
      </c>
      <c r="AW54" s="385">
        <f t="shared" si="51"/>
        <v>0.71677416706849162</v>
      </c>
      <c r="AX54" s="385">
        <f t="shared" si="51"/>
        <v>0.71115597066027125</v>
      </c>
      <c r="AY54" s="387">
        <f t="shared" si="51"/>
        <v>0.9224233699439528</v>
      </c>
      <c r="AZ54" s="373"/>
      <c r="BA54" s="384">
        <f t="shared" si="52"/>
        <v>0.72552790125714284</v>
      </c>
      <c r="BB54" s="385">
        <f t="shared" si="52"/>
        <v>0.68446577282156462</v>
      </c>
      <c r="BC54" s="385">
        <f t="shared" si="52"/>
        <v>0.67821318586240165</v>
      </c>
      <c r="BD54" s="387">
        <f t="shared" si="52"/>
        <v>0.91101658210919945</v>
      </c>
      <c r="BE54" s="373"/>
      <c r="BF54" s="384">
        <f t="shared" si="53"/>
        <v>0.75788974590482916</v>
      </c>
      <c r="BG54" s="385">
        <f t="shared" si="53"/>
        <v>0.72107219132257427</v>
      </c>
      <c r="BH54" s="385">
        <f t="shared" si="53"/>
        <v>0.71544213484938268</v>
      </c>
      <c r="BI54" s="387">
        <f t="shared" si="53"/>
        <v>0.92226240575671758</v>
      </c>
      <c r="BK54" s="423">
        <f t="shared" si="27"/>
        <v>43.156546121157675</v>
      </c>
      <c r="BL54" s="419">
        <f t="shared" si="10"/>
        <v>34120.139500183424</v>
      </c>
      <c r="BM54" s="419">
        <f t="shared" si="11"/>
        <v>490835.7913333333</v>
      </c>
      <c r="BN54" s="423">
        <f t="shared" si="54"/>
        <v>0.69704321069985808</v>
      </c>
      <c r="BO54" s="419">
        <f t="shared" si="54"/>
        <v>0.6532951580709887</v>
      </c>
      <c r="BP54" s="419">
        <f t="shared" si="54"/>
        <v>0.64681572022258516</v>
      </c>
      <c r="BQ54" s="424">
        <f t="shared" si="54"/>
        <v>0.89932374299890472</v>
      </c>
      <c r="BR54" s="419"/>
      <c r="BS54" s="423">
        <f t="shared" si="55"/>
        <v>0.74612005970330308</v>
      </c>
      <c r="BT54" s="419">
        <f t="shared" si="55"/>
        <v>0.70835591040260659</v>
      </c>
      <c r="BU54" s="419">
        <f t="shared" si="55"/>
        <v>0.70268979235488693</v>
      </c>
      <c r="BV54" s="424">
        <f t="shared" si="55"/>
        <v>0.91881061675930009</v>
      </c>
      <c r="BW54" s="419"/>
      <c r="BX54" s="423">
        <f t="shared" si="56"/>
        <v>0.71719201847093927</v>
      </c>
      <c r="BY54" s="419">
        <f t="shared" si="56"/>
        <v>0.67582292681724165</v>
      </c>
      <c r="BZ54" s="419">
        <f t="shared" si="56"/>
        <v>0.66954070905207208</v>
      </c>
      <c r="CA54" s="424">
        <f t="shared" si="56"/>
        <v>0.90696315548047668</v>
      </c>
      <c r="CB54" s="419"/>
      <c r="CC54" s="423">
        <f t="shared" si="57"/>
        <v>0.74994298180087593</v>
      </c>
      <c r="CD54" s="419">
        <f t="shared" si="57"/>
        <v>0.71269319689435606</v>
      </c>
      <c r="CE54" s="419">
        <f t="shared" si="57"/>
        <v>0.70701216949431966</v>
      </c>
      <c r="CF54" s="424">
        <f t="shared" si="57"/>
        <v>0.918643277579962</v>
      </c>
      <c r="CH54" s="449">
        <f t="shared" si="28"/>
        <v>41.078714551983694</v>
      </c>
      <c r="CI54" s="445">
        <f t="shared" si="29"/>
        <v>27596.650390846462</v>
      </c>
      <c r="CJ54" s="445">
        <f t="shared" si="30"/>
        <v>377878.3079988237</v>
      </c>
      <c r="CK54" s="451">
        <f t="shared" si="31"/>
        <v>74.016116303672206</v>
      </c>
      <c r="CL54" s="446">
        <f t="shared" si="58"/>
        <v>0.67108023970403796</v>
      </c>
      <c r="CM54" s="446">
        <f t="shared" si="58"/>
        <v>0.62157577179989554</v>
      </c>
      <c r="CN54" s="446">
        <f t="shared" si="58"/>
        <v>0.61419375354693218</v>
      </c>
      <c r="CO54" s="451">
        <f t="shared" si="58"/>
        <v>0.89313834522790825</v>
      </c>
      <c r="CP54" s="446"/>
      <c r="CQ54" s="449">
        <f t="shared" si="59"/>
        <v>0.72594704629144902</v>
      </c>
      <c r="CR54" s="445">
        <f t="shared" si="59"/>
        <v>0.68378858631967854</v>
      </c>
      <c r="CS54" s="445">
        <f t="shared" si="59"/>
        <v>0.67742809955252847</v>
      </c>
      <c r="CT54" s="451">
        <f t="shared" si="59"/>
        <v>0.91399749868623792</v>
      </c>
      <c r="CU54" s="446"/>
      <c r="CV54" s="449">
        <f t="shared" si="60"/>
        <v>0.69368904710866464</v>
      </c>
      <c r="CW54" s="445">
        <f t="shared" si="60"/>
        <v>0.64714017828171755</v>
      </c>
      <c r="CX54" s="445">
        <f t="shared" si="60"/>
        <v>0.64002681410511952</v>
      </c>
      <c r="CY54" s="451">
        <f t="shared" si="60"/>
        <v>0.9013260502765279</v>
      </c>
      <c r="CZ54" s="446"/>
      <c r="DA54" s="449">
        <f t="shared" si="61"/>
        <v>0.73019264175408682</v>
      </c>
      <c r="DB54" s="445">
        <f t="shared" si="61"/>
        <v>0.68865112296704378</v>
      </c>
      <c r="DC54" s="445">
        <f t="shared" si="61"/>
        <v>0.68228101531728758</v>
      </c>
      <c r="DD54" s="451">
        <f t="shared" si="61"/>
        <v>0.91381874253311013</v>
      </c>
    </row>
    <row r="55" spans="1:108">
      <c r="A55" t="str">
        <f>'Picking Information'!E58</f>
        <v>UG85-1_bp_z06</v>
      </c>
      <c r="B55">
        <f>'Picking Information'!H58</f>
        <v>208.5</v>
      </c>
      <c r="C55">
        <f>'Picking Information'!I58</f>
        <v>106.3</v>
      </c>
      <c r="D55">
        <f>'Picking Information'!J58</f>
        <v>204.8</v>
      </c>
      <c r="E55">
        <f>'Picking Information'!K58</f>
        <v>93.3</v>
      </c>
      <c r="F55">
        <f t="shared" si="20"/>
        <v>206.65</v>
      </c>
      <c r="J55">
        <f>'Picking Information'!O58</f>
        <v>2</v>
      </c>
      <c r="M55" s="365">
        <f t="shared" si="21"/>
        <v>1073121.6090874732</v>
      </c>
      <c r="N55" s="366">
        <v>1.6074999999999999</v>
      </c>
      <c r="O55" s="367">
        <f t="shared" si="22"/>
        <v>593.94537475776224</v>
      </c>
      <c r="P55" s="367">
        <f t="shared" si="23"/>
        <v>481.59173419167922</v>
      </c>
      <c r="Q55" s="367">
        <f t="shared" si="24"/>
        <v>1729.1600888749037</v>
      </c>
      <c r="R55" s="367">
        <f t="shared" si="25"/>
        <v>55103.921830103267</v>
      </c>
      <c r="S55" s="367">
        <f t="shared" si="26"/>
        <v>58.423515429416881</v>
      </c>
      <c r="T55" s="352">
        <f t="shared" si="47"/>
        <v>0.76066214534027388</v>
      </c>
      <c r="U55" s="348">
        <f t="shared" si="47"/>
        <v>0.7234653292932065</v>
      </c>
      <c r="V55" s="348">
        <f t="shared" si="47"/>
        <v>0.71789831393277459</v>
      </c>
      <c r="W55" s="348">
        <f t="shared" si="47"/>
        <v>0.92394162251587053</v>
      </c>
      <c r="X55" s="372"/>
      <c r="Y55" s="348">
        <f t="shared" si="48"/>
        <v>0.80158437926194837</v>
      </c>
      <c r="Z55" s="348">
        <f t="shared" si="48"/>
        <v>0.77017040274191972</v>
      </c>
      <c r="AA55" s="348">
        <f t="shared" si="48"/>
        <v>0.76541371679454551</v>
      </c>
      <c r="AB55" s="350">
        <f t="shared" si="48"/>
        <v>0.93892901241753568</v>
      </c>
      <c r="AC55" s="372"/>
      <c r="AD55" s="348">
        <f t="shared" si="49"/>
        <v>0.77756567121454268</v>
      </c>
      <c r="AE55" s="348">
        <f t="shared" si="49"/>
        <v>0.74270445009892272</v>
      </c>
      <c r="AF55" s="348">
        <f t="shared" si="49"/>
        <v>0.73735746906646404</v>
      </c>
      <c r="AG55" s="350">
        <f t="shared" si="49"/>
        <v>0.92983241009227335</v>
      </c>
      <c r="AH55" s="372"/>
      <c r="AI55" s="348">
        <f t="shared" si="49"/>
        <v>0.8047365450461833</v>
      </c>
      <c r="AJ55" s="348">
        <f t="shared" si="49"/>
        <v>0.77380388077794204</v>
      </c>
      <c r="AK55" s="348">
        <f t="shared" si="49"/>
        <v>0.76904336261217709</v>
      </c>
      <c r="AL55" s="350">
        <f t="shared" si="49"/>
        <v>0.93880085762637933</v>
      </c>
      <c r="AN55" s="393">
        <f t="shared" si="3"/>
        <v>53.15</v>
      </c>
      <c r="AO55" s="509">
        <f t="shared" si="4"/>
        <v>1850386.5786622665</v>
      </c>
      <c r="AP55" s="373">
        <f t="shared" si="5"/>
        <v>63.530145232180395</v>
      </c>
      <c r="AQ55" s="384">
        <f t="shared" si="50"/>
        <v>0.78539331623985609</v>
      </c>
      <c r="AR55" s="385">
        <f t="shared" si="50"/>
        <v>0.75279774611642858</v>
      </c>
      <c r="AS55" s="385">
        <f t="shared" si="50"/>
        <v>0.74793161605311698</v>
      </c>
      <c r="AT55" s="387">
        <f t="shared" si="50"/>
        <v>0.93068847024281942</v>
      </c>
      <c r="AU55" s="373"/>
      <c r="AV55" s="384">
        <f t="shared" si="51"/>
        <v>0.82143905299001574</v>
      </c>
      <c r="AW55" s="385">
        <f t="shared" si="51"/>
        <v>0.7937500872997213</v>
      </c>
      <c r="AX55" s="385">
        <f t="shared" si="51"/>
        <v>0.78956812314725888</v>
      </c>
      <c r="AY55" s="387">
        <f t="shared" si="51"/>
        <v>0.94425105479677263</v>
      </c>
      <c r="AZ55" s="373"/>
      <c r="BA55" s="384">
        <f t="shared" si="52"/>
        <v>0.80025724131684695</v>
      </c>
      <c r="BB55" s="385">
        <f t="shared" si="52"/>
        <v>0.76963853338055521</v>
      </c>
      <c r="BC55" s="385">
        <f t="shared" si="52"/>
        <v>0.7649542725677253</v>
      </c>
      <c r="BD55" s="387">
        <f t="shared" si="52"/>
        <v>0.93601397670206998</v>
      </c>
      <c r="BE55" s="373"/>
      <c r="BF55" s="384">
        <f t="shared" si="53"/>
        <v>0.82422454000128187</v>
      </c>
      <c r="BG55" s="385">
        <f t="shared" si="53"/>
        <v>0.79694638074817881</v>
      </c>
      <c r="BH55" s="385">
        <f t="shared" si="53"/>
        <v>0.79275897705908538</v>
      </c>
      <c r="BI55" s="387">
        <f t="shared" si="53"/>
        <v>0.94413489487275803</v>
      </c>
      <c r="BK55" s="423">
        <f t="shared" si="27"/>
        <v>58.834398942567972</v>
      </c>
      <c r="BL55" s="419">
        <f t="shared" si="10"/>
        <v>70706.266253536538</v>
      </c>
      <c r="BM55" s="419">
        <f t="shared" si="11"/>
        <v>1386653.5588333332</v>
      </c>
      <c r="BN55" s="423">
        <f t="shared" si="54"/>
        <v>0.77277498680449774</v>
      </c>
      <c r="BO55" s="419">
        <f t="shared" si="54"/>
        <v>0.73896929160219904</v>
      </c>
      <c r="BP55" s="419">
        <f t="shared" si="54"/>
        <v>0.73393642191352215</v>
      </c>
      <c r="BQ55" s="424">
        <f t="shared" si="54"/>
        <v>0.92565459444291587</v>
      </c>
      <c r="BR55" s="419"/>
      <c r="BS55" s="423">
        <f t="shared" si="55"/>
        <v>0.81035655069301238</v>
      </c>
      <c r="BT55" s="419">
        <f t="shared" si="55"/>
        <v>0.78146889529716679</v>
      </c>
      <c r="BU55" s="419">
        <f t="shared" si="55"/>
        <v>0.77711681578639757</v>
      </c>
      <c r="BV55" s="424">
        <f t="shared" si="55"/>
        <v>0.94012541035093589</v>
      </c>
      <c r="BW55" s="419"/>
      <c r="BX55" s="423">
        <f t="shared" si="56"/>
        <v>0.78824638432175387</v>
      </c>
      <c r="BY55" s="419">
        <f t="shared" si="56"/>
        <v>0.75641476155612286</v>
      </c>
      <c r="BZ55" s="419">
        <f t="shared" si="56"/>
        <v>0.75155795685692617</v>
      </c>
      <c r="CA55" s="424">
        <f t="shared" si="56"/>
        <v>0.93133238287236175</v>
      </c>
      <c r="CB55" s="419"/>
      <c r="CC55" s="423">
        <f t="shared" si="57"/>
        <v>0.81326971802829517</v>
      </c>
      <c r="CD55" s="419">
        <f t="shared" si="57"/>
        <v>0.78479711552546605</v>
      </c>
      <c r="CE55" s="419">
        <f t="shared" si="57"/>
        <v>0.78043721324266502</v>
      </c>
      <c r="CF55" s="424">
        <f t="shared" si="57"/>
        <v>0.94000131643884399</v>
      </c>
      <c r="CH55" s="449">
        <f t="shared" si="28"/>
        <v>53.324525077158704</v>
      </c>
      <c r="CI55" s="445">
        <f t="shared" si="29"/>
        <v>55377.427608864673</v>
      </c>
      <c r="CJ55" s="445">
        <f t="shared" si="30"/>
        <v>984325.00907914829</v>
      </c>
      <c r="CK55" s="451">
        <f t="shared" si="31"/>
        <v>4786.5348304467461</v>
      </c>
      <c r="CL55" s="446">
        <f t="shared" si="58"/>
        <v>0.74243203572087968</v>
      </c>
      <c r="CM55" s="446">
        <f t="shared" si="58"/>
        <v>0.70287515138818979</v>
      </c>
      <c r="CN55" s="446">
        <f t="shared" si="58"/>
        <v>0.69695689817873308</v>
      </c>
      <c r="CO55" s="451">
        <f t="shared" si="58"/>
        <v>0.91725787652270263</v>
      </c>
      <c r="CP55" s="446"/>
      <c r="CQ55" s="449">
        <f t="shared" si="59"/>
        <v>0.78601485864623133</v>
      </c>
      <c r="CR55" s="445">
        <f t="shared" si="59"/>
        <v>0.75255056385226549</v>
      </c>
      <c r="CS55" s="445">
        <f t="shared" si="59"/>
        <v>0.7474880904272142</v>
      </c>
      <c r="CT55" s="451">
        <f t="shared" si="59"/>
        <v>0.9334761774393322</v>
      </c>
      <c r="CU55" s="446"/>
      <c r="CV55" s="449">
        <f t="shared" si="60"/>
        <v>0.76042339132020897</v>
      </c>
      <c r="CW55" s="445">
        <f t="shared" si="60"/>
        <v>0.72333085546347642</v>
      </c>
      <c r="CX55" s="445">
        <f t="shared" si="60"/>
        <v>0.71764512331525543</v>
      </c>
      <c r="CY55" s="451">
        <f t="shared" si="60"/>
        <v>0.92362790334658784</v>
      </c>
      <c r="CZ55" s="446"/>
      <c r="DA55" s="449">
        <f t="shared" si="61"/>
        <v>0.78937629073051285</v>
      </c>
      <c r="DB55" s="445">
        <f t="shared" si="61"/>
        <v>0.75641833608591746</v>
      </c>
      <c r="DC55" s="445">
        <f t="shared" si="61"/>
        <v>0.75135097799407813</v>
      </c>
      <c r="DD55" s="451">
        <f t="shared" si="61"/>
        <v>0.9333373327903669</v>
      </c>
    </row>
    <row r="56" spans="1:108">
      <c r="A56" t="str">
        <f>'Picking Information'!E59</f>
        <v>UG96-1_bp_z01</v>
      </c>
      <c r="B56">
        <f>'Picking Information'!H59</f>
        <v>162.30000000000001</v>
      </c>
      <c r="C56">
        <f>'Picking Information'!I59</f>
        <v>55.5</v>
      </c>
      <c r="D56">
        <f>'Picking Information'!J59</f>
        <v>162.4</v>
      </c>
      <c r="E56">
        <f>'Picking Information'!K59</f>
        <v>32.5</v>
      </c>
      <c r="F56">
        <f t="shared" si="20"/>
        <v>162.35000000000002</v>
      </c>
      <c r="J56">
        <f>'Picking Information'!O59</f>
        <v>2</v>
      </c>
      <c r="M56" s="365">
        <f t="shared" si="21"/>
        <v>153330.04367265984</v>
      </c>
      <c r="N56" s="366">
        <v>1.6074999999999999</v>
      </c>
      <c r="O56" s="367">
        <f t="shared" si="22"/>
        <v>208.95138413439821</v>
      </c>
      <c r="P56" s="367">
        <f t="shared" si="23"/>
        <v>88.398884506303915</v>
      </c>
      <c r="Q56" s="367">
        <f t="shared" si="24"/>
        <v>1173.2656148795293</v>
      </c>
      <c r="R56" s="367">
        <f t="shared" si="25"/>
        <v>18379.833738705456</v>
      </c>
      <c r="S56" s="367">
        <f t="shared" si="26"/>
        <v>25.02689292826965</v>
      </c>
      <c r="T56" s="352">
        <f t="shared" si="47"/>
        <v>0.46368923139400925</v>
      </c>
      <c r="U56" s="348">
        <f t="shared" si="47"/>
        <v>0.38932947600983348</v>
      </c>
      <c r="V56" s="348">
        <f t="shared" si="47"/>
        <v>0.3785385749452887</v>
      </c>
      <c r="W56" s="348">
        <f t="shared" si="47"/>
        <v>0.82314914301570863</v>
      </c>
      <c r="X56" s="372"/>
      <c r="Y56" s="348">
        <f t="shared" si="48"/>
        <v>0.54947175408716253</v>
      </c>
      <c r="Z56" s="348">
        <f t="shared" si="48"/>
        <v>0.48327789755864858</v>
      </c>
      <c r="AA56" s="348">
        <f t="shared" si="48"/>
        <v>0.4734507151742357</v>
      </c>
      <c r="AB56" s="350">
        <f t="shared" si="48"/>
        <v>0.85779719208440453</v>
      </c>
      <c r="AC56" s="372"/>
      <c r="AD56" s="348">
        <f t="shared" si="49"/>
        <v>0.49866290393260532</v>
      </c>
      <c r="AE56" s="348">
        <f t="shared" si="49"/>
        <v>0.42731826963632702</v>
      </c>
      <c r="AF56" s="348">
        <f t="shared" si="49"/>
        <v>0.41665514215842048</v>
      </c>
      <c r="AG56" s="350">
        <f t="shared" si="49"/>
        <v>0.8367497374025995</v>
      </c>
      <c r="AH56" s="372"/>
      <c r="AI56" s="348">
        <f t="shared" si="49"/>
        <v>0.55622946258905959</v>
      </c>
      <c r="AJ56" s="348">
        <f t="shared" si="49"/>
        <v>0.49082095093305539</v>
      </c>
      <c r="AK56" s="348">
        <f t="shared" si="49"/>
        <v>0.4809445415002947</v>
      </c>
      <c r="AL56" s="350">
        <f t="shared" si="49"/>
        <v>0.8575003170428952</v>
      </c>
      <c r="AN56" s="393">
        <f t="shared" si="3"/>
        <v>27.75</v>
      </c>
      <c r="AO56" s="509">
        <f t="shared" si="4"/>
        <v>392639.84304224991</v>
      </c>
      <c r="AP56" s="373">
        <f t="shared" si="5"/>
        <v>35.547158642462513</v>
      </c>
      <c r="AQ56" s="384">
        <f t="shared" si="50"/>
        <v>0.62456812744122869</v>
      </c>
      <c r="AR56" s="385">
        <f t="shared" si="50"/>
        <v>0.56985654575883382</v>
      </c>
      <c r="AS56" s="385">
        <f t="shared" si="50"/>
        <v>0.56176496634949824</v>
      </c>
      <c r="AT56" s="387">
        <f t="shared" si="50"/>
        <v>0.87669062925167418</v>
      </c>
      <c r="AU56" s="373"/>
      <c r="AV56" s="384">
        <f t="shared" si="51"/>
        <v>0.68599946855738647</v>
      </c>
      <c r="AW56" s="385">
        <f t="shared" si="51"/>
        <v>0.63872872809316039</v>
      </c>
      <c r="AX56" s="385">
        <f t="shared" si="51"/>
        <v>0.63163590797162861</v>
      </c>
      <c r="AY56" s="387">
        <f t="shared" si="51"/>
        <v>0.90071477530871635</v>
      </c>
      <c r="AZ56" s="373"/>
      <c r="BA56" s="384">
        <f t="shared" si="52"/>
        <v>0.64979033108658846</v>
      </c>
      <c r="BB56" s="385">
        <f t="shared" si="52"/>
        <v>0.59801631638673236</v>
      </c>
      <c r="BC56" s="385">
        <f t="shared" si="52"/>
        <v>0.59015992977414533</v>
      </c>
      <c r="BD56" s="387">
        <f t="shared" si="52"/>
        <v>0.88611685323137102</v>
      </c>
      <c r="BE56" s="373"/>
      <c r="BF56" s="384">
        <f t="shared" si="53"/>
        <v>0.69078300495518175</v>
      </c>
      <c r="BG56" s="385">
        <f t="shared" si="53"/>
        <v>0.64415836992828113</v>
      </c>
      <c r="BH56" s="385">
        <f t="shared" si="53"/>
        <v>0.63704659923667373</v>
      </c>
      <c r="BI56" s="387">
        <f t="shared" si="53"/>
        <v>0.90050876578569095</v>
      </c>
      <c r="BK56" s="423">
        <f t="shared" si="27"/>
        <v>27.191256765575655</v>
      </c>
      <c r="BL56" s="419">
        <f t="shared" si="10"/>
        <v>25931.375426260947</v>
      </c>
      <c r="BM56" s="419">
        <f t="shared" si="11"/>
        <v>235035.56250000006</v>
      </c>
      <c r="BN56" s="423">
        <f t="shared" si="54"/>
        <v>0.53523517678280796</v>
      </c>
      <c r="BO56" s="419">
        <f t="shared" si="54"/>
        <v>0.47131633488595015</v>
      </c>
      <c r="BP56" s="419">
        <f t="shared" si="54"/>
        <v>0.46193296329285399</v>
      </c>
      <c r="BQ56" s="424">
        <f t="shared" si="54"/>
        <v>0.84180928662611776</v>
      </c>
      <c r="BR56" s="419"/>
      <c r="BS56" s="423">
        <f t="shared" si="55"/>
        <v>0.60803907786383637</v>
      </c>
      <c r="BT56" s="419">
        <f t="shared" si="55"/>
        <v>0.5519175618253197</v>
      </c>
      <c r="BU56" s="419">
        <f t="shared" si="55"/>
        <v>0.54355430623403078</v>
      </c>
      <c r="BV56" s="424">
        <f t="shared" si="55"/>
        <v>0.87216968226311875</v>
      </c>
      <c r="BW56" s="419"/>
      <c r="BX56" s="423">
        <f t="shared" si="56"/>
        <v>0.56499005904517297</v>
      </c>
      <c r="BY56" s="419">
        <f t="shared" si="56"/>
        <v>0.5041104902054756</v>
      </c>
      <c r="BZ56" s="419">
        <f t="shared" si="56"/>
        <v>0.49493917248311753</v>
      </c>
      <c r="CA56" s="424">
        <f t="shared" si="56"/>
        <v>0.85369595077925975</v>
      </c>
      <c r="CB56" s="419"/>
      <c r="CC56" s="423">
        <f t="shared" si="57"/>
        <v>0.61375627351649464</v>
      </c>
      <c r="CD56" s="419">
        <f t="shared" si="57"/>
        <v>0.55832973371359829</v>
      </c>
      <c r="CE56" s="419">
        <f t="shared" si="57"/>
        <v>0.54993280291015378</v>
      </c>
      <c r="CF56" s="424">
        <f t="shared" si="57"/>
        <v>0.87190841932253171</v>
      </c>
      <c r="CH56" s="449">
        <f t="shared" si="28"/>
        <v>21.277629042844609</v>
      </c>
      <c r="CI56" s="445">
        <f t="shared" si="29"/>
        <v>19021.61509863687</v>
      </c>
      <c r="CJ56" s="445">
        <f t="shared" si="30"/>
        <v>134911.62328818912</v>
      </c>
      <c r="CK56" s="451">
        <f t="shared" si="31"/>
        <v>5908.5404132367339</v>
      </c>
      <c r="CL56" s="446">
        <f t="shared" si="58"/>
        <v>0.41332238908470764</v>
      </c>
      <c r="CM56" s="446">
        <f t="shared" si="58"/>
        <v>0.33628310149656937</v>
      </c>
      <c r="CN56" s="446">
        <f t="shared" si="58"/>
        <v>0.32508289803243068</v>
      </c>
      <c r="CO56" s="451">
        <f t="shared" si="58"/>
        <v>0.7968587334333902</v>
      </c>
      <c r="CP56" s="446"/>
      <c r="CQ56" s="449">
        <f t="shared" si="59"/>
        <v>0.50250022103191849</v>
      </c>
      <c r="CR56" s="445">
        <f t="shared" si="59"/>
        <v>0.43362962686572165</v>
      </c>
      <c r="CS56" s="445">
        <f t="shared" si="59"/>
        <v>0.42343928863148766</v>
      </c>
      <c r="CT56" s="451">
        <f t="shared" si="59"/>
        <v>0.83576003848309488</v>
      </c>
      <c r="CU56" s="446"/>
      <c r="CV56" s="449">
        <f t="shared" si="60"/>
        <v>0.44959693769720288</v>
      </c>
      <c r="CW56" s="445">
        <f t="shared" si="60"/>
        <v>0.37565150148049731</v>
      </c>
      <c r="CX56" s="445">
        <f t="shared" si="60"/>
        <v>0.36460726273208099</v>
      </c>
      <c r="CY56" s="451">
        <f t="shared" si="60"/>
        <v>0.81207638155402528</v>
      </c>
      <c r="CZ56" s="446"/>
      <c r="DA56" s="449">
        <f t="shared" si="61"/>
        <v>0.50956170058071404</v>
      </c>
      <c r="DB56" s="445">
        <f t="shared" si="61"/>
        <v>0.44145585673983512</v>
      </c>
      <c r="DC56" s="445">
        <f t="shared" si="61"/>
        <v>0.43120949007217096</v>
      </c>
      <c r="DD56" s="451">
        <f t="shared" si="61"/>
        <v>0.8354248356165288</v>
      </c>
    </row>
    <row r="57" spans="1:108">
      <c r="A57" t="str">
        <f>'Picking Information'!E60</f>
        <v>UG96-1_bp_z02</v>
      </c>
      <c r="B57">
        <f>'Picking Information'!H60</f>
        <v>114.7</v>
      </c>
      <c r="C57">
        <f>'Picking Information'!I60</f>
        <v>57</v>
      </c>
      <c r="D57">
        <f>'Picking Information'!J60</f>
        <v>115.3</v>
      </c>
      <c r="E57">
        <f>'Picking Information'!K60</f>
        <v>41.5</v>
      </c>
      <c r="F57">
        <f t="shared" si="20"/>
        <v>115</v>
      </c>
      <c r="J57">
        <f>'Picking Information'!O60</f>
        <v>1</v>
      </c>
      <c r="M57" s="365">
        <f t="shared" si="21"/>
        <v>142435.88392294422</v>
      </c>
      <c r="N57" s="366">
        <v>1.6074999999999999</v>
      </c>
      <c r="O57" s="367">
        <f t="shared" si="22"/>
        <v>218.10373981159489</v>
      </c>
      <c r="P57" s="367">
        <f t="shared" si="23"/>
        <v>130.95033007024736</v>
      </c>
      <c r="Q57" s="367">
        <f t="shared" si="24"/>
        <v>674.00956593521767</v>
      </c>
      <c r="R57" s="367">
        <f t="shared" si="25"/>
        <v>14959.454543283546</v>
      </c>
      <c r="S57" s="367">
        <f t="shared" si="26"/>
        <v>28.564387192892944</v>
      </c>
      <c r="T57" s="352">
        <f t="shared" si="47"/>
        <v>0.52396329263175323</v>
      </c>
      <c r="U57" s="348">
        <f t="shared" si="47"/>
        <v>0.45539203616225388</v>
      </c>
      <c r="V57" s="348">
        <f t="shared" si="47"/>
        <v>0.44533289695597233</v>
      </c>
      <c r="W57" s="348">
        <f t="shared" si="47"/>
        <v>0.84485833829102996</v>
      </c>
      <c r="X57" s="372"/>
      <c r="Y57" s="348">
        <f t="shared" si="48"/>
        <v>0.6017951717790847</v>
      </c>
      <c r="Z57" s="348">
        <f t="shared" si="48"/>
        <v>0.54184110624689541</v>
      </c>
      <c r="AA57" s="348">
        <f t="shared" si="48"/>
        <v>0.53288078902759006</v>
      </c>
      <c r="AB57" s="350">
        <f t="shared" si="48"/>
        <v>0.87530842121258778</v>
      </c>
      <c r="AC57" s="372"/>
      <c r="AD57" s="348">
        <f t="shared" si="49"/>
        <v>0.55583596162689131</v>
      </c>
      <c r="AE57" s="348">
        <f t="shared" si="49"/>
        <v>0.49057472686313014</v>
      </c>
      <c r="AF57" s="348">
        <f t="shared" si="49"/>
        <v>0.48073335109611515</v>
      </c>
      <c r="AG57" s="350">
        <f t="shared" si="49"/>
        <v>0.85681601210400604</v>
      </c>
      <c r="AH57" s="372"/>
      <c r="AI57" s="348">
        <f t="shared" si="49"/>
        <v>0.60788073395088937</v>
      </c>
      <c r="AJ57" s="348">
        <f t="shared" si="49"/>
        <v>0.54870750512586386</v>
      </c>
      <c r="AK57" s="348">
        <f t="shared" si="49"/>
        <v>0.53971510286041047</v>
      </c>
      <c r="AL57" s="350">
        <f t="shared" si="49"/>
        <v>0.8750476831670928</v>
      </c>
      <c r="AN57" s="393">
        <f t="shared" si="3"/>
        <v>28.5</v>
      </c>
      <c r="AO57" s="509">
        <f t="shared" si="4"/>
        <v>292686.71519114211</v>
      </c>
      <c r="AP57" s="373">
        <f t="shared" si="5"/>
        <v>34.241794692737436</v>
      </c>
      <c r="AQ57" s="384">
        <f t="shared" si="50"/>
        <v>0.6153697273353097</v>
      </c>
      <c r="AR57" s="385">
        <f t="shared" si="50"/>
        <v>0.56021039442656517</v>
      </c>
      <c r="AS57" s="385">
        <f t="shared" si="50"/>
        <v>0.55207362266812998</v>
      </c>
      <c r="AT57" s="387">
        <f t="shared" si="50"/>
        <v>0.87253537909084522</v>
      </c>
      <c r="AU57" s="373"/>
      <c r="AV57" s="384">
        <f t="shared" si="51"/>
        <v>0.6775889004079263</v>
      </c>
      <c r="AW57" s="385">
        <f t="shared" si="51"/>
        <v>0.62968565943039811</v>
      </c>
      <c r="AX57" s="385">
        <f t="shared" si="51"/>
        <v>0.62251304302865451</v>
      </c>
      <c r="AY57" s="387">
        <f t="shared" si="51"/>
        <v>0.89728351882131874</v>
      </c>
      <c r="AZ57" s="373"/>
      <c r="BA57" s="384">
        <f t="shared" si="52"/>
        <v>0.64087964321601032</v>
      </c>
      <c r="BB57" s="385">
        <f t="shared" si="52"/>
        <v>0.58857002911459932</v>
      </c>
      <c r="BC57" s="385">
        <f t="shared" si="52"/>
        <v>0.58065128779837083</v>
      </c>
      <c r="BD57" s="387">
        <f t="shared" si="52"/>
        <v>0.88224072777867435</v>
      </c>
      <c r="BE57" s="373"/>
      <c r="BF57" s="384">
        <f t="shared" si="53"/>
        <v>0.68244607246155053</v>
      </c>
      <c r="BG57" s="385">
        <f t="shared" si="53"/>
        <v>0.63517907646909511</v>
      </c>
      <c r="BH57" s="385">
        <f t="shared" si="53"/>
        <v>0.62798424539819953</v>
      </c>
      <c r="BI57" s="387">
        <f t="shared" si="53"/>
        <v>0.89707112473040029</v>
      </c>
      <c r="BK57" s="423">
        <f t="shared" si="27"/>
        <v>29.605869772331904</v>
      </c>
      <c r="BL57" s="419">
        <f t="shared" si="10"/>
        <v>23514.697181793556</v>
      </c>
      <c r="BM57" s="419">
        <f t="shared" si="11"/>
        <v>232057.6875</v>
      </c>
      <c r="BN57" s="423">
        <f t="shared" si="54"/>
        <v>0.57800291066690102</v>
      </c>
      <c r="BO57" s="419">
        <f t="shared" si="54"/>
        <v>0.52096581666426378</v>
      </c>
      <c r="BP57" s="419">
        <f t="shared" si="54"/>
        <v>0.51262014206148387</v>
      </c>
      <c r="BQ57" s="424">
        <f t="shared" si="54"/>
        <v>0.85519433718217786</v>
      </c>
      <c r="BR57" s="419"/>
      <c r="BS57" s="423">
        <f t="shared" si="55"/>
        <v>0.64332972806954847</v>
      </c>
      <c r="BT57" s="419">
        <f t="shared" si="55"/>
        <v>0.59293973869897498</v>
      </c>
      <c r="BU57" s="419">
        <f t="shared" si="55"/>
        <v>0.5854490766890883</v>
      </c>
      <c r="BV57" s="424">
        <f t="shared" si="55"/>
        <v>0.88290670539836003</v>
      </c>
      <c r="BW57" s="419"/>
      <c r="BX57" s="423">
        <f t="shared" si="56"/>
        <v>0.60465815247665411</v>
      </c>
      <c r="BY57" s="419">
        <f t="shared" si="56"/>
        <v>0.5501896523216141</v>
      </c>
      <c r="BZ57" s="419">
        <f t="shared" si="56"/>
        <v>0.54200819362227903</v>
      </c>
      <c r="CA57" s="424">
        <f t="shared" si="56"/>
        <v>0.86603947828172223</v>
      </c>
      <c r="CB57" s="419"/>
      <c r="CC57" s="423">
        <f t="shared" si="57"/>
        <v>0.64847465149255967</v>
      </c>
      <c r="CD57" s="419">
        <f t="shared" si="57"/>
        <v>0.5986862327342557</v>
      </c>
      <c r="CE57" s="419">
        <f t="shared" si="57"/>
        <v>0.59116161326007199</v>
      </c>
      <c r="CF57" s="424">
        <f t="shared" si="57"/>
        <v>0.88266806031539535</v>
      </c>
      <c r="CH57" s="449">
        <f t="shared" si="28"/>
        <v>25.035187209485702</v>
      </c>
      <c r="CI57" s="445">
        <f t="shared" si="29"/>
        <v>17449.323877020037</v>
      </c>
      <c r="CJ57" s="445">
        <f t="shared" si="30"/>
        <v>145615.69664671517</v>
      </c>
      <c r="CK57" s="451">
        <f t="shared" si="31"/>
        <v>2696.3801473134731</v>
      </c>
      <c r="CL57" s="446">
        <f t="shared" si="58"/>
        <v>0.47485338470502902</v>
      </c>
      <c r="CM57" s="446">
        <f t="shared" si="58"/>
        <v>0.39993160552516277</v>
      </c>
      <c r="CN57" s="446">
        <f t="shared" si="58"/>
        <v>0.388887775144931</v>
      </c>
      <c r="CO57" s="451">
        <f t="shared" si="58"/>
        <v>0.82560939746641526</v>
      </c>
      <c r="CP57" s="446"/>
      <c r="CQ57" s="449">
        <f t="shared" si="59"/>
        <v>0.5594971629160127</v>
      </c>
      <c r="CR57" s="445">
        <f t="shared" si="59"/>
        <v>0.49431587718018821</v>
      </c>
      <c r="CS57" s="445">
        <f t="shared" si="59"/>
        <v>0.48456376149254765</v>
      </c>
      <c r="CT57" s="451">
        <f t="shared" si="59"/>
        <v>0.85946357580607757</v>
      </c>
      <c r="CU57" s="446"/>
      <c r="CV57" s="449">
        <f t="shared" si="60"/>
        <v>0.50953945143645618</v>
      </c>
      <c r="CW57" s="445">
        <f t="shared" si="60"/>
        <v>0.43843915985376508</v>
      </c>
      <c r="CX57" s="445">
        <f t="shared" si="60"/>
        <v>0.4276842681262959</v>
      </c>
      <c r="CY57" s="451">
        <f t="shared" si="60"/>
        <v>0.83888476989521166</v>
      </c>
      <c r="CZ57" s="446"/>
      <c r="DA57" s="449">
        <f t="shared" si="61"/>
        <v>0.56611123738384517</v>
      </c>
      <c r="DB57" s="445">
        <f t="shared" si="61"/>
        <v>0.50178620970370313</v>
      </c>
      <c r="DC57" s="445">
        <f t="shared" si="61"/>
        <v>0.49200240651233518</v>
      </c>
      <c r="DD57" s="451">
        <f t="shared" si="61"/>
        <v>0.85917299742714925</v>
      </c>
    </row>
    <row r="58" spans="1:108">
      <c r="A58" t="str">
        <f>'Picking Information'!E61</f>
        <v>UG96-1_bp_z03</v>
      </c>
      <c r="B58">
        <f>'Picking Information'!H61</f>
        <v>108.6</v>
      </c>
      <c r="C58">
        <f>'Picking Information'!I61</f>
        <v>34.6</v>
      </c>
      <c r="D58">
        <f>'Picking Information'!J61</f>
        <v>107.2</v>
      </c>
      <c r="E58">
        <f>'Picking Information'!K61</f>
        <v>52.9</v>
      </c>
      <c r="F58">
        <f t="shared" si="20"/>
        <v>107.9</v>
      </c>
      <c r="J58">
        <f>'Picking Information'!O61</f>
        <v>2</v>
      </c>
      <c r="M58" s="365">
        <f t="shared" si="21"/>
        <v>103407.4521779949</v>
      </c>
      <c r="N58" s="366">
        <v>1.6074999999999999</v>
      </c>
      <c r="O58" s="367">
        <f t="shared" si="22"/>
        <v>97.759531314653643</v>
      </c>
      <c r="P58" s="367">
        <f t="shared" si="23"/>
        <v>193.44133234342044</v>
      </c>
      <c r="Q58" s="367">
        <f t="shared" si="24"/>
        <v>608.38185719192916</v>
      </c>
      <c r="R58" s="367">
        <f t="shared" si="25"/>
        <v>12437.337111449047</v>
      </c>
      <c r="S58" s="367">
        <f t="shared" si="26"/>
        <v>24.942827693269894</v>
      </c>
      <c r="T58" s="352">
        <f t="shared" si="47"/>
        <v>0.46800011597148017</v>
      </c>
      <c r="U58" s="348">
        <f t="shared" si="47"/>
        <v>0.39679582992714252</v>
      </c>
      <c r="V58" s="348">
        <f t="shared" si="47"/>
        <v>0.38657063946778392</v>
      </c>
      <c r="W58" s="348">
        <f t="shared" si="47"/>
        <v>0.82274480619476575</v>
      </c>
      <c r="X58" s="372"/>
      <c r="Y58" s="348">
        <f t="shared" si="48"/>
        <v>0.55141005116964359</v>
      </c>
      <c r="Z58" s="348">
        <f t="shared" si="48"/>
        <v>0.48694273641615143</v>
      </c>
      <c r="AA58" s="348">
        <f t="shared" si="48"/>
        <v>0.477431126335428</v>
      </c>
      <c r="AB58" s="350">
        <f t="shared" si="48"/>
        <v>0.85741707381748777</v>
      </c>
      <c r="AC58" s="372"/>
      <c r="AD58" s="348">
        <f t="shared" si="49"/>
        <v>0.50186658303359399</v>
      </c>
      <c r="AE58" s="348">
        <f t="shared" si="49"/>
        <v>0.43302207963861561</v>
      </c>
      <c r="AF58" s="348">
        <f t="shared" si="49"/>
        <v>0.42281972325563955</v>
      </c>
      <c r="AG58" s="350">
        <f t="shared" si="49"/>
        <v>0.83634999710897429</v>
      </c>
      <c r="AH58" s="372"/>
      <c r="AI58" s="348">
        <f t="shared" si="49"/>
        <v>0.55802647852506104</v>
      </c>
      <c r="AJ58" s="348">
        <f t="shared" si="49"/>
        <v>0.49425479313789888</v>
      </c>
      <c r="AK58" s="348">
        <f t="shared" si="49"/>
        <v>0.48468279081287036</v>
      </c>
      <c r="AL58" s="350">
        <f t="shared" si="49"/>
        <v>0.85711982442336287</v>
      </c>
      <c r="AN58" s="393">
        <f t="shared" si="3"/>
        <v>17.3</v>
      </c>
      <c r="AO58" s="509">
        <f t="shared" si="4"/>
        <v>102110.85301080777</v>
      </c>
      <c r="AP58" s="373">
        <f t="shared" si="5"/>
        <v>22.384193804606834</v>
      </c>
      <c r="AQ58" s="384">
        <f t="shared" si="50"/>
        <v>0.42938431290110102</v>
      </c>
      <c r="AR58" s="385">
        <f t="shared" si="50"/>
        <v>0.35386433389980632</v>
      </c>
      <c r="AS58" s="385">
        <f t="shared" si="50"/>
        <v>0.34296083073858352</v>
      </c>
      <c r="AT58" s="387">
        <f t="shared" si="50"/>
        <v>0.80589860656408063</v>
      </c>
      <c r="AU58" s="373"/>
      <c r="AV58" s="384">
        <f t="shared" si="51"/>
        <v>0.5174063434155568</v>
      </c>
      <c r="AW58" s="385">
        <f t="shared" si="51"/>
        <v>0.44939593657786153</v>
      </c>
      <c r="AX58" s="385">
        <f t="shared" si="51"/>
        <v>0.43935022327327133</v>
      </c>
      <c r="AY58" s="387">
        <f t="shared" si="51"/>
        <v>0.84339023129943724</v>
      </c>
      <c r="AZ58" s="373"/>
      <c r="BA58" s="384">
        <f t="shared" si="52"/>
        <v>0.46514908660012472</v>
      </c>
      <c r="BB58" s="385">
        <f t="shared" si="52"/>
        <v>0.39235999048831788</v>
      </c>
      <c r="BC58" s="385">
        <f t="shared" si="52"/>
        <v>0.38153688373322436</v>
      </c>
      <c r="BD58" s="387">
        <f t="shared" si="52"/>
        <v>0.82058641951643885</v>
      </c>
      <c r="BE58" s="373"/>
      <c r="BF58" s="384">
        <f t="shared" si="53"/>
        <v>0.52438437663139659</v>
      </c>
      <c r="BG58" s="385">
        <f t="shared" si="53"/>
        <v>0.45711548926703455</v>
      </c>
      <c r="BH58" s="385">
        <f t="shared" si="53"/>
        <v>0.44700952825637835</v>
      </c>
      <c r="BI58" s="387">
        <f t="shared" si="53"/>
        <v>0.84306794996046253</v>
      </c>
      <c r="BK58" s="423">
        <f t="shared" si="27"/>
        <v>26.002965580498273</v>
      </c>
      <c r="BL58" s="419">
        <f t="shared" si="10"/>
        <v>16403.233303507943</v>
      </c>
      <c r="BM58" s="419">
        <f t="shared" si="11"/>
        <v>142177.57033333334</v>
      </c>
      <c r="BN58" s="423">
        <f t="shared" si="54"/>
        <v>0.51947309517384466</v>
      </c>
      <c r="BO58" s="419">
        <f t="shared" si="54"/>
        <v>0.45451284626469252</v>
      </c>
      <c r="BP58" s="419">
        <f t="shared" si="54"/>
        <v>0.44500751196814126</v>
      </c>
      <c r="BQ58" s="424">
        <f t="shared" si="54"/>
        <v>0.83512457405713802</v>
      </c>
      <c r="BR58" s="419"/>
      <c r="BS58" s="423">
        <f t="shared" si="55"/>
        <v>0.59387010157914688</v>
      </c>
      <c r="BT58" s="419">
        <f t="shared" si="55"/>
        <v>0.5364842016732364</v>
      </c>
      <c r="BU58" s="419">
        <f t="shared" si="55"/>
        <v>0.52795334187639908</v>
      </c>
      <c r="BV58" s="424">
        <f t="shared" si="55"/>
        <v>0.86667878189011927</v>
      </c>
      <c r="BW58" s="419"/>
      <c r="BX58" s="423">
        <f t="shared" si="56"/>
        <v>0.54982978133653237</v>
      </c>
      <c r="BY58" s="419">
        <f t="shared" si="56"/>
        <v>0.48779672677433189</v>
      </c>
      <c r="BZ58" s="419">
        <f t="shared" si="56"/>
        <v>0.47847873222552195</v>
      </c>
      <c r="CA58" s="424">
        <f t="shared" si="56"/>
        <v>0.84747326426176417</v>
      </c>
      <c r="CB58" s="419"/>
      <c r="CC58" s="423">
        <f t="shared" si="57"/>
        <v>0.59972917807361414</v>
      </c>
      <c r="CD58" s="419">
        <f t="shared" si="57"/>
        <v>0.54302864635274495</v>
      </c>
      <c r="CE58" s="419">
        <f t="shared" si="57"/>
        <v>0.5344591607734287</v>
      </c>
      <c r="CF58" s="424">
        <f t="shared" si="57"/>
        <v>0.86640705487015679</v>
      </c>
      <c r="CH58" s="449">
        <f t="shared" si="28"/>
        <v>25.63452187473063</v>
      </c>
      <c r="CI58" s="445">
        <f t="shared" si="29"/>
        <v>13842.041814432891</v>
      </c>
      <c r="CJ58" s="445">
        <f t="shared" si="30"/>
        <v>118278.041227672</v>
      </c>
      <c r="CK58" s="451">
        <f t="shared" si="31"/>
        <v>0</v>
      </c>
      <c r="CL58" s="446">
        <f t="shared" si="58"/>
        <v>0.47769658021318034</v>
      </c>
      <c r="CM58" s="446">
        <f t="shared" si="58"/>
        <v>0.40030904938250267</v>
      </c>
      <c r="CN58" s="446">
        <f t="shared" si="58"/>
        <v>0.38880673284082962</v>
      </c>
      <c r="CO58" s="451">
        <f t="shared" si="58"/>
        <v>0.82913149449670298</v>
      </c>
      <c r="CP58" s="446"/>
      <c r="CQ58" s="449">
        <f t="shared" si="59"/>
        <v>0.56393517905592505</v>
      </c>
      <c r="CR58" s="445">
        <f t="shared" si="59"/>
        <v>0.49762972203056938</v>
      </c>
      <c r="CS58" s="445">
        <f t="shared" si="59"/>
        <v>0.48764998539234067</v>
      </c>
      <c r="CT58" s="451">
        <f t="shared" si="59"/>
        <v>0.86241835713089521</v>
      </c>
      <c r="CU58" s="446"/>
      <c r="CV58" s="449">
        <f t="shared" si="60"/>
        <v>0.51317652128297597</v>
      </c>
      <c r="CW58" s="445">
        <f t="shared" si="60"/>
        <v>0.44021910368980693</v>
      </c>
      <c r="CX58" s="445">
        <f t="shared" si="60"/>
        <v>0.42910230155618256</v>
      </c>
      <c r="CY58" s="451">
        <f t="shared" si="60"/>
        <v>0.84219302882584868</v>
      </c>
      <c r="CZ58" s="446"/>
      <c r="DA58" s="449">
        <f t="shared" si="61"/>
        <v>0.57062705979953621</v>
      </c>
      <c r="DB58" s="445">
        <f t="shared" si="61"/>
        <v>0.50526349029513351</v>
      </c>
      <c r="DC58" s="445">
        <f t="shared" si="61"/>
        <v>0.49526372581884687</v>
      </c>
      <c r="DD58" s="451">
        <f t="shared" si="61"/>
        <v>0.86213294734744272</v>
      </c>
    </row>
    <row r="59" spans="1:108">
      <c r="A59" t="str">
        <f>'Picking Information'!E62</f>
        <v>UG96-1_bp_z04</v>
      </c>
      <c r="B59">
        <f>'Picking Information'!H62</f>
        <v>156.4</v>
      </c>
      <c r="C59">
        <f>'Picking Information'!I62</f>
        <v>54.1</v>
      </c>
      <c r="D59">
        <f>'Picking Information'!J62</f>
        <v>155.69999999999999</v>
      </c>
      <c r="E59">
        <f>'Picking Information'!K62</f>
        <v>49.2</v>
      </c>
      <c r="F59">
        <f t="shared" si="20"/>
        <v>156.05000000000001</v>
      </c>
      <c r="J59">
        <f>'Picking Information'!O62</f>
        <v>1</v>
      </c>
      <c r="M59" s="365">
        <f t="shared" si="21"/>
        <v>217482.72361238796</v>
      </c>
      <c r="N59" s="366">
        <v>1.6074999999999999</v>
      </c>
      <c r="O59" s="367">
        <f t="shared" si="22"/>
        <v>200.54363640712151</v>
      </c>
      <c r="P59" s="367">
        <f t="shared" si="23"/>
        <v>172.15838687695248</v>
      </c>
      <c r="Q59" s="367">
        <f t="shared" si="24"/>
        <v>1100.9454401842736</v>
      </c>
      <c r="R59" s="367">
        <f t="shared" si="25"/>
        <v>20704.44012322522</v>
      </c>
      <c r="S59" s="367">
        <f t="shared" si="26"/>
        <v>31.512475920818538</v>
      </c>
      <c r="T59" s="352">
        <f t="shared" si="47"/>
        <v>0.56633148215901896</v>
      </c>
      <c r="U59" s="348">
        <f t="shared" si="47"/>
        <v>0.50296919850246158</v>
      </c>
      <c r="V59" s="348">
        <f t="shared" si="47"/>
        <v>0.49363792919549038</v>
      </c>
      <c r="W59" s="348">
        <f t="shared" si="47"/>
        <v>0.85930443395683886</v>
      </c>
      <c r="X59" s="372"/>
      <c r="Y59" s="348">
        <f t="shared" si="48"/>
        <v>0.63782444622980483</v>
      </c>
      <c r="Z59" s="348">
        <f t="shared" si="48"/>
        <v>0.58278891056081927</v>
      </c>
      <c r="AA59" s="348">
        <f t="shared" si="48"/>
        <v>0.57454338796126114</v>
      </c>
      <c r="AB59" s="350">
        <f t="shared" si="48"/>
        <v>0.88693859203264935</v>
      </c>
      <c r="AC59" s="372"/>
      <c r="AD59" s="348">
        <f t="shared" si="49"/>
        <v>0.59565615943975259</v>
      </c>
      <c r="AE59" s="348">
        <f t="shared" si="49"/>
        <v>0.53552988529020862</v>
      </c>
      <c r="AF59" s="348">
        <f t="shared" si="49"/>
        <v>0.52643331804852911</v>
      </c>
      <c r="AG59" s="350">
        <f t="shared" si="49"/>
        <v>0.87015803424539451</v>
      </c>
      <c r="AH59" s="372"/>
      <c r="AI59" s="348">
        <f t="shared" si="49"/>
        <v>0.64339877711744131</v>
      </c>
      <c r="AJ59" s="348">
        <f t="shared" si="49"/>
        <v>0.58910373355867196</v>
      </c>
      <c r="AK59" s="348">
        <f t="shared" si="49"/>
        <v>0.58083302236146761</v>
      </c>
      <c r="AL59" s="350">
        <f t="shared" si="49"/>
        <v>0.88670202509255147</v>
      </c>
      <c r="AN59" s="393">
        <f t="shared" si="3"/>
        <v>27.05</v>
      </c>
      <c r="AO59" s="509">
        <f t="shared" si="4"/>
        <v>359518.43146311783</v>
      </c>
      <c r="AP59" s="373">
        <f t="shared" si="5"/>
        <v>34.59215044971382</v>
      </c>
      <c r="AQ59" s="384">
        <f t="shared" si="50"/>
        <v>0.61506767196480883</v>
      </c>
      <c r="AR59" s="385">
        <f t="shared" si="50"/>
        <v>0.55919521640058167</v>
      </c>
      <c r="AS59" s="385">
        <f t="shared" si="50"/>
        <v>0.55093918347731741</v>
      </c>
      <c r="AT59" s="387">
        <f t="shared" si="50"/>
        <v>0.87335537106262751</v>
      </c>
      <c r="AU59" s="373"/>
      <c r="AV59" s="384">
        <f t="shared" si="51"/>
        <v>0.67789197189139649</v>
      </c>
      <c r="AW59" s="385">
        <f t="shared" si="51"/>
        <v>0.62954155096128528</v>
      </c>
      <c r="AX59" s="385">
        <f t="shared" si="51"/>
        <v>0.62229119694858193</v>
      </c>
      <c r="AY59" s="387">
        <f t="shared" si="51"/>
        <v>0.89801722916758453</v>
      </c>
      <c r="AZ59" s="373"/>
      <c r="BA59" s="384">
        <f t="shared" si="52"/>
        <v>0.64085124801923588</v>
      </c>
      <c r="BB59" s="385">
        <f t="shared" si="52"/>
        <v>0.58794223903163501</v>
      </c>
      <c r="BC59" s="385">
        <f t="shared" si="52"/>
        <v>0.57991974893470877</v>
      </c>
      <c r="BD59" s="387">
        <f t="shared" si="52"/>
        <v>0.88303102469097761</v>
      </c>
      <c r="BE59" s="373"/>
      <c r="BF59" s="384">
        <f t="shared" si="53"/>
        <v>0.68278748560057245</v>
      </c>
      <c r="BG59" s="385">
        <f t="shared" si="53"/>
        <v>0.63509260829806014</v>
      </c>
      <c r="BH59" s="385">
        <f t="shared" si="53"/>
        <v>0.62782195072515956</v>
      </c>
      <c r="BI59" s="387">
        <f t="shared" si="53"/>
        <v>0.89780572359127431</v>
      </c>
      <c r="BK59" s="423">
        <f t="shared" si="27"/>
        <v>33.251330048296197</v>
      </c>
      <c r="BL59" s="419">
        <f t="shared" si="10"/>
        <v>33330.445523239716</v>
      </c>
      <c r="BM59" s="419">
        <f t="shared" si="11"/>
        <v>369427.21491666674</v>
      </c>
      <c r="BN59" s="423">
        <f t="shared" si="54"/>
        <v>0.61855375479109298</v>
      </c>
      <c r="BO59" s="419">
        <f t="shared" si="54"/>
        <v>0.56580882449360981</v>
      </c>
      <c r="BP59" s="419">
        <f t="shared" si="54"/>
        <v>0.5580579793128192</v>
      </c>
      <c r="BQ59" s="424">
        <f t="shared" si="54"/>
        <v>0.87050197313698341</v>
      </c>
      <c r="BR59" s="419"/>
      <c r="BS59" s="423">
        <f t="shared" si="55"/>
        <v>0.67852759924730077</v>
      </c>
      <c r="BT59" s="419">
        <f t="shared" si="55"/>
        <v>0.63230542951536706</v>
      </c>
      <c r="BU59" s="419">
        <f t="shared" si="55"/>
        <v>0.62541211536608143</v>
      </c>
      <c r="BV59" s="424">
        <f t="shared" si="55"/>
        <v>0.89537813164965729</v>
      </c>
      <c r="BW59" s="419"/>
      <c r="BX59" s="423">
        <f t="shared" si="56"/>
        <v>0.6430774724347228</v>
      </c>
      <c r="BY59" s="419">
        <f t="shared" si="56"/>
        <v>0.59288137430027121</v>
      </c>
      <c r="BZ59" s="419">
        <f t="shared" si="56"/>
        <v>0.58531263676713785</v>
      </c>
      <c r="CA59" s="424">
        <f t="shared" si="56"/>
        <v>0.88024281462777976</v>
      </c>
      <c r="CB59" s="419"/>
      <c r="CC59" s="423">
        <f t="shared" si="57"/>
        <v>0.68323302460806101</v>
      </c>
      <c r="CD59" s="419">
        <f t="shared" si="57"/>
        <v>0.63758963283250181</v>
      </c>
      <c r="CE59" s="419">
        <f t="shared" si="57"/>
        <v>0.63066964358704192</v>
      </c>
      <c r="CF59" s="424">
        <f t="shared" si="57"/>
        <v>0.89516411095780257</v>
      </c>
      <c r="CH59" s="449">
        <f t="shared" si="28"/>
        <v>29.744065722868665</v>
      </c>
      <c r="CI59" s="445">
        <f t="shared" si="29"/>
        <v>25779.964335497199</v>
      </c>
      <c r="CJ59" s="445">
        <f t="shared" si="30"/>
        <v>255600.31784274633</v>
      </c>
      <c r="CK59" s="451">
        <f t="shared" si="31"/>
        <v>438.07172735951769</v>
      </c>
      <c r="CL59" s="446">
        <f t="shared" si="58"/>
        <v>0.54770977950335609</v>
      </c>
      <c r="CM59" s="446">
        <f t="shared" si="58"/>
        <v>0.48058232771651005</v>
      </c>
      <c r="CN59" s="446">
        <f t="shared" si="58"/>
        <v>0.47060821698991678</v>
      </c>
      <c r="CO59" s="451">
        <f t="shared" si="58"/>
        <v>0.85241530441085345</v>
      </c>
      <c r="CP59" s="446"/>
      <c r="CQ59" s="449">
        <f t="shared" si="59"/>
        <v>0.62253610492569411</v>
      </c>
      <c r="CR59" s="445">
        <f t="shared" si="59"/>
        <v>0.56500429426795606</v>
      </c>
      <c r="CS59" s="445">
        <f t="shared" si="59"/>
        <v>0.55634548409476825</v>
      </c>
      <c r="CT59" s="451">
        <f t="shared" si="59"/>
        <v>0.88121117891314016</v>
      </c>
      <c r="CU59" s="446"/>
      <c r="CV59" s="449">
        <f t="shared" si="60"/>
        <v>0.5784936946550665</v>
      </c>
      <c r="CW59" s="445">
        <f t="shared" si="60"/>
        <v>0.51519710366689908</v>
      </c>
      <c r="CX59" s="445">
        <f t="shared" si="60"/>
        <v>0.50555428272221503</v>
      </c>
      <c r="CY59" s="451">
        <f t="shared" si="60"/>
        <v>0.86371681287296764</v>
      </c>
      <c r="CZ59" s="446"/>
      <c r="DA59" s="449">
        <f t="shared" si="61"/>
        <v>0.62834238610356552</v>
      </c>
      <c r="DB59" s="445">
        <f t="shared" si="61"/>
        <v>0.57162779196351499</v>
      </c>
      <c r="DC59" s="445">
        <f t="shared" si="61"/>
        <v>0.56295144271312481</v>
      </c>
      <c r="DD59" s="451">
        <f t="shared" si="61"/>
        <v>0.88096435636806403</v>
      </c>
    </row>
    <row r="60" spans="1:108">
      <c r="A60" t="str">
        <f>'Picking Information'!E63</f>
        <v>UG96-1_bp_z05</v>
      </c>
      <c r="B60">
        <f>'Picking Information'!H63</f>
        <v>251.3</v>
      </c>
      <c r="C60">
        <f>'Picking Information'!I63</f>
        <v>89.7</v>
      </c>
      <c r="D60">
        <f>'Picking Information'!J63</f>
        <v>250.3</v>
      </c>
      <c r="E60">
        <f>'Picking Information'!K63</f>
        <v>77.5</v>
      </c>
      <c r="F60">
        <f t="shared" si="20"/>
        <v>250.8</v>
      </c>
      <c r="J60">
        <f>'Picking Information'!O63</f>
        <v>2</v>
      </c>
      <c r="M60" s="365">
        <f t="shared" si="21"/>
        <v>912893.88929698081</v>
      </c>
      <c r="N60" s="366">
        <v>1.6074999999999999</v>
      </c>
      <c r="O60" s="367">
        <f t="shared" si="22"/>
        <v>452.07254670884504</v>
      </c>
      <c r="P60" s="367">
        <f t="shared" si="23"/>
        <v>357.39359803053037</v>
      </c>
      <c r="Q60" s="367">
        <f t="shared" si="24"/>
        <v>2360.5504676595133</v>
      </c>
      <c r="R60" s="367">
        <f t="shared" si="25"/>
        <v>53922.665228094054</v>
      </c>
      <c r="S60" s="367">
        <f t="shared" si="26"/>
        <v>50.789063491321492</v>
      </c>
      <c r="T60" s="352">
        <f t="shared" si="47"/>
        <v>0.72552556392606371</v>
      </c>
      <c r="U60" s="348">
        <f t="shared" si="47"/>
        <v>0.6832050235364685</v>
      </c>
      <c r="V60" s="348">
        <f t="shared" si="47"/>
        <v>0.67688384479515762</v>
      </c>
      <c r="W60" s="348">
        <f t="shared" si="47"/>
        <v>0.91253508422967611</v>
      </c>
      <c r="X60" s="372"/>
      <c r="Y60" s="348">
        <f t="shared" si="48"/>
        <v>0.77223370344581554</v>
      </c>
      <c r="Z60" s="348">
        <f t="shared" si="48"/>
        <v>0.73636532097620699</v>
      </c>
      <c r="AA60" s="348">
        <f t="shared" si="48"/>
        <v>0.73094149320132173</v>
      </c>
      <c r="AB60" s="350">
        <f t="shared" si="48"/>
        <v>0.92976262530274423</v>
      </c>
      <c r="AC60" s="372"/>
      <c r="AD60" s="348">
        <f t="shared" si="49"/>
        <v>0.74480179713429473</v>
      </c>
      <c r="AE60" s="348">
        <f t="shared" si="49"/>
        <v>0.70507657175671856</v>
      </c>
      <c r="AF60" s="348">
        <f t="shared" si="49"/>
        <v>0.69899403710706043</v>
      </c>
      <c r="AG60" s="350">
        <f t="shared" si="49"/>
        <v>0.91930569479790625</v>
      </c>
      <c r="AH60" s="372"/>
      <c r="AI60" s="348">
        <f t="shared" si="49"/>
        <v>0.7758371713150517</v>
      </c>
      <c r="AJ60" s="348">
        <f t="shared" si="49"/>
        <v>0.74050977102927917</v>
      </c>
      <c r="AK60" s="348">
        <f t="shared" si="49"/>
        <v>0.73508002501871983</v>
      </c>
      <c r="AL60" s="350">
        <f t="shared" si="49"/>
        <v>0.92961529265282239</v>
      </c>
      <c r="AN60" s="393">
        <f t="shared" si="3"/>
        <v>44.85</v>
      </c>
      <c r="AO60" s="509">
        <f t="shared" si="4"/>
        <v>1588061.2767337335</v>
      </c>
      <c r="AP60" s="373">
        <f t="shared" si="5"/>
        <v>57.086636839439471</v>
      </c>
      <c r="AQ60" s="384">
        <f t="shared" si="50"/>
        <v>0.76066573312494801</v>
      </c>
      <c r="AR60" s="385">
        <f t="shared" si="50"/>
        <v>0.72429775999367541</v>
      </c>
      <c r="AS60" s="385">
        <f t="shared" si="50"/>
        <v>0.71886996653077151</v>
      </c>
      <c r="AT60" s="387">
        <f t="shared" si="50"/>
        <v>0.92278952823306148</v>
      </c>
      <c r="AU60" s="373"/>
      <c r="AV60" s="384">
        <f t="shared" si="51"/>
        <v>0.80089543585065903</v>
      </c>
      <c r="AW60" s="385">
        <f t="shared" si="51"/>
        <v>0.76999177700786947</v>
      </c>
      <c r="AX60" s="385">
        <f t="shared" si="51"/>
        <v>0.7653246823917309</v>
      </c>
      <c r="AY60" s="387">
        <f t="shared" si="51"/>
        <v>0.93790834736998507</v>
      </c>
      <c r="AZ60" s="373"/>
      <c r="BA60" s="384">
        <f t="shared" si="52"/>
        <v>0.77725406568046307</v>
      </c>
      <c r="BB60" s="385">
        <f t="shared" si="52"/>
        <v>0.74308566265946119</v>
      </c>
      <c r="BC60" s="385">
        <f t="shared" si="52"/>
        <v>0.73785934405579656</v>
      </c>
      <c r="BD60" s="387">
        <f t="shared" si="52"/>
        <v>0.9287266352370217</v>
      </c>
      <c r="BE60" s="373"/>
      <c r="BF60" s="384">
        <f t="shared" si="53"/>
        <v>0.80400444702957607</v>
      </c>
      <c r="BG60" s="385">
        <f t="shared" si="53"/>
        <v>0.77355895257062846</v>
      </c>
      <c r="BH60" s="385">
        <f t="shared" si="53"/>
        <v>0.76888567933168073</v>
      </c>
      <c r="BI60" s="387">
        <f t="shared" si="53"/>
        <v>0.9377788778818521</v>
      </c>
      <c r="BK60" s="423">
        <f t="shared" si="27"/>
        <v>53.741736191335633</v>
      </c>
      <c r="BL60" s="419">
        <f t="shared" si="10"/>
        <v>75574.198264454331</v>
      </c>
      <c r="BM60" s="419">
        <f t="shared" si="11"/>
        <v>1353829.5420000001</v>
      </c>
      <c r="BN60" s="423">
        <f t="shared" si="54"/>
        <v>0.75224476099952287</v>
      </c>
      <c r="BO60" s="419">
        <f t="shared" si="54"/>
        <v>0.71557945527510758</v>
      </c>
      <c r="BP60" s="419">
        <f t="shared" si="54"/>
        <v>0.71012580000863723</v>
      </c>
      <c r="BQ60" s="424">
        <f t="shared" si="54"/>
        <v>0.91870907967377347</v>
      </c>
      <c r="BR60" s="419"/>
      <c r="BS60" s="423">
        <f t="shared" si="55"/>
        <v>0.79307039381312627</v>
      </c>
      <c r="BT60" s="419">
        <f t="shared" si="55"/>
        <v>0.76168318410604396</v>
      </c>
      <c r="BU60" s="419">
        <f t="shared" si="55"/>
        <v>0.7569579526624638</v>
      </c>
      <c r="BV60" s="424">
        <f t="shared" si="55"/>
        <v>0.93451575471731929</v>
      </c>
      <c r="BW60" s="419"/>
      <c r="BX60" s="423">
        <f t="shared" si="56"/>
        <v>0.76904358627280722</v>
      </c>
      <c r="BY60" s="419">
        <f t="shared" si="56"/>
        <v>0.73449350373213007</v>
      </c>
      <c r="BZ60" s="419">
        <f t="shared" si="56"/>
        <v>0.72922630319366499</v>
      </c>
      <c r="CA60" s="424">
        <f t="shared" si="56"/>
        <v>0.92491005423733008</v>
      </c>
      <c r="CB60" s="419"/>
      <c r="CC60" s="423">
        <f t="shared" si="57"/>
        <v>0.79623777596523859</v>
      </c>
      <c r="CD60" s="419">
        <f t="shared" si="57"/>
        <v>0.76529738195764818</v>
      </c>
      <c r="CE60" s="419">
        <f t="shared" si="57"/>
        <v>0.76056296226042219</v>
      </c>
      <c r="CF60" s="424">
        <f t="shared" si="57"/>
        <v>0.93438017133832518</v>
      </c>
      <c r="CH60" s="449">
        <f t="shared" si="28"/>
        <v>47.638074078464292</v>
      </c>
      <c r="CI60" s="445">
        <f t="shared" si="29"/>
        <v>58838.869091926106</v>
      </c>
      <c r="CJ60" s="445">
        <f t="shared" si="30"/>
        <v>934323.4681647463</v>
      </c>
      <c r="CK60" s="451">
        <f t="shared" si="31"/>
        <v>3324.7276940505758</v>
      </c>
      <c r="CL60" s="446">
        <f t="shared" si="58"/>
        <v>0.71055420402051384</v>
      </c>
      <c r="CM60" s="446">
        <f t="shared" si="58"/>
        <v>0.66596690935412306</v>
      </c>
      <c r="CN60" s="446">
        <f t="shared" si="58"/>
        <v>0.65929446469757746</v>
      </c>
      <c r="CO60" s="451">
        <f t="shared" si="58"/>
        <v>0.90724118408596133</v>
      </c>
      <c r="CP60" s="446"/>
      <c r="CQ60" s="449">
        <f t="shared" si="59"/>
        <v>0.75965230320883959</v>
      </c>
      <c r="CR60" s="445">
        <f t="shared" si="59"/>
        <v>0.72195604415699111</v>
      </c>
      <c r="CS60" s="445">
        <f t="shared" si="59"/>
        <v>0.71625170442801767</v>
      </c>
      <c r="CT60" s="451">
        <f t="shared" si="59"/>
        <v>0.92544349684750971</v>
      </c>
      <c r="CU60" s="446"/>
      <c r="CV60" s="449">
        <f t="shared" si="60"/>
        <v>0.73082624370072413</v>
      </c>
      <c r="CW60" s="445">
        <f t="shared" si="60"/>
        <v>0.68902641842872292</v>
      </c>
      <c r="CX60" s="445">
        <f t="shared" si="60"/>
        <v>0.68261744315038664</v>
      </c>
      <c r="CY60" s="451">
        <f t="shared" si="60"/>
        <v>0.91439157342000699</v>
      </c>
      <c r="CZ60" s="446"/>
      <c r="DA60" s="449">
        <f t="shared" si="61"/>
        <v>0.7634376829182723</v>
      </c>
      <c r="DB60" s="445">
        <f t="shared" si="61"/>
        <v>0.72631393328227867</v>
      </c>
      <c r="DC60" s="445">
        <f t="shared" si="61"/>
        <v>0.72060440029786299</v>
      </c>
      <c r="DD60" s="451">
        <f t="shared" si="61"/>
        <v>0.92528770689716056</v>
      </c>
    </row>
    <row r="61" spans="1:108">
      <c r="A61" t="str">
        <f>'Picking Information'!E64</f>
        <v>UG96-1_bp_z06</v>
      </c>
      <c r="B61">
        <f>'Picking Information'!H64</f>
        <v>141.69999999999999</v>
      </c>
      <c r="C61">
        <f>'Picking Information'!I64</f>
        <v>48.2</v>
      </c>
      <c r="D61">
        <f>'Picking Information'!J64</f>
        <v>140.4</v>
      </c>
      <c r="E61">
        <f>'Picking Information'!K64</f>
        <v>49.4</v>
      </c>
      <c r="F61">
        <f t="shared" si="20"/>
        <v>141.05000000000001</v>
      </c>
      <c r="J61">
        <f>'Picking Information'!O64</f>
        <v>2</v>
      </c>
      <c r="M61" s="365">
        <f t="shared" si="21"/>
        <v>175851.34726545535</v>
      </c>
      <c r="N61" s="366">
        <v>1.6074999999999999</v>
      </c>
      <c r="O61" s="367">
        <f t="shared" si="22"/>
        <v>166.56831633715234</v>
      </c>
      <c r="P61" s="367">
        <f t="shared" si="23"/>
        <v>173.28475328961557</v>
      </c>
      <c r="Q61" s="367">
        <f t="shared" si="24"/>
        <v>935.8613783418383</v>
      </c>
      <c r="R61" s="367">
        <f t="shared" si="25"/>
        <v>17737.303879604697</v>
      </c>
      <c r="S61" s="367">
        <f t="shared" si="26"/>
        <v>29.742628607889834</v>
      </c>
      <c r="T61" s="352">
        <f t="shared" si="47"/>
        <v>0.54302487323496784</v>
      </c>
      <c r="U61" s="348">
        <f t="shared" si="47"/>
        <v>0.4772833756390028</v>
      </c>
      <c r="V61" s="348">
        <f t="shared" si="47"/>
        <v>0.46764275919622639</v>
      </c>
      <c r="W61" s="348">
        <f t="shared" si="47"/>
        <v>0.8510105874349666</v>
      </c>
      <c r="X61" s="372"/>
      <c r="Y61" s="348">
        <f t="shared" si="48"/>
        <v>0.61768490742656368</v>
      </c>
      <c r="Z61" s="348">
        <f t="shared" si="48"/>
        <v>0.56017077085304179</v>
      </c>
      <c r="AA61" s="348">
        <f t="shared" si="48"/>
        <v>0.55157701556188821</v>
      </c>
      <c r="AB61" s="350">
        <f t="shared" si="48"/>
        <v>0.88025132361451508</v>
      </c>
      <c r="AC61" s="372"/>
      <c r="AD61" s="348">
        <f t="shared" si="49"/>
        <v>0.57359415549834181</v>
      </c>
      <c r="AE61" s="348">
        <f t="shared" si="49"/>
        <v>0.51100940988110044</v>
      </c>
      <c r="AF61" s="348">
        <f t="shared" si="49"/>
        <v>0.5015744240622253</v>
      </c>
      <c r="AG61" s="350">
        <f t="shared" si="49"/>
        <v>0.86249319082504661</v>
      </c>
      <c r="AH61" s="372"/>
      <c r="AI61" s="348">
        <f t="shared" si="49"/>
        <v>0.62352393365713921</v>
      </c>
      <c r="AJ61" s="348">
        <f t="shared" si="49"/>
        <v>0.56675662790678538</v>
      </c>
      <c r="AK61" s="348">
        <f t="shared" si="49"/>
        <v>0.5581316926015728</v>
      </c>
      <c r="AL61" s="350">
        <f t="shared" si="49"/>
        <v>0.88000093543159219</v>
      </c>
      <c r="AN61" s="393">
        <f t="shared" si="3"/>
        <v>24.1</v>
      </c>
      <c r="AO61" s="509">
        <f t="shared" si="4"/>
        <v>258555.51640793183</v>
      </c>
      <c r="AP61" s="373">
        <f t="shared" si="5"/>
        <v>30.89538600723764</v>
      </c>
      <c r="AQ61" s="384">
        <f t="shared" si="50"/>
        <v>0.57263846483742586</v>
      </c>
      <c r="AR61" s="385">
        <f t="shared" si="50"/>
        <v>0.51164956994885014</v>
      </c>
      <c r="AS61" s="385">
        <f t="shared" si="50"/>
        <v>0.50267319096295771</v>
      </c>
      <c r="AT61" s="387">
        <f t="shared" si="50"/>
        <v>0.85845948019355778</v>
      </c>
      <c r="AU61" s="373"/>
      <c r="AV61" s="384">
        <f t="shared" si="51"/>
        <v>0.6416515176057489</v>
      </c>
      <c r="AW61" s="385">
        <f t="shared" si="51"/>
        <v>0.58850048995932869</v>
      </c>
      <c r="AX61" s="385">
        <f t="shared" si="51"/>
        <v>0.58055177786487655</v>
      </c>
      <c r="AY61" s="387">
        <f t="shared" si="51"/>
        <v>0.88597455288948346</v>
      </c>
      <c r="AZ61" s="373"/>
      <c r="BA61" s="384">
        <f t="shared" si="52"/>
        <v>0.60091121537009262</v>
      </c>
      <c r="BB61" s="385">
        <f t="shared" si="52"/>
        <v>0.54297871481159465</v>
      </c>
      <c r="BC61" s="385">
        <f t="shared" si="52"/>
        <v>0.53422445601069923</v>
      </c>
      <c r="BD61" s="387">
        <f t="shared" si="52"/>
        <v>0.86925130873095557</v>
      </c>
      <c r="BE61" s="373"/>
      <c r="BF61" s="384">
        <f t="shared" si="53"/>
        <v>0.64704608736291769</v>
      </c>
      <c r="BG61" s="385">
        <f t="shared" si="53"/>
        <v>0.59459020527200357</v>
      </c>
      <c r="BH61" s="385">
        <f t="shared" si="53"/>
        <v>0.58661472021301697</v>
      </c>
      <c r="BI61" s="387">
        <f t="shared" si="53"/>
        <v>0.88573846450182281</v>
      </c>
      <c r="BK61" s="423">
        <f t="shared" si="27"/>
        <v>31.32845647659493</v>
      </c>
      <c r="BL61" s="419">
        <f t="shared" si="10"/>
        <v>24741.911258190659</v>
      </c>
      <c r="BM61" s="419">
        <f t="shared" si="11"/>
        <v>258375.29666666669</v>
      </c>
      <c r="BN61" s="423">
        <f t="shared" si="54"/>
        <v>0.59332688420299906</v>
      </c>
      <c r="BO61" s="419">
        <f t="shared" si="54"/>
        <v>0.5367218705068969</v>
      </c>
      <c r="BP61" s="419">
        <f t="shared" si="54"/>
        <v>0.52839363697903763</v>
      </c>
      <c r="BQ61" s="424">
        <f t="shared" si="54"/>
        <v>0.86237332124629384</v>
      </c>
      <c r="BR61" s="419"/>
      <c r="BS61" s="423">
        <f t="shared" si="55"/>
        <v>0.65755624737614016</v>
      </c>
      <c r="BT61" s="419">
        <f t="shared" si="55"/>
        <v>0.6080662727269307</v>
      </c>
      <c r="BU61" s="419">
        <f t="shared" si="55"/>
        <v>0.60067876953361787</v>
      </c>
      <c r="BV61" s="424">
        <f t="shared" si="55"/>
        <v>0.88884046776216252</v>
      </c>
      <c r="BW61" s="419"/>
      <c r="BX61" s="423">
        <f t="shared" si="56"/>
        <v>0.61960692554791863</v>
      </c>
      <c r="BY61" s="419">
        <f t="shared" si="56"/>
        <v>0.56579033291740088</v>
      </c>
      <c r="BZ61" s="419">
        <f t="shared" si="56"/>
        <v>0.55766678283668902</v>
      </c>
      <c r="CA61" s="424">
        <f t="shared" si="56"/>
        <v>0.87273892815318765</v>
      </c>
      <c r="CB61" s="419"/>
      <c r="CC61" s="423">
        <f t="shared" si="57"/>
        <v>0.66259003459383869</v>
      </c>
      <c r="CD61" s="419">
        <f t="shared" si="57"/>
        <v>0.61372806723706796</v>
      </c>
      <c r="CE61" s="419">
        <f t="shared" si="57"/>
        <v>0.60631338199064644</v>
      </c>
      <c r="CF61" s="424">
        <f t="shared" si="57"/>
        <v>0.88861282220030224</v>
      </c>
      <c r="CH61" s="449">
        <f t="shared" si="28"/>
        <v>28.925968791560102</v>
      </c>
      <c r="CI61" s="445">
        <f t="shared" si="29"/>
        <v>19748.318614367301</v>
      </c>
      <c r="CJ61" s="445">
        <f t="shared" si="30"/>
        <v>190413.08264165797</v>
      </c>
      <c r="CK61" s="451">
        <f t="shared" si="31"/>
        <v>45.92079016480465</v>
      </c>
      <c r="CL61" s="446">
        <f t="shared" si="58"/>
        <v>0.53224674105340708</v>
      </c>
      <c r="CM61" s="446">
        <f t="shared" si="58"/>
        <v>0.46216778109209999</v>
      </c>
      <c r="CN61" s="446">
        <f t="shared" si="58"/>
        <v>0.45173546269322984</v>
      </c>
      <c r="CO61" s="451">
        <f t="shared" si="58"/>
        <v>0.84802534083161307</v>
      </c>
      <c r="CP61" s="446"/>
      <c r="CQ61" s="449">
        <f t="shared" si="59"/>
        <v>0.61011453247425063</v>
      </c>
      <c r="CR61" s="445">
        <f t="shared" si="59"/>
        <v>0.55026635537499968</v>
      </c>
      <c r="CS61" s="445">
        <f t="shared" si="59"/>
        <v>0.54124624016840372</v>
      </c>
      <c r="CT61" s="451">
        <f t="shared" si="59"/>
        <v>0.87771568379073828</v>
      </c>
      <c r="CU61" s="446"/>
      <c r="CV61" s="449">
        <f t="shared" si="60"/>
        <v>0.56431184210928809</v>
      </c>
      <c r="CW61" s="445">
        <f t="shared" si="60"/>
        <v>0.49833254927351123</v>
      </c>
      <c r="CX61" s="445">
        <f t="shared" si="60"/>
        <v>0.48826408362976736</v>
      </c>
      <c r="CY61" s="451">
        <f t="shared" si="60"/>
        <v>0.85968036215704269</v>
      </c>
      <c r="CZ61" s="446"/>
      <c r="DA61" s="449">
        <f t="shared" si="61"/>
        <v>0.61614679500816605</v>
      </c>
      <c r="DB61" s="445">
        <f t="shared" si="61"/>
        <v>0.55716392309183482</v>
      </c>
      <c r="DC61" s="445">
        <f t="shared" si="61"/>
        <v>0.54812815552526883</v>
      </c>
      <c r="DD61" s="451">
        <f t="shared" si="61"/>
        <v>0.87746128083632025</v>
      </c>
    </row>
    <row r="62" spans="1:108">
      <c r="A62" t="str">
        <f>'Picking Information'!E65</f>
        <v>sample name</v>
      </c>
      <c r="B62">
        <f>'Picking Information'!H65</f>
        <v>100</v>
      </c>
      <c r="C62">
        <f>'Picking Information'!I65</f>
        <v>100</v>
      </c>
      <c r="D62">
        <f>'Picking Information'!J65</f>
        <v>100</v>
      </c>
      <c r="E62">
        <f>'Picking Information'!K65</f>
        <v>100</v>
      </c>
      <c r="F62">
        <f t="shared" si="20"/>
        <v>100</v>
      </c>
      <c r="J62">
        <f>'Picking Information'!O65</f>
        <v>2</v>
      </c>
      <c r="M62" s="365">
        <f t="shared" si="21"/>
        <v>523598.77559829882</v>
      </c>
      <c r="N62" s="366">
        <v>1.6074999999999999</v>
      </c>
      <c r="O62" s="367">
        <f t="shared" si="22"/>
        <v>538.38664940431852</v>
      </c>
      <c r="P62" s="367">
        <f t="shared" si="23"/>
        <v>538.38664940431852</v>
      </c>
      <c r="Q62" s="367">
        <f t="shared" si="24"/>
        <v>538.38664940431852</v>
      </c>
      <c r="R62" s="367">
        <f t="shared" si="25"/>
        <v>31415.926535897896</v>
      </c>
      <c r="S62" s="367">
        <f t="shared" si="26"/>
        <v>50.000000000000057</v>
      </c>
      <c r="T62" s="352">
        <f t="shared" si="47"/>
        <v>0.72117764042050025</v>
      </c>
      <c r="U62" s="348">
        <f t="shared" si="47"/>
        <v>0.67818011600000039</v>
      </c>
      <c r="V62" s="348">
        <f t="shared" si="47"/>
        <v>0.67175757031250027</v>
      </c>
      <c r="W62" s="348">
        <f t="shared" si="47"/>
        <v>0.91115426392850019</v>
      </c>
      <c r="X62" s="372"/>
      <c r="Y62" s="348">
        <f t="shared" si="48"/>
        <v>0.76863001443750023</v>
      </c>
      <c r="Z62" s="348">
        <f t="shared" si="48"/>
        <v>0.73219036756250033</v>
      </c>
      <c r="AA62" s="348">
        <f t="shared" si="48"/>
        <v>0.7266800120535003</v>
      </c>
      <c r="AB62" s="350">
        <f t="shared" si="48"/>
        <v>0.92865392508800004</v>
      </c>
      <c r="AC62" s="372"/>
      <c r="AD62" s="348">
        <f t="shared" si="49"/>
        <v>0.74076135446800029</v>
      </c>
      <c r="AE62" s="348">
        <f t="shared" si="49"/>
        <v>0.70040188281250038</v>
      </c>
      <c r="AF62" s="348">
        <f t="shared" si="49"/>
        <v>0.6942220292160004</v>
      </c>
      <c r="AG62" s="350">
        <f t="shared" si="49"/>
        <v>0.9180318336615001</v>
      </c>
      <c r="AH62" s="372"/>
      <c r="AI62" s="348">
        <f t="shared" si="49"/>
        <v>0.77229078850000021</v>
      </c>
      <c r="AJ62" s="348">
        <f t="shared" si="49"/>
        <v>0.7364009082880002</v>
      </c>
      <c r="AK62" s="348">
        <f t="shared" si="49"/>
        <v>0.73088457057200018</v>
      </c>
      <c r="AL62" s="350">
        <f t="shared" si="49"/>
        <v>0.92850426566650013</v>
      </c>
      <c r="AN62" s="393">
        <f t="shared" si="3"/>
        <v>50</v>
      </c>
      <c r="AO62" s="509">
        <f t="shared" si="4"/>
        <v>785398.16339744825</v>
      </c>
      <c r="AP62" s="373">
        <f t="shared" si="5"/>
        <v>50</v>
      </c>
      <c r="AQ62" s="384">
        <f t="shared" si="50"/>
        <v>0.73368056165893836</v>
      </c>
      <c r="AR62" s="385">
        <f t="shared" si="50"/>
        <v>0.69443727799680011</v>
      </c>
      <c r="AS62" s="385">
        <f t="shared" si="50"/>
        <v>0.68860870571249999</v>
      </c>
      <c r="AT62" s="387">
        <f t="shared" si="50"/>
        <v>0.91256792216569682</v>
      </c>
      <c r="AU62" s="373"/>
      <c r="AV62" s="384">
        <f t="shared" si="51"/>
        <v>0.77747232563430002</v>
      </c>
      <c r="AW62" s="385">
        <f t="shared" si="51"/>
        <v>0.7437968600792999</v>
      </c>
      <c r="AX62" s="385">
        <f t="shared" si="51"/>
        <v>0.7387316053066969</v>
      </c>
      <c r="AY62" s="387">
        <f t="shared" si="51"/>
        <v>0.92957478940554239</v>
      </c>
      <c r="AZ62" s="373"/>
      <c r="BA62" s="384">
        <f t="shared" si="52"/>
        <v>0.75168940147776642</v>
      </c>
      <c r="BB62" s="385">
        <f t="shared" si="52"/>
        <v>0.7146694334125</v>
      </c>
      <c r="BC62" s="385">
        <f t="shared" si="52"/>
        <v>0.7090325050080768</v>
      </c>
      <c r="BD62" s="387">
        <f t="shared" si="52"/>
        <v>0.91923987587633527</v>
      </c>
      <c r="BE62" s="373"/>
      <c r="BF62" s="384">
        <f t="shared" si="53"/>
        <v>0.78087316462479994</v>
      </c>
      <c r="BG62" s="385">
        <f t="shared" si="53"/>
        <v>0.74767198529290246</v>
      </c>
      <c r="BH62" s="385">
        <f t="shared" si="53"/>
        <v>0.74259591230002564</v>
      </c>
      <c r="BI62" s="387">
        <f t="shared" si="53"/>
        <v>0.92942891731115918</v>
      </c>
      <c r="BK62" s="423">
        <f t="shared" si="27"/>
        <v>35.355339059327363</v>
      </c>
      <c r="BL62" s="419">
        <f t="shared" si="10"/>
        <v>28284.271247461904</v>
      </c>
      <c r="BM62" s="419">
        <f t="shared" si="11"/>
        <v>333333.33333333326</v>
      </c>
      <c r="BN62" s="423">
        <f t="shared" si="54"/>
        <v>0.63797111663143102</v>
      </c>
      <c r="BO62" s="419">
        <f t="shared" si="54"/>
        <v>0.58723850710399772</v>
      </c>
      <c r="BP62" s="419">
        <f t="shared" si="54"/>
        <v>0.57976500793297936</v>
      </c>
      <c r="BQ62" s="424">
        <f t="shared" si="54"/>
        <v>0.87788219392191313</v>
      </c>
      <c r="BR62" s="419"/>
      <c r="BS62" s="423">
        <f t="shared" si="55"/>
        <v>0.69541513795147547</v>
      </c>
      <c r="BT62" s="419">
        <f t="shared" si="55"/>
        <v>0.65116432936248425</v>
      </c>
      <c r="BU62" s="419">
        <f t="shared" si="55"/>
        <v>0.64455262597695773</v>
      </c>
      <c r="BV62" s="424">
        <f t="shared" si="55"/>
        <v>0.90139400372656098</v>
      </c>
      <c r="BW62" s="419"/>
      <c r="BX62" s="423">
        <f t="shared" si="56"/>
        <v>0.66148970279448627</v>
      </c>
      <c r="BY62" s="419">
        <f t="shared" si="56"/>
        <v>0.61330466480417223</v>
      </c>
      <c r="BZ62" s="419">
        <f t="shared" si="56"/>
        <v>0.60602305687186575</v>
      </c>
      <c r="CA62" s="424">
        <f t="shared" si="56"/>
        <v>0.88709200730228743</v>
      </c>
      <c r="CB62" s="419"/>
      <c r="CC62" s="423">
        <f t="shared" si="57"/>
        <v>0.69991209693537448</v>
      </c>
      <c r="CD62" s="419">
        <f t="shared" si="57"/>
        <v>0.65623041706380736</v>
      </c>
      <c r="CE62" s="419">
        <f t="shared" si="57"/>
        <v>0.64959567085828074</v>
      </c>
      <c r="CF62" s="424">
        <f t="shared" si="57"/>
        <v>0.90119183530720504</v>
      </c>
      <c r="CH62" s="449">
        <f t="shared" si="28"/>
        <v>36.473074156562177</v>
      </c>
      <c r="CI62" s="445">
        <f t="shared" si="29"/>
        <v>23006.056784132765</v>
      </c>
      <c r="CJ62" s="445">
        <f t="shared" si="30"/>
        <v>279700.53837925155</v>
      </c>
      <c r="CK62" s="451">
        <f t="shared" si="31"/>
        <v>694.1874331418677</v>
      </c>
      <c r="CL62" s="446">
        <f t="shared" si="58"/>
        <v>0.63662546245111906</v>
      </c>
      <c r="CM62" s="446">
        <f t="shared" si="58"/>
        <v>0.58319411675377286</v>
      </c>
      <c r="CN62" s="446">
        <f t="shared" si="58"/>
        <v>0.57525580606267845</v>
      </c>
      <c r="CO62" s="451">
        <f t="shared" si="58"/>
        <v>0.8803829323788831</v>
      </c>
      <c r="CP62" s="446"/>
      <c r="CQ62" s="449">
        <f t="shared" si="59"/>
        <v>0.696238598905349</v>
      </c>
      <c r="CR62" s="445">
        <f t="shared" si="59"/>
        <v>0.65039654526303547</v>
      </c>
      <c r="CS62" s="445">
        <f t="shared" si="59"/>
        <v>0.64350138870871343</v>
      </c>
      <c r="CT62" s="451">
        <f t="shared" si="59"/>
        <v>0.90361551057880318</v>
      </c>
      <c r="CU62" s="446"/>
      <c r="CV62" s="449">
        <f t="shared" si="60"/>
        <v>0.66114028275255876</v>
      </c>
      <c r="CW62" s="445">
        <f t="shared" si="60"/>
        <v>0.61074389114078864</v>
      </c>
      <c r="CX62" s="445">
        <f t="shared" si="60"/>
        <v>0.60306894562696034</v>
      </c>
      <c r="CY62" s="451">
        <f t="shared" si="60"/>
        <v>0.88949550111769804</v>
      </c>
      <c r="CZ62" s="446"/>
      <c r="DA62" s="449">
        <f t="shared" si="61"/>
        <v>0.70086853690259443</v>
      </c>
      <c r="DB62" s="445">
        <f t="shared" si="61"/>
        <v>0.65567157414611876</v>
      </c>
      <c r="DC62" s="445">
        <f t="shared" si="61"/>
        <v>0.6487617441313327</v>
      </c>
      <c r="DD62" s="451">
        <f t="shared" si="61"/>
        <v>0.90341617419224363</v>
      </c>
    </row>
    <row r="63" spans="1:108">
      <c r="A63" t="str">
        <f>'Picking Information'!E66</f>
        <v>sample name</v>
      </c>
      <c r="B63">
        <f>'Picking Information'!H66</f>
        <v>100</v>
      </c>
      <c r="C63">
        <f>'Picking Information'!I66</f>
        <v>100</v>
      </c>
      <c r="D63">
        <f>'Picking Information'!J66</f>
        <v>100</v>
      </c>
      <c r="E63">
        <f>'Picking Information'!K66</f>
        <v>100</v>
      </c>
      <c r="F63">
        <f t="shared" si="20"/>
        <v>100</v>
      </c>
      <c r="J63">
        <f>'Picking Information'!O66</f>
        <v>2</v>
      </c>
      <c r="M63" s="365">
        <f t="shared" si="21"/>
        <v>523598.77559829882</v>
      </c>
      <c r="N63" s="366">
        <v>1.6074999999999999</v>
      </c>
      <c r="O63" s="367">
        <f t="shared" si="22"/>
        <v>538.38664940431852</v>
      </c>
      <c r="P63" s="367">
        <f t="shared" si="23"/>
        <v>538.38664940431852</v>
      </c>
      <c r="Q63" s="367">
        <f t="shared" si="24"/>
        <v>538.38664940431852</v>
      </c>
      <c r="R63" s="367">
        <f t="shared" si="25"/>
        <v>31415.926535897896</v>
      </c>
      <c r="S63" s="367">
        <f t="shared" si="26"/>
        <v>50.000000000000057</v>
      </c>
      <c r="T63" s="352">
        <f t="shared" si="47"/>
        <v>0.72117764042050025</v>
      </c>
      <c r="U63" s="348">
        <f t="shared" si="47"/>
        <v>0.67818011600000039</v>
      </c>
      <c r="V63" s="348">
        <f t="shared" si="47"/>
        <v>0.67175757031250027</v>
      </c>
      <c r="W63" s="348">
        <f t="shared" si="47"/>
        <v>0.91115426392850019</v>
      </c>
      <c r="X63" s="372"/>
      <c r="Y63" s="348">
        <f t="shared" si="48"/>
        <v>0.76863001443750023</v>
      </c>
      <c r="Z63" s="348">
        <f t="shared" si="48"/>
        <v>0.73219036756250033</v>
      </c>
      <c r="AA63" s="348">
        <f t="shared" si="48"/>
        <v>0.7266800120535003</v>
      </c>
      <c r="AB63" s="350">
        <f t="shared" si="48"/>
        <v>0.92865392508800004</v>
      </c>
      <c r="AC63" s="372"/>
      <c r="AD63" s="348">
        <f t="shared" si="49"/>
        <v>0.74076135446800029</v>
      </c>
      <c r="AE63" s="348">
        <f t="shared" si="49"/>
        <v>0.70040188281250038</v>
      </c>
      <c r="AF63" s="348">
        <f t="shared" si="49"/>
        <v>0.6942220292160004</v>
      </c>
      <c r="AG63" s="350">
        <f t="shared" si="49"/>
        <v>0.9180318336615001</v>
      </c>
      <c r="AH63" s="372"/>
      <c r="AI63" s="348">
        <f t="shared" si="49"/>
        <v>0.77229078850000021</v>
      </c>
      <c r="AJ63" s="348">
        <f t="shared" si="49"/>
        <v>0.7364009082880002</v>
      </c>
      <c r="AK63" s="348">
        <f t="shared" si="49"/>
        <v>0.73088457057200018</v>
      </c>
      <c r="AL63" s="350">
        <f t="shared" si="49"/>
        <v>0.92850426566650013</v>
      </c>
      <c r="AN63" s="393">
        <f t="shared" si="3"/>
        <v>50</v>
      </c>
      <c r="AO63" s="509">
        <f t="shared" si="4"/>
        <v>785398.16339744825</v>
      </c>
      <c r="AP63" s="373">
        <f t="shared" si="5"/>
        <v>50</v>
      </c>
      <c r="AQ63" s="384">
        <f t="shared" si="50"/>
        <v>0.73368056165893836</v>
      </c>
      <c r="AR63" s="385">
        <f t="shared" si="50"/>
        <v>0.69443727799680011</v>
      </c>
      <c r="AS63" s="385">
        <f t="shared" si="50"/>
        <v>0.68860870571249999</v>
      </c>
      <c r="AT63" s="387">
        <f t="shared" si="50"/>
        <v>0.91256792216569682</v>
      </c>
      <c r="AU63" s="373"/>
      <c r="AV63" s="384">
        <f t="shared" si="51"/>
        <v>0.77747232563430002</v>
      </c>
      <c r="AW63" s="385">
        <f t="shared" si="51"/>
        <v>0.7437968600792999</v>
      </c>
      <c r="AX63" s="385">
        <f t="shared" si="51"/>
        <v>0.7387316053066969</v>
      </c>
      <c r="AY63" s="387">
        <f t="shared" si="51"/>
        <v>0.92957478940554239</v>
      </c>
      <c r="AZ63" s="373"/>
      <c r="BA63" s="384">
        <f t="shared" si="52"/>
        <v>0.75168940147776642</v>
      </c>
      <c r="BB63" s="385">
        <f t="shared" si="52"/>
        <v>0.7146694334125</v>
      </c>
      <c r="BC63" s="385">
        <f t="shared" si="52"/>
        <v>0.7090325050080768</v>
      </c>
      <c r="BD63" s="387">
        <f t="shared" si="52"/>
        <v>0.91923987587633527</v>
      </c>
      <c r="BE63" s="373"/>
      <c r="BF63" s="384">
        <f t="shared" si="53"/>
        <v>0.78087316462479994</v>
      </c>
      <c r="BG63" s="385">
        <f t="shared" si="53"/>
        <v>0.74767198529290246</v>
      </c>
      <c r="BH63" s="385">
        <f t="shared" si="53"/>
        <v>0.74259591230002564</v>
      </c>
      <c r="BI63" s="387">
        <f t="shared" si="53"/>
        <v>0.92942891731115918</v>
      </c>
      <c r="BK63" s="423">
        <f t="shared" si="27"/>
        <v>35.355339059327363</v>
      </c>
      <c r="BL63" s="419">
        <f t="shared" si="10"/>
        <v>28284.271247461904</v>
      </c>
      <c r="BM63" s="419">
        <f t="shared" si="11"/>
        <v>333333.33333333326</v>
      </c>
      <c r="BN63" s="423">
        <f t="shared" si="54"/>
        <v>0.63797111663143102</v>
      </c>
      <c r="BO63" s="419">
        <f t="shared" si="54"/>
        <v>0.58723850710399772</v>
      </c>
      <c r="BP63" s="419">
        <f t="shared" si="54"/>
        <v>0.57976500793297936</v>
      </c>
      <c r="BQ63" s="424">
        <f t="shared" si="54"/>
        <v>0.87788219392191313</v>
      </c>
      <c r="BR63" s="419"/>
      <c r="BS63" s="423">
        <f t="shared" si="55"/>
        <v>0.69541513795147547</v>
      </c>
      <c r="BT63" s="419">
        <f t="shared" si="55"/>
        <v>0.65116432936248425</v>
      </c>
      <c r="BU63" s="419">
        <f t="shared" si="55"/>
        <v>0.64455262597695773</v>
      </c>
      <c r="BV63" s="424">
        <f t="shared" si="55"/>
        <v>0.90139400372656098</v>
      </c>
      <c r="BW63" s="419"/>
      <c r="BX63" s="423">
        <f t="shared" si="56"/>
        <v>0.66148970279448627</v>
      </c>
      <c r="BY63" s="419">
        <f t="shared" si="56"/>
        <v>0.61330466480417223</v>
      </c>
      <c r="BZ63" s="419">
        <f t="shared" si="56"/>
        <v>0.60602305687186575</v>
      </c>
      <c r="CA63" s="424">
        <f t="shared" si="56"/>
        <v>0.88709200730228743</v>
      </c>
      <c r="CB63" s="419"/>
      <c r="CC63" s="423">
        <f t="shared" si="57"/>
        <v>0.69991209693537448</v>
      </c>
      <c r="CD63" s="419">
        <f t="shared" si="57"/>
        <v>0.65623041706380736</v>
      </c>
      <c r="CE63" s="419">
        <f t="shared" si="57"/>
        <v>0.64959567085828074</v>
      </c>
      <c r="CF63" s="424">
        <f t="shared" si="57"/>
        <v>0.90119183530720504</v>
      </c>
      <c r="CH63" s="449">
        <f t="shared" si="28"/>
        <v>36.473074156562177</v>
      </c>
      <c r="CI63" s="445">
        <f t="shared" si="29"/>
        <v>23006.056784132765</v>
      </c>
      <c r="CJ63" s="445">
        <f t="shared" si="30"/>
        <v>279700.53837925155</v>
      </c>
      <c r="CK63" s="451">
        <f t="shared" si="31"/>
        <v>694.1874331418677</v>
      </c>
      <c r="CL63" s="446">
        <f t="shared" si="58"/>
        <v>0.63662546245111906</v>
      </c>
      <c r="CM63" s="446">
        <f t="shared" si="58"/>
        <v>0.58319411675377286</v>
      </c>
      <c r="CN63" s="446">
        <f t="shared" si="58"/>
        <v>0.57525580606267845</v>
      </c>
      <c r="CO63" s="451">
        <f t="shared" si="58"/>
        <v>0.8803829323788831</v>
      </c>
      <c r="CP63" s="446"/>
      <c r="CQ63" s="449">
        <f t="shared" si="59"/>
        <v>0.696238598905349</v>
      </c>
      <c r="CR63" s="445">
        <f t="shared" si="59"/>
        <v>0.65039654526303547</v>
      </c>
      <c r="CS63" s="445">
        <f t="shared" si="59"/>
        <v>0.64350138870871343</v>
      </c>
      <c r="CT63" s="451">
        <f t="shared" si="59"/>
        <v>0.90361551057880318</v>
      </c>
      <c r="CU63" s="446"/>
      <c r="CV63" s="449">
        <f t="shared" si="60"/>
        <v>0.66114028275255876</v>
      </c>
      <c r="CW63" s="445">
        <f t="shared" si="60"/>
        <v>0.61074389114078864</v>
      </c>
      <c r="CX63" s="445">
        <f t="shared" si="60"/>
        <v>0.60306894562696034</v>
      </c>
      <c r="CY63" s="451">
        <f t="shared" si="60"/>
        <v>0.88949550111769804</v>
      </c>
      <c r="CZ63" s="446"/>
      <c r="DA63" s="449">
        <f t="shared" si="61"/>
        <v>0.70086853690259443</v>
      </c>
      <c r="DB63" s="445">
        <f t="shared" si="61"/>
        <v>0.65567157414611876</v>
      </c>
      <c r="DC63" s="445">
        <f t="shared" si="61"/>
        <v>0.6487617441313327</v>
      </c>
      <c r="DD63" s="451">
        <f t="shared" si="61"/>
        <v>0.90341617419224363</v>
      </c>
    </row>
    <row r="64" spans="1:108">
      <c r="A64" t="str">
        <f>'Picking Information'!E67</f>
        <v>sample name</v>
      </c>
      <c r="B64">
        <f>'Picking Information'!H67</f>
        <v>100</v>
      </c>
      <c r="C64">
        <f>'Picking Information'!I67</f>
        <v>100</v>
      </c>
      <c r="D64">
        <f>'Picking Information'!J67</f>
        <v>100</v>
      </c>
      <c r="E64">
        <f>'Picking Information'!K67</f>
        <v>100</v>
      </c>
      <c r="F64">
        <f t="shared" si="20"/>
        <v>100</v>
      </c>
      <c r="J64">
        <f>'Picking Information'!O67</f>
        <v>2</v>
      </c>
      <c r="M64" s="365">
        <f t="shared" si="21"/>
        <v>523598.77559829882</v>
      </c>
      <c r="N64" s="366">
        <v>1.6074999999999999</v>
      </c>
      <c r="O64" s="367">
        <f t="shared" si="22"/>
        <v>538.38664940431852</v>
      </c>
      <c r="P64" s="367">
        <f t="shared" si="23"/>
        <v>538.38664940431852</v>
      </c>
      <c r="Q64" s="367">
        <f t="shared" si="24"/>
        <v>538.38664940431852</v>
      </c>
      <c r="R64" s="367">
        <f t="shared" si="25"/>
        <v>31415.926535897896</v>
      </c>
      <c r="S64" s="367">
        <f t="shared" si="26"/>
        <v>50.000000000000057</v>
      </c>
      <c r="T64" s="352">
        <f t="shared" si="47"/>
        <v>0.72117764042050025</v>
      </c>
      <c r="U64" s="348">
        <f t="shared" si="47"/>
        <v>0.67818011600000039</v>
      </c>
      <c r="V64" s="348">
        <f t="shared" si="47"/>
        <v>0.67175757031250027</v>
      </c>
      <c r="W64" s="348">
        <f t="shared" si="47"/>
        <v>0.91115426392850019</v>
      </c>
      <c r="X64" s="372"/>
      <c r="Y64" s="348">
        <f t="shared" si="48"/>
        <v>0.76863001443750023</v>
      </c>
      <c r="Z64" s="348">
        <f t="shared" si="48"/>
        <v>0.73219036756250033</v>
      </c>
      <c r="AA64" s="348">
        <f t="shared" si="48"/>
        <v>0.7266800120535003</v>
      </c>
      <c r="AB64" s="350">
        <f t="shared" si="48"/>
        <v>0.92865392508800004</v>
      </c>
      <c r="AC64" s="372"/>
      <c r="AD64" s="348">
        <f t="shared" si="49"/>
        <v>0.74076135446800029</v>
      </c>
      <c r="AE64" s="348">
        <f t="shared" si="49"/>
        <v>0.70040188281250038</v>
      </c>
      <c r="AF64" s="348">
        <f t="shared" si="49"/>
        <v>0.6942220292160004</v>
      </c>
      <c r="AG64" s="350">
        <f t="shared" si="49"/>
        <v>0.9180318336615001</v>
      </c>
      <c r="AH64" s="372"/>
      <c r="AI64" s="348">
        <f t="shared" si="49"/>
        <v>0.77229078850000021</v>
      </c>
      <c r="AJ64" s="348">
        <f t="shared" si="49"/>
        <v>0.7364009082880002</v>
      </c>
      <c r="AK64" s="348">
        <f t="shared" si="49"/>
        <v>0.73088457057200018</v>
      </c>
      <c r="AL64" s="350">
        <f t="shared" si="49"/>
        <v>0.92850426566650013</v>
      </c>
      <c r="AN64" s="393">
        <f t="shared" si="3"/>
        <v>50</v>
      </c>
      <c r="AO64" s="509">
        <f t="shared" si="4"/>
        <v>785398.16339744825</v>
      </c>
      <c r="AP64" s="373">
        <f t="shared" si="5"/>
        <v>50</v>
      </c>
      <c r="AQ64" s="384">
        <f t="shared" si="50"/>
        <v>0.73368056165893836</v>
      </c>
      <c r="AR64" s="385">
        <f t="shared" si="50"/>
        <v>0.69443727799680011</v>
      </c>
      <c r="AS64" s="385">
        <f t="shared" si="50"/>
        <v>0.68860870571249999</v>
      </c>
      <c r="AT64" s="387">
        <f t="shared" si="50"/>
        <v>0.91256792216569682</v>
      </c>
      <c r="AU64" s="373"/>
      <c r="AV64" s="384">
        <f t="shared" si="51"/>
        <v>0.77747232563430002</v>
      </c>
      <c r="AW64" s="385">
        <f t="shared" si="51"/>
        <v>0.7437968600792999</v>
      </c>
      <c r="AX64" s="385">
        <f t="shared" si="51"/>
        <v>0.7387316053066969</v>
      </c>
      <c r="AY64" s="387">
        <f t="shared" si="51"/>
        <v>0.92957478940554239</v>
      </c>
      <c r="AZ64" s="373"/>
      <c r="BA64" s="384">
        <f t="shared" si="52"/>
        <v>0.75168940147776642</v>
      </c>
      <c r="BB64" s="385">
        <f t="shared" si="52"/>
        <v>0.7146694334125</v>
      </c>
      <c r="BC64" s="385">
        <f t="shared" si="52"/>
        <v>0.7090325050080768</v>
      </c>
      <c r="BD64" s="387">
        <f t="shared" si="52"/>
        <v>0.91923987587633527</v>
      </c>
      <c r="BE64" s="373"/>
      <c r="BF64" s="384">
        <f t="shared" si="53"/>
        <v>0.78087316462479994</v>
      </c>
      <c r="BG64" s="385">
        <f t="shared" si="53"/>
        <v>0.74767198529290246</v>
      </c>
      <c r="BH64" s="385">
        <f t="shared" si="53"/>
        <v>0.74259591230002564</v>
      </c>
      <c r="BI64" s="387">
        <f t="shared" si="53"/>
        <v>0.92942891731115918</v>
      </c>
      <c r="BK64" s="423">
        <f t="shared" si="27"/>
        <v>35.355339059327363</v>
      </c>
      <c r="BL64" s="419">
        <f t="shared" si="10"/>
        <v>28284.271247461904</v>
      </c>
      <c r="BM64" s="419">
        <f t="shared" si="11"/>
        <v>333333.33333333326</v>
      </c>
      <c r="BN64" s="423">
        <f t="shared" si="54"/>
        <v>0.63797111663143102</v>
      </c>
      <c r="BO64" s="419">
        <f t="shared" si="54"/>
        <v>0.58723850710399772</v>
      </c>
      <c r="BP64" s="419">
        <f t="shared" si="54"/>
        <v>0.57976500793297936</v>
      </c>
      <c r="BQ64" s="424">
        <f t="shared" si="54"/>
        <v>0.87788219392191313</v>
      </c>
      <c r="BR64" s="419"/>
      <c r="BS64" s="423">
        <f t="shared" si="55"/>
        <v>0.69541513795147547</v>
      </c>
      <c r="BT64" s="419">
        <f t="shared" si="55"/>
        <v>0.65116432936248425</v>
      </c>
      <c r="BU64" s="419">
        <f t="shared" si="55"/>
        <v>0.64455262597695773</v>
      </c>
      <c r="BV64" s="424">
        <f t="shared" si="55"/>
        <v>0.90139400372656098</v>
      </c>
      <c r="BW64" s="419"/>
      <c r="BX64" s="423">
        <f t="shared" si="56"/>
        <v>0.66148970279448627</v>
      </c>
      <c r="BY64" s="419">
        <f t="shared" si="56"/>
        <v>0.61330466480417223</v>
      </c>
      <c r="BZ64" s="419">
        <f t="shared" si="56"/>
        <v>0.60602305687186575</v>
      </c>
      <c r="CA64" s="424">
        <f t="shared" si="56"/>
        <v>0.88709200730228743</v>
      </c>
      <c r="CB64" s="419"/>
      <c r="CC64" s="423">
        <f t="shared" si="57"/>
        <v>0.69991209693537448</v>
      </c>
      <c r="CD64" s="419">
        <f t="shared" si="57"/>
        <v>0.65623041706380736</v>
      </c>
      <c r="CE64" s="419">
        <f t="shared" si="57"/>
        <v>0.64959567085828074</v>
      </c>
      <c r="CF64" s="424">
        <f t="shared" si="57"/>
        <v>0.90119183530720504</v>
      </c>
      <c r="CH64" s="449">
        <f t="shared" si="28"/>
        <v>36.473074156562177</v>
      </c>
      <c r="CI64" s="445">
        <f t="shared" si="29"/>
        <v>23006.056784132765</v>
      </c>
      <c r="CJ64" s="445">
        <f t="shared" si="30"/>
        <v>279700.53837925155</v>
      </c>
      <c r="CK64" s="451">
        <f t="shared" si="31"/>
        <v>694.1874331418677</v>
      </c>
      <c r="CL64" s="446">
        <f t="shared" si="58"/>
        <v>0.63662546245111906</v>
      </c>
      <c r="CM64" s="446">
        <f t="shared" si="58"/>
        <v>0.58319411675377286</v>
      </c>
      <c r="CN64" s="446">
        <f t="shared" si="58"/>
        <v>0.57525580606267845</v>
      </c>
      <c r="CO64" s="451">
        <f t="shared" si="58"/>
        <v>0.8803829323788831</v>
      </c>
      <c r="CP64" s="446"/>
      <c r="CQ64" s="449">
        <f t="shared" si="59"/>
        <v>0.696238598905349</v>
      </c>
      <c r="CR64" s="445">
        <f t="shared" si="59"/>
        <v>0.65039654526303547</v>
      </c>
      <c r="CS64" s="445">
        <f t="shared" si="59"/>
        <v>0.64350138870871343</v>
      </c>
      <c r="CT64" s="451">
        <f t="shared" si="59"/>
        <v>0.90361551057880318</v>
      </c>
      <c r="CU64" s="446"/>
      <c r="CV64" s="449">
        <f t="shared" si="60"/>
        <v>0.66114028275255876</v>
      </c>
      <c r="CW64" s="445">
        <f t="shared" si="60"/>
        <v>0.61074389114078864</v>
      </c>
      <c r="CX64" s="445">
        <f t="shared" si="60"/>
        <v>0.60306894562696034</v>
      </c>
      <c r="CY64" s="451">
        <f t="shared" si="60"/>
        <v>0.88949550111769804</v>
      </c>
      <c r="CZ64" s="446"/>
      <c r="DA64" s="449">
        <f t="shared" si="61"/>
        <v>0.70086853690259443</v>
      </c>
      <c r="DB64" s="445">
        <f t="shared" si="61"/>
        <v>0.65567157414611876</v>
      </c>
      <c r="DC64" s="445">
        <f t="shared" si="61"/>
        <v>0.6487617441313327</v>
      </c>
      <c r="DD64" s="451">
        <f t="shared" si="61"/>
        <v>0.90341617419224363</v>
      </c>
    </row>
    <row r="65" spans="1:108">
      <c r="A65" t="str">
        <f>'Picking Information'!E68</f>
        <v>sample name</v>
      </c>
      <c r="B65">
        <f>'Picking Information'!H68</f>
        <v>100</v>
      </c>
      <c r="C65">
        <f>'Picking Information'!I68</f>
        <v>100</v>
      </c>
      <c r="D65">
        <f>'Picking Information'!J68</f>
        <v>100</v>
      </c>
      <c r="E65">
        <f>'Picking Information'!K68</f>
        <v>100</v>
      </c>
      <c r="F65">
        <f t="shared" si="20"/>
        <v>100</v>
      </c>
      <c r="J65">
        <f>'Picking Information'!O68</f>
        <v>2</v>
      </c>
      <c r="M65" s="365">
        <f t="shared" si="21"/>
        <v>523598.77559829882</v>
      </c>
      <c r="N65" s="366">
        <v>1.6074999999999999</v>
      </c>
      <c r="O65" s="367">
        <f t="shared" si="22"/>
        <v>538.38664940431852</v>
      </c>
      <c r="P65" s="367">
        <f t="shared" si="23"/>
        <v>538.38664940431852</v>
      </c>
      <c r="Q65" s="367">
        <f t="shared" si="24"/>
        <v>538.38664940431852</v>
      </c>
      <c r="R65" s="367">
        <f t="shared" si="25"/>
        <v>31415.926535897896</v>
      </c>
      <c r="S65" s="367">
        <f t="shared" si="26"/>
        <v>50.000000000000057</v>
      </c>
      <c r="T65" s="352">
        <f t="shared" ref="T65:W80" si="62">1-(3/4)*(T$3/$S65)+((1/16)+0.1686*(1-($C65/2)/$S65)^2)*(T$3/$S65)^3</f>
        <v>0.72117764042050025</v>
      </c>
      <c r="U65" s="348">
        <f t="shared" si="62"/>
        <v>0.67818011600000039</v>
      </c>
      <c r="V65" s="348">
        <f t="shared" si="62"/>
        <v>0.67175757031250027</v>
      </c>
      <c r="W65" s="348">
        <f t="shared" si="62"/>
        <v>0.91115426392850019</v>
      </c>
      <c r="X65" s="372"/>
      <c r="Y65" s="348">
        <f t="shared" ref="Y65:AB80" si="63">1-(3/4)*(Y$3/$S65)+((1/16)+0.1686*(1-($C65/2)/$S65)^2)*(Y$3/$S65)^3</f>
        <v>0.76863001443750023</v>
      </c>
      <c r="Z65" s="348">
        <f t="shared" si="63"/>
        <v>0.73219036756250033</v>
      </c>
      <c r="AA65" s="348">
        <f t="shared" si="63"/>
        <v>0.7266800120535003</v>
      </c>
      <c r="AB65" s="350">
        <f t="shared" si="63"/>
        <v>0.92865392508800004</v>
      </c>
      <c r="AC65" s="372"/>
      <c r="AD65" s="348">
        <f t="shared" ref="AD65:AL80" si="64">1-(3/4)*(AD$3/$S65)+((1/16)+0.1686*(1-($C65/2)/$S65)^2)*(AD$3/$S65)^3</f>
        <v>0.74076135446800029</v>
      </c>
      <c r="AE65" s="348">
        <f t="shared" si="64"/>
        <v>0.70040188281250038</v>
      </c>
      <c r="AF65" s="348">
        <f t="shared" si="64"/>
        <v>0.6942220292160004</v>
      </c>
      <c r="AG65" s="350">
        <f t="shared" si="64"/>
        <v>0.9180318336615001</v>
      </c>
      <c r="AH65" s="372"/>
      <c r="AI65" s="348">
        <f t="shared" si="64"/>
        <v>0.77229078850000021</v>
      </c>
      <c r="AJ65" s="348">
        <f t="shared" si="64"/>
        <v>0.7364009082880002</v>
      </c>
      <c r="AK65" s="348">
        <f t="shared" si="64"/>
        <v>0.73088457057200018</v>
      </c>
      <c r="AL65" s="350">
        <f t="shared" si="64"/>
        <v>0.92850426566650013</v>
      </c>
      <c r="AN65" s="393">
        <f t="shared" si="3"/>
        <v>50</v>
      </c>
      <c r="AO65" s="509">
        <f t="shared" si="4"/>
        <v>785398.16339744825</v>
      </c>
      <c r="AP65" s="373">
        <f t="shared" si="5"/>
        <v>50</v>
      </c>
      <c r="AQ65" s="384">
        <f t="shared" ref="AQ65:AT84" si="65">1-(1/2)*($AN65+$B65)*AQ$3/($AN65*$B65)+(0.2122)*(AQ$3^2/($AN65*$B65))+(0.0153)*(AQ$3^3/$AN65^3)</f>
        <v>0.73368056165893836</v>
      </c>
      <c r="AR65" s="385">
        <f t="shared" si="65"/>
        <v>0.69443727799680011</v>
      </c>
      <c r="AS65" s="385">
        <f t="shared" si="65"/>
        <v>0.68860870571249999</v>
      </c>
      <c r="AT65" s="387">
        <f t="shared" si="65"/>
        <v>0.91256792216569682</v>
      </c>
      <c r="AU65" s="373"/>
      <c r="AV65" s="384">
        <f t="shared" ref="AV65:AY84" si="66">1-(1/2)*($AN65+$B65)*AV$3/($AN65*$B65)+(0.2122)*(AV$3^2/($AN65*$B65))+(0.0153)*(AV$3^3/$AN65^3)</f>
        <v>0.77747232563430002</v>
      </c>
      <c r="AW65" s="385">
        <f t="shared" si="66"/>
        <v>0.7437968600792999</v>
      </c>
      <c r="AX65" s="385">
        <f t="shared" si="66"/>
        <v>0.7387316053066969</v>
      </c>
      <c r="AY65" s="387">
        <f t="shared" si="66"/>
        <v>0.92957478940554239</v>
      </c>
      <c r="AZ65" s="373"/>
      <c r="BA65" s="384">
        <f t="shared" ref="BA65:BD84" si="67">1-(1/2)*($AN65+$B65)*BA$3/($AN65*$B65)+(0.2122)*(BA$3^2/($AN65*$B65))+(0.0153)*(BA$3^3/$AN65^3)</f>
        <v>0.75168940147776642</v>
      </c>
      <c r="BB65" s="385">
        <f t="shared" si="67"/>
        <v>0.7146694334125</v>
      </c>
      <c r="BC65" s="385">
        <f t="shared" si="67"/>
        <v>0.7090325050080768</v>
      </c>
      <c r="BD65" s="387">
        <f t="shared" si="67"/>
        <v>0.91923987587633527</v>
      </c>
      <c r="BE65" s="373"/>
      <c r="BF65" s="384">
        <f t="shared" ref="BF65:BI84" si="68">1-(1/2)*($AN65+$B65)*BF$3/($AN65*$B65)+(0.2122)*(BF$3^2/($AN65*$B65))+(0.0153)*(BF$3^3/$AN65^3)</f>
        <v>0.78087316462479994</v>
      </c>
      <c r="BG65" s="385">
        <f t="shared" si="68"/>
        <v>0.74767198529290246</v>
      </c>
      <c r="BH65" s="385">
        <f t="shared" si="68"/>
        <v>0.74259591230002564</v>
      </c>
      <c r="BI65" s="387">
        <f t="shared" si="68"/>
        <v>0.92942891731115918</v>
      </c>
      <c r="BK65" s="423">
        <f t="shared" si="27"/>
        <v>35.355339059327363</v>
      </c>
      <c r="BL65" s="419">
        <f t="shared" si="10"/>
        <v>28284.271247461904</v>
      </c>
      <c r="BM65" s="419">
        <f t="shared" si="11"/>
        <v>333333.33333333326</v>
      </c>
      <c r="BN65" s="423">
        <f t="shared" ref="BN65:BQ84" si="69">1-(3/4)*(BN$3/$BK65)+(0.2095*($C65+$E65+$F65)-(0.096-0.013*($C65^2+$E65^2)/$F65^2)*($C65+$E65)*$J65)*(BN$3^2/$BM65)</f>
        <v>0.63797111663143102</v>
      </c>
      <c r="BO65" s="419">
        <f t="shared" si="69"/>
        <v>0.58723850710399772</v>
      </c>
      <c r="BP65" s="419">
        <f t="shared" si="69"/>
        <v>0.57976500793297936</v>
      </c>
      <c r="BQ65" s="424">
        <f t="shared" si="69"/>
        <v>0.87788219392191313</v>
      </c>
      <c r="BR65" s="419"/>
      <c r="BS65" s="423">
        <f t="shared" ref="BS65:BV84" si="70">1-(3/4)*(BS$3/$BK65)+(0.2095*($C65+$E65+$F65)-(0.096-0.013*($C65^2+$E65^2)/$F65^2)*($C65+$E65)*$J65)*(BS$3^2/$BM65)</f>
        <v>0.69541513795147547</v>
      </c>
      <c r="BT65" s="419">
        <f t="shared" si="70"/>
        <v>0.65116432936248425</v>
      </c>
      <c r="BU65" s="419">
        <f t="shared" si="70"/>
        <v>0.64455262597695773</v>
      </c>
      <c r="BV65" s="424">
        <f t="shared" si="70"/>
        <v>0.90139400372656098</v>
      </c>
      <c r="BW65" s="419"/>
      <c r="BX65" s="423">
        <f t="shared" ref="BX65:CA84" si="71">1-(3/4)*(BX$3/$BK65)+(0.2095*($C65+$E65+$F65)-(0.096-0.013*($C65^2+$E65^2)/$F65^2)*($C65+$E65)*$J65)*(BX$3^2/$BM65)</f>
        <v>0.66148970279448627</v>
      </c>
      <c r="BY65" s="419">
        <f t="shared" si="71"/>
        <v>0.61330466480417223</v>
      </c>
      <c r="BZ65" s="419">
        <f t="shared" si="71"/>
        <v>0.60602305687186575</v>
      </c>
      <c r="CA65" s="424">
        <f t="shared" si="71"/>
        <v>0.88709200730228743</v>
      </c>
      <c r="CB65" s="419"/>
      <c r="CC65" s="423">
        <f t="shared" ref="CC65:CF84" si="72">1-(3/4)*(CC$3/$BK65)+(0.2095*($C65+$E65+$F65)-(0.096-0.013*($C65^2+$E65^2)/$F65^2)*($C65+$E65)*$J65)*(CC$3^2/$BM65)</f>
        <v>0.69991209693537448</v>
      </c>
      <c r="CD65" s="419">
        <f t="shared" si="72"/>
        <v>0.65623041706380736</v>
      </c>
      <c r="CE65" s="419">
        <f t="shared" si="72"/>
        <v>0.64959567085828074</v>
      </c>
      <c r="CF65" s="424">
        <f t="shared" si="72"/>
        <v>0.90119183530720504</v>
      </c>
      <c r="CH65" s="449">
        <f t="shared" si="28"/>
        <v>36.473074156562177</v>
      </c>
      <c r="CI65" s="445">
        <f t="shared" si="29"/>
        <v>23006.056784132765</v>
      </c>
      <c r="CJ65" s="445">
        <f t="shared" si="30"/>
        <v>279700.53837925155</v>
      </c>
      <c r="CK65" s="451">
        <f t="shared" si="31"/>
        <v>694.1874331418677</v>
      </c>
      <c r="CL65" s="446">
        <f t="shared" ref="CL65:CO84" si="73">1-(3/4)*(CL$3/$CH65)+((0.2093-0.0465*$J65)*($E65+$C65/SQRT(3))+(0.1062+0.2234*CL$3/(CL$3+6*($E65*SQRT(3)-$C65))*($F65-$J65*(($E65*SQRT(3)/2+$C65)/4))))*(CL$3^2/$CJ65)</f>
        <v>0.63662546245111906</v>
      </c>
      <c r="CM65" s="446">
        <f t="shared" si="73"/>
        <v>0.58319411675377286</v>
      </c>
      <c r="CN65" s="446">
        <f t="shared" si="73"/>
        <v>0.57525580606267845</v>
      </c>
      <c r="CO65" s="451">
        <f t="shared" si="73"/>
        <v>0.8803829323788831</v>
      </c>
      <c r="CP65" s="446"/>
      <c r="CQ65" s="449">
        <f t="shared" ref="CQ65:CT84" si="74">1-(3/4)*(CQ$3/$CH65)+((0.2093-0.0465*$J65)*($E65+$C65/SQRT(3))+(0.1062+0.2234*CQ$3/(CQ$3+6*($E65*SQRT(3)-$C65))*($F65-$J65*(($E65*SQRT(3)/2+$C65)/4))))*(CQ$3^2/$CJ65)</f>
        <v>0.696238598905349</v>
      </c>
      <c r="CR65" s="445">
        <f t="shared" si="74"/>
        <v>0.65039654526303547</v>
      </c>
      <c r="CS65" s="445">
        <f t="shared" si="74"/>
        <v>0.64350138870871343</v>
      </c>
      <c r="CT65" s="451">
        <f t="shared" si="74"/>
        <v>0.90361551057880318</v>
      </c>
      <c r="CU65" s="446"/>
      <c r="CV65" s="449">
        <f t="shared" ref="CV65:CY84" si="75">1-(3/4)*(CV$3/$CH65)+((0.2093-0.0465*$J65)*($E65+$C65/SQRT(3))+(0.1062+0.2234*CV$3/(CV$3+6*($E65*SQRT(3)-$C65))*($F65-$J65*(($E65*SQRT(3)/2+$C65)/4))))*(CV$3^2/$CJ65)</f>
        <v>0.66114028275255876</v>
      </c>
      <c r="CW65" s="445">
        <f t="shared" si="75"/>
        <v>0.61074389114078864</v>
      </c>
      <c r="CX65" s="445">
        <f t="shared" si="75"/>
        <v>0.60306894562696034</v>
      </c>
      <c r="CY65" s="451">
        <f t="shared" si="75"/>
        <v>0.88949550111769804</v>
      </c>
      <c r="CZ65" s="446"/>
      <c r="DA65" s="449">
        <f t="shared" ref="DA65:DD84" si="76">1-(3/4)*(DA$3/$CH65)+((0.2093-0.0465*$J65)*($E65+$C65/SQRT(3))+(0.1062+0.2234*DA$3/(DA$3+6*($E65*SQRT(3)-$C65))*($F65-$J65*(($E65*SQRT(3)/2+$C65)/4))))*(DA$3^2/$CJ65)</f>
        <v>0.70086853690259443</v>
      </c>
      <c r="DB65" s="445">
        <f t="shared" si="76"/>
        <v>0.65567157414611876</v>
      </c>
      <c r="DC65" s="445">
        <f t="shared" si="76"/>
        <v>0.6487617441313327</v>
      </c>
      <c r="DD65" s="451">
        <f t="shared" si="76"/>
        <v>0.90341617419224363</v>
      </c>
    </row>
    <row r="66" spans="1:108">
      <c r="A66" t="str">
        <f>'Picking Information'!E69</f>
        <v>sample name</v>
      </c>
      <c r="B66">
        <f>'Picking Information'!H69</f>
        <v>100</v>
      </c>
      <c r="C66">
        <f>'Picking Information'!I69</f>
        <v>100</v>
      </c>
      <c r="D66">
        <f>'Picking Information'!J69</f>
        <v>100</v>
      </c>
      <c r="E66">
        <f>'Picking Information'!K69</f>
        <v>100</v>
      </c>
      <c r="F66">
        <f t="shared" si="20"/>
        <v>100</v>
      </c>
      <c r="J66">
        <f>'Picking Information'!O69</f>
        <v>2</v>
      </c>
      <c r="M66" s="365">
        <f t="shared" si="21"/>
        <v>523598.77559829882</v>
      </c>
      <c r="N66" s="366">
        <v>1.6074999999999999</v>
      </c>
      <c r="O66" s="367">
        <f t="shared" si="22"/>
        <v>538.38664940431852</v>
      </c>
      <c r="P66" s="367">
        <f t="shared" si="23"/>
        <v>538.38664940431852</v>
      </c>
      <c r="Q66" s="367">
        <f t="shared" si="24"/>
        <v>538.38664940431852</v>
      </c>
      <c r="R66" s="367">
        <f t="shared" si="25"/>
        <v>31415.926535897896</v>
      </c>
      <c r="S66" s="367">
        <f t="shared" si="26"/>
        <v>50.000000000000057</v>
      </c>
      <c r="T66" s="352">
        <f t="shared" si="62"/>
        <v>0.72117764042050025</v>
      </c>
      <c r="U66" s="348">
        <f t="shared" si="62"/>
        <v>0.67818011600000039</v>
      </c>
      <c r="V66" s="348">
        <f t="shared" si="62"/>
        <v>0.67175757031250027</v>
      </c>
      <c r="W66" s="348">
        <f t="shared" si="62"/>
        <v>0.91115426392850019</v>
      </c>
      <c r="X66" s="372"/>
      <c r="Y66" s="348">
        <f t="shared" si="63"/>
        <v>0.76863001443750023</v>
      </c>
      <c r="Z66" s="348">
        <f t="shared" si="63"/>
        <v>0.73219036756250033</v>
      </c>
      <c r="AA66" s="348">
        <f t="shared" si="63"/>
        <v>0.7266800120535003</v>
      </c>
      <c r="AB66" s="350">
        <f t="shared" si="63"/>
        <v>0.92865392508800004</v>
      </c>
      <c r="AC66" s="372"/>
      <c r="AD66" s="348">
        <f t="shared" si="64"/>
        <v>0.74076135446800029</v>
      </c>
      <c r="AE66" s="348">
        <f t="shared" si="64"/>
        <v>0.70040188281250038</v>
      </c>
      <c r="AF66" s="348">
        <f t="shared" si="64"/>
        <v>0.6942220292160004</v>
      </c>
      <c r="AG66" s="350">
        <f t="shared" si="64"/>
        <v>0.9180318336615001</v>
      </c>
      <c r="AH66" s="372"/>
      <c r="AI66" s="348">
        <f t="shared" si="64"/>
        <v>0.77229078850000021</v>
      </c>
      <c r="AJ66" s="348">
        <f t="shared" si="64"/>
        <v>0.7364009082880002</v>
      </c>
      <c r="AK66" s="348">
        <f t="shared" si="64"/>
        <v>0.73088457057200018</v>
      </c>
      <c r="AL66" s="350">
        <f t="shared" si="64"/>
        <v>0.92850426566650013</v>
      </c>
      <c r="AN66" s="393">
        <f t="shared" si="3"/>
        <v>50</v>
      </c>
      <c r="AO66" s="509">
        <f t="shared" si="4"/>
        <v>785398.16339744825</v>
      </c>
      <c r="AP66" s="373">
        <f t="shared" si="5"/>
        <v>50</v>
      </c>
      <c r="AQ66" s="384">
        <f t="shared" si="65"/>
        <v>0.73368056165893836</v>
      </c>
      <c r="AR66" s="385">
        <f t="shared" si="65"/>
        <v>0.69443727799680011</v>
      </c>
      <c r="AS66" s="385">
        <f t="shared" si="65"/>
        <v>0.68860870571249999</v>
      </c>
      <c r="AT66" s="387">
        <f t="shared" si="65"/>
        <v>0.91256792216569682</v>
      </c>
      <c r="AU66" s="373"/>
      <c r="AV66" s="384">
        <f t="shared" si="66"/>
        <v>0.77747232563430002</v>
      </c>
      <c r="AW66" s="385">
        <f t="shared" si="66"/>
        <v>0.7437968600792999</v>
      </c>
      <c r="AX66" s="385">
        <f t="shared" si="66"/>
        <v>0.7387316053066969</v>
      </c>
      <c r="AY66" s="387">
        <f t="shared" si="66"/>
        <v>0.92957478940554239</v>
      </c>
      <c r="AZ66" s="373"/>
      <c r="BA66" s="384">
        <f t="shared" si="67"/>
        <v>0.75168940147776642</v>
      </c>
      <c r="BB66" s="385">
        <f t="shared" si="67"/>
        <v>0.7146694334125</v>
      </c>
      <c r="BC66" s="385">
        <f t="shared" si="67"/>
        <v>0.7090325050080768</v>
      </c>
      <c r="BD66" s="387">
        <f t="shared" si="67"/>
        <v>0.91923987587633527</v>
      </c>
      <c r="BE66" s="373"/>
      <c r="BF66" s="384">
        <f t="shared" si="68"/>
        <v>0.78087316462479994</v>
      </c>
      <c r="BG66" s="385">
        <f t="shared" si="68"/>
        <v>0.74767198529290246</v>
      </c>
      <c r="BH66" s="385">
        <f t="shared" si="68"/>
        <v>0.74259591230002564</v>
      </c>
      <c r="BI66" s="387">
        <f t="shared" si="68"/>
        <v>0.92942891731115918</v>
      </c>
      <c r="BK66" s="423">
        <f t="shared" si="27"/>
        <v>35.355339059327363</v>
      </c>
      <c r="BL66" s="419">
        <f t="shared" si="10"/>
        <v>28284.271247461904</v>
      </c>
      <c r="BM66" s="419">
        <f t="shared" si="11"/>
        <v>333333.33333333326</v>
      </c>
      <c r="BN66" s="423">
        <f t="shared" si="69"/>
        <v>0.63797111663143102</v>
      </c>
      <c r="BO66" s="419">
        <f t="shared" si="69"/>
        <v>0.58723850710399772</v>
      </c>
      <c r="BP66" s="419">
        <f t="shared" si="69"/>
        <v>0.57976500793297936</v>
      </c>
      <c r="BQ66" s="424">
        <f t="shared" si="69"/>
        <v>0.87788219392191313</v>
      </c>
      <c r="BR66" s="419"/>
      <c r="BS66" s="423">
        <f t="shared" si="70"/>
        <v>0.69541513795147547</v>
      </c>
      <c r="BT66" s="419">
        <f t="shared" si="70"/>
        <v>0.65116432936248425</v>
      </c>
      <c r="BU66" s="419">
        <f t="shared" si="70"/>
        <v>0.64455262597695773</v>
      </c>
      <c r="BV66" s="424">
        <f t="shared" si="70"/>
        <v>0.90139400372656098</v>
      </c>
      <c r="BW66" s="419"/>
      <c r="BX66" s="423">
        <f t="shared" si="71"/>
        <v>0.66148970279448627</v>
      </c>
      <c r="BY66" s="419">
        <f t="shared" si="71"/>
        <v>0.61330466480417223</v>
      </c>
      <c r="BZ66" s="419">
        <f t="shared" si="71"/>
        <v>0.60602305687186575</v>
      </c>
      <c r="CA66" s="424">
        <f t="shared" si="71"/>
        <v>0.88709200730228743</v>
      </c>
      <c r="CB66" s="419"/>
      <c r="CC66" s="423">
        <f t="shared" si="72"/>
        <v>0.69991209693537448</v>
      </c>
      <c r="CD66" s="419">
        <f t="shared" si="72"/>
        <v>0.65623041706380736</v>
      </c>
      <c r="CE66" s="419">
        <f t="shared" si="72"/>
        <v>0.64959567085828074</v>
      </c>
      <c r="CF66" s="424">
        <f t="shared" si="72"/>
        <v>0.90119183530720504</v>
      </c>
      <c r="CH66" s="449">
        <f t="shared" si="28"/>
        <v>36.473074156562177</v>
      </c>
      <c r="CI66" s="445">
        <f t="shared" si="29"/>
        <v>23006.056784132765</v>
      </c>
      <c r="CJ66" s="445">
        <f t="shared" si="30"/>
        <v>279700.53837925155</v>
      </c>
      <c r="CK66" s="451">
        <f t="shared" si="31"/>
        <v>694.1874331418677</v>
      </c>
      <c r="CL66" s="446">
        <f t="shared" si="73"/>
        <v>0.63662546245111906</v>
      </c>
      <c r="CM66" s="446">
        <f t="shared" si="73"/>
        <v>0.58319411675377286</v>
      </c>
      <c r="CN66" s="446">
        <f t="shared" si="73"/>
        <v>0.57525580606267845</v>
      </c>
      <c r="CO66" s="451">
        <f t="shared" si="73"/>
        <v>0.8803829323788831</v>
      </c>
      <c r="CP66" s="446"/>
      <c r="CQ66" s="449">
        <f t="shared" si="74"/>
        <v>0.696238598905349</v>
      </c>
      <c r="CR66" s="445">
        <f t="shared" si="74"/>
        <v>0.65039654526303547</v>
      </c>
      <c r="CS66" s="445">
        <f t="shared" si="74"/>
        <v>0.64350138870871343</v>
      </c>
      <c r="CT66" s="451">
        <f t="shared" si="74"/>
        <v>0.90361551057880318</v>
      </c>
      <c r="CU66" s="446"/>
      <c r="CV66" s="449">
        <f t="shared" si="75"/>
        <v>0.66114028275255876</v>
      </c>
      <c r="CW66" s="445">
        <f t="shared" si="75"/>
        <v>0.61074389114078864</v>
      </c>
      <c r="CX66" s="445">
        <f t="shared" si="75"/>
        <v>0.60306894562696034</v>
      </c>
      <c r="CY66" s="451">
        <f t="shared" si="75"/>
        <v>0.88949550111769804</v>
      </c>
      <c r="CZ66" s="446"/>
      <c r="DA66" s="449">
        <f t="shared" si="76"/>
        <v>0.70086853690259443</v>
      </c>
      <c r="DB66" s="445">
        <f t="shared" si="76"/>
        <v>0.65567157414611876</v>
      </c>
      <c r="DC66" s="445">
        <f t="shared" si="76"/>
        <v>0.6487617441313327</v>
      </c>
      <c r="DD66" s="451">
        <f t="shared" si="76"/>
        <v>0.90341617419224363</v>
      </c>
    </row>
    <row r="67" spans="1:108">
      <c r="A67" t="str">
        <f>'Picking Information'!E70</f>
        <v>sample name</v>
      </c>
      <c r="B67">
        <f>'Picking Information'!H70</f>
        <v>100</v>
      </c>
      <c r="C67">
        <f>'Picking Information'!I70</f>
        <v>100</v>
      </c>
      <c r="D67">
        <f>'Picking Information'!J70</f>
        <v>100</v>
      </c>
      <c r="E67">
        <f>'Picking Information'!K70</f>
        <v>100</v>
      </c>
      <c r="F67">
        <f t="shared" si="20"/>
        <v>100</v>
      </c>
      <c r="J67">
        <f>'Picking Information'!O70</f>
        <v>2</v>
      </c>
      <c r="M67" s="365">
        <f t="shared" si="21"/>
        <v>523598.77559829882</v>
      </c>
      <c r="N67" s="366">
        <v>1.6074999999999999</v>
      </c>
      <c r="O67" s="367">
        <f t="shared" si="22"/>
        <v>538.38664940431852</v>
      </c>
      <c r="P67" s="367">
        <f t="shared" si="23"/>
        <v>538.38664940431852</v>
      </c>
      <c r="Q67" s="367">
        <f t="shared" si="24"/>
        <v>538.38664940431852</v>
      </c>
      <c r="R67" s="367">
        <f t="shared" si="25"/>
        <v>31415.926535897896</v>
      </c>
      <c r="S67" s="367">
        <f t="shared" si="26"/>
        <v>50.000000000000057</v>
      </c>
      <c r="T67" s="352">
        <f t="shared" si="62"/>
        <v>0.72117764042050025</v>
      </c>
      <c r="U67" s="348">
        <f t="shared" si="62"/>
        <v>0.67818011600000039</v>
      </c>
      <c r="V67" s="348">
        <f t="shared" si="62"/>
        <v>0.67175757031250027</v>
      </c>
      <c r="W67" s="348">
        <f t="shared" si="62"/>
        <v>0.91115426392850019</v>
      </c>
      <c r="X67" s="372"/>
      <c r="Y67" s="348">
        <f t="shared" si="63"/>
        <v>0.76863001443750023</v>
      </c>
      <c r="Z67" s="348">
        <f t="shared" si="63"/>
        <v>0.73219036756250033</v>
      </c>
      <c r="AA67" s="348">
        <f t="shared" si="63"/>
        <v>0.7266800120535003</v>
      </c>
      <c r="AB67" s="350">
        <f t="shared" si="63"/>
        <v>0.92865392508800004</v>
      </c>
      <c r="AC67" s="372"/>
      <c r="AD67" s="348">
        <f t="shared" si="64"/>
        <v>0.74076135446800029</v>
      </c>
      <c r="AE67" s="348">
        <f t="shared" si="64"/>
        <v>0.70040188281250038</v>
      </c>
      <c r="AF67" s="348">
        <f t="shared" si="64"/>
        <v>0.6942220292160004</v>
      </c>
      <c r="AG67" s="350">
        <f t="shared" si="64"/>
        <v>0.9180318336615001</v>
      </c>
      <c r="AH67" s="372"/>
      <c r="AI67" s="348">
        <f t="shared" si="64"/>
        <v>0.77229078850000021</v>
      </c>
      <c r="AJ67" s="348">
        <f t="shared" si="64"/>
        <v>0.7364009082880002</v>
      </c>
      <c r="AK67" s="348">
        <f t="shared" si="64"/>
        <v>0.73088457057200018</v>
      </c>
      <c r="AL67" s="350">
        <f t="shared" si="64"/>
        <v>0.92850426566650013</v>
      </c>
      <c r="AN67" s="393">
        <f t="shared" si="3"/>
        <v>50</v>
      </c>
      <c r="AO67" s="509">
        <f t="shared" si="4"/>
        <v>785398.16339744825</v>
      </c>
      <c r="AP67" s="373">
        <f t="shared" si="5"/>
        <v>50</v>
      </c>
      <c r="AQ67" s="384">
        <f t="shared" si="65"/>
        <v>0.73368056165893836</v>
      </c>
      <c r="AR67" s="385">
        <f t="shared" si="65"/>
        <v>0.69443727799680011</v>
      </c>
      <c r="AS67" s="385">
        <f t="shared" si="65"/>
        <v>0.68860870571249999</v>
      </c>
      <c r="AT67" s="387">
        <f t="shared" si="65"/>
        <v>0.91256792216569682</v>
      </c>
      <c r="AU67" s="373"/>
      <c r="AV67" s="384">
        <f t="shared" si="66"/>
        <v>0.77747232563430002</v>
      </c>
      <c r="AW67" s="385">
        <f t="shared" si="66"/>
        <v>0.7437968600792999</v>
      </c>
      <c r="AX67" s="385">
        <f t="shared" si="66"/>
        <v>0.7387316053066969</v>
      </c>
      <c r="AY67" s="387">
        <f t="shared" si="66"/>
        <v>0.92957478940554239</v>
      </c>
      <c r="AZ67" s="373"/>
      <c r="BA67" s="384">
        <f t="shared" si="67"/>
        <v>0.75168940147776642</v>
      </c>
      <c r="BB67" s="385">
        <f t="shared" si="67"/>
        <v>0.7146694334125</v>
      </c>
      <c r="BC67" s="385">
        <f t="shared" si="67"/>
        <v>0.7090325050080768</v>
      </c>
      <c r="BD67" s="387">
        <f t="shared" si="67"/>
        <v>0.91923987587633527</v>
      </c>
      <c r="BE67" s="373"/>
      <c r="BF67" s="384">
        <f t="shared" si="68"/>
        <v>0.78087316462479994</v>
      </c>
      <c r="BG67" s="385">
        <f t="shared" si="68"/>
        <v>0.74767198529290246</v>
      </c>
      <c r="BH67" s="385">
        <f t="shared" si="68"/>
        <v>0.74259591230002564</v>
      </c>
      <c r="BI67" s="387">
        <f t="shared" si="68"/>
        <v>0.92942891731115918</v>
      </c>
      <c r="BK67" s="423">
        <f t="shared" si="27"/>
        <v>35.355339059327363</v>
      </c>
      <c r="BL67" s="419">
        <f t="shared" si="10"/>
        <v>28284.271247461904</v>
      </c>
      <c r="BM67" s="419">
        <f t="shared" si="11"/>
        <v>333333.33333333326</v>
      </c>
      <c r="BN67" s="423">
        <f t="shared" si="69"/>
        <v>0.63797111663143102</v>
      </c>
      <c r="BO67" s="419">
        <f t="shared" si="69"/>
        <v>0.58723850710399772</v>
      </c>
      <c r="BP67" s="419">
        <f t="shared" si="69"/>
        <v>0.57976500793297936</v>
      </c>
      <c r="BQ67" s="424">
        <f t="shared" si="69"/>
        <v>0.87788219392191313</v>
      </c>
      <c r="BR67" s="419"/>
      <c r="BS67" s="423">
        <f t="shared" si="70"/>
        <v>0.69541513795147547</v>
      </c>
      <c r="BT67" s="419">
        <f t="shared" si="70"/>
        <v>0.65116432936248425</v>
      </c>
      <c r="BU67" s="419">
        <f t="shared" si="70"/>
        <v>0.64455262597695773</v>
      </c>
      <c r="BV67" s="424">
        <f t="shared" si="70"/>
        <v>0.90139400372656098</v>
      </c>
      <c r="BW67" s="419"/>
      <c r="BX67" s="423">
        <f t="shared" si="71"/>
        <v>0.66148970279448627</v>
      </c>
      <c r="BY67" s="419">
        <f t="shared" si="71"/>
        <v>0.61330466480417223</v>
      </c>
      <c r="BZ67" s="419">
        <f t="shared" si="71"/>
        <v>0.60602305687186575</v>
      </c>
      <c r="CA67" s="424">
        <f t="shared" si="71"/>
        <v>0.88709200730228743</v>
      </c>
      <c r="CB67" s="419"/>
      <c r="CC67" s="423">
        <f t="shared" si="72"/>
        <v>0.69991209693537448</v>
      </c>
      <c r="CD67" s="419">
        <f t="shared" si="72"/>
        <v>0.65623041706380736</v>
      </c>
      <c r="CE67" s="419">
        <f t="shared" si="72"/>
        <v>0.64959567085828074</v>
      </c>
      <c r="CF67" s="424">
        <f t="shared" si="72"/>
        <v>0.90119183530720504</v>
      </c>
      <c r="CH67" s="449">
        <f t="shared" si="28"/>
        <v>36.473074156562177</v>
      </c>
      <c r="CI67" s="445">
        <f t="shared" si="29"/>
        <v>23006.056784132765</v>
      </c>
      <c r="CJ67" s="445">
        <f t="shared" si="30"/>
        <v>279700.53837925155</v>
      </c>
      <c r="CK67" s="451">
        <f t="shared" si="31"/>
        <v>694.1874331418677</v>
      </c>
      <c r="CL67" s="446">
        <f t="shared" si="73"/>
        <v>0.63662546245111906</v>
      </c>
      <c r="CM67" s="446">
        <f t="shared" si="73"/>
        <v>0.58319411675377286</v>
      </c>
      <c r="CN67" s="446">
        <f t="shared" si="73"/>
        <v>0.57525580606267845</v>
      </c>
      <c r="CO67" s="451">
        <f t="shared" si="73"/>
        <v>0.8803829323788831</v>
      </c>
      <c r="CP67" s="446"/>
      <c r="CQ67" s="449">
        <f t="shared" si="74"/>
        <v>0.696238598905349</v>
      </c>
      <c r="CR67" s="445">
        <f t="shared" si="74"/>
        <v>0.65039654526303547</v>
      </c>
      <c r="CS67" s="445">
        <f t="shared" si="74"/>
        <v>0.64350138870871343</v>
      </c>
      <c r="CT67" s="451">
        <f t="shared" si="74"/>
        <v>0.90361551057880318</v>
      </c>
      <c r="CU67" s="446"/>
      <c r="CV67" s="449">
        <f t="shared" si="75"/>
        <v>0.66114028275255876</v>
      </c>
      <c r="CW67" s="445">
        <f t="shared" si="75"/>
        <v>0.61074389114078864</v>
      </c>
      <c r="CX67" s="445">
        <f t="shared" si="75"/>
        <v>0.60306894562696034</v>
      </c>
      <c r="CY67" s="451">
        <f t="shared" si="75"/>
        <v>0.88949550111769804</v>
      </c>
      <c r="CZ67" s="446"/>
      <c r="DA67" s="449">
        <f t="shared" si="76"/>
        <v>0.70086853690259443</v>
      </c>
      <c r="DB67" s="445">
        <f t="shared" si="76"/>
        <v>0.65567157414611876</v>
      </c>
      <c r="DC67" s="445">
        <f t="shared" si="76"/>
        <v>0.6487617441313327</v>
      </c>
      <c r="DD67" s="451">
        <f t="shared" si="76"/>
        <v>0.90341617419224363</v>
      </c>
    </row>
    <row r="68" spans="1:108">
      <c r="A68" t="str">
        <f>'Picking Information'!E71</f>
        <v>sample name</v>
      </c>
      <c r="B68">
        <f>'Picking Information'!H71</f>
        <v>100</v>
      </c>
      <c r="C68">
        <f>'Picking Information'!I71</f>
        <v>100</v>
      </c>
      <c r="D68">
        <f>'Picking Information'!J71</f>
        <v>100</v>
      </c>
      <c r="E68">
        <f>'Picking Information'!K71</f>
        <v>100</v>
      </c>
      <c r="F68">
        <f t="shared" si="20"/>
        <v>100</v>
      </c>
      <c r="J68">
        <f>'Picking Information'!O71</f>
        <v>2</v>
      </c>
      <c r="M68" s="365">
        <f t="shared" si="21"/>
        <v>523598.77559829882</v>
      </c>
      <c r="N68" s="366">
        <v>1.6074999999999999</v>
      </c>
      <c r="O68" s="367">
        <f t="shared" si="22"/>
        <v>538.38664940431852</v>
      </c>
      <c r="P68" s="367">
        <f t="shared" si="23"/>
        <v>538.38664940431852</v>
      </c>
      <c r="Q68" s="367">
        <f t="shared" si="24"/>
        <v>538.38664940431852</v>
      </c>
      <c r="R68" s="367">
        <f t="shared" si="25"/>
        <v>31415.926535897896</v>
      </c>
      <c r="S68" s="367">
        <f t="shared" si="26"/>
        <v>50.000000000000057</v>
      </c>
      <c r="T68" s="352">
        <f t="shared" si="62"/>
        <v>0.72117764042050025</v>
      </c>
      <c r="U68" s="348">
        <f t="shared" si="62"/>
        <v>0.67818011600000039</v>
      </c>
      <c r="V68" s="348">
        <f t="shared" si="62"/>
        <v>0.67175757031250027</v>
      </c>
      <c r="W68" s="348">
        <f t="shared" si="62"/>
        <v>0.91115426392850019</v>
      </c>
      <c r="X68" s="372"/>
      <c r="Y68" s="348">
        <f t="shared" si="63"/>
        <v>0.76863001443750023</v>
      </c>
      <c r="Z68" s="348">
        <f t="shared" si="63"/>
        <v>0.73219036756250033</v>
      </c>
      <c r="AA68" s="348">
        <f t="shared" si="63"/>
        <v>0.7266800120535003</v>
      </c>
      <c r="AB68" s="350">
        <f t="shared" si="63"/>
        <v>0.92865392508800004</v>
      </c>
      <c r="AC68" s="372"/>
      <c r="AD68" s="348">
        <f t="shared" si="64"/>
        <v>0.74076135446800029</v>
      </c>
      <c r="AE68" s="348">
        <f t="shared" si="64"/>
        <v>0.70040188281250038</v>
      </c>
      <c r="AF68" s="348">
        <f t="shared" si="64"/>
        <v>0.6942220292160004</v>
      </c>
      <c r="AG68" s="350">
        <f t="shared" si="64"/>
        <v>0.9180318336615001</v>
      </c>
      <c r="AH68" s="372"/>
      <c r="AI68" s="348">
        <f t="shared" si="64"/>
        <v>0.77229078850000021</v>
      </c>
      <c r="AJ68" s="348">
        <f t="shared" si="64"/>
        <v>0.7364009082880002</v>
      </c>
      <c r="AK68" s="348">
        <f t="shared" si="64"/>
        <v>0.73088457057200018</v>
      </c>
      <c r="AL68" s="350">
        <f t="shared" si="64"/>
        <v>0.92850426566650013</v>
      </c>
      <c r="AN68" s="393">
        <f t="shared" si="3"/>
        <v>50</v>
      </c>
      <c r="AO68" s="509">
        <f t="shared" si="4"/>
        <v>785398.16339744825</v>
      </c>
      <c r="AP68" s="373">
        <f t="shared" si="5"/>
        <v>50</v>
      </c>
      <c r="AQ68" s="384">
        <f t="shared" si="65"/>
        <v>0.73368056165893836</v>
      </c>
      <c r="AR68" s="385">
        <f t="shared" si="65"/>
        <v>0.69443727799680011</v>
      </c>
      <c r="AS68" s="385">
        <f t="shared" si="65"/>
        <v>0.68860870571249999</v>
      </c>
      <c r="AT68" s="387">
        <f t="shared" si="65"/>
        <v>0.91256792216569682</v>
      </c>
      <c r="AU68" s="373"/>
      <c r="AV68" s="384">
        <f t="shared" si="66"/>
        <v>0.77747232563430002</v>
      </c>
      <c r="AW68" s="385">
        <f t="shared" si="66"/>
        <v>0.7437968600792999</v>
      </c>
      <c r="AX68" s="385">
        <f t="shared" si="66"/>
        <v>0.7387316053066969</v>
      </c>
      <c r="AY68" s="387">
        <f t="shared" si="66"/>
        <v>0.92957478940554239</v>
      </c>
      <c r="AZ68" s="373"/>
      <c r="BA68" s="384">
        <f t="shared" si="67"/>
        <v>0.75168940147776642</v>
      </c>
      <c r="BB68" s="385">
        <f t="shared" si="67"/>
        <v>0.7146694334125</v>
      </c>
      <c r="BC68" s="385">
        <f t="shared" si="67"/>
        <v>0.7090325050080768</v>
      </c>
      <c r="BD68" s="387">
        <f t="shared" si="67"/>
        <v>0.91923987587633527</v>
      </c>
      <c r="BE68" s="373"/>
      <c r="BF68" s="384">
        <f t="shared" si="68"/>
        <v>0.78087316462479994</v>
      </c>
      <c r="BG68" s="385">
        <f t="shared" si="68"/>
        <v>0.74767198529290246</v>
      </c>
      <c r="BH68" s="385">
        <f t="shared" si="68"/>
        <v>0.74259591230002564</v>
      </c>
      <c r="BI68" s="387">
        <f t="shared" si="68"/>
        <v>0.92942891731115918</v>
      </c>
      <c r="BK68" s="423">
        <f t="shared" si="27"/>
        <v>35.355339059327363</v>
      </c>
      <c r="BL68" s="419">
        <f t="shared" si="10"/>
        <v>28284.271247461904</v>
      </c>
      <c r="BM68" s="419">
        <f t="shared" si="11"/>
        <v>333333.33333333326</v>
      </c>
      <c r="BN68" s="423">
        <f t="shared" si="69"/>
        <v>0.63797111663143102</v>
      </c>
      <c r="BO68" s="419">
        <f t="shared" si="69"/>
        <v>0.58723850710399772</v>
      </c>
      <c r="BP68" s="419">
        <f t="shared" si="69"/>
        <v>0.57976500793297936</v>
      </c>
      <c r="BQ68" s="424">
        <f t="shared" si="69"/>
        <v>0.87788219392191313</v>
      </c>
      <c r="BR68" s="419"/>
      <c r="BS68" s="423">
        <f t="shared" si="70"/>
        <v>0.69541513795147547</v>
      </c>
      <c r="BT68" s="419">
        <f t="shared" si="70"/>
        <v>0.65116432936248425</v>
      </c>
      <c r="BU68" s="419">
        <f t="shared" si="70"/>
        <v>0.64455262597695773</v>
      </c>
      <c r="BV68" s="424">
        <f t="shared" si="70"/>
        <v>0.90139400372656098</v>
      </c>
      <c r="BW68" s="419"/>
      <c r="BX68" s="423">
        <f t="shared" si="71"/>
        <v>0.66148970279448627</v>
      </c>
      <c r="BY68" s="419">
        <f t="shared" si="71"/>
        <v>0.61330466480417223</v>
      </c>
      <c r="BZ68" s="419">
        <f t="shared" si="71"/>
        <v>0.60602305687186575</v>
      </c>
      <c r="CA68" s="424">
        <f t="shared" si="71"/>
        <v>0.88709200730228743</v>
      </c>
      <c r="CB68" s="419"/>
      <c r="CC68" s="423">
        <f t="shared" si="72"/>
        <v>0.69991209693537448</v>
      </c>
      <c r="CD68" s="419">
        <f t="shared" si="72"/>
        <v>0.65623041706380736</v>
      </c>
      <c r="CE68" s="419">
        <f t="shared" si="72"/>
        <v>0.64959567085828074</v>
      </c>
      <c r="CF68" s="424">
        <f t="shared" si="72"/>
        <v>0.90119183530720504</v>
      </c>
      <c r="CH68" s="449">
        <f t="shared" si="28"/>
        <v>36.473074156562177</v>
      </c>
      <c r="CI68" s="445">
        <f t="shared" si="29"/>
        <v>23006.056784132765</v>
      </c>
      <c r="CJ68" s="445">
        <f t="shared" si="30"/>
        <v>279700.53837925155</v>
      </c>
      <c r="CK68" s="451">
        <f t="shared" si="31"/>
        <v>694.1874331418677</v>
      </c>
      <c r="CL68" s="446">
        <f t="shared" si="73"/>
        <v>0.63662546245111906</v>
      </c>
      <c r="CM68" s="446">
        <f t="shared" si="73"/>
        <v>0.58319411675377286</v>
      </c>
      <c r="CN68" s="446">
        <f t="shared" si="73"/>
        <v>0.57525580606267845</v>
      </c>
      <c r="CO68" s="451">
        <f t="shared" si="73"/>
        <v>0.8803829323788831</v>
      </c>
      <c r="CP68" s="446"/>
      <c r="CQ68" s="449">
        <f t="shared" si="74"/>
        <v>0.696238598905349</v>
      </c>
      <c r="CR68" s="445">
        <f t="shared" si="74"/>
        <v>0.65039654526303547</v>
      </c>
      <c r="CS68" s="445">
        <f t="shared" si="74"/>
        <v>0.64350138870871343</v>
      </c>
      <c r="CT68" s="451">
        <f t="shared" si="74"/>
        <v>0.90361551057880318</v>
      </c>
      <c r="CU68" s="446"/>
      <c r="CV68" s="449">
        <f t="shared" si="75"/>
        <v>0.66114028275255876</v>
      </c>
      <c r="CW68" s="445">
        <f t="shared" si="75"/>
        <v>0.61074389114078864</v>
      </c>
      <c r="CX68" s="445">
        <f t="shared" si="75"/>
        <v>0.60306894562696034</v>
      </c>
      <c r="CY68" s="451">
        <f t="shared" si="75"/>
        <v>0.88949550111769804</v>
      </c>
      <c r="CZ68" s="446"/>
      <c r="DA68" s="449">
        <f t="shared" si="76"/>
        <v>0.70086853690259443</v>
      </c>
      <c r="DB68" s="445">
        <f t="shared" si="76"/>
        <v>0.65567157414611876</v>
      </c>
      <c r="DC68" s="445">
        <f t="shared" si="76"/>
        <v>0.6487617441313327</v>
      </c>
      <c r="DD68" s="451">
        <f t="shared" si="76"/>
        <v>0.90341617419224363</v>
      </c>
    </row>
    <row r="69" spans="1:108">
      <c r="A69" t="str">
        <f>'Picking Information'!E72</f>
        <v>sample name</v>
      </c>
      <c r="B69">
        <f>'Picking Information'!H72</f>
        <v>100</v>
      </c>
      <c r="C69">
        <f>'Picking Information'!I72</f>
        <v>100</v>
      </c>
      <c r="D69">
        <f>'Picking Information'!J72</f>
        <v>100</v>
      </c>
      <c r="E69">
        <f>'Picking Information'!K72</f>
        <v>100</v>
      </c>
      <c r="F69">
        <f t="shared" si="20"/>
        <v>100</v>
      </c>
      <c r="J69">
        <f>'Picking Information'!O72</f>
        <v>2</v>
      </c>
      <c r="M69" s="365">
        <f t="shared" si="21"/>
        <v>523598.77559829882</v>
      </c>
      <c r="N69" s="366">
        <v>1.6074999999999999</v>
      </c>
      <c r="O69" s="367">
        <f t="shared" si="22"/>
        <v>538.38664940431852</v>
      </c>
      <c r="P69" s="367">
        <f t="shared" si="23"/>
        <v>538.38664940431852</v>
      </c>
      <c r="Q69" s="367">
        <f t="shared" si="24"/>
        <v>538.38664940431852</v>
      </c>
      <c r="R69" s="367">
        <f t="shared" si="25"/>
        <v>31415.926535897896</v>
      </c>
      <c r="S69" s="367">
        <f t="shared" si="26"/>
        <v>50.000000000000057</v>
      </c>
      <c r="T69" s="352">
        <f t="shared" si="62"/>
        <v>0.72117764042050025</v>
      </c>
      <c r="U69" s="348">
        <f t="shared" si="62"/>
        <v>0.67818011600000039</v>
      </c>
      <c r="V69" s="348">
        <f t="shared" si="62"/>
        <v>0.67175757031250027</v>
      </c>
      <c r="W69" s="348">
        <f t="shared" si="62"/>
        <v>0.91115426392850019</v>
      </c>
      <c r="X69" s="372"/>
      <c r="Y69" s="348">
        <f t="shared" si="63"/>
        <v>0.76863001443750023</v>
      </c>
      <c r="Z69" s="348">
        <f t="shared" si="63"/>
        <v>0.73219036756250033</v>
      </c>
      <c r="AA69" s="348">
        <f t="shared" si="63"/>
        <v>0.7266800120535003</v>
      </c>
      <c r="AB69" s="350">
        <f t="shared" si="63"/>
        <v>0.92865392508800004</v>
      </c>
      <c r="AC69" s="372"/>
      <c r="AD69" s="348">
        <f t="shared" si="64"/>
        <v>0.74076135446800029</v>
      </c>
      <c r="AE69" s="348">
        <f t="shared" si="64"/>
        <v>0.70040188281250038</v>
      </c>
      <c r="AF69" s="348">
        <f t="shared" si="64"/>
        <v>0.6942220292160004</v>
      </c>
      <c r="AG69" s="350">
        <f t="shared" si="64"/>
        <v>0.9180318336615001</v>
      </c>
      <c r="AH69" s="372"/>
      <c r="AI69" s="348">
        <f t="shared" si="64"/>
        <v>0.77229078850000021</v>
      </c>
      <c r="AJ69" s="348">
        <f t="shared" si="64"/>
        <v>0.7364009082880002</v>
      </c>
      <c r="AK69" s="348">
        <f t="shared" si="64"/>
        <v>0.73088457057200018</v>
      </c>
      <c r="AL69" s="350">
        <f t="shared" si="64"/>
        <v>0.92850426566650013</v>
      </c>
      <c r="AN69" s="393">
        <f t="shared" ref="AN69:AN132" si="77">C69/2</f>
        <v>50</v>
      </c>
      <c r="AO69" s="509">
        <f t="shared" ref="AO69:AO132" si="78">PI()*AN69^2*B69</f>
        <v>785398.16339744825</v>
      </c>
      <c r="AP69" s="373">
        <f t="shared" ref="AP69:AP132" si="79">(3/2)*(AN69*B69)/(AN69+B69)</f>
        <v>50</v>
      </c>
      <c r="AQ69" s="384">
        <f t="shared" si="65"/>
        <v>0.73368056165893836</v>
      </c>
      <c r="AR69" s="385">
        <f t="shared" si="65"/>
        <v>0.69443727799680011</v>
      </c>
      <c r="AS69" s="385">
        <f t="shared" si="65"/>
        <v>0.68860870571249999</v>
      </c>
      <c r="AT69" s="387">
        <f t="shared" si="65"/>
        <v>0.91256792216569682</v>
      </c>
      <c r="AU69" s="373"/>
      <c r="AV69" s="384">
        <f t="shared" si="66"/>
        <v>0.77747232563430002</v>
      </c>
      <c r="AW69" s="385">
        <f t="shared" si="66"/>
        <v>0.7437968600792999</v>
      </c>
      <c r="AX69" s="385">
        <f t="shared" si="66"/>
        <v>0.7387316053066969</v>
      </c>
      <c r="AY69" s="387">
        <f t="shared" si="66"/>
        <v>0.92957478940554239</v>
      </c>
      <c r="AZ69" s="373"/>
      <c r="BA69" s="384">
        <f t="shared" si="67"/>
        <v>0.75168940147776642</v>
      </c>
      <c r="BB69" s="385">
        <f t="shared" si="67"/>
        <v>0.7146694334125</v>
      </c>
      <c r="BC69" s="385">
        <f t="shared" si="67"/>
        <v>0.7090325050080768</v>
      </c>
      <c r="BD69" s="387">
        <f t="shared" si="67"/>
        <v>0.91923987587633527</v>
      </c>
      <c r="BE69" s="373"/>
      <c r="BF69" s="384">
        <f t="shared" si="68"/>
        <v>0.78087316462479994</v>
      </c>
      <c r="BG69" s="385">
        <f t="shared" si="68"/>
        <v>0.74767198529290246</v>
      </c>
      <c r="BH69" s="385">
        <f t="shared" si="68"/>
        <v>0.74259591230002564</v>
      </c>
      <c r="BI69" s="387">
        <f t="shared" si="68"/>
        <v>0.92942891731115918</v>
      </c>
      <c r="BK69" s="423">
        <f t="shared" si="27"/>
        <v>35.355339059327363</v>
      </c>
      <c r="BL69" s="419">
        <f t="shared" ref="BL69:BL132" si="80">2*(C69*E69+E69*F69+C69*F69)-J69*((C69^2+E69^2)/2+(2-SQRT(2))*C69*E69)</f>
        <v>28284.271247461904</v>
      </c>
      <c r="BM69" s="419">
        <f t="shared" ref="BM69:BM132" si="81">C69*E69*F69-J69*(C69/4)*(E69^2+C69^2/3)</f>
        <v>333333.33333333326</v>
      </c>
      <c r="BN69" s="423">
        <f t="shared" si="69"/>
        <v>0.63797111663143102</v>
      </c>
      <c r="BO69" s="419">
        <f t="shared" si="69"/>
        <v>0.58723850710399772</v>
      </c>
      <c r="BP69" s="419">
        <f t="shared" si="69"/>
        <v>0.57976500793297936</v>
      </c>
      <c r="BQ69" s="424">
        <f t="shared" si="69"/>
        <v>0.87788219392191313</v>
      </c>
      <c r="BR69" s="419"/>
      <c r="BS69" s="423">
        <f t="shared" si="70"/>
        <v>0.69541513795147547</v>
      </c>
      <c r="BT69" s="419">
        <f t="shared" si="70"/>
        <v>0.65116432936248425</v>
      </c>
      <c r="BU69" s="419">
        <f t="shared" si="70"/>
        <v>0.64455262597695773</v>
      </c>
      <c r="BV69" s="424">
        <f t="shared" si="70"/>
        <v>0.90139400372656098</v>
      </c>
      <c r="BW69" s="419"/>
      <c r="BX69" s="423">
        <f t="shared" si="71"/>
        <v>0.66148970279448627</v>
      </c>
      <c r="BY69" s="419">
        <f t="shared" si="71"/>
        <v>0.61330466480417223</v>
      </c>
      <c r="BZ69" s="419">
        <f t="shared" si="71"/>
        <v>0.60602305687186575</v>
      </c>
      <c r="CA69" s="424">
        <f t="shared" si="71"/>
        <v>0.88709200730228743</v>
      </c>
      <c r="CB69" s="419"/>
      <c r="CC69" s="423">
        <f t="shared" si="72"/>
        <v>0.69991209693537448</v>
      </c>
      <c r="CD69" s="419">
        <f t="shared" si="72"/>
        <v>0.65623041706380736</v>
      </c>
      <c r="CE69" s="419">
        <f t="shared" si="72"/>
        <v>0.64959567085828074</v>
      </c>
      <c r="CF69" s="424">
        <f t="shared" si="72"/>
        <v>0.90119183530720504</v>
      </c>
      <c r="CH69" s="449">
        <f t="shared" si="28"/>
        <v>36.473074156562177</v>
      </c>
      <c r="CI69" s="445">
        <f t="shared" si="29"/>
        <v>23006.056784132765</v>
      </c>
      <c r="CJ69" s="445">
        <f t="shared" si="30"/>
        <v>279700.53837925155</v>
      </c>
      <c r="CK69" s="451">
        <f t="shared" si="31"/>
        <v>694.1874331418677</v>
      </c>
      <c r="CL69" s="446">
        <f t="shared" si="73"/>
        <v>0.63662546245111906</v>
      </c>
      <c r="CM69" s="446">
        <f t="shared" si="73"/>
        <v>0.58319411675377286</v>
      </c>
      <c r="CN69" s="446">
        <f t="shared" si="73"/>
        <v>0.57525580606267845</v>
      </c>
      <c r="CO69" s="451">
        <f t="shared" si="73"/>
        <v>0.8803829323788831</v>
      </c>
      <c r="CP69" s="446"/>
      <c r="CQ69" s="449">
        <f t="shared" si="74"/>
        <v>0.696238598905349</v>
      </c>
      <c r="CR69" s="445">
        <f t="shared" si="74"/>
        <v>0.65039654526303547</v>
      </c>
      <c r="CS69" s="445">
        <f t="shared" si="74"/>
        <v>0.64350138870871343</v>
      </c>
      <c r="CT69" s="451">
        <f t="shared" si="74"/>
        <v>0.90361551057880318</v>
      </c>
      <c r="CU69" s="446"/>
      <c r="CV69" s="449">
        <f t="shared" si="75"/>
        <v>0.66114028275255876</v>
      </c>
      <c r="CW69" s="445">
        <f t="shared" si="75"/>
        <v>0.61074389114078864</v>
      </c>
      <c r="CX69" s="445">
        <f t="shared" si="75"/>
        <v>0.60306894562696034</v>
      </c>
      <c r="CY69" s="451">
        <f t="shared" si="75"/>
        <v>0.88949550111769804</v>
      </c>
      <c r="CZ69" s="446"/>
      <c r="DA69" s="449">
        <f t="shared" si="76"/>
        <v>0.70086853690259443</v>
      </c>
      <c r="DB69" s="445">
        <f t="shared" si="76"/>
        <v>0.65567157414611876</v>
      </c>
      <c r="DC69" s="445">
        <f t="shared" si="76"/>
        <v>0.6487617441313327</v>
      </c>
      <c r="DD69" s="451">
        <f t="shared" si="76"/>
        <v>0.90341617419224363</v>
      </c>
    </row>
    <row r="70" spans="1:108">
      <c r="A70" t="str">
        <f>'Picking Information'!E73</f>
        <v>sample name</v>
      </c>
      <c r="B70">
        <f>'Picking Information'!H73</f>
        <v>100</v>
      </c>
      <c r="C70">
        <f>'Picking Information'!I73</f>
        <v>100</v>
      </c>
      <c r="D70">
        <f>'Picking Information'!J73</f>
        <v>100</v>
      </c>
      <c r="E70">
        <f>'Picking Information'!K73</f>
        <v>100</v>
      </c>
      <c r="F70">
        <f>(B70+D70)/2</f>
        <v>100</v>
      </c>
      <c r="J70">
        <f>'Picking Information'!O73</f>
        <v>2</v>
      </c>
      <c r="M70" s="365">
        <f>(4/3)*PI()*(C70/2)*(E70/2)*(F70/2)</f>
        <v>523598.77559829882</v>
      </c>
      <c r="N70" s="366">
        <v>1.6074999999999999</v>
      </c>
      <c r="O70" s="367">
        <f>(C70/2)^$N$5</f>
        <v>538.38664940431852</v>
      </c>
      <c r="P70" s="367">
        <f t="shared" ref="P70:Q72" si="82">(E70/2)^$N$5</f>
        <v>538.38664940431852</v>
      </c>
      <c r="Q70" s="367">
        <f t="shared" si="82"/>
        <v>538.38664940431852</v>
      </c>
      <c r="R70" s="367">
        <f>4*PI()*((O70*P70+P70*Q70+Q70*O70)/3)^(1/$N$5)</f>
        <v>31415.926535897896</v>
      </c>
      <c r="S70" s="367">
        <f>3*M70/R70</f>
        <v>50.000000000000057</v>
      </c>
      <c r="T70" s="352">
        <f t="shared" si="62"/>
        <v>0.72117764042050025</v>
      </c>
      <c r="U70" s="348">
        <f t="shared" si="62"/>
        <v>0.67818011600000039</v>
      </c>
      <c r="V70" s="348">
        <f t="shared" si="62"/>
        <v>0.67175757031250027</v>
      </c>
      <c r="W70" s="348">
        <f t="shared" si="62"/>
        <v>0.91115426392850019</v>
      </c>
      <c r="X70" s="372"/>
      <c r="Y70" s="348">
        <f t="shared" si="63"/>
        <v>0.76863001443750023</v>
      </c>
      <c r="Z70" s="348">
        <f t="shared" si="63"/>
        <v>0.73219036756250033</v>
      </c>
      <c r="AA70" s="348">
        <f t="shared" si="63"/>
        <v>0.7266800120535003</v>
      </c>
      <c r="AB70" s="350">
        <f t="shared" si="63"/>
        <v>0.92865392508800004</v>
      </c>
      <c r="AC70" s="372"/>
      <c r="AD70" s="348">
        <f t="shared" si="64"/>
        <v>0.74076135446800029</v>
      </c>
      <c r="AE70" s="348">
        <f t="shared" si="64"/>
        <v>0.70040188281250038</v>
      </c>
      <c r="AF70" s="348">
        <f t="shared" si="64"/>
        <v>0.6942220292160004</v>
      </c>
      <c r="AG70" s="350">
        <f t="shared" si="64"/>
        <v>0.9180318336615001</v>
      </c>
      <c r="AH70" s="372"/>
      <c r="AI70" s="348">
        <f t="shared" si="64"/>
        <v>0.77229078850000021</v>
      </c>
      <c r="AJ70" s="348">
        <f t="shared" si="64"/>
        <v>0.7364009082880002</v>
      </c>
      <c r="AK70" s="348">
        <f t="shared" si="64"/>
        <v>0.73088457057200018</v>
      </c>
      <c r="AL70" s="350">
        <f t="shared" si="64"/>
        <v>0.92850426566650013</v>
      </c>
      <c r="AN70" s="393">
        <f t="shared" si="77"/>
        <v>50</v>
      </c>
      <c r="AO70" s="509">
        <f t="shared" si="78"/>
        <v>785398.16339744825</v>
      </c>
      <c r="AP70" s="373">
        <f t="shared" si="79"/>
        <v>50</v>
      </c>
      <c r="AQ70" s="384">
        <f t="shared" si="65"/>
        <v>0.73368056165893836</v>
      </c>
      <c r="AR70" s="385">
        <f t="shared" si="65"/>
        <v>0.69443727799680011</v>
      </c>
      <c r="AS70" s="385">
        <f t="shared" si="65"/>
        <v>0.68860870571249999</v>
      </c>
      <c r="AT70" s="387">
        <f t="shared" si="65"/>
        <v>0.91256792216569682</v>
      </c>
      <c r="AU70" s="373"/>
      <c r="AV70" s="384">
        <f t="shared" si="66"/>
        <v>0.77747232563430002</v>
      </c>
      <c r="AW70" s="385">
        <f t="shared" si="66"/>
        <v>0.7437968600792999</v>
      </c>
      <c r="AX70" s="385">
        <f t="shared" si="66"/>
        <v>0.7387316053066969</v>
      </c>
      <c r="AY70" s="387">
        <f t="shared" si="66"/>
        <v>0.92957478940554239</v>
      </c>
      <c r="AZ70" s="373"/>
      <c r="BA70" s="384">
        <f t="shared" si="67"/>
        <v>0.75168940147776642</v>
      </c>
      <c r="BB70" s="385">
        <f t="shared" si="67"/>
        <v>0.7146694334125</v>
      </c>
      <c r="BC70" s="385">
        <f t="shared" si="67"/>
        <v>0.7090325050080768</v>
      </c>
      <c r="BD70" s="387">
        <f t="shared" si="67"/>
        <v>0.91923987587633527</v>
      </c>
      <c r="BE70" s="373"/>
      <c r="BF70" s="384">
        <f t="shared" si="68"/>
        <v>0.78087316462479994</v>
      </c>
      <c r="BG70" s="385">
        <f t="shared" si="68"/>
        <v>0.74767198529290246</v>
      </c>
      <c r="BH70" s="385">
        <f t="shared" si="68"/>
        <v>0.74259591230002564</v>
      </c>
      <c r="BI70" s="387">
        <f t="shared" si="68"/>
        <v>0.92942891731115918</v>
      </c>
      <c r="BK70" s="423">
        <f>3*BM70/BL70</f>
        <v>35.355339059327363</v>
      </c>
      <c r="BL70" s="419">
        <f t="shared" si="80"/>
        <v>28284.271247461904</v>
      </c>
      <c r="BM70" s="419">
        <f t="shared" si="81"/>
        <v>333333.33333333326</v>
      </c>
      <c r="BN70" s="423">
        <f t="shared" si="69"/>
        <v>0.63797111663143102</v>
      </c>
      <c r="BO70" s="419">
        <f t="shared" si="69"/>
        <v>0.58723850710399772</v>
      </c>
      <c r="BP70" s="419">
        <f t="shared" si="69"/>
        <v>0.57976500793297936</v>
      </c>
      <c r="BQ70" s="424">
        <f t="shared" si="69"/>
        <v>0.87788219392191313</v>
      </c>
      <c r="BR70" s="419"/>
      <c r="BS70" s="423">
        <f t="shared" si="70"/>
        <v>0.69541513795147547</v>
      </c>
      <c r="BT70" s="419">
        <f t="shared" si="70"/>
        <v>0.65116432936248425</v>
      </c>
      <c r="BU70" s="419">
        <f t="shared" si="70"/>
        <v>0.64455262597695773</v>
      </c>
      <c r="BV70" s="424">
        <f t="shared" si="70"/>
        <v>0.90139400372656098</v>
      </c>
      <c r="BW70" s="419"/>
      <c r="BX70" s="423">
        <f t="shared" si="71"/>
        <v>0.66148970279448627</v>
      </c>
      <c r="BY70" s="419">
        <f t="shared" si="71"/>
        <v>0.61330466480417223</v>
      </c>
      <c r="BZ70" s="419">
        <f t="shared" si="71"/>
        <v>0.60602305687186575</v>
      </c>
      <c r="CA70" s="424">
        <f t="shared" si="71"/>
        <v>0.88709200730228743</v>
      </c>
      <c r="CB70" s="419"/>
      <c r="CC70" s="423">
        <f t="shared" si="72"/>
        <v>0.69991209693537448</v>
      </c>
      <c r="CD70" s="419">
        <f t="shared" si="72"/>
        <v>0.65623041706380736</v>
      </c>
      <c r="CE70" s="419">
        <f t="shared" si="72"/>
        <v>0.64959567085828074</v>
      </c>
      <c r="CF70" s="424">
        <f t="shared" si="72"/>
        <v>0.90119183530720504</v>
      </c>
      <c r="CH70" s="449">
        <f>3*CJ70/CI70</f>
        <v>36.473074156562177</v>
      </c>
      <c r="CI70" s="445">
        <f>2*$F70*($E70+$C70/SQRT(3))+2*$C70*($E70-$C70/(2*SQRT(3)))-$J70*((SQRT(3)*$E70^2/4)+(2-SQRT(2))*$E70*$C70+(SQRT(2)-1)*$C70^2/(2*SQRT(3)))</f>
        <v>23006.056784132765</v>
      </c>
      <c r="CJ70" s="445">
        <f>$F70*$C70*($E70-$C70/(2*SQRT(3)))-$J70*(SQRT(3)*$E70^2*$C70/8-CK70)</f>
        <v>279700.53837925155</v>
      </c>
      <c r="CK70" s="451">
        <f>IF($C70&gt;SQRT(3)*$E70/2,(1/6*SQRT(3))*($C70-(SQRT(3)*$E70/2))^3,0)</f>
        <v>694.1874331418677</v>
      </c>
      <c r="CL70" s="446">
        <f t="shared" si="73"/>
        <v>0.63662546245111906</v>
      </c>
      <c r="CM70" s="446">
        <f t="shared" si="73"/>
        <v>0.58319411675377286</v>
      </c>
      <c r="CN70" s="446">
        <f t="shared" si="73"/>
        <v>0.57525580606267845</v>
      </c>
      <c r="CO70" s="451">
        <f t="shared" si="73"/>
        <v>0.8803829323788831</v>
      </c>
      <c r="CP70" s="446"/>
      <c r="CQ70" s="449">
        <f t="shared" si="74"/>
        <v>0.696238598905349</v>
      </c>
      <c r="CR70" s="445">
        <f t="shared" si="74"/>
        <v>0.65039654526303547</v>
      </c>
      <c r="CS70" s="445">
        <f t="shared" si="74"/>
        <v>0.64350138870871343</v>
      </c>
      <c r="CT70" s="451">
        <f t="shared" si="74"/>
        <v>0.90361551057880318</v>
      </c>
      <c r="CU70" s="446"/>
      <c r="CV70" s="449">
        <f t="shared" si="75"/>
        <v>0.66114028275255876</v>
      </c>
      <c r="CW70" s="445">
        <f t="shared" si="75"/>
        <v>0.61074389114078864</v>
      </c>
      <c r="CX70" s="445">
        <f t="shared" si="75"/>
        <v>0.60306894562696034</v>
      </c>
      <c r="CY70" s="451">
        <f t="shared" si="75"/>
        <v>0.88949550111769804</v>
      </c>
      <c r="CZ70" s="446"/>
      <c r="DA70" s="449">
        <f t="shared" si="76"/>
        <v>0.70086853690259443</v>
      </c>
      <c r="DB70" s="445">
        <f t="shared" si="76"/>
        <v>0.65567157414611876</v>
      </c>
      <c r="DC70" s="445">
        <f t="shared" si="76"/>
        <v>0.6487617441313327</v>
      </c>
      <c r="DD70" s="451">
        <f t="shared" si="76"/>
        <v>0.90341617419224363</v>
      </c>
    </row>
    <row r="71" spans="1:108">
      <c r="A71" t="str">
        <f>'Picking Information'!E74</f>
        <v>sample name</v>
      </c>
      <c r="B71">
        <f>'Picking Information'!H74</f>
        <v>100</v>
      </c>
      <c r="C71">
        <f>'Picking Information'!I74</f>
        <v>100</v>
      </c>
      <c r="D71">
        <f>'Picking Information'!J74</f>
        <v>100</v>
      </c>
      <c r="E71">
        <f>'Picking Information'!K74</f>
        <v>100</v>
      </c>
      <c r="F71">
        <f>(B71+D71)/2</f>
        <v>100</v>
      </c>
      <c r="J71">
        <f>'Picking Information'!O74</f>
        <v>2</v>
      </c>
      <c r="M71" s="365">
        <f>(4/3)*PI()*(C71/2)*(E71/2)*(F71/2)</f>
        <v>523598.77559829882</v>
      </c>
      <c r="N71" s="366">
        <v>1.6074999999999999</v>
      </c>
      <c r="O71" s="367">
        <f>(C71/2)^$N$5</f>
        <v>538.38664940431852</v>
      </c>
      <c r="P71" s="367">
        <f t="shared" si="82"/>
        <v>538.38664940431852</v>
      </c>
      <c r="Q71" s="367">
        <f t="shared" si="82"/>
        <v>538.38664940431852</v>
      </c>
      <c r="R71" s="367">
        <f>4*PI()*((O71*P71+P71*Q71+Q71*O71)/3)^(1/$N$5)</f>
        <v>31415.926535897896</v>
      </c>
      <c r="S71" s="367">
        <f>3*M71/R71</f>
        <v>50.000000000000057</v>
      </c>
      <c r="T71" s="352">
        <f t="shared" si="62"/>
        <v>0.72117764042050025</v>
      </c>
      <c r="U71" s="348">
        <f t="shared" si="62"/>
        <v>0.67818011600000039</v>
      </c>
      <c r="V71" s="348">
        <f t="shared" si="62"/>
        <v>0.67175757031250027</v>
      </c>
      <c r="W71" s="348">
        <f t="shared" si="62"/>
        <v>0.91115426392850019</v>
      </c>
      <c r="X71" s="372"/>
      <c r="Y71" s="348">
        <f t="shared" si="63"/>
        <v>0.76863001443750023</v>
      </c>
      <c r="Z71" s="348">
        <f t="shared" si="63"/>
        <v>0.73219036756250033</v>
      </c>
      <c r="AA71" s="348">
        <f t="shared" si="63"/>
        <v>0.7266800120535003</v>
      </c>
      <c r="AB71" s="350">
        <f t="shared" si="63"/>
        <v>0.92865392508800004</v>
      </c>
      <c r="AC71" s="372"/>
      <c r="AD71" s="348">
        <f t="shared" si="64"/>
        <v>0.74076135446800029</v>
      </c>
      <c r="AE71" s="348">
        <f t="shared" si="64"/>
        <v>0.70040188281250038</v>
      </c>
      <c r="AF71" s="348">
        <f t="shared" si="64"/>
        <v>0.6942220292160004</v>
      </c>
      <c r="AG71" s="350">
        <f t="shared" si="64"/>
        <v>0.9180318336615001</v>
      </c>
      <c r="AH71" s="372"/>
      <c r="AI71" s="348">
        <f t="shared" si="64"/>
        <v>0.77229078850000021</v>
      </c>
      <c r="AJ71" s="348">
        <f t="shared" si="64"/>
        <v>0.7364009082880002</v>
      </c>
      <c r="AK71" s="348">
        <f t="shared" si="64"/>
        <v>0.73088457057200018</v>
      </c>
      <c r="AL71" s="350">
        <f t="shared" si="64"/>
        <v>0.92850426566650013</v>
      </c>
      <c r="AN71" s="393">
        <f t="shared" si="77"/>
        <v>50</v>
      </c>
      <c r="AO71" s="509">
        <f t="shared" si="78"/>
        <v>785398.16339744825</v>
      </c>
      <c r="AP71" s="373">
        <f t="shared" si="79"/>
        <v>50</v>
      </c>
      <c r="AQ71" s="384">
        <f t="shared" si="65"/>
        <v>0.73368056165893836</v>
      </c>
      <c r="AR71" s="385">
        <f t="shared" si="65"/>
        <v>0.69443727799680011</v>
      </c>
      <c r="AS71" s="385">
        <f t="shared" si="65"/>
        <v>0.68860870571249999</v>
      </c>
      <c r="AT71" s="387">
        <f t="shared" si="65"/>
        <v>0.91256792216569682</v>
      </c>
      <c r="AU71" s="373"/>
      <c r="AV71" s="384">
        <f t="shared" si="66"/>
        <v>0.77747232563430002</v>
      </c>
      <c r="AW71" s="385">
        <f t="shared" si="66"/>
        <v>0.7437968600792999</v>
      </c>
      <c r="AX71" s="385">
        <f t="shared" si="66"/>
        <v>0.7387316053066969</v>
      </c>
      <c r="AY71" s="387">
        <f t="shared" si="66"/>
        <v>0.92957478940554239</v>
      </c>
      <c r="AZ71" s="373"/>
      <c r="BA71" s="384">
        <f t="shared" si="67"/>
        <v>0.75168940147776642</v>
      </c>
      <c r="BB71" s="385">
        <f t="shared" si="67"/>
        <v>0.7146694334125</v>
      </c>
      <c r="BC71" s="385">
        <f t="shared" si="67"/>
        <v>0.7090325050080768</v>
      </c>
      <c r="BD71" s="387">
        <f t="shared" si="67"/>
        <v>0.91923987587633527</v>
      </c>
      <c r="BE71" s="373"/>
      <c r="BF71" s="384">
        <f t="shared" si="68"/>
        <v>0.78087316462479994</v>
      </c>
      <c r="BG71" s="385">
        <f t="shared" si="68"/>
        <v>0.74767198529290246</v>
      </c>
      <c r="BH71" s="385">
        <f t="shared" si="68"/>
        <v>0.74259591230002564</v>
      </c>
      <c r="BI71" s="387">
        <f t="shared" si="68"/>
        <v>0.92942891731115918</v>
      </c>
      <c r="BK71" s="423">
        <f>3*BM71/BL71</f>
        <v>35.355339059327363</v>
      </c>
      <c r="BL71" s="419">
        <f t="shared" si="80"/>
        <v>28284.271247461904</v>
      </c>
      <c r="BM71" s="419">
        <f t="shared" si="81"/>
        <v>333333.33333333326</v>
      </c>
      <c r="BN71" s="423">
        <f t="shared" si="69"/>
        <v>0.63797111663143102</v>
      </c>
      <c r="BO71" s="419">
        <f t="shared" si="69"/>
        <v>0.58723850710399772</v>
      </c>
      <c r="BP71" s="419">
        <f t="shared" si="69"/>
        <v>0.57976500793297936</v>
      </c>
      <c r="BQ71" s="424">
        <f t="shared" si="69"/>
        <v>0.87788219392191313</v>
      </c>
      <c r="BR71" s="419"/>
      <c r="BS71" s="423">
        <f t="shared" si="70"/>
        <v>0.69541513795147547</v>
      </c>
      <c r="BT71" s="419">
        <f t="shared" si="70"/>
        <v>0.65116432936248425</v>
      </c>
      <c r="BU71" s="419">
        <f t="shared" si="70"/>
        <v>0.64455262597695773</v>
      </c>
      <c r="BV71" s="424">
        <f t="shared" si="70"/>
        <v>0.90139400372656098</v>
      </c>
      <c r="BW71" s="419"/>
      <c r="BX71" s="423">
        <f t="shared" si="71"/>
        <v>0.66148970279448627</v>
      </c>
      <c r="BY71" s="419">
        <f t="shared" si="71"/>
        <v>0.61330466480417223</v>
      </c>
      <c r="BZ71" s="419">
        <f t="shared" si="71"/>
        <v>0.60602305687186575</v>
      </c>
      <c r="CA71" s="424">
        <f t="shared" si="71"/>
        <v>0.88709200730228743</v>
      </c>
      <c r="CB71" s="419"/>
      <c r="CC71" s="423">
        <f t="shared" si="72"/>
        <v>0.69991209693537448</v>
      </c>
      <c r="CD71" s="419">
        <f t="shared" si="72"/>
        <v>0.65623041706380736</v>
      </c>
      <c r="CE71" s="419">
        <f t="shared" si="72"/>
        <v>0.64959567085828074</v>
      </c>
      <c r="CF71" s="424">
        <f t="shared" si="72"/>
        <v>0.90119183530720504</v>
      </c>
      <c r="CH71" s="449">
        <f>3*CJ71/CI71</f>
        <v>36.473074156562177</v>
      </c>
      <c r="CI71" s="445">
        <f>2*$F71*($E71+$C71/SQRT(3))+2*$C71*($E71-$C71/(2*SQRT(3)))-$J71*((SQRT(3)*$E71^2/4)+(2-SQRT(2))*$E71*$C71+(SQRT(2)-1)*$C71^2/(2*SQRT(3)))</f>
        <v>23006.056784132765</v>
      </c>
      <c r="CJ71" s="445">
        <f>$F71*$C71*($E71-$C71/(2*SQRT(3)))-$J71*(SQRT(3)*$E71^2*$C71/8-CK71)</f>
        <v>279700.53837925155</v>
      </c>
      <c r="CK71" s="451">
        <f>IF($C71&gt;SQRT(3)*$E71/2,(1/6*SQRT(3))*($C71-(SQRT(3)*$E71/2))^3,0)</f>
        <v>694.1874331418677</v>
      </c>
      <c r="CL71" s="446">
        <f t="shared" si="73"/>
        <v>0.63662546245111906</v>
      </c>
      <c r="CM71" s="446">
        <f t="shared" si="73"/>
        <v>0.58319411675377286</v>
      </c>
      <c r="CN71" s="446">
        <f t="shared" si="73"/>
        <v>0.57525580606267845</v>
      </c>
      <c r="CO71" s="451">
        <f t="shared" si="73"/>
        <v>0.8803829323788831</v>
      </c>
      <c r="CP71" s="446"/>
      <c r="CQ71" s="449">
        <f t="shared" si="74"/>
        <v>0.696238598905349</v>
      </c>
      <c r="CR71" s="445">
        <f t="shared" si="74"/>
        <v>0.65039654526303547</v>
      </c>
      <c r="CS71" s="445">
        <f t="shared" si="74"/>
        <v>0.64350138870871343</v>
      </c>
      <c r="CT71" s="451">
        <f t="shared" si="74"/>
        <v>0.90361551057880318</v>
      </c>
      <c r="CU71" s="446"/>
      <c r="CV71" s="449">
        <f t="shared" si="75"/>
        <v>0.66114028275255876</v>
      </c>
      <c r="CW71" s="445">
        <f t="shared" si="75"/>
        <v>0.61074389114078864</v>
      </c>
      <c r="CX71" s="445">
        <f t="shared" si="75"/>
        <v>0.60306894562696034</v>
      </c>
      <c r="CY71" s="451">
        <f t="shared" si="75"/>
        <v>0.88949550111769804</v>
      </c>
      <c r="CZ71" s="446"/>
      <c r="DA71" s="449">
        <f t="shared" si="76"/>
        <v>0.70086853690259443</v>
      </c>
      <c r="DB71" s="445">
        <f t="shared" si="76"/>
        <v>0.65567157414611876</v>
      </c>
      <c r="DC71" s="445">
        <f t="shared" si="76"/>
        <v>0.6487617441313327</v>
      </c>
      <c r="DD71" s="451">
        <f t="shared" si="76"/>
        <v>0.90341617419224363</v>
      </c>
    </row>
    <row r="72" spans="1:108">
      <c r="A72" t="str">
        <f>'Picking Information'!E75</f>
        <v>sample name</v>
      </c>
      <c r="B72">
        <f>'Picking Information'!H75</f>
        <v>100</v>
      </c>
      <c r="C72">
        <f>'Picking Information'!I75</f>
        <v>100</v>
      </c>
      <c r="D72">
        <f>'Picking Information'!J75</f>
        <v>100</v>
      </c>
      <c r="E72">
        <f>'Picking Information'!K75</f>
        <v>100</v>
      </c>
      <c r="F72">
        <f>(B72+D72)/2</f>
        <v>100</v>
      </c>
      <c r="J72">
        <f>'Picking Information'!O75</f>
        <v>2</v>
      </c>
      <c r="M72" s="365">
        <f>(4/3)*PI()*(C72/2)*(E72/2)*(F72/2)</f>
        <v>523598.77559829882</v>
      </c>
      <c r="N72" s="366">
        <v>1.6074999999999999</v>
      </c>
      <c r="O72" s="367">
        <f>(C72/2)^$N$5</f>
        <v>538.38664940431852</v>
      </c>
      <c r="P72" s="367">
        <f t="shared" si="82"/>
        <v>538.38664940431852</v>
      </c>
      <c r="Q72" s="367">
        <f t="shared" si="82"/>
        <v>538.38664940431852</v>
      </c>
      <c r="R72" s="367">
        <f>4*PI()*((O72*P72+P72*Q72+Q72*O72)/3)^(1/$N$5)</f>
        <v>31415.926535897896</v>
      </c>
      <c r="S72" s="367">
        <f>3*M72/R72</f>
        <v>50.000000000000057</v>
      </c>
      <c r="T72" s="352">
        <f t="shared" si="62"/>
        <v>0.72117764042050025</v>
      </c>
      <c r="U72" s="348">
        <f t="shared" si="62"/>
        <v>0.67818011600000039</v>
      </c>
      <c r="V72" s="348">
        <f t="shared" si="62"/>
        <v>0.67175757031250027</v>
      </c>
      <c r="W72" s="348">
        <f t="shared" si="62"/>
        <v>0.91115426392850019</v>
      </c>
      <c r="X72" s="372"/>
      <c r="Y72" s="348">
        <f t="shared" si="63"/>
        <v>0.76863001443750023</v>
      </c>
      <c r="Z72" s="348">
        <f t="shared" si="63"/>
        <v>0.73219036756250033</v>
      </c>
      <c r="AA72" s="348">
        <f t="shared" si="63"/>
        <v>0.7266800120535003</v>
      </c>
      <c r="AB72" s="350">
        <f t="shared" si="63"/>
        <v>0.92865392508800004</v>
      </c>
      <c r="AC72" s="372"/>
      <c r="AD72" s="348">
        <f t="shared" si="64"/>
        <v>0.74076135446800029</v>
      </c>
      <c r="AE72" s="348">
        <f t="shared" si="64"/>
        <v>0.70040188281250038</v>
      </c>
      <c r="AF72" s="348">
        <f t="shared" si="64"/>
        <v>0.6942220292160004</v>
      </c>
      <c r="AG72" s="350">
        <f t="shared" si="64"/>
        <v>0.9180318336615001</v>
      </c>
      <c r="AH72" s="372"/>
      <c r="AI72" s="348">
        <f t="shared" si="64"/>
        <v>0.77229078850000021</v>
      </c>
      <c r="AJ72" s="348">
        <f t="shared" si="64"/>
        <v>0.7364009082880002</v>
      </c>
      <c r="AK72" s="348">
        <f t="shared" si="64"/>
        <v>0.73088457057200018</v>
      </c>
      <c r="AL72" s="350">
        <f t="shared" si="64"/>
        <v>0.92850426566650013</v>
      </c>
      <c r="AN72" s="393">
        <f t="shared" si="77"/>
        <v>50</v>
      </c>
      <c r="AO72" s="509">
        <f t="shared" si="78"/>
        <v>785398.16339744825</v>
      </c>
      <c r="AP72" s="373">
        <f t="shared" si="79"/>
        <v>50</v>
      </c>
      <c r="AQ72" s="384">
        <f t="shared" si="65"/>
        <v>0.73368056165893836</v>
      </c>
      <c r="AR72" s="385">
        <f t="shared" si="65"/>
        <v>0.69443727799680011</v>
      </c>
      <c r="AS72" s="385">
        <f t="shared" si="65"/>
        <v>0.68860870571249999</v>
      </c>
      <c r="AT72" s="387">
        <f t="shared" si="65"/>
        <v>0.91256792216569682</v>
      </c>
      <c r="AU72" s="373"/>
      <c r="AV72" s="384">
        <f t="shared" si="66"/>
        <v>0.77747232563430002</v>
      </c>
      <c r="AW72" s="385">
        <f t="shared" si="66"/>
        <v>0.7437968600792999</v>
      </c>
      <c r="AX72" s="385">
        <f t="shared" si="66"/>
        <v>0.7387316053066969</v>
      </c>
      <c r="AY72" s="387">
        <f t="shared" si="66"/>
        <v>0.92957478940554239</v>
      </c>
      <c r="AZ72" s="373"/>
      <c r="BA72" s="384">
        <f t="shared" si="67"/>
        <v>0.75168940147776642</v>
      </c>
      <c r="BB72" s="385">
        <f t="shared" si="67"/>
        <v>0.7146694334125</v>
      </c>
      <c r="BC72" s="385">
        <f t="shared" si="67"/>
        <v>0.7090325050080768</v>
      </c>
      <c r="BD72" s="387">
        <f t="shared" si="67"/>
        <v>0.91923987587633527</v>
      </c>
      <c r="BE72" s="373"/>
      <c r="BF72" s="384">
        <f t="shared" si="68"/>
        <v>0.78087316462479994</v>
      </c>
      <c r="BG72" s="385">
        <f t="shared" si="68"/>
        <v>0.74767198529290246</v>
      </c>
      <c r="BH72" s="385">
        <f t="shared" si="68"/>
        <v>0.74259591230002564</v>
      </c>
      <c r="BI72" s="387">
        <f t="shared" si="68"/>
        <v>0.92942891731115918</v>
      </c>
      <c r="BK72" s="423">
        <f>3*BM72/BL72</f>
        <v>35.355339059327363</v>
      </c>
      <c r="BL72" s="419">
        <f t="shared" si="80"/>
        <v>28284.271247461904</v>
      </c>
      <c r="BM72" s="419">
        <f t="shared" si="81"/>
        <v>333333.33333333326</v>
      </c>
      <c r="BN72" s="423">
        <f t="shared" si="69"/>
        <v>0.63797111663143102</v>
      </c>
      <c r="BO72" s="419">
        <f t="shared" si="69"/>
        <v>0.58723850710399772</v>
      </c>
      <c r="BP72" s="419">
        <f t="shared" si="69"/>
        <v>0.57976500793297936</v>
      </c>
      <c r="BQ72" s="424">
        <f t="shared" si="69"/>
        <v>0.87788219392191313</v>
      </c>
      <c r="BR72" s="419"/>
      <c r="BS72" s="423">
        <f t="shared" si="70"/>
        <v>0.69541513795147547</v>
      </c>
      <c r="BT72" s="419">
        <f t="shared" si="70"/>
        <v>0.65116432936248425</v>
      </c>
      <c r="BU72" s="419">
        <f t="shared" si="70"/>
        <v>0.64455262597695773</v>
      </c>
      <c r="BV72" s="424">
        <f t="shared" si="70"/>
        <v>0.90139400372656098</v>
      </c>
      <c r="BW72" s="419"/>
      <c r="BX72" s="423">
        <f t="shared" si="71"/>
        <v>0.66148970279448627</v>
      </c>
      <c r="BY72" s="419">
        <f t="shared" si="71"/>
        <v>0.61330466480417223</v>
      </c>
      <c r="BZ72" s="419">
        <f t="shared" si="71"/>
        <v>0.60602305687186575</v>
      </c>
      <c r="CA72" s="424">
        <f t="shared" si="71"/>
        <v>0.88709200730228743</v>
      </c>
      <c r="CB72" s="419"/>
      <c r="CC72" s="423">
        <f t="shared" si="72"/>
        <v>0.69991209693537448</v>
      </c>
      <c r="CD72" s="419">
        <f t="shared" si="72"/>
        <v>0.65623041706380736</v>
      </c>
      <c r="CE72" s="419">
        <f t="shared" si="72"/>
        <v>0.64959567085828074</v>
      </c>
      <c r="CF72" s="424">
        <f t="shared" si="72"/>
        <v>0.90119183530720504</v>
      </c>
      <c r="CH72" s="449">
        <f>3*CJ72/CI72</f>
        <v>36.473074156562177</v>
      </c>
      <c r="CI72" s="445">
        <f>2*$F72*($E72+$C72/SQRT(3))+2*$C72*($E72-$C72/(2*SQRT(3)))-$J72*((SQRT(3)*$E72^2/4)+(2-SQRT(2))*$E72*$C72+(SQRT(2)-1)*$C72^2/(2*SQRT(3)))</f>
        <v>23006.056784132765</v>
      </c>
      <c r="CJ72" s="445">
        <f>$F72*$C72*($E72-$C72/(2*SQRT(3)))-$J72*(SQRT(3)*$E72^2*$C72/8-CK72)</f>
        <v>279700.53837925155</v>
      </c>
      <c r="CK72" s="451">
        <f>IF($C72&gt;SQRT(3)*$E72/2,(1/6*SQRT(3))*($C72-(SQRT(3)*$E72/2))^3,0)</f>
        <v>694.1874331418677</v>
      </c>
      <c r="CL72" s="446">
        <f t="shared" si="73"/>
        <v>0.63662546245111906</v>
      </c>
      <c r="CM72" s="446">
        <f t="shared" si="73"/>
        <v>0.58319411675377286</v>
      </c>
      <c r="CN72" s="446">
        <f t="shared" si="73"/>
        <v>0.57525580606267845</v>
      </c>
      <c r="CO72" s="451">
        <f t="shared" si="73"/>
        <v>0.8803829323788831</v>
      </c>
      <c r="CP72" s="446"/>
      <c r="CQ72" s="449">
        <f t="shared" si="74"/>
        <v>0.696238598905349</v>
      </c>
      <c r="CR72" s="445">
        <f t="shared" si="74"/>
        <v>0.65039654526303547</v>
      </c>
      <c r="CS72" s="445">
        <f t="shared" si="74"/>
        <v>0.64350138870871343</v>
      </c>
      <c r="CT72" s="451">
        <f t="shared" si="74"/>
        <v>0.90361551057880318</v>
      </c>
      <c r="CU72" s="446"/>
      <c r="CV72" s="449">
        <f t="shared" si="75"/>
        <v>0.66114028275255876</v>
      </c>
      <c r="CW72" s="445">
        <f t="shared" si="75"/>
        <v>0.61074389114078864</v>
      </c>
      <c r="CX72" s="445">
        <f t="shared" si="75"/>
        <v>0.60306894562696034</v>
      </c>
      <c r="CY72" s="451">
        <f t="shared" si="75"/>
        <v>0.88949550111769804</v>
      </c>
      <c r="CZ72" s="446"/>
      <c r="DA72" s="449">
        <f t="shared" si="76"/>
        <v>0.70086853690259443</v>
      </c>
      <c r="DB72" s="445">
        <f t="shared" si="76"/>
        <v>0.65567157414611876</v>
      </c>
      <c r="DC72" s="445">
        <f t="shared" si="76"/>
        <v>0.6487617441313327</v>
      </c>
      <c r="DD72" s="451">
        <f t="shared" si="76"/>
        <v>0.90341617419224363</v>
      </c>
    </row>
    <row r="73" spans="1:108">
      <c r="A73" t="str">
        <f>'Picking Information'!E76</f>
        <v>sample name</v>
      </c>
      <c r="B73">
        <f>'Picking Information'!H76</f>
        <v>100</v>
      </c>
      <c r="C73">
        <f>'Picking Information'!I76</f>
        <v>100</v>
      </c>
      <c r="D73">
        <f>'Picking Information'!J76</f>
        <v>100</v>
      </c>
      <c r="E73">
        <f>'Picking Information'!K76</f>
        <v>100</v>
      </c>
      <c r="F73">
        <f t="shared" ref="F73:F136" si="83">(B73+D73)/2</f>
        <v>100</v>
      </c>
      <c r="J73">
        <f>'Picking Information'!O76</f>
        <v>2</v>
      </c>
      <c r="M73" s="365">
        <f t="shared" ref="M73:M136" si="84">(4/3)*PI()*(C73/2)*(E73/2)*(F73/2)</f>
        <v>523598.77559829882</v>
      </c>
      <c r="N73" s="366">
        <v>1.6074999999999999</v>
      </c>
      <c r="O73" s="367">
        <f t="shared" ref="O73:O136" si="85">(C73/2)^$N$5</f>
        <v>538.38664940431852</v>
      </c>
      <c r="P73" s="367">
        <f t="shared" ref="P73:P136" si="86">(E73/2)^$N$5</f>
        <v>538.38664940431852</v>
      </c>
      <c r="Q73" s="367">
        <f t="shared" ref="Q73:Q136" si="87">(F73/2)^$N$5</f>
        <v>538.38664940431852</v>
      </c>
      <c r="R73" s="367">
        <f t="shared" ref="R73:R136" si="88">4*PI()*((O73*P73+P73*Q73+Q73*O73)/3)^(1/$N$5)</f>
        <v>31415.926535897896</v>
      </c>
      <c r="S73" s="367">
        <f t="shared" ref="S73:S136" si="89">3*M73/R73</f>
        <v>50.000000000000057</v>
      </c>
      <c r="T73" s="352">
        <f t="shared" si="62"/>
        <v>0.72117764042050025</v>
      </c>
      <c r="U73" s="348">
        <f t="shared" si="62"/>
        <v>0.67818011600000039</v>
      </c>
      <c r="V73" s="348">
        <f t="shared" si="62"/>
        <v>0.67175757031250027</v>
      </c>
      <c r="W73" s="348">
        <f t="shared" si="62"/>
        <v>0.91115426392850019</v>
      </c>
      <c r="X73" s="372"/>
      <c r="Y73" s="348">
        <f t="shared" si="63"/>
        <v>0.76863001443750023</v>
      </c>
      <c r="Z73" s="348">
        <f t="shared" si="63"/>
        <v>0.73219036756250033</v>
      </c>
      <c r="AA73" s="348">
        <f t="shared" si="63"/>
        <v>0.7266800120535003</v>
      </c>
      <c r="AB73" s="350">
        <f t="shared" si="63"/>
        <v>0.92865392508800004</v>
      </c>
      <c r="AC73" s="372"/>
      <c r="AD73" s="348">
        <f t="shared" si="64"/>
        <v>0.74076135446800029</v>
      </c>
      <c r="AE73" s="348">
        <f t="shared" si="64"/>
        <v>0.70040188281250038</v>
      </c>
      <c r="AF73" s="348">
        <f t="shared" si="64"/>
        <v>0.6942220292160004</v>
      </c>
      <c r="AG73" s="350">
        <f t="shared" si="64"/>
        <v>0.9180318336615001</v>
      </c>
      <c r="AH73" s="372"/>
      <c r="AI73" s="348">
        <f t="shared" si="64"/>
        <v>0.77229078850000021</v>
      </c>
      <c r="AJ73" s="348">
        <f t="shared" si="64"/>
        <v>0.7364009082880002</v>
      </c>
      <c r="AK73" s="348">
        <f t="shared" si="64"/>
        <v>0.73088457057200018</v>
      </c>
      <c r="AL73" s="350">
        <f t="shared" si="64"/>
        <v>0.92850426566650013</v>
      </c>
      <c r="AN73" s="393">
        <f t="shared" si="77"/>
        <v>50</v>
      </c>
      <c r="AO73" s="509">
        <f t="shared" si="78"/>
        <v>785398.16339744825</v>
      </c>
      <c r="AP73" s="373">
        <f t="shared" si="79"/>
        <v>50</v>
      </c>
      <c r="AQ73" s="384">
        <f t="shared" si="65"/>
        <v>0.73368056165893836</v>
      </c>
      <c r="AR73" s="385">
        <f t="shared" si="65"/>
        <v>0.69443727799680011</v>
      </c>
      <c r="AS73" s="385">
        <f t="shared" si="65"/>
        <v>0.68860870571249999</v>
      </c>
      <c r="AT73" s="387">
        <f t="shared" si="65"/>
        <v>0.91256792216569682</v>
      </c>
      <c r="AU73" s="373"/>
      <c r="AV73" s="384">
        <f t="shared" si="66"/>
        <v>0.77747232563430002</v>
      </c>
      <c r="AW73" s="385">
        <f t="shared" si="66"/>
        <v>0.7437968600792999</v>
      </c>
      <c r="AX73" s="385">
        <f t="shared" si="66"/>
        <v>0.7387316053066969</v>
      </c>
      <c r="AY73" s="387">
        <f t="shared" si="66"/>
        <v>0.92957478940554239</v>
      </c>
      <c r="AZ73" s="373"/>
      <c r="BA73" s="384">
        <f t="shared" si="67"/>
        <v>0.75168940147776642</v>
      </c>
      <c r="BB73" s="385">
        <f t="shared" si="67"/>
        <v>0.7146694334125</v>
      </c>
      <c r="BC73" s="385">
        <f t="shared" si="67"/>
        <v>0.7090325050080768</v>
      </c>
      <c r="BD73" s="387">
        <f t="shared" si="67"/>
        <v>0.91923987587633527</v>
      </c>
      <c r="BE73" s="373"/>
      <c r="BF73" s="384">
        <f t="shared" si="68"/>
        <v>0.78087316462479994</v>
      </c>
      <c r="BG73" s="385">
        <f t="shared" si="68"/>
        <v>0.74767198529290246</v>
      </c>
      <c r="BH73" s="385">
        <f t="shared" si="68"/>
        <v>0.74259591230002564</v>
      </c>
      <c r="BI73" s="387">
        <f t="shared" si="68"/>
        <v>0.92942891731115918</v>
      </c>
      <c r="BK73" s="423">
        <f t="shared" ref="BK73:BK136" si="90">3*BM73/BL73</f>
        <v>35.355339059327363</v>
      </c>
      <c r="BL73" s="419">
        <f t="shared" si="80"/>
        <v>28284.271247461904</v>
      </c>
      <c r="BM73" s="419">
        <f t="shared" si="81"/>
        <v>333333.33333333326</v>
      </c>
      <c r="BN73" s="423">
        <f t="shared" si="69"/>
        <v>0.63797111663143102</v>
      </c>
      <c r="BO73" s="419">
        <f t="shared" si="69"/>
        <v>0.58723850710399772</v>
      </c>
      <c r="BP73" s="419">
        <f t="shared" si="69"/>
        <v>0.57976500793297936</v>
      </c>
      <c r="BQ73" s="424">
        <f t="shared" si="69"/>
        <v>0.87788219392191313</v>
      </c>
      <c r="BR73" s="419"/>
      <c r="BS73" s="423">
        <f t="shared" si="70"/>
        <v>0.69541513795147547</v>
      </c>
      <c r="BT73" s="419">
        <f t="shared" si="70"/>
        <v>0.65116432936248425</v>
      </c>
      <c r="BU73" s="419">
        <f t="shared" si="70"/>
        <v>0.64455262597695773</v>
      </c>
      <c r="BV73" s="424">
        <f t="shared" si="70"/>
        <v>0.90139400372656098</v>
      </c>
      <c r="BW73" s="419"/>
      <c r="BX73" s="423">
        <f t="shared" si="71"/>
        <v>0.66148970279448627</v>
      </c>
      <c r="BY73" s="419">
        <f t="shared" si="71"/>
        <v>0.61330466480417223</v>
      </c>
      <c r="BZ73" s="419">
        <f t="shared" si="71"/>
        <v>0.60602305687186575</v>
      </c>
      <c r="CA73" s="424">
        <f t="shared" si="71"/>
        <v>0.88709200730228743</v>
      </c>
      <c r="CB73" s="419"/>
      <c r="CC73" s="423">
        <f t="shared" si="72"/>
        <v>0.69991209693537448</v>
      </c>
      <c r="CD73" s="419">
        <f t="shared" si="72"/>
        <v>0.65623041706380736</v>
      </c>
      <c r="CE73" s="419">
        <f t="shared" si="72"/>
        <v>0.64959567085828074</v>
      </c>
      <c r="CF73" s="424">
        <f t="shared" si="72"/>
        <v>0.90119183530720504</v>
      </c>
      <c r="CH73" s="449">
        <f t="shared" ref="CH73:CH136" si="91">3*CJ73/CI73</f>
        <v>36.473074156562177</v>
      </c>
      <c r="CI73" s="445">
        <f t="shared" ref="CI73:CI136" si="92">2*$F73*($E73+$C73/SQRT(3))+2*$C73*($E73-$C73/(2*SQRT(3)))-$J73*((SQRT(3)*$E73^2/4)+(2-SQRT(2))*$E73*$C73+(SQRT(2)-1)*$C73^2/(2*SQRT(3)))</f>
        <v>23006.056784132765</v>
      </c>
      <c r="CJ73" s="445">
        <f t="shared" ref="CJ73:CJ136" si="93">$F73*$C73*($E73-$C73/(2*SQRT(3)))-$J73*(SQRT(3)*$E73^2*$C73/8-CK73)</f>
        <v>279700.53837925155</v>
      </c>
      <c r="CK73" s="451">
        <f t="shared" ref="CK73:CK136" si="94">IF($C73&gt;SQRT(3)*$E73/2,(1/6*SQRT(3))*($C73-(SQRT(3)*$E73/2))^3,0)</f>
        <v>694.1874331418677</v>
      </c>
      <c r="CL73" s="446">
        <f t="shared" si="73"/>
        <v>0.63662546245111906</v>
      </c>
      <c r="CM73" s="446">
        <f t="shared" si="73"/>
        <v>0.58319411675377286</v>
      </c>
      <c r="CN73" s="446">
        <f t="shared" si="73"/>
        <v>0.57525580606267845</v>
      </c>
      <c r="CO73" s="451">
        <f t="shared" si="73"/>
        <v>0.8803829323788831</v>
      </c>
      <c r="CP73" s="446"/>
      <c r="CQ73" s="449">
        <f t="shared" si="74"/>
        <v>0.696238598905349</v>
      </c>
      <c r="CR73" s="445">
        <f t="shared" si="74"/>
        <v>0.65039654526303547</v>
      </c>
      <c r="CS73" s="445">
        <f t="shared" si="74"/>
        <v>0.64350138870871343</v>
      </c>
      <c r="CT73" s="451">
        <f t="shared" si="74"/>
        <v>0.90361551057880318</v>
      </c>
      <c r="CU73" s="446"/>
      <c r="CV73" s="449">
        <f t="shared" si="75"/>
        <v>0.66114028275255876</v>
      </c>
      <c r="CW73" s="445">
        <f t="shared" si="75"/>
        <v>0.61074389114078864</v>
      </c>
      <c r="CX73" s="445">
        <f t="shared" si="75"/>
        <v>0.60306894562696034</v>
      </c>
      <c r="CY73" s="451">
        <f t="shared" si="75"/>
        <v>0.88949550111769804</v>
      </c>
      <c r="CZ73" s="446"/>
      <c r="DA73" s="449">
        <f t="shared" si="76"/>
        <v>0.70086853690259443</v>
      </c>
      <c r="DB73" s="445">
        <f t="shared" si="76"/>
        <v>0.65567157414611876</v>
      </c>
      <c r="DC73" s="445">
        <f t="shared" si="76"/>
        <v>0.6487617441313327</v>
      </c>
      <c r="DD73" s="451">
        <f t="shared" si="76"/>
        <v>0.90341617419224363</v>
      </c>
    </row>
    <row r="74" spans="1:108">
      <c r="A74" t="str">
        <f>'Picking Information'!E77</f>
        <v>sample name</v>
      </c>
      <c r="B74">
        <f>'Picking Information'!H77</f>
        <v>100</v>
      </c>
      <c r="C74">
        <f>'Picking Information'!I77</f>
        <v>100</v>
      </c>
      <c r="D74">
        <f>'Picking Information'!J77</f>
        <v>100</v>
      </c>
      <c r="E74">
        <f>'Picking Information'!K77</f>
        <v>100</v>
      </c>
      <c r="F74">
        <f t="shared" si="83"/>
        <v>100</v>
      </c>
      <c r="J74">
        <f>'Picking Information'!O77</f>
        <v>2</v>
      </c>
      <c r="M74" s="365">
        <f t="shared" si="84"/>
        <v>523598.77559829882</v>
      </c>
      <c r="N74" s="366">
        <v>1.6074999999999999</v>
      </c>
      <c r="O74" s="367">
        <f t="shared" si="85"/>
        <v>538.38664940431852</v>
      </c>
      <c r="P74" s="367">
        <f t="shared" si="86"/>
        <v>538.38664940431852</v>
      </c>
      <c r="Q74" s="367">
        <f t="shared" si="87"/>
        <v>538.38664940431852</v>
      </c>
      <c r="R74" s="367">
        <f t="shared" si="88"/>
        <v>31415.926535897896</v>
      </c>
      <c r="S74" s="367">
        <f t="shared" si="89"/>
        <v>50.000000000000057</v>
      </c>
      <c r="T74" s="352">
        <f t="shared" si="62"/>
        <v>0.72117764042050025</v>
      </c>
      <c r="U74" s="348">
        <f t="shared" si="62"/>
        <v>0.67818011600000039</v>
      </c>
      <c r="V74" s="348">
        <f t="shared" si="62"/>
        <v>0.67175757031250027</v>
      </c>
      <c r="W74" s="348">
        <f t="shared" si="62"/>
        <v>0.91115426392850019</v>
      </c>
      <c r="X74" s="372"/>
      <c r="Y74" s="348">
        <f t="shared" si="63"/>
        <v>0.76863001443750023</v>
      </c>
      <c r="Z74" s="348">
        <f t="shared" si="63"/>
        <v>0.73219036756250033</v>
      </c>
      <c r="AA74" s="348">
        <f t="shared" si="63"/>
        <v>0.7266800120535003</v>
      </c>
      <c r="AB74" s="350">
        <f t="shared" si="63"/>
        <v>0.92865392508800004</v>
      </c>
      <c r="AC74" s="372"/>
      <c r="AD74" s="348">
        <f t="shared" si="64"/>
        <v>0.74076135446800029</v>
      </c>
      <c r="AE74" s="348">
        <f t="shared" si="64"/>
        <v>0.70040188281250038</v>
      </c>
      <c r="AF74" s="348">
        <f t="shared" si="64"/>
        <v>0.6942220292160004</v>
      </c>
      <c r="AG74" s="350">
        <f t="shared" si="64"/>
        <v>0.9180318336615001</v>
      </c>
      <c r="AH74" s="372"/>
      <c r="AI74" s="348">
        <f t="shared" si="64"/>
        <v>0.77229078850000021</v>
      </c>
      <c r="AJ74" s="348">
        <f t="shared" si="64"/>
        <v>0.7364009082880002</v>
      </c>
      <c r="AK74" s="348">
        <f t="shared" si="64"/>
        <v>0.73088457057200018</v>
      </c>
      <c r="AL74" s="350">
        <f t="shared" si="64"/>
        <v>0.92850426566650013</v>
      </c>
      <c r="AN74" s="393">
        <f t="shared" si="77"/>
        <v>50</v>
      </c>
      <c r="AO74" s="509">
        <f t="shared" si="78"/>
        <v>785398.16339744825</v>
      </c>
      <c r="AP74" s="373">
        <f t="shared" si="79"/>
        <v>50</v>
      </c>
      <c r="AQ74" s="384">
        <f t="shared" si="65"/>
        <v>0.73368056165893836</v>
      </c>
      <c r="AR74" s="385">
        <f t="shared" si="65"/>
        <v>0.69443727799680011</v>
      </c>
      <c r="AS74" s="385">
        <f t="shared" si="65"/>
        <v>0.68860870571249999</v>
      </c>
      <c r="AT74" s="387">
        <f t="shared" si="65"/>
        <v>0.91256792216569682</v>
      </c>
      <c r="AU74" s="373"/>
      <c r="AV74" s="384">
        <f t="shared" si="66"/>
        <v>0.77747232563430002</v>
      </c>
      <c r="AW74" s="385">
        <f t="shared" si="66"/>
        <v>0.7437968600792999</v>
      </c>
      <c r="AX74" s="385">
        <f t="shared" si="66"/>
        <v>0.7387316053066969</v>
      </c>
      <c r="AY74" s="387">
        <f t="shared" si="66"/>
        <v>0.92957478940554239</v>
      </c>
      <c r="AZ74" s="373"/>
      <c r="BA74" s="384">
        <f t="shared" si="67"/>
        <v>0.75168940147776642</v>
      </c>
      <c r="BB74" s="385">
        <f t="shared" si="67"/>
        <v>0.7146694334125</v>
      </c>
      <c r="BC74" s="385">
        <f t="shared" si="67"/>
        <v>0.7090325050080768</v>
      </c>
      <c r="BD74" s="387">
        <f t="shared" si="67"/>
        <v>0.91923987587633527</v>
      </c>
      <c r="BE74" s="373"/>
      <c r="BF74" s="384">
        <f t="shared" si="68"/>
        <v>0.78087316462479994</v>
      </c>
      <c r="BG74" s="385">
        <f t="shared" si="68"/>
        <v>0.74767198529290246</v>
      </c>
      <c r="BH74" s="385">
        <f t="shared" si="68"/>
        <v>0.74259591230002564</v>
      </c>
      <c r="BI74" s="387">
        <f t="shared" si="68"/>
        <v>0.92942891731115918</v>
      </c>
      <c r="BK74" s="423">
        <f t="shared" si="90"/>
        <v>35.355339059327363</v>
      </c>
      <c r="BL74" s="419">
        <f t="shared" si="80"/>
        <v>28284.271247461904</v>
      </c>
      <c r="BM74" s="419">
        <f t="shared" si="81"/>
        <v>333333.33333333326</v>
      </c>
      <c r="BN74" s="423">
        <f t="shared" si="69"/>
        <v>0.63797111663143102</v>
      </c>
      <c r="BO74" s="419">
        <f t="shared" si="69"/>
        <v>0.58723850710399772</v>
      </c>
      <c r="BP74" s="419">
        <f t="shared" si="69"/>
        <v>0.57976500793297936</v>
      </c>
      <c r="BQ74" s="424">
        <f t="shared" si="69"/>
        <v>0.87788219392191313</v>
      </c>
      <c r="BR74" s="419"/>
      <c r="BS74" s="423">
        <f t="shared" si="70"/>
        <v>0.69541513795147547</v>
      </c>
      <c r="BT74" s="419">
        <f t="shared" si="70"/>
        <v>0.65116432936248425</v>
      </c>
      <c r="BU74" s="419">
        <f t="shared" si="70"/>
        <v>0.64455262597695773</v>
      </c>
      <c r="BV74" s="424">
        <f t="shared" si="70"/>
        <v>0.90139400372656098</v>
      </c>
      <c r="BW74" s="419"/>
      <c r="BX74" s="423">
        <f t="shared" si="71"/>
        <v>0.66148970279448627</v>
      </c>
      <c r="BY74" s="419">
        <f t="shared" si="71"/>
        <v>0.61330466480417223</v>
      </c>
      <c r="BZ74" s="419">
        <f t="shared" si="71"/>
        <v>0.60602305687186575</v>
      </c>
      <c r="CA74" s="424">
        <f t="shared" si="71"/>
        <v>0.88709200730228743</v>
      </c>
      <c r="CB74" s="419"/>
      <c r="CC74" s="423">
        <f t="shared" si="72"/>
        <v>0.69991209693537448</v>
      </c>
      <c r="CD74" s="419">
        <f t="shared" si="72"/>
        <v>0.65623041706380736</v>
      </c>
      <c r="CE74" s="419">
        <f t="shared" si="72"/>
        <v>0.64959567085828074</v>
      </c>
      <c r="CF74" s="424">
        <f t="shared" si="72"/>
        <v>0.90119183530720504</v>
      </c>
      <c r="CH74" s="449">
        <f t="shared" si="91"/>
        <v>36.473074156562177</v>
      </c>
      <c r="CI74" s="445">
        <f t="shared" si="92"/>
        <v>23006.056784132765</v>
      </c>
      <c r="CJ74" s="445">
        <f t="shared" si="93"/>
        <v>279700.53837925155</v>
      </c>
      <c r="CK74" s="451">
        <f t="shared" si="94"/>
        <v>694.1874331418677</v>
      </c>
      <c r="CL74" s="446">
        <f t="shared" si="73"/>
        <v>0.63662546245111906</v>
      </c>
      <c r="CM74" s="446">
        <f t="shared" si="73"/>
        <v>0.58319411675377286</v>
      </c>
      <c r="CN74" s="446">
        <f t="shared" si="73"/>
        <v>0.57525580606267845</v>
      </c>
      <c r="CO74" s="451">
        <f t="shared" si="73"/>
        <v>0.8803829323788831</v>
      </c>
      <c r="CP74" s="446"/>
      <c r="CQ74" s="449">
        <f t="shared" si="74"/>
        <v>0.696238598905349</v>
      </c>
      <c r="CR74" s="445">
        <f t="shared" si="74"/>
        <v>0.65039654526303547</v>
      </c>
      <c r="CS74" s="445">
        <f t="shared" si="74"/>
        <v>0.64350138870871343</v>
      </c>
      <c r="CT74" s="451">
        <f t="shared" si="74"/>
        <v>0.90361551057880318</v>
      </c>
      <c r="CU74" s="446"/>
      <c r="CV74" s="449">
        <f t="shared" si="75"/>
        <v>0.66114028275255876</v>
      </c>
      <c r="CW74" s="445">
        <f t="shared" si="75"/>
        <v>0.61074389114078864</v>
      </c>
      <c r="CX74" s="445">
        <f t="shared" si="75"/>
        <v>0.60306894562696034</v>
      </c>
      <c r="CY74" s="451">
        <f t="shared" si="75"/>
        <v>0.88949550111769804</v>
      </c>
      <c r="CZ74" s="446"/>
      <c r="DA74" s="449">
        <f t="shared" si="76"/>
        <v>0.70086853690259443</v>
      </c>
      <c r="DB74" s="445">
        <f t="shared" si="76"/>
        <v>0.65567157414611876</v>
      </c>
      <c r="DC74" s="445">
        <f t="shared" si="76"/>
        <v>0.6487617441313327</v>
      </c>
      <c r="DD74" s="451">
        <f t="shared" si="76"/>
        <v>0.90341617419224363</v>
      </c>
    </row>
    <row r="75" spans="1:108">
      <c r="A75" t="str">
        <f>'Picking Information'!E78</f>
        <v>sample name</v>
      </c>
      <c r="B75">
        <f>'Picking Information'!H78</f>
        <v>100</v>
      </c>
      <c r="C75">
        <f>'Picking Information'!I78</f>
        <v>100</v>
      </c>
      <c r="D75">
        <f>'Picking Information'!J78</f>
        <v>100</v>
      </c>
      <c r="E75">
        <f>'Picking Information'!K78</f>
        <v>100</v>
      </c>
      <c r="F75">
        <f t="shared" si="83"/>
        <v>100</v>
      </c>
      <c r="J75">
        <f>'Picking Information'!O78</f>
        <v>2</v>
      </c>
      <c r="M75" s="365">
        <f t="shared" si="84"/>
        <v>523598.77559829882</v>
      </c>
      <c r="N75" s="366">
        <v>1.6074999999999999</v>
      </c>
      <c r="O75" s="367">
        <f t="shared" si="85"/>
        <v>538.38664940431852</v>
      </c>
      <c r="P75" s="367">
        <f t="shared" si="86"/>
        <v>538.38664940431852</v>
      </c>
      <c r="Q75" s="367">
        <f t="shared" si="87"/>
        <v>538.38664940431852</v>
      </c>
      <c r="R75" s="367">
        <f t="shared" si="88"/>
        <v>31415.926535897896</v>
      </c>
      <c r="S75" s="367">
        <f t="shared" si="89"/>
        <v>50.000000000000057</v>
      </c>
      <c r="T75" s="352">
        <f t="shared" si="62"/>
        <v>0.72117764042050025</v>
      </c>
      <c r="U75" s="348">
        <f t="shared" si="62"/>
        <v>0.67818011600000039</v>
      </c>
      <c r="V75" s="348">
        <f t="shared" si="62"/>
        <v>0.67175757031250027</v>
      </c>
      <c r="W75" s="348">
        <f t="shared" si="62"/>
        <v>0.91115426392850019</v>
      </c>
      <c r="X75" s="372"/>
      <c r="Y75" s="348">
        <f t="shared" si="63"/>
        <v>0.76863001443750023</v>
      </c>
      <c r="Z75" s="348">
        <f t="shared" si="63"/>
        <v>0.73219036756250033</v>
      </c>
      <c r="AA75" s="348">
        <f t="shared" si="63"/>
        <v>0.7266800120535003</v>
      </c>
      <c r="AB75" s="350">
        <f t="shared" si="63"/>
        <v>0.92865392508800004</v>
      </c>
      <c r="AC75" s="372"/>
      <c r="AD75" s="348">
        <f t="shared" si="64"/>
        <v>0.74076135446800029</v>
      </c>
      <c r="AE75" s="348">
        <f t="shared" si="64"/>
        <v>0.70040188281250038</v>
      </c>
      <c r="AF75" s="348">
        <f t="shared" si="64"/>
        <v>0.6942220292160004</v>
      </c>
      <c r="AG75" s="350">
        <f t="shared" si="64"/>
        <v>0.9180318336615001</v>
      </c>
      <c r="AH75" s="372"/>
      <c r="AI75" s="348">
        <f t="shared" si="64"/>
        <v>0.77229078850000021</v>
      </c>
      <c r="AJ75" s="348">
        <f t="shared" si="64"/>
        <v>0.7364009082880002</v>
      </c>
      <c r="AK75" s="348">
        <f t="shared" si="64"/>
        <v>0.73088457057200018</v>
      </c>
      <c r="AL75" s="350">
        <f t="shared" si="64"/>
        <v>0.92850426566650013</v>
      </c>
      <c r="AN75" s="393">
        <f t="shared" si="77"/>
        <v>50</v>
      </c>
      <c r="AO75" s="509">
        <f t="shared" si="78"/>
        <v>785398.16339744825</v>
      </c>
      <c r="AP75" s="373">
        <f t="shared" si="79"/>
        <v>50</v>
      </c>
      <c r="AQ75" s="384">
        <f t="shared" si="65"/>
        <v>0.73368056165893836</v>
      </c>
      <c r="AR75" s="385">
        <f t="shared" si="65"/>
        <v>0.69443727799680011</v>
      </c>
      <c r="AS75" s="385">
        <f t="shared" si="65"/>
        <v>0.68860870571249999</v>
      </c>
      <c r="AT75" s="387">
        <f t="shared" si="65"/>
        <v>0.91256792216569682</v>
      </c>
      <c r="AU75" s="373"/>
      <c r="AV75" s="384">
        <f t="shared" si="66"/>
        <v>0.77747232563430002</v>
      </c>
      <c r="AW75" s="385">
        <f t="shared" si="66"/>
        <v>0.7437968600792999</v>
      </c>
      <c r="AX75" s="385">
        <f t="shared" si="66"/>
        <v>0.7387316053066969</v>
      </c>
      <c r="AY75" s="387">
        <f t="shared" si="66"/>
        <v>0.92957478940554239</v>
      </c>
      <c r="AZ75" s="373"/>
      <c r="BA75" s="384">
        <f t="shared" si="67"/>
        <v>0.75168940147776642</v>
      </c>
      <c r="BB75" s="385">
        <f t="shared" si="67"/>
        <v>0.7146694334125</v>
      </c>
      <c r="BC75" s="385">
        <f t="shared" si="67"/>
        <v>0.7090325050080768</v>
      </c>
      <c r="BD75" s="387">
        <f t="shared" si="67"/>
        <v>0.91923987587633527</v>
      </c>
      <c r="BE75" s="373"/>
      <c r="BF75" s="384">
        <f t="shared" si="68"/>
        <v>0.78087316462479994</v>
      </c>
      <c r="BG75" s="385">
        <f t="shared" si="68"/>
        <v>0.74767198529290246</v>
      </c>
      <c r="BH75" s="385">
        <f t="shared" si="68"/>
        <v>0.74259591230002564</v>
      </c>
      <c r="BI75" s="387">
        <f t="shared" si="68"/>
        <v>0.92942891731115918</v>
      </c>
      <c r="BK75" s="423">
        <f t="shared" si="90"/>
        <v>35.355339059327363</v>
      </c>
      <c r="BL75" s="419">
        <f t="shared" si="80"/>
        <v>28284.271247461904</v>
      </c>
      <c r="BM75" s="419">
        <f t="shared" si="81"/>
        <v>333333.33333333326</v>
      </c>
      <c r="BN75" s="423">
        <f t="shared" si="69"/>
        <v>0.63797111663143102</v>
      </c>
      <c r="BO75" s="419">
        <f t="shared" si="69"/>
        <v>0.58723850710399772</v>
      </c>
      <c r="BP75" s="419">
        <f t="shared" si="69"/>
        <v>0.57976500793297936</v>
      </c>
      <c r="BQ75" s="424">
        <f t="shared" si="69"/>
        <v>0.87788219392191313</v>
      </c>
      <c r="BR75" s="419"/>
      <c r="BS75" s="423">
        <f t="shared" si="70"/>
        <v>0.69541513795147547</v>
      </c>
      <c r="BT75" s="419">
        <f t="shared" si="70"/>
        <v>0.65116432936248425</v>
      </c>
      <c r="BU75" s="419">
        <f t="shared" si="70"/>
        <v>0.64455262597695773</v>
      </c>
      <c r="BV75" s="424">
        <f t="shared" si="70"/>
        <v>0.90139400372656098</v>
      </c>
      <c r="BW75" s="419"/>
      <c r="BX75" s="423">
        <f t="shared" si="71"/>
        <v>0.66148970279448627</v>
      </c>
      <c r="BY75" s="419">
        <f t="shared" si="71"/>
        <v>0.61330466480417223</v>
      </c>
      <c r="BZ75" s="419">
        <f t="shared" si="71"/>
        <v>0.60602305687186575</v>
      </c>
      <c r="CA75" s="424">
        <f t="shared" si="71"/>
        <v>0.88709200730228743</v>
      </c>
      <c r="CB75" s="419"/>
      <c r="CC75" s="423">
        <f t="shared" si="72"/>
        <v>0.69991209693537448</v>
      </c>
      <c r="CD75" s="419">
        <f t="shared" si="72"/>
        <v>0.65623041706380736</v>
      </c>
      <c r="CE75" s="419">
        <f t="shared" si="72"/>
        <v>0.64959567085828074</v>
      </c>
      <c r="CF75" s="424">
        <f t="shared" si="72"/>
        <v>0.90119183530720504</v>
      </c>
      <c r="CH75" s="449">
        <f t="shared" si="91"/>
        <v>36.473074156562177</v>
      </c>
      <c r="CI75" s="445">
        <f t="shared" si="92"/>
        <v>23006.056784132765</v>
      </c>
      <c r="CJ75" s="445">
        <f t="shared" si="93"/>
        <v>279700.53837925155</v>
      </c>
      <c r="CK75" s="451">
        <f t="shared" si="94"/>
        <v>694.1874331418677</v>
      </c>
      <c r="CL75" s="446">
        <f t="shared" si="73"/>
        <v>0.63662546245111906</v>
      </c>
      <c r="CM75" s="446">
        <f t="shared" si="73"/>
        <v>0.58319411675377286</v>
      </c>
      <c r="CN75" s="446">
        <f t="shared" si="73"/>
        <v>0.57525580606267845</v>
      </c>
      <c r="CO75" s="451">
        <f t="shared" si="73"/>
        <v>0.8803829323788831</v>
      </c>
      <c r="CP75" s="446"/>
      <c r="CQ75" s="449">
        <f t="shared" si="74"/>
        <v>0.696238598905349</v>
      </c>
      <c r="CR75" s="445">
        <f t="shared" si="74"/>
        <v>0.65039654526303547</v>
      </c>
      <c r="CS75" s="445">
        <f t="shared" si="74"/>
        <v>0.64350138870871343</v>
      </c>
      <c r="CT75" s="451">
        <f t="shared" si="74"/>
        <v>0.90361551057880318</v>
      </c>
      <c r="CU75" s="446"/>
      <c r="CV75" s="449">
        <f t="shared" si="75"/>
        <v>0.66114028275255876</v>
      </c>
      <c r="CW75" s="445">
        <f t="shared" si="75"/>
        <v>0.61074389114078864</v>
      </c>
      <c r="CX75" s="445">
        <f t="shared" si="75"/>
        <v>0.60306894562696034</v>
      </c>
      <c r="CY75" s="451">
        <f t="shared" si="75"/>
        <v>0.88949550111769804</v>
      </c>
      <c r="CZ75" s="446"/>
      <c r="DA75" s="449">
        <f t="shared" si="76"/>
        <v>0.70086853690259443</v>
      </c>
      <c r="DB75" s="445">
        <f t="shared" si="76"/>
        <v>0.65567157414611876</v>
      </c>
      <c r="DC75" s="445">
        <f t="shared" si="76"/>
        <v>0.6487617441313327</v>
      </c>
      <c r="DD75" s="451">
        <f t="shared" si="76"/>
        <v>0.90341617419224363</v>
      </c>
    </row>
    <row r="76" spans="1:108">
      <c r="A76" t="str">
        <f>'Picking Information'!E79</f>
        <v>sample name</v>
      </c>
      <c r="B76">
        <f>'Picking Information'!H79</f>
        <v>100</v>
      </c>
      <c r="C76">
        <f>'Picking Information'!I79</f>
        <v>100</v>
      </c>
      <c r="D76">
        <f>'Picking Information'!J79</f>
        <v>100</v>
      </c>
      <c r="E76">
        <f>'Picking Information'!K79</f>
        <v>100</v>
      </c>
      <c r="F76">
        <f t="shared" si="83"/>
        <v>100</v>
      </c>
      <c r="J76">
        <f>'Picking Information'!O79</f>
        <v>2</v>
      </c>
      <c r="M76" s="365">
        <f t="shared" si="84"/>
        <v>523598.77559829882</v>
      </c>
      <c r="N76" s="366">
        <v>1.6074999999999999</v>
      </c>
      <c r="O76" s="367">
        <f t="shared" si="85"/>
        <v>538.38664940431852</v>
      </c>
      <c r="P76" s="367">
        <f t="shared" si="86"/>
        <v>538.38664940431852</v>
      </c>
      <c r="Q76" s="367">
        <f t="shared" si="87"/>
        <v>538.38664940431852</v>
      </c>
      <c r="R76" s="367">
        <f t="shared" si="88"/>
        <v>31415.926535897896</v>
      </c>
      <c r="S76" s="367">
        <f t="shared" si="89"/>
        <v>50.000000000000057</v>
      </c>
      <c r="T76" s="352">
        <f t="shared" si="62"/>
        <v>0.72117764042050025</v>
      </c>
      <c r="U76" s="348">
        <f t="shared" si="62"/>
        <v>0.67818011600000039</v>
      </c>
      <c r="V76" s="348">
        <f t="shared" si="62"/>
        <v>0.67175757031250027</v>
      </c>
      <c r="W76" s="348">
        <f t="shared" si="62"/>
        <v>0.91115426392850019</v>
      </c>
      <c r="X76" s="372"/>
      <c r="Y76" s="348">
        <f t="shared" si="63"/>
        <v>0.76863001443750023</v>
      </c>
      <c r="Z76" s="348">
        <f t="shared" si="63"/>
        <v>0.73219036756250033</v>
      </c>
      <c r="AA76" s="348">
        <f t="shared" si="63"/>
        <v>0.7266800120535003</v>
      </c>
      <c r="AB76" s="350">
        <f t="shared" si="63"/>
        <v>0.92865392508800004</v>
      </c>
      <c r="AC76" s="372"/>
      <c r="AD76" s="348">
        <f t="shared" si="64"/>
        <v>0.74076135446800029</v>
      </c>
      <c r="AE76" s="348">
        <f t="shared" si="64"/>
        <v>0.70040188281250038</v>
      </c>
      <c r="AF76" s="348">
        <f t="shared" si="64"/>
        <v>0.6942220292160004</v>
      </c>
      <c r="AG76" s="350">
        <f t="shared" si="64"/>
        <v>0.9180318336615001</v>
      </c>
      <c r="AH76" s="372"/>
      <c r="AI76" s="348">
        <f t="shared" si="64"/>
        <v>0.77229078850000021</v>
      </c>
      <c r="AJ76" s="348">
        <f t="shared" si="64"/>
        <v>0.7364009082880002</v>
      </c>
      <c r="AK76" s="348">
        <f t="shared" si="64"/>
        <v>0.73088457057200018</v>
      </c>
      <c r="AL76" s="350">
        <f t="shared" si="64"/>
        <v>0.92850426566650013</v>
      </c>
      <c r="AN76" s="393">
        <f t="shared" si="77"/>
        <v>50</v>
      </c>
      <c r="AO76" s="509">
        <f t="shared" si="78"/>
        <v>785398.16339744825</v>
      </c>
      <c r="AP76" s="373">
        <f t="shared" si="79"/>
        <v>50</v>
      </c>
      <c r="AQ76" s="384">
        <f t="shared" si="65"/>
        <v>0.73368056165893836</v>
      </c>
      <c r="AR76" s="385">
        <f t="shared" si="65"/>
        <v>0.69443727799680011</v>
      </c>
      <c r="AS76" s="385">
        <f t="shared" si="65"/>
        <v>0.68860870571249999</v>
      </c>
      <c r="AT76" s="387">
        <f t="shared" si="65"/>
        <v>0.91256792216569682</v>
      </c>
      <c r="AU76" s="373"/>
      <c r="AV76" s="384">
        <f t="shared" si="66"/>
        <v>0.77747232563430002</v>
      </c>
      <c r="AW76" s="385">
        <f t="shared" si="66"/>
        <v>0.7437968600792999</v>
      </c>
      <c r="AX76" s="385">
        <f t="shared" si="66"/>
        <v>0.7387316053066969</v>
      </c>
      <c r="AY76" s="387">
        <f t="shared" si="66"/>
        <v>0.92957478940554239</v>
      </c>
      <c r="AZ76" s="373"/>
      <c r="BA76" s="384">
        <f t="shared" si="67"/>
        <v>0.75168940147776642</v>
      </c>
      <c r="BB76" s="385">
        <f t="shared" si="67"/>
        <v>0.7146694334125</v>
      </c>
      <c r="BC76" s="385">
        <f t="shared" si="67"/>
        <v>0.7090325050080768</v>
      </c>
      <c r="BD76" s="387">
        <f t="shared" si="67"/>
        <v>0.91923987587633527</v>
      </c>
      <c r="BE76" s="373"/>
      <c r="BF76" s="384">
        <f t="shared" si="68"/>
        <v>0.78087316462479994</v>
      </c>
      <c r="BG76" s="385">
        <f t="shared" si="68"/>
        <v>0.74767198529290246</v>
      </c>
      <c r="BH76" s="385">
        <f t="shared" si="68"/>
        <v>0.74259591230002564</v>
      </c>
      <c r="BI76" s="387">
        <f t="shared" si="68"/>
        <v>0.92942891731115918</v>
      </c>
      <c r="BK76" s="423">
        <f t="shared" si="90"/>
        <v>35.355339059327363</v>
      </c>
      <c r="BL76" s="419">
        <f t="shared" si="80"/>
        <v>28284.271247461904</v>
      </c>
      <c r="BM76" s="419">
        <f t="shared" si="81"/>
        <v>333333.33333333326</v>
      </c>
      <c r="BN76" s="423">
        <f t="shared" si="69"/>
        <v>0.63797111663143102</v>
      </c>
      <c r="BO76" s="419">
        <f t="shared" si="69"/>
        <v>0.58723850710399772</v>
      </c>
      <c r="BP76" s="419">
        <f t="shared" si="69"/>
        <v>0.57976500793297936</v>
      </c>
      <c r="BQ76" s="424">
        <f t="shared" si="69"/>
        <v>0.87788219392191313</v>
      </c>
      <c r="BR76" s="419"/>
      <c r="BS76" s="423">
        <f t="shared" si="70"/>
        <v>0.69541513795147547</v>
      </c>
      <c r="BT76" s="419">
        <f t="shared" si="70"/>
        <v>0.65116432936248425</v>
      </c>
      <c r="BU76" s="419">
        <f t="shared" si="70"/>
        <v>0.64455262597695773</v>
      </c>
      <c r="BV76" s="424">
        <f t="shared" si="70"/>
        <v>0.90139400372656098</v>
      </c>
      <c r="BW76" s="419"/>
      <c r="BX76" s="423">
        <f t="shared" si="71"/>
        <v>0.66148970279448627</v>
      </c>
      <c r="BY76" s="419">
        <f t="shared" si="71"/>
        <v>0.61330466480417223</v>
      </c>
      <c r="BZ76" s="419">
        <f t="shared" si="71"/>
        <v>0.60602305687186575</v>
      </c>
      <c r="CA76" s="424">
        <f t="shared" si="71"/>
        <v>0.88709200730228743</v>
      </c>
      <c r="CB76" s="419"/>
      <c r="CC76" s="423">
        <f t="shared" si="72"/>
        <v>0.69991209693537448</v>
      </c>
      <c r="CD76" s="419">
        <f t="shared" si="72"/>
        <v>0.65623041706380736</v>
      </c>
      <c r="CE76" s="419">
        <f t="shared" si="72"/>
        <v>0.64959567085828074</v>
      </c>
      <c r="CF76" s="424">
        <f t="shared" si="72"/>
        <v>0.90119183530720504</v>
      </c>
      <c r="CH76" s="449">
        <f t="shared" si="91"/>
        <v>36.473074156562177</v>
      </c>
      <c r="CI76" s="445">
        <f t="shared" si="92"/>
        <v>23006.056784132765</v>
      </c>
      <c r="CJ76" s="445">
        <f t="shared" si="93"/>
        <v>279700.53837925155</v>
      </c>
      <c r="CK76" s="451">
        <f t="shared" si="94"/>
        <v>694.1874331418677</v>
      </c>
      <c r="CL76" s="446">
        <f t="shared" si="73"/>
        <v>0.63662546245111906</v>
      </c>
      <c r="CM76" s="446">
        <f t="shared" si="73"/>
        <v>0.58319411675377286</v>
      </c>
      <c r="CN76" s="446">
        <f t="shared" si="73"/>
        <v>0.57525580606267845</v>
      </c>
      <c r="CO76" s="451">
        <f t="shared" si="73"/>
        <v>0.8803829323788831</v>
      </c>
      <c r="CP76" s="446"/>
      <c r="CQ76" s="449">
        <f t="shared" si="74"/>
        <v>0.696238598905349</v>
      </c>
      <c r="CR76" s="445">
        <f t="shared" si="74"/>
        <v>0.65039654526303547</v>
      </c>
      <c r="CS76" s="445">
        <f t="shared" si="74"/>
        <v>0.64350138870871343</v>
      </c>
      <c r="CT76" s="451">
        <f t="shared" si="74"/>
        <v>0.90361551057880318</v>
      </c>
      <c r="CU76" s="446"/>
      <c r="CV76" s="449">
        <f t="shared" si="75"/>
        <v>0.66114028275255876</v>
      </c>
      <c r="CW76" s="445">
        <f t="shared" si="75"/>
        <v>0.61074389114078864</v>
      </c>
      <c r="CX76" s="445">
        <f t="shared" si="75"/>
        <v>0.60306894562696034</v>
      </c>
      <c r="CY76" s="451">
        <f t="shared" si="75"/>
        <v>0.88949550111769804</v>
      </c>
      <c r="CZ76" s="446"/>
      <c r="DA76" s="449">
        <f t="shared" si="76"/>
        <v>0.70086853690259443</v>
      </c>
      <c r="DB76" s="445">
        <f t="shared" si="76"/>
        <v>0.65567157414611876</v>
      </c>
      <c r="DC76" s="445">
        <f t="shared" si="76"/>
        <v>0.6487617441313327</v>
      </c>
      <c r="DD76" s="451">
        <f t="shared" si="76"/>
        <v>0.90341617419224363</v>
      </c>
    </row>
    <row r="77" spans="1:108">
      <c r="A77" t="str">
        <f>'Picking Information'!E80</f>
        <v>sample name</v>
      </c>
      <c r="B77">
        <f>'Picking Information'!H80</f>
        <v>100</v>
      </c>
      <c r="C77">
        <f>'Picking Information'!I80</f>
        <v>100</v>
      </c>
      <c r="D77">
        <f>'Picking Information'!J80</f>
        <v>100</v>
      </c>
      <c r="E77">
        <f>'Picking Information'!K80</f>
        <v>100</v>
      </c>
      <c r="F77">
        <f t="shared" si="83"/>
        <v>100</v>
      </c>
      <c r="J77">
        <f>'Picking Information'!O80</f>
        <v>2</v>
      </c>
      <c r="M77" s="365">
        <f t="shared" si="84"/>
        <v>523598.77559829882</v>
      </c>
      <c r="N77" s="366">
        <v>1.6074999999999999</v>
      </c>
      <c r="O77" s="367">
        <f t="shared" si="85"/>
        <v>538.38664940431852</v>
      </c>
      <c r="P77" s="367">
        <f t="shared" si="86"/>
        <v>538.38664940431852</v>
      </c>
      <c r="Q77" s="367">
        <f t="shared" si="87"/>
        <v>538.38664940431852</v>
      </c>
      <c r="R77" s="367">
        <f t="shared" si="88"/>
        <v>31415.926535897896</v>
      </c>
      <c r="S77" s="367">
        <f t="shared" si="89"/>
        <v>50.000000000000057</v>
      </c>
      <c r="T77" s="352">
        <f t="shared" si="62"/>
        <v>0.72117764042050025</v>
      </c>
      <c r="U77" s="348">
        <f t="shared" si="62"/>
        <v>0.67818011600000039</v>
      </c>
      <c r="V77" s="348">
        <f t="shared" si="62"/>
        <v>0.67175757031250027</v>
      </c>
      <c r="W77" s="348">
        <f t="shared" si="62"/>
        <v>0.91115426392850019</v>
      </c>
      <c r="X77" s="372"/>
      <c r="Y77" s="348">
        <f t="shared" si="63"/>
        <v>0.76863001443750023</v>
      </c>
      <c r="Z77" s="348">
        <f t="shared" si="63"/>
        <v>0.73219036756250033</v>
      </c>
      <c r="AA77" s="348">
        <f t="shared" si="63"/>
        <v>0.7266800120535003</v>
      </c>
      <c r="AB77" s="350">
        <f t="shared" si="63"/>
        <v>0.92865392508800004</v>
      </c>
      <c r="AC77" s="372"/>
      <c r="AD77" s="348">
        <f t="shared" si="64"/>
        <v>0.74076135446800029</v>
      </c>
      <c r="AE77" s="348">
        <f t="shared" si="64"/>
        <v>0.70040188281250038</v>
      </c>
      <c r="AF77" s="348">
        <f t="shared" si="64"/>
        <v>0.6942220292160004</v>
      </c>
      <c r="AG77" s="350">
        <f t="shared" si="64"/>
        <v>0.9180318336615001</v>
      </c>
      <c r="AH77" s="372"/>
      <c r="AI77" s="348">
        <f t="shared" si="64"/>
        <v>0.77229078850000021</v>
      </c>
      <c r="AJ77" s="348">
        <f t="shared" si="64"/>
        <v>0.7364009082880002</v>
      </c>
      <c r="AK77" s="348">
        <f t="shared" si="64"/>
        <v>0.73088457057200018</v>
      </c>
      <c r="AL77" s="350">
        <f t="shared" si="64"/>
        <v>0.92850426566650013</v>
      </c>
      <c r="AN77" s="393">
        <f t="shared" si="77"/>
        <v>50</v>
      </c>
      <c r="AO77" s="509">
        <f t="shared" si="78"/>
        <v>785398.16339744825</v>
      </c>
      <c r="AP77" s="373">
        <f t="shared" si="79"/>
        <v>50</v>
      </c>
      <c r="AQ77" s="384">
        <f t="shared" si="65"/>
        <v>0.73368056165893836</v>
      </c>
      <c r="AR77" s="385">
        <f t="shared" si="65"/>
        <v>0.69443727799680011</v>
      </c>
      <c r="AS77" s="385">
        <f t="shared" si="65"/>
        <v>0.68860870571249999</v>
      </c>
      <c r="AT77" s="387">
        <f t="shared" si="65"/>
        <v>0.91256792216569682</v>
      </c>
      <c r="AU77" s="373"/>
      <c r="AV77" s="384">
        <f t="shared" si="66"/>
        <v>0.77747232563430002</v>
      </c>
      <c r="AW77" s="385">
        <f t="shared" si="66"/>
        <v>0.7437968600792999</v>
      </c>
      <c r="AX77" s="385">
        <f t="shared" si="66"/>
        <v>0.7387316053066969</v>
      </c>
      <c r="AY77" s="387">
        <f t="shared" si="66"/>
        <v>0.92957478940554239</v>
      </c>
      <c r="AZ77" s="373"/>
      <c r="BA77" s="384">
        <f t="shared" si="67"/>
        <v>0.75168940147776642</v>
      </c>
      <c r="BB77" s="385">
        <f t="shared" si="67"/>
        <v>0.7146694334125</v>
      </c>
      <c r="BC77" s="385">
        <f t="shared" si="67"/>
        <v>0.7090325050080768</v>
      </c>
      <c r="BD77" s="387">
        <f t="shared" si="67"/>
        <v>0.91923987587633527</v>
      </c>
      <c r="BE77" s="373"/>
      <c r="BF77" s="384">
        <f t="shared" si="68"/>
        <v>0.78087316462479994</v>
      </c>
      <c r="BG77" s="385">
        <f t="shared" si="68"/>
        <v>0.74767198529290246</v>
      </c>
      <c r="BH77" s="385">
        <f t="shared" si="68"/>
        <v>0.74259591230002564</v>
      </c>
      <c r="BI77" s="387">
        <f t="shared" si="68"/>
        <v>0.92942891731115918</v>
      </c>
      <c r="BK77" s="423">
        <f t="shared" si="90"/>
        <v>35.355339059327363</v>
      </c>
      <c r="BL77" s="419">
        <f t="shared" si="80"/>
        <v>28284.271247461904</v>
      </c>
      <c r="BM77" s="419">
        <f t="shared" si="81"/>
        <v>333333.33333333326</v>
      </c>
      <c r="BN77" s="423">
        <f t="shared" si="69"/>
        <v>0.63797111663143102</v>
      </c>
      <c r="BO77" s="419">
        <f t="shared" si="69"/>
        <v>0.58723850710399772</v>
      </c>
      <c r="BP77" s="419">
        <f t="shared" si="69"/>
        <v>0.57976500793297936</v>
      </c>
      <c r="BQ77" s="424">
        <f t="shared" si="69"/>
        <v>0.87788219392191313</v>
      </c>
      <c r="BR77" s="419"/>
      <c r="BS77" s="423">
        <f t="shared" si="70"/>
        <v>0.69541513795147547</v>
      </c>
      <c r="BT77" s="419">
        <f t="shared" si="70"/>
        <v>0.65116432936248425</v>
      </c>
      <c r="BU77" s="419">
        <f t="shared" si="70"/>
        <v>0.64455262597695773</v>
      </c>
      <c r="BV77" s="424">
        <f t="shared" si="70"/>
        <v>0.90139400372656098</v>
      </c>
      <c r="BW77" s="419"/>
      <c r="BX77" s="423">
        <f t="shared" si="71"/>
        <v>0.66148970279448627</v>
      </c>
      <c r="BY77" s="419">
        <f t="shared" si="71"/>
        <v>0.61330466480417223</v>
      </c>
      <c r="BZ77" s="419">
        <f t="shared" si="71"/>
        <v>0.60602305687186575</v>
      </c>
      <c r="CA77" s="424">
        <f t="shared" si="71"/>
        <v>0.88709200730228743</v>
      </c>
      <c r="CB77" s="419"/>
      <c r="CC77" s="423">
        <f t="shared" si="72"/>
        <v>0.69991209693537448</v>
      </c>
      <c r="CD77" s="419">
        <f t="shared" si="72"/>
        <v>0.65623041706380736</v>
      </c>
      <c r="CE77" s="419">
        <f t="shared" si="72"/>
        <v>0.64959567085828074</v>
      </c>
      <c r="CF77" s="424">
        <f t="shared" si="72"/>
        <v>0.90119183530720504</v>
      </c>
      <c r="CH77" s="449">
        <f t="shared" si="91"/>
        <v>36.473074156562177</v>
      </c>
      <c r="CI77" s="445">
        <f t="shared" si="92"/>
        <v>23006.056784132765</v>
      </c>
      <c r="CJ77" s="445">
        <f t="shared" si="93"/>
        <v>279700.53837925155</v>
      </c>
      <c r="CK77" s="451">
        <f t="shared" si="94"/>
        <v>694.1874331418677</v>
      </c>
      <c r="CL77" s="446">
        <f t="shared" si="73"/>
        <v>0.63662546245111906</v>
      </c>
      <c r="CM77" s="446">
        <f t="shared" si="73"/>
        <v>0.58319411675377286</v>
      </c>
      <c r="CN77" s="446">
        <f t="shared" si="73"/>
        <v>0.57525580606267845</v>
      </c>
      <c r="CO77" s="451">
        <f t="shared" si="73"/>
        <v>0.8803829323788831</v>
      </c>
      <c r="CP77" s="446"/>
      <c r="CQ77" s="449">
        <f t="shared" si="74"/>
        <v>0.696238598905349</v>
      </c>
      <c r="CR77" s="445">
        <f t="shared" si="74"/>
        <v>0.65039654526303547</v>
      </c>
      <c r="CS77" s="445">
        <f t="shared" si="74"/>
        <v>0.64350138870871343</v>
      </c>
      <c r="CT77" s="451">
        <f t="shared" si="74"/>
        <v>0.90361551057880318</v>
      </c>
      <c r="CU77" s="446"/>
      <c r="CV77" s="449">
        <f t="shared" si="75"/>
        <v>0.66114028275255876</v>
      </c>
      <c r="CW77" s="445">
        <f t="shared" si="75"/>
        <v>0.61074389114078864</v>
      </c>
      <c r="CX77" s="445">
        <f t="shared" si="75"/>
        <v>0.60306894562696034</v>
      </c>
      <c r="CY77" s="451">
        <f t="shared" si="75"/>
        <v>0.88949550111769804</v>
      </c>
      <c r="CZ77" s="446"/>
      <c r="DA77" s="449">
        <f t="shared" si="76"/>
        <v>0.70086853690259443</v>
      </c>
      <c r="DB77" s="445">
        <f t="shared" si="76"/>
        <v>0.65567157414611876</v>
      </c>
      <c r="DC77" s="445">
        <f t="shared" si="76"/>
        <v>0.6487617441313327</v>
      </c>
      <c r="DD77" s="451">
        <f t="shared" si="76"/>
        <v>0.90341617419224363</v>
      </c>
    </row>
    <row r="78" spans="1:108">
      <c r="A78" t="str">
        <f>'Picking Information'!E81</f>
        <v>sample name</v>
      </c>
      <c r="B78">
        <f>'Picking Information'!H81</f>
        <v>100</v>
      </c>
      <c r="C78">
        <f>'Picking Information'!I81</f>
        <v>100</v>
      </c>
      <c r="D78">
        <f>'Picking Information'!J81</f>
        <v>100</v>
      </c>
      <c r="E78">
        <f>'Picking Information'!K81</f>
        <v>100</v>
      </c>
      <c r="F78">
        <f t="shared" si="83"/>
        <v>100</v>
      </c>
      <c r="J78">
        <f>'Picking Information'!O81</f>
        <v>2</v>
      </c>
      <c r="M78" s="365">
        <f t="shared" si="84"/>
        <v>523598.77559829882</v>
      </c>
      <c r="N78" s="366">
        <v>1.6074999999999999</v>
      </c>
      <c r="O78" s="367">
        <f t="shared" si="85"/>
        <v>538.38664940431852</v>
      </c>
      <c r="P78" s="367">
        <f t="shared" si="86"/>
        <v>538.38664940431852</v>
      </c>
      <c r="Q78" s="367">
        <f t="shared" si="87"/>
        <v>538.38664940431852</v>
      </c>
      <c r="R78" s="367">
        <f t="shared" si="88"/>
        <v>31415.926535897896</v>
      </c>
      <c r="S78" s="367">
        <f t="shared" si="89"/>
        <v>50.000000000000057</v>
      </c>
      <c r="T78" s="352">
        <f t="shared" si="62"/>
        <v>0.72117764042050025</v>
      </c>
      <c r="U78" s="348">
        <f t="shared" si="62"/>
        <v>0.67818011600000039</v>
      </c>
      <c r="V78" s="348">
        <f t="shared" si="62"/>
        <v>0.67175757031250027</v>
      </c>
      <c r="W78" s="348">
        <f t="shared" si="62"/>
        <v>0.91115426392850019</v>
      </c>
      <c r="X78" s="372"/>
      <c r="Y78" s="348">
        <f t="shared" si="63"/>
        <v>0.76863001443750023</v>
      </c>
      <c r="Z78" s="348">
        <f t="shared" si="63"/>
        <v>0.73219036756250033</v>
      </c>
      <c r="AA78" s="348">
        <f t="shared" si="63"/>
        <v>0.7266800120535003</v>
      </c>
      <c r="AB78" s="350">
        <f t="shared" si="63"/>
        <v>0.92865392508800004</v>
      </c>
      <c r="AC78" s="372"/>
      <c r="AD78" s="348">
        <f t="shared" si="64"/>
        <v>0.74076135446800029</v>
      </c>
      <c r="AE78" s="348">
        <f t="shared" si="64"/>
        <v>0.70040188281250038</v>
      </c>
      <c r="AF78" s="348">
        <f t="shared" si="64"/>
        <v>0.6942220292160004</v>
      </c>
      <c r="AG78" s="350">
        <f t="shared" si="64"/>
        <v>0.9180318336615001</v>
      </c>
      <c r="AH78" s="372"/>
      <c r="AI78" s="348">
        <f t="shared" si="64"/>
        <v>0.77229078850000021</v>
      </c>
      <c r="AJ78" s="348">
        <f t="shared" si="64"/>
        <v>0.7364009082880002</v>
      </c>
      <c r="AK78" s="348">
        <f t="shared" si="64"/>
        <v>0.73088457057200018</v>
      </c>
      <c r="AL78" s="350">
        <f t="shared" si="64"/>
        <v>0.92850426566650013</v>
      </c>
      <c r="AN78" s="393">
        <f t="shared" si="77"/>
        <v>50</v>
      </c>
      <c r="AO78" s="509">
        <f t="shared" si="78"/>
        <v>785398.16339744825</v>
      </c>
      <c r="AP78" s="373">
        <f t="shared" si="79"/>
        <v>50</v>
      </c>
      <c r="AQ78" s="384">
        <f t="shared" si="65"/>
        <v>0.73368056165893836</v>
      </c>
      <c r="AR78" s="385">
        <f t="shared" si="65"/>
        <v>0.69443727799680011</v>
      </c>
      <c r="AS78" s="385">
        <f t="shared" si="65"/>
        <v>0.68860870571249999</v>
      </c>
      <c r="AT78" s="387">
        <f t="shared" si="65"/>
        <v>0.91256792216569682</v>
      </c>
      <c r="AU78" s="373"/>
      <c r="AV78" s="384">
        <f t="shared" si="66"/>
        <v>0.77747232563430002</v>
      </c>
      <c r="AW78" s="385">
        <f t="shared" si="66"/>
        <v>0.7437968600792999</v>
      </c>
      <c r="AX78" s="385">
        <f t="shared" si="66"/>
        <v>0.7387316053066969</v>
      </c>
      <c r="AY78" s="387">
        <f t="shared" si="66"/>
        <v>0.92957478940554239</v>
      </c>
      <c r="AZ78" s="373"/>
      <c r="BA78" s="384">
        <f t="shared" si="67"/>
        <v>0.75168940147776642</v>
      </c>
      <c r="BB78" s="385">
        <f t="shared" si="67"/>
        <v>0.7146694334125</v>
      </c>
      <c r="BC78" s="385">
        <f t="shared" si="67"/>
        <v>0.7090325050080768</v>
      </c>
      <c r="BD78" s="387">
        <f t="shared" si="67"/>
        <v>0.91923987587633527</v>
      </c>
      <c r="BE78" s="373"/>
      <c r="BF78" s="384">
        <f t="shared" si="68"/>
        <v>0.78087316462479994</v>
      </c>
      <c r="BG78" s="385">
        <f t="shared" si="68"/>
        <v>0.74767198529290246</v>
      </c>
      <c r="BH78" s="385">
        <f t="shared" si="68"/>
        <v>0.74259591230002564</v>
      </c>
      <c r="BI78" s="387">
        <f t="shared" si="68"/>
        <v>0.92942891731115918</v>
      </c>
      <c r="BK78" s="423">
        <f t="shared" si="90"/>
        <v>35.355339059327363</v>
      </c>
      <c r="BL78" s="419">
        <f t="shared" si="80"/>
        <v>28284.271247461904</v>
      </c>
      <c r="BM78" s="419">
        <f t="shared" si="81"/>
        <v>333333.33333333326</v>
      </c>
      <c r="BN78" s="423">
        <f t="shared" si="69"/>
        <v>0.63797111663143102</v>
      </c>
      <c r="BO78" s="419">
        <f t="shared" si="69"/>
        <v>0.58723850710399772</v>
      </c>
      <c r="BP78" s="419">
        <f t="shared" si="69"/>
        <v>0.57976500793297936</v>
      </c>
      <c r="BQ78" s="424">
        <f t="shared" si="69"/>
        <v>0.87788219392191313</v>
      </c>
      <c r="BR78" s="419"/>
      <c r="BS78" s="423">
        <f t="shared" si="70"/>
        <v>0.69541513795147547</v>
      </c>
      <c r="BT78" s="419">
        <f t="shared" si="70"/>
        <v>0.65116432936248425</v>
      </c>
      <c r="BU78" s="419">
        <f t="shared" si="70"/>
        <v>0.64455262597695773</v>
      </c>
      <c r="BV78" s="424">
        <f t="shared" si="70"/>
        <v>0.90139400372656098</v>
      </c>
      <c r="BW78" s="419"/>
      <c r="BX78" s="423">
        <f t="shared" si="71"/>
        <v>0.66148970279448627</v>
      </c>
      <c r="BY78" s="419">
        <f t="shared" si="71"/>
        <v>0.61330466480417223</v>
      </c>
      <c r="BZ78" s="419">
        <f t="shared" si="71"/>
        <v>0.60602305687186575</v>
      </c>
      <c r="CA78" s="424">
        <f t="shared" si="71"/>
        <v>0.88709200730228743</v>
      </c>
      <c r="CB78" s="419"/>
      <c r="CC78" s="423">
        <f t="shared" si="72"/>
        <v>0.69991209693537448</v>
      </c>
      <c r="CD78" s="419">
        <f t="shared" si="72"/>
        <v>0.65623041706380736</v>
      </c>
      <c r="CE78" s="419">
        <f t="shared" si="72"/>
        <v>0.64959567085828074</v>
      </c>
      <c r="CF78" s="424">
        <f t="shared" si="72"/>
        <v>0.90119183530720504</v>
      </c>
      <c r="CH78" s="449">
        <f t="shared" si="91"/>
        <v>36.473074156562177</v>
      </c>
      <c r="CI78" s="445">
        <f t="shared" si="92"/>
        <v>23006.056784132765</v>
      </c>
      <c r="CJ78" s="445">
        <f t="shared" si="93"/>
        <v>279700.53837925155</v>
      </c>
      <c r="CK78" s="451">
        <f t="shared" si="94"/>
        <v>694.1874331418677</v>
      </c>
      <c r="CL78" s="446">
        <f t="shared" si="73"/>
        <v>0.63662546245111906</v>
      </c>
      <c r="CM78" s="446">
        <f t="shared" si="73"/>
        <v>0.58319411675377286</v>
      </c>
      <c r="CN78" s="446">
        <f t="shared" si="73"/>
        <v>0.57525580606267845</v>
      </c>
      <c r="CO78" s="451">
        <f t="shared" si="73"/>
        <v>0.8803829323788831</v>
      </c>
      <c r="CP78" s="446"/>
      <c r="CQ78" s="449">
        <f t="shared" si="74"/>
        <v>0.696238598905349</v>
      </c>
      <c r="CR78" s="445">
        <f t="shared" si="74"/>
        <v>0.65039654526303547</v>
      </c>
      <c r="CS78" s="445">
        <f t="shared" si="74"/>
        <v>0.64350138870871343</v>
      </c>
      <c r="CT78" s="451">
        <f t="shared" si="74"/>
        <v>0.90361551057880318</v>
      </c>
      <c r="CU78" s="446"/>
      <c r="CV78" s="449">
        <f t="shared" si="75"/>
        <v>0.66114028275255876</v>
      </c>
      <c r="CW78" s="445">
        <f t="shared" si="75"/>
        <v>0.61074389114078864</v>
      </c>
      <c r="CX78" s="445">
        <f t="shared" si="75"/>
        <v>0.60306894562696034</v>
      </c>
      <c r="CY78" s="451">
        <f t="shared" si="75"/>
        <v>0.88949550111769804</v>
      </c>
      <c r="CZ78" s="446"/>
      <c r="DA78" s="449">
        <f t="shared" si="76"/>
        <v>0.70086853690259443</v>
      </c>
      <c r="DB78" s="445">
        <f t="shared" si="76"/>
        <v>0.65567157414611876</v>
      </c>
      <c r="DC78" s="445">
        <f t="shared" si="76"/>
        <v>0.6487617441313327</v>
      </c>
      <c r="DD78" s="451">
        <f t="shared" si="76"/>
        <v>0.90341617419224363</v>
      </c>
    </row>
    <row r="79" spans="1:108">
      <c r="A79" t="str">
        <f>'Picking Information'!E82</f>
        <v>sample name</v>
      </c>
      <c r="B79">
        <f>'Picking Information'!H82</f>
        <v>100</v>
      </c>
      <c r="C79">
        <f>'Picking Information'!I82</f>
        <v>100</v>
      </c>
      <c r="D79">
        <f>'Picking Information'!J82</f>
        <v>100</v>
      </c>
      <c r="E79">
        <f>'Picking Information'!K82</f>
        <v>100</v>
      </c>
      <c r="F79">
        <f t="shared" si="83"/>
        <v>100</v>
      </c>
      <c r="J79">
        <f>'Picking Information'!O82</f>
        <v>2</v>
      </c>
      <c r="M79" s="365">
        <f t="shared" si="84"/>
        <v>523598.77559829882</v>
      </c>
      <c r="N79" s="366">
        <v>1.6074999999999999</v>
      </c>
      <c r="O79" s="367">
        <f t="shared" si="85"/>
        <v>538.38664940431852</v>
      </c>
      <c r="P79" s="367">
        <f t="shared" si="86"/>
        <v>538.38664940431852</v>
      </c>
      <c r="Q79" s="367">
        <f t="shared" si="87"/>
        <v>538.38664940431852</v>
      </c>
      <c r="R79" s="367">
        <f t="shared" si="88"/>
        <v>31415.926535897896</v>
      </c>
      <c r="S79" s="367">
        <f t="shared" si="89"/>
        <v>50.000000000000057</v>
      </c>
      <c r="T79" s="352">
        <f t="shared" si="62"/>
        <v>0.72117764042050025</v>
      </c>
      <c r="U79" s="348">
        <f t="shared" si="62"/>
        <v>0.67818011600000039</v>
      </c>
      <c r="V79" s="348">
        <f t="shared" si="62"/>
        <v>0.67175757031250027</v>
      </c>
      <c r="W79" s="348">
        <f t="shared" si="62"/>
        <v>0.91115426392850019</v>
      </c>
      <c r="X79" s="372"/>
      <c r="Y79" s="348">
        <f t="shared" si="63"/>
        <v>0.76863001443750023</v>
      </c>
      <c r="Z79" s="348">
        <f t="shared" si="63"/>
        <v>0.73219036756250033</v>
      </c>
      <c r="AA79" s="348">
        <f t="shared" si="63"/>
        <v>0.7266800120535003</v>
      </c>
      <c r="AB79" s="350">
        <f t="shared" si="63"/>
        <v>0.92865392508800004</v>
      </c>
      <c r="AC79" s="372"/>
      <c r="AD79" s="348">
        <f t="shared" si="64"/>
        <v>0.74076135446800029</v>
      </c>
      <c r="AE79" s="348">
        <f t="shared" si="64"/>
        <v>0.70040188281250038</v>
      </c>
      <c r="AF79" s="348">
        <f t="shared" si="64"/>
        <v>0.6942220292160004</v>
      </c>
      <c r="AG79" s="350">
        <f t="shared" si="64"/>
        <v>0.9180318336615001</v>
      </c>
      <c r="AH79" s="372"/>
      <c r="AI79" s="348">
        <f t="shared" si="64"/>
        <v>0.77229078850000021</v>
      </c>
      <c r="AJ79" s="348">
        <f t="shared" si="64"/>
        <v>0.7364009082880002</v>
      </c>
      <c r="AK79" s="348">
        <f t="shared" si="64"/>
        <v>0.73088457057200018</v>
      </c>
      <c r="AL79" s="350">
        <f t="shared" si="64"/>
        <v>0.92850426566650013</v>
      </c>
      <c r="AN79" s="393">
        <f t="shared" si="77"/>
        <v>50</v>
      </c>
      <c r="AO79" s="509">
        <f t="shared" si="78"/>
        <v>785398.16339744825</v>
      </c>
      <c r="AP79" s="373">
        <f t="shared" si="79"/>
        <v>50</v>
      </c>
      <c r="AQ79" s="384">
        <f t="shared" si="65"/>
        <v>0.73368056165893836</v>
      </c>
      <c r="AR79" s="385">
        <f t="shared" si="65"/>
        <v>0.69443727799680011</v>
      </c>
      <c r="AS79" s="385">
        <f t="shared" si="65"/>
        <v>0.68860870571249999</v>
      </c>
      <c r="AT79" s="387">
        <f t="shared" si="65"/>
        <v>0.91256792216569682</v>
      </c>
      <c r="AU79" s="373"/>
      <c r="AV79" s="384">
        <f t="shared" si="66"/>
        <v>0.77747232563430002</v>
      </c>
      <c r="AW79" s="385">
        <f t="shared" si="66"/>
        <v>0.7437968600792999</v>
      </c>
      <c r="AX79" s="385">
        <f t="shared" si="66"/>
        <v>0.7387316053066969</v>
      </c>
      <c r="AY79" s="387">
        <f t="shared" si="66"/>
        <v>0.92957478940554239</v>
      </c>
      <c r="AZ79" s="373"/>
      <c r="BA79" s="384">
        <f t="shared" si="67"/>
        <v>0.75168940147776642</v>
      </c>
      <c r="BB79" s="385">
        <f t="shared" si="67"/>
        <v>0.7146694334125</v>
      </c>
      <c r="BC79" s="385">
        <f t="shared" si="67"/>
        <v>0.7090325050080768</v>
      </c>
      <c r="BD79" s="387">
        <f t="shared" si="67"/>
        <v>0.91923987587633527</v>
      </c>
      <c r="BE79" s="373"/>
      <c r="BF79" s="384">
        <f t="shared" si="68"/>
        <v>0.78087316462479994</v>
      </c>
      <c r="BG79" s="385">
        <f t="shared" si="68"/>
        <v>0.74767198529290246</v>
      </c>
      <c r="BH79" s="385">
        <f t="shared" si="68"/>
        <v>0.74259591230002564</v>
      </c>
      <c r="BI79" s="387">
        <f t="shared" si="68"/>
        <v>0.92942891731115918</v>
      </c>
      <c r="BK79" s="423">
        <f t="shared" si="90"/>
        <v>35.355339059327363</v>
      </c>
      <c r="BL79" s="419">
        <f t="shared" si="80"/>
        <v>28284.271247461904</v>
      </c>
      <c r="BM79" s="419">
        <f t="shared" si="81"/>
        <v>333333.33333333326</v>
      </c>
      <c r="BN79" s="423">
        <f t="shared" si="69"/>
        <v>0.63797111663143102</v>
      </c>
      <c r="BO79" s="419">
        <f t="shared" si="69"/>
        <v>0.58723850710399772</v>
      </c>
      <c r="BP79" s="419">
        <f t="shared" si="69"/>
        <v>0.57976500793297936</v>
      </c>
      <c r="BQ79" s="424">
        <f t="shared" si="69"/>
        <v>0.87788219392191313</v>
      </c>
      <c r="BR79" s="419"/>
      <c r="BS79" s="423">
        <f t="shared" si="70"/>
        <v>0.69541513795147547</v>
      </c>
      <c r="BT79" s="419">
        <f t="shared" si="70"/>
        <v>0.65116432936248425</v>
      </c>
      <c r="BU79" s="419">
        <f t="shared" si="70"/>
        <v>0.64455262597695773</v>
      </c>
      <c r="BV79" s="424">
        <f t="shared" si="70"/>
        <v>0.90139400372656098</v>
      </c>
      <c r="BW79" s="419"/>
      <c r="BX79" s="423">
        <f t="shared" si="71"/>
        <v>0.66148970279448627</v>
      </c>
      <c r="BY79" s="419">
        <f t="shared" si="71"/>
        <v>0.61330466480417223</v>
      </c>
      <c r="BZ79" s="419">
        <f t="shared" si="71"/>
        <v>0.60602305687186575</v>
      </c>
      <c r="CA79" s="424">
        <f t="shared" si="71"/>
        <v>0.88709200730228743</v>
      </c>
      <c r="CB79" s="419"/>
      <c r="CC79" s="423">
        <f t="shared" si="72"/>
        <v>0.69991209693537448</v>
      </c>
      <c r="CD79" s="419">
        <f t="shared" si="72"/>
        <v>0.65623041706380736</v>
      </c>
      <c r="CE79" s="419">
        <f t="shared" si="72"/>
        <v>0.64959567085828074</v>
      </c>
      <c r="CF79" s="424">
        <f t="shared" si="72"/>
        <v>0.90119183530720504</v>
      </c>
      <c r="CH79" s="449">
        <f t="shared" si="91"/>
        <v>36.473074156562177</v>
      </c>
      <c r="CI79" s="445">
        <f t="shared" si="92"/>
        <v>23006.056784132765</v>
      </c>
      <c r="CJ79" s="445">
        <f t="shared" si="93"/>
        <v>279700.53837925155</v>
      </c>
      <c r="CK79" s="451">
        <f t="shared" si="94"/>
        <v>694.1874331418677</v>
      </c>
      <c r="CL79" s="446">
        <f t="shared" si="73"/>
        <v>0.63662546245111906</v>
      </c>
      <c r="CM79" s="446">
        <f t="shared" si="73"/>
        <v>0.58319411675377286</v>
      </c>
      <c r="CN79" s="446">
        <f t="shared" si="73"/>
        <v>0.57525580606267845</v>
      </c>
      <c r="CO79" s="451">
        <f t="shared" si="73"/>
        <v>0.8803829323788831</v>
      </c>
      <c r="CP79" s="446"/>
      <c r="CQ79" s="449">
        <f t="shared" si="74"/>
        <v>0.696238598905349</v>
      </c>
      <c r="CR79" s="445">
        <f t="shared" si="74"/>
        <v>0.65039654526303547</v>
      </c>
      <c r="CS79" s="445">
        <f t="shared" si="74"/>
        <v>0.64350138870871343</v>
      </c>
      <c r="CT79" s="451">
        <f t="shared" si="74"/>
        <v>0.90361551057880318</v>
      </c>
      <c r="CU79" s="446"/>
      <c r="CV79" s="449">
        <f t="shared" si="75"/>
        <v>0.66114028275255876</v>
      </c>
      <c r="CW79" s="445">
        <f t="shared" si="75"/>
        <v>0.61074389114078864</v>
      </c>
      <c r="CX79" s="445">
        <f t="shared" si="75"/>
        <v>0.60306894562696034</v>
      </c>
      <c r="CY79" s="451">
        <f t="shared" si="75"/>
        <v>0.88949550111769804</v>
      </c>
      <c r="CZ79" s="446"/>
      <c r="DA79" s="449">
        <f t="shared" si="76"/>
        <v>0.70086853690259443</v>
      </c>
      <c r="DB79" s="445">
        <f t="shared" si="76"/>
        <v>0.65567157414611876</v>
      </c>
      <c r="DC79" s="445">
        <f t="shared" si="76"/>
        <v>0.6487617441313327</v>
      </c>
      <c r="DD79" s="451">
        <f t="shared" si="76"/>
        <v>0.90341617419224363</v>
      </c>
    </row>
    <row r="80" spans="1:108">
      <c r="A80" t="str">
        <f>'Picking Information'!E83</f>
        <v>sample name</v>
      </c>
      <c r="B80">
        <f>'Picking Information'!H83</f>
        <v>100</v>
      </c>
      <c r="C80">
        <f>'Picking Information'!I83</f>
        <v>100</v>
      </c>
      <c r="D80">
        <f>'Picking Information'!J83</f>
        <v>100</v>
      </c>
      <c r="E80">
        <f>'Picking Information'!K83</f>
        <v>100</v>
      </c>
      <c r="F80">
        <f t="shared" si="83"/>
        <v>100</v>
      </c>
      <c r="J80">
        <f>'Picking Information'!O83</f>
        <v>2</v>
      </c>
      <c r="M80" s="365">
        <f t="shared" si="84"/>
        <v>523598.77559829882</v>
      </c>
      <c r="N80" s="366">
        <v>1.6074999999999999</v>
      </c>
      <c r="O80" s="367">
        <f t="shared" si="85"/>
        <v>538.38664940431852</v>
      </c>
      <c r="P80" s="367">
        <f t="shared" si="86"/>
        <v>538.38664940431852</v>
      </c>
      <c r="Q80" s="367">
        <f t="shared" si="87"/>
        <v>538.38664940431852</v>
      </c>
      <c r="R80" s="367">
        <f t="shared" si="88"/>
        <v>31415.926535897896</v>
      </c>
      <c r="S80" s="367">
        <f t="shared" si="89"/>
        <v>50.000000000000057</v>
      </c>
      <c r="T80" s="352">
        <f t="shared" si="62"/>
        <v>0.72117764042050025</v>
      </c>
      <c r="U80" s="348">
        <f t="shared" si="62"/>
        <v>0.67818011600000039</v>
      </c>
      <c r="V80" s="348">
        <f t="shared" si="62"/>
        <v>0.67175757031250027</v>
      </c>
      <c r="W80" s="348">
        <f t="shared" si="62"/>
        <v>0.91115426392850019</v>
      </c>
      <c r="X80" s="372"/>
      <c r="Y80" s="348">
        <f t="shared" si="63"/>
        <v>0.76863001443750023</v>
      </c>
      <c r="Z80" s="348">
        <f t="shared" si="63"/>
        <v>0.73219036756250033</v>
      </c>
      <c r="AA80" s="348">
        <f t="shared" si="63"/>
        <v>0.7266800120535003</v>
      </c>
      <c r="AB80" s="350">
        <f t="shared" si="63"/>
        <v>0.92865392508800004</v>
      </c>
      <c r="AC80" s="372"/>
      <c r="AD80" s="348">
        <f t="shared" si="64"/>
        <v>0.74076135446800029</v>
      </c>
      <c r="AE80" s="348">
        <f t="shared" si="64"/>
        <v>0.70040188281250038</v>
      </c>
      <c r="AF80" s="348">
        <f t="shared" si="64"/>
        <v>0.6942220292160004</v>
      </c>
      <c r="AG80" s="350">
        <f t="shared" si="64"/>
        <v>0.9180318336615001</v>
      </c>
      <c r="AH80" s="372"/>
      <c r="AI80" s="348">
        <f t="shared" si="64"/>
        <v>0.77229078850000021</v>
      </c>
      <c r="AJ80" s="348">
        <f t="shared" si="64"/>
        <v>0.7364009082880002</v>
      </c>
      <c r="AK80" s="348">
        <f t="shared" si="64"/>
        <v>0.73088457057200018</v>
      </c>
      <c r="AL80" s="350">
        <f t="shared" si="64"/>
        <v>0.92850426566650013</v>
      </c>
      <c r="AN80" s="393">
        <f t="shared" si="77"/>
        <v>50</v>
      </c>
      <c r="AO80" s="509">
        <f t="shared" si="78"/>
        <v>785398.16339744825</v>
      </c>
      <c r="AP80" s="373">
        <f t="shared" si="79"/>
        <v>50</v>
      </c>
      <c r="AQ80" s="384">
        <f t="shared" si="65"/>
        <v>0.73368056165893836</v>
      </c>
      <c r="AR80" s="385">
        <f t="shared" si="65"/>
        <v>0.69443727799680011</v>
      </c>
      <c r="AS80" s="385">
        <f t="shared" si="65"/>
        <v>0.68860870571249999</v>
      </c>
      <c r="AT80" s="387">
        <f t="shared" si="65"/>
        <v>0.91256792216569682</v>
      </c>
      <c r="AU80" s="373"/>
      <c r="AV80" s="384">
        <f t="shared" si="66"/>
        <v>0.77747232563430002</v>
      </c>
      <c r="AW80" s="385">
        <f t="shared" si="66"/>
        <v>0.7437968600792999</v>
      </c>
      <c r="AX80" s="385">
        <f t="shared" si="66"/>
        <v>0.7387316053066969</v>
      </c>
      <c r="AY80" s="387">
        <f t="shared" si="66"/>
        <v>0.92957478940554239</v>
      </c>
      <c r="AZ80" s="373"/>
      <c r="BA80" s="384">
        <f t="shared" si="67"/>
        <v>0.75168940147776642</v>
      </c>
      <c r="BB80" s="385">
        <f t="shared" si="67"/>
        <v>0.7146694334125</v>
      </c>
      <c r="BC80" s="385">
        <f t="shared" si="67"/>
        <v>0.7090325050080768</v>
      </c>
      <c r="BD80" s="387">
        <f t="shared" si="67"/>
        <v>0.91923987587633527</v>
      </c>
      <c r="BE80" s="373"/>
      <c r="BF80" s="384">
        <f t="shared" si="68"/>
        <v>0.78087316462479994</v>
      </c>
      <c r="BG80" s="385">
        <f t="shared" si="68"/>
        <v>0.74767198529290246</v>
      </c>
      <c r="BH80" s="385">
        <f t="shared" si="68"/>
        <v>0.74259591230002564</v>
      </c>
      <c r="BI80" s="387">
        <f t="shared" si="68"/>
        <v>0.92942891731115918</v>
      </c>
      <c r="BK80" s="423">
        <f t="shared" si="90"/>
        <v>35.355339059327363</v>
      </c>
      <c r="BL80" s="419">
        <f t="shared" si="80"/>
        <v>28284.271247461904</v>
      </c>
      <c r="BM80" s="419">
        <f t="shared" si="81"/>
        <v>333333.33333333326</v>
      </c>
      <c r="BN80" s="423">
        <f t="shared" si="69"/>
        <v>0.63797111663143102</v>
      </c>
      <c r="BO80" s="419">
        <f t="shared" si="69"/>
        <v>0.58723850710399772</v>
      </c>
      <c r="BP80" s="419">
        <f t="shared" si="69"/>
        <v>0.57976500793297936</v>
      </c>
      <c r="BQ80" s="424">
        <f t="shared" si="69"/>
        <v>0.87788219392191313</v>
      </c>
      <c r="BR80" s="419"/>
      <c r="BS80" s="423">
        <f t="shared" si="70"/>
        <v>0.69541513795147547</v>
      </c>
      <c r="BT80" s="419">
        <f t="shared" si="70"/>
        <v>0.65116432936248425</v>
      </c>
      <c r="BU80" s="419">
        <f t="shared" si="70"/>
        <v>0.64455262597695773</v>
      </c>
      <c r="BV80" s="424">
        <f t="shared" si="70"/>
        <v>0.90139400372656098</v>
      </c>
      <c r="BW80" s="419"/>
      <c r="BX80" s="423">
        <f t="shared" si="71"/>
        <v>0.66148970279448627</v>
      </c>
      <c r="BY80" s="419">
        <f t="shared" si="71"/>
        <v>0.61330466480417223</v>
      </c>
      <c r="BZ80" s="419">
        <f t="shared" si="71"/>
        <v>0.60602305687186575</v>
      </c>
      <c r="CA80" s="424">
        <f t="shared" si="71"/>
        <v>0.88709200730228743</v>
      </c>
      <c r="CB80" s="419"/>
      <c r="CC80" s="423">
        <f t="shared" si="72"/>
        <v>0.69991209693537448</v>
      </c>
      <c r="CD80" s="419">
        <f t="shared" si="72"/>
        <v>0.65623041706380736</v>
      </c>
      <c r="CE80" s="419">
        <f t="shared" si="72"/>
        <v>0.64959567085828074</v>
      </c>
      <c r="CF80" s="424">
        <f t="shared" si="72"/>
        <v>0.90119183530720504</v>
      </c>
      <c r="CH80" s="449">
        <f t="shared" si="91"/>
        <v>36.473074156562177</v>
      </c>
      <c r="CI80" s="445">
        <f t="shared" si="92"/>
        <v>23006.056784132765</v>
      </c>
      <c r="CJ80" s="445">
        <f t="shared" si="93"/>
        <v>279700.53837925155</v>
      </c>
      <c r="CK80" s="451">
        <f t="shared" si="94"/>
        <v>694.1874331418677</v>
      </c>
      <c r="CL80" s="446">
        <f t="shared" si="73"/>
        <v>0.63662546245111906</v>
      </c>
      <c r="CM80" s="446">
        <f t="shared" si="73"/>
        <v>0.58319411675377286</v>
      </c>
      <c r="CN80" s="446">
        <f t="shared" si="73"/>
        <v>0.57525580606267845</v>
      </c>
      <c r="CO80" s="451">
        <f t="shared" si="73"/>
        <v>0.8803829323788831</v>
      </c>
      <c r="CP80" s="446"/>
      <c r="CQ80" s="449">
        <f t="shared" si="74"/>
        <v>0.696238598905349</v>
      </c>
      <c r="CR80" s="445">
        <f t="shared" si="74"/>
        <v>0.65039654526303547</v>
      </c>
      <c r="CS80" s="445">
        <f t="shared" si="74"/>
        <v>0.64350138870871343</v>
      </c>
      <c r="CT80" s="451">
        <f t="shared" si="74"/>
        <v>0.90361551057880318</v>
      </c>
      <c r="CU80" s="446"/>
      <c r="CV80" s="449">
        <f t="shared" si="75"/>
        <v>0.66114028275255876</v>
      </c>
      <c r="CW80" s="445">
        <f t="shared" si="75"/>
        <v>0.61074389114078864</v>
      </c>
      <c r="CX80" s="445">
        <f t="shared" si="75"/>
        <v>0.60306894562696034</v>
      </c>
      <c r="CY80" s="451">
        <f t="shared" si="75"/>
        <v>0.88949550111769804</v>
      </c>
      <c r="CZ80" s="446"/>
      <c r="DA80" s="449">
        <f t="shared" si="76"/>
        <v>0.70086853690259443</v>
      </c>
      <c r="DB80" s="445">
        <f t="shared" si="76"/>
        <v>0.65567157414611876</v>
      </c>
      <c r="DC80" s="445">
        <f t="shared" si="76"/>
        <v>0.6487617441313327</v>
      </c>
      <c r="DD80" s="451">
        <f t="shared" si="76"/>
        <v>0.90341617419224363</v>
      </c>
    </row>
    <row r="81" spans="1:108">
      <c r="A81" t="str">
        <f>'Picking Information'!E84</f>
        <v>sample name</v>
      </c>
      <c r="B81">
        <f>'Picking Information'!H84</f>
        <v>100</v>
      </c>
      <c r="C81">
        <f>'Picking Information'!I84</f>
        <v>100</v>
      </c>
      <c r="D81">
        <f>'Picking Information'!J84</f>
        <v>100</v>
      </c>
      <c r="E81">
        <f>'Picking Information'!K84</f>
        <v>100</v>
      </c>
      <c r="F81">
        <f t="shared" si="83"/>
        <v>100</v>
      </c>
      <c r="J81">
        <f>'Picking Information'!O84</f>
        <v>2</v>
      </c>
      <c r="M81" s="365">
        <f t="shared" si="84"/>
        <v>523598.77559829882</v>
      </c>
      <c r="N81" s="366">
        <v>1.6074999999999999</v>
      </c>
      <c r="O81" s="367">
        <f t="shared" si="85"/>
        <v>538.38664940431852</v>
      </c>
      <c r="P81" s="367">
        <f t="shared" si="86"/>
        <v>538.38664940431852</v>
      </c>
      <c r="Q81" s="367">
        <f t="shared" si="87"/>
        <v>538.38664940431852</v>
      </c>
      <c r="R81" s="367">
        <f t="shared" si="88"/>
        <v>31415.926535897896</v>
      </c>
      <c r="S81" s="367">
        <f t="shared" si="89"/>
        <v>50.000000000000057</v>
      </c>
      <c r="T81" s="352">
        <f t="shared" ref="T81:W144" si="95">1-(3/4)*(T$3/$S81)+((1/16)+0.1686*(1-($C81/2)/$S81)^2)*(T$3/$S81)^3</f>
        <v>0.72117764042050025</v>
      </c>
      <c r="U81" s="348">
        <f t="shared" si="95"/>
        <v>0.67818011600000039</v>
      </c>
      <c r="V81" s="348">
        <f t="shared" si="95"/>
        <v>0.67175757031250027</v>
      </c>
      <c r="W81" s="348">
        <f t="shared" si="95"/>
        <v>0.91115426392850019</v>
      </c>
      <c r="X81" s="372"/>
      <c r="Y81" s="348">
        <f t="shared" ref="Y81:AB144" si="96">1-(3/4)*(Y$3/$S81)+((1/16)+0.1686*(1-($C81/2)/$S81)^2)*(Y$3/$S81)^3</f>
        <v>0.76863001443750023</v>
      </c>
      <c r="Z81" s="348">
        <f t="shared" si="96"/>
        <v>0.73219036756250033</v>
      </c>
      <c r="AA81" s="348">
        <f t="shared" si="96"/>
        <v>0.7266800120535003</v>
      </c>
      <c r="AB81" s="350">
        <f t="shared" si="96"/>
        <v>0.92865392508800004</v>
      </c>
      <c r="AC81" s="372"/>
      <c r="AD81" s="348">
        <f t="shared" ref="AD81:AG144" si="97">1-(3/4)*(AD$3/$S81)+((1/16)+0.1686*(1-($C81/2)/$S81)^2)*(AD$3/$S81)^3</f>
        <v>0.74076135446800029</v>
      </c>
      <c r="AE81" s="348">
        <f t="shared" si="97"/>
        <v>0.70040188281250038</v>
      </c>
      <c r="AF81" s="348">
        <f t="shared" si="97"/>
        <v>0.6942220292160004</v>
      </c>
      <c r="AG81" s="350">
        <f t="shared" si="97"/>
        <v>0.9180318336615001</v>
      </c>
      <c r="AH81" s="372"/>
      <c r="AI81" s="348">
        <f t="shared" ref="AI81:AL144" si="98">1-(3/4)*(AI$3/$S81)+((1/16)+0.1686*(1-($C81/2)/$S81)^2)*(AI$3/$S81)^3</f>
        <v>0.77229078850000021</v>
      </c>
      <c r="AJ81" s="348">
        <f t="shared" si="98"/>
        <v>0.7364009082880002</v>
      </c>
      <c r="AK81" s="348">
        <f t="shared" si="98"/>
        <v>0.73088457057200018</v>
      </c>
      <c r="AL81" s="350">
        <f t="shared" si="98"/>
        <v>0.92850426566650013</v>
      </c>
      <c r="AN81" s="393">
        <f t="shared" si="77"/>
        <v>50</v>
      </c>
      <c r="AO81" s="509">
        <f t="shared" si="78"/>
        <v>785398.16339744825</v>
      </c>
      <c r="AP81" s="373">
        <f t="shared" si="79"/>
        <v>50</v>
      </c>
      <c r="AQ81" s="384">
        <f t="shared" si="65"/>
        <v>0.73368056165893836</v>
      </c>
      <c r="AR81" s="385">
        <f t="shared" si="65"/>
        <v>0.69443727799680011</v>
      </c>
      <c r="AS81" s="385">
        <f t="shared" si="65"/>
        <v>0.68860870571249999</v>
      </c>
      <c r="AT81" s="387">
        <f t="shared" si="65"/>
        <v>0.91256792216569682</v>
      </c>
      <c r="AU81" s="373"/>
      <c r="AV81" s="384">
        <f t="shared" si="66"/>
        <v>0.77747232563430002</v>
      </c>
      <c r="AW81" s="385">
        <f t="shared" si="66"/>
        <v>0.7437968600792999</v>
      </c>
      <c r="AX81" s="385">
        <f t="shared" si="66"/>
        <v>0.7387316053066969</v>
      </c>
      <c r="AY81" s="387">
        <f t="shared" si="66"/>
        <v>0.92957478940554239</v>
      </c>
      <c r="AZ81" s="373"/>
      <c r="BA81" s="384">
        <f t="shared" si="67"/>
        <v>0.75168940147776642</v>
      </c>
      <c r="BB81" s="385">
        <f t="shared" si="67"/>
        <v>0.7146694334125</v>
      </c>
      <c r="BC81" s="385">
        <f t="shared" si="67"/>
        <v>0.7090325050080768</v>
      </c>
      <c r="BD81" s="387">
        <f t="shared" si="67"/>
        <v>0.91923987587633527</v>
      </c>
      <c r="BE81" s="373"/>
      <c r="BF81" s="384">
        <f t="shared" si="68"/>
        <v>0.78087316462479994</v>
      </c>
      <c r="BG81" s="385">
        <f t="shared" si="68"/>
        <v>0.74767198529290246</v>
      </c>
      <c r="BH81" s="385">
        <f t="shared" si="68"/>
        <v>0.74259591230002564</v>
      </c>
      <c r="BI81" s="387">
        <f t="shared" si="68"/>
        <v>0.92942891731115918</v>
      </c>
      <c r="BK81" s="423">
        <f t="shared" si="90"/>
        <v>35.355339059327363</v>
      </c>
      <c r="BL81" s="419">
        <f t="shared" si="80"/>
        <v>28284.271247461904</v>
      </c>
      <c r="BM81" s="419">
        <f t="shared" si="81"/>
        <v>333333.33333333326</v>
      </c>
      <c r="BN81" s="423">
        <f t="shared" si="69"/>
        <v>0.63797111663143102</v>
      </c>
      <c r="BO81" s="419">
        <f t="shared" si="69"/>
        <v>0.58723850710399772</v>
      </c>
      <c r="BP81" s="419">
        <f t="shared" si="69"/>
        <v>0.57976500793297936</v>
      </c>
      <c r="BQ81" s="424">
        <f t="shared" si="69"/>
        <v>0.87788219392191313</v>
      </c>
      <c r="BR81" s="419"/>
      <c r="BS81" s="423">
        <f t="shared" si="70"/>
        <v>0.69541513795147547</v>
      </c>
      <c r="BT81" s="419">
        <f t="shared" si="70"/>
        <v>0.65116432936248425</v>
      </c>
      <c r="BU81" s="419">
        <f t="shared" si="70"/>
        <v>0.64455262597695773</v>
      </c>
      <c r="BV81" s="424">
        <f t="shared" si="70"/>
        <v>0.90139400372656098</v>
      </c>
      <c r="BW81" s="419"/>
      <c r="BX81" s="423">
        <f t="shared" si="71"/>
        <v>0.66148970279448627</v>
      </c>
      <c r="BY81" s="419">
        <f t="shared" si="71"/>
        <v>0.61330466480417223</v>
      </c>
      <c r="BZ81" s="419">
        <f t="shared" si="71"/>
        <v>0.60602305687186575</v>
      </c>
      <c r="CA81" s="424">
        <f t="shared" si="71"/>
        <v>0.88709200730228743</v>
      </c>
      <c r="CB81" s="419"/>
      <c r="CC81" s="423">
        <f t="shared" si="72"/>
        <v>0.69991209693537448</v>
      </c>
      <c r="CD81" s="419">
        <f t="shared" si="72"/>
        <v>0.65623041706380736</v>
      </c>
      <c r="CE81" s="419">
        <f t="shared" si="72"/>
        <v>0.64959567085828074</v>
      </c>
      <c r="CF81" s="424">
        <f t="shared" si="72"/>
        <v>0.90119183530720504</v>
      </c>
      <c r="CH81" s="449">
        <f t="shared" si="91"/>
        <v>36.473074156562177</v>
      </c>
      <c r="CI81" s="445">
        <f t="shared" si="92"/>
        <v>23006.056784132765</v>
      </c>
      <c r="CJ81" s="445">
        <f t="shared" si="93"/>
        <v>279700.53837925155</v>
      </c>
      <c r="CK81" s="451">
        <f t="shared" si="94"/>
        <v>694.1874331418677</v>
      </c>
      <c r="CL81" s="446">
        <f t="shared" si="73"/>
        <v>0.63662546245111906</v>
      </c>
      <c r="CM81" s="446">
        <f t="shared" si="73"/>
        <v>0.58319411675377286</v>
      </c>
      <c r="CN81" s="446">
        <f t="shared" si="73"/>
        <v>0.57525580606267845</v>
      </c>
      <c r="CO81" s="451">
        <f t="shared" si="73"/>
        <v>0.8803829323788831</v>
      </c>
      <c r="CP81" s="446"/>
      <c r="CQ81" s="449">
        <f t="shared" si="74"/>
        <v>0.696238598905349</v>
      </c>
      <c r="CR81" s="445">
        <f t="shared" si="74"/>
        <v>0.65039654526303547</v>
      </c>
      <c r="CS81" s="445">
        <f t="shared" si="74"/>
        <v>0.64350138870871343</v>
      </c>
      <c r="CT81" s="451">
        <f t="shared" si="74"/>
        <v>0.90361551057880318</v>
      </c>
      <c r="CU81" s="446"/>
      <c r="CV81" s="449">
        <f t="shared" si="75"/>
        <v>0.66114028275255876</v>
      </c>
      <c r="CW81" s="445">
        <f t="shared" si="75"/>
        <v>0.61074389114078864</v>
      </c>
      <c r="CX81" s="445">
        <f t="shared" si="75"/>
        <v>0.60306894562696034</v>
      </c>
      <c r="CY81" s="451">
        <f t="shared" si="75"/>
        <v>0.88949550111769804</v>
      </c>
      <c r="CZ81" s="446"/>
      <c r="DA81" s="449">
        <f t="shared" si="76"/>
        <v>0.70086853690259443</v>
      </c>
      <c r="DB81" s="445">
        <f t="shared" si="76"/>
        <v>0.65567157414611876</v>
      </c>
      <c r="DC81" s="445">
        <f t="shared" si="76"/>
        <v>0.6487617441313327</v>
      </c>
      <c r="DD81" s="451">
        <f t="shared" si="76"/>
        <v>0.90341617419224363</v>
      </c>
    </row>
    <row r="82" spans="1:108">
      <c r="A82" t="str">
        <f>'Picking Information'!E85</f>
        <v>sample name</v>
      </c>
      <c r="B82">
        <f>'Picking Information'!H85</f>
        <v>100</v>
      </c>
      <c r="C82">
        <f>'Picking Information'!I85</f>
        <v>100</v>
      </c>
      <c r="D82">
        <f>'Picking Information'!J85</f>
        <v>100</v>
      </c>
      <c r="E82">
        <f>'Picking Information'!K85</f>
        <v>100</v>
      </c>
      <c r="F82">
        <f t="shared" si="83"/>
        <v>100</v>
      </c>
      <c r="J82">
        <f>'Picking Information'!O85</f>
        <v>2</v>
      </c>
      <c r="M82" s="365">
        <f t="shared" si="84"/>
        <v>523598.77559829882</v>
      </c>
      <c r="N82" s="366">
        <v>1.6074999999999999</v>
      </c>
      <c r="O82" s="367">
        <f t="shared" si="85"/>
        <v>538.38664940431852</v>
      </c>
      <c r="P82" s="367">
        <f t="shared" si="86"/>
        <v>538.38664940431852</v>
      </c>
      <c r="Q82" s="367">
        <f t="shared" si="87"/>
        <v>538.38664940431852</v>
      </c>
      <c r="R82" s="367">
        <f t="shared" si="88"/>
        <v>31415.926535897896</v>
      </c>
      <c r="S82" s="367">
        <f t="shared" si="89"/>
        <v>50.000000000000057</v>
      </c>
      <c r="T82" s="352">
        <f t="shared" si="95"/>
        <v>0.72117764042050025</v>
      </c>
      <c r="U82" s="348">
        <f t="shared" si="95"/>
        <v>0.67818011600000039</v>
      </c>
      <c r="V82" s="348">
        <f t="shared" si="95"/>
        <v>0.67175757031250027</v>
      </c>
      <c r="W82" s="348">
        <f t="shared" si="95"/>
        <v>0.91115426392850019</v>
      </c>
      <c r="X82" s="372"/>
      <c r="Y82" s="348">
        <f t="shared" si="96"/>
        <v>0.76863001443750023</v>
      </c>
      <c r="Z82" s="348">
        <f t="shared" si="96"/>
        <v>0.73219036756250033</v>
      </c>
      <c r="AA82" s="348">
        <f t="shared" si="96"/>
        <v>0.7266800120535003</v>
      </c>
      <c r="AB82" s="350">
        <f t="shared" si="96"/>
        <v>0.92865392508800004</v>
      </c>
      <c r="AC82" s="372"/>
      <c r="AD82" s="348">
        <f t="shared" si="97"/>
        <v>0.74076135446800029</v>
      </c>
      <c r="AE82" s="348">
        <f t="shared" si="97"/>
        <v>0.70040188281250038</v>
      </c>
      <c r="AF82" s="348">
        <f t="shared" si="97"/>
        <v>0.6942220292160004</v>
      </c>
      <c r="AG82" s="350">
        <f t="shared" si="97"/>
        <v>0.9180318336615001</v>
      </c>
      <c r="AH82" s="372"/>
      <c r="AI82" s="348">
        <f t="shared" si="98"/>
        <v>0.77229078850000021</v>
      </c>
      <c r="AJ82" s="348">
        <f t="shared" si="98"/>
        <v>0.7364009082880002</v>
      </c>
      <c r="AK82" s="348">
        <f t="shared" si="98"/>
        <v>0.73088457057200018</v>
      </c>
      <c r="AL82" s="350">
        <f t="shared" si="98"/>
        <v>0.92850426566650013</v>
      </c>
      <c r="AN82" s="393">
        <f t="shared" si="77"/>
        <v>50</v>
      </c>
      <c r="AO82" s="509">
        <f t="shared" si="78"/>
        <v>785398.16339744825</v>
      </c>
      <c r="AP82" s="373">
        <f t="shared" si="79"/>
        <v>50</v>
      </c>
      <c r="AQ82" s="384">
        <f t="shared" si="65"/>
        <v>0.73368056165893836</v>
      </c>
      <c r="AR82" s="385">
        <f t="shared" si="65"/>
        <v>0.69443727799680011</v>
      </c>
      <c r="AS82" s="385">
        <f t="shared" si="65"/>
        <v>0.68860870571249999</v>
      </c>
      <c r="AT82" s="387">
        <f t="shared" si="65"/>
        <v>0.91256792216569682</v>
      </c>
      <c r="AU82" s="373"/>
      <c r="AV82" s="384">
        <f t="shared" si="66"/>
        <v>0.77747232563430002</v>
      </c>
      <c r="AW82" s="385">
        <f t="shared" si="66"/>
        <v>0.7437968600792999</v>
      </c>
      <c r="AX82" s="385">
        <f t="shared" si="66"/>
        <v>0.7387316053066969</v>
      </c>
      <c r="AY82" s="387">
        <f t="shared" si="66"/>
        <v>0.92957478940554239</v>
      </c>
      <c r="AZ82" s="373"/>
      <c r="BA82" s="384">
        <f t="shared" si="67"/>
        <v>0.75168940147776642</v>
      </c>
      <c r="BB82" s="385">
        <f t="shared" si="67"/>
        <v>0.7146694334125</v>
      </c>
      <c r="BC82" s="385">
        <f t="shared" si="67"/>
        <v>0.7090325050080768</v>
      </c>
      <c r="BD82" s="387">
        <f t="shared" si="67"/>
        <v>0.91923987587633527</v>
      </c>
      <c r="BE82" s="373"/>
      <c r="BF82" s="384">
        <f t="shared" si="68"/>
        <v>0.78087316462479994</v>
      </c>
      <c r="BG82" s="385">
        <f t="shared" si="68"/>
        <v>0.74767198529290246</v>
      </c>
      <c r="BH82" s="385">
        <f t="shared" si="68"/>
        <v>0.74259591230002564</v>
      </c>
      <c r="BI82" s="387">
        <f t="shared" si="68"/>
        <v>0.92942891731115918</v>
      </c>
      <c r="BK82" s="423">
        <f t="shared" si="90"/>
        <v>35.355339059327363</v>
      </c>
      <c r="BL82" s="419">
        <f t="shared" si="80"/>
        <v>28284.271247461904</v>
      </c>
      <c r="BM82" s="419">
        <f t="shared" si="81"/>
        <v>333333.33333333326</v>
      </c>
      <c r="BN82" s="423">
        <f t="shared" si="69"/>
        <v>0.63797111663143102</v>
      </c>
      <c r="BO82" s="419">
        <f t="shared" si="69"/>
        <v>0.58723850710399772</v>
      </c>
      <c r="BP82" s="419">
        <f t="shared" si="69"/>
        <v>0.57976500793297936</v>
      </c>
      <c r="BQ82" s="424">
        <f t="shared" si="69"/>
        <v>0.87788219392191313</v>
      </c>
      <c r="BR82" s="419"/>
      <c r="BS82" s="423">
        <f t="shared" si="70"/>
        <v>0.69541513795147547</v>
      </c>
      <c r="BT82" s="419">
        <f t="shared" si="70"/>
        <v>0.65116432936248425</v>
      </c>
      <c r="BU82" s="419">
        <f t="shared" si="70"/>
        <v>0.64455262597695773</v>
      </c>
      <c r="BV82" s="424">
        <f t="shared" si="70"/>
        <v>0.90139400372656098</v>
      </c>
      <c r="BW82" s="419"/>
      <c r="BX82" s="423">
        <f t="shared" si="71"/>
        <v>0.66148970279448627</v>
      </c>
      <c r="BY82" s="419">
        <f t="shared" si="71"/>
        <v>0.61330466480417223</v>
      </c>
      <c r="BZ82" s="419">
        <f t="shared" si="71"/>
        <v>0.60602305687186575</v>
      </c>
      <c r="CA82" s="424">
        <f t="shared" si="71"/>
        <v>0.88709200730228743</v>
      </c>
      <c r="CB82" s="419"/>
      <c r="CC82" s="423">
        <f t="shared" si="72"/>
        <v>0.69991209693537448</v>
      </c>
      <c r="CD82" s="419">
        <f t="shared" si="72"/>
        <v>0.65623041706380736</v>
      </c>
      <c r="CE82" s="419">
        <f t="shared" si="72"/>
        <v>0.64959567085828074</v>
      </c>
      <c r="CF82" s="424">
        <f t="shared" si="72"/>
        <v>0.90119183530720504</v>
      </c>
      <c r="CH82" s="449">
        <f t="shared" si="91"/>
        <v>36.473074156562177</v>
      </c>
      <c r="CI82" s="445">
        <f t="shared" si="92"/>
        <v>23006.056784132765</v>
      </c>
      <c r="CJ82" s="445">
        <f t="shared" si="93"/>
        <v>279700.53837925155</v>
      </c>
      <c r="CK82" s="451">
        <f t="shared" si="94"/>
        <v>694.1874331418677</v>
      </c>
      <c r="CL82" s="446">
        <f t="shared" si="73"/>
        <v>0.63662546245111906</v>
      </c>
      <c r="CM82" s="446">
        <f t="shared" si="73"/>
        <v>0.58319411675377286</v>
      </c>
      <c r="CN82" s="446">
        <f t="shared" si="73"/>
        <v>0.57525580606267845</v>
      </c>
      <c r="CO82" s="451">
        <f t="shared" si="73"/>
        <v>0.8803829323788831</v>
      </c>
      <c r="CP82" s="446"/>
      <c r="CQ82" s="449">
        <f t="shared" si="74"/>
        <v>0.696238598905349</v>
      </c>
      <c r="CR82" s="445">
        <f t="shared" si="74"/>
        <v>0.65039654526303547</v>
      </c>
      <c r="CS82" s="445">
        <f t="shared" si="74"/>
        <v>0.64350138870871343</v>
      </c>
      <c r="CT82" s="451">
        <f t="shared" si="74"/>
        <v>0.90361551057880318</v>
      </c>
      <c r="CU82" s="446"/>
      <c r="CV82" s="449">
        <f t="shared" si="75"/>
        <v>0.66114028275255876</v>
      </c>
      <c r="CW82" s="445">
        <f t="shared" si="75"/>
        <v>0.61074389114078864</v>
      </c>
      <c r="CX82" s="445">
        <f t="shared" si="75"/>
        <v>0.60306894562696034</v>
      </c>
      <c r="CY82" s="451">
        <f t="shared" si="75"/>
        <v>0.88949550111769804</v>
      </c>
      <c r="CZ82" s="446"/>
      <c r="DA82" s="449">
        <f t="shared" si="76"/>
        <v>0.70086853690259443</v>
      </c>
      <c r="DB82" s="445">
        <f t="shared" si="76"/>
        <v>0.65567157414611876</v>
      </c>
      <c r="DC82" s="445">
        <f t="shared" si="76"/>
        <v>0.6487617441313327</v>
      </c>
      <c r="DD82" s="451">
        <f t="shared" si="76"/>
        <v>0.90341617419224363</v>
      </c>
    </row>
    <row r="83" spans="1:108">
      <c r="A83" t="str">
        <f>'Picking Information'!E86</f>
        <v>sample name</v>
      </c>
      <c r="B83">
        <f>'Picking Information'!H86</f>
        <v>100</v>
      </c>
      <c r="C83">
        <f>'Picking Information'!I86</f>
        <v>100</v>
      </c>
      <c r="D83">
        <f>'Picking Information'!J86</f>
        <v>100</v>
      </c>
      <c r="E83">
        <f>'Picking Information'!K86</f>
        <v>100</v>
      </c>
      <c r="F83">
        <f t="shared" si="83"/>
        <v>100</v>
      </c>
      <c r="J83">
        <f>'Picking Information'!O86</f>
        <v>2</v>
      </c>
      <c r="M83" s="365">
        <f t="shared" si="84"/>
        <v>523598.77559829882</v>
      </c>
      <c r="N83" s="366">
        <v>1.6074999999999999</v>
      </c>
      <c r="O83" s="367">
        <f t="shared" si="85"/>
        <v>538.38664940431852</v>
      </c>
      <c r="P83" s="367">
        <f t="shared" si="86"/>
        <v>538.38664940431852</v>
      </c>
      <c r="Q83" s="367">
        <f t="shared" si="87"/>
        <v>538.38664940431852</v>
      </c>
      <c r="R83" s="367">
        <f t="shared" si="88"/>
        <v>31415.926535897896</v>
      </c>
      <c r="S83" s="367">
        <f t="shared" si="89"/>
        <v>50.000000000000057</v>
      </c>
      <c r="T83" s="352">
        <f t="shared" si="95"/>
        <v>0.72117764042050025</v>
      </c>
      <c r="U83" s="348">
        <f t="shared" si="95"/>
        <v>0.67818011600000039</v>
      </c>
      <c r="V83" s="348">
        <f t="shared" si="95"/>
        <v>0.67175757031250027</v>
      </c>
      <c r="W83" s="348">
        <f t="shared" si="95"/>
        <v>0.91115426392850019</v>
      </c>
      <c r="X83" s="372"/>
      <c r="Y83" s="348">
        <f t="shared" si="96"/>
        <v>0.76863001443750023</v>
      </c>
      <c r="Z83" s="348">
        <f t="shared" si="96"/>
        <v>0.73219036756250033</v>
      </c>
      <c r="AA83" s="348">
        <f t="shared" si="96"/>
        <v>0.7266800120535003</v>
      </c>
      <c r="AB83" s="350">
        <f t="shared" si="96"/>
        <v>0.92865392508800004</v>
      </c>
      <c r="AC83" s="372"/>
      <c r="AD83" s="348">
        <f t="shared" si="97"/>
        <v>0.74076135446800029</v>
      </c>
      <c r="AE83" s="348">
        <f t="shared" si="97"/>
        <v>0.70040188281250038</v>
      </c>
      <c r="AF83" s="348">
        <f t="shared" si="97"/>
        <v>0.6942220292160004</v>
      </c>
      <c r="AG83" s="350">
        <f t="shared" si="97"/>
        <v>0.9180318336615001</v>
      </c>
      <c r="AH83" s="372"/>
      <c r="AI83" s="348">
        <f t="shared" si="98"/>
        <v>0.77229078850000021</v>
      </c>
      <c r="AJ83" s="348">
        <f t="shared" si="98"/>
        <v>0.7364009082880002</v>
      </c>
      <c r="AK83" s="348">
        <f t="shared" si="98"/>
        <v>0.73088457057200018</v>
      </c>
      <c r="AL83" s="350">
        <f t="shared" si="98"/>
        <v>0.92850426566650013</v>
      </c>
      <c r="AN83" s="393">
        <f t="shared" si="77"/>
        <v>50</v>
      </c>
      <c r="AO83" s="509">
        <f t="shared" si="78"/>
        <v>785398.16339744825</v>
      </c>
      <c r="AP83" s="373">
        <f t="shared" si="79"/>
        <v>50</v>
      </c>
      <c r="AQ83" s="384">
        <f t="shared" si="65"/>
        <v>0.73368056165893836</v>
      </c>
      <c r="AR83" s="385">
        <f t="shared" si="65"/>
        <v>0.69443727799680011</v>
      </c>
      <c r="AS83" s="385">
        <f t="shared" si="65"/>
        <v>0.68860870571249999</v>
      </c>
      <c r="AT83" s="387">
        <f t="shared" si="65"/>
        <v>0.91256792216569682</v>
      </c>
      <c r="AU83" s="373"/>
      <c r="AV83" s="384">
        <f t="shared" si="66"/>
        <v>0.77747232563430002</v>
      </c>
      <c r="AW83" s="385">
        <f t="shared" si="66"/>
        <v>0.7437968600792999</v>
      </c>
      <c r="AX83" s="385">
        <f t="shared" si="66"/>
        <v>0.7387316053066969</v>
      </c>
      <c r="AY83" s="387">
        <f t="shared" si="66"/>
        <v>0.92957478940554239</v>
      </c>
      <c r="AZ83" s="373"/>
      <c r="BA83" s="384">
        <f t="shared" si="67"/>
        <v>0.75168940147776642</v>
      </c>
      <c r="BB83" s="385">
        <f t="shared" si="67"/>
        <v>0.7146694334125</v>
      </c>
      <c r="BC83" s="385">
        <f t="shared" si="67"/>
        <v>0.7090325050080768</v>
      </c>
      <c r="BD83" s="387">
        <f t="shared" si="67"/>
        <v>0.91923987587633527</v>
      </c>
      <c r="BE83" s="373"/>
      <c r="BF83" s="384">
        <f t="shared" si="68"/>
        <v>0.78087316462479994</v>
      </c>
      <c r="BG83" s="385">
        <f t="shared" si="68"/>
        <v>0.74767198529290246</v>
      </c>
      <c r="BH83" s="385">
        <f t="shared" si="68"/>
        <v>0.74259591230002564</v>
      </c>
      <c r="BI83" s="387">
        <f t="shared" si="68"/>
        <v>0.92942891731115918</v>
      </c>
      <c r="BK83" s="423">
        <f t="shared" si="90"/>
        <v>35.355339059327363</v>
      </c>
      <c r="BL83" s="419">
        <f t="shared" si="80"/>
        <v>28284.271247461904</v>
      </c>
      <c r="BM83" s="419">
        <f t="shared" si="81"/>
        <v>333333.33333333326</v>
      </c>
      <c r="BN83" s="423">
        <f t="shared" si="69"/>
        <v>0.63797111663143102</v>
      </c>
      <c r="BO83" s="419">
        <f t="shared" si="69"/>
        <v>0.58723850710399772</v>
      </c>
      <c r="BP83" s="419">
        <f t="shared" si="69"/>
        <v>0.57976500793297936</v>
      </c>
      <c r="BQ83" s="424">
        <f t="shared" si="69"/>
        <v>0.87788219392191313</v>
      </c>
      <c r="BR83" s="419"/>
      <c r="BS83" s="423">
        <f t="shared" si="70"/>
        <v>0.69541513795147547</v>
      </c>
      <c r="BT83" s="419">
        <f t="shared" si="70"/>
        <v>0.65116432936248425</v>
      </c>
      <c r="BU83" s="419">
        <f t="shared" si="70"/>
        <v>0.64455262597695773</v>
      </c>
      <c r="BV83" s="424">
        <f t="shared" si="70"/>
        <v>0.90139400372656098</v>
      </c>
      <c r="BW83" s="419"/>
      <c r="BX83" s="423">
        <f t="shared" si="71"/>
        <v>0.66148970279448627</v>
      </c>
      <c r="BY83" s="419">
        <f t="shared" si="71"/>
        <v>0.61330466480417223</v>
      </c>
      <c r="BZ83" s="419">
        <f t="shared" si="71"/>
        <v>0.60602305687186575</v>
      </c>
      <c r="CA83" s="424">
        <f t="shared" si="71"/>
        <v>0.88709200730228743</v>
      </c>
      <c r="CB83" s="419"/>
      <c r="CC83" s="423">
        <f t="shared" si="72"/>
        <v>0.69991209693537448</v>
      </c>
      <c r="CD83" s="419">
        <f t="shared" si="72"/>
        <v>0.65623041706380736</v>
      </c>
      <c r="CE83" s="419">
        <f t="shared" si="72"/>
        <v>0.64959567085828074</v>
      </c>
      <c r="CF83" s="424">
        <f t="shared" si="72"/>
        <v>0.90119183530720504</v>
      </c>
      <c r="CH83" s="449">
        <f t="shared" si="91"/>
        <v>36.473074156562177</v>
      </c>
      <c r="CI83" s="445">
        <f t="shared" si="92"/>
        <v>23006.056784132765</v>
      </c>
      <c r="CJ83" s="445">
        <f t="shared" si="93"/>
        <v>279700.53837925155</v>
      </c>
      <c r="CK83" s="451">
        <f t="shared" si="94"/>
        <v>694.1874331418677</v>
      </c>
      <c r="CL83" s="446">
        <f t="shared" si="73"/>
        <v>0.63662546245111906</v>
      </c>
      <c r="CM83" s="446">
        <f t="shared" si="73"/>
        <v>0.58319411675377286</v>
      </c>
      <c r="CN83" s="446">
        <f t="shared" si="73"/>
        <v>0.57525580606267845</v>
      </c>
      <c r="CO83" s="451">
        <f t="shared" si="73"/>
        <v>0.8803829323788831</v>
      </c>
      <c r="CP83" s="446"/>
      <c r="CQ83" s="449">
        <f t="shared" si="74"/>
        <v>0.696238598905349</v>
      </c>
      <c r="CR83" s="445">
        <f t="shared" si="74"/>
        <v>0.65039654526303547</v>
      </c>
      <c r="CS83" s="445">
        <f t="shared" si="74"/>
        <v>0.64350138870871343</v>
      </c>
      <c r="CT83" s="451">
        <f t="shared" si="74"/>
        <v>0.90361551057880318</v>
      </c>
      <c r="CU83" s="446"/>
      <c r="CV83" s="449">
        <f t="shared" si="75"/>
        <v>0.66114028275255876</v>
      </c>
      <c r="CW83" s="445">
        <f t="shared" si="75"/>
        <v>0.61074389114078864</v>
      </c>
      <c r="CX83" s="445">
        <f t="shared" si="75"/>
        <v>0.60306894562696034</v>
      </c>
      <c r="CY83" s="451">
        <f t="shared" si="75"/>
        <v>0.88949550111769804</v>
      </c>
      <c r="CZ83" s="446"/>
      <c r="DA83" s="449">
        <f t="shared" si="76"/>
        <v>0.70086853690259443</v>
      </c>
      <c r="DB83" s="445">
        <f t="shared" si="76"/>
        <v>0.65567157414611876</v>
      </c>
      <c r="DC83" s="445">
        <f t="shared" si="76"/>
        <v>0.6487617441313327</v>
      </c>
      <c r="DD83" s="451">
        <f t="shared" si="76"/>
        <v>0.90341617419224363</v>
      </c>
    </row>
    <row r="84" spans="1:108">
      <c r="A84" t="str">
        <f>'Picking Information'!E87</f>
        <v>sample name</v>
      </c>
      <c r="B84">
        <f>'Picking Information'!H87</f>
        <v>100</v>
      </c>
      <c r="C84">
        <f>'Picking Information'!I87</f>
        <v>100</v>
      </c>
      <c r="D84">
        <f>'Picking Information'!J87</f>
        <v>100</v>
      </c>
      <c r="E84">
        <f>'Picking Information'!K87</f>
        <v>100</v>
      </c>
      <c r="F84">
        <f t="shared" si="83"/>
        <v>100</v>
      </c>
      <c r="J84">
        <f>'Picking Information'!O87</f>
        <v>2</v>
      </c>
      <c r="M84" s="365">
        <f t="shared" si="84"/>
        <v>523598.77559829882</v>
      </c>
      <c r="N84" s="366">
        <v>1.6074999999999999</v>
      </c>
      <c r="O84" s="367">
        <f t="shared" si="85"/>
        <v>538.38664940431852</v>
      </c>
      <c r="P84" s="367">
        <f t="shared" si="86"/>
        <v>538.38664940431852</v>
      </c>
      <c r="Q84" s="367">
        <f t="shared" si="87"/>
        <v>538.38664940431852</v>
      </c>
      <c r="R84" s="367">
        <f t="shared" si="88"/>
        <v>31415.926535897896</v>
      </c>
      <c r="S84" s="367">
        <f t="shared" si="89"/>
        <v>50.000000000000057</v>
      </c>
      <c r="T84" s="352">
        <f t="shared" si="95"/>
        <v>0.72117764042050025</v>
      </c>
      <c r="U84" s="348">
        <f t="shared" si="95"/>
        <v>0.67818011600000039</v>
      </c>
      <c r="V84" s="348">
        <f t="shared" si="95"/>
        <v>0.67175757031250027</v>
      </c>
      <c r="W84" s="348">
        <f t="shared" si="95"/>
        <v>0.91115426392850019</v>
      </c>
      <c r="X84" s="372"/>
      <c r="Y84" s="348">
        <f t="shared" si="96"/>
        <v>0.76863001443750023</v>
      </c>
      <c r="Z84" s="348">
        <f t="shared" si="96"/>
        <v>0.73219036756250033</v>
      </c>
      <c r="AA84" s="348">
        <f t="shared" si="96"/>
        <v>0.7266800120535003</v>
      </c>
      <c r="AB84" s="350">
        <f t="shared" si="96"/>
        <v>0.92865392508800004</v>
      </c>
      <c r="AC84" s="372"/>
      <c r="AD84" s="348">
        <f t="shared" si="97"/>
        <v>0.74076135446800029</v>
      </c>
      <c r="AE84" s="348">
        <f t="shared" si="97"/>
        <v>0.70040188281250038</v>
      </c>
      <c r="AF84" s="348">
        <f t="shared" si="97"/>
        <v>0.6942220292160004</v>
      </c>
      <c r="AG84" s="350">
        <f t="shared" si="97"/>
        <v>0.9180318336615001</v>
      </c>
      <c r="AH84" s="372"/>
      <c r="AI84" s="348">
        <f t="shared" si="98"/>
        <v>0.77229078850000021</v>
      </c>
      <c r="AJ84" s="348">
        <f t="shared" si="98"/>
        <v>0.7364009082880002</v>
      </c>
      <c r="AK84" s="348">
        <f t="shared" si="98"/>
        <v>0.73088457057200018</v>
      </c>
      <c r="AL84" s="350">
        <f t="shared" si="98"/>
        <v>0.92850426566650013</v>
      </c>
      <c r="AN84" s="393">
        <f t="shared" si="77"/>
        <v>50</v>
      </c>
      <c r="AO84" s="509">
        <f t="shared" si="78"/>
        <v>785398.16339744825</v>
      </c>
      <c r="AP84" s="373">
        <f t="shared" si="79"/>
        <v>50</v>
      </c>
      <c r="AQ84" s="384">
        <f t="shared" si="65"/>
        <v>0.73368056165893836</v>
      </c>
      <c r="AR84" s="385">
        <f t="shared" si="65"/>
        <v>0.69443727799680011</v>
      </c>
      <c r="AS84" s="385">
        <f t="shared" si="65"/>
        <v>0.68860870571249999</v>
      </c>
      <c r="AT84" s="387">
        <f t="shared" si="65"/>
        <v>0.91256792216569682</v>
      </c>
      <c r="AU84" s="373"/>
      <c r="AV84" s="384">
        <f t="shared" si="66"/>
        <v>0.77747232563430002</v>
      </c>
      <c r="AW84" s="385">
        <f t="shared" si="66"/>
        <v>0.7437968600792999</v>
      </c>
      <c r="AX84" s="385">
        <f t="shared" si="66"/>
        <v>0.7387316053066969</v>
      </c>
      <c r="AY84" s="387">
        <f t="shared" si="66"/>
        <v>0.92957478940554239</v>
      </c>
      <c r="AZ84" s="373"/>
      <c r="BA84" s="384">
        <f t="shared" si="67"/>
        <v>0.75168940147776642</v>
      </c>
      <c r="BB84" s="385">
        <f t="shared" si="67"/>
        <v>0.7146694334125</v>
      </c>
      <c r="BC84" s="385">
        <f t="shared" si="67"/>
        <v>0.7090325050080768</v>
      </c>
      <c r="BD84" s="387">
        <f t="shared" si="67"/>
        <v>0.91923987587633527</v>
      </c>
      <c r="BE84" s="373"/>
      <c r="BF84" s="384">
        <f t="shared" si="68"/>
        <v>0.78087316462479994</v>
      </c>
      <c r="BG84" s="385">
        <f t="shared" si="68"/>
        <v>0.74767198529290246</v>
      </c>
      <c r="BH84" s="385">
        <f t="shared" si="68"/>
        <v>0.74259591230002564</v>
      </c>
      <c r="BI84" s="387">
        <f t="shared" si="68"/>
        <v>0.92942891731115918</v>
      </c>
      <c r="BK84" s="423">
        <f t="shared" si="90"/>
        <v>35.355339059327363</v>
      </c>
      <c r="BL84" s="419">
        <f t="shared" si="80"/>
        <v>28284.271247461904</v>
      </c>
      <c r="BM84" s="419">
        <f t="shared" si="81"/>
        <v>333333.33333333326</v>
      </c>
      <c r="BN84" s="423">
        <f t="shared" si="69"/>
        <v>0.63797111663143102</v>
      </c>
      <c r="BO84" s="419">
        <f t="shared" si="69"/>
        <v>0.58723850710399772</v>
      </c>
      <c r="BP84" s="419">
        <f t="shared" si="69"/>
        <v>0.57976500793297936</v>
      </c>
      <c r="BQ84" s="424">
        <f t="shared" si="69"/>
        <v>0.87788219392191313</v>
      </c>
      <c r="BR84" s="419"/>
      <c r="BS84" s="423">
        <f t="shared" si="70"/>
        <v>0.69541513795147547</v>
      </c>
      <c r="BT84" s="419">
        <f t="shared" si="70"/>
        <v>0.65116432936248425</v>
      </c>
      <c r="BU84" s="419">
        <f t="shared" si="70"/>
        <v>0.64455262597695773</v>
      </c>
      <c r="BV84" s="424">
        <f t="shared" si="70"/>
        <v>0.90139400372656098</v>
      </c>
      <c r="BW84" s="419"/>
      <c r="BX84" s="423">
        <f t="shared" si="71"/>
        <v>0.66148970279448627</v>
      </c>
      <c r="BY84" s="419">
        <f t="shared" si="71"/>
        <v>0.61330466480417223</v>
      </c>
      <c r="BZ84" s="419">
        <f t="shared" si="71"/>
        <v>0.60602305687186575</v>
      </c>
      <c r="CA84" s="424">
        <f t="shared" si="71"/>
        <v>0.88709200730228743</v>
      </c>
      <c r="CB84" s="419"/>
      <c r="CC84" s="423">
        <f t="shared" si="72"/>
        <v>0.69991209693537448</v>
      </c>
      <c r="CD84" s="419">
        <f t="shared" si="72"/>
        <v>0.65623041706380736</v>
      </c>
      <c r="CE84" s="419">
        <f t="shared" si="72"/>
        <v>0.64959567085828074</v>
      </c>
      <c r="CF84" s="424">
        <f t="shared" si="72"/>
        <v>0.90119183530720504</v>
      </c>
      <c r="CH84" s="449">
        <f t="shared" si="91"/>
        <v>36.473074156562177</v>
      </c>
      <c r="CI84" s="445">
        <f t="shared" si="92"/>
        <v>23006.056784132765</v>
      </c>
      <c r="CJ84" s="445">
        <f t="shared" si="93"/>
        <v>279700.53837925155</v>
      </c>
      <c r="CK84" s="451">
        <f t="shared" si="94"/>
        <v>694.1874331418677</v>
      </c>
      <c r="CL84" s="446">
        <f t="shared" si="73"/>
        <v>0.63662546245111906</v>
      </c>
      <c r="CM84" s="446">
        <f t="shared" si="73"/>
        <v>0.58319411675377286</v>
      </c>
      <c r="CN84" s="446">
        <f t="shared" si="73"/>
        <v>0.57525580606267845</v>
      </c>
      <c r="CO84" s="451">
        <f t="shared" si="73"/>
        <v>0.8803829323788831</v>
      </c>
      <c r="CP84" s="446"/>
      <c r="CQ84" s="449">
        <f t="shared" si="74"/>
        <v>0.696238598905349</v>
      </c>
      <c r="CR84" s="445">
        <f t="shared" si="74"/>
        <v>0.65039654526303547</v>
      </c>
      <c r="CS84" s="445">
        <f t="shared" si="74"/>
        <v>0.64350138870871343</v>
      </c>
      <c r="CT84" s="451">
        <f t="shared" si="74"/>
        <v>0.90361551057880318</v>
      </c>
      <c r="CU84" s="446"/>
      <c r="CV84" s="449">
        <f t="shared" si="75"/>
        <v>0.66114028275255876</v>
      </c>
      <c r="CW84" s="445">
        <f t="shared" si="75"/>
        <v>0.61074389114078864</v>
      </c>
      <c r="CX84" s="445">
        <f t="shared" si="75"/>
        <v>0.60306894562696034</v>
      </c>
      <c r="CY84" s="451">
        <f t="shared" si="75"/>
        <v>0.88949550111769804</v>
      </c>
      <c r="CZ84" s="446"/>
      <c r="DA84" s="449">
        <f t="shared" si="76"/>
        <v>0.70086853690259443</v>
      </c>
      <c r="DB84" s="445">
        <f t="shared" si="76"/>
        <v>0.65567157414611876</v>
      </c>
      <c r="DC84" s="445">
        <f t="shared" si="76"/>
        <v>0.6487617441313327</v>
      </c>
      <c r="DD84" s="451">
        <f t="shared" si="76"/>
        <v>0.90341617419224363</v>
      </c>
    </row>
    <row r="85" spans="1:108">
      <c r="A85" t="str">
        <f>'Picking Information'!E88</f>
        <v>sample name</v>
      </c>
      <c r="B85">
        <f>'Picking Information'!H88</f>
        <v>100</v>
      </c>
      <c r="C85">
        <f>'Picking Information'!I88</f>
        <v>100</v>
      </c>
      <c r="D85">
        <f>'Picking Information'!J88</f>
        <v>100</v>
      </c>
      <c r="E85">
        <f>'Picking Information'!K88</f>
        <v>100</v>
      </c>
      <c r="F85">
        <f t="shared" si="83"/>
        <v>100</v>
      </c>
      <c r="J85">
        <f>'Picking Information'!O88</f>
        <v>2</v>
      </c>
      <c r="M85" s="365">
        <f t="shared" si="84"/>
        <v>523598.77559829882</v>
      </c>
      <c r="N85" s="366">
        <v>1.6074999999999999</v>
      </c>
      <c r="O85" s="367">
        <f t="shared" si="85"/>
        <v>538.38664940431852</v>
      </c>
      <c r="P85" s="367">
        <f t="shared" si="86"/>
        <v>538.38664940431852</v>
      </c>
      <c r="Q85" s="367">
        <f t="shared" si="87"/>
        <v>538.38664940431852</v>
      </c>
      <c r="R85" s="367">
        <f t="shared" si="88"/>
        <v>31415.926535897896</v>
      </c>
      <c r="S85" s="367">
        <f t="shared" si="89"/>
        <v>50.000000000000057</v>
      </c>
      <c r="T85" s="352">
        <f t="shared" si="95"/>
        <v>0.72117764042050025</v>
      </c>
      <c r="U85" s="348">
        <f t="shared" si="95"/>
        <v>0.67818011600000039</v>
      </c>
      <c r="V85" s="348">
        <f t="shared" si="95"/>
        <v>0.67175757031250027</v>
      </c>
      <c r="W85" s="348">
        <f t="shared" si="95"/>
        <v>0.91115426392850019</v>
      </c>
      <c r="X85" s="372"/>
      <c r="Y85" s="348">
        <f t="shared" si="96"/>
        <v>0.76863001443750023</v>
      </c>
      <c r="Z85" s="348">
        <f t="shared" si="96"/>
        <v>0.73219036756250033</v>
      </c>
      <c r="AA85" s="348">
        <f t="shared" si="96"/>
        <v>0.7266800120535003</v>
      </c>
      <c r="AB85" s="350">
        <f t="shared" si="96"/>
        <v>0.92865392508800004</v>
      </c>
      <c r="AC85" s="372"/>
      <c r="AD85" s="348">
        <f t="shared" si="97"/>
        <v>0.74076135446800029</v>
      </c>
      <c r="AE85" s="348">
        <f t="shared" si="97"/>
        <v>0.70040188281250038</v>
      </c>
      <c r="AF85" s="348">
        <f t="shared" si="97"/>
        <v>0.6942220292160004</v>
      </c>
      <c r="AG85" s="350">
        <f t="shared" si="97"/>
        <v>0.9180318336615001</v>
      </c>
      <c r="AH85" s="372"/>
      <c r="AI85" s="348">
        <f t="shared" si="98"/>
        <v>0.77229078850000021</v>
      </c>
      <c r="AJ85" s="348">
        <f t="shared" si="98"/>
        <v>0.7364009082880002</v>
      </c>
      <c r="AK85" s="348">
        <f t="shared" si="98"/>
        <v>0.73088457057200018</v>
      </c>
      <c r="AL85" s="350">
        <f t="shared" si="98"/>
        <v>0.92850426566650013</v>
      </c>
      <c r="AN85" s="393">
        <f t="shared" si="77"/>
        <v>50</v>
      </c>
      <c r="AO85" s="509">
        <f t="shared" si="78"/>
        <v>785398.16339744825</v>
      </c>
      <c r="AP85" s="373">
        <f t="shared" si="79"/>
        <v>50</v>
      </c>
      <c r="AQ85" s="384">
        <f t="shared" ref="AQ85:AT104" si="99">1-(1/2)*($AN85+$B85)*AQ$3/($AN85*$B85)+(0.2122)*(AQ$3^2/($AN85*$B85))+(0.0153)*(AQ$3^3/$AN85^3)</f>
        <v>0.73368056165893836</v>
      </c>
      <c r="AR85" s="385">
        <f t="shared" si="99"/>
        <v>0.69443727799680011</v>
      </c>
      <c r="AS85" s="385">
        <f t="shared" si="99"/>
        <v>0.68860870571249999</v>
      </c>
      <c r="AT85" s="387">
        <f t="shared" si="99"/>
        <v>0.91256792216569682</v>
      </c>
      <c r="AU85" s="373"/>
      <c r="AV85" s="384">
        <f t="shared" ref="AV85:AY104" si="100">1-(1/2)*($AN85+$B85)*AV$3/($AN85*$B85)+(0.2122)*(AV$3^2/($AN85*$B85))+(0.0153)*(AV$3^3/$AN85^3)</f>
        <v>0.77747232563430002</v>
      </c>
      <c r="AW85" s="385">
        <f t="shared" si="100"/>
        <v>0.7437968600792999</v>
      </c>
      <c r="AX85" s="385">
        <f t="shared" si="100"/>
        <v>0.7387316053066969</v>
      </c>
      <c r="AY85" s="387">
        <f t="shared" si="100"/>
        <v>0.92957478940554239</v>
      </c>
      <c r="AZ85" s="373"/>
      <c r="BA85" s="384">
        <f t="shared" ref="BA85:BD104" si="101">1-(1/2)*($AN85+$B85)*BA$3/($AN85*$B85)+(0.2122)*(BA$3^2/($AN85*$B85))+(0.0153)*(BA$3^3/$AN85^3)</f>
        <v>0.75168940147776642</v>
      </c>
      <c r="BB85" s="385">
        <f t="shared" si="101"/>
        <v>0.7146694334125</v>
      </c>
      <c r="BC85" s="385">
        <f t="shared" si="101"/>
        <v>0.7090325050080768</v>
      </c>
      <c r="BD85" s="387">
        <f t="shared" si="101"/>
        <v>0.91923987587633527</v>
      </c>
      <c r="BE85" s="373"/>
      <c r="BF85" s="384">
        <f t="shared" ref="BF85:BI104" si="102">1-(1/2)*($AN85+$B85)*BF$3/($AN85*$B85)+(0.2122)*(BF$3^2/($AN85*$B85))+(0.0153)*(BF$3^3/$AN85^3)</f>
        <v>0.78087316462479994</v>
      </c>
      <c r="BG85" s="385">
        <f t="shared" si="102"/>
        <v>0.74767198529290246</v>
      </c>
      <c r="BH85" s="385">
        <f t="shared" si="102"/>
        <v>0.74259591230002564</v>
      </c>
      <c r="BI85" s="387">
        <f t="shared" si="102"/>
        <v>0.92942891731115918</v>
      </c>
      <c r="BK85" s="423">
        <f t="shared" si="90"/>
        <v>35.355339059327363</v>
      </c>
      <c r="BL85" s="419">
        <f t="shared" si="80"/>
        <v>28284.271247461904</v>
      </c>
      <c r="BM85" s="419">
        <f t="shared" si="81"/>
        <v>333333.33333333326</v>
      </c>
      <c r="BN85" s="423">
        <f t="shared" ref="BN85:BQ104" si="103">1-(3/4)*(BN$3/$BK85)+(0.2095*($C85+$E85+$F85)-(0.096-0.013*($C85^2+$E85^2)/$F85^2)*($C85+$E85)*$J85)*(BN$3^2/$BM85)</f>
        <v>0.63797111663143102</v>
      </c>
      <c r="BO85" s="419">
        <f t="shared" si="103"/>
        <v>0.58723850710399772</v>
      </c>
      <c r="BP85" s="419">
        <f t="shared" si="103"/>
        <v>0.57976500793297936</v>
      </c>
      <c r="BQ85" s="424">
        <f t="shared" si="103"/>
        <v>0.87788219392191313</v>
      </c>
      <c r="BR85" s="419"/>
      <c r="BS85" s="423">
        <f t="shared" ref="BS85:BV104" si="104">1-(3/4)*(BS$3/$BK85)+(0.2095*($C85+$E85+$F85)-(0.096-0.013*($C85^2+$E85^2)/$F85^2)*($C85+$E85)*$J85)*(BS$3^2/$BM85)</f>
        <v>0.69541513795147547</v>
      </c>
      <c r="BT85" s="419">
        <f t="shared" si="104"/>
        <v>0.65116432936248425</v>
      </c>
      <c r="BU85" s="419">
        <f t="shared" si="104"/>
        <v>0.64455262597695773</v>
      </c>
      <c r="BV85" s="424">
        <f t="shared" si="104"/>
        <v>0.90139400372656098</v>
      </c>
      <c r="BW85" s="419"/>
      <c r="BX85" s="423">
        <f t="shared" ref="BX85:CA104" si="105">1-(3/4)*(BX$3/$BK85)+(0.2095*($C85+$E85+$F85)-(0.096-0.013*($C85^2+$E85^2)/$F85^2)*($C85+$E85)*$J85)*(BX$3^2/$BM85)</f>
        <v>0.66148970279448627</v>
      </c>
      <c r="BY85" s="419">
        <f t="shared" si="105"/>
        <v>0.61330466480417223</v>
      </c>
      <c r="BZ85" s="419">
        <f t="shared" si="105"/>
        <v>0.60602305687186575</v>
      </c>
      <c r="CA85" s="424">
        <f t="shared" si="105"/>
        <v>0.88709200730228743</v>
      </c>
      <c r="CB85" s="419"/>
      <c r="CC85" s="423">
        <f t="shared" ref="CC85:CF104" si="106">1-(3/4)*(CC$3/$BK85)+(0.2095*($C85+$E85+$F85)-(0.096-0.013*($C85^2+$E85^2)/$F85^2)*($C85+$E85)*$J85)*(CC$3^2/$BM85)</f>
        <v>0.69991209693537448</v>
      </c>
      <c r="CD85" s="419">
        <f t="shared" si="106"/>
        <v>0.65623041706380736</v>
      </c>
      <c r="CE85" s="419">
        <f t="shared" si="106"/>
        <v>0.64959567085828074</v>
      </c>
      <c r="CF85" s="424">
        <f t="shared" si="106"/>
        <v>0.90119183530720504</v>
      </c>
      <c r="CH85" s="449">
        <f t="shared" si="91"/>
        <v>36.473074156562177</v>
      </c>
      <c r="CI85" s="445">
        <f t="shared" si="92"/>
        <v>23006.056784132765</v>
      </c>
      <c r="CJ85" s="445">
        <f t="shared" si="93"/>
        <v>279700.53837925155</v>
      </c>
      <c r="CK85" s="451">
        <f t="shared" si="94"/>
        <v>694.1874331418677</v>
      </c>
      <c r="CL85" s="446">
        <f t="shared" ref="CL85:CO104" si="107">1-(3/4)*(CL$3/$CH85)+((0.2093-0.0465*$J85)*($E85+$C85/SQRT(3))+(0.1062+0.2234*CL$3/(CL$3+6*($E85*SQRT(3)-$C85))*($F85-$J85*(($E85*SQRT(3)/2+$C85)/4))))*(CL$3^2/$CJ85)</f>
        <v>0.63662546245111906</v>
      </c>
      <c r="CM85" s="446">
        <f t="shared" si="107"/>
        <v>0.58319411675377286</v>
      </c>
      <c r="CN85" s="446">
        <f t="shared" si="107"/>
        <v>0.57525580606267845</v>
      </c>
      <c r="CO85" s="451">
        <f t="shared" si="107"/>
        <v>0.8803829323788831</v>
      </c>
      <c r="CP85" s="446"/>
      <c r="CQ85" s="449">
        <f t="shared" ref="CQ85:CT104" si="108">1-(3/4)*(CQ$3/$CH85)+((0.2093-0.0465*$J85)*($E85+$C85/SQRT(3))+(0.1062+0.2234*CQ$3/(CQ$3+6*($E85*SQRT(3)-$C85))*($F85-$J85*(($E85*SQRT(3)/2+$C85)/4))))*(CQ$3^2/$CJ85)</f>
        <v>0.696238598905349</v>
      </c>
      <c r="CR85" s="445">
        <f t="shared" si="108"/>
        <v>0.65039654526303547</v>
      </c>
      <c r="CS85" s="445">
        <f t="shared" si="108"/>
        <v>0.64350138870871343</v>
      </c>
      <c r="CT85" s="451">
        <f t="shared" si="108"/>
        <v>0.90361551057880318</v>
      </c>
      <c r="CU85" s="446"/>
      <c r="CV85" s="449">
        <f t="shared" ref="CV85:CY104" si="109">1-(3/4)*(CV$3/$CH85)+((0.2093-0.0465*$J85)*($E85+$C85/SQRT(3))+(0.1062+0.2234*CV$3/(CV$3+6*($E85*SQRT(3)-$C85))*($F85-$J85*(($E85*SQRT(3)/2+$C85)/4))))*(CV$3^2/$CJ85)</f>
        <v>0.66114028275255876</v>
      </c>
      <c r="CW85" s="445">
        <f t="shared" si="109"/>
        <v>0.61074389114078864</v>
      </c>
      <c r="CX85" s="445">
        <f t="shared" si="109"/>
        <v>0.60306894562696034</v>
      </c>
      <c r="CY85" s="451">
        <f t="shared" si="109"/>
        <v>0.88949550111769804</v>
      </c>
      <c r="CZ85" s="446"/>
      <c r="DA85" s="449">
        <f t="shared" ref="DA85:DD104" si="110">1-(3/4)*(DA$3/$CH85)+((0.2093-0.0465*$J85)*($E85+$C85/SQRT(3))+(0.1062+0.2234*DA$3/(DA$3+6*($E85*SQRT(3)-$C85))*($F85-$J85*(($E85*SQRT(3)/2+$C85)/4))))*(DA$3^2/$CJ85)</f>
        <v>0.70086853690259443</v>
      </c>
      <c r="DB85" s="445">
        <f t="shared" si="110"/>
        <v>0.65567157414611876</v>
      </c>
      <c r="DC85" s="445">
        <f t="shared" si="110"/>
        <v>0.6487617441313327</v>
      </c>
      <c r="DD85" s="451">
        <f t="shared" si="110"/>
        <v>0.90341617419224363</v>
      </c>
    </row>
    <row r="86" spans="1:108">
      <c r="A86" t="str">
        <f>'Picking Information'!E89</f>
        <v>sample name</v>
      </c>
      <c r="B86">
        <f>'Picking Information'!H89</f>
        <v>100</v>
      </c>
      <c r="C86">
        <f>'Picking Information'!I89</f>
        <v>100</v>
      </c>
      <c r="D86">
        <f>'Picking Information'!J89</f>
        <v>100</v>
      </c>
      <c r="E86">
        <f>'Picking Information'!K89</f>
        <v>100</v>
      </c>
      <c r="F86">
        <f t="shared" si="83"/>
        <v>100</v>
      </c>
      <c r="J86">
        <f>'Picking Information'!O89</f>
        <v>2</v>
      </c>
      <c r="M86" s="365">
        <f t="shared" si="84"/>
        <v>523598.77559829882</v>
      </c>
      <c r="N86" s="366">
        <v>1.6074999999999999</v>
      </c>
      <c r="O86" s="367">
        <f t="shared" si="85"/>
        <v>538.38664940431852</v>
      </c>
      <c r="P86" s="367">
        <f t="shared" si="86"/>
        <v>538.38664940431852</v>
      </c>
      <c r="Q86" s="367">
        <f t="shared" si="87"/>
        <v>538.38664940431852</v>
      </c>
      <c r="R86" s="367">
        <f t="shared" si="88"/>
        <v>31415.926535897896</v>
      </c>
      <c r="S86" s="367">
        <f t="shared" si="89"/>
        <v>50.000000000000057</v>
      </c>
      <c r="T86" s="352">
        <f t="shared" si="95"/>
        <v>0.72117764042050025</v>
      </c>
      <c r="U86" s="348">
        <f t="shared" si="95"/>
        <v>0.67818011600000039</v>
      </c>
      <c r="V86" s="348">
        <f t="shared" si="95"/>
        <v>0.67175757031250027</v>
      </c>
      <c r="W86" s="348">
        <f t="shared" si="95"/>
        <v>0.91115426392850019</v>
      </c>
      <c r="X86" s="372"/>
      <c r="Y86" s="348">
        <f t="shared" si="96"/>
        <v>0.76863001443750023</v>
      </c>
      <c r="Z86" s="348">
        <f t="shared" si="96"/>
        <v>0.73219036756250033</v>
      </c>
      <c r="AA86" s="348">
        <f t="shared" si="96"/>
        <v>0.7266800120535003</v>
      </c>
      <c r="AB86" s="350">
        <f t="shared" si="96"/>
        <v>0.92865392508800004</v>
      </c>
      <c r="AC86" s="372"/>
      <c r="AD86" s="348">
        <f t="shared" si="97"/>
        <v>0.74076135446800029</v>
      </c>
      <c r="AE86" s="348">
        <f t="shared" si="97"/>
        <v>0.70040188281250038</v>
      </c>
      <c r="AF86" s="348">
        <f t="shared" si="97"/>
        <v>0.6942220292160004</v>
      </c>
      <c r="AG86" s="350">
        <f t="shared" si="97"/>
        <v>0.9180318336615001</v>
      </c>
      <c r="AH86" s="372"/>
      <c r="AI86" s="348">
        <f t="shared" si="98"/>
        <v>0.77229078850000021</v>
      </c>
      <c r="AJ86" s="348">
        <f t="shared" si="98"/>
        <v>0.7364009082880002</v>
      </c>
      <c r="AK86" s="348">
        <f t="shared" si="98"/>
        <v>0.73088457057200018</v>
      </c>
      <c r="AL86" s="350">
        <f t="shared" si="98"/>
        <v>0.92850426566650013</v>
      </c>
      <c r="AN86" s="393">
        <f t="shared" si="77"/>
        <v>50</v>
      </c>
      <c r="AO86" s="509">
        <f t="shared" si="78"/>
        <v>785398.16339744825</v>
      </c>
      <c r="AP86" s="373">
        <f t="shared" si="79"/>
        <v>50</v>
      </c>
      <c r="AQ86" s="384">
        <f t="shared" si="99"/>
        <v>0.73368056165893836</v>
      </c>
      <c r="AR86" s="385">
        <f t="shared" si="99"/>
        <v>0.69443727799680011</v>
      </c>
      <c r="AS86" s="385">
        <f t="shared" si="99"/>
        <v>0.68860870571249999</v>
      </c>
      <c r="AT86" s="387">
        <f t="shared" si="99"/>
        <v>0.91256792216569682</v>
      </c>
      <c r="AU86" s="373"/>
      <c r="AV86" s="384">
        <f t="shared" si="100"/>
        <v>0.77747232563430002</v>
      </c>
      <c r="AW86" s="385">
        <f t="shared" si="100"/>
        <v>0.7437968600792999</v>
      </c>
      <c r="AX86" s="385">
        <f t="shared" si="100"/>
        <v>0.7387316053066969</v>
      </c>
      <c r="AY86" s="387">
        <f t="shared" si="100"/>
        <v>0.92957478940554239</v>
      </c>
      <c r="AZ86" s="373"/>
      <c r="BA86" s="384">
        <f t="shared" si="101"/>
        <v>0.75168940147776642</v>
      </c>
      <c r="BB86" s="385">
        <f t="shared" si="101"/>
        <v>0.7146694334125</v>
      </c>
      <c r="BC86" s="385">
        <f t="shared" si="101"/>
        <v>0.7090325050080768</v>
      </c>
      <c r="BD86" s="387">
        <f t="shared" si="101"/>
        <v>0.91923987587633527</v>
      </c>
      <c r="BE86" s="373"/>
      <c r="BF86" s="384">
        <f t="shared" si="102"/>
        <v>0.78087316462479994</v>
      </c>
      <c r="BG86" s="385">
        <f t="shared" si="102"/>
        <v>0.74767198529290246</v>
      </c>
      <c r="BH86" s="385">
        <f t="shared" si="102"/>
        <v>0.74259591230002564</v>
      </c>
      <c r="BI86" s="387">
        <f t="shared" si="102"/>
        <v>0.92942891731115918</v>
      </c>
      <c r="BK86" s="423">
        <f t="shared" si="90"/>
        <v>35.355339059327363</v>
      </c>
      <c r="BL86" s="419">
        <f t="shared" si="80"/>
        <v>28284.271247461904</v>
      </c>
      <c r="BM86" s="419">
        <f t="shared" si="81"/>
        <v>333333.33333333326</v>
      </c>
      <c r="BN86" s="423">
        <f t="shared" si="103"/>
        <v>0.63797111663143102</v>
      </c>
      <c r="BO86" s="419">
        <f t="shared" si="103"/>
        <v>0.58723850710399772</v>
      </c>
      <c r="BP86" s="419">
        <f t="shared" si="103"/>
        <v>0.57976500793297936</v>
      </c>
      <c r="BQ86" s="424">
        <f t="shared" si="103"/>
        <v>0.87788219392191313</v>
      </c>
      <c r="BR86" s="419"/>
      <c r="BS86" s="423">
        <f t="shared" si="104"/>
        <v>0.69541513795147547</v>
      </c>
      <c r="BT86" s="419">
        <f t="shared" si="104"/>
        <v>0.65116432936248425</v>
      </c>
      <c r="BU86" s="419">
        <f t="shared" si="104"/>
        <v>0.64455262597695773</v>
      </c>
      <c r="BV86" s="424">
        <f t="shared" si="104"/>
        <v>0.90139400372656098</v>
      </c>
      <c r="BW86" s="419"/>
      <c r="BX86" s="423">
        <f t="shared" si="105"/>
        <v>0.66148970279448627</v>
      </c>
      <c r="BY86" s="419">
        <f t="shared" si="105"/>
        <v>0.61330466480417223</v>
      </c>
      <c r="BZ86" s="419">
        <f t="shared" si="105"/>
        <v>0.60602305687186575</v>
      </c>
      <c r="CA86" s="424">
        <f t="shared" si="105"/>
        <v>0.88709200730228743</v>
      </c>
      <c r="CB86" s="419"/>
      <c r="CC86" s="423">
        <f t="shared" si="106"/>
        <v>0.69991209693537448</v>
      </c>
      <c r="CD86" s="419">
        <f t="shared" si="106"/>
        <v>0.65623041706380736</v>
      </c>
      <c r="CE86" s="419">
        <f t="shared" si="106"/>
        <v>0.64959567085828074</v>
      </c>
      <c r="CF86" s="424">
        <f t="shared" si="106"/>
        <v>0.90119183530720504</v>
      </c>
      <c r="CH86" s="449">
        <f t="shared" si="91"/>
        <v>36.473074156562177</v>
      </c>
      <c r="CI86" s="445">
        <f t="shared" si="92"/>
        <v>23006.056784132765</v>
      </c>
      <c r="CJ86" s="445">
        <f t="shared" si="93"/>
        <v>279700.53837925155</v>
      </c>
      <c r="CK86" s="451">
        <f t="shared" si="94"/>
        <v>694.1874331418677</v>
      </c>
      <c r="CL86" s="446">
        <f t="shared" si="107"/>
        <v>0.63662546245111906</v>
      </c>
      <c r="CM86" s="446">
        <f t="shared" si="107"/>
        <v>0.58319411675377286</v>
      </c>
      <c r="CN86" s="446">
        <f t="shared" si="107"/>
        <v>0.57525580606267845</v>
      </c>
      <c r="CO86" s="451">
        <f t="shared" si="107"/>
        <v>0.8803829323788831</v>
      </c>
      <c r="CP86" s="446"/>
      <c r="CQ86" s="449">
        <f t="shared" si="108"/>
        <v>0.696238598905349</v>
      </c>
      <c r="CR86" s="445">
        <f t="shared" si="108"/>
        <v>0.65039654526303547</v>
      </c>
      <c r="CS86" s="445">
        <f t="shared" si="108"/>
        <v>0.64350138870871343</v>
      </c>
      <c r="CT86" s="451">
        <f t="shared" si="108"/>
        <v>0.90361551057880318</v>
      </c>
      <c r="CU86" s="446"/>
      <c r="CV86" s="449">
        <f t="shared" si="109"/>
        <v>0.66114028275255876</v>
      </c>
      <c r="CW86" s="445">
        <f t="shared" si="109"/>
        <v>0.61074389114078864</v>
      </c>
      <c r="CX86" s="445">
        <f t="shared" si="109"/>
        <v>0.60306894562696034</v>
      </c>
      <c r="CY86" s="451">
        <f t="shared" si="109"/>
        <v>0.88949550111769804</v>
      </c>
      <c r="CZ86" s="446"/>
      <c r="DA86" s="449">
        <f t="shared" si="110"/>
        <v>0.70086853690259443</v>
      </c>
      <c r="DB86" s="445">
        <f t="shared" si="110"/>
        <v>0.65567157414611876</v>
      </c>
      <c r="DC86" s="445">
        <f t="shared" si="110"/>
        <v>0.6487617441313327</v>
      </c>
      <c r="DD86" s="451">
        <f t="shared" si="110"/>
        <v>0.90341617419224363</v>
      </c>
    </row>
    <row r="87" spans="1:108">
      <c r="A87" t="str">
        <f>'Picking Information'!E90</f>
        <v>sample name</v>
      </c>
      <c r="B87">
        <f>'Picking Information'!H90</f>
        <v>100</v>
      </c>
      <c r="C87">
        <f>'Picking Information'!I90</f>
        <v>100</v>
      </c>
      <c r="D87">
        <f>'Picking Information'!J90</f>
        <v>100</v>
      </c>
      <c r="E87">
        <f>'Picking Information'!K90</f>
        <v>100</v>
      </c>
      <c r="F87">
        <f t="shared" si="83"/>
        <v>100</v>
      </c>
      <c r="J87">
        <f>'Picking Information'!O90</f>
        <v>2</v>
      </c>
      <c r="M87" s="365">
        <f t="shared" si="84"/>
        <v>523598.77559829882</v>
      </c>
      <c r="N87" s="366">
        <v>1.6074999999999999</v>
      </c>
      <c r="O87" s="367">
        <f t="shared" si="85"/>
        <v>538.38664940431852</v>
      </c>
      <c r="P87" s="367">
        <f t="shared" si="86"/>
        <v>538.38664940431852</v>
      </c>
      <c r="Q87" s="367">
        <f t="shared" si="87"/>
        <v>538.38664940431852</v>
      </c>
      <c r="R87" s="367">
        <f t="shared" si="88"/>
        <v>31415.926535897896</v>
      </c>
      <c r="S87" s="367">
        <f t="shared" si="89"/>
        <v>50.000000000000057</v>
      </c>
      <c r="T87" s="352">
        <f t="shared" si="95"/>
        <v>0.72117764042050025</v>
      </c>
      <c r="U87" s="348">
        <f t="shared" si="95"/>
        <v>0.67818011600000039</v>
      </c>
      <c r="V87" s="348">
        <f t="shared" si="95"/>
        <v>0.67175757031250027</v>
      </c>
      <c r="W87" s="348">
        <f t="shared" si="95"/>
        <v>0.91115426392850019</v>
      </c>
      <c r="X87" s="372"/>
      <c r="Y87" s="348">
        <f t="shared" si="96"/>
        <v>0.76863001443750023</v>
      </c>
      <c r="Z87" s="348">
        <f t="shared" si="96"/>
        <v>0.73219036756250033</v>
      </c>
      <c r="AA87" s="348">
        <f t="shared" si="96"/>
        <v>0.7266800120535003</v>
      </c>
      <c r="AB87" s="350">
        <f t="shared" si="96"/>
        <v>0.92865392508800004</v>
      </c>
      <c r="AC87" s="372"/>
      <c r="AD87" s="348">
        <f t="shared" si="97"/>
        <v>0.74076135446800029</v>
      </c>
      <c r="AE87" s="348">
        <f t="shared" si="97"/>
        <v>0.70040188281250038</v>
      </c>
      <c r="AF87" s="348">
        <f t="shared" si="97"/>
        <v>0.6942220292160004</v>
      </c>
      <c r="AG87" s="350">
        <f t="shared" si="97"/>
        <v>0.9180318336615001</v>
      </c>
      <c r="AH87" s="372"/>
      <c r="AI87" s="348">
        <f t="shared" si="98"/>
        <v>0.77229078850000021</v>
      </c>
      <c r="AJ87" s="348">
        <f t="shared" si="98"/>
        <v>0.7364009082880002</v>
      </c>
      <c r="AK87" s="348">
        <f t="shared" si="98"/>
        <v>0.73088457057200018</v>
      </c>
      <c r="AL87" s="350">
        <f t="shared" si="98"/>
        <v>0.92850426566650013</v>
      </c>
      <c r="AN87" s="393">
        <f t="shared" si="77"/>
        <v>50</v>
      </c>
      <c r="AO87" s="509">
        <f t="shared" si="78"/>
        <v>785398.16339744825</v>
      </c>
      <c r="AP87" s="373">
        <f t="shared" si="79"/>
        <v>50</v>
      </c>
      <c r="AQ87" s="384">
        <f t="shared" si="99"/>
        <v>0.73368056165893836</v>
      </c>
      <c r="AR87" s="385">
        <f t="shared" si="99"/>
        <v>0.69443727799680011</v>
      </c>
      <c r="AS87" s="385">
        <f t="shared" si="99"/>
        <v>0.68860870571249999</v>
      </c>
      <c r="AT87" s="387">
        <f t="shared" si="99"/>
        <v>0.91256792216569682</v>
      </c>
      <c r="AU87" s="373"/>
      <c r="AV87" s="384">
        <f t="shared" si="100"/>
        <v>0.77747232563430002</v>
      </c>
      <c r="AW87" s="385">
        <f t="shared" si="100"/>
        <v>0.7437968600792999</v>
      </c>
      <c r="AX87" s="385">
        <f t="shared" si="100"/>
        <v>0.7387316053066969</v>
      </c>
      <c r="AY87" s="387">
        <f t="shared" si="100"/>
        <v>0.92957478940554239</v>
      </c>
      <c r="AZ87" s="373"/>
      <c r="BA87" s="384">
        <f t="shared" si="101"/>
        <v>0.75168940147776642</v>
      </c>
      <c r="BB87" s="385">
        <f t="shared" si="101"/>
        <v>0.7146694334125</v>
      </c>
      <c r="BC87" s="385">
        <f t="shared" si="101"/>
        <v>0.7090325050080768</v>
      </c>
      <c r="BD87" s="387">
        <f t="shared" si="101"/>
        <v>0.91923987587633527</v>
      </c>
      <c r="BE87" s="373"/>
      <c r="BF87" s="384">
        <f t="shared" si="102"/>
        <v>0.78087316462479994</v>
      </c>
      <c r="BG87" s="385">
        <f t="shared" si="102"/>
        <v>0.74767198529290246</v>
      </c>
      <c r="BH87" s="385">
        <f t="shared" si="102"/>
        <v>0.74259591230002564</v>
      </c>
      <c r="BI87" s="387">
        <f t="shared" si="102"/>
        <v>0.92942891731115918</v>
      </c>
      <c r="BK87" s="423">
        <f t="shared" si="90"/>
        <v>35.355339059327363</v>
      </c>
      <c r="BL87" s="419">
        <f t="shared" si="80"/>
        <v>28284.271247461904</v>
      </c>
      <c r="BM87" s="419">
        <f t="shared" si="81"/>
        <v>333333.33333333326</v>
      </c>
      <c r="BN87" s="423">
        <f t="shared" si="103"/>
        <v>0.63797111663143102</v>
      </c>
      <c r="BO87" s="419">
        <f t="shared" si="103"/>
        <v>0.58723850710399772</v>
      </c>
      <c r="BP87" s="419">
        <f t="shared" si="103"/>
        <v>0.57976500793297936</v>
      </c>
      <c r="BQ87" s="424">
        <f t="shared" si="103"/>
        <v>0.87788219392191313</v>
      </c>
      <c r="BR87" s="419"/>
      <c r="BS87" s="423">
        <f t="shared" si="104"/>
        <v>0.69541513795147547</v>
      </c>
      <c r="BT87" s="419">
        <f t="shared" si="104"/>
        <v>0.65116432936248425</v>
      </c>
      <c r="BU87" s="419">
        <f t="shared" si="104"/>
        <v>0.64455262597695773</v>
      </c>
      <c r="BV87" s="424">
        <f t="shared" si="104"/>
        <v>0.90139400372656098</v>
      </c>
      <c r="BW87" s="419"/>
      <c r="BX87" s="423">
        <f t="shared" si="105"/>
        <v>0.66148970279448627</v>
      </c>
      <c r="BY87" s="419">
        <f t="shared" si="105"/>
        <v>0.61330466480417223</v>
      </c>
      <c r="BZ87" s="419">
        <f t="shared" si="105"/>
        <v>0.60602305687186575</v>
      </c>
      <c r="CA87" s="424">
        <f t="shared" si="105"/>
        <v>0.88709200730228743</v>
      </c>
      <c r="CB87" s="419"/>
      <c r="CC87" s="423">
        <f t="shared" si="106"/>
        <v>0.69991209693537448</v>
      </c>
      <c r="CD87" s="419">
        <f t="shared" si="106"/>
        <v>0.65623041706380736</v>
      </c>
      <c r="CE87" s="419">
        <f t="shared" si="106"/>
        <v>0.64959567085828074</v>
      </c>
      <c r="CF87" s="424">
        <f t="shared" si="106"/>
        <v>0.90119183530720504</v>
      </c>
      <c r="CH87" s="449">
        <f t="shared" si="91"/>
        <v>36.473074156562177</v>
      </c>
      <c r="CI87" s="445">
        <f t="shared" si="92"/>
        <v>23006.056784132765</v>
      </c>
      <c r="CJ87" s="445">
        <f t="shared" si="93"/>
        <v>279700.53837925155</v>
      </c>
      <c r="CK87" s="451">
        <f t="shared" si="94"/>
        <v>694.1874331418677</v>
      </c>
      <c r="CL87" s="446">
        <f t="shared" si="107"/>
        <v>0.63662546245111906</v>
      </c>
      <c r="CM87" s="446">
        <f t="shared" si="107"/>
        <v>0.58319411675377286</v>
      </c>
      <c r="CN87" s="446">
        <f t="shared" si="107"/>
        <v>0.57525580606267845</v>
      </c>
      <c r="CO87" s="451">
        <f t="shared" si="107"/>
        <v>0.8803829323788831</v>
      </c>
      <c r="CP87" s="446"/>
      <c r="CQ87" s="449">
        <f t="shared" si="108"/>
        <v>0.696238598905349</v>
      </c>
      <c r="CR87" s="445">
        <f t="shared" si="108"/>
        <v>0.65039654526303547</v>
      </c>
      <c r="CS87" s="445">
        <f t="shared" si="108"/>
        <v>0.64350138870871343</v>
      </c>
      <c r="CT87" s="451">
        <f t="shared" si="108"/>
        <v>0.90361551057880318</v>
      </c>
      <c r="CU87" s="446"/>
      <c r="CV87" s="449">
        <f t="shared" si="109"/>
        <v>0.66114028275255876</v>
      </c>
      <c r="CW87" s="445">
        <f t="shared" si="109"/>
        <v>0.61074389114078864</v>
      </c>
      <c r="CX87" s="445">
        <f t="shared" si="109"/>
        <v>0.60306894562696034</v>
      </c>
      <c r="CY87" s="451">
        <f t="shared" si="109"/>
        <v>0.88949550111769804</v>
      </c>
      <c r="CZ87" s="446"/>
      <c r="DA87" s="449">
        <f t="shared" si="110"/>
        <v>0.70086853690259443</v>
      </c>
      <c r="DB87" s="445">
        <f t="shared" si="110"/>
        <v>0.65567157414611876</v>
      </c>
      <c r="DC87" s="445">
        <f t="shared" si="110"/>
        <v>0.6487617441313327</v>
      </c>
      <c r="DD87" s="451">
        <f t="shared" si="110"/>
        <v>0.90341617419224363</v>
      </c>
    </row>
    <row r="88" spans="1:108">
      <c r="A88" t="str">
        <f>'Picking Information'!E91</f>
        <v>sample name</v>
      </c>
      <c r="B88">
        <f>'Picking Information'!H91</f>
        <v>100</v>
      </c>
      <c r="C88">
        <f>'Picking Information'!I91</f>
        <v>100</v>
      </c>
      <c r="D88">
        <f>'Picking Information'!J91</f>
        <v>100</v>
      </c>
      <c r="E88">
        <f>'Picking Information'!K91</f>
        <v>100</v>
      </c>
      <c r="F88">
        <f t="shared" si="83"/>
        <v>100</v>
      </c>
      <c r="J88">
        <f>'Picking Information'!O91</f>
        <v>2</v>
      </c>
      <c r="M88" s="365">
        <f t="shared" si="84"/>
        <v>523598.77559829882</v>
      </c>
      <c r="N88" s="366">
        <v>1.6074999999999999</v>
      </c>
      <c r="O88" s="367">
        <f t="shared" si="85"/>
        <v>538.38664940431852</v>
      </c>
      <c r="P88" s="367">
        <f t="shared" si="86"/>
        <v>538.38664940431852</v>
      </c>
      <c r="Q88" s="367">
        <f t="shared" si="87"/>
        <v>538.38664940431852</v>
      </c>
      <c r="R88" s="367">
        <f t="shared" si="88"/>
        <v>31415.926535897896</v>
      </c>
      <c r="S88" s="367">
        <f t="shared" si="89"/>
        <v>50.000000000000057</v>
      </c>
      <c r="T88" s="352">
        <f t="shared" si="95"/>
        <v>0.72117764042050025</v>
      </c>
      <c r="U88" s="348">
        <f t="shared" si="95"/>
        <v>0.67818011600000039</v>
      </c>
      <c r="V88" s="348">
        <f t="shared" si="95"/>
        <v>0.67175757031250027</v>
      </c>
      <c r="W88" s="348">
        <f t="shared" si="95"/>
        <v>0.91115426392850019</v>
      </c>
      <c r="X88" s="372"/>
      <c r="Y88" s="348">
        <f t="shared" si="96"/>
        <v>0.76863001443750023</v>
      </c>
      <c r="Z88" s="348">
        <f t="shared" si="96"/>
        <v>0.73219036756250033</v>
      </c>
      <c r="AA88" s="348">
        <f t="shared" si="96"/>
        <v>0.7266800120535003</v>
      </c>
      <c r="AB88" s="350">
        <f t="shared" si="96"/>
        <v>0.92865392508800004</v>
      </c>
      <c r="AC88" s="372"/>
      <c r="AD88" s="348">
        <f t="shared" si="97"/>
        <v>0.74076135446800029</v>
      </c>
      <c r="AE88" s="348">
        <f t="shared" si="97"/>
        <v>0.70040188281250038</v>
      </c>
      <c r="AF88" s="348">
        <f t="shared" si="97"/>
        <v>0.6942220292160004</v>
      </c>
      <c r="AG88" s="350">
        <f t="shared" si="97"/>
        <v>0.9180318336615001</v>
      </c>
      <c r="AH88" s="372"/>
      <c r="AI88" s="348">
        <f t="shared" si="98"/>
        <v>0.77229078850000021</v>
      </c>
      <c r="AJ88" s="348">
        <f t="shared" si="98"/>
        <v>0.7364009082880002</v>
      </c>
      <c r="AK88" s="348">
        <f t="shared" si="98"/>
        <v>0.73088457057200018</v>
      </c>
      <c r="AL88" s="350">
        <f t="shared" si="98"/>
        <v>0.92850426566650013</v>
      </c>
      <c r="AN88" s="393">
        <f t="shared" si="77"/>
        <v>50</v>
      </c>
      <c r="AO88" s="509">
        <f t="shared" si="78"/>
        <v>785398.16339744825</v>
      </c>
      <c r="AP88" s="373">
        <f t="shared" si="79"/>
        <v>50</v>
      </c>
      <c r="AQ88" s="384">
        <f t="shared" si="99"/>
        <v>0.73368056165893836</v>
      </c>
      <c r="AR88" s="385">
        <f t="shared" si="99"/>
        <v>0.69443727799680011</v>
      </c>
      <c r="AS88" s="385">
        <f t="shared" si="99"/>
        <v>0.68860870571249999</v>
      </c>
      <c r="AT88" s="387">
        <f t="shared" si="99"/>
        <v>0.91256792216569682</v>
      </c>
      <c r="AU88" s="373"/>
      <c r="AV88" s="384">
        <f t="shared" si="100"/>
        <v>0.77747232563430002</v>
      </c>
      <c r="AW88" s="385">
        <f t="shared" si="100"/>
        <v>0.7437968600792999</v>
      </c>
      <c r="AX88" s="385">
        <f t="shared" si="100"/>
        <v>0.7387316053066969</v>
      </c>
      <c r="AY88" s="387">
        <f t="shared" si="100"/>
        <v>0.92957478940554239</v>
      </c>
      <c r="AZ88" s="373"/>
      <c r="BA88" s="384">
        <f t="shared" si="101"/>
        <v>0.75168940147776642</v>
      </c>
      <c r="BB88" s="385">
        <f t="shared" si="101"/>
        <v>0.7146694334125</v>
      </c>
      <c r="BC88" s="385">
        <f t="shared" si="101"/>
        <v>0.7090325050080768</v>
      </c>
      <c r="BD88" s="387">
        <f t="shared" si="101"/>
        <v>0.91923987587633527</v>
      </c>
      <c r="BE88" s="373"/>
      <c r="BF88" s="384">
        <f t="shared" si="102"/>
        <v>0.78087316462479994</v>
      </c>
      <c r="BG88" s="385">
        <f t="shared" si="102"/>
        <v>0.74767198529290246</v>
      </c>
      <c r="BH88" s="385">
        <f t="shared" si="102"/>
        <v>0.74259591230002564</v>
      </c>
      <c r="BI88" s="387">
        <f t="shared" si="102"/>
        <v>0.92942891731115918</v>
      </c>
      <c r="BK88" s="423">
        <f t="shared" si="90"/>
        <v>35.355339059327363</v>
      </c>
      <c r="BL88" s="419">
        <f t="shared" si="80"/>
        <v>28284.271247461904</v>
      </c>
      <c r="BM88" s="419">
        <f t="shared" si="81"/>
        <v>333333.33333333326</v>
      </c>
      <c r="BN88" s="423">
        <f t="shared" si="103"/>
        <v>0.63797111663143102</v>
      </c>
      <c r="BO88" s="419">
        <f t="shared" si="103"/>
        <v>0.58723850710399772</v>
      </c>
      <c r="BP88" s="419">
        <f t="shared" si="103"/>
        <v>0.57976500793297936</v>
      </c>
      <c r="BQ88" s="424">
        <f t="shared" si="103"/>
        <v>0.87788219392191313</v>
      </c>
      <c r="BR88" s="419"/>
      <c r="BS88" s="423">
        <f t="shared" si="104"/>
        <v>0.69541513795147547</v>
      </c>
      <c r="BT88" s="419">
        <f t="shared" si="104"/>
        <v>0.65116432936248425</v>
      </c>
      <c r="BU88" s="419">
        <f t="shared" si="104"/>
        <v>0.64455262597695773</v>
      </c>
      <c r="BV88" s="424">
        <f t="shared" si="104"/>
        <v>0.90139400372656098</v>
      </c>
      <c r="BW88" s="419"/>
      <c r="BX88" s="423">
        <f t="shared" si="105"/>
        <v>0.66148970279448627</v>
      </c>
      <c r="BY88" s="419">
        <f t="shared" si="105"/>
        <v>0.61330466480417223</v>
      </c>
      <c r="BZ88" s="419">
        <f t="shared" si="105"/>
        <v>0.60602305687186575</v>
      </c>
      <c r="CA88" s="424">
        <f t="shared" si="105"/>
        <v>0.88709200730228743</v>
      </c>
      <c r="CB88" s="419"/>
      <c r="CC88" s="423">
        <f t="shared" si="106"/>
        <v>0.69991209693537448</v>
      </c>
      <c r="CD88" s="419">
        <f t="shared" si="106"/>
        <v>0.65623041706380736</v>
      </c>
      <c r="CE88" s="419">
        <f t="shared" si="106"/>
        <v>0.64959567085828074</v>
      </c>
      <c r="CF88" s="424">
        <f t="shared" si="106"/>
        <v>0.90119183530720504</v>
      </c>
      <c r="CH88" s="449">
        <f t="shared" si="91"/>
        <v>36.473074156562177</v>
      </c>
      <c r="CI88" s="445">
        <f t="shared" si="92"/>
        <v>23006.056784132765</v>
      </c>
      <c r="CJ88" s="445">
        <f t="shared" si="93"/>
        <v>279700.53837925155</v>
      </c>
      <c r="CK88" s="451">
        <f t="shared" si="94"/>
        <v>694.1874331418677</v>
      </c>
      <c r="CL88" s="446">
        <f t="shared" si="107"/>
        <v>0.63662546245111906</v>
      </c>
      <c r="CM88" s="446">
        <f t="shared" si="107"/>
        <v>0.58319411675377286</v>
      </c>
      <c r="CN88" s="446">
        <f t="shared" si="107"/>
        <v>0.57525580606267845</v>
      </c>
      <c r="CO88" s="451">
        <f t="shared" si="107"/>
        <v>0.8803829323788831</v>
      </c>
      <c r="CP88" s="446"/>
      <c r="CQ88" s="449">
        <f t="shared" si="108"/>
        <v>0.696238598905349</v>
      </c>
      <c r="CR88" s="445">
        <f t="shared" si="108"/>
        <v>0.65039654526303547</v>
      </c>
      <c r="CS88" s="445">
        <f t="shared" si="108"/>
        <v>0.64350138870871343</v>
      </c>
      <c r="CT88" s="451">
        <f t="shared" si="108"/>
        <v>0.90361551057880318</v>
      </c>
      <c r="CU88" s="446"/>
      <c r="CV88" s="449">
        <f t="shared" si="109"/>
        <v>0.66114028275255876</v>
      </c>
      <c r="CW88" s="445">
        <f t="shared" si="109"/>
        <v>0.61074389114078864</v>
      </c>
      <c r="CX88" s="445">
        <f t="shared" si="109"/>
        <v>0.60306894562696034</v>
      </c>
      <c r="CY88" s="451">
        <f t="shared" si="109"/>
        <v>0.88949550111769804</v>
      </c>
      <c r="CZ88" s="446"/>
      <c r="DA88" s="449">
        <f t="shared" si="110"/>
        <v>0.70086853690259443</v>
      </c>
      <c r="DB88" s="445">
        <f t="shared" si="110"/>
        <v>0.65567157414611876</v>
      </c>
      <c r="DC88" s="445">
        <f t="shared" si="110"/>
        <v>0.6487617441313327</v>
      </c>
      <c r="DD88" s="451">
        <f t="shared" si="110"/>
        <v>0.90341617419224363</v>
      </c>
    </row>
    <row r="89" spans="1:108">
      <c r="A89" t="str">
        <f>'Picking Information'!E92</f>
        <v>sample name</v>
      </c>
      <c r="B89">
        <f>'Picking Information'!H92</f>
        <v>100</v>
      </c>
      <c r="C89">
        <f>'Picking Information'!I92</f>
        <v>100</v>
      </c>
      <c r="D89">
        <f>'Picking Information'!J92</f>
        <v>100</v>
      </c>
      <c r="E89">
        <f>'Picking Information'!K92</f>
        <v>100</v>
      </c>
      <c r="F89">
        <f t="shared" si="83"/>
        <v>100</v>
      </c>
      <c r="J89">
        <f>'Picking Information'!O92</f>
        <v>2</v>
      </c>
      <c r="M89" s="365">
        <f t="shared" si="84"/>
        <v>523598.77559829882</v>
      </c>
      <c r="N89" s="366">
        <v>1.6074999999999999</v>
      </c>
      <c r="O89" s="367">
        <f t="shared" si="85"/>
        <v>538.38664940431852</v>
      </c>
      <c r="P89" s="367">
        <f t="shared" si="86"/>
        <v>538.38664940431852</v>
      </c>
      <c r="Q89" s="367">
        <f t="shared" si="87"/>
        <v>538.38664940431852</v>
      </c>
      <c r="R89" s="367">
        <f t="shared" si="88"/>
        <v>31415.926535897896</v>
      </c>
      <c r="S89" s="367">
        <f t="shared" si="89"/>
        <v>50.000000000000057</v>
      </c>
      <c r="T89" s="352">
        <f t="shared" si="95"/>
        <v>0.72117764042050025</v>
      </c>
      <c r="U89" s="348">
        <f t="shared" si="95"/>
        <v>0.67818011600000039</v>
      </c>
      <c r="V89" s="348">
        <f t="shared" si="95"/>
        <v>0.67175757031250027</v>
      </c>
      <c r="W89" s="348">
        <f t="shared" si="95"/>
        <v>0.91115426392850019</v>
      </c>
      <c r="X89" s="372"/>
      <c r="Y89" s="348">
        <f t="shared" si="96"/>
        <v>0.76863001443750023</v>
      </c>
      <c r="Z89" s="348">
        <f t="shared" si="96"/>
        <v>0.73219036756250033</v>
      </c>
      <c r="AA89" s="348">
        <f t="shared" si="96"/>
        <v>0.7266800120535003</v>
      </c>
      <c r="AB89" s="350">
        <f t="shared" si="96"/>
        <v>0.92865392508800004</v>
      </c>
      <c r="AC89" s="372"/>
      <c r="AD89" s="348">
        <f t="shared" si="97"/>
        <v>0.74076135446800029</v>
      </c>
      <c r="AE89" s="348">
        <f t="shared" si="97"/>
        <v>0.70040188281250038</v>
      </c>
      <c r="AF89" s="348">
        <f t="shared" si="97"/>
        <v>0.6942220292160004</v>
      </c>
      <c r="AG89" s="350">
        <f t="shared" si="97"/>
        <v>0.9180318336615001</v>
      </c>
      <c r="AH89" s="372"/>
      <c r="AI89" s="348">
        <f t="shared" si="98"/>
        <v>0.77229078850000021</v>
      </c>
      <c r="AJ89" s="348">
        <f t="shared" si="98"/>
        <v>0.7364009082880002</v>
      </c>
      <c r="AK89" s="348">
        <f t="shared" si="98"/>
        <v>0.73088457057200018</v>
      </c>
      <c r="AL89" s="350">
        <f t="shared" si="98"/>
        <v>0.92850426566650013</v>
      </c>
      <c r="AN89" s="393">
        <f t="shared" si="77"/>
        <v>50</v>
      </c>
      <c r="AO89" s="509">
        <f t="shared" si="78"/>
        <v>785398.16339744825</v>
      </c>
      <c r="AP89" s="373">
        <f t="shared" si="79"/>
        <v>50</v>
      </c>
      <c r="AQ89" s="384">
        <f t="shared" si="99"/>
        <v>0.73368056165893836</v>
      </c>
      <c r="AR89" s="385">
        <f t="shared" si="99"/>
        <v>0.69443727799680011</v>
      </c>
      <c r="AS89" s="385">
        <f t="shared" si="99"/>
        <v>0.68860870571249999</v>
      </c>
      <c r="AT89" s="387">
        <f t="shared" si="99"/>
        <v>0.91256792216569682</v>
      </c>
      <c r="AU89" s="373"/>
      <c r="AV89" s="384">
        <f t="shared" si="100"/>
        <v>0.77747232563430002</v>
      </c>
      <c r="AW89" s="385">
        <f t="shared" si="100"/>
        <v>0.7437968600792999</v>
      </c>
      <c r="AX89" s="385">
        <f t="shared" si="100"/>
        <v>0.7387316053066969</v>
      </c>
      <c r="AY89" s="387">
        <f t="shared" si="100"/>
        <v>0.92957478940554239</v>
      </c>
      <c r="AZ89" s="373"/>
      <c r="BA89" s="384">
        <f t="shared" si="101"/>
        <v>0.75168940147776642</v>
      </c>
      <c r="BB89" s="385">
        <f t="shared" si="101"/>
        <v>0.7146694334125</v>
      </c>
      <c r="BC89" s="385">
        <f t="shared" si="101"/>
        <v>0.7090325050080768</v>
      </c>
      <c r="BD89" s="387">
        <f t="shared" si="101"/>
        <v>0.91923987587633527</v>
      </c>
      <c r="BE89" s="373"/>
      <c r="BF89" s="384">
        <f t="shared" si="102"/>
        <v>0.78087316462479994</v>
      </c>
      <c r="BG89" s="385">
        <f t="shared" si="102"/>
        <v>0.74767198529290246</v>
      </c>
      <c r="BH89" s="385">
        <f t="shared" si="102"/>
        <v>0.74259591230002564</v>
      </c>
      <c r="BI89" s="387">
        <f t="shared" si="102"/>
        <v>0.92942891731115918</v>
      </c>
      <c r="BK89" s="423">
        <f t="shared" si="90"/>
        <v>35.355339059327363</v>
      </c>
      <c r="BL89" s="419">
        <f t="shared" si="80"/>
        <v>28284.271247461904</v>
      </c>
      <c r="BM89" s="419">
        <f t="shared" si="81"/>
        <v>333333.33333333326</v>
      </c>
      <c r="BN89" s="423">
        <f t="shared" si="103"/>
        <v>0.63797111663143102</v>
      </c>
      <c r="BO89" s="419">
        <f t="shared" si="103"/>
        <v>0.58723850710399772</v>
      </c>
      <c r="BP89" s="419">
        <f t="shared" si="103"/>
        <v>0.57976500793297936</v>
      </c>
      <c r="BQ89" s="424">
        <f t="shared" si="103"/>
        <v>0.87788219392191313</v>
      </c>
      <c r="BR89" s="419"/>
      <c r="BS89" s="423">
        <f t="shared" si="104"/>
        <v>0.69541513795147547</v>
      </c>
      <c r="BT89" s="419">
        <f t="shared" si="104"/>
        <v>0.65116432936248425</v>
      </c>
      <c r="BU89" s="419">
        <f t="shared" si="104"/>
        <v>0.64455262597695773</v>
      </c>
      <c r="BV89" s="424">
        <f t="shared" si="104"/>
        <v>0.90139400372656098</v>
      </c>
      <c r="BW89" s="419"/>
      <c r="BX89" s="423">
        <f t="shared" si="105"/>
        <v>0.66148970279448627</v>
      </c>
      <c r="BY89" s="419">
        <f t="shared" si="105"/>
        <v>0.61330466480417223</v>
      </c>
      <c r="BZ89" s="419">
        <f t="shared" si="105"/>
        <v>0.60602305687186575</v>
      </c>
      <c r="CA89" s="424">
        <f t="shared" si="105"/>
        <v>0.88709200730228743</v>
      </c>
      <c r="CB89" s="419"/>
      <c r="CC89" s="423">
        <f t="shared" si="106"/>
        <v>0.69991209693537448</v>
      </c>
      <c r="CD89" s="419">
        <f t="shared" si="106"/>
        <v>0.65623041706380736</v>
      </c>
      <c r="CE89" s="419">
        <f t="shared" si="106"/>
        <v>0.64959567085828074</v>
      </c>
      <c r="CF89" s="424">
        <f t="shared" si="106"/>
        <v>0.90119183530720504</v>
      </c>
      <c r="CH89" s="449">
        <f t="shared" si="91"/>
        <v>36.473074156562177</v>
      </c>
      <c r="CI89" s="445">
        <f t="shared" si="92"/>
        <v>23006.056784132765</v>
      </c>
      <c r="CJ89" s="445">
        <f t="shared" si="93"/>
        <v>279700.53837925155</v>
      </c>
      <c r="CK89" s="451">
        <f t="shared" si="94"/>
        <v>694.1874331418677</v>
      </c>
      <c r="CL89" s="446">
        <f t="shared" si="107"/>
        <v>0.63662546245111906</v>
      </c>
      <c r="CM89" s="446">
        <f t="shared" si="107"/>
        <v>0.58319411675377286</v>
      </c>
      <c r="CN89" s="446">
        <f t="shared" si="107"/>
        <v>0.57525580606267845</v>
      </c>
      <c r="CO89" s="451">
        <f t="shared" si="107"/>
        <v>0.8803829323788831</v>
      </c>
      <c r="CP89" s="446"/>
      <c r="CQ89" s="449">
        <f t="shared" si="108"/>
        <v>0.696238598905349</v>
      </c>
      <c r="CR89" s="445">
        <f t="shared" si="108"/>
        <v>0.65039654526303547</v>
      </c>
      <c r="CS89" s="445">
        <f t="shared" si="108"/>
        <v>0.64350138870871343</v>
      </c>
      <c r="CT89" s="451">
        <f t="shared" si="108"/>
        <v>0.90361551057880318</v>
      </c>
      <c r="CU89" s="446"/>
      <c r="CV89" s="449">
        <f t="shared" si="109"/>
        <v>0.66114028275255876</v>
      </c>
      <c r="CW89" s="445">
        <f t="shared" si="109"/>
        <v>0.61074389114078864</v>
      </c>
      <c r="CX89" s="445">
        <f t="shared" si="109"/>
        <v>0.60306894562696034</v>
      </c>
      <c r="CY89" s="451">
        <f t="shared" si="109"/>
        <v>0.88949550111769804</v>
      </c>
      <c r="CZ89" s="446"/>
      <c r="DA89" s="449">
        <f t="shared" si="110"/>
        <v>0.70086853690259443</v>
      </c>
      <c r="DB89" s="445">
        <f t="shared" si="110"/>
        <v>0.65567157414611876</v>
      </c>
      <c r="DC89" s="445">
        <f t="shared" si="110"/>
        <v>0.6487617441313327</v>
      </c>
      <c r="DD89" s="451">
        <f t="shared" si="110"/>
        <v>0.90341617419224363</v>
      </c>
    </row>
    <row r="90" spans="1:108">
      <c r="A90" t="str">
        <f>'Picking Information'!E93</f>
        <v>sample name</v>
      </c>
      <c r="B90">
        <f>'Picking Information'!H93</f>
        <v>100</v>
      </c>
      <c r="C90">
        <f>'Picking Information'!I93</f>
        <v>100</v>
      </c>
      <c r="D90">
        <f>'Picking Information'!J93</f>
        <v>100</v>
      </c>
      <c r="E90">
        <f>'Picking Information'!K93</f>
        <v>100</v>
      </c>
      <c r="F90">
        <f t="shared" si="83"/>
        <v>100</v>
      </c>
      <c r="J90">
        <f>'Picking Information'!O93</f>
        <v>2</v>
      </c>
      <c r="M90" s="365">
        <f t="shared" si="84"/>
        <v>523598.77559829882</v>
      </c>
      <c r="N90" s="366">
        <v>1.6074999999999999</v>
      </c>
      <c r="O90" s="367">
        <f t="shared" si="85"/>
        <v>538.38664940431852</v>
      </c>
      <c r="P90" s="367">
        <f t="shared" si="86"/>
        <v>538.38664940431852</v>
      </c>
      <c r="Q90" s="367">
        <f t="shared" si="87"/>
        <v>538.38664940431852</v>
      </c>
      <c r="R90" s="367">
        <f t="shared" si="88"/>
        <v>31415.926535897896</v>
      </c>
      <c r="S90" s="367">
        <f t="shared" si="89"/>
        <v>50.000000000000057</v>
      </c>
      <c r="T90" s="352">
        <f t="shared" si="95"/>
        <v>0.72117764042050025</v>
      </c>
      <c r="U90" s="348">
        <f t="shared" si="95"/>
        <v>0.67818011600000039</v>
      </c>
      <c r="V90" s="348">
        <f t="shared" si="95"/>
        <v>0.67175757031250027</v>
      </c>
      <c r="W90" s="348">
        <f t="shared" si="95"/>
        <v>0.91115426392850019</v>
      </c>
      <c r="X90" s="372"/>
      <c r="Y90" s="348">
        <f t="shared" si="96"/>
        <v>0.76863001443750023</v>
      </c>
      <c r="Z90" s="348">
        <f t="shared" si="96"/>
        <v>0.73219036756250033</v>
      </c>
      <c r="AA90" s="348">
        <f t="shared" si="96"/>
        <v>0.7266800120535003</v>
      </c>
      <c r="AB90" s="350">
        <f t="shared" si="96"/>
        <v>0.92865392508800004</v>
      </c>
      <c r="AC90" s="372"/>
      <c r="AD90" s="348">
        <f t="shared" si="97"/>
        <v>0.74076135446800029</v>
      </c>
      <c r="AE90" s="348">
        <f t="shared" si="97"/>
        <v>0.70040188281250038</v>
      </c>
      <c r="AF90" s="348">
        <f t="shared" si="97"/>
        <v>0.6942220292160004</v>
      </c>
      <c r="AG90" s="350">
        <f t="shared" si="97"/>
        <v>0.9180318336615001</v>
      </c>
      <c r="AH90" s="372"/>
      <c r="AI90" s="348">
        <f t="shared" si="98"/>
        <v>0.77229078850000021</v>
      </c>
      <c r="AJ90" s="348">
        <f t="shared" si="98"/>
        <v>0.7364009082880002</v>
      </c>
      <c r="AK90" s="348">
        <f t="shared" si="98"/>
        <v>0.73088457057200018</v>
      </c>
      <c r="AL90" s="350">
        <f t="shared" si="98"/>
        <v>0.92850426566650013</v>
      </c>
      <c r="AN90" s="393">
        <f t="shared" si="77"/>
        <v>50</v>
      </c>
      <c r="AO90" s="509">
        <f t="shared" si="78"/>
        <v>785398.16339744825</v>
      </c>
      <c r="AP90" s="373">
        <f t="shared" si="79"/>
        <v>50</v>
      </c>
      <c r="AQ90" s="384">
        <f t="shared" si="99"/>
        <v>0.73368056165893836</v>
      </c>
      <c r="AR90" s="385">
        <f t="shared" si="99"/>
        <v>0.69443727799680011</v>
      </c>
      <c r="AS90" s="385">
        <f t="shared" si="99"/>
        <v>0.68860870571249999</v>
      </c>
      <c r="AT90" s="387">
        <f t="shared" si="99"/>
        <v>0.91256792216569682</v>
      </c>
      <c r="AU90" s="373"/>
      <c r="AV90" s="384">
        <f t="shared" si="100"/>
        <v>0.77747232563430002</v>
      </c>
      <c r="AW90" s="385">
        <f t="shared" si="100"/>
        <v>0.7437968600792999</v>
      </c>
      <c r="AX90" s="385">
        <f t="shared" si="100"/>
        <v>0.7387316053066969</v>
      </c>
      <c r="AY90" s="387">
        <f t="shared" si="100"/>
        <v>0.92957478940554239</v>
      </c>
      <c r="AZ90" s="373"/>
      <c r="BA90" s="384">
        <f t="shared" si="101"/>
        <v>0.75168940147776642</v>
      </c>
      <c r="BB90" s="385">
        <f t="shared" si="101"/>
        <v>0.7146694334125</v>
      </c>
      <c r="BC90" s="385">
        <f t="shared" si="101"/>
        <v>0.7090325050080768</v>
      </c>
      <c r="BD90" s="387">
        <f t="shared" si="101"/>
        <v>0.91923987587633527</v>
      </c>
      <c r="BE90" s="373"/>
      <c r="BF90" s="384">
        <f t="shared" si="102"/>
        <v>0.78087316462479994</v>
      </c>
      <c r="BG90" s="385">
        <f t="shared" si="102"/>
        <v>0.74767198529290246</v>
      </c>
      <c r="BH90" s="385">
        <f t="shared" si="102"/>
        <v>0.74259591230002564</v>
      </c>
      <c r="BI90" s="387">
        <f t="shared" si="102"/>
        <v>0.92942891731115918</v>
      </c>
      <c r="BK90" s="423">
        <f t="shared" si="90"/>
        <v>35.355339059327363</v>
      </c>
      <c r="BL90" s="419">
        <f t="shared" si="80"/>
        <v>28284.271247461904</v>
      </c>
      <c r="BM90" s="419">
        <f t="shared" si="81"/>
        <v>333333.33333333326</v>
      </c>
      <c r="BN90" s="423">
        <f t="shared" si="103"/>
        <v>0.63797111663143102</v>
      </c>
      <c r="BO90" s="419">
        <f t="shared" si="103"/>
        <v>0.58723850710399772</v>
      </c>
      <c r="BP90" s="419">
        <f t="shared" si="103"/>
        <v>0.57976500793297936</v>
      </c>
      <c r="BQ90" s="424">
        <f t="shared" si="103"/>
        <v>0.87788219392191313</v>
      </c>
      <c r="BR90" s="419"/>
      <c r="BS90" s="423">
        <f t="shared" si="104"/>
        <v>0.69541513795147547</v>
      </c>
      <c r="BT90" s="419">
        <f t="shared" si="104"/>
        <v>0.65116432936248425</v>
      </c>
      <c r="BU90" s="419">
        <f t="shared" si="104"/>
        <v>0.64455262597695773</v>
      </c>
      <c r="BV90" s="424">
        <f t="shared" si="104"/>
        <v>0.90139400372656098</v>
      </c>
      <c r="BW90" s="419"/>
      <c r="BX90" s="423">
        <f t="shared" si="105"/>
        <v>0.66148970279448627</v>
      </c>
      <c r="BY90" s="419">
        <f t="shared" si="105"/>
        <v>0.61330466480417223</v>
      </c>
      <c r="BZ90" s="419">
        <f t="shared" si="105"/>
        <v>0.60602305687186575</v>
      </c>
      <c r="CA90" s="424">
        <f t="shared" si="105"/>
        <v>0.88709200730228743</v>
      </c>
      <c r="CB90" s="419"/>
      <c r="CC90" s="423">
        <f t="shared" si="106"/>
        <v>0.69991209693537448</v>
      </c>
      <c r="CD90" s="419">
        <f t="shared" si="106"/>
        <v>0.65623041706380736</v>
      </c>
      <c r="CE90" s="419">
        <f t="shared" si="106"/>
        <v>0.64959567085828074</v>
      </c>
      <c r="CF90" s="424">
        <f t="shared" si="106"/>
        <v>0.90119183530720504</v>
      </c>
      <c r="CH90" s="449">
        <f t="shared" si="91"/>
        <v>36.473074156562177</v>
      </c>
      <c r="CI90" s="445">
        <f t="shared" si="92"/>
        <v>23006.056784132765</v>
      </c>
      <c r="CJ90" s="445">
        <f t="shared" si="93"/>
        <v>279700.53837925155</v>
      </c>
      <c r="CK90" s="451">
        <f t="shared" si="94"/>
        <v>694.1874331418677</v>
      </c>
      <c r="CL90" s="446">
        <f t="shared" si="107"/>
        <v>0.63662546245111906</v>
      </c>
      <c r="CM90" s="446">
        <f t="shared" si="107"/>
        <v>0.58319411675377286</v>
      </c>
      <c r="CN90" s="446">
        <f t="shared" si="107"/>
        <v>0.57525580606267845</v>
      </c>
      <c r="CO90" s="451">
        <f t="shared" si="107"/>
        <v>0.8803829323788831</v>
      </c>
      <c r="CP90" s="446"/>
      <c r="CQ90" s="449">
        <f t="shared" si="108"/>
        <v>0.696238598905349</v>
      </c>
      <c r="CR90" s="445">
        <f t="shared" si="108"/>
        <v>0.65039654526303547</v>
      </c>
      <c r="CS90" s="445">
        <f t="shared" si="108"/>
        <v>0.64350138870871343</v>
      </c>
      <c r="CT90" s="451">
        <f t="shared" si="108"/>
        <v>0.90361551057880318</v>
      </c>
      <c r="CU90" s="446"/>
      <c r="CV90" s="449">
        <f t="shared" si="109"/>
        <v>0.66114028275255876</v>
      </c>
      <c r="CW90" s="445">
        <f t="shared" si="109"/>
        <v>0.61074389114078864</v>
      </c>
      <c r="CX90" s="445">
        <f t="shared" si="109"/>
        <v>0.60306894562696034</v>
      </c>
      <c r="CY90" s="451">
        <f t="shared" si="109"/>
        <v>0.88949550111769804</v>
      </c>
      <c r="CZ90" s="446"/>
      <c r="DA90" s="449">
        <f t="shared" si="110"/>
        <v>0.70086853690259443</v>
      </c>
      <c r="DB90" s="445">
        <f t="shared" si="110"/>
        <v>0.65567157414611876</v>
      </c>
      <c r="DC90" s="445">
        <f t="shared" si="110"/>
        <v>0.6487617441313327</v>
      </c>
      <c r="DD90" s="451">
        <f t="shared" si="110"/>
        <v>0.90341617419224363</v>
      </c>
    </row>
    <row r="91" spans="1:108">
      <c r="A91" t="str">
        <f>'Picking Information'!E94</f>
        <v>sample name</v>
      </c>
      <c r="B91">
        <f>'Picking Information'!H94</f>
        <v>100</v>
      </c>
      <c r="C91">
        <f>'Picking Information'!I94</f>
        <v>100</v>
      </c>
      <c r="D91">
        <f>'Picking Information'!J94</f>
        <v>100</v>
      </c>
      <c r="E91">
        <f>'Picking Information'!K94</f>
        <v>100</v>
      </c>
      <c r="F91">
        <f t="shared" si="83"/>
        <v>100</v>
      </c>
      <c r="J91">
        <f>'Picking Information'!O94</f>
        <v>2</v>
      </c>
      <c r="M91" s="365">
        <f t="shared" si="84"/>
        <v>523598.77559829882</v>
      </c>
      <c r="N91" s="366">
        <v>1.6074999999999999</v>
      </c>
      <c r="O91" s="367">
        <f t="shared" si="85"/>
        <v>538.38664940431852</v>
      </c>
      <c r="P91" s="367">
        <f t="shared" si="86"/>
        <v>538.38664940431852</v>
      </c>
      <c r="Q91" s="367">
        <f t="shared" si="87"/>
        <v>538.38664940431852</v>
      </c>
      <c r="R91" s="367">
        <f t="shared" si="88"/>
        <v>31415.926535897896</v>
      </c>
      <c r="S91" s="367">
        <f t="shared" si="89"/>
        <v>50.000000000000057</v>
      </c>
      <c r="T91" s="352">
        <f t="shared" si="95"/>
        <v>0.72117764042050025</v>
      </c>
      <c r="U91" s="348">
        <f t="shared" si="95"/>
        <v>0.67818011600000039</v>
      </c>
      <c r="V91" s="348">
        <f t="shared" si="95"/>
        <v>0.67175757031250027</v>
      </c>
      <c r="W91" s="348">
        <f t="shared" si="95"/>
        <v>0.91115426392850019</v>
      </c>
      <c r="X91" s="372"/>
      <c r="Y91" s="348">
        <f t="shared" si="96"/>
        <v>0.76863001443750023</v>
      </c>
      <c r="Z91" s="348">
        <f t="shared" si="96"/>
        <v>0.73219036756250033</v>
      </c>
      <c r="AA91" s="348">
        <f t="shared" si="96"/>
        <v>0.7266800120535003</v>
      </c>
      <c r="AB91" s="350">
        <f t="shared" si="96"/>
        <v>0.92865392508800004</v>
      </c>
      <c r="AC91" s="372"/>
      <c r="AD91" s="348">
        <f t="shared" si="97"/>
        <v>0.74076135446800029</v>
      </c>
      <c r="AE91" s="348">
        <f t="shared" si="97"/>
        <v>0.70040188281250038</v>
      </c>
      <c r="AF91" s="348">
        <f t="shared" si="97"/>
        <v>0.6942220292160004</v>
      </c>
      <c r="AG91" s="350">
        <f t="shared" si="97"/>
        <v>0.9180318336615001</v>
      </c>
      <c r="AH91" s="372"/>
      <c r="AI91" s="348">
        <f t="shared" si="98"/>
        <v>0.77229078850000021</v>
      </c>
      <c r="AJ91" s="348">
        <f t="shared" si="98"/>
        <v>0.7364009082880002</v>
      </c>
      <c r="AK91" s="348">
        <f t="shared" si="98"/>
        <v>0.73088457057200018</v>
      </c>
      <c r="AL91" s="350">
        <f t="shared" si="98"/>
        <v>0.92850426566650013</v>
      </c>
      <c r="AN91" s="393">
        <f t="shared" si="77"/>
        <v>50</v>
      </c>
      <c r="AO91" s="509">
        <f t="shared" si="78"/>
        <v>785398.16339744825</v>
      </c>
      <c r="AP91" s="373">
        <f t="shared" si="79"/>
        <v>50</v>
      </c>
      <c r="AQ91" s="384">
        <f t="shared" si="99"/>
        <v>0.73368056165893836</v>
      </c>
      <c r="AR91" s="385">
        <f t="shared" si="99"/>
        <v>0.69443727799680011</v>
      </c>
      <c r="AS91" s="385">
        <f t="shared" si="99"/>
        <v>0.68860870571249999</v>
      </c>
      <c r="AT91" s="387">
        <f t="shared" si="99"/>
        <v>0.91256792216569682</v>
      </c>
      <c r="AU91" s="373"/>
      <c r="AV91" s="384">
        <f t="shared" si="100"/>
        <v>0.77747232563430002</v>
      </c>
      <c r="AW91" s="385">
        <f t="shared" si="100"/>
        <v>0.7437968600792999</v>
      </c>
      <c r="AX91" s="385">
        <f t="shared" si="100"/>
        <v>0.7387316053066969</v>
      </c>
      <c r="AY91" s="387">
        <f t="shared" si="100"/>
        <v>0.92957478940554239</v>
      </c>
      <c r="AZ91" s="373"/>
      <c r="BA91" s="384">
        <f t="shared" si="101"/>
        <v>0.75168940147776642</v>
      </c>
      <c r="BB91" s="385">
        <f t="shared" si="101"/>
        <v>0.7146694334125</v>
      </c>
      <c r="BC91" s="385">
        <f t="shared" si="101"/>
        <v>0.7090325050080768</v>
      </c>
      <c r="BD91" s="387">
        <f t="shared" si="101"/>
        <v>0.91923987587633527</v>
      </c>
      <c r="BE91" s="373"/>
      <c r="BF91" s="384">
        <f t="shared" si="102"/>
        <v>0.78087316462479994</v>
      </c>
      <c r="BG91" s="385">
        <f t="shared" si="102"/>
        <v>0.74767198529290246</v>
      </c>
      <c r="BH91" s="385">
        <f t="shared" si="102"/>
        <v>0.74259591230002564</v>
      </c>
      <c r="BI91" s="387">
        <f t="shared" si="102"/>
        <v>0.92942891731115918</v>
      </c>
      <c r="BK91" s="423">
        <f t="shared" si="90"/>
        <v>35.355339059327363</v>
      </c>
      <c r="BL91" s="419">
        <f t="shared" si="80"/>
        <v>28284.271247461904</v>
      </c>
      <c r="BM91" s="419">
        <f t="shared" si="81"/>
        <v>333333.33333333326</v>
      </c>
      <c r="BN91" s="423">
        <f t="shared" si="103"/>
        <v>0.63797111663143102</v>
      </c>
      <c r="BO91" s="419">
        <f t="shared" si="103"/>
        <v>0.58723850710399772</v>
      </c>
      <c r="BP91" s="419">
        <f t="shared" si="103"/>
        <v>0.57976500793297936</v>
      </c>
      <c r="BQ91" s="424">
        <f t="shared" si="103"/>
        <v>0.87788219392191313</v>
      </c>
      <c r="BR91" s="419"/>
      <c r="BS91" s="423">
        <f t="shared" si="104"/>
        <v>0.69541513795147547</v>
      </c>
      <c r="BT91" s="419">
        <f t="shared" si="104"/>
        <v>0.65116432936248425</v>
      </c>
      <c r="BU91" s="419">
        <f t="shared" si="104"/>
        <v>0.64455262597695773</v>
      </c>
      <c r="BV91" s="424">
        <f t="shared" si="104"/>
        <v>0.90139400372656098</v>
      </c>
      <c r="BW91" s="419"/>
      <c r="BX91" s="423">
        <f t="shared" si="105"/>
        <v>0.66148970279448627</v>
      </c>
      <c r="BY91" s="419">
        <f t="shared" si="105"/>
        <v>0.61330466480417223</v>
      </c>
      <c r="BZ91" s="419">
        <f t="shared" si="105"/>
        <v>0.60602305687186575</v>
      </c>
      <c r="CA91" s="424">
        <f t="shared" si="105"/>
        <v>0.88709200730228743</v>
      </c>
      <c r="CB91" s="419"/>
      <c r="CC91" s="423">
        <f t="shared" si="106"/>
        <v>0.69991209693537448</v>
      </c>
      <c r="CD91" s="419">
        <f t="shared" si="106"/>
        <v>0.65623041706380736</v>
      </c>
      <c r="CE91" s="419">
        <f t="shared" si="106"/>
        <v>0.64959567085828074</v>
      </c>
      <c r="CF91" s="424">
        <f t="shared" si="106"/>
        <v>0.90119183530720504</v>
      </c>
      <c r="CH91" s="449">
        <f t="shared" si="91"/>
        <v>36.473074156562177</v>
      </c>
      <c r="CI91" s="445">
        <f t="shared" si="92"/>
        <v>23006.056784132765</v>
      </c>
      <c r="CJ91" s="445">
        <f t="shared" si="93"/>
        <v>279700.53837925155</v>
      </c>
      <c r="CK91" s="451">
        <f t="shared" si="94"/>
        <v>694.1874331418677</v>
      </c>
      <c r="CL91" s="446">
        <f t="shared" si="107"/>
        <v>0.63662546245111906</v>
      </c>
      <c r="CM91" s="446">
        <f t="shared" si="107"/>
        <v>0.58319411675377286</v>
      </c>
      <c r="CN91" s="446">
        <f t="shared" si="107"/>
        <v>0.57525580606267845</v>
      </c>
      <c r="CO91" s="451">
        <f t="shared" si="107"/>
        <v>0.8803829323788831</v>
      </c>
      <c r="CP91" s="446"/>
      <c r="CQ91" s="449">
        <f t="shared" si="108"/>
        <v>0.696238598905349</v>
      </c>
      <c r="CR91" s="445">
        <f t="shared" si="108"/>
        <v>0.65039654526303547</v>
      </c>
      <c r="CS91" s="445">
        <f t="shared" si="108"/>
        <v>0.64350138870871343</v>
      </c>
      <c r="CT91" s="451">
        <f t="shared" si="108"/>
        <v>0.90361551057880318</v>
      </c>
      <c r="CU91" s="446"/>
      <c r="CV91" s="449">
        <f t="shared" si="109"/>
        <v>0.66114028275255876</v>
      </c>
      <c r="CW91" s="445">
        <f t="shared" si="109"/>
        <v>0.61074389114078864</v>
      </c>
      <c r="CX91" s="445">
        <f t="shared" si="109"/>
        <v>0.60306894562696034</v>
      </c>
      <c r="CY91" s="451">
        <f t="shared" si="109"/>
        <v>0.88949550111769804</v>
      </c>
      <c r="CZ91" s="446"/>
      <c r="DA91" s="449">
        <f t="shared" si="110"/>
        <v>0.70086853690259443</v>
      </c>
      <c r="DB91" s="445">
        <f t="shared" si="110"/>
        <v>0.65567157414611876</v>
      </c>
      <c r="DC91" s="445">
        <f t="shared" si="110"/>
        <v>0.6487617441313327</v>
      </c>
      <c r="DD91" s="451">
        <f t="shared" si="110"/>
        <v>0.90341617419224363</v>
      </c>
    </row>
    <row r="92" spans="1:108">
      <c r="A92" t="str">
        <f>'Picking Information'!E95</f>
        <v>sample name</v>
      </c>
      <c r="B92">
        <f>'Picking Information'!H95</f>
        <v>100</v>
      </c>
      <c r="C92">
        <f>'Picking Information'!I95</f>
        <v>100</v>
      </c>
      <c r="D92">
        <f>'Picking Information'!J95</f>
        <v>100</v>
      </c>
      <c r="E92">
        <f>'Picking Information'!K95</f>
        <v>100</v>
      </c>
      <c r="F92">
        <f t="shared" si="83"/>
        <v>100</v>
      </c>
      <c r="J92">
        <f>'Picking Information'!O95</f>
        <v>2</v>
      </c>
      <c r="M92" s="365">
        <f t="shared" si="84"/>
        <v>523598.77559829882</v>
      </c>
      <c r="N92" s="366">
        <v>1.6074999999999999</v>
      </c>
      <c r="O92" s="367">
        <f t="shared" si="85"/>
        <v>538.38664940431852</v>
      </c>
      <c r="P92" s="367">
        <f t="shared" si="86"/>
        <v>538.38664940431852</v>
      </c>
      <c r="Q92" s="367">
        <f t="shared" si="87"/>
        <v>538.38664940431852</v>
      </c>
      <c r="R92" s="367">
        <f t="shared" si="88"/>
        <v>31415.926535897896</v>
      </c>
      <c r="S92" s="367">
        <f t="shared" si="89"/>
        <v>50.000000000000057</v>
      </c>
      <c r="T92" s="352">
        <f t="shared" si="95"/>
        <v>0.72117764042050025</v>
      </c>
      <c r="U92" s="348">
        <f t="shared" si="95"/>
        <v>0.67818011600000039</v>
      </c>
      <c r="V92" s="348">
        <f t="shared" si="95"/>
        <v>0.67175757031250027</v>
      </c>
      <c r="W92" s="348">
        <f t="shared" si="95"/>
        <v>0.91115426392850019</v>
      </c>
      <c r="X92" s="372"/>
      <c r="Y92" s="348">
        <f t="shared" si="96"/>
        <v>0.76863001443750023</v>
      </c>
      <c r="Z92" s="348">
        <f t="shared" si="96"/>
        <v>0.73219036756250033</v>
      </c>
      <c r="AA92" s="348">
        <f t="shared" si="96"/>
        <v>0.7266800120535003</v>
      </c>
      <c r="AB92" s="350">
        <f t="shared" si="96"/>
        <v>0.92865392508800004</v>
      </c>
      <c r="AC92" s="372"/>
      <c r="AD92" s="348">
        <f t="shared" si="97"/>
        <v>0.74076135446800029</v>
      </c>
      <c r="AE92" s="348">
        <f t="shared" si="97"/>
        <v>0.70040188281250038</v>
      </c>
      <c r="AF92" s="348">
        <f t="shared" si="97"/>
        <v>0.6942220292160004</v>
      </c>
      <c r="AG92" s="350">
        <f t="shared" si="97"/>
        <v>0.9180318336615001</v>
      </c>
      <c r="AH92" s="372"/>
      <c r="AI92" s="348">
        <f t="shared" si="98"/>
        <v>0.77229078850000021</v>
      </c>
      <c r="AJ92" s="348">
        <f t="shared" si="98"/>
        <v>0.7364009082880002</v>
      </c>
      <c r="AK92" s="348">
        <f t="shared" si="98"/>
        <v>0.73088457057200018</v>
      </c>
      <c r="AL92" s="350">
        <f t="shared" si="98"/>
        <v>0.92850426566650013</v>
      </c>
      <c r="AN92" s="393">
        <f t="shared" si="77"/>
        <v>50</v>
      </c>
      <c r="AO92" s="509">
        <f t="shared" si="78"/>
        <v>785398.16339744825</v>
      </c>
      <c r="AP92" s="373">
        <f t="shared" si="79"/>
        <v>50</v>
      </c>
      <c r="AQ92" s="384">
        <f t="shared" si="99"/>
        <v>0.73368056165893836</v>
      </c>
      <c r="AR92" s="385">
        <f t="shared" si="99"/>
        <v>0.69443727799680011</v>
      </c>
      <c r="AS92" s="385">
        <f t="shared" si="99"/>
        <v>0.68860870571249999</v>
      </c>
      <c r="AT92" s="387">
        <f t="shared" si="99"/>
        <v>0.91256792216569682</v>
      </c>
      <c r="AU92" s="373"/>
      <c r="AV92" s="384">
        <f t="shared" si="100"/>
        <v>0.77747232563430002</v>
      </c>
      <c r="AW92" s="385">
        <f t="shared" si="100"/>
        <v>0.7437968600792999</v>
      </c>
      <c r="AX92" s="385">
        <f t="shared" si="100"/>
        <v>0.7387316053066969</v>
      </c>
      <c r="AY92" s="387">
        <f t="shared" si="100"/>
        <v>0.92957478940554239</v>
      </c>
      <c r="AZ92" s="373"/>
      <c r="BA92" s="384">
        <f t="shared" si="101"/>
        <v>0.75168940147776642</v>
      </c>
      <c r="BB92" s="385">
        <f t="shared" si="101"/>
        <v>0.7146694334125</v>
      </c>
      <c r="BC92" s="385">
        <f t="shared" si="101"/>
        <v>0.7090325050080768</v>
      </c>
      <c r="BD92" s="387">
        <f t="shared" si="101"/>
        <v>0.91923987587633527</v>
      </c>
      <c r="BE92" s="373"/>
      <c r="BF92" s="384">
        <f t="shared" si="102"/>
        <v>0.78087316462479994</v>
      </c>
      <c r="BG92" s="385">
        <f t="shared" si="102"/>
        <v>0.74767198529290246</v>
      </c>
      <c r="BH92" s="385">
        <f t="shared" si="102"/>
        <v>0.74259591230002564</v>
      </c>
      <c r="BI92" s="387">
        <f t="shared" si="102"/>
        <v>0.92942891731115918</v>
      </c>
      <c r="BK92" s="423">
        <f t="shared" si="90"/>
        <v>35.355339059327363</v>
      </c>
      <c r="BL92" s="419">
        <f t="shared" si="80"/>
        <v>28284.271247461904</v>
      </c>
      <c r="BM92" s="419">
        <f t="shared" si="81"/>
        <v>333333.33333333326</v>
      </c>
      <c r="BN92" s="423">
        <f t="shared" si="103"/>
        <v>0.63797111663143102</v>
      </c>
      <c r="BO92" s="419">
        <f t="shared" si="103"/>
        <v>0.58723850710399772</v>
      </c>
      <c r="BP92" s="419">
        <f t="shared" si="103"/>
        <v>0.57976500793297936</v>
      </c>
      <c r="BQ92" s="424">
        <f t="shared" si="103"/>
        <v>0.87788219392191313</v>
      </c>
      <c r="BR92" s="419"/>
      <c r="BS92" s="423">
        <f t="shared" si="104"/>
        <v>0.69541513795147547</v>
      </c>
      <c r="BT92" s="419">
        <f t="shared" si="104"/>
        <v>0.65116432936248425</v>
      </c>
      <c r="BU92" s="419">
        <f t="shared" si="104"/>
        <v>0.64455262597695773</v>
      </c>
      <c r="BV92" s="424">
        <f t="shared" si="104"/>
        <v>0.90139400372656098</v>
      </c>
      <c r="BW92" s="419"/>
      <c r="BX92" s="423">
        <f t="shared" si="105"/>
        <v>0.66148970279448627</v>
      </c>
      <c r="BY92" s="419">
        <f t="shared" si="105"/>
        <v>0.61330466480417223</v>
      </c>
      <c r="BZ92" s="419">
        <f t="shared" si="105"/>
        <v>0.60602305687186575</v>
      </c>
      <c r="CA92" s="424">
        <f t="shared" si="105"/>
        <v>0.88709200730228743</v>
      </c>
      <c r="CB92" s="419"/>
      <c r="CC92" s="423">
        <f t="shared" si="106"/>
        <v>0.69991209693537448</v>
      </c>
      <c r="CD92" s="419">
        <f t="shared" si="106"/>
        <v>0.65623041706380736</v>
      </c>
      <c r="CE92" s="419">
        <f t="shared" si="106"/>
        <v>0.64959567085828074</v>
      </c>
      <c r="CF92" s="424">
        <f t="shared" si="106"/>
        <v>0.90119183530720504</v>
      </c>
      <c r="CH92" s="449">
        <f t="shared" si="91"/>
        <v>36.473074156562177</v>
      </c>
      <c r="CI92" s="445">
        <f t="shared" si="92"/>
        <v>23006.056784132765</v>
      </c>
      <c r="CJ92" s="445">
        <f t="shared" si="93"/>
        <v>279700.53837925155</v>
      </c>
      <c r="CK92" s="451">
        <f t="shared" si="94"/>
        <v>694.1874331418677</v>
      </c>
      <c r="CL92" s="446">
        <f t="shared" si="107"/>
        <v>0.63662546245111906</v>
      </c>
      <c r="CM92" s="446">
        <f t="shared" si="107"/>
        <v>0.58319411675377286</v>
      </c>
      <c r="CN92" s="446">
        <f t="shared" si="107"/>
        <v>0.57525580606267845</v>
      </c>
      <c r="CO92" s="451">
        <f t="shared" si="107"/>
        <v>0.8803829323788831</v>
      </c>
      <c r="CP92" s="446"/>
      <c r="CQ92" s="449">
        <f t="shared" si="108"/>
        <v>0.696238598905349</v>
      </c>
      <c r="CR92" s="445">
        <f t="shared" si="108"/>
        <v>0.65039654526303547</v>
      </c>
      <c r="CS92" s="445">
        <f t="shared" si="108"/>
        <v>0.64350138870871343</v>
      </c>
      <c r="CT92" s="451">
        <f t="shared" si="108"/>
        <v>0.90361551057880318</v>
      </c>
      <c r="CU92" s="446"/>
      <c r="CV92" s="449">
        <f t="shared" si="109"/>
        <v>0.66114028275255876</v>
      </c>
      <c r="CW92" s="445">
        <f t="shared" si="109"/>
        <v>0.61074389114078864</v>
      </c>
      <c r="CX92" s="445">
        <f t="shared" si="109"/>
        <v>0.60306894562696034</v>
      </c>
      <c r="CY92" s="451">
        <f t="shared" si="109"/>
        <v>0.88949550111769804</v>
      </c>
      <c r="CZ92" s="446"/>
      <c r="DA92" s="449">
        <f t="shared" si="110"/>
        <v>0.70086853690259443</v>
      </c>
      <c r="DB92" s="445">
        <f t="shared" si="110"/>
        <v>0.65567157414611876</v>
      </c>
      <c r="DC92" s="445">
        <f t="shared" si="110"/>
        <v>0.6487617441313327</v>
      </c>
      <c r="DD92" s="451">
        <f t="shared" si="110"/>
        <v>0.90341617419224363</v>
      </c>
    </row>
    <row r="93" spans="1:108">
      <c r="A93" t="str">
        <f>'Picking Information'!E96</f>
        <v>sample name</v>
      </c>
      <c r="B93">
        <f>'Picking Information'!H96</f>
        <v>100</v>
      </c>
      <c r="C93">
        <f>'Picking Information'!I96</f>
        <v>100</v>
      </c>
      <c r="D93">
        <f>'Picking Information'!J96</f>
        <v>100</v>
      </c>
      <c r="E93">
        <f>'Picking Information'!K96</f>
        <v>100</v>
      </c>
      <c r="F93">
        <f t="shared" si="83"/>
        <v>100</v>
      </c>
      <c r="J93">
        <f>'Picking Information'!O96</f>
        <v>2</v>
      </c>
      <c r="M93" s="365">
        <f t="shared" si="84"/>
        <v>523598.77559829882</v>
      </c>
      <c r="N93" s="366">
        <v>1.6074999999999999</v>
      </c>
      <c r="O93" s="367">
        <f t="shared" si="85"/>
        <v>538.38664940431852</v>
      </c>
      <c r="P93" s="367">
        <f t="shared" si="86"/>
        <v>538.38664940431852</v>
      </c>
      <c r="Q93" s="367">
        <f t="shared" si="87"/>
        <v>538.38664940431852</v>
      </c>
      <c r="R93" s="367">
        <f t="shared" si="88"/>
        <v>31415.926535897896</v>
      </c>
      <c r="S93" s="367">
        <f t="shared" si="89"/>
        <v>50.000000000000057</v>
      </c>
      <c r="T93" s="352">
        <f t="shared" si="95"/>
        <v>0.72117764042050025</v>
      </c>
      <c r="U93" s="348">
        <f t="shared" si="95"/>
        <v>0.67818011600000039</v>
      </c>
      <c r="V93" s="348">
        <f t="shared" si="95"/>
        <v>0.67175757031250027</v>
      </c>
      <c r="W93" s="348">
        <f t="shared" si="95"/>
        <v>0.91115426392850019</v>
      </c>
      <c r="X93" s="372"/>
      <c r="Y93" s="348">
        <f t="shared" si="96"/>
        <v>0.76863001443750023</v>
      </c>
      <c r="Z93" s="348">
        <f t="shared" si="96"/>
        <v>0.73219036756250033</v>
      </c>
      <c r="AA93" s="348">
        <f t="shared" si="96"/>
        <v>0.7266800120535003</v>
      </c>
      <c r="AB93" s="350">
        <f t="shared" si="96"/>
        <v>0.92865392508800004</v>
      </c>
      <c r="AC93" s="372"/>
      <c r="AD93" s="348">
        <f t="shared" si="97"/>
        <v>0.74076135446800029</v>
      </c>
      <c r="AE93" s="348">
        <f t="shared" si="97"/>
        <v>0.70040188281250038</v>
      </c>
      <c r="AF93" s="348">
        <f t="shared" si="97"/>
        <v>0.6942220292160004</v>
      </c>
      <c r="AG93" s="350">
        <f t="shared" si="97"/>
        <v>0.9180318336615001</v>
      </c>
      <c r="AH93" s="372"/>
      <c r="AI93" s="348">
        <f t="shared" si="98"/>
        <v>0.77229078850000021</v>
      </c>
      <c r="AJ93" s="348">
        <f t="shared" si="98"/>
        <v>0.7364009082880002</v>
      </c>
      <c r="AK93" s="348">
        <f t="shared" si="98"/>
        <v>0.73088457057200018</v>
      </c>
      <c r="AL93" s="350">
        <f t="shared" si="98"/>
        <v>0.92850426566650013</v>
      </c>
      <c r="AN93" s="393">
        <f t="shared" si="77"/>
        <v>50</v>
      </c>
      <c r="AO93" s="509">
        <f t="shared" si="78"/>
        <v>785398.16339744825</v>
      </c>
      <c r="AP93" s="373">
        <f t="shared" si="79"/>
        <v>50</v>
      </c>
      <c r="AQ93" s="384">
        <f t="shared" si="99"/>
        <v>0.73368056165893836</v>
      </c>
      <c r="AR93" s="385">
        <f t="shared" si="99"/>
        <v>0.69443727799680011</v>
      </c>
      <c r="AS93" s="385">
        <f t="shared" si="99"/>
        <v>0.68860870571249999</v>
      </c>
      <c r="AT93" s="387">
        <f t="shared" si="99"/>
        <v>0.91256792216569682</v>
      </c>
      <c r="AU93" s="373"/>
      <c r="AV93" s="384">
        <f t="shared" si="100"/>
        <v>0.77747232563430002</v>
      </c>
      <c r="AW93" s="385">
        <f t="shared" si="100"/>
        <v>0.7437968600792999</v>
      </c>
      <c r="AX93" s="385">
        <f t="shared" si="100"/>
        <v>0.7387316053066969</v>
      </c>
      <c r="AY93" s="387">
        <f t="shared" si="100"/>
        <v>0.92957478940554239</v>
      </c>
      <c r="AZ93" s="373"/>
      <c r="BA93" s="384">
        <f t="shared" si="101"/>
        <v>0.75168940147776642</v>
      </c>
      <c r="BB93" s="385">
        <f t="shared" si="101"/>
        <v>0.7146694334125</v>
      </c>
      <c r="BC93" s="385">
        <f t="shared" si="101"/>
        <v>0.7090325050080768</v>
      </c>
      <c r="BD93" s="387">
        <f t="shared" si="101"/>
        <v>0.91923987587633527</v>
      </c>
      <c r="BE93" s="373"/>
      <c r="BF93" s="384">
        <f t="shared" si="102"/>
        <v>0.78087316462479994</v>
      </c>
      <c r="BG93" s="385">
        <f t="shared" si="102"/>
        <v>0.74767198529290246</v>
      </c>
      <c r="BH93" s="385">
        <f t="shared" si="102"/>
        <v>0.74259591230002564</v>
      </c>
      <c r="BI93" s="387">
        <f t="shared" si="102"/>
        <v>0.92942891731115918</v>
      </c>
      <c r="BK93" s="423">
        <f t="shared" si="90"/>
        <v>35.355339059327363</v>
      </c>
      <c r="BL93" s="419">
        <f t="shared" si="80"/>
        <v>28284.271247461904</v>
      </c>
      <c r="BM93" s="419">
        <f t="shared" si="81"/>
        <v>333333.33333333326</v>
      </c>
      <c r="BN93" s="423">
        <f t="shared" si="103"/>
        <v>0.63797111663143102</v>
      </c>
      <c r="BO93" s="419">
        <f t="shared" si="103"/>
        <v>0.58723850710399772</v>
      </c>
      <c r="BP93" s="419">
        <f t="shared" si="103"/>
        <v>0.57976500793297936</v>
      </c>
      <c r="BQ93" s="424">
        <f t="shared" si="103"/>
        <v>0.87788219392191313</v>
      </c>
      <c r="BR93" s="419"/>
      <c r="BS93" s="423">
        <f t="shared" si="104"/>
        <v>0.69541513795147547</v>
      </c>
      <c r="BT93" s="419">
        <f t="shared" si="104"/>
        <v>0.65116432936248425</v>
      </c>
      <c r="BU93" s="419">
        <f t="shared" si="104"/>
        <v>0.64455262597695773</v>
      </c>
      <c r="BV93" s="424">
        <f t="shared" si="104"/>
        <v>0.90139400372656098</v>
      </c>
      <c r="BW93" s="419"/>
      <c r="BX93" s="423">
        <f t="shared" si="105"/>
        <v>0.66148970279448627</v>
      </c>
      <c r="BY93" s="419">
        <f t="shared" si="105"/>
        <v>0.61330466480417223</v>
      </c>
      <c r="BZ93" s="419">
        <f t="shared" si="105"/>
        <v>0.60602305687186575</v>
      </c>
      <c r="CA93" s="424">
        <f t="shared" si="105"/>
        <v>0.88709200730228743</v>
      </c>
      <c r="CB93" s="419"/>
      <c r="CC93" s="423">
        <f t="shared" si="106"/>
        <v>0.69991209693537448</v>
      </c>
      <c r="CD93" s="419">
        <f t="shared" si="106"/>
        <v>0.65623041706380736</v>
      </c>
      <c r="CE93" s="419">
        <f t="shared" si="106"/>
        <v>0.64959567085828074</v>
      </c>
      <c r="CF93" s="424">
        <f t="shared" si="106"/>
        <v>0.90119183530720504</v>
      </c>
      <c r="CH93" s="449">
        <f t="shared" si="91"/>
        <v>36.473074156562177</v>
      </c>
      <c r="CI93" s="445">
        <f t="shared" si="92"/>
        <v>23006.056784132765</v>
      </c>
      <c r="CJ93" s="445">
        <f t="shared" si="93"/>
        <v>279700.53837925155</v>
      </c>
      <c r="CK93" s="451">
        <f t="shared" si="94"/>
        <v>694.1874331418677</v>
      </c>
      <c r="CL93" s="446">
        <f t="shared" si="107"/>
        <v>0.63662546245111906</v>
      </c>
      <c r="CM93" s="446">
        <f t="shared" si="107"/>
        <v>0.58319411675377286</v>
      </c>
      <c r="CN93" s="446">
        <f t="shared" si="107"/>
        <v>0.57525580606267845</v>
      </c>
      <c r="CO93" s="451">
        <f t="shared" si="107"/>
        <v>0.8803829323788831</v>
      </c>
      <c r="CP93" s="446"/>
      <c r="CQ93" s="449">
        <f t="shared" si="108"/>
        <v>0.696238598905349</v>
      </c>
      <c r="CR93" s="445">
        <f t="shared" si="108"/>
        <v>0.65039654526303547</v>
      </c>
      <c r="CS93" s="445">
        <f t="shared" si="108"/>
        <v>0.64350138870871343</v>
      </c>
      <c r="CT93" s="451">
        <f t="shared" si="108"/>
        <v>0.90361551057880318</v>
      </c>
      <c r="CU93" s="446"/>
      <c r="CV93" s="449">
        <f t="shared" si="109"/>
        <v>0.66114028275255876</v>
      </c>
      <c r="CW93" s="445">
        <f t="shared" si="109"/>
        <v>0.61074389114078864</v>
      </c>
      <c r="CX93" s="445">
        <f t="shared" si="109"/>
        <v>0.60306894562696034</v>
      </c>
      <c r="CY93" s="451">
        <f t="shared" si="109"/>
        <v>0.88949550111769804</v>
      </c>
      <c r="CZ93" s="446"/>
      <c r="DA93" s="449">
        <f t="shared" si="110"/>
        <v>0.70086853690259443</v>
      </c>
      <c r="DB93" s="445">
        <f t="shared" si="110"/>
        <v>0.65567157414611876</v>
      </c>
      <c r="DC93" s="445">
        <f t="shared" si="110"/>
        <v>0.6487617441313327</v>
      </c>
      <c r="DD93" s="451">
        <f t="shared" si="110"/>
        <v>0.90341617419224363</v>
      </c>
    </row>
    <row r="94" spans="1:108">
      <c r="A94" t="str">
        <f>'Picking Information'!E97</f>
        <v>sample name</v>
      </c>
      <c r="B94">
        <f>'Picking Information'!H97</f>
        <v>100</v>
      </c>
      <c r="C94">
        <f>'Picking Information'!I97</f>
        <v>100</v>
      </c>
      <c r="D94">
        <f>'Picking Information'!J97</f>
        <v>100</v>
      </c>
      <c r="E94">
        <f>'Picking Information'!K97</f>
        <v>100</v>
      </c>
      <c r="F94">
        <f t="shared" si="83"/>
        <v>100</v>
      </c>
      <c r="J94">
        <f>'Picking Information'!O97</f>
        <v>2</v>
      </c>
      <c r="M94" s="365">
        <f t="shared" si="84"/>
        <v>523598.77559829882</v>
      </c>
      <c r="N94" s="366">
        <v>1.6074999999999999</v>
      </c>
      <c r="O94" s="367">
        <f t="shared" si="85"/>
        <v>538.38664940431852</v>
      </c>
      <c r="P94" s="367">
        <f t="shared" si="86"/>
        <v>538.38664940431852</v>
      </c>
      <c r="Q94" s="367">
        <f t="shared" si="87"/>
        <v>538.38664940431852</v>
      </c>
      <c r="R94" s="367">
        <f t="shared" si="88"/>
        <v>31415.926535897896</v>
      </c>
      <c r="S94" s="367">
        <f t="shared" si="89"/>
        <v>50.000000000000057</v>
      </c>
      <c r="T94" s="352">
        <f t="shared" si="95"/>
        <v>0.72117764042050025</v>
      </c>
      <c r="U94" s="348">
        <f t="shared" si="95"/>
        <v>0.67818011600000039</v>
      </c>
      <c r="V94" s="348">
        <f t="shared" si="95"/>
        <v>0.67175757031250027</v>
      </c>
      <c r="W94" s="348">
        <f t="shared" si="95"/>
        <v>0.91115426392850019</v>
      </c>
      <c r="X94" s="372"/>
      <c r="Y94" s="348">
        <f t="shared" si="96"/>
        <v>0.76863001443750023</v>
      </c>
      <c r="Z94" s="348">
        <f t="shared" si="96"/>
        <v>0.73219036756250033</v>
      </c>
      <c r="AA94" s="348">
        <f t="shared" si="96"/>
        <v>0.7266800120535003</v>
      </c>
      <c r="AB94" s="350">
        <f t="shared" si="96"/>
        <v>0.92865392508800004</v>
      </c>
      <c r="AC94" s="372"/>
      <c r="AD94" s="348">
        <f t="shared" si="97"/>
        <v>0.74076135446800029</v>
      </c>
      <c r="AE94" s="348">
        <f t="shared" si="97"/>
        <v>0.70040188281250038</v>
      </c>
      <c r="AF94" s="348">
        <f t="shared" si="97"/>
        <v>0.6942220292160004</v>
      </c>
      <c r="AG94" s="350">
        <f t="shared" si="97"/>
        <v>0.9180318336615001</v>
      </c>
      <c r="AH94" s="372"/>
      <c r="AI94" s="348">
        <f t="shared" si="98"/>
        <v>0.77229078850000021</v>
      </c>
      <c r="AJ94" s="348">
        <f t="shared" si="98"/>
        <v>0.7364009082880002</v>
      </c>
      <c r="AK94" s="348">
        <f t="shared" si="98"/>
        <v>0.73088457057200018</v>
      </c>
      <c r="AL94" s="350">
        <f t="shared" si="98"/>
        <v>0.92850426566650013</v>
      </c>
      <c r="AN94" s="393">
        <f t="shared" si="77"/>
        <v>50</v>
      </c>
      <c r="AO94" s="509">
        <f t="shared" si="78"/>
        <v>785398.16339744825</v>
      </c>
      <c r="AP94" s="373">
        <f t="shared" si="79"/>
        <v>50</v>
      </c>
      <c r="AQ94" s="384">
        <f t="shared" si="99"/>
        <v>0.73368056165893836</v>
      </c>
      <c r="AR94" s="385">
        <f t="shared" si="99"/>
        <v>0.69443727799680011</v>
      </c>
      <c r="AS94" s="385">
        <f t="shared" si="99"/>
        <v>0.68860870571249999</v>
      </c>
      <c r="AT94" s="387">
        <f t="shared" si="99"/>
        <v>0.91256792216569682</v>
      </c>
      <c r="AU94" s="373"/>
      <c r="AV94" s="384">
        <f t="shared" si="100"/>
        <v>0.77747232563430002</v>
      </c>
      <c r="AW94" s="385">
        <f t="shared" si="100"/>
        <v>0.7437968600792999</v>
      </c>
      <c r="AX94" s="385">
        <f t="shared" si="100"/>
        <v>0.7387316053066969</v>
      </c>
      <c r="AY94" s="387">
        <f t="shared" si="100"/>
        <v>0.92957478940554239</v>
      </c>
      <c r="AZ94" s="373"/>
      <c r="BA94" s="384">
        <f t="shared" si="101"/>
        <v>0.75168940147776642</v>
      </c>
      <c r="BB94" s="385">
        <f t="shared" si="101"/>
        <v>0.7146694334125</v>
      </c>
      <c r="BC94" s="385">
        <f t="shared" si="101"/>
        <v>0.7090325050080768</v>
      </c>
      <c r="BD94" s="387">
        <f t="shared" si="101"/>
        <v>0.91923987587633527</v>
      </c>
      <c r="BE94" s="373"/>
      <c r="BF94" s="384">
        <f t="shared" si="102"/>
        <v>0.78087316462479994</v>
      </c>
      <c r="BG94" s="385">
        <f t="shared" si="102"/>
        <v>0.74767198529290246</v>
      </c>
      <c r="BH94" s="385">
        <f t="shared" si="102"/>
        <v>0.74259591230002564</v>
      </c>
      <c r="BI94" s="387">
        <f t="shared" si="102"/>
        <v>0.92942891731115918</v>
      </c>
      <c r="BK94" s="423">
        <f t="shared" si="90"/>
        <v>35.355339059327363</v>
      </c>
      <c r="BL94" s="419">
        <f t="shared" si="80"/>
        <v>28284.271247461904</v>
      </c>
      <c r="BM94" s="419">
        <f t="shared" si="81"/>
        <v>333333.33333333326</v>
      </c>
      <c r="BN94" s="423">
        <f t="shared" si="103"/>
        <v>0.63797111663143102</v>
      </c>
      <c r="BO94" s="419">
        <f t="shared" si="103"/>
        <v>0.58723850710399772</v>
      </c>
      <c r="BP94" s="419">
        <f t="shared" si="103"/>
        <v>0.57976500793297936</v>
      </c>
      <c r="BQ94" s="424">
        <f t="shared" si="103"/>
        <v>0.87788219392191313</v>
      </c>
      <c r="BR94" s="419"/>
      <c r="BS94" s="423">
        <f t="shared" si="104"/>
        <v>0.69541513795147547</v>
      </c>
      <c r="BT94" s="419">
        <f t="shared" si="104"/>
        <v>0.65116432936248425</v>
      </c>
      <c r="BU94" s="419">
        <f t="shared" si="104"/>
        <v>0.64455262597695773</v>
      </c>
      <c r="BV94" s="424">
        <f t="shared" si="104"/>
        <v>0.90139400372656098</v>
      </c>
      <c r="BW94" s="419"/>
      <c r="BX94" s="423">
        <f t="shared" si="105"/>
        <v>0.66148970279448627</v>
      </c>
      <c r="BY94" s="419">
        <f t="shared" si="105"/>
        <v>0.61330466480417223</v>
      </c>
      <c r="BZ94" s="419">
        <f t="shared" si="105"/>
        <v>0.60602305687186575</v>
      </c>
      <c r="CA94" s="424">
        <f t="shared" si="105"/>
        <v>0.88709200730228743</v>
      </c>
      <c r="CB94" s="419"/>
      <c r="CC94" s="423">
        <f t="shared" si="106"/>
        <v>0.69991209693537448</v>
      </c>
      <c r="CD94" s="419">
        <f t="shared" si="106"/>
        <v>0.65623041706380736</v>
      </c>
      <c r="CE94" s="419">
        <f t="shared" si="106"/>
        <v>0.64959567085828074</v>
      </c>
      <c r="CF94" s="424">
        <f t="shared" si="106"/>
        <v>0.90119183530720504</v>
      </c>
      <c r="CH94" s="449">
        <f t="shared" si="91"/>
        <v>36.473074156562177</v>
      </c>
      <c r="CI94" s="445">
        <f t="shared" si="92"/>
        <v>23006.056784132765</v>
      </c>
      <c r="CJ94" s="445">
        <f t="shared" si="93"/>
        <v>279700.53837925155</v>
      </c>
      <c r="CK94" s="451">
        <f t="shared" si="94"/>
        <v>694.1874331418677</v>
      </c>
      <c r="CL94" s="446">
        <f t="shared" si="107"/>
        <v>0.63662546245111906</v>
      </c>
      <c r="CM94" s="446">
        <f t="shared" si="107"/>
        <v>0.58319411675377286</v>
      </c>
      <c r="CN94" s="446">
        <f t="shared" si="107"/>
        <v>0.57525580606267845</v>
      </c>
      <c r="CO94" s="451">
        <f t="shared" si="107"/>
        <v>0.8803829323788831</v>
      </c>
      <c r="CP94" s="446"/>
      <c r="CQ94" s="449">
        <f t="shared" si="108"/>
        <v>0.696238598905349</v>
      </c>
      <c r="CR94" s="445">
        <f t="shared" si="108"/>
        <v>0.65039654526303547</v>
      </c>
      <c r="CS94" s="445">
        <f t="shared" si="108"/>
        <v>0.64350138870871343</v>
      </c>
      <c r="CT94" s="451">
        <f t="shared" si="108"/>
        <v>0.90361551057880318</v>
      </c>
      <c r="CU94" s="446"/>
      <c r="CV94" s="449">
        <f t="shared" si="109"/>
        <v>0.66114028275255876</v>
      </c>
      <c r="CW94" s="445">
        <f t="shared" si="109"/>
        <v>0.61074389114078864</v>
      </c>
      <c r="CX94" s="445">
        <f t="shared" si="109"/>
        <v>0.60306894562696034</v>
      </c>
      <c r="CY94" s="451">
        <f t="shared" si="109"/>
        <v>0.88949550111769804</v>
      </c>
      <c r="CZ94" s="446"/>
      <c r="DA94" s="449">
        <f t="shared" si="110"/>
        <v>0.70086853690259443</v>
      </c>
      <c r="DB94" s="445">
        <f t="shared" si="110"/>
        <v>0.65567157414611876</v>
      </c>
      <c r="DC94" s="445">
        <f t="shared" si="110"/>
        <v>0.6487617441313327</v>
      </c>
      <c r="DD94" s="451">
        <f t="shared" si="110"/>
        <v>0.90341617419224363</v>
      </c>
    </row>
    <row r="95" spans="1:108">
      <c r="A95" t="str">
        <f>'Picking Information'!E98</f>
        <v>sample name</v>
      </c>
      <c r="B95">
        <f>'Picking Information'!H98</f>
        <v>100</v>
      </c>
      <c r="C95">
        <f>'Picking Information'!I98</f>
        <v>100</v>
      </c>
      <c r="D95">
        <f>'Picking Information'!J98</f>
        <v>100</v>
      </c>
      <c r="E95">
        <f>'Picking Information'!K98</f>
        <v>100</v>
      </c>
      <c r="F95">
        <f t="shared" si="83"/>
        <v>100</v>
      </c>
      <c r="J95">
        <f>'Picking Information'!O98</f>
        <v>2</v>
      </c>
      <c r="M95" s="365">
        <f t="shared" si="84"/>
        <v>523598.77559829882</v>
      </c>
      <c r="N95" s="366">
        <v>1.6074999999999999</v>
      </c>
      <c r="O95" s="367">
        <f t="shared" si="85"/>
        <v>538.38664940431852</v>
      </c>
      <c r="P95" s="367">
        <f t="shared" si="86"/>
        <v>538.38664940431852</v>
      </c>
      <c r="Q95" s="367">
        <f t="shared" si="87"/>
        <v>538.38664940431852</v>
      </c>
      <c r="R95" s="367">
        <f t="shared" si="88"/>
        <v>31415.926535897896</v>
      </c>
      <c r="S95" s="367">
        <f t="shared" si="89"/>
        <v>50.000000000000057</v>
      </c>
      <c r="T95" s="352">
        <f t="shared" si="95"/>
        <v>0.72117764042050025</v>
      </c>
      <c r="U95" s="348">
        <f t="shared" si="95"/>
        <v>0.67818011600000039</v>
      </c>
      <c r="V95" s="348">
        <f t="shared" si="95"/>
        <v>0.67175757031250027</v>
      </c>
      <c r="W95" s="348">
        <f t="shared" si="95"/>
        <v>0.91115426392850019</v>
      </c>
      <c r="X95" s="372"/>
      <c r="Y95" s="348">
        <f t="shared" si="96"/>
        <v>0.76863001443750023</v>
      </c>
      <c r="Z95" s="348">
        <f t="shared" si="96"/>
        <v>0.73219036756250033</v>
      </c>
      <c r="AA95" s="348">
        <f t="shared" si="96"/>
        <v>0.7266800120535003</v>
      </c>
      <c r="AB95" s="350">
        <f t="shared" si="96"/>
        <v>0.92865392508800004</v>
      </c>
      <c r="AC95" s="372"/>
      <c r="AD95" s="348">
        <f t="shared" si="97"/>
        <v>0.74076135446800029</v>
      </c>
      <c r="AE95" s="348">
        <f t="shared" si="97"/>
        <v>0.70040188281250038</v>
      </c>
      <c r="AF95" s="348">
        <f t="shared" si="97"/>
        <v>0.6942220292160004</v>
      </c>
      <c r="AG95" s="350">
        <f t="shared" si="97"/>
        <v>0.9180318336615001</v>
      </c>
      <c r="AH95" s="372"/>
      <c r="AI95" s="348">
        <f t="shared" si="98"/>
        <v>0.77229078850000021</v>
      </c>
      <c r="AJ95" s="348">
        <f t="shared" si="98"/>
        <v>0.7364009082880002</v>
      </c>
      <c r="AK95" s="348">
        <f t="shared" si="98"/>
        <v>0.73088457057200018</v>
      </c>
      <c r="AL95" s="350">
        <f t="shared" si="98"/>
        <v>0.92850426566650013</v>
      </c>
      <c r="AN95" s="393">
        <f t="shared" si="77"/>
        <v>50</v>
      </c>
      <c r="AO95" s="509">
        <f t="shared" si="78"/>
        <v>785398.16339744825</v>
      </c>
      <c r="AP95" s="373">
        <f t="shared" si="79"/>
        <v>50</v>
      </c>
      <c r="AQ95" s="384">
        <f t="shared" si="99"/>
        <v>0.73368056165893836</v>
      </c>
      <c r="AR95" s="385">
        <f t="shared" si="99"/>
        <v>0.69443727799680011</v>
      </c>
      <c r="AS95" s="385">
        <f t="shared" si="99"/>
        <v>0.68860870571249999</v>
      </c>
      <c r="AT95" s="387">
        <f t="shared" si="99"/>
        <v>0.91256792216569682</v>
      </c>
      <c r="AU95" s="373"/>
      <c r="AV95" s="384">
        <f t="shared" si="100"/>
        <v>0.77747232563430002</v>
      </c>
      <c r="AW95" s="385">
        <f t="shared" si="100"/>
        <v>0.7437968600792999</v>
      </c>
      <c r="AX95" s="385">
        <f t="shared" si="100"/>
        <v>0.7387316053066969</v>
      </c>
      <c r="AY95" s="387">
        <f t="shared" si="100"/>
        <v>0.92957478940554239</v>
      </c>
      <c r="AZ95" s="373"/>
      <c r="BA95" s="384">
        <f t="shared" si="101"/>
        <v>0.75168940147776642</v>
      </c>
      <c r="BB95" s="385">
        <f t="shared" si="101"/>
        <v>0.7146694334125</v>
      </c>
      <c r="BC95" s="385">
        <f t="shared" si="101"/>
        <v>0.7090325050080768</v>
      </c>
      <c r="BD95" s="387">
        <f t="shared" si="101"/>
        <v>0.91923987587633527</v>
      </c>
      <c r="BE95" s="373"/>
      <c r="BF95" s="384">
        <f t="shared" si="102"/>
        <v>0.78087316462479994</v>
      </c>
      <c r="BG95" s="385">
        <f t="shared" si="102"/>
        <v>0.74767198529290246</v>
      </c>
      <c r="BH95" s="385">
        <f t="shared" si="102"/>
        <v>0.74259591230002564</v>
      </c>
      <c r="BI95" s="387">
        <f t="shared" si="102"/>
        <v>0.92942891731115918</v>
      </c>
      <c r="BK95" s="423">
        <f t="shared" si="90"/>
        <v>35.355339059327363</v>
      </c>
      <c r="BL95" s="419">
        <f t="shared" si="80"/>
        <v>28284.271247461904</v>
      </c>
      <c r="BM95" s="419">
        <f t="shared" si="81"/>
        <v>333333.33333333326</v>
      </c>
      <c r="BN95" s="423">
        <f t="shared" si="103"/>
        <v>0.63797111663143102</v>
      </c>
      <c r="BO95" s="419">
        <f t="shared" si="103"/>
        <v>0.58723850710399772</v>
      </c>
      <c r="BP95" s="419">
        <f t="shared" si="103"/>
        <v>0.57976500793297936</v>
      </c>
      <c r="BQ95" s="424">
        <f t="shared" si="103"/>
        <v>0.87788219392191313</v>
      </c>
      <c r="BR95" s="419"/>
      <c r="BS95" s="423">
        <f t="shared" si="104"/>
        <v>0.69541513795147547</v>
      </c>
      <c r="BT95" s="419">
        <f t="shared" si="104"/>
        <v>0.65116432936248425</v>
      </c>
      <c r="BU95" s="419">
        <f t="shared" si="104"/>
        <v>0.64455262597695773</v>
      </c>
      <c r="BV95" s="424">
        <f t="shared" si="104"/>
        <v>0.90139400372656098</v>
      </c>
      <c r="BW95" s="419"/>
      <c r="BX95" s="423">
        <f t="shared" si="105"/>
        <v>0.66148970279448627</v>
      </c>
      <c r="BY95" s="419">
        <f t="shared" si="105"/>
        <v>0.61330466480417223</v>
      </c>
      <c r="BZ95" s="419">
        <f t="shared" si="105"/>
        <v>0.60602305687186575</v>
      </c>
      <c r="CA95" s="424">
        <f t="shared" si="105"/>
        <v>0.88709200730228743</v>
      </c>
      <c r="CB95" s="419"/>
      <c r="CC95" s="423">
        <f t="shared" si="106"/>
        <v>0.69991209693537448</v>
      </c>
      <c r="CD95" s="419">
        <f t="shared" si="106"/>
        <v>0.65623041706380736</v>
      </c>
      <c r="CE95" s="419">
        <f t="shared" si="106"/>
        <v>0.64959567085828074</v>
      </c>
      <c r="CF95" s="424">
        <f t="shared" si="106"/>
        <v>0.90119183530720504</v>
      </c>
      <c r="CH95" s="449">
        <f t="shared" si="91"/>
        <v>36.473074156562177</v>
      </c>
      <c r="CI95" s="445">
        <f t="shared" si="92"/>
        <v>23006.056784132765</v>
      </c>
      <c r="CJ95" s="445">
        <f t="shared" si="93"/>
        <v>279700.53837925155</v>
      </c>
      <c r="CK95" s="451">
        <f t="shared" si="94"/>
        <v>694.1874331418677</v>
      </c>
      <c r="CL95" s="446">
        <f t="shared" si="107"/>
        <v>0.63662546245111906</v>
      </c>
      <c r="CM95" s="446">
        <f t="shared" si="107"/>
        <v>0.58319411675377286</v>
      </c>
      <c r="CN95" s="446">
        <f t="shared" si="107"/>
        <v>0.57525580606267845</v>
      </c>
      <c r="CO95" s="451">
        <f t="shared" si="107"/>
        <v>0.8803829323788831</v>
      </c>
      <c r="CP95" s="446"/>
      <c r="CQ95" s="449">
        <f t="shared" si="108"/>
        <v>0.696238598905349</v>
      </c>
      <c r="CR95" s="445">
        <f t="shared" si="108"/>
        <v>0.65039654526303547</v>
      </c>
      <c r="CS95" s="445">
        <f t="shared" si="108"/>
        <v>0.64350138870871343</v>
      </c>
      <c r="CT95" s="451">
        <f t="shared" si="108"/>
        <v>0.90361551057880318</v>
      </c>
      <c r="CU95" s="446"/>
      <c r="CV95" s="449">
        <f t="shared" si="109"/>
        <v>0.66114028275255876</v>
      </c>
      <c r="CW95" s="445">
        <f t="shared" si="109"/>
        <v>0.61074389114078864</v>
      </c>
      <c r="CX95" s="445">
        <f t="shared" si="109"/>
        <v>0.60306894562696034</v>
      </c>
      <c r="CY95" s="451">
        <f t="shared" si="109"/>
        <v>0.88949550111769804</v>
      </c>
      <c r="CZ95" s="446"/>
      <c r="DA95" s="449">
        <f t="shared" si="110"/>
        <v>0.70086853690259443</v>
      </c>
      <c r="DB95" s="445">
        <f t="shared" si="110"/>
        <v>0.65567157414611876</v>
      </c>
      <c r="DC95" s="445">
        <f t="shared" si="110"/>
        <v>0.6487617441313327</v>
      </c>
      <c r="DD95" s="451">
        <f t="shared" si="110"/>
        <v>0.90341617419224363</v>
      </c>
    </row>
    <row r="96" spans="1:108">
      <c r="A96" t="str">
        <f>'Picking Information'!E99</f>
        <v>sample name</v>
      </c>
      <c r="B96">
        <f>'Picking Information'!H99</f>
        <v>100</v>
      </c>
      <c r="C96">
        <f>'Picking Information'!I99</f>
        <v>100</v>
      </c>
      <c r="D96">
        <f>'Picking Information'!J99</f>
        <v>100</v>
      </c>
      <c r="E96">
        <f>'Picking Information'!K99</f>
        <v>100</v>
      </c>
      <c r="F96">
        <f t="shared" si="83"/>
        <v>100</v>
      </c>
      <c r="J96">
        <f>'Picking Information'!O99</f>
        <v>2</v>
      </c>
      <c r="M96" s="365">
        <f t="shared" si="84"/>
        <v>523598.77559829882</v>
      </c>
      <c r="N96" s="366">
        <v>1.6074999999999999</v>
      </c>
      <c r="O96" s="367">
        <f t="shared" si="85"/>
        <v>538.38664940431852</v>
      </c>
      <c r="P96" s="367">
        <f t="shared" si="86"/>
        <v>538.38664940431852</v>
      </c>
      <c r="Q96" s="367">
        <f t="shared" si="87"/>
        <v>538.38664940431852</v>
      </c>
      <c r="R96" s="367">
        <f t="shared" si="88"/>
        <v>31415.926535897896</v>
      </c>
      <c r="S96" s="367">
        <f t="shared" si="89"/>
        <v>50.000000000000057</v>
      </c>
      <c r="T96" s="352">
        <f t="shared" si="95"/>
        <v>0.72117764042050025</v>
      </c>
      <c r="U96" s="348">
        <f t="shared" si="95"/>
        <v>0.67818011600000039</v>
      </c>
      <c r="V96" s="348">
        <f t="shared" si="95"/>
        <v>0.67175757031250027</v>
      </c>
      <c r="W96" s="348">
        <f t="shared" si="95"/>
        <v>0.91115426392850019</v>
      </c>
      <c r="X96" s="372"/>
      <c r="Y96" s="348">
        <f t="shared" si="96"/>
        <v>0.76863001443750023</v>
      </c>
      <c r="Z96" s="348">
        <f t="shared" si="96"/>
        <v>0.73219036756250033</v>
      </c>
      <c r="AA96" s="348">
        <f t="shared" si="96"/>
        <v>0.7266800120535003</v>
      </c>
      <c r="AB96" s="350">
        <f t="shared" si="96"/>
        <v>0.92865392508800004</v>
      </c>
      <c r="AC96" s="372"/>
      <c r="AD96" s="348">
        <f t="shared" si="97"/>
        <v>0.74076135446800029</v>
      </c>
      <c r="AE96" s="348">
        <f t="shared" si="97"/>
        <v>0.70040188281250038</v>
      </c>
      <c r="AF96" s="348">
        <f t="shared" si="97"/>
        <v>0.6942220292160004</v>
      </c>
      <c r="AG96" s="350">
        <f t="shared" si="97"/>
        <v>0.9180318336615001</v>
      </c>
      <c r="AH96" s="372"/>
      <c r="AI96" s="348">
        <f t="shared" si="98"/>
        <v>0.77229078850000021</v>
      </c>
      <c r="AJ96" s="348">
        <f t="shared" si="98"/>
        <v>0.7364009082880002</v>
      </c>
      <c r="AK96" s="348">
        <f t="shared" si="98"/>
        <v>0.73088457057200018</v>
      </c>
      <c r="AL96" s="350">
        <f t="shared" si="98"/>
        <v>0.92850426566650013</v>
      </c>
      <c r="AN96" s="393">
        <f t="shared" si="77"/>
        <v>50</v>
      </c>
      <c r="AO96" s="509">
        <f t="shared" si="78"/>
        <v>785398.16339744825</v>
      </c>
      <c r="AP96" s="373">
        <f t="shared" si="79"/>
        <v>50</v>
      </c>
      <c r="AQ96" s="384">
        <f t="shared" si="99"/>
        <v>0.73368056165893836</v>
      </c>
      <c r="AR96" s="385">
        <f t="shared" si="99"/>
        <v>0.69443727799680011</v>
      </c>
      <c r="AS96" s="385">
        <f t="shared" si="99"/>
        <v>0.68860870571249999</v>
      </c>
      <c r="AT96" s="387">
        <f t="shared" si="99"/>
        <v>0.91256792216569682</v>
      </c>
      <c r="AU96" s="373"/>
      <c r="AV96" s="384">
        <f t="shared" si="100"/>
        <v>0.77747232563430002</v>
      </c>
      <c r="AW96" s="385">
        <f t="shared" si="100"/>
        <v>0.7437968600792999</v>
      </c>
      <c r="AX96" s="385">
        <f t="shared" si="100"/>
        <v>0.7387316053066969</v>
      </c>
      <c r="AY96" s="387">
        <f t="shared" si="100"/>
        <v>0.92957478940554239</v>
      </c>
      <c r="AZ96" s="373"/>
      <c r="BA96" s="384">
        <f t="shared" si="101"/>
        <v>0.75168940147776642</v>
      </c>
      <c r="BB96" s="385">
        <f t="shared" si="101"/>
        <v>0.7146694334125</v>
      </c>
      <c r="BC96" s="385">
        <f t="shared" si="101"/>
        <v>0.7090325050080768</v>
      </c>
      <c r="BD96" s="387">
        <f t="shared" si="101"/>
        <v>0.91923987587633527</v>
      </c>
      <c r="BE96" s="373"/>
      <c r="BF96" s="384">
        <f t="shared" si="102"/>
        <v>0.78087316462479994</v>
      </c>
      <c r="BG96" s="385">
        <f t="shared" si="102"/>
        <v>0.74767198529290246</v>
      </c>
      <c r="BH96" s="385">
        <f t="shared" si="102"/>
        <v>0.74259591230002564</v>
      </c>
      <c r="BI96" s="387">
        <f t="shared" si="102"/>
        <v>0.92942891731115918</v>
      </c>
      <c r="BK96" s="423">
        <f t="shared" si="90"/>
        <v>35.355339059327363</v>
      </c>
      <c r="BL96" s="419">
        <f t="shared" si="80"/>
        <v>28284.271247461904</v>
      </c>
      <c r="BM96" s="419">
        <f t="shared" si="81"/>
        <v>333333.33333333326</v>
      </c>
      <c r="BN96" s="423">
        <f t="shared" si="103"/>
        <v>0.63797111663143102</v>
      </c>
      <c r="BO96" s="419">
        <f t="shared" si="103"/>
        <v>0.58723850710399772</v>
      </c>
      <c r="BP96" s="419">
        <f t="shared" si="103"/>
        <v>0.57976500793297936</v>
      </c>
      <c r="BQ96" s="424">
        <f t="shared" si="103"/>
        <v>0.87788219392191313</v>
      </c>
      <c r="BR96" s="419"/>
      <c r="BS96" s="423">
        <f t="shared" si="104"/>
        <v>0.69541513795147547</v>
      </c>
      <c r="BT96" s="419">
        <f t="shared" si="104"/>
        <v>0.65116432936248425</v>
      </c>
      <c r="BU96" s="419">
        <f t="shared" si="104"/>
        <v>0.64455262597695773</v>
      </c>
      <c r="BV96" s="424">
        <f t="shared" si="104"/>
        <v>0.90139400372656098</v>
      </c>
      <c r="BW96" s="419"/>
      <c r="BX96" s="423">
        <f t="shared" si="105"/>
        <v>0.66148970279448627</v>
      </c>
      <c r="BY96" s="419">
        <f t="shared" si="105"/>
        <v>0.61330466480417223</v>
      </c>
      <c r="BZ96" s="419">
        <f t="shared" si="105"/>
        <v>0.60602305687186575</v>
      </c>
      <c r="CA96" s="424">
        <f t="shared" si="105"/>
        <v>0.88709200730228743</v>
      </c>
      <c r="CB96" s="419"/>
      <c r="CC96" s="423">
        <f t="shared" si="106"/>
        <v>0.69991209693537448</v>
      </c>
      <c r="CD96" s="419">
        <f t="shared" si="106"/>
        <v>0.65623041706380736</v>
      </c>
      <c r="CE96" s="419">
        <f t="shared" si="106"/>
        <v>0.64959567085828074</v>
      </c>
      <c r="CF96" s="424">
        <f t="shared" si="106"/>
        <v>0.90119183530720504</v>
      </c>
      <c r="CH96" s="449">
        <f t="shared" si="91"/>
        <v>36.473074156562177</v>
      </c>
      <c r="CI96" s="445">
        <f t="shared" si="92"/>
        <v>23006.056784132765</v>
      </c>
      <c r="CJ96" s="445">
        <f t="shared" si="93"/>
        <v>279700.53837925155</v>
      </c>
      <c r="CK96" s="451">
        <f t="shared" si="94"/>
        <v>694.1874331418677</v>
      </c>
      <c r="CL96" s="446">
        <f t="shared" si="107"/>
        <v>0.63662546245111906</v>
      </c>
      <c r="CM96" s="446">
        <f t="shared" si="107"/>
        <v>0.58319411675377286</v>
      </c>
      <c r="CN96" s="446">
        <f t="shared" si="107"/>
        <v>0.57525580606267845</v>
      </c>
      <c r="CO96" s="451">
        <f t="shared" si="107"/>
        <v>0.8803829323788831</v>
      </c>
      <c r="CP96" s="446"/>
      <c r="CQ96" s="449">
        <f t="shared" si="108"/>
        <v>0.696238598905349</v>
      </c>
      <c r="CR96" s="445">
        <f t="shared" si="108"/>
        <v>0.65039654526303547</v>
      </c>
      <c r="CS96" s="445">
        <f t="shared" si="108"/>
        <v>0.64350138870871343</v>
      </c>
      <c r="CT96" s="451">
        <f t="shared" si="108"/>
        <v>0.90361551057880318</v>
      </c>
      <c r="CU96" s="446"/>
      <c r="CV96" s="449">
        <f t="shared" si="109"/>
        <v>0.66114028275255876</v>
      </c>
      <c r="CW96" s="445">
        <f t="shared" si="109"/>
        <v>0.61074389114078864</v>
      </c>
      <c r="CX96" s="445">
        <f t="shared" si="109"/>
        <v>0.60306894562696034</v>
      </c>
      <c r="CY96" s="451">
        <f t="shared" si="109"/>
        <v>0.88949550111769804</v>
      </c>
      <c r="CZ96" s="446"/>
      <c r="DA96" s="449">
        <f t="shared" si="110"/>
        <v>0.70086853690259443</v>
      </c>
      <c r="DB96" s="445">
        <f t="shared" si="110"/>
        <v>0.65567157414611876</v>
      </c>
      <c r="DC96" s="445">
        <f t="shared" si="110"/>
        <v>0.6487617441313327</v>
      </c>
      <c r="DD96" s="451">
        <f t="shared" si="110"/>
        <v>0.90341617419224363</v>
      </c>
    </row>
    <row r="97" spans="1:108">
      <c r="A97" t="str">
        <f>'Picking Information'!E100</f>
        <v>sample name</v>
      </c>
      <c r="B97">
        <f>'Picking Information'!H100</f>
        <v>100</v>
      </c>
      <c r="C97">
        <f>'Picking Information'!I100</f>
        <v>100</v>
      </c>
      <c r="D97">
        <f>'Picking Information'!J100</f>
        <v>100</v>
      </c>
      <c r="E97">
        <f>'Picking Information'!K100</f>
        <v>100</v>
      </c>
      <c r="F97">
        <f t="shared" si="83"/>
        <v>100</v>
      </c>
      <c r="J97">
        <f>'Picking Information'!O100</f>
        <v>2</v>
      </c>
      <c r="M97" s="365">
        <f t="shared" si="84"/>
        <v>523598.77559829882</v>
      </c>
      <c r="N97" s="366">
        <v>1.6074999999999999</v>
      </c>
      <c r="O97" s="367">
        <f t="shared" si="85"/>
        <v>538.38664940431852</v>
      </c>
      <c r="P97" s="367">
        <f t="shared" si="86"/>
        <v>538.38664940431852</v>
      </c>
      <c r="Q97" s="367">
        <f t="shared" si="87"/>
        <v>538.38664940431852</v>
      </c>
      <c r="R97" s="367">
        <f t="shared" si="88"/>
        <v>31415.926535897896</v>
      </c>
      <c r="S97" s="367">
        <f t="shared" si="89"/>
        <v>50.000000000000057</v>
      </c>
      <c r="T97" s="352">
        <f t="shared" si="95"/>
        <v>0.72117764042050025</v>
      </c>
      <c r="U97" s="348">
        <f t="shared" si="95"/>
        <v>0.67818011600000039</v>
      </c>
      <c r="V97" s="348">
        <f t="shared" si="95"/>
        <v>0.67175757031250027</v>
      </c>
      <c r="W97" s="348">
        <f t="shared" si="95"/>
        <v>0.91115426392850019</v>
      </c>
      <c r="X97" s="372"/>
      <c r="Y97" s="348">
        <f t="shared" si="96"/>
        <v>0.76863001443750023</v>
      </c>
      <c r="Z97" s="348">
        <f t="shared" si="96"/>
        <v>0.73219036756250033</v>
      </c>
      <c r="AA97" s="348">
        <f t="shared" si="96"/>
        <v>0.7266800120535003</v>
      </c>
      <c r="AB97" s="350">
        <f t="shared" si="96"/>
        <v>0.92865392508800004</v>
      </c>
      <c r="AC97" s="372"/>
      <c r="AD97" s="348">
        <f t="shared" si="97"/>
        <v>0.74076135446800029</v>
      </c>
      <c r="AE97" s="348">
        <f t="shared" si="97"/>
        <v>0.70040188281250038</v>
      </c>
      <c r="AF97" s="348">
        <f t="shared" si="97"/>
        <v>0.6942220292160004</v>
      </c>
      <c r="AG97" s="350">
        <f t="shared" si="97"/>
        <v>0.9180318336615001</v>
      </c>
      <c r="AH97" s="372"/>
      <c r="AI97" s="348">
        <f t="shared" si="98"/>
        <v>0.77229078850000021</v>
      </c>
      <c r="AJ97" s="348">
        <f t="shared" si="98"/>
        <v>0.7364009082880002</v>
      </c>
      <c r="AK97" s="348">
        <f t="shared" si="98"/>
        <v>0.73088457057200018</v>
      </c>
      <c r="AL97" s="350">
        <f t="shared" si="98"/>
        <v>0.92850426566650013</v>
      </c>
      <c r="AN97" s="393">
        <f t="shared" si="77"/>
        <v>50</v>
      </c>
      <c r="AO97" s="509">
        <f t="shared" si="78"/>
        <v>785398.16339744825</v>
      </c>
      <c r="AP97" s="373">
        <f t="shared" si="79"/>
        <v>50</v>
      </c>
      <c r="AQ97" s="384">
        <f t="shared" si="99"/>
        <v>0.73368056165893836</v>
      </c>
      <c r="AR97" s="385">
        <f t="shared" si="99"/>
        <v>0.69443727799680011</v>
      </c>
      <c r="AS97" s="385">
        <f t="shared" si="99"/>
        <v>0.68860870571249999</v>
      </c>
      <c r="AT97" s="387">
        <f t="shared" si="99"/>
        <v>0.91256792216569682</v>
      </c>
      <c r="AU97" s="373"/>
      <c r="AV97" s="384">
        <f t="shared" si="100"/>
        <v>0.77747232563430002</v>
      </c>
      <c r="AW97" s="385">
        <f t="shared" si="100"/>
        <v>0.7437968600792999</v>
      </c>
      <c r="AX97" s="385">
        <f t="shared" si="100"/>
        <v>0.7387316053066969</v>
      </c>
      <c r="AY97" s="387">
        <f t="shared" si="100"/>
        <v>0.92957478940554239</v>
      </c>
      <c r="AZ97" s="373"/>
      <c r="BA97" s="384">
        <f t="shared" si="101"/>
        <v>0.75168940147776642</v>
      </c>
      <c r="BB97" s="385">
        <f t="shared" si="101"/>
        <v>0.7146694334125</v>
      </c>
      <c r="BC97" s="385">
        <f t="shared" si="101"/>
        <v>0.7090325050080768</v>
      </c>
      <c r="BD97" s="387">
        <f t="shared" si="101"/>
        <v>0.91923987587633527</v>
      </c>
      <c r="BE97" s="373"/>
      <c r="BF97" s="384">
        <f t="shared" si="102"/>
        <v>0.78087316462479994</v>
      </c>
      <c r="BG97" s="385">
        <f t="shared" si="102"/>
        <v>0.74767198529290246</v>
      </c>
      <c r="BH97" s="385">
        <f t="shared" si="102"/>
        <v>0.74259591230002564</v>
      </c>
      <c r="BI97" s="387">
        <f t="shared" si="102"/>
        <v>0.92942891731115918</v>
      </c>
      <c r="BK97" s="423">
        <f t="shared" si="90"/>
        <v>35.355339059327363</v>
      </c>
      <c r="BL97" s="419">
        <f t="shared" si="80"/>
        <v>28284.271247461904</v>
      </c>
      <c r="BM97" s="419">
        <f t="shared" si="81"/>
        <v>333333.33333333326</v>
      </c>
      <c r="BN97" s="423">
        <f t="shared" si="103"/>
        <v>0.63797111663143102</v>
      </c>
      <c r="BO97" s="419">
        <f t="shared" si="103"/>
        <v>0.58723850710399772</v>
      </c>
      <c r="BP97" s="419">
        <f t="shared" si="103"/>
        <v>0.57976500793297936</v>
      </c>
      <c r="BQ97" s="424">
        <f t="shared" si="103"/>
        <v>0.87788219392191313</v>
      </c>
      <c r="BR97" s="419"/>
      <c r="BS97" s="423">
        <f t="shared" si="104"/>
        <v>0.69541513795147547</v>
      </c>
      <c r="BT97" s="419">
        <f t="shared" si="104"/>
        <v>0.65116432936248425</v>
      </c>
      <c r="BU97" s="419">
        <f t="shared" si="104"/>
        <v>0.64455262597695773</v>
      </c>
      <c r="BV97" s="424">
        <f t="shared" si="104"/>
        <v>0.90139400372656098</v>
      </c>
      <c r="BW97" s="419"/>
      <c r="BX97" s="423">
        <f t="shared" si="105"/>
        <v>0.66148970279448627</v>
      </c>
      <c r="BY97" s="419">
        <f t="shared" si="105"/>
        <v>0.61330466480417223</v>
      </c>
      <c r="BZ97" s="419">
        <f t="shared" si="105"/>
        <v>0.60602305687186575</v>
      </c>
      <c r="CA97" s="424">
        <f t="shared" si="105"/>
        <v>0.88709200730228743</v>
      </c>
      <c r="CB97" s="419"/>
      <c r="CC97" s="423">
        <f t="shared" si="106"/>
        <v>0.69991209693537448</v>
      </c>
      <c r="CD97" s="419">
        <f t="shared" si="106"/>
        <v>0.65623041706380736</v>
      </c>
      <c r="CE97" s="419">
        <f t="shared" si="106"/>
        <v>0.64959567085828074</v>
      </c>
      <c r="CF97" s="424">
        <f t="shared" si="106"/>
        <v>0.90119183530720504</v>
      </c>
      <c r="CH97" s="449">
        <f t="shared" si="91"/>
        <v>36.473074156562177</v>
      </c>
      <c r="CI97" s="445">
        <f t="shared" si="92"/>
        <v>23006.056784132765</v>
      </c>
      <c r="CJ97" s="445">
        <f t="shared" si="93"/>
        <v>279700.53837925155</v>
      </c>
      <c r="CK97" s="451">
        <f t="shared" si="94"/>
        <v>694.1874331418677</v>
      </c>
      <c r="CL97" s="446">
        <f t="shared" si="107"/>
        <v>0.63662546245111906</v>
      </c>
      <c r="CM97" s="446">
        <f t="shared" si="107"/>
        <v>0.58319411675377286</v>
      </c>
      <c r="CN97" s="446">
        <f t="shared" si="107"/>
        <v>0.57525580606267845</v>
      </c>
      <c r="CO97" s="451">
        <f t="shared" si="107"/>
        <v>0.8803829323788831</v>
      </c>
      <c r="CP97" s="446"/>
      <c r="CQ97" s="449">
        <f t="shared" si="108"/>
        <v>0.696238598905349</v>
      </c>
      <c r="CR97" s="445">
        <f t="shared" si="108"/>
        <v>0.65039654526303547</v>
      </c>
      <c r="CS97" s="445">
        <f t="shared" si="108"/>
        <v>0.64350138870871343</v>
      </c>
      <c r="CT97" s="451">
        <f t="shared" si="108"/>
        <v>0.90361551057880318</v>
      </c>
      <c r="CU97" s="446"/>
      <c r="CV97" s="449">
        <f t="shared" si="109"/>
        <v>0.66114028275255876</v>
      </c>
      <c r="CW97" s="445">
        <f t="shared" si="109"/>
        <v>0.61074389114078864</v>
      </c>
      <c r="CX97" s="445">
        <f t="shared" si="109"/>
        <v>0.60306894562696034</v>
      </c>
      <c r="CY97" s="451">
        <f t="shared" si="109"/>
        <v>0.88949550111769804</v>
      </c>
      <c r="CZ97" s="446"/>
      <c r="DA97" s="449">
        <f t="shared" si="110"/>
        <v>0.70086853690259443</v>
      </c>
      <c r="DB97" s="445">
        <f t="shared" si="110"/>
        <v>0.65567157414611876</v>
      </c>
      <c r="DC97" s="445">
        <f t="shared" si="110"/>
        <v>0.6487617441313327</v>
      </c>
      <c r="DD97" s="451">
        <f t="shared" si="110"/>
        <v>0.90341617419224363</v>
      </c>
    </row>
    <row r="98" spans="1:108">
      <c r="A98" t="str">
        <f>'Picking Information'!E101</f>
        <v>sample name</v>
      </c>
      <c r="B98">
        <f>'Picking Information'!H101</f>
        <v>100</v>
      </c>
      <c r="C98">
        <f>'Picking Information'!I101</f>
        <v>100</v>
      </c>
      <c r="D98">
        <f>'Picking Information'!J101</f>
        <v>100</v>
      </c>
      <c r="E98">
        <f>'Picking Information'!K101</f>
        <v>100</v>
      </c>
      <c r="F98">
        <f t="shared" si="83"/>
        <v>100</v>
      </c>
      <c r="J98">
        <f>'Picking Information'!O101</f>
        <v>2</v>
      </c>
      <c r="M98" s="365">
        <f t="shared" si="84"/>
        <v>523598.77559829882</v>
      </c>
      <c r="N98" s="366">
        <v>1.6074999999999999</v>
      </c>
      <c r="O98" s="367">
        <f t="shared" si="85"/>
        <v>538.38664940431852</v>
      </c>
      <c r="P98" s="367">
        <f t="shared" si="86"/>
        <v>538.38664940431852</v>
      </c>
      <c r="Q98" s="367">
        <f t="shared" si="87"/>
        <v>538.38664940431852</v>
      </c>
      <c r="R98" s="367">
        <f t="shared" si="88"/>
        <v>31415.926535897896</v>
      </c>
      <c r="S98" s="367">
        <f t="shared" si="89"/>
        <v>50.000000000000057</v>
      </c>
      <c r="T98" s="352">
        <f t="shared" si="95"/>
        <v>0.72117764042050025</v>
      </c>
      <c r="U98" s="348">
        <f t="shared" si="95"/>
        <v>0.67818011600000039</v>
      </c>
      <c r="V98" s="348">
        <f t="shared" si="95"/>
        <v>0.67175757031250027</v>
      </c>
      <c r="W98" s="348">
        <f t="shared" si="95"/>
        <v>0.91115426392850019</v>
      </c>
      <c r="X98" s="372"/>
      <c r="Y98" s="348">
        <f t="shared" si="96"/>
        <v>0.76863001443750023</v>
      </c>
      <c r="Z98" s="348">
        <f t="shared" si="96"/>
        <v>0.73219036756250033</v>
      </c>
      <c r="AA98" s="348">
        <f t="shared" si="96"/>
        <v>0.7266800120535003</v>
      </c>
      <c r="AB98" s="350">
        <f t="shared" si="96"/>
        <v>0.92865392508800004</v>
      </c>
      <c r="AC98" s="372"/>
      <c r="AD98" s="348">
        <f t="shared" si="97"/>
        <v>0.74076135446800029</v>
      </c>
      <c r="AE98" s="348">
        <f t="shared" si="97"/>
        <v>0.70040188281250038</v>
      </c>
      <c r="AF98" s="348">
        <f t="shared" si="97"/>
        <v>0.6942220292160004</v>
      </c>
      <c r="AG98" s="350">
        <f t="shared" si="97"/>
        <v>0.9180318336615001</v>
      </c>
      <c r="AH98" s="372"/>
      <c r="AI98" s="348">
        <f t="shared" si="98"/>
        <v>0.77229078850000021</v>
      </c>
      <c r="AJ98" s="348">
        <f t="shared" si="98"/>
        <v>0.7364009082880002</v>
      </c>
      <c r="AK98" s="348">
        <f t="shared" si="98"/>
        <v>0.73088457057200018</v>
      </c>
      <c r="AL98" s="350">
        <f t="shared" si="98"/>
        <v>0.92850426566650013</v>
      </c>
      <c r="AN98" s="393">
        <f t="shared" si="77"/>
        <v>50</v>
      </c>
      <c r="AO98" s="509">
        <f t="shared" si="78"/>
        <v>785398.16339744825</v>
      </c>
      <c r="AP98" s="373">
        <f t="shared" si="79"/>
        <v>50</v>
      </c>
      <c r="AQ98" s="384">
        <f t="shared" si="99"/>
        <v>0.73368056165893836</v>
      </c>
      <c r="AR98" s="385">
        <f t="shared" si="99"/>
        <v>0.69443727799680011</v>
      </c>
      <c r="AS98" s="385">
        <f t="shared" si="99"/>
        <v>0.68860870571249999</v>
      </c>
      <c r="AT98" s="387">
        <f t="shared" si="99"/>
        <v>0.91256792216569682</v>
      </c>
      <c r="AU98" s="373"/>
      <c r="AV98" s="384">
        <f t="shared" si="100"/>
        <v>0.77747232563430002</v>
      </c>
      <c r="AW98" s="385">
        <f t="shared" si="100"/>
        <v>0.7437968600792999</v>
      </c>
      <c r="AX98" s="385">
        <f t="shared" si="100"/>
        <v>0.7387316053066969</v>
      </c>
      <c r="AY98" s="387">
        <f t="shared" si="100"/>
        <v>0.92957478940554239</v>
      </c>
      <c r="AZ98" s="373"/>
      <c r="BA98" s="384">
        <f t="shared" si="101"/>
        <v>0.75168940147776642</v>
      </c>
      <c r="BB98" s="385">
        <f t="shared" si="101"/>
        <v>0.7146694334125</v>
      </c>
      <c r="BC98" s="385">
        <f t="shared" si="101"/>
        <v>0.7090325050080768</v>
      </c>
      <c r="BD98" s="387">
        <f t="shared" si="101"/>
        <v>0.91923987587633527</v>
      </c>
      <c r="BE98" s="373"/>
      <c r="BF98" s="384">
        <f t="shared" si="102"/>
        <v>0.78087316462479994</v>
      </c>
      <c r="BG98" s="385">
        <f t="shared" si="102"/>
        <v>0.74767198529290246</v>
      </c>
      <c r="BH98" s="385">
        <f t="shared" si="102"/>
        <v>0.74259591230002564</v>
      </c>
      <c r="BI98" s="387">
        <f t="shared" si="102"/>
        <v>0.92942891731115918</v>
      </c>
      <c r="BK98" s="423">
        <f t="shared" si="90"/>
        <v>35.355339059327363</v>
      </c>
      <c r="BL98" s="419">
        <f t="shared" si="80"/>
        <v>28284.271247461904</v>
      </c>
      <c r="BM98" s="419">
        <f t="shared" si="81"/>
        <v>333333.33333333326</v>
      </c>
      <c r="BN98" s="423">
        <f t="shared" si="103"/>
        <v>0.63797111663143102</v>
      </c>
      <c r="BO98" s="419">
        <f t="shared" si="103"/>
        <v>0.58723850710399772</v>
      </c>
      <c r="BP98" s="419">
        <f t="shared" si="103"/>
        <v>0.57976500793297936</v>
      </c>
      <c r="BQ98" s="424">
        <f t="shared" si="103"/>
        <v>0.87788219392191313</v>
      </c>
      <c r="BR98" s="419"/>
      <c r="BS98" s="423">
        <f t="shared" si="104"/>
        <v>0.69541513795147547</v>
      </c>
      <c r="BT98" s="419">
        <f t="shared" si="104"/>
        <v>0.65116432936248425</v>
      </c>
      <c r="BU98" s="419">
        <f t="shared" si="104"/>
        <v>0.64455262597695773</v>
      </c>
      <c r="BV98" s="424">
        <f t="shared" si="104"/>
        <v>0.90139400372656098</v>
      </c>
      <c r="BW98" s="419"/>
      <c r="BX98" s="423">
        <f t="shared" si="105"/>
        <v>0.66148970279448627</v>
      </c>
      <c r="BY98" s="419">
        <f t="shared" si="105"/>
        <v>0.61330466480417223</v>
      </c>
      <c r="BZ98" s="419">
        <f t="shared" si="105"/>
        <v>0.60602305687186575</v>
      </c>
      <c r="CA98" s="424">
        <f t="shared" si="105"/>
        <v>0.88709200730228743</v>
      </c>
      <c r="CB98" s="419"/>
      <c r="CC98" s="423">
        <f t="shared" si="106"/>
        <v>0.69991209693537448</v>
      </c>
      <c r="CD98" s="419">
        <f t="shared" si="106"/>
        <v>0.65623041706380736</v>
      </c>
      <c r="CE98" s="419">
        <f t="shared" si="106"/>
        <v>0.64959567085828074</v>
      </c>
      <c r="CF98" s="424">
        <f t="shared" si="106"/>
        <v>0.90119183530720504</v>
      </c>
      <c r="CH98" s="449">
        <f t="shared" si="91"/>
        <v>36.473074156562177</v>
      </c>
      <c r="CI98" s="445">
        <f t="shared" si="92"/>
        <v>23006.056784132765</v>
      </c>
      <c r="CJ98" s="445">
        <f t="shared" si="93"/>
        <v>279700.53837925155</v>
      </c>
      <c r="CK98" s="451">
        <f t="shared" si="94"/>
        <v>694.1874331418677</v>
      </c>
      <c r="CL98" s="446">
        <f t="shared" si="107"/>
        <v>0.63662546245111906</v>
      </c>
      <c r="CM98" s="446">
        <f t="shared" si="107"/>
        <v>0.58319411675377286</v>
      </c>
      <c r="CN98" s="446">
        <f t="shared" si="107"/>
        <v>0.57525580606267845</v>
      </c>
      <c r="CO98" s="451">
        <f t="shared" si="107"/>
        <v>0.8803829323788831</v>
      </c>
      <c r="CP98" s="446"/>
      <c r="CQ98" s="449">
        <f t="shared" si="108"/>
        <v>0.696238598905349</v>
      </c>
      <c r="CR98" s="445">
        <f t="shared" si="108"/>
        <v>0.65039654526303547</v>
      </c>
      <c r="CS98" s="445">
        <f t="shared" si="108"/>
        <v>0.64350138870871343</v>
      </c>
      <c r="CT98" s="451">
        <f t="shared" si="108"/>
        <v>0.90361551057880318</v>
      </c>
      <c r="CU98" s="446"/>
      <c r="CV98" s="449">
        <f t="shared" si="109"/>
        <v>0.66114028275255876</v>
      </c>
      <c r="CW98" s="445">
        <f t="shared" si="109"/>
        <v>0.61074389114078864</v>
      </c>
      <c r="CX98" s="445">
        <f t="shared" si="109"/>
        <v>0.60306894562696034</v>
      </c>
      <c r="CY98" s="451">
        <f t="shared" si="109"/>
        <v>0.88949550111769804</v>
      </c>
      <c r="CZ98" s="446"/>
      <c r="DA98" s="449">
        <f t="shared" si="110"/>
        <v>0.70086853690259443</v>
      </c>
      <c r="DB98" s="445">
        <f t="shared" si="110"/>
        <v>0.65567157414611876</v>
      </c>
      <c r="DC98" s="445">
        <f t="shared" si="110"/>
        <v>0.6487617441313327</v>
      </c>
      <c r="DD98" s="451">
        <f t="shared" si="110"/>
        <v>0.90341617419224363</v>
      </c>
    </row>
    <row r="99" spans="1:108">
      <c r="A99" t="str">
        <f>'Picking Information'!E102</f>
        <v>sample name</v>
      </c>
      <c r="B99">
        <f>'Picking Information'!H102</f>
        <v>100</v>
      </c>
      <c r="C99">
        <f>'Picking Information'!I102</f>
        <v>100</v>
      </c>
      <c r="D99">
        <f>'Picking Information'!J102</f>
        <v>100</v>
      </c>
      <c r="E99">
        <f>'Picking Information'!K102</f>
        <v>100</v>
      </c>
      <c r="F99">
        <f t="shared" si="83"/>
        <v>100</v>
      </c>
      <c r="J99">
        <f>'Picking Information'!O102</f>
        <v>2</v>
      </c>
      <c r="M99" s="365">
        <f t="shared" si="84"/>
        <v>523598.77559829882</v>
      </c>
      <c r="N99" s="366">
        <v>1.6074999999999999</v>
      </c>
      <c r="O99" s="367">
        <f t="shared" si="85"/>
        <v>538.38664940431852</v>
      </c>
      <c r="P99" s="367">
        <f t="shared" si="86"/>
        <v>538.38664940431852</v>
      </c>
      <c r="Q99" s="367">
        <f t="shared" si="87"/>
        <v>538.38664940431852</v>
      </c>
      <c r="R99" s="367">
        <f t="shared" si="88"/>
        <v>31415.926535897896</v>
      </c>
      <c r="S99" s="367">
        <f t="shared" si="89"/>
        <v>50.000000000000057</v>
      </c>
      <c r="T99" s="352">
        <f t="shared" si="95"/>
        <v>0.72117764042050025</v>
      </c>
      <c r="U99" s="348">
        <f t="shared" si="95"/>
        <v>0.67818011600000039</v>
      </c>
      <c r="V99" s="348">
        <f t="shared" si="95"/>
        <v>0.67175757031250027</v>
      </c>
      <c r="W99" s="348">
        <f t="shared" si="95"/>
        <v>0.91115426392850019</v>
      </c>
      <c r="X99" s="372"/>
      <c r="Y99" s="348">
        <f t="shared" si="96"/>
        <v>0.76863001443750023</v>
      </c>
      <c r="Z99" s="348">
        <f t="shared" si="96"/>
        <v>0.73219036756250033</v>
      </c>
      <c r="AA99" s="348">
        <f t="shared" si="96"/>
        <v>0.7266800120535003</v>
      </c>
      <c r="AB99" s="350">
        <f t="shared" si="96"/>
        <v>0.92865392508800004</v>
      </c>
      <c r="AC99" s="372"/>
      <c r="AD99" s="348">
        <f t="shared" si="97"/>
        <v>0.74076135446800029</v>
      </c>
      <c r="AE99" s="348">
        <f t="shared" si="97"/>
        <v>0.70040188281250038</v>
      </c>
      <c r="AF99" s="348">
        <f t="shared" si="97"/>
        <v>0.6942220292160004</v>
      </c>
      <c r="AG99" s="350">
        <f t="shared" si="97"/>
        <v>0.9180318336615001</v>
      </c>
      <c r="AH99" s="372"/>
      <c r="AI99" s="348">
        <f t="shared" si="98"/>
        <v>0.77229078850000021</v>
      </c>
      <c r="AJ99" s="348">
        <f t="shared" si="98"/>
        <v>0.7364009082880002</v>
      </c>
      <c r="AK99" s="348">
        <f t="shared" si="98"/>
        <v>0.73088457057200018</v>
      </c>
      <c r="AL99" s="350">
        <f t="shared" si="98"/>
        <v>0.92850426566650013</v>
      </c>
      <c r="AN99" s="393">
        <f t="shared" si="77"/>
        <v>50</v>
      </c>
      <c r="AO99" s="509">
        <f t="shared" si="78"/>
        <v>785398.16339744825</v>
      </c>
      <c r="AP99" s="373">
        <f t="shared" si="79"/>
        <v>50</v>
      </c>
      <c r="AQ99" s="384">
        <f t="shared" si="99"/>
        <v>0.73368056165893836</v>
      </c>
      <c r="AR99" s="385">
        <f t="shared" si="99"/>
        <v>0.69443727799680011</v>
      </c>
      <c r="AS99" s="385">
        <f t="shared" si="99"/>
        <v>0.68860870571249999</v>
      </c>
      <c r="AT99" s="387">
        <f t="shared" si="99"/>
        <v>0.91256792216569682</v>
      </c>
      <c r="AU99" s="373"/>
      <c r="AV99" s="384">
        <f t="shared" si="100"/>
        <v>0.77747232563430002</v>
      </c>
      <c r="AW99" s="385">
        <f t="shared" si="100"/>
        <v>0.7437968600792999</v>
      </c>
      <c r="AX99" s="385">
        <f t="shared" si="100"/>
        <v>0.7387316053066969</v>
      </c>
      <c r="AY99" s="387">
        <f t="shared" si="100"/>
        <v>0.92957478940554239</v>
      </c>
      <c r="AZ99" s="373"/>
      <c r="BA99" s="384">
        <f t="shared" si="101"/>
        <v>0.75168940147776642</v>
      </c>
      <c r="BB99" s="385">
        <f t="shared" si="101"/>
        <v>0.7146694334125</v>
      </c>
      <c r="BC99" s="385">
        <f t="shared" si="101"/>
        <v>0.7090325050080768</v>
      </c>
      <c r="BD99" s="387">
        <f t="shared" si="101"/>
        <v>0.91923987587633527</v>
      </c>
      <c r="BE99" s="373"/>
      <c r="BF99" s="384">
        <f t="shared" si="102"/>
        <v>0.78087316462479994</v>
      </c>
      <c r="BG99" s="385">
        <f t="shared" si="102"/>
        <v>0.74767198529290246</v>
      </c>
      <c r="BH99" s="385">
        <f t="shared" si="102"/>
        <v>0.74259591230002564</v>
      </c>
      <c r="BI99" s="387">
        <f t="shared" si="102"/>
        <v>0.92942891731115918</v>
      </c>
      <c r="BK99" s="423">
        <f t="shared" si="90"/>
        <v>35.355339059327363</v>
      </c>
      <c r="BL99" s="419">
        <f t="shared" si="80"/>
        <v>28284.271247461904</v>
      </c>
      <c r="BM99" s="419">
        <f t="shared" si="81"/>
        <v>333333.33333333326</v>
      </c>
      <c r="BN99" s="423">
        <f t="shared" si="103"/>
        <v>0.63797111663143102</v>
      </c>
      <c r="BO99" s="419">
        <f t="shared" si="103"/>
        <v>0.58723850710399772</v>
      </c>
      <c r="BP99" s="419">
        <f t="shared" si="103"/>
        <v>0.57976500793297936</v>
      </c>
      <c r="BQ99" s="424">
        <f t="shared" si="103"/>
        <v>0.87788219392191313</v>
      </c>
      <c r="BR99" s="419"/>
      <c r="BS99" s="423">
        <f t="shared" si="104"/>
        <v>0.69541513795147547</v>
      </c>
      <c r="BT99" s="419">
        <f t="shared" si="104"/>
        <v>0.65116432936248425</v>
      </c>
      <c r="BU99" s="419">
        <f t="shared" si="104"/>
        <v>0.64455262597695773</v>
      </c>
      <c r="BV99" s="424">
        <f t="shared" si="104"/>
        <v>0.90139400372656098</v>
      </c>
      <c r="BW99" s="419"/>
      <c r="BX99" s="423">
        <f t="shared" si="105"/>
        <v>0.66148970279448627</v>
      </c>
      <c r="BY99" s="419">
        <f t="shared" si="105"/>
        <v>0.61330466480417223</v>
      </c>
      <c r="BZ99" s="419">
        <f t="shared" si="105"/>
        <v>0.60602305687186575</v>
      </c>
      <c r="CA99" s="424">
        <f t="shared" si="105"/>
        <v>0.88709200730228743</v>
      </c>
      <c r="CB99" s="419"/>
      <c r="CC99" s="423">
        <f t="shared" si="106"/>
        <v>0.69991209693537448</v>
      </c>
      <c r="CD99" s="419">
        <f t="shared" si="106"/>
        <v>0.65623041706380736</v>
      </c>
      <c r="CE99" s="419">
        <f t="shared" si="106"/>
        <v>0.64959567085828074</v>
      </c>
      <c r="CF99" s="424">
        <f t="shared" si="106"/>
        <v>0.90119183530720504</v>
      </c>
      <c r="CH99" s="449">
        <f t="shared" si="91"/>
        <v>36.473074156562177</v>
      </c>
      <c r="CI99" s="445">
        <f t="shared" si="92"/>
        <v>23006.056784132765</v>
      </c>
      <c r="CJ99" s="445">
        <f t="shared" si="93"/>
        <v>279700.53837925155</v>
      </c>
      <c r="CK99" s="451">
        <f t="shared" si="94"/>
        <v>694.1874331418677</v>
      </c>
      <c r="CL99" s="446">
        <f t="shared" si="107"/>
        <v>0.63662546245111906</v>
      </c>
      <c r="CM99" s="446">
        <f t="shared" si="107"/>
        <v>0.58319411675377286</v>
      </c>
      <c r="CN99" s="446">
        <f t="shared" si="107"/>
        <v>0.57525580606267845</v>
      </c>
      <c r="CO99" s="451">
        <f t="shared" si="107"/>
        <v>0.8803829323788831</v>
      </c>
      <c r="CP99" s="446"/>
      <c r="CQ99" s="449">
        <f t="shared" si="108"/>
        <v>0.696238598905349</v>
      </c>
      <c r="CR99" s="445">
        <f t="shared" si="108"/>
        <v>0.65039654526303547</v>
      </c>
      <c r="CS99" s="445">
        <f t="shared" si="108"/>
        <v>0.64350138870871343</v>
      </c>
      <c r="CT99" s="451">
        <f t="shared" si="108"/>
        <v>0.90361551057880318</v>
      </c>
      <c r="CU99" s="446"/>
      <c r="CV99" s="449">
        <f t="shared" si="109"/>
        <v>0.66114028275255876</v>
      </c>
      <c r="CW99" s="445">
        <f t="shared" si="109"/>
        <v>0.61074389114078864</v>
      </c>
      <c r="CX99" s="445">
        <f t="shared" si="109"/>
        <v>0.60306894562696034</v>
      </c>
      <c r="CY99" s="451">
        <f t="shared" si="109"/>
        <v>0.88949550111769804</v>
      </c>
      <c r="CZ99" s="446"/>
      <c r="DA99" s="449">
        <f t="shared" si="110"/>
        <v>0.70086853690259443</v>
      </c>
      <c r="DB99" s="445">
        <f t="shared" si="110"/>
        <v>0.65567157414611876</v>
      </c>
      <c r="DC99" s="445">
        <f t="shared" si="110"/>
        <v>0.6487617441313327</v>
      </c>
      <c r="DD99" s="451">
        <f t="shared" si="110"/>
        <v>0.90341617419224363</v>
      </c>
    </row>
    <row r="100" spans="1:108">
      <c r="A100" t="str">
        <f>'Picking Information'!E103</f>
        <v>sample name</v>
      </c>
      <c r="B100">
        <f>'Picking Information'!H103</f>
        <v>100</v>
      </c>
      <c r="C100">
        <f>'Picking Information'!I103</f>
        <v>100</v>
      </c>
      <c r="D100">
        <f>'Picking Information'!J103</f>
        <v>100</v>
      </c>
      <c r="E100">
        <f>'Picking Information'!K103</f>
        <v>100</v>
      </c>
      <c r="F100">
        <f t="shared" si="83"/>
        <v>100</v>
      </c>
      <c r="J100">
        <f>'Picking Information'!O103</f>
        <v>2</v>
      </c>
      <c r="M100" s="365">
        <f t="shared" si="84"/>
        <v>523598.77559829882</v>
      </c>
      <c r="N100" s="366">
        <v>1.6074999999999999</v>
      </c>
      <c r="O100" s="367">
        <f t="shared" si="85"/>
        <v>538.38664940431852</v>
      </c>
      <c r="P100" s="367">
        <f t="shared" si="86"/>
        <v>538.38664940431852</v>
      </c>
      <c r="Q100" s="367">
        <f t="shared" si="87"/>
        <v>538.38664940431852</v>
      </c>
      <c r="R100" s="367">
        <f t="shared" si="88"/>
        <v>31415.926535897896</v>
      </c>
      <c r="S100" s="367">
        <f t="shared" si="89"/>
        <v>50.000000000000057</v>
      </c>
      <c r="T100" s="352">
        <f t="shared" si="95"/>
        <v>0.72117764042050025</v>
      </c>
      <c r="U100" s="348">
        <f t="shared" si="95"/>
        <v>0.67818011600000039</v>
      </c>
      <c r="V100" s="348">
        <f t="shared" si="95"/>
        <v>0.67175757031250027</v>
      </c>
      <c r="W100" s="348">
        <f t="shared" si="95"/>
        <v>0.91115426392850019</v>
      </c>
      <c r="X100" s="372"/>
      <c r="Y100" s="348">
        <f t="shared" si="96"/>
        <v>0.76863001443750023</v>
      </c>
      <c r="Z100" s="348">
        <f t="shared" si="96"/>
        <v>0.73219036756250033</v>
      </c>
      <c r="AA100" s="348">
        <f t="shared" si="96"/>
        <v>0.7266800120535003</v>
      </c>
      <c r="AB100" s="350">
        <f t="shared" si="96"/>
        <v>0.92865392508800004</v>
      </c>
      <c r="AC100" s="372"/>
      <c r="AD100" s="348">
        <f t="shared" si="97"/>
        <v>0.74076135446800029</v>
      </c>
      <c r="AE100" s="348">
        <f t="shared" si="97"/>
        <v>0.70040188281250038</v>
      </c>
      <c r="AF100" s="348">
        <f t="shared" si="97"/>
        <v>0.6942220292160004</v>
      </c>
      <c r="AG100" s="350">
        <f t="shared" si="97"/>
        <v>0.9180318336615001</v>
      </c>
      <c r="AH100" s="372"/>
      <c r="AI100" s="348">
        <f t="shared" si="98"/>
        <v>0.77229078850000021</v>
      </c>
      <c r="AJ100" s="348">
        <f t="shared" si="98"/>
        <v>0.7364009082880002</v>
      </c>
      <c r="AK100" s="348">
        <f t="shared" si="98"/>
        <v>0.73088457057200018</v>
      </c>
      <c r="AL100" s="350">
        <f t="shared" si="98"/>
        <v>0.92850426566650013</v>
      </c>
      <c r="AN100" s="393">
        <f t="shared" si="77"/>
        <v>50</v>
      </c>
      <c r="AO100" s="509">
        <f t="shared" si="78"/>
        <v>785398.16339744825</v>
      </c>
      <c r="AP100" s="373">
        <f t="shared" si="79"/>
        <v>50</v>
      </c>
      <c r="AQ100" s="384">
        <f t="shared" si="99"/>
        <v>0.73368056165893836</v>
      </c>
      <c r="AR100" s="385">
        <f t="shared" si="99"/>
        <v>0.69443727799680011</v>
      </c>
      <c r="AS100" s="385">
        <f t="shared" si="99"/>
        <v>0.68860870571249999</v>
      </c>
      <c r="AT100" s="387">
        <f t="shared" si="99"/>
        <v>0.91256792216569682</v>
      </c>
      <c r="AU100" s="373"/>
      <c r="AV100" s="384">
        <f t="shared" si="100"/>
        <v>0.77747232563430002</v>
      </c>
      <c r="AW100" s="385">
        <f t="shared" si="100"/>
        <v>0.7437968600792999</v>
      </c>
      <c r="AX100" s="385">
        <f t="shared" si="100"/>
        <v>0.7387316053066969</v>
      </c>
      <c r="AY100" s="387">
        <f t="shared" si="100"/>
        <v>0.92957478940554239</v>
      </c>
      <c r="AZ100" s="373"/>
      <c r="BA100" s="384">
        <f t="shared" si="101"/>
        <v>0.75168940147776642</v>
      </c>
      <c r="BB100" s="385">
        <f t="shared" si="101"/>
        <v>0.7146694334125</v>
      </c>
      <c r="BC100" s="385">
        <f t="shared" si="101"/>
        <v>0.7090325050080768</v>
      </c>
      <c r="BD100" s="387">
        <f t="shared" si="101"/>
        <v>0.91923987587633527</v>
      </c>
      <c r="BE100" s="373"/>
      <c r="BF100" s="384">
        <f t="shared" si="102"/>
        <v>0.78087316462479994</v>
      </c>
      <c r="BG100" s="385">
        <f t="shared" si="102"/>
        <v>0.74767198529290246</v>
      </c>
      <c r="BH100" s="385">
        <f t="shared" si="102"/>
        <v>0.74259591230002564</v>
      </c>
      <c r="BI100" s="387">
        <f t="shared" si="102"/>
        <v>0.92942891731115918</v>
      </c>
      <c r="BK100" s="423">
        <f t="shared" si="90"/>
        <v>35.355339059327363</v>
      </c>
      <c r="BL100" s="419">
        <f t="shared" si="80"/>
        <v>28284.271247461904</v>
      </c>
      <c r="BM100" s="419">
        <f t="shared" si="81"/>
        <v>333333.33333333326</v>
      </c>
      <c r="BN100" s="423">
        <f t="shared" si="103"/>
        <v>0.63797111663143102</v>
      </c>
      <c r="BO100" s="419">
        <f t="shared" si="103"/>
        <v>0.58723850710399772</v>
      </c>
      <c r="BP100" s="419">
        <f t="shared" si="103"/>
        <v>0.57976500793297936</v>
      </c>
      <c r="BQ100" s="424">
        <f t="shared" si="103"/>
        <v>0.87788219392191313</v>
      </c>
      <c r="BR100" s="419"/>
      <c r="BS100" s="423">
        <f t="shared" si="104"/>
        <v>0.69541513795147547</v>
      </c>
      <c r="BT100" s="419">
        <f t="shared" si="104"/>
        <v>0.65116432936248425</v>
      </c>
      <c r="BU100" s="419">
        <f t="shared" si="104"/>
        <v>0.64455262597695773</v>
      </c>
      <c r="BV100" s="424">
        <f t="shared" si="104"/>
        <v>0.90139400372656098</v>
      </c>
      <c r="BW100" s="419"/>
      <c r="BX100" s="423">
        <f t="shared" si="105"/>
        <v>0.66148970279448627</v>
      </c>
      <c r="BY100" s="419">
        <f t="shared" si="105"/>
        <v>0.61330466480417223</v>
      </c>
      <c r="BZ100" s="419">
        <f t="shared" si="105"/>
        <v>0.60602305687186575</v>
      </c>
      <c r="CA100" s="424">
        <f t="shared" si="105"/>
        <v>0.88709200730228743</v>
      </c>
      <c r="CB100" s="419"/>
      <c r="CC100" s="423">
        <f t="shared" si="106"/>
        <v>0.69991209693537448</v>
      </c>
      <c r="CD100" s="419">
        <f t="shared" si="106"/>
        <v>0.65623041706380736</v>
      </c>
      <c r="CE100" s="419">
        <f t="shared" si="106"/>
        <v>0.64959567085828074</v>
      </c>
      <c r="CF100" s="424">
        <f t="shared" si="106"/>
        <v>0.90119183530720504</v>
      </c>
      <c r="CH100" s="449">
        <f t="shared" si="91"/>
        <v>36.473074156562177</v>
      </c>
      <c r="CI100" s="445">
        <f t="shared" si="92"/>
        <v>23006.056784132765</v>
      </c>
      <c r="CJ100" s="445">
        <f t="shared" si="93"/>
        <v>279700.53837925155</v>
      </c>
      <c r="CK100" s="451">
        <f t="shared" si="94"/>
        <v>694.1874331418677</v>
      </c>
      <c r="CL100" s="446">
        <f t="shared" si="107"/>
        <v>0.63662546245111906</v>
      </c>
      <c r="CM100" s="446">
        <f t="shared" si="107"/>
        <v>0.58319411675377286</v>
      </c>
      <c r="CN100" s="446">
        <f t="shared" si="107"/>
        <v>0.57525580606267845</v>
      </c>
      <c r="CO100" s="451">
        <f t="shared" si="107"/>
        <v>0.8803829323788831</v>
      </c>
      <c r="CP100" s="446"/>
      <c r="CQ100" s="449">
        <f t="shared" si="108"/>
        <v>0.696238598905349</v>
      </c>
      <c r="CR100" s="445">
        <f t="shared" si="108"/>
        <v>0.65039654526303547</v>
      </c>
      <c r="CS100" s="445">
        <f t="shared" si="108"/>
        <v>0.64350138870871343</v>
      </c>
      <c r="CT100" s="451">
        <f t="shared" si="108"/>
        <v>0.90361551057880318</v>
      </c>
      <c r="CU100" s="446"/>
      <c r="CV100" s="449">
        <f t="shared" si="109"/>
        <v>0.66114028275255876</v>
      </c>
      <c r="CW100" s="445">
        <f t="shared" si="109"/>
        <v>0.61074389114078864</v>
      </c>
      <c r="CX100" s="445">
        <f t="shared" si="109"/>
        <v>0.60306894562696034</v>
      </c>
      <c r="CY100" s="451">
        <f t="shared" si="109"/>
        <v>0.88949550111769804</v>
      </c>
      <c r="CZ100" s="446"/>
      <c r="DA100" s="449">
        <f t="shared" si="110"/>
        <v>0.70086853690259443</v>
      </c>
      <c r="DB100" s="445">
        <f t="shared" si="110"/>
        <v>0.65567157414611876</v>
      </c>
      <c r="DC100" s="445">
        <f t="shared" si="110"/>
        <v>0.6487617441313327</v>
      </c>
      <c r="DD100" s="451">
        <f t="shared" si="110"/>
        <v>0.90341617419224363</v>
      </c>
    </row>
    <row r="101" spans="1:108">
      <c r="A101" t="str">
        <f>'Picking Information'!E104</f>
        <v>sample name</v>
      </c>
      <c r="B101">
        <f>'Picking Information'!H104</f>
        <v>100</v>
      </c>
      <c r="C101">
        <f>'Picking Information'!I104</f>
        <v>100</v>
      </c>
      <c r="D101">
        <f>'Picking Information'!J104</f>
        <v>100</v>
      </c>
      <c r="E101">
        <f>'Picking Information'!K104</f>
        <v>100</v>
      </c>
      <c r="F101">
        <f t="shared" si="83"/>
        <v>100</v>
      </c>
      <c r="J101">
        <f>'Picking Information'!O104</f>
        <v>2</v>
      </c>
      <c r="M101" s="365">
        <f t="shared" si="84"/>
        <v>523598.77559829882</v>
      </c>
      <c r="N101" s="366">
        <v>1.6074999999999999</v>
      </c>
      <c r="O101" s="367">
        <f t="shared" si="85"/>
        <v>538.38664940431852</v>
      </c>
      <c r="P101" s="367">
        <f t="shared" si="86"/>
        <v>538.38664940431852</v>
      </c>
      <c r="Q101" s="367">
        <f t="shared" si="87"/>
        <v>538.38664940431852</v>
      </c>
      <c r="R101" s="367">
        <f t="shared" si="88"/>
        <v>31415.926535897896</v>
      </c>
      <c r="S101" s="367">
        <f t="shared" si="89"/>
        <v>50.000000000000057</v>
      </c>
      <c r="T101" s="352">
        <f t="shared" si="95"/>
        <v>0.72117764042050025</v>
      </c>
      <c r="U101" s="348">
        <f t="shared" si="95"/>
        <v>0.67818011600000039</v>
      </c>
      <c r="V101" s="348">
        <f t="shared" si="95"/>
        <v>0.67175757031250027</v>
      </c>
      <c r="W101" s="348">
        <f t="shared" si="95"/>
        <v>0.91115426392850019</v>
      </c>
      <c r="X101" s="372"/>
      <c r="Y101" s="348">
        <f t="shared" si="96"/>
        <v>0.76863001443750023</v>
      </c>
      <c r="Z101" s="348">
        <f t="shared" si="96"/>
        <v>0.73219036756250033</v>
      </c>
      <c r="AA101" s="348">
        <f t="shared" si="96"/>
        <v>0.7266800120535003</v>
      </c>
      <c r="AB101" s="350">
        <f t="shared" si="96"/>
        <v>0.92865392508800004</v>
      </c>
      <c r="AC101" s="372"/>
      <c r="AD101" s="348">
        <f t="shared" si="97"/>
        <v>0.74076135446800029</v>
      </c>
      <c r="AE101" s="348">
        <f t="shared" si="97"/>
        <v>0.70040188281250038</v>
      </c>
      <c r="AF101" s="348">
        <f t="shared" si="97"/>
        <v>0.6942220292160004</v>
      </c>
      <c r="AG101" s="350">
        <f t="shared" si="97"/>
        <v>0.9180318336615001</v>
      </c>
      <c r="AH101" s="372"/>
      <c r="AI101" s="348">
        <f t="shared" si="98"/>
        <v>0.77229078850000021</v>
      </c>
      <c r="AJ101" s="348">
        <f t="shared" si="98"/>
        <v>0.7364009082880002</v>
      </c>
      <c r="AK101" s="348">
        <f t="shared" si="98"/>
        <v>0.73088457057200018</v>
      </c>
      <c r="AL101" s="350">
        <f t="shared" si="98"/>
        <v>0.92850426566650013</v>
      </c>
      <c r="AN101" s="393">
        <f t="shared" si="77"/>
        <v>50</v>
      </c>
      <c r="AO101" s="509">
        <f t="shared" si="78"/>
        <v>785398.16339744825</v>
      </c>
      <c r="AP101" s="373">
        <f t="shared" si="79"/>
        <v>50</v>
      </c>
      <c r="AQ101" s="384">
        <f t="shared" si="99"/>
        <v>0.73368056165893836</v>
      </c>
      <c r="AR101" s="385">
        <f t="shared" si="99"/>
        <v>0.69443727799680011</v>
      </c>
      <c r="AS101" s="385">
        <f t="shared" si="99"/>
        <v>0.68860870571249999</v>
      </c>
      <c r="AT101" s="387">
        <f t="shared" si="99"/>
        <v>0.91256792216569682</v>
      </c>
      <c r="AU101" s="373"/>
      <c r="AV101" s="384">
        <f t="shared" si="100"/>
        <v>0.77747232563430002</v>
      </c>
      <c r="AW101" s="385">
        <f t="shared" si="100"/>
        <v>0.7437968600792999</v>
      </c>
      <c r="AX101" s="385">
        <f t="shared" si="100"/>
        <v>0.7387316053066969</v>
      </c>
      <c r="AY101" s="387">
        <f t="shared" si="100"/>
        <v>0.92957478940554239</v>
      </c>
      <c r="AZ101" s="373"/>
      <c r="BA101" s="384">
        <f t="shared" si="101"/>
        <v>0.75168940147776642</v>
      </c>
      <c r="BB101" s="385">
        <f t="shared" si="101"/>
        <v>0.7146694334125</v>
      </c>
      <c r="BC101" s="385">
        <f t="shared" si="101"/>
        <v>0.7090325050080768</v>
      </c>
      <c r="BD101" s="387">
        <f t="shared" si="101"/>
        <v>0.91923987587633527</v>
      </c>
      <c r="BE101" s="373"/>
      <c r="BF101" s="384">
        <f t="shared" si="102"/>
        <v>0.78087316462479994</v>
      </c>
      <c r="BG101" s="385">
        <f t="shared" si="102"/>
        <v>0.74767198529290246</v>
      </c>
      <c r="BH101" s="385">
        <f t="shared" si="102"/>
        <v>0.74259591230002564</v>
      </c>
      <c r="BI101" s="387">
        <f t="shared" si="102"/>
        <v>0.92942891731115918</v>
      </c>
      <c r="BK101" s="423">
        <f t="shared" si="90"/>
        <v>35.355339059327363</v>
      </c>
      <c r="BL101" s="419">
        <f t="shared" si="80"/>
        <v>28284.271247461904</v>
      </c>
      <c r="BM101" s="419">
        <f t="shared" si="81"/>
        <v>333333.33333333326</v>
      </c>
      <c r="BN101" s="423">
        <f t="shared" si="103"/>
        <v>0.63797111663143102</v>
      </c>
      <c r="BO101" s="419">
        <f t="shared" si="103"/>
        <v>0.58723850710399772</v>
      </c>
      <c r="BP101" s="419">
        <f t="shared" si="103"/>
        <v>0.57976500793297936</v>
      </c>
      <c r="BQ101" s="424">
        <f t="shared" si="103"/>
        <v>0.87788219392191313</v>
      </c>
      <c r="BR101" s="419"/>
      <c r="BS101" s="423">
        <f t="shared" si="104"/>
        <v>0.69541513795147547</v>
      </c>
      <c r="BT101" s="419">
        <f t="shared" si="104"/>
        <v>0.65116432936248425</v>
      </c>
      <c r="BU101" s="419">
        <f t="shared" si="104"/>
        <v>0.64455262597695773</v>
      </c>
      <c r="BV101" s="424">
        <f t="shared" si="104"/>
        <v>0.90139400372656098</v>
      </c>
      <c r="BW101" s="419"/>
      <c r="BX101" s="423">
        <f t="shared" si="105"/>
        <v>0.66148970279448627</v>
      </c>
      <c r="BY101" s="419">
        <f t="shared" si="105"/>
        <v>0.61330466480417223</v>
      </c>
      <c r="BZ101" s="419">
        <f t="shared" si="105"/>
        <v>0.60602305687186575</v>
      </c>
      <c r="CA101" s="424">
        <f t="shared" si="105"/>
        <v>0.88709200730228743</v>
      </c>
      <c r="CB101" s="419"/>
      <c r="CC101" s="423">
        <f t="shared" si="106"/>
        <v>0.69991209693537448</v>
      </c>
      <c r="CD101" s="419">
        <f t="shared" si="106"/>
        <v>0.65623041706380736</v>
      </c>
      <c r="CE101" s="419">
        <f t="shared" si="106"/>
        <v>0.64959567085828074</v>
      </c>
      <c r="CF101" s="424">
        <f t="shared" si="106"/>
        <v>0.90119183530720504</v>
      </c>
      <c r="CH101" s="449">
        <f t="shared" si="91"/>
        <v>36.473074156562177</v>
      </c>
      <c r="CI101" s="445">
        <f t="shared" si="92"/>
        <v>23006.056784132765</v>
      </c>
      <c r="CJ101" s="445">
        <f t="shared" si="93"/>
        <v>279700.53837925155</v>
      </c>
      <c r="CK101" s="451">
        <f t="shared" si="94"/>
        <v>694.1874331418677</v>
      </c>
      <c r="CL101" s="446">
        <f t="shared" si="107"/>
        <v>0.63662546245111906</v>
      </c>
      <c r="CM101" s="446">
        <f t="shared" si="107"/>
        <v>0.58319411675377286</v>
      </c>
      <c r="CN101" s="446">
        <f t="shared" si="107"/>
        <v>0.57525580606267845</v>
      </c>
      <c r="CO101" s="451">
        <f t="shared" si="107"/>
        <v>0.8803829323788831</v>
      </c>
      <c r="CP101" s="446"/>
      <c r="CQ101" s="449">
        <f t="shared" si="108"/>
        <v>0.696238598905349</v>
      </c>
      <c r="CR101" s="445">
        <f t="shared" si="108"/>
        <v>0.65039654526303547</v>
      </c>
      <c r="CS101" s="445">
        <f t="shared" si="108"/>
        <v>0.64350138870871343</v>
      </c>
      <c r="CT101" s="451">
        <f t="shared" si="108"/>
        <v>0.90361551057880318</v>
      </c>
      <c r="CU101" s="446"/>
      <c r="CV101" s="449">
        <f t="shared" si="109"/>
        <v>0.66114028275255876</v>
      </c>
      <c r="CW101" s="445">
        <f t="shared" si="109"/>
        <v>0.61074389114078864</v>
      </c>
      <c r="CX101" s="445">
        <f t="shared" si="109"/>
        <v>0.60306894562696034</v>
      </c>
      <c r="CY101" s="451">
        <f t="shared" si="109"/>
        <v>0.88949550111769804</v>
      </c>
      <c r="CZ101" s="446"/>
      <c r="DA101" s="449">
        <f t="shared" si="110"/>
        <v>0.70086853690259443</v>
      </c>
      <c r="DB101" s="445">
        <f t="shared" si="110"/>
        <v>0.65567157414611876</v>
      </c>
      <c r="DC101" s="445">
        <f t="shared" si="110"/>
        <v>0.6487617441313327</v>
      </c>
      <c r="DD101" s="451">
        <f t="shared" si="110"/>
        <v>0.90341617419224363</v>
      </c>
    </row>
    <row r="102" spans="1:108">
      <c r="A102" t="str">
        <f>'Picking Information'!E105</f>
        <v>sample name</v>
      </c>
      <c r="B102">
        <f>'Picking Information'!H105</f>
        <v>100</v>
      </c>
      <c r="C102">
        <f>'Picking Information'!I105</f>
        <v>100</v>
      </c>
      <c r="D102">
        <f>'Picking Information'!J105</f>
        <v>100</v>
      </c>
      <c r="E102">
        <f>'Picking Information'!K105</f>
        <v>100</v>
      </c>
      <c r="F102">
        <f t="shared" si="83"/>
        <v>100</v>
      </c>
      <c r="J102">
        <f>'Picking Information'!O105</f>
        <v>2</v>
      </c>
      <c r="M102" s="365">
        <f t="shared" si="84"/>
        <v>523598.77559829882</v>
      </c>
      <c r="N102" s="366">
        <v>1.6074999999999999</v>
      </c>
      <c r="O102" s="367">
        <f t="shared" si="85"/>
        <v>538.38664940431852</v>
      </c>
      <c r="P102" s="367">
        <f t="shared" si="86"/>
        <v>538.38664940431852</v>
      </c>
      <c r="Q102" s="367">
        <f t="shared" si="87"/>
        <v>538.38664940431852</v>
      </c>
      <c r="R102" s="367">
        <f t="shared" si="88"/>
        <v>31415.926535897896</v>
      </c>
      <c r="S102" s="367">
        <f t="shared" si="89"/>
        <v>50.000000000000057</v>
      </c>
      <c r="T102" s="352">
        <f t="shared" si="95"/>
        <v>0.72117764042050025</v>
      </c>
      <c r="U102" s="348">
        <f t="shared" si="95"/>
        <v>0.67818011600000039</v>
      </c>
      <c r="V102" s="348">
        <f t="shared" si="95"/>
        <v>0.67175757031250027</v>
      </c>
      <c r="W102" s="348">
        <f t="shared" si="95"/>
        <v>0.91115426392850019</v>
      </c>
      <c r="X102" s="372"/>
      <c r="Y102" s="348">
        <f t="shared" si="96"/>
        <v>0.76863001443750023</v>
      </c>
      <c r="Z102" s="348">
        <f t="shared" si="96"/>
        <v>0.73219036756250033</v>
      </c>
      <c r="AA102" s="348">
        <f t="shared" si="96"/>
        <v>0.7266800120535003</v>
      </c>
      <c r="AB102" s="350">
        <f t="shared" si="96"/>
        <v>0.92865392508800004</v>
      </c>
      <c r="AC102" s="372"/>
      <c r="AD102" s="348">
        <f t="shared" si="97"/>
        <v>0.74076135446800029</v>
      </c>
      <c r="AE102" s="348">
        <f t="shared" si="97"/>
        <v>0.70040188281250038</v>
      </c>
      <c r="AF102" s="348">
        <f t="shared" si="97"/>
        <v>0.6942220292160004</v>
      </c>
      <c r="AG102" s="350">
        <f t="shared" si="97"/>
        <v>0.9180318336615001</v>
      </c>
      <c r="AH102" s="372"/>
      <c r="AI102" s="348">
        <f t="shared" si="98"/>
        <v>0.77229078850000021</v>
      </c>
      <c r="AJ102" s="348">
        <f t="shared" si="98"/>
        <v>0.7364009082880002</v>
      </c>
      <c r="AK102" s="348">
        <f t="shared" si="98"/>
        <v>0.73088457057200018</v>
      </c>
      <c r="AL102" s="350">
        <f t="shared" si="98"/>
        <v>0.92850426566650013</v>
      </c>
      <c r="AN102" s="393">
        <f t="shared" si="77"/>
        <v>50</v>
      </c>
      <c r="AO102" s="509">
        <f t="shared" si="78"/>
        <v>785398.16339744825</v>
      </c>
      <c r="AP102" s="373">
        <f t="shared" si="79"/>
        <v>50</v>
      </c>
      <c r="AQ102" s="384">
        <f t="shared" si="99"/>
        <v>0.73368056165893836</v>
      </c>
      <c r="AR102" s="385">
        <f t="shared" si="99"/>
        <v>0.69443727799680011</v>
      </c>
      <c r="AS102" s="385">
        <f t="shared" si="99"/>
        <v>0.68860870571249999</v>
      </c>
      <c r="AT102" s="387">
        <f t="shared" si="99"/>
        <v>0.91256792216569682</v>
      </c>
      <c r="AU102" s="373"/>
      <c r="AV102" s="384">
        <f t="shared" si="100"/>
        <v>0.77747232563430002</v>
      </c>
      <c r="AW102" s="385">
        <f t="shared" si="100"/>
        <v>0.7437968600792999</v>
      </c>
      <c r="AX102" s="385">
        <f t="shared" si="100"/>
        <v>0.7387316053066969</v>
      </c>
      <c r="AY102" s="387">
        <f t="shared" si="100"/>
        <v>0.92957478940554239</v>
      </c>
      <c r="AZ102" s="373"/>
      <c r="BA102" s="384">
        <f t="shared" si="101"/>
        <v>0.75168940147776642</v>
      </c>
      <c r="BB102" s="385">
        <f t="shared" si="101"/>
        <v>0.7146694334125</v>
      </c>
      <c r="BC102" s="385">
        <f t="shared" si="101"/>
        <v>0.7090325050080768</v>
      </c>
      <c r="BD102" s="387">
        <f t="shared" si="101"/>
        <v>0.91923987587633527</v>
      </c>
      <c r="BE102" s="373"/>
      <c r="BF102" s="384">
        <f t="shared" si="102"/>
        <v>0.78087316462479994</v>
      </c>
      <c r="BG102" s="385">
        <f t="shared" si="102"/>
        <v>0.74767198529290246</v>
      </c>
      <c r="BH102" s="385">
        <f t="shared" si="102"/>
        <v>0.74259591230002564</v>
      </c>
      <c r="BI102" s="387">
        <f t="shared" si="102"/>
        <v>0.92942891731115918</v>
      </c>
      <c r="BK102" s="423">
        <f t="shared" si="90"/>
        <v>35.355339059327363</v>
      </c>
      <c r="BL102" s="419">
        <f t="shared" si="80"/>
        <v>28284.271247461904</v>
      </c>
      <c r="BM102" s="419">
        <f t="shared" si="81"/>
        <v>333333.33333333326</v>
      </c>
      <c r="BN102" s="423">
        <f t="shared" si="103"/>
        <v>0.63797111663143102</v>
      </c>
      <c r="BO102" s="419">
        <f t="shared" si="103"/>
        <v>0.58723850710399772</v>
      </c>
      <c r="BP102" s="419">
        <f t="shared" si="103"/>
        <v>0.57976500793297936</v>
      </c>
      <c r="BQ102" s="424">
        <f t="shared" si="103"/>
        <v>0.87788219392191313</v>
      </c>
      <c r="BR102" s="419"/>
      <c r="BS102" s="423">
        <f t="shared" si="104"/>
        <v>0.69541513795147547</v>
      </c>
      <c r="BT102" s="419">
        <f t="shared" si="104"/>
        <v>0.65116432936248425</v>
      </c>
      <c r="BU102" s="419">
        <f t="shared" si="104"/>
        <v>0.64455262597695773</v>
      </c>
      <c r="BV102" s="424">
        <f t="shared" si="104"/>
        <v>0.90139400372656098</v>
      </c>
      <c r="BW102" s="419"/>
      <c r="BX102" s="423">
        <f t="shared" si="105"/>
        <v>0.66148970279448627</v>
      </c>
      <c r="BY102" s="419">
        <f t="shared" si="105"/>
        <v>0.61330466480417223</v>
      </c>
      <c r="BZ102" s="419">
        <f t="shared" si="105"/>
        <v>0.60602305687186575</v>
      </c>
      <c r="CA102" s="424">
        <f t="shared" si="105"/>
        <v>0.88709200730228743</v>
      </c>
      <c r="CB102" s="419"/>
      <c r="CC102" s="423">
        <f t="shared" si="106"/>
        <v>0.69991209693537448</v>
      </c>
      <c r="CD102" s="419">
        <f t="shared" si="106"/>
        <v>0.65623041706380736</v>
      </c>
      <c r="CE102" s="419">
        <f t="shared" si="106"/>
        <v>0.64959567085828074</v>
      </c>
      <c r="CF102" s="424">
        <f t="shared" si="106"/>
        <v>0.90119183530720504</v>
      </c>
      <c r="CH102" s="449">
        <f t="shared" si="91"/>
        <v>36.473074156562177</v>
      </c>
      <c r="CI102" s="445">
        <f t="shared" si="92"/>
        <v>23006.056784132765</v>
      </c>
      <c r="CJ102" s="445">
        <f t="shared" si="93"/>
        <v>279700.53837925155</v>
      </c>
      <c r="CK102" s="451">
        <f t="shared" si="94"/>
        <v>694.1874331418677</v>
      </c>
      <c r="CL102" s="446">
        <f t="shared" si="107"/>
        <v>0.63662546245111906</v>
      </c>
      <c r="CM102" s="446">
        <f t="shared" si="107"/>
        <v>0.58319411675377286</v>
      </c>
      <c r="CN102" s="446">
        <f t="shared" si="107"/>
        <v>0.57525580606267845</v>
      </c>
      <c r="CO102" s="451">
        <f t="shared" si="107"/>
        <v>0.8803829323788831</v>
      </c>
      <c r="CP102" s="446"/>
      <c r="CQ102" s="449">
        <f t="shared" si="108"/>
        <v>0.696238598905349</v>
      </c>
      <c r="CR102" s="445">
        <f t="shared" si="108"/>
        <v>0.65039654526303547</v>
      </c>
      <c r="CS102" s="445">
        <f t="shared" si="108"/>
        <v>0.64350138870871343</v>
      </c>
      <c r="CT102" s="451">
        <f t="shared" si="108"/>
        <v>0.90361551057880318</v>
      </c>
      <c r="CU102" s="446"/>
      <c r="CV102" s="449">
        <f t="shared" si="109"/>
        <v>0.66114028275255876</v>
      </c>
      <c r="CW102" s="445">
        <f t="shared" si="109"/>
        <v>0.61074389114078864</v>
      </c>
      <c r="CX102" s="445">
        <f t="shared" si="109"/>
        <v>0.60306894562696034</v>
      </c>
      <c r="CY102" s="451">
        <f t="shared" si="109"/>
        <v>0.88949550111769804</v>
      </c>
      <c r="CZ102" s="446"/>
      <c r="DA102" s="449">
        <f t="shared" si="110"/>
        <v>0.70086853690259443</v>
      </c>
      <c r="DB102" s="445">
        <f t="shared" si="110"/>
        <v>0.65567157414611876</v>
      </c>
      <c r="DC102" s="445">
        <f t="shared" si="110"/>
        <v>0.6487617441313327</v>
      </c>
      <c r="DD102" s="451">
        <f t="shared" si="110"/>
        <v>0.90341617419224363</v>
      </c>
    </row>
    <row r="103" spans="1:108">
      <c r="A103" t="str">
        <f>'Picking Information'!E106</f>
        <v>sample name</v>
      </c>
      <c r="B103">
        <f>'Picking Information'!H106</f>
        <v>100</v>
      </c>
      <c r="C103">
        <f>'Picking Information'!I106</f>
        <v>100</v>
      </c>
      <c r="D103">
        <f>'Picking Information'!J106</f>
        <v>100</v>
      </c>
      <c r="E103">
        <f>'Picking Information'!K106</f>
        <v>100</v>
      </c>
      <c r="F103">
        <f t="shared" si="83"/>
        <v>100</v>
      </c>
      <c r="J103">
        <f>'Picking Information'!O106</f>
        <v>2</v>
      </c>
      <c r="M103" s="365">
        <f t="shared" si="84"/>
        <v>523598.77559829882</v>
      </c>
      <c r="N103" s="366">
        <v>1.6074999999999999</v>
      </c>
      <c r="O103" s="367">
        <f t="shared" si="85"/>
        <v>538.38664940431852</v>
      </c>
      <c r="P103" s="367">
        <f t="shared" si="86"/>
        <v>538.38664940431852</v>
      </c>
      <c r="Q103" s="367">
        <f t="shared" si="87"/>
        <v>538.38664940431852</v>
      </c>
      <c r="R103" s="367">
        <f t="shared" si="88"/>
        <v>31415.926535897896</v>
      </c>
      <c r="S103" s="367">
        <f t="shared" si="89"/>
        <v>50.000000000000057</v>
      </c>
      <c r="T103" s="352">
        <f t="shared" si="95"/>
        <v>0.72117764042050025</v>
      </c>
      <c r="U103" s="348">
        <f t="shared" si="95"/>
        <v>0.67818011600000039</v>
      </c>
      <c r="V103" s="348">
        <f t="shared" si="95"/>
        <v>0.67175757031250027</v>
      </c>
      <c r="W103" s="348">
        <f t="shared" si="95"/>
        <v>0.91115426392850019</v>
      </c>
      <c r="X103" s="372"/>
      <c r="Y103" s="348">
        <f t="shared" si="96"/>
        <v>0.76863001443750023</v>
      </c>
      <c r="Z103" s="348">
        <f t="shared" si="96"/>
        <v>0.73219036756250033</v>
      </c>
      <c r="AA103" s="348">
        <f t="shared" si="96"/>
        <v>0.7266800120535003</v>
      </c>
      <c r="AB103" s="350">
        <f t="shared" si="96"/>
        <v>0.92865392508800004</v>
      </c>
      <c r="AC103" s="372"/>
      <c r="AD103" s="348">
        <f t="shared" si="97"/>
        <v>0.74076135446800029</v>
      </c>
      <c r="AE103" s="348">
        <f t="shared" si="97"/>
        <v>0.70040188281250038</v>
      </c>
      <c r="AF103" s="348">
        <f t="shared" si="97"/>
        <v>0.6942220292160004</v>
      </c>
      <c r="AG103" s="350">
        <f t="shared" si="97"/>
        <v>0.9180318336615001</v>
      </c>
      <c r="AH103" s="372"/>
      <c r="AI103" s="348">
        <f t="shared" si="98"/>
        <v>0.77229078850000021</v>
      </c>
      <c r="AJ103" s="348">
        <f t="shared" si="98"/>
        <v>0.7364009082880002</v>
      </c>
      <c r="AK103" s="348">
        <f t="shared" si="98"/>
        <v>0.73088457057200018</v>
      </c>
      <c r="AL103" s="350">
        <f t="shared" si="98"/>
        <v>0.92850426566650013</v>
      </c>
      <c r="AN103" s="393">
        <f t="shared" si="77"/>
        <v>50</v>
      </c>
      <c r="AO103" s="509">
        <f t="shared" si="78"/>
        <v>785398.16339744825</v>
      </c>
      <c r="AP103" s="373">
        <f t="shared" si="79"/>
        <v>50</v>
      </c>
      <c r="AQ103" s="384">
        <f t="shared" si="99"/>
        <v>0.73368056165893836</v>
      </c>
      <c r="AR103" s="385">
        <f t="shared" si="99"/>
        <v>0.69443727799680011</v>
      </c>
      <c r="AS103" s="385">
        <f t="shared" si="99"/>
        <v>0.68860870571249999</v>
      </c>
      <c r="AT103" s="387">
        <f t="shared" si="99"/>
        <v>0.91256792216569682</v>
      </c>
      <c r="AU103" s="373"/>
      <c r="AV103" s="384">
        <f t="shared" si="100"/>
        <v>0.77747232563430002</v>
      </c>
      <c r="AW103" s="385">
        <f t="shared" si="100"/>
        <v>0.7437968600792999</v>
      </c>
      <c r="AX103" s="385">
        <f t="shared" si="100"/>
        <v>0.7387316053066969</v>
      </c>
      <c r="AY103" s="387">
        <f t="shared" si="100"/>
        <v>0.92957478940554239</v>
      </c>
      <c r="AZ103" s="373"/>
      <c r="BA103" s="384">
        <f t="shared" si="101"/>
        <v>0.75168940147776642</v>
      </c>
      <c r="BB103" s="385">
        <f t="shared" si="101"/>
        <v>0.7146694334125</v>
      </c>
      <c r="BC103" s="385">
        <f t="shared" si="101"/>
        <v>0.7090325050080768</v>
      </c>
      <c r="BD103" s="387">
        <f t="shared" si="101"/>
        <v>0.91923987587633527</v>
      </c>
      <c r="BE103" s="373"/>
      <c r="BF103" s="384">
        <f t="shared" si="102"/>
        <v>0.78087316462479994</v>
      </c>
      <c r="BG103" s="385">
        <f t="shared" si="102"/>
        <v>0.74767198529290246</v>
      </c>
      <c r="BH103" s="385">
        <f t="shared" si="102"/>
        <v>0.74259591230002564</v>
      </c>
      <c r="BI103" s="387">
        <f t="shared" si="102"/>
        <v>0.92942891731115918</v>
      </c>
      <c r="BK103" s="423">
        <f t="shared" si="90"/>
        <v>35.355339059327363</v>
      </c>
      <c r="BL103" s="419">
        <f t="shared" si="80"/>
        <v>28284.271247461904</v>
      </c>
      <c r="BM103" s="419">
        <f t="shared" si="81"/>
        <v>333333.33333333326</v>
      </c>
      <c r="BN103" s="423">
        <f t="shared" si="103"/>
        <v>0.63797111663143102</v>
      </c>
      <c r="BO103" s="419">
        <f t="shared" si="103"/>
        <v>0.58723850710399772</v>
      </c>
      <c r="BP103" s="419">
        <f t="shared" si="103"/>
        <v>0.57976500793297936</v>
      </c>
      <c r="BQ103" s="424">
        <f t="shared" si="103"/>
        <v>0.87788219392191313</v>
      </c>
      <c r="BR103" s="419"/>
      <c r="BS103" s="423">
        <f t="shared" si="104"/>
        <v>0.69541513795147547</v>
      </c>
      <c r="BT103" s="419">
        <f t="shared" si="104"/>
        <v>0.65116432936248425</v>
      </c>
      <c r="BU103" s="419">
        <f t="shared" si="104"/>
        <v>0.64455262597695773</v>
      </c>
      <c r="BV103" s="424">
        <f t="shared" si="104"/>
        <v>0.90139400372656098</v>
      </c>
      <c r="BW103" s="419"/>
      <c r="BX103" s="423">
        <f t="shared" si="105"/>
        <v>0.66148970279448627</v>
      </c>
      <c r="BY103" s="419">
        <f t="shared" si="105"/>
        <v>0.61330466480417223</v>
      </c>
      <c r="BZ103" s="419">
        <f t="shared" si="105"/>
        <v>0.60602305687186575</v>
      </c>
      <c r="CA103" s="424">
        <f t="shared" si="105"/>
        <v>0.88709200730228743</v>
      </c>
      <c r="CB103" s="419"/>
      <c r="CC103" s="423">
        <f t="shared" si="106"/>
        <v>0.69991209693537448</v>
      </c>
      <c r="CD103" s="419">
        <f t="shared" si="106"/>
        <v>0.65623041706380736</v>
      </c>
      <c r="CE103" s="419">
        <f t="shared" si="106"/>
        <v>0.64959567085828074</v>
      </c>
      <c r="CF103" s="424">
        <f t="shared" si="106"/>
        <v>0.90119183530720504</v>
      </c>
      <c r="CH103" s="449">
        <f t="shared" si="91"/>
        <v>36.473074156562177</v>
      </c>
      <c r="CI103" s="445">
        <f t="shared" si="92"/>
        <v>23006.056784132765</v>
      </c>
      <c r="CJ103" s="445">
        <f t="shared" si="93"/>
        <v>279700.53837925155</v>
      </c>
      <c r="CK103" s="451">
        <f t="shared" si="94"/>
        <v>694.1874331418677</v>
      </c>
      <c r="CL103" s="446">
        <f t="shared" si="107"/>
        <v>0.63662546245111906</v>
      </c>
      <c r="CM103" s="446">
        <f t="shared" si="107"/>
        <v>0.58319411675377286</v>
      </c>
      <c r="CN103" s="446">
        <f t="shared" si="107"/>
        <v>0.57525580606267845</v>
      </c>
      <c r="CO103" s="451">
        <f t="shared" si="107"/>
        <v>0.8803829323788831</v>
      </c>
      <c r="CP103" s="446"/>
      <c r="CQ103" s="449">
        <f t="shared" si="108"/>
        <v>0.696238598905349</v>
      </c>
      <c r="CR103" s="445">
        <f t="shared" si="108"/>
        <v>0.65039654526303547</v>
      </c>
      <c r="CS103" s="445">
        <f t="shared" si="108"/>
        <v>0.64350138870871343</v>
      </c>
      <c r="CT103" s="451">
        <f t="shared" si="108"/>
        <v>0.90361551057880318</v>
      </c>
      <c r="CU103" s="446"/>
      <c r="CV103" s="449">
        <f t="shared" si="109"/>
        <v>0.66114028275255876</v>
      </c>
      <c r="CW103" s="445">
        <f t="shared" si="109"/>
        <v>0.61074389114078864</v>
      </c>
      <c r="CX103" s="445">
        <f t="shared" si="109"/>
        <v>0.60306894562696034</v>
      </c>
      <c r="CY103" s="451">
        <f t="shared" si="109"/>
        <v>0.88949550111769804</v>
      </c>
      <c r="CZ103" s="446"/>
      <c r="DA103" s="449">
        <f t="shared" si="110"/>
        <v>0.70086853690259443</v>
      </c>
      <c r="DB103" s="445">
        <f t="shared" si="110"/>
        <v>0.65567157414611876</v>
      </c>
      <c r="DC103" s="445">
        <f t="shared" si="110"/>
        <v>0.6487617441313327</v>
      </c>
      <c r="DD103" s="451">
        <f t="shared" si="110"/>
        <v>0.90341617419224363</v>
      </c>
    </row>
    <row r="104" spans="1:108">
      <c r="A104" t="str">
        <f>'Picking Information'!E107</f>
        <v>sample name</v>
      </c>
      <c r="B104">
        <f>'Picking Information'!H107</f>
        <v>100</v>
      </c>
      <c r="C104">
        <f>'Picking Information'!I107</f>
        <v>100</v>
      </c>
      <c r="D104">
        <f>'Picking Information'!J107</f>
        <v>100</v>
      </c>
      <c r="E104">
        <f>'Picking Information'!K107</f>
        <v>100</v>
      </c>
      <c r="F104">
        <f t="shared" si="83"/>
        <v>100</v>
      </c>
      <c r="J104">
        <f>'Picking Information'!O107</f>
        <v>2</v>
      </c>
      <c r="M104" s="365">
        <f t="shared" si="84"/>
        <v>523598.77559829882</v>
      </c>
      <c r="N104" s="366">
        <v>1.6074999999999999</v>
      </c>
      <c r="O104" s="367">
        <f t="shared" si="85"/>
        <v>538.38664940431852</v>
      </c>
      <c r="P104" s="367">
        <f t="shared" si="86"/>
        <v>538.38664940431852</v>
      </c>
      <c r="Q104" s="367">
        <f t="shared" si="87"/>
        <v>538.38664940431852</v>
      </c>
      <c r="R104" s="367">
        <f t="shared" si="88"/>
        <v>31415.926535897896</v>
      </c>
      <c r="S104" s="367">
        <f t="shared" si="89"/>
        <v>50.000000000000057</v>
      </c>
      <c r="T104" s="352">
        <f t="shared" si="95"/>
        <v>0.72117764042050025</v>
      </c>
      <c r="U104" s="348">
        <f t="shared" si="95"/>
        <v>0.67818011600000039</v>
      </c>
      <c r="V104" s="348">
        <f t="shared" si="95"/>
        <v>0.67175757031250027</v>
      </c>
      <c r="W104" s="348">
        <f t="shared" si="95"/>
        <v>0.91115426392850019</v>
      </c>
      <c r="X104" s="372"/>
      <c r="Y104" s="348">
        <f t="shared" si="96"/>
        <v>0.76863001443750023</v>
      </c>
      <c r="Z104" s="348">
        <f t="shared" si="96"/>
        <v>0.73219036756250033</v>
      </c>
      <c r="AA104" s="348">
        <f t="shared" si="96"/>
        <v>0.7266800120535003</v>
      </c>
      <c r="AB104" s="350">
        <f t="shared" si="96"/>
        <v>0.92865392508800004</v>
      </c>
      <c r="AC104" s="372"/>
      <c r="AD104" s="348">
        <f t="shared" si="97"/>
        <v>0.74076135446800029</v>
      </c>
      <c r="AE104" s="348">
        <f t="shared" si="97"/>
        <v>0.70040188281250038</v>
      </c>
      <c r="AF104" s="348">
        <f t="shared" si="97"/>
        <v>0.6942220292160004</v>
      </c>
      <c r="AG104" s="350">
        <f t="shared" si="97"/>
        <v>0.9180318336615001</v>
      </c>
      <c r="AH104" s="372"/>
      <c r="AI104" s="348">
        <f t="shared" si="98"/>
        <v>0.77229078850000021</v>
      </c>
      <c r="AJ104" s="348">
        <f t="shared" si="98"/>
        <v>0.7364009082880002</v>
      </c>
      <c r="AK104" s="348">
        <f t="shared" si="98"/>
        <v>0.73088457057200018</v>
      </c>
      <c r="AL104" s="350">
        <f t="shared" si="98"/>
        <v>0.92850426566650013</v>
      </c>
      <c r="AN104" s="393">
        <f t="shared" si="77"/>
        <v>50</v>
      </c>
      <c r="AO104" s="509">
        <f t="shared" si="78"/>
        <v>785398.16339744825</v>
      </c>
      <c r="AP104" s="373">
        <f t="shared" si="79"/>
        <v>50</v>
      </c>
      <c r="AQ104" s="384">
        <f t="shared" si="99"/>
        <v>0.73368056165893836</v>
      </c>
      <c r="AR104" s="385">
        <f t="shared" si="99"/>
        <v>0.69443727799680011</v>
      </c>
      <c r="AS104" s="385">
        <f t="shared" si="99"/>
        <v>0.68860870571249999</v>
      </c>
      <c r="AT104" s="387">
        <f t="shared" si="99"/>
        <v>0.91256792216569682</v>
      </c>
      <c r="AU104" s="373"/>
      <c r="AV104" s="384">
        <f t="shared" si="100"/>
        <v>0.77747232563430002</v>
      </c>
      <c r="AW104" s="385">
        <f t="shared" si="100"/>
        <v>0.7437968600792999</v>
      </c>
      <c r="AX104" s="385">
        <f t="shared" si="100"/>
        <v>0.7387316053066969</v>
      </c>
      <c r="AY104" s="387">
        <f t="shared" si="100"/>
        <v>0.92957478940554239</v>
      </c>
      <c r="AZ104" s="373"/>
      <c r="BA104" s="384">
        <f t="shared" si="101"/>
        <v>0.75168940147776642</v>
      </c>
      <c r="BB104" s="385">
        <f t="shared" si="101"/>
        <v>0.7146694334125</v>
      </c>
      <c r="BC104" s="385">
        <f t="shared" si="101"/>
        <v>0.7090325050080768</v>
      </c>
      <c r="BD104" s="387">
        <f t="shared" si="101"/>
        <v>0.91923987587633527</v>
      </c>
      <c r="BE104" s="373"/>
      <c r="BF104" s="384">
        <f t="shared" si="102"/>
        <v>0.78087316462479994</v>
      </c>
      <c r="BG104" s="385">
        <f t="shared" si="102"/>
        <v>0.74767198529290246</v>
      </c>
      <c r="BH104" s="385">
        <f t="shared" si="102"/>
        <v>0.74259591230002564</v>
      </c>
      <c r="BI104" s="387">
        <f t="shared" si="102"/>
        <v>0.92942891731115918</v>
      </c>
      <c r="BK104" s="423">
        <f t="shared" si="90"/>
        <v>35.355339059327363</v>
      </c>
      <c r="BL104" s="419">
        <f t="shared" si="80"/>
        <v>28284.271247461904</v>
      </c>
      <c r="BM104" s="419">
        <f t="shared" si="81"/>
        <v>333333.33333333326</v>
      </c>
      <c r="BN104" s="423">
        <f t="shared" si="103"/>
        <v>0.63797111663143102</v>
      </c>
      <c r="BO104" s="419">
        <f t="shared" si="103"/>
        <v>0.58723850710399772</v>
      </c>
      <c r="BP104" s="419">
        <f t="shared" si="103"/>
        <v>0.57976500793297936</v>
      </c>
      <c r="BQ104" s="424">
        <f t="shared" si="103"/>
        <v>0.87788219392191313</v>
      </c>
      <c r="BR104" s="419"/>
      <c r="BS104" s="423">
        <f t="shared" si="104"/>
        <v>0.69541513795147547</v>
      </c>
      <c r="BT104" s="419">
        <f t="shared" si="104"/>
        <v>0.65116432936248425</v>
      </c>
      <c r="BU104" s="419">
        <f t="shared" si="104"/>
        <v>0.64455262597695773</v>
      </c>
      <c r="BV104" s="424">
        <f t="shared" si="104"/>
        <v>0.90139400372656098</v>
      </c>
      <c r="BW104" s="419"/>
      <c r="BX104" s="423">
        <f t="shared" si="105"/>
        <v>0.66148970279448627</v>
      </c>
      <c r="BY104" s="419">
        <f t="shared" si="105"/>
        <v>0.61330466480417223</v>
      </c>
      <c r="BZ104" s="419">
        <f t="shared" si="105"/>
        <v>0.60602305687186575</v>
      </c>
      <c r="CA104" s="424">
        <f t="shared" si="105"/>
        <v>0.88709200730228743</v>
      </c>
      <c r="CB104" s="419"/>
      <c r="CC104" s="423">
        <f t="shared" si="106"/>
        <v>0.69991209693537448</v>
      </c>
      <c r="CD104" s="419">
        <f t="shared" si="106"/>
        <v>0.65623041706380736</v>
      </c>
      <c r="CE104" s="419">
        <f t="shared" si="106"/>
        <v>0.64959567085828074</v>
      </c>
      <c r="CF104" s="424">
        <f t="shared" si="106"/>
        <v>0.90119183530720504</v>
      </c>
      <c r="CH104" s="449">
        <f t="shared" si="91"/>
        <v>36.473074156562177</v>
      </c>
      <c r="CI104" s="445">
        <f t="shared" si="92"/>
        <v>23006.056784132765</v>
      </c>
      <c r="CJ104" s="445">
        <f t="shared" si="93"/>
        <v>279700.53837925155</v>
      </c>
      <c r="CK104" s="451">
        <f t="shared" si="94"/>
        <v>694.1874331418677</v>
      </c>
      <c r="CL104" s="446">
        <f t="shared" si="107"/>
        <v>0.63662546245111906</v>
      </c>
      <c r="CM104" s="446">
        <f t="shared" si="107"/>
        <v>0.58319411675377286</v>
      </c>
      <c r="CN104" s="446">
        <f t="shared" si="107"/>
        <v>0.57525580606267845</v>
      </c>
      <c r="CO104" s="451">
        <f t="shared" si="107"/>
        <v>0.8803829323788831</v>
      </c>
      <c r="CP104" s="446"/>
      <c r="CQ104" s="449">
        <f t="shared" si="108"/>
        <v>0.696238598905349</v>
      </c>
      <c r="CR104" s="445">
        <f t="shared" si="108"/>
        <v>0.65039654526303547</v>
      </c>
      <c r="CS104" s="445">
        <f t="shared" si="108"/>
        <v>0.64350138870871343</v>
      </c>
      <c r="CT104" s="451">
        <f t="shared" si="108"/>
        <v>0.90361551057880318</v>
      </c>
      <c r="CU104" s="446"/>
      <c r="CV104" s="449">
        <f t="shared" si="109"/>
        <v>0.66114028275255876</v>
      </c>
      <c r="CW104" s="445">
        <f t="shared" si="109"/>
        <v>0.61074389114078864</v>
      </c>
      <c r="CX104" s="445">
        <f t="shared" si="109"/>
        <v>0.60306894562696034</v>
      </c>
      <c r="CY104" s="451">
        <f t="shared" si="109"/>
        <v>0.88949550111769804</v>
      </c>
      <c r="CZ104" s="446"/>
      <c r="DA104" s="449">
        <f t="shared" si="110"/>
        <v>0.70086853690259443</v>
      </c>
      <c r="DB104" s="445">
        <f t="shared" si="110"/>
        <v>0.65567157414611876</v>
      </c>
      <c r="DC104" s="445">
        <f t="shared" si="110"/>
        <v>0.6487617441313327</v>
      </c>
      <c r="DD104" s="451">
        <f t="shared" si="110"/>
        <v>0.90341617419224363</v>
      </c>
    </row>
    <row r="105" spans="1:108">
      <c r="A105" t="str">
        <f>'Picking Information'!E108</f>
        <v>sample name</v>
      </c>
      <c r="B105">
        <f>'Picking Information'!H108</f>
        <v>100</v>
      </c>
      <c r="C105">
        <f>'Picking Information'!I108</f>
        <v>100</v>
      </c>
      <c r="D105">
        <f>'Picking Information'!J108</f>
        <v>100</v>
      </c>
      <c r="E105">
        <f>'Picking Information'!K108</f>
        <v>100</v>
      </c>
      <c r="F105">
        <f t="shared" si="83"/>
        <v>100</v>
      </c>
      <c r="J105">
        <f>'Picking Information'!O108</f>
        <v>2</v>
      </c>
      <c r="M105" s="365">
        <f t="shared" si="84"/>
        <v>523598.77559829882</v>
      </c>
      <c r="N105" s="366">
        <v>1.6074999999999999</v>
      </c>
      <c r="O105" s="367">
        <f t="shared" si="85"/>
        <v>538.38664940431852</v>
      </c>
      <c r="P105" s="367">
        <f t="shared" si="86"/>
        <v>538.38664940431852</v>
      </c>
      <c r="Q105" s="367">
        <f t="shared" si="87"/>
        <v>538.38664940431852</v>
      </c>
      <c r="R105" s="367">
        <f t="shared" si="88"/>
        <v>31415.926535897896</v>
      </c>
      <c r="S105" s="367">
        <f t="shared" si="89"/>
        <v>50.000000000000057</v>
      </c>
      <c r="T105" s="352">
        <f t="shared" si="95"/>
        <v>0.72117764042050025</v>
      </c>
      <c r="U105" s="348">
        <f t="shared" si="95"/>
        <v>0.67818011600000039</v>
      </c>
      <c r="V105" s="348">
        <f t="shared" si="95"/>
        <v>0.67175757031250027</v>
      </c>
      <c r="W105" s="348">
        <f t="shared" si="95"/>
        <v>0.91115426392850019</v>
      </c>
      <c r="X105" s="372"/>
      <c r="Y105" s="348">
        <f t="shared" si="96"/>
        <v>0.76863001443750023</v>
      </c>
      <c r="Z105" s="348">
        <f t="shared" si="96"/>
        <v>0.73219036756250033</v>
      </c>
      <c r="AA105" s="348">
        <f t="shared" si="96"/>
        <v>0.7266800120535003</v>
      </c>
      <c r="AB105" s="350">
        <f t="shared" si="96"/>
        <v>0.92865392508800004</v>
      </c>
      <c r="AC105" s="372"/>
      <c r="AD105" s="348">
        <f t="shared" si="97"/>
        <v>0.74076135446800029</v>
      </c>
      <c r="AE105" s="348">
        <f t="shared" si="97"/>
        <v>0.70040188281250038</v>
      </c>
      <c r="AF105" s="348">
        <f t="shared" si="97"/>
        <v>0.6942220292160004</v>
      </c>
      <c r="AG105" s="350">
        <f t="shared" si="97"/>
        <v>0.9180318336615001</v>
      </c>
      <c r="AH105" s="372"/>
      <c r="AI105" s="348">
        <f t="shared" si="98"/>
        <v>0.77229078850000021</v>
      </c>
      <c r="AJ105" s="348">
        <f t="shared" si="98"/>
        <v>0.7364009082880002</v>
      </c>
      <c r="AK105" s="348">
        <f t="shared" si="98"/>
        <v>0.73088457057200018</v>
      </c>
      <c r="AL105" s="350">
        <f t="shared" si="98"/>
        <v>0.92850426566650013</v>
      </c>
      <c r="AN105" s="393">
        <f t="shared" si="77"/>
        <v>50</v>
      </c>
      <c r="AO105" s="509">
        <f t="shared" si="78"/>
        <v>785398.16339744825</v>
      </c>
      <c r="AP105" s="373">
        <f t="shared" si="79"/>
        <v>50</v>
      </c>
      <c r="AQ105" s="384">
        <f t="shared" ref="AQ105:AT124" si="111">1-(1/2)*($AN105+$B105)*AQ$3/($AN105*$B105)+(0.2122)*(AQ$3^2/($AN105*$B105))+(0.0153)*(AQ$3^3/$AN105^3)</f>
        <v>0.73368056165893836</v>
      </c>
      <c r="AR105" s="385">
        <f t="shared" si="111"/>
        <v>0.69443727799680011</v>
      </c>
      <c r="AS105" s="385">
        <f t="shared" si="111"/>
        <v>0.68860870571249999</v>
      </c>
      <c r="AT105" s="387">
        <f t="shared" si="111"/>
        <v>0.91256792216569682</v>
      </c>
      <c r="AU105" s="373"/>
      <c r="AV105" s="384">
        <f t="shared" ref="AV105:AY124" si="112">1-(1/2)*($AN105+$B105)*AV$3/($AN105*$B105)+(0.2122)*(AV$3^2/($AN105*$B105))+(0.0153)*(AV$3^3/$AN105^3)</f>
        <v>0.77747232563430002</v>
      </c>
      <c r="AW105" s="385">
        <f t="shared" si="112"/>
        <v>0.7437968600792999</v>
      </c>
      <c r="AX105" s="385">
        <f t="shared" si="112"/>
        <v>0.7387316053066969</v>
      </c>
      <c r="AY105" s="387">
        <f t="shared" si="112"/>
        <v>0.92957478940554239</v>
      </c>
      <c r="AZ105" s="373"/>
      <c r="BA105" s="384">
        <f t="shared" ref="BA105:BD124" si="113">1-(1/2)*($AN105+$B105)*BA$3/($AN105*$B105)+(0.2122)*(BA$3^2/($AN105*$B105))+(0.0153)*(BA$3^3/$AN105^3)</f>
        <v>0.75168940147776642</v>
      </c>
      <c r="BB105" s="385">
        <f t="shared" si="113"/>
        <v>0.7146694334125</v>
      </c>
      <c r="BC105" s="385">
        <f t="shared" si="113"/>
        <v>0.7090325050080768</v>
      </c>
      <c r="BD105" s="387">
        <f t="shared" si="113"/>
        <v>0.91923987587633527</v>
      </c>
      <c r="BE105" s="373"/>
      <c r="BF105" s="384">
        <f t="shared" ref="BF105:BI124" si="114">1-(1/2)*($AN105+$B105)*BF$3/($AN105*$B105)+(0.2122)*(BF$3^2/($AN105*$B105))+(0.0153)*(BF$3^3/$AN105^3)</f>
        <v>0.78087316462479994</v>
      </c>
      <c r="BG105" s="385">
        <f t="shared" si="114"/>
        <v>0.74767198529290246</v>
      </c>
      <c r="BH105" s="385">
        <f t="shared" si="114"/>
        <v>0.74259591230002564</v>
      </c>
      <c r="BI105" s="387">
        <f t="shared" si="114"/>
        <v>0.92942891731115918</v>
      </c>
      <c r="BK105" s="423">
        <f t="shared" si="90"/>
        <v>35.355339059327363</v>
      </c>
      <c r="BL105" s="419">
        <f t="shared" si="80"/>
        <v>28284.271247461904</v>
      </c>
      <c r="BM105" s="419">
        <f t="shared" si="81"/>
        <v>333333.33333333326</v>
      </c>
      <c r="BN105" s="423">
        <f t="shared" ref="BN105:BQ124" si="115">1-(3/4)*(BN$3/$BK105)+(0.2095*($C105+$E105+$F105)-(0.096-0.013*($C105^2+$E105^2)/$F105^2)*($C105+$E105)*$J105)*(BN$3^2/$BM105)</f>
        <v>0.63797111663143102</v>
      </c>
      <c r="BO105" s="419">
        <f t="shared" si="115"/>
        <v>0.58723850710399772</v>
      </c>
      <c r="BP105" s="419">
        <f t="shared" si="115"/>
        <v>0.57976500793297936</v>
      </c>
      <c r="BQ105" s="424">
        <f t="shared" si="115"/>
        <v>0.87788219392191313</v>
      </c>
      <c r="BR105" s="419"/>
      <c r="BS105" s="423">
        <f t="shared" ref="BS105:BV124" si="116">1-(3/4)*(BS$3/$BK105)+(0.2095*($C105+$E105+$F105)-(0.096-0.013*($C105^2+$E105^2)/$F105^2)*($C105+$E105)*$J105)*(BS$3^2/$BM105)</f>
        <v>0.69541513795147547</v>
      </c>
      <c r="BT105" s="419">
        <f t="shared" si="116"/>
        <v>0.65116432936248425</v>
      </c>
      <c r="BU105" s="419">
        <f t="shared" si="116"/>
        <v>0.64455262597695773</v>
      </c>
      <c r="BV105" s="424">
        <f t="shared" si="116"/>
        <v>0.90139400372656098</v>
      </c>
      <c r="BW105" s="419"/>
      <c r="BX105" s="423">
        <f t="shared" ref="BX105:CA124" si="117">1-(3/4)*(BX$3/$BK105)+(0.2095*($C105+$E105+$F105)-(0.096-0.013*($C105^2+$E105^2)/$F105^2)*($C105+$E105)*$J105)*(BX$3^2/$BM105)</f>
        <v>0.66148970279448627</v>
      </c>
      <c r="BY105" s="419">
        <f t="shared" si="117"/>
        <v>0.61330466480417223</v>
      </c>
      <c r="BZ105" s="419">
        <f t="shared" si="117"/>
        <v>0.60602305687186575</v>
      </c>
      <c r="CA105" s="424">
        <f t="shared" si="117"/>
        <v>0.88709200730228743</v>
      </c>
      <c r="CB105" s="419"/>
      <c r="CC105" s="423">
        <f t="shared" ref="CC105:CF124" si="118">1-(3/4)*(CC$3/$BK105)+(0.2095*($C105+$E105+$F105)-(0.096-0.013*($C105^2+$E105^2)/$F105^2)*($C105+$E105)*$J105)*(CC$3^2/$BM105)</f>
        <v>0.69991209693537448</v>
      </c>
      <c r="CD105" s="419">
        <f t="shared" si="118"/>
        <v>0.65623041706380736</v>
      </c>
      <c r="CE105" s="419">
        <f t="shared" si="118"/>
        <v>0.64959567085828074</v>
      </c>
      <c r="CF105" s="424">
        <f t="shared" si="118"/>
        <v>0.90119183530720504</v>
      </c>
      <c r="CH105" s="449">
        <f t="shared" si="91"/>
        <v>36.473074156562177</v>
      </c>
      <c r="CI105" s="445">
        <f t="shared" si="92"/>
        <v>23006.056784132765</v>
      </c>
      <c r="CJ105" s="445">
        <f t="shared" si="93"/>
        <v>279700.53837925155</v>
      </c>
      <c r="CK105" s="451">
        <f t="shared" si="94"/>
        <v>694.1874331418677</v>
      </c>
      <c r="CL105" s="446">
        <f t="shared" ref="CL105:CO124" si="119">1-(3/4)*(CL$3/$CH105)+((0.2093-0.0465*$J105)*($E105+$C105/SQRT(3))+(0.1062+0.2234*CL$3/(CL$3+6*($E105*SQRT(3)-$C105))*($F105-$J105*(($E105*SQRT(3)/2+$C105)/4))))*(CL$3^2/$CJ105)</f>
        <v>0.63662546245111906</v>
      </c>
      <c r="CM105" s="446">
        <f t="shared" si="119"/>
        <v>0.58319411675377286</v>
      </c>
      <c r="CN105" s="446">
        <f t="shared" si="119"/>
        <v>0.57525580606267845</v>
      </c>
      <c r="CO105" s="451">
        <f t="shared" si="119"/>
        <v>0.8803829323788831</v>
      </c>
      <c r="CP105" s="446"/>
      <c r="CQ105" s="449">
        <f t="shared" ref="CQ105:CT124" si="120">1-(3/4)*(CQ$3/$CH105)+((0.2093-0.0465*$J105)*($E105+$C105/SQRT(3))+(0.1062+0.2234*CQ$3/(CQ$3+6*($E105*SQRT(3)-$C105))*($F105-$J105*(($E105*SQRT(3)/2+$C105)/4))))*(CQ$3^2/$CJ105)</f>
        <v>0.696238598905349</v>
      </c>
      <c r="CR105" s="445">
        <f t="shared" si="120"/>
        <v>0.65039654526303547</v>
      </c>
      <c r="CS105" s="445">
        <f t="shared" si="120"/>
        <v>0.64350138870871343</v>
      </c>
      <c r="CT105" s="451">
        <f t="shared" si="120"/>
        <v>0.90361551057880318</v>
      </c>
      <c r="CU105" s="446"/>
      <c r="CV105" s="449">
        <f t="shared" ref="CV105:CY124" si="121">1-(3/4)*(CV$3/$CH105)+((0.2093-0.0465*$J105)*($E105+$C105/SQRT(3))+(0.1062+0.2234*CV$3/(CV$3+6*($E105*SQRT(3)-$C105))*($F105-$J105*(($E105*SQRT(3)/2+$C105)/4))))*(CV$3^2/$CJ105)</f>
        <v>0.66114028275255876</v>
      </c>
      <c r="CW105" s="445">
        <f t="shared" si="121"/>
        <v>0.61074389114078864</v>
      </c>
      <c r="CX105" s="445">
        <f t="shared" si="121"/>
        <v>0.60306894562696034</v>
      </c>
      <c r="CY105" s="451">
        <f t="shared" si="121"/>
        <v>0.88949550111769804</v>
      </c>
      <c r="CZ105" s="446"/>
      <c r="DA105" s="449">
        <f t="shared" ref="DA105:DD124" si="122">1-(3/4)*(DA$3/$CH105)+((0.2093-0.0465*$J105)*($E105+$C105/SQRT(3))+(0.1062+0.2234*DA$3/(DA$3+6*($E105*SQRT(3)-$C105))*($F105-$J105*(($E105*SQRT(3)/2+$C105)/4))))*(DA$3^2/$CJ105)</f>
        <v>0.70086853690259443</v>
      </c>
      <c r="DB105" s="445">
        <f t="shared" si="122"/>
        <v>0.65567157414611876</v>
      </c>
      <c r="DC105" s="445">
        <f t="shared" si="122"/>
        <v>0.6487617441313327</v>
      </c>
      <c r="DD105" s="451">
        <f t="shared" si="122"/>
        <v>0.90341617419224363</v>
      </c>
    </row>
    <row r="106" spans="1:108">
      <c r="A106" t="str">
        <f>'Picking Information'!E109</f>
        <v>sample name</v>
      </c>
      <c r="B106">
        <f>'Picking Information'!H109</f>
        <v>100</v>
      </c>
      <c r="C106">
        <f>'Picking Information'!I109</f>
        <v>100</v>
      </c>
      <c r="D106">
        <f>'Picking Information'!J109</f>
        <v>100</v>
      </c>
      <c r="E106">
        <f>'Picking Information'!K109</f>
        <v>100</v>
      </c>
      <c r="F106">
        <f t="shared" si="83"/>
        <v>100</v>
      </c>
      <c r="J106">
        <f>'Picking Information'!O109</f>
        <v>2</v>
      </c>
      <c r="M106" s="365">
        <f t="shared" si="84"/>
        <v>523598.77559829882</v>
      </c>
      <c r="N106" s="366">
        <v>1.6074999999999999</v>
      </c>
      <c r="O106" s="367">
        <f t="shared" si="85"/>
        <v>538.38664940431852</v>
      </c>
      <c r="P106" s="367">
        <f t="shared" si="86"/>
        <v>538.38664940431852</v>
      </c>
      <c r="Q106" s="367">
        <f t="shared" si="87"/>
        <v>538.38664940431852</v>
      </c>
      <c r="R106" s="367">
        <f t="shared" si="88"/>
        <v>31415.926535897896</v>
      </c>
      <c r="S106" s="367">
        <f t="shared" si="89"/>
        <v>50.000000000000057</v>
      </c>
      <c r="T106" s="352">
        <f t="shared" si="95"/>
        <v>0.72117764042050025</v>
      </c>
      <c r="U106" s="348">
        <f t="shared" si="95"/>
        <v>0.67818011600000039</v>
      </c>
      <c r="V106" s="348">
        <f t="shared" si="95"/>
        <v>0.67175757031250027</v>
      </c>
      <c r="W106" s="348">
        <f t="shared" si="95"/>
        <v>0.91115426392850019</v>
      </c>
      <c r="X106" s="372"/>
      <c r="Y106" s="348">
        <f t="shared" si="96"/>
        <v>0.76863001443750023</v>
      </c>
      <c r="Z106" s="348">
        <f t="shared" si="96"/>
        <v>0.73219036756250033</v>
      </c>
      <c r="AA106" s="348">
        <f t="shared" si="96"/>
        <v>0.7266800120535003</v>
      </c>
      <c r="AB106" s="350">
        <f t="shared" si="96"/>
        <v>0.92865392508800004</v>
      </c>
      <c r="AC106" s="372"/>
      <c r="AD106" s="348">
        <f t="shared" si="97"/>
        <v>0.74076135446800029</v>
      </c>
      <c r="AE106" s="348">
        <f t="shared" si="97"/>
        <v>0.70040188281250038</v>
      </c>
      <c r="AF106" s="348">
        <f t="shared" si="97"/>
        <v>0.6942220292160004</v>
      </c>
      <c r="AG106" s="350">
        <f t="shared" si="97"/>
        <v>0.9180318336615001</v>
      </c>
      <c r="AH106" s="372"/>
      <c r="AI106" s="348">
        <f t="shared" si="98"/>
        <v>0.77229078850000021</v>
      </c>
      <c r="AJ106" s="348">
        <f t="shared" si="98"/>
        <v>0.7364009082880002</v>
      </c>
      <c r="AK106" s="348">
        <f t="shared" si="98"/>
        <v>0.73088457057200018</v>
      </c>
      <c r="AL106" s="350">
        <f t="shared" si="98"/>
        <v>0.92850426566650013</v>
      </c>
      <c r="AN106" s="393">
        <f t="shared" si="77"/>
        <v>50</v>
      </c>
      <c r="AO106" s="509">
        <f t="shared" si="78"/>
        <v>785398.16339744825</v>
      </c>
      <c r="AP106" s="373">
        <f t="shared" si="79"/>
        <v>50</v>
      </c>
      <c r="AQ106" s="384">
        <f t="shared" si="111"/>
        <v>0.73368056165893836</v>
      </c>
      <c r="AR106" s="385">
        <f t="shared" si="111"/>
        <v>0.69443727799680011</v>
      </c>
      <c r="AS106" s="385">
        <f t="shared" si="111"/>
        <v>0.68860870571249999</v>
      </c>
      <c r="AT106" s="387">
        <f t="shared" si="111"/>
        <v>0.91256792216569682</v>
      </c>
      <c r="AU106" s="373"/>
      <c r="AV106" s="384">
        <f t="shared" si="112"/>
        <v>0.77747232563430002</v>
      </c>
      <c r="AW106" s="385">
        <f t="shared" si="112"/>
        <v>0.7437968600792999</v>
      </c>
      <c r="AX106" s="385">
        <f t="shared" si="112"/>
        <v>0.7387316053066969</v>
      </c>
      <c r="AY106" s="387">
        <f t="shared" si="112"/>
        <v>0.92957478940554239</v>
      </c>
      <c r="AZ106" s="373"/>
      <c r="BA106" s="384">
        <f t="shared" si="113"/>
        <v>0.75168940147776642</v>
      </c>
      <c r="BB106" s="385">
        <f t="shared" si="113"/>
        <v>0.7146694334125</v>
      </c>
      <c r="BC106" s="385">
        <f t="shared" si="113"/>
        <v>0.7090325050080768</v>
      </c>
      <c r="BD106" s="387">
        <f t="shared" si="113"/>
        <v>0.91923987587633527</v>
      </c>
      <c r="BE106" s="373"/>
      <c r="BF106" s="384">
        <f t="shared" si="114"/>
        <v>0.78087316462479994</v>
      </c>
      <c r="BG106" s="385">
        <f t="shared" si="114"/>
        <v>0.74767198529290246</v>
      </c>
      <c r="BH106" s="385">
        <f t="shared" si="114"/>
        <v>0.74259591230002564</v>
      </c>
      <c r="BI106" s="387">
        <f t="shared" si="114"/>
        <v>0.92942891731115918</v>
      </c>
      <c r="BK106" s="423">
        <f t="shared" si="90"/>
        <v>35.355339059327363</v>
      </c>
      <c r="BL106" s="419">
        <f t="shared" si="80"/>
        <v>28284.271247461904</v>
      </c>
      <c r="BM106" s="419">
        <f t="shared" si="81"/>
        <v>333333.33333333326</v>
      </c>
      <c r="BN106" s="423">
        <f t="shared" si="115"/>
        <v>0.63797111663143102</v>
      </c>
      <c r="BO106" s="419">
        <f t="shared" si="115"/>
        <v>0.58723850710399772</v>
      </c>
      <c r="BP106" s="419">
        <f t="shared" si="115"/>
        <v>0.57976500793297936</v>
      </c>
      <c r="BQ106" s="424">
        <f t="shared" si="115"/>
        <v>0.87788219392191313</v>
      </c>
      <c r="BR106" s="419"/>
      <c r="BS106" s="423">
        <f t="shared" si="116"/>
        <v>0.69541513795147547</v>
      </c>
      <c r="BT106" s="419">
        <f t="shared" si="116"/>
        <v>0.65116432936248425</v>
      </c>
      <c r="BU106" s="419">
        <f t="shared" si="116"/>
        <v>0.64455262597695773</v>
      </c>
      <c r="BV106" s="424">
        <f t="shared" si="116"/>
        <v>0.90139400372656098</v>
      </c>
      <c r="BW106" s="419"/>
      <c r="BX106" s="423">
        <f t="shared" si="117"/>
        <v>0.66148970279448627</v>
      </c>
      <c r="BY106" s="419">
        <f t="shared" si="117"/>
        <v>0.61330466480417223</v>
      </c>
      <c r="BZ106" s="419">
        <f t="shared" si="117"/>
        <v>0.60602305687186575</v>
      </c>
      <c r="CA106" s="424">
        <f t="shared" si="117"/>
        <v>0.88709200730228743</v>
      </c>
      <c r="CB106" s="419"/>
      <c r="CC106" s="423">
        <f t="shared" si="118"/>
        <v>0.69991209693537448</v>
      </c>
      <c r="CD106" s="419">
        <f t="shared" si="118"/>
        <v>0.65623041706380736</v>
      </c>
      <c r="CE106" s="419">
        <f t="shared" si="118"/>
        <v>0.64959567085828074</v>
      </c>
      <c r="CF106" s="424">
        <f t="shared" si="118"/>
        <v>0.90119183530720504</v>
      </c>
      <c r="CH106" s="449">
        <f t="shared" si="91"/>
        <v>36.473074156562177</v>
      </c>
      <c r="CI106" s="445">
        <f t="shared" si="92"/>
        <v>23006.056784132765</v>
      </c>
      <c r="CJ106" s="445">
        <f t="shared" si="93"/>
        <v>279700.53837925155</v>
      </c>
      <c r="CK106" s="451">
        <f t="shared" si="94"/>
        <v>694.1874331418677</v>
      </c>
      <c r="CL106" s="446">
        <f t="shared" si="119"/>
        <v>0.63662546245111906</v>
      </c>
      <c r="CM106" s="446">
        <f t="shared" si="119"/>
        <v>0.58319411675377286</v>
      </c>
      <c r="CN106" s="446">
        <f t="shared" si="119"/>
        <v>0.57525580606267845</v>
      </c>
      <c r="CO106" s="451">
        <f t="shared" si="119"/>
        <v>0.8803829323788831</v>
      </c>
      <c r="CP106" s="446"/>
      <c r="CQ106" s="449">
        <f t="shared" si="120"/>
        <v>0.696238598905349</v>
      </c>
      <c r="CR106" s="445">
        <f t="shared" si="120"/>
        <v>0.65039654526303547</v>
      </c>
      <c r="CS106" s="445">
        <f t="shared" si="120"/>
        <v>0.64350138870871343</v>
      </c>
      <c r="CT106" s="451">
        <f t="shared" si="120"/>
        <v>0.90361551057880318</v>
      </c>
      <c r="CU106" s="446"/>
      <c r="CV106" s="449">
        <f t="shared" si="121"/>
        <v>0.66114028275255876</v>
      </c>
      <c r="CW106" s="445">
        <f t="shared" si="121"/>
        <v>0.61074389114078864</v>
      </c>
      <c r="CX106" s="445">
        <f t="shared" si="121"/>
        <v>0.60306894562696034</v>
      </c>
      <c r="CY106" s="451">
        <f t="shared" si="121"/>
        <v>0.88949550111769804</v>
      </c>
      <c r="CZ106" s="446"/>
      <c r="DA106" s="449">
        <f t="shared" si="122"/>
        <v>0.70086853690259443</v>
      </c>
      <c r="DB106" s="445">
        <f t="shared" si="122"/>
        <v>0.65567157414611876</v>
      </c>
      <c r="DC106" s="445">
        <f t="shared" si="122"/>
        <v>0.6487617441313327</v>
      </c>
      <c r="DD106" s="451">
        <f t="shared" si="122"/>
        <v>0.90341617419224363</v>
      </c>
    </row>
    <row r="107" spans="1:108">
      <c r="A107" t="str">
        <f>'Picking Information'!E110</f>
        <v>sample name</v>
      </c>
      <c r="B107">
        <f>'Picking Information'!H110</f>
        <v>100</v>
      </c>
      <c r="C107">
        <f>'Picking Information'!I110</f>
        <v>100</v>
      </c>
      <c r="D107">
        <f>'Picking Information'!J110</f>
        <v>100</v>
      </c>
      <c r="E107">
        <f>'Picking Information'!K110</f>
        <v>100</v>
      </c>
      <c r="F107">
        <f t="shared" si="83"/>
        <v>100</v>
      </c>
      <c r="J107">
        <f>'Picking Information'!O110</f>
        <v>2</v>
      </c>
      <c r="M107" s="365">
        <f t="shared" si="84"/>
        <v>523598.77559829882</v>
      </c>
      <c r="N107" s="366">
        <v>1.6074999999999999</v>
      </c>
      <c r="O107" s="367">
        <f t="shared" si="85"/>
        <v>538.38664940431852</v>
      </c>
      <c r="P107" s="367">
        <f t="shared" si="86"/>
        <v>538.38664940431852</v>
      </c>
      <c r="Q107" s="367">
        <f t="shared" si="87"/>
        <v>538.38664940431852</v>
      </c>
      <c r="R107" s="367">
        <f t="shared" si="88"/>
        <v>31415.926535897896</v>
      </c>
      <c r="S107" s="367">
        <f t="shared" si="89"/>
        <v>50.000000000000057</v>
      </c>
      <c r="T107" s="352">
        <f t="shared" si="95"/>
        <v>0.72117764042050025</v>
      </c>
      <c r="U107" s="348">
        <f t="shared" si="95"/>
        <v>0.67818011600000039</v>
      </c>
      <c r="V107" s="348">
        <f t="shared" si="95"/>
        <v>0.67175757031250027</v>
      </c>
      <c r="W107" s="348">
        <f t="shared" si="95"/>
        <v>0.91115426392850019</v>
      </c>
      <c r="X107" s="372"/>
      <c r="Y107" s="348">
        <f t="shared" si="96"/>
        <v>0.76863001443750023</v>
      </c>
      <c r="Z107" s="348">
        <f t="shared" si="96"/>
        <v>0.73219036756250033</v>
      </c>
      <c r="AA107" s="348">
        <f t="shared" si="96"/>
        <v>0.7266800120535003</v>
      </c>
      <c r="AB107" s="350">
        <f t="shared" si="96"/>
        <v>0.92865392508800004</v>
      </c>
      <c r="AC107" s="372"/>
      <c r="AD107" s="348">
        <f t="shared" si="97"/>
        <v>0.74076135446800029</v>
      </c>
      <c r="AE107" s="348">
        <f t="shared" si="97"/>
        <v>0.70040188281250038</v>
      </c>
      <c r="AF107" s="348">
        <f t="shared" si="97"/>
        <v>0.6942220292160004</v>
      </c>
      <c r="AG107" s="350">
        <f t="shared" si="97"/>
        <v>0.9180318336615001</v>
      </c>
      <c r="AH107" s="372"/>
      <c r="AI107" s="348">
        <f t="shared" si="98"/>
        <v>0.77229078850000021</v>
      </c>
      <c r="AJ107" s="348">
        <f t="shared" si="98"/>
        <v>0.7364009082880002</v>
      </c>
      <c r="AK107" s="348">
        <f t="shared" si="98"/>
        <v>0.73088457057200018</v>
      </c>
      <c r="AL107" s="350">
        <f t="shared" si="98"/>
        <v>0.92850426566650013</v>
      </c>
      <c r="AN107" s="393">
        <f t="shared" si="77"/>
        <v>50</v>
      </c>
      <c r="AO107" s="509">
        <f t="shared" si="78"/>
        <v>785398.16339744825</v>
      </c>
      <c r="AP107" s="373">
        <f t="shared" si="79"/>
        <v>50</v>
      </c>
      <c r="AQ107" s="384">
        <f t="shared" si="111"/>
        <v>0.73368056165893836</v>
      </c>
      <c r="AR107" s="385">
        <f t="shared" si="111"/>
        <v>0.69443727799680011</v>
      </c>
      <c r="AS107" s="385">
        <f t="shared" si="111"/>
        <v>0.68860870571249999</v>
      </c>
      <c r="AT107" s="387">
        <f t="shared" si="111"/>
        <v>0.91256792216569682</v>
      </c>
      <c r="AU107" s="373"/>
      <c r="AV107" s="384">
        <f t="shared" si="112"/>
        <v>0.77747232563430002</v>
      </c>
      <c r="AW107" s="385">
        <f t="shared" si="112"/>
        <v>0.7437968600792999</v>
      </c>
      <c r="AX107" s="385">
        <f t="shared" si="112"/>
        <v>0.7387316053066969</v>
      </c>
      <c r="AY107" s="387">
        <f t="shared" si="112"/>
        <v>0.92957478940554239</v>
      </c>
      <c r="AZ107" s="373"/>
      <c r="BA107" s="384">
        <f t="shared" si="113"/>
        <v>0.75168940147776642</v>
      </c>
      <c r="BB107" s="385">
        <f t="shared" si="113"/>
        <v>0.7146694334125</v>
      </c>
      <c r="BC107" s="385">
        <f t="shared" si="113"/>
        <v>0.7090325050080768</v>
      </c>
      <c r="BD107" s="387">
        <f t="shared" si="113"/>
        <v>0.91923987587633527</v>
      </c>
      <c r="BE107" s="373"/>
      <c r="BF107" s="384">
        <f t="shared" si="114"/>
        <v>0.78087316462479994</v>
      </c>
      <c r="BG107" s="385">
        <f t="shared" si="114"/>
        <v>0.74767198529290246</v>
      </c>
      <c r="BH107" s="385">
        <f t="shared" si="114"/>
        <v>0.74259591230002564</v>
      </c>
      <c r="BI107" s="387">
        <f t="shared" si="114"/>
        <v>0.92942891731115918</v>
      </c>
      <c r="BK107" s="423">
        <f t="shared" si="90"/>
        <v>35.355339059327363</v>
      </c>
      <c r="BL107" s="419">
        <f t="shared" si="80"/>
        <v>28284.271247461904</v>
      </c>
      <c r="BM107" s="419">
        <f t="shared" si="81"/>
        <v>333333.33333333326</v>
      </c>
      <c r="BN107" s="423">
        <f t="shared" si="115"/>
        <v>0.63797111663143102</v>
      </c>
      <c r="BO107" s="419">
        <f t="shared" si="115"/>
        <v>0.58723850710399772</v>
      </c>
      <c r="BP107" s="419">
        <f t="shared" si="115"/>
        <v>0.57976500793297936</v>
      </c>
      <c r="BQ107" s="424">
        <f t="shared" si="115"/>
        <v>0.87788219392191313</v>
      </c>
      <c r="BR107" s="419"/>
      <c r="BS107" s="423">
        <f t="shared" si="116"/>
        <v>0.69541513795147547</v>
      </c>
      <c r="BT107" s="419">
        <f t="shared" si="116"/>
        <v>0.65116432936248425</v>
      </c>
      <c r="BU107" s="419">
        <f t="shared" si="116"/>
        <v>0.64455262597695773</v>
      </c>
      <c r="BV107" s="424">
        <f t="shared" si="116"/>
        <v>0.90139400372656098</v>
      </c>
      <c r="BW107" s="419"/>
      <c r="BX107" s="423">
        <f t="shared" si="117"/>
        <v>0.66148970279448627</v>
      </c>
      <c r="BY107" s="419">
        <f t="shared" si="117"/>
        <v>0.61330466480417223</v>
      </c>
      <c r="BZ107" s="419">
        <f t="shared" si="117"/>
        <v>0.60602305687186575</v>
      </c>
      <c r="CA107" s="424">
        <f t="shared" si="117"/>
        <v>0.88709200730228743</v>
      </c>
      <c r="CB107" s="419"/>
      <c r="CC107" s="423">
        <f t="shared" si="118"/>
        <v>0.69991209693537448</v>
      </c>
      <c r="CD107" s="419">
        <f t="shared" si="118"/>
        <v>0.65623041706380736</v>
      </c>
      <c r="CE107" s="419">
        <f t="shared" si="118"/>
        <v>0.64959567085828074</v>
      </c>
      <c r="CF107" s="424">
        <f t="shared" si="118"/>
        <v>0.90119183530720504</v>
      </c>
      <c r="CH107" s="449">
        <f t="shared" si="91"/>
        <v>36.473074156562177</v>
      </c>
      <c r="CI107" s="445">
        <f t="shared" si="92"/>
        <v>23006.056784132765</v>
      </c>
      <c r="CJ107" s="445">
        <f t="shared" si="93"/>
        <v>279700.53837925155</v>
      </c>
      <c r="CK107" s="451">
        <f t="shared" si="94"/>
        <v>694.1874331418677</v>
      </c>
      <c r="CL107" s="446">
        <f t="shared" si="119"/>
        <v>0.63662546245111906</v>
      </c>
      <c r="CM107" s="446">
        <f t="shared" si="119"/>
        <v>0.58319411675377286</v>
      </c>
      <c r="CN107" s="446">
        <f t="shared" si="119"/>
        <v>0.57525580606267845</v>
      </c>
      <c r="CO107" s="451">
        <f t="shared" si="119"/>
        <v>0.8803829323788831</v>
      </c>
      <c r="CP107" s="446"/>
      <c r="CQ107" s="449">
        <f t="shared" si="120"/>
        <v>0.696238598905349</v>
      </c>
      <c r="CR107" s="445">
        <f t="shared" si="120"/>
        <v>0.65039654526303547</v>
      </c>
      <c r="CS107" s="445">
        <f t="shared" si="120"/>
        <v>0.64350138870871343</v>
      </c>
      <c r="CT107" s="451">
        <f t="shared" si="120"/>
        <v>0.90361551057880318</v>
      </c>
      <c r="CU107" s="446"/>
      <c r="CV107" s="449">
        <f t="shared" si="121"/>
        <v>0.66114028275255876</v>
      </c>
      <c r="CW107" s="445">
        <f t="shared" si="121"/>
        <v>0.61074389114078864</v>
      </c>
      <c r="CX107" s="445">
        <f t="shared" si="121"/>
        <v>0.60306894562696034</v>
      </c>
      <c r="CY107" s="451">
        <f t="shared" si="121"/>
        <v>0.88949550111769804</v>
      </c>
      <c r="CZ107" s="446"/>
      <c r="DA107" s="449">
        <f t="shared" si="122"/>
        <v>0.70086853690259443</v>
      </c>
      <c r="DB107" s="445">
        <f t="shared" si="122"/>
        <v>0.65567157414611876</v>
      </c>
      <c r="DC107" s="445">
        <f t="shared" si="122"/>
        <v>0.6487617441313327</v>
      </c>
      <c r="DD107" s="451">
        <f t="shared" si="122"/>
        <v>0.90341617419224363</v>
      </c>
    </row>
    <row r="108" spans="1:108">
      <c r="A108" t="str">
        <f>'Picking Information'!E111</f>
        <v>sample name</v>
      </c>
      <c r="B108">
        <f>'Picking Information'!H111</f>
        <v>100</v>
      </c>
      <c r="C108">
        <f>'Picking Information'!I111</f>
        <v>100</v>
      </c>
      <c r="D108">
        <f>'Picking Information'!J111</f>
        <v>100</v>
      </c>
      <c r="E108">
        <f>'Picking Information'!K111</f>
        <v>100</v>
      </c>
      <c r="F108">
        <f t="shared" si="83"/>
        <v>100</v>
      </c>
      <c r="J108">
        <f>'Picking Information'!O111</f>
        <v>2</v>
      </c>
      <c r="M108" s="365">
        <f t="shared" si="84"/>
        <v>523598.77559829882</v>
      </c>
      <c r="N108" s="366">
        <v>1.6074999999999999</v>
      </c>
      <c r="O108" s="367">
        <f t="shared" si="85"/>
        <v>538.38664940431852</v>
      </c>
      <c r="P108" s="367">
        <f t="shared" si="86"/>
        <v>538.38664940431852</v>
      </c>
      <c r="Q108" s="367">
        <f t="shared" si="87"/>
        <v>538.38664940431852</v>
      </c>
      <c r="R108" s="367">
        <f t="shared" si="88"/>
        <v>31415.926535897896</v>
      </c>
      <c r="S108" s="367">
        <f t="shared" si="89"/>
        <v>50.000000000000057</v>
      </c>
      <c r="T108" s="352">
        <f t="shared" si="95"/>
        <v>0.72117764042050025</v>
      </c>
      <c r="U108" s="348">
        <f t="shared" si="95"/>
        <v>0.67818011600000039</v>
      </c>
      <c r="V108" s="348">
        <f t="shared" si="95"/>
        <v>0.67175757031250027</v>
      </c>
      <c r="W108" s="348">
        <f t="shared" si="95"/>
        <v>0.91115426392850019</v>
      </c>
      <c r="X108" s="372"/>
      <c r="Y108" s="348">
        <f t="shared" si="96"/>
        <v>0.76863001443750023</v>
      </c>
      <c r="Z108" s="348">
        <f t="shared" si="96"/>
        <v>0.73219036756250033</v>
      </c>
      <c r="AA108" s="348">
        <f t="shared" si="96"/>
        <v>0.7266800120535003</v>
      </c>
      <c r="AB108" s="350">
        <f t="shared" si="96"/>
        <v>0.92865392508800004</v>
      </c>
      <c r="AC108" s="372"/>
      <c r="AD108" s="348">
        <f t="shared" si="97"/>
        <v>0.74076135446800029</v>
      </c>
      <c r="AE108" s="348">
        <f t="shared" si="97"/>
        <v>0.70040188281250038</v>
      </c>
      <c r="AF108" s="348">
        <f t="shared" si="97"/>
        <v>0.6942220292160004</v>
      </c>
      <c r="AG108" s="350">
        <f t="shared" si="97"/>
        <v>0.9180318336615001</v>
      </c>
      <c r="AH108" s="372"/>
      <c r="AI108" s="348">
        <f t="shared" si="98"/>
        <v>0.77229078850000021</v>
      </c>
      <c r="AJ108" s="348">
        <f t="shared" si="98"/>
        <v>0.7364009082880002</v>
      </c>
      <c r="AK108" s="348">
        <f t="shared" si="98"/>
        <v>0.73088457057200018</v>
      </c>
      <c r="AL108" s="350">
        <f t="shared" si="98"/>
        <v>0.92850426566650013</v>
      </c>
      <c r="AN108" s="393">
        <f t="shared" si="77"/>
        <v>50</v>
      </c>
      <c r="AO108" s="509">
        <f t="shared" si="78"/>
        <v>785398.16339744825</v>
      </c>
      <c r="AP108" s="373">
        <f t="shared" si="79"/>
        <v>50</v>
      </c>
      <c r="AQ108" s="384">
        <f t="shared" si="111"/>
        <v>0.73368056165893836</v>
      </c>
      <c r="AR108" s="385">
        <f t="shared" si="111"/>
        <v>0.69443727799680011</v>
      </c>
      <c r="AS108" s="385">
        <f t="shared" si="111"/>
        <v>0.68860870571249999</v>
      </c>
      <c r="AT108" s="387">
        <f t="shared" si="111"/>
        <v>0.91256792216569682</v>
      </c>
      <c r="AU108" s="373"/>
      <c r="AV108" s="384">
        <f t="shared" si="112"/>
        <v>0.77747232563430002</v>
      </c>
      <c r="AW108" s="385">
        <f t="shared" si="112"/>
        <v>0.7437968600792999</v>
      </c>
      <c r="AX108" s="385">
        <f t="shared" si="112"/>
        <v>0.7387316053066969</v>
      </c>
      <c r="AY108" s="387">
        <f t="shared" si="112"/>
        <v>0.92957478940554239</v>
      </c>
      <c r="AZ108" s="373"/>
      <c r="BA108" s="384">
        <f t="shared" si="113"/>
        <v>0.75168940147776642</v>
      </c>
      <c r="BB108" s="385">
        <f t="shared" si="113"/>
        <v>0.7146694334125</v>
      </c>
      <c r="BC108" s="385">
        <f t="shared" si="113"/>
        <v>0.7090325050080768</v>
      </c>
      <c r="BD108" s="387">
        <f t="shared" si="113"/>
        <v>0.91923987587633527</v>
      </c>
      <c r="BE108" s="373"/>
      <c r="BF108" s="384">
        <f t="shared" si="114"/>
        <v>0.78087316462479994</v>
      </c>
      <c r="BG108" s="385">
        <f t="shared" si="114"/>
        <v>0.74767198529290246</v>
      </c>
      <c r="BH108" s="385">
        <f t="shared" si="114"/>
        <v>0.74259591230002564</v>
      </c>
      <c r="BI108" s="387">
        <f t="shared" si="114"/>
        <v>0.92942891731115918</v>
      </c>
      <c r="BK108" s="423">
        <f t="shared" si="90"/>
        <v>35.355339059327363</v>
      </c>
      <c r="BL108" s="419">
        <f t="shared" si="80"/>
        <v>28284.271247461904</v>
      </c>
      <c r="BM108" s="419">
        <f t="shared" si="81"/>
        <v>333333.33333333326</v>
      </c>
      <c r="BN108" s="423">
        <f t="shared" si="115"/>
        <v>0.63797111663143102</v>
      </c>
      <c r="BO108" s="419">
        <f t="shared" si="115"/>
        <v>0.58723850710399772</v>
      </c>
      <c r="BP108" s="419">
        <f t="shared" si="115"/>
        <v>0.57976500793297936</v>
      </c>
      <c r="BQ108" s="424">
        <f t="shared" si="115"/>
        <v>0.87788219392191313</v>
      </c>
      <c r="BR108" s="419"/>
      <c r="BS108" s="423">
        <f t="shared" si="116"/>
        <v>0.69541513795147547</v>
      </c>
      <c r="BT108" s="419">
        <f t="shared" si="116"/>
        <v>0.65116432936248425</v>
      </c>
      <c r="BU108" s="419">
        <f t="shared" si="116"/>
        <v>0.64455262597695773</v>
      </c>
      <c r="BV108" s="424">
        <f t="shared" si="116"/>
        <v>0.90139400372656098</v>
      </c>
      <c r="BW108" s="419"/>
      <c r="BX108" s="423">
        <f t="shared" si="117"/>
        <v>0.66148970279448627</v>
      </c>
      <c r="BY108" s="419">
        <f t="shared" si="117"/>
        <v>0.61330466480417223</v>
      </c>
      <c r="BZ108" s="419">
        <f t="shared" si="117"/>
        <v>0.60602305687186575</v>
      </c>
      <c r="CA108" s="424">
        <f t="shared" si="117"/>
        <v>0.88709200730228743</v>
      </c>
      <c r="CB108" s="419"/>
      <c r="CC108" s="423">
        <f t="shared" si="118"/>
        <v>0.69991209693537448</v>
      </c>
      <c r="CD108" s="419">
        <f t="shared" si="118"/>
        <v>0.65623041706380736</v>
      </c>
      <c r="CE108" s="419">
        <f t="shared" si="118"/>
        <v>0.64959567085828074</v>
      </c>
      <c r="CF108" s="424">
        <f t="shared" si="118"/>
        <v>0.90119183530720504</v>
      </c>
      <c r="CH108" s="449">
        <f t="shared" si="91"/>
        <v>36.473074156562177</v>
      </c>
      <c r="CI108" s="445">
        <f t="shared" si="92"/>
        <v>23006.056784132765</v>
      </c>
      <c r="CJ108" s="445">
        <f t="shared" si="93"/>
        <v>279700.53837925155</v>
      </c>
      <c r="CK108" s="451">
        <f t="shared" si="94"/>
        <v>694.1874331418677</v>
      </c>
      <c r="CL108" s="446">
        <f t="shared" si="119"/>
        <v>0.63662546245111906</v>
      </c>
      <c r="CM108" s="446">
        <f t="shared" si="119"/>
        <v>0.58319411675377286</v>
      </c>
      <c r="CN108" s="446">
        <f t="shared" si="119"/>
        <v>0.57525580606267845</v>
      </c>
      <c r="CO108" s="451">
        <f t="shared" si="119"/>
        <v>0.8803829323788831</v>
      </c>
      <c r="CP108" s="446"/>
      <c r="CQ108" s="449">
        <f t="shared" si="120"/>
        <v>0.696238598905349</v>
      </c>
      <c r="CR108" s="445">
        <f t="shared" si="120"/>
        <v>0.65039654526303547</v>
      </c>
      <c r="CS108" s="445">
        <f t="shared" si="120"/>
        <v>0.64350138870871343</v>
      </c>
      <c r="CT108" s="451">
        <f t="shared" si="120"/>
        <v>0.90361551057880318</v>
      </c>
      <c r="CU108" s="446"/>
      <c r="CV108" s="449">
        <f t="shared" si="121"/>
        <v>0.66114028275255876</v>
      </c>
      <c r="CW108" s="445">
        <f t="shared" si="121"/>
        <v>0.61074389114078864</v>
      </c>
      <c r="CX108" s="445">
        <f t="shared" si="121"/>
        <v>0.60306894562696034</v>
      </c>
      <c r="CY108" s="451">
        <f t="shared" si="121"/>
        <v>0.88949550111769804</v>
      </c>
      <c r="CZ108" s="446"/>
      <c r="DA108" s="449">
        <f t="shared" si="122"/>
        <v>0.70086853690259443</v>
      </c>
      <c r="DB108" s="445">
        <f t="shared" si="122"/>
        <v>0.65567157414611876</v>
      </c>
      <c r="DC108" s="445">
        <f t="shared" si="122"/>
        <v>0.6487617441313327</v>
      </c>
      <c r="DD108" s="451">
        <f t="shared" si="122"/>
        <v>0.90341617419224363</v>
      </c>
    </row>
    <row r="109" spans="1:108">
      <c r="A109" t="str">
        <f>'Picking Information'!E112</f>
        <v>sample name</v>
      </c>
      <c r="B109">
        <f>'Picking Information'!H112</f>
        <v>100</v>
      </c>
      <c r="C109">
        <f>'Picking Information'!I112</f>
        <v>100</v>
      </c>
      <c r="D109">
        <f>'Picking Information'!J112</f>
        <v>100</v>
      </c>
      <c r="E109">
        <f>'Picking Information'!K112</f>
        <v>100</v>
      </c>
      <c r="F109">
        <f t="shared" si="83"/>
        <v>100</v>
      </c>
      <c r="J109">
        <f>'Picking Information'!O112</f>
        <v>2</v>
      </c>
      <c r="M109" s="365">
        <f t="shared" si="84"/>
        <v>523598.77559829882</v>
      </c>
      <c r="N109" s="366">
        <v>1.6074999999999999</v>
      </c>
      <c r="O109" s="367">
        <f t="shared" si="85"/>
        <v>538.38664940431852</v>
      </c>
      <c r="P109" s="367">
        <f t="shared" si="86"/>
        <v>538.38664940431852</v>
      </c>
      <c r="Q109" s="367">
        <f t="shared" si="87"/>
        <v>538.38664940431852</v>
      </c>
      <c r="R109" s="367">
        <f t="shared" si="88"/>
        <v>31415.926535897896</v>
      </c>
      <c r="S109" s="367">
        <f t="shared" si="89"/>
        <v>50.000000000000057</v>
      </c>
      <c r="T109" s="352">
        <f t="shared" si="95"/>
        <v>0.72117764042050025</v>
      </c>
      <c r="U109" s="348">
        <f t="shared" si="95"/>
        <v>0.67818011600000039</v>
      </c>
      <c r="V109" s="348">
        <f t="shared" si="95"/>
        <v>0.67175757031250027</v>
      </c>
      <c r="W109" s="348">
        <f t="shared" si="95"/>
        <v>0.91115426392850019</v>
      </c>
      <c r="X109" s="372"/>
      <c r="Y109" s="348">
        <f t="shared" si="96"/>
        <v>0.76863001443750023</v>
      </c>
      <c r="Z109" s="348">
        <f t="shared" si="96"/>
        <v>0.73219036756250033</v>
      </c>
      <c r="AA109" s="348">
        <f t="shared" si="96"/>
        <v>0.7266800120535003</v>
      </c>
      <c r="AB109" s="350">
        <f t="shared" si="96"/>
        <v>0.92865392508800004</v>
      </c>
      <c r="AC109" s="372"/>
      <c r="AD109" s="348">
        <f t="shared" si="97"/>
        <v>0.74076135446800029</v>
      </c>
      <c r="AE109" s="348">
        <f t="shared" si="97"/>
        <v>0.70040188281250038</v>
      </c>
      <c r="AF109" s="348">
        <f t="shared" si="97"/>
        <v>0.6942220292160004</v>
      </c>
      <c r="AG109" s="350">
        <f t="shared" si="97"/>
        <v>0.9180318336615001</v>
      </c>
      <c r="AH109" s="372"/>
      <c r="AI109" s="348">
        <f t="shared" si="98"/>
        <v>0.77229078850000021</v>
      </c>
      <c r="AJ109" s="348">
        <f t="shared" si="98"/>
        <v>0.7364009082880002</v>
      </c>
      <c r="AK109" s="348">
        <f t="shared" si="98"/>
        <v>0.73088457057200018</v>
      </c>
      <c r="AL109" s="350">
        <f t="shared" si="98"/>
        <v>0.92850426566650013</v>
      </c>
      <c r="AN109" s="393">
        <f t="shared" si="77"/>
        <v>50</v>
      </c>
      <c r="AO109" s="509">
        <f t="shared" si="78"/>
        <v>785398.16339744825</v>
      </c>
      <c r="AP109" s="373">
        <f t="shared" si="79"/>
        <v>50</v>
      </c>
      <c r="AQ109" s="384">
        <f t="shared" si="111"/>
        <v>0.73368056165893836</v>
      </c>
      <c r="AR109" s="385">
        <f t="shared" si="111"/>
        <v>0.69443727799680011</v>
      </c>
      <c r="AS109" s="385">
        <f t="shared" si="111"/>
        <v>0.68860870571249999</v>
      </c>
      <c r="AT109" s="387">
        <f t="shared" si="111"/>
        <v>0.91256792216569682</v>
      </c>
      <c r="AU109" s="373"/>
      <c r="AV109" s="384">
        <f t="shared" si="112"/>
        <v>0.77747232563430002</v>
      </c>
      <c r="AW109" s="385">
        <f t="shared" si="112"/>
        <v>0.7437968600792999</v>
      </c>
      <c r="AX109" s="385">
        <f t="shared" si="112"/>
        <v>0.7387316053066969</v>
      </c>
      <c r="AY109" s="387">
        <f t="shared" si="112"/>
        <v>0.92957478940554239</v>
      </c>
      <c r="AZ109" s="373"/>
      <c r="BA109" s="384">
        <f t="shared" si="113"/>
        <v>0.75168940147776642</v>
      </c>
      <c r="BB109" s="385">
        <f t="shared" si="113"/>
        <v>0.7146694334125</v>
      </c>
      <c r="BC109" s="385">
        <f t="shared" si="113"/>
        <v>0.7090325050080768</v>
      </c>
      <c r="BD109" s="387">
        <f t="shared" si="113"/>
        <v>0.91923987587633527</v>
      </c>
      <c r="BE109" s="373"/>
      <c r="BF109" s="384">
        <f t="shared" si="114"/>
        <v>0.78087316462479994</v>
      </c>
      <c r="BG109" s="385">
        <f t="shared" si="114"/>
        <v>0.74767198529290246</v>
      </c>
      <c r="BH109" s="385">
        <f t="shared" si="114"/>
        <v>0.74259591230002564</v>
      </c>
      <c r="BI109" s="387">
        <f t="shared" si="114"/>
        <v>0.92942891731115918</v>
      </c>
      <c r="BK109" s="423">
        <f t="shared" si="90"/>
        <v>35.355339059327363</v>
      </c>
      <c r="BL109" s="419">
        <f t="shared" si="80"/>
        <v>28284.271247461904</v>
      </c>
      <c r="BM109" s="419">
        <f t="shared" si="81"/>
        <v>333333.33333333326</v>
      </c>
      <c r="BN109" s="423">
        <f t="shared" si="115"/>
        <v>0.63797111663143102</v>
      </c>
      <c r="BO109" s="419">
        <f t="shared" si="115"/>
        <v>0.58723850710399772</v>
      </c>
      <c r="BP109" s="419">
        <f t="shared" si="115"/>
        <v>0.57976500793297936</v>
      </c>
      <c r="BQ109" s="424">
        <f t="shared" si="115"/>
        <v>0.87788219392191313</v>
      </c>
      <c r="BR109" s="419"/>
      <c r="BS109" s="423">
        <f t="shared" si="116"/>
        <v>0.69541513795147547</v>
      </c>
      <c r="BT109" s="419">
        <f t="shared" si="116"/>
        <v>0.65116432936248425</v>
      </c>
      <c r="BU109" s="419">
        <f t="shared" si="116"/>
        <v>0.64455262597695773</v>
      </c>
      <c r="BV109" s="424">
        <f t="shared" si="116"/>
        <v>0.90139400372656098</v>
      </c>
      <c r="BW109" s="419"/>
      <c r="BX109" s="423">
        <f t="shared" si="117"/>
        <v>0.66148970279448627</v>
      </c>
      <c r="BY109" s="419">
        <f t="shared" si="117"/>
        <v>0.61330466480417223</v>
      </c>
      <c r="BZ109" s="419">
        <f t="shared" si="117"/>
        <v>0.60602305687186575</v>
      </c>
      <c r="CA109" s="424">
        <f t="shared" si="117"/>
        <v>0.88709200730228743</v>
      </c>
      <c r="CB109" s="419"/>
      <c r="CC109" s="423">
        <f t="shared" si="118"/>
        <v>0.69991209693537448</v>
      </c>
      <c r="CD109" s="419">
        <f t="shared" si="118"/>
        <v>0.65623041706380736</v>
      </c>
      <c r="CE109" s="419">
        <f t="shared" si="118"/>
        <v>0.64959567085828074</v>
      </c>
      <c r="CF109" s="424">
        <f t="shared" si="118"/>
        <v>0.90119183530720504</v>
      </c>
      <c r="CH109" s="449">
        <f t="shared" si="91"/>
        <v>36.473074156562177</v>
      </c>
      <c r="CI109" s="445">
        <f t="shared" si="92"/>
        <v>23006.056784132765</v>
      </c>
      <c r="CJ109" s="445">
        <f t="shared" si="93"/>
        <v>279700.53837925155</v>
      </c>
      <c r="CK109" s="451">
        <f t="shared" si="94"/>
        <v>694.1874331418677</v>
      </c>
      <c r="CL109" s="446">
        <f t="shared" si="119"/>
        <v>0.63662546245111906</v>
      </c>
      <c r="CM109" s="446">
        <f t="shared" si="119"/>
        <v>0.58319411675377286</v>
      </c>
      <c r="CN109" s="446">
        <f t="shared" si="119"/>
        <v>0.57525580606267845</v>
      </c>
      <c r="CO109" s="451">
        <f t="shared" si="119"/>
        <v>0.8803829323788831</v>
      </c>
      <c r="CP109" s="446"/>
      <c r="CQ109" s="449">
        <f t="shared" si="120"/>
        <v>0.696238598905349</v>
      </c>
      <c r="CR109" s="445">
        <f t="shared" si="120"/>
        <v>0.65039654526303547</v>
      </c>
      <c r="CS109" s="445">
        <f t="shared" si="120"/>
        <v>0.64350138870871343</v>
      </c>
      <c r="CT109" s="451">
        <f t="shared" si="120"/>
        <v>0.90361551057880318</v>
      </c>
      <c r="CU109" s="446"/>
      <c r="CV109" s="449">
        <f t="shared" si="121"/>
        <v>0.66114028275255876</v>
      </c>
      <c r="CW109" s="445">
        <f t="shared" si="121"/>
        <v>0.61074389114078864</v>
      </c>
      <c r="CX109" s="445">
        <f t="shared" si="121"/>
        <v>0.60306894562696034</v>
      </c>
      <c r="CY109" s="451">
        <f t="shared" si="121"/>
        <v>0.88949550111769804</v>
      </c>
      <c r="CZ109" s="446"/>
      <c r="DA109" s="449">
        <f t="shared" si="122"/>
        <v>0.70086853690259443</v>
      </c>
      <c r="DB109" s="445">
        <f t="shared" si="122"/>
        <v>0.65567157414611876</v>
      </c>
      <c r="DC109" s="445">
        <f t="shared" si="122"/>
        <v>0.6487617441313327</v>
      </c>
      <c r="DD109" s="451">
        <f t="shared" si="122"/>
        <v>0.90341617419224363</v>
      </c>
    </row>
    <row r="110" spans="1:108">
      <c r="A110" t="str">
        <f>'Picking Information'!E113</f>
        <v>sample name</v>
      </c>
      <c r="B110">
        <f>'Picking Information'!H113</f>
        <v>100</v>
      </c>
      <c r="C110">
        <f>'Picking Information'!I113</f>
        <v>100</v>
      </c>
      <c r="D110">
        <f>'Picking Information'!J113</f>
        <v>100</v>
      </c>
      <c r="E110">
        <f>'Picking Information'!K113</f>
        <v>100</v>
      </c>
      <c r="F110">
        <f t="shared" si="83"/>
        <v>100</v>
      </c>
      <c r="J110">
        <f>'Picking Information'!O113</f>
        <v>2</v>
      </c>
      <c r="M110" s="365">
        <f t="shared" si="84"/>
        <v>523598.77559829882</v>
      </c>
      <c r="N110" s="366">
        <v>1.6074999999999999</v>
      </c>
      <c r="O110" s="367">
        <f t="shared" si="85"/>
        <v>538.38664940431852</v>
      </c>
      <c r="P110" s="367">
        <f t="shared" si="86"/>
        <v>538.38664940431852</v>
      </c>
      <c r="Q110" s="367">
        <f t="shared" si="87"/>
        <v>538.38664940431852</v>
      </c>
      <c r="R110" s="367">
        <f t="shared" si="88"/>
        <v>31415.926535897896</v>
      </c>
      <c r="S110" s="367">
        <f t="shared" si="89"/>
        <v>50.000000000000057</v>
      </c>
      <c r="T110" s="352">
        <f t="shared" si="95"/>
        <v>0.72117764042050025</v>
      </c>
      <c r="U110" s="348">
        <f t="shared" si="95"/>
        <v>0.67818011600000039</v>
      </c>
      <c r="V110" s="348">
        <f t="shared" si="95"/>
        <v>0.67175757031250027</v>
      </c>
      <c r="W110" s="348">
        <f t="shared" si="95"/>
        <v>0.91115426392850019</v>
      </c>
      <c r="X110" s="372"/>
      <c r="Y110" s="348">
        <f t="shared" si="96"/>
        <v>0.76863001443750023</v>
      </c>
      <c r="Z110" s="348">
        <f t="shared" si="96"/>
        <v>0.73219036756250033</v>
      </c>
      <c r="AA110" s="348">
        <f t="shared" si="96"/>
        <v>0.7266800120535003</v>
      </c>
      <c r="AB110" s="350">
        <f t="shared" si="96"/>
        <v>0.92865392508800004</v>
      </c>
      <c r="AC110" s="372"/>
      <c r="AD110" s="348">
        <f t="shared" si="97"/>
        <v>0.74076135446800029</v>
      </c>
      <c r="AE110" s="348">
        <f t="shared" si="97"/>
        <v>0.70040188281250038</v>
      </c>
      <c r="AF110" s="348">
        <f t="shared" si="97"/>
        <v>0.6942220292160004</v>
      </c>
      <c r="AG110" s="350">
        <f t="shared" si="97"/>
        <v>0.9180318336615001</v>
      </c>
      <c r="AH110" s="372"/>
      <c r="AI110" s="348">
        <f t="shared" si="98"/>
        <v>0.77229078850000021</v>
      </c>
      <c r="AJ110" s="348">
        <f t="shared" si="98"/>
        <v>0.7364009082880002</v>
      </c>
      <c r="AK110" s="348">
        <f t="shared" si="98"/>
        <v>0.73088457057200018</v>
      </c>
      <c r="AL110" s="350">
        <f t="shared" si="98"/>
        <v>0.92850426566650013</v>
      </c>
      <c r="AN110" s="393">
        <f t="shared" si="77"/>
        <v>50</v>
      </c>
      <c r="AO110" s="509">
        <f t="shared" si="78"/>
        <v>785398.16339744825</v>
      </c>
      <c r="AP110" s="373">
        <f t="shared" si="79"/>
        <v>50</v>
      </c>
      <c r="AQ110" s="384">
        <f t="shared" si="111"/>
        <v>0.73368056165893836</v>
      </c>
      <c r="AR110" s="385">
        <f t="shared" si="111"/>
        <v>0.69443727799680011</v>
      </c>
      <c r="AS110" s="385">
        <f t="shared" si="111"/>
        <v>0.68860870571249999</v>
      </c>
      <c r="AT110" s="387">
        <f t="shared" si="111"/>
        <v>0.91256792216569682</v>
      </c>
      <c r="AU110" s="373"/>
      <c r="AV110" s="384">
        <f t="shared" si="112"/>
        <v>0.77747232563430002</v>
      </c>
      <c r="AW110" s="385">
        <f t="shared" si="112"/>
        <v>0.7437968600792999</v>
      </c>
      <c r="AX110" s="385">
        <f t="shared" si="112"/>
        <v>0.7387316053066969</v>
      </c>
      <c r="AY110" s="387">
        <f t="shared" si="112"/>
        <v>0.92957478940554239</v>
      </c>
      <c r="AZ110" s="373"/>
      <c r="BA110" s="384">
        <f t="shared" si="113"/>
        <v>0.75168940147776642</v>
      </c>
      <c r="BB110" s="385">
        <f t="shared" si="113"/>
        <v>0.7146694334125</v>
      </c>
      <c r="BC110" s="385">
        <f t="shared" si="113"/>
        <v>0.7090325050080768</v>
      </c>
      <c r="BD110" s="387">
        <f t="shared" si="113"/>
        <v>0.91923987587633527</v>
      </c>
      <c r="BE110" s="373"/>
      <c r="BF110" s="384">
        <f t="shared" si="114"/>
        <v>0.78087316462479994</v>
      </c>
      <c r="BG110" s="385">
        <f t="shared" si="114"/>
        <v>0.74767198529290246</v>
      </c>
      <c r="BH110" s="385">
        <f t="shared" si="114"/>
        <v>0.74259591230002564</v>
      </c>
      <c r="BI110" s="387">
        <f t="shared" si="114"/>
        <v>0.92942891731115918</v>
      </c>
      <c r="BK110" s="423">
        <f t="shared" si="90"/>
        <v>35.355339059327363</v>
      </c>
      <c r="BL110" s="419">
        <f t="shared" si="80"/>
        <v>28284.271247461904</v>
      </c>
      <c r="BM110" s="419">
        <f t="shared" si="81"/>
        <v>333333.33333333326</v>
      </c>
      <c r="BN110" s="423">
        <f t="shared" si="115"/>
        <v>0.63797111663143102</v>
      </c>
      <c r="BO110" s="419">
        <f t="shared" si="115"/>
        <v>0.58723850710399772</v>
      </c>
      <c r="BP110" s="419">
        <f t="shared" si="115"/>
        <v>0.57976500793297936</v>
      </c>
      <c r="BQ110" s="424">
        <f t="shared" si="115"/>
        <v>0.87788219392191313</v>
      </c>
      <c r="BR110" s="419"/>
      <c r="BS110" s="423">
        <f t="shared" si="116"/>
        <v>0.69541513795147547</v>
      </c>
      <c r="BT110" s="419">
        <f t="shared" si="116"/>
        <v>0.65116432936248425</v>
      </c>
      <c r="BU110" s="419">
        <f t="shared" si="116"/>
        <v>0.64455262597695773</v>
      </c>
      <c r="BV110" s="424">
        <f t="shared" si="116"/>
        <v>0.90139400372656098</v>
      </c>
      <c r="BW110" s="419"/>
      <c r="BX110" s="423">
        <f t="shared" si="117"/>
        <v>0.66148970279448627</v>
      </c>
      <c r="BY110" s="419">
        <f t="shared" si="117"/>
        <v>0.61330466480417223</v>
      </c>
      <c r="BZ110" s="419">
        <f t="shared" si="117"/>
        <v>0.60602305687186575</v>
      </c>
      <c r="CA110" s="424">
        <f t="shared" si="117"/>
        <v>0.88709200730228743</v>
      </c>
      <c r="CB110" s="419"/>
      <c r="CC110" s="423">
        <f t="shared" si="118"/>
        <v>0.69991209693537448</v>
      </c>
      <c r="CD110" s="419">
        <f t="shared" si="118"/>
        <v>0.65623041706380736</v>
      </c>
      <c r="CE110" s="419">
        <f t="shared" si="118"/>
        <v>0.64959567085828074</v>
      </c>
      <c r="CF110" s="424">
        <f t="shared" si="118"/>
        <v>0.90119183530720504</v>
      </c>
      <c r="CH110" s="449">
        <f t="shared" si="91"/>
        <v>36.473074156562177</v>
      </c>
      <c r="CI110" s="445">
        <f t="shared" si="92"/>
        <v>23006.056784132765</v>
      </c>
      <c r="CJ110" s="445">
        <f t="shared" si="93"/>
        <v>279700.53837925155</v>
      </c>
      <c r="CK110" s="451">
        <f t="shared" si="94"/>
        <v>694.1874331418677</v>
      </c>
      <c r="CL110" s="446">
        <f t="shared" si="119"/>
        <v>0.63662546245111906</v>
      </c>
      <c r="CM110" s="446">
        <f t="shared" si="119"/>
        <v>0.58319411675377286</v>
      </c>
      <c r="CN110" s="446">
        <f t="shared" si="119"/>
        <v>0.57525580606267845</v>
      </c>
      <c r="CO110" s="451">
        <f t="shared" si="119"/>
        <v>0.8803829323788831</v>
      </c>
      <c r="CP110" s="446"/>
      <c r="CQ110" s="449">
        <f t="shared" si="120"/>
        <v>0.696238598905349</v>
      </c>
      <c r="CR110" s="445">
        <f t="shared" si="120"/>
        <v>0.65039654526303547</v>
      </c>
      <c r="CS110" s="445">
        <f t="shared" si="120"/>
        <v>0.64350138870871343</v>
      </c>
      <c r="CT110" s="451">
        <f t="shared" si="120"/>
        <v>0.90361551057880318</v>
      </c>
      <c r="CU110" s="446"/>
      <c r="CV110" s="449">
        <f t="shared" si="121"/>
        <v>0.66114028275255876</v>
      </c>
      <c r="CW110" s="445">
        <f t="shared" si="121"/>
        <v>0.61074389114078864</v>
      </c>
      <c r="CX110" s="445">
        <f t="shared" si="121"/>
        <v>0.60306894562696034</v>
      </c>
      <c r="CY110" s="451">
        <f t="shared" si="121"/>
        <v>0.88949550111769804</v>
      </c>
      <c r="CZ110" s="446"/>
      <c r="DA110" s="449">
        <f t="shared" si="122"/>
        <v>0.70086853690259443</v>
      </c>
      <c r="DB110" s="445">
        <f t="shared" si="122"/>
        <v>0.65567157414611876</v>
      </c>
      <c r="DC110" s="445">
        <f t="shared" si="122"/>
        <v>0.6487617441313327</v>
      </c>
      <c r="DD110" s="451">
        <f t="shared" si="122"/>
        <v>0.90341617419224363</v>
      </c>
    </row>
    <row r="111" spans="1:108">
      <c r="A111" t="str">
        <f>'Picking Information'!E114</f>
        <v>sample name</v>
      </c>
      <c r="B111">
        <f>'Picking Information'!H114</f>
        <v>100</v>
      </c>
      <c r="C111">
        <f>'Picking Information'!I114</f>
        <v>100</v>
      </c>
      <c r="D111">
        <f>'Picking Information'!J114</f>
        <v>100</v>
      </c>
      <c r="E111">
        <f>'Picking Information'!K114</f>
        <v>100</v>
      </c>
      <c r="F111">
        <f t="shared" si="83"/>
        <v>100</v>
      </c>
      <c r="J111">
        <f>'Picking Information'!O114</f>
        <v>2</v>
      </c>
      <c r="M111" s="365">
        <f t="shared" si="84"/>
        <v>523598.77559829882</v>
      </c>
      <c r="N111" s="366">
        <v>1.6074999999999999</v>
      </c>
      <c r="O111" s="367">
        <f t="shared" si="85"/>
        <v>538.38664940431852</v>
      </c>
      <c r="P111" s="367">
        <f t="shared" si="86"/>
        <v>538.38664940431852</v>
      </c>
      <c r="Q111" s="367">
        <f t="shared" si="87"/>
        <v>538.38664940431852</v>
      </c>
      <c r="R111" s="367">
        <f t="shared" si="88"/>
        <v>31415.926535897896</v>
      </c>
      <c r="S111" s="367">
        <f t="shared" si="89"/>
        <v>50.000000000000057</v>
      </c>
      <c r="T111" s="352">
        <f t="shared" si="95"/>
        <v>0.72117764042050025</v>
      </c>
      <c r="U111" s="348">
        <f t="shared" si="95"/>
        <v>0.67818011600000039</v>
      </c>
      <c r="V111" s="348">
        <f t="shared" si="95"/>
        <v>0.67175757031250027</v>
      </c>
      <c r="W111" s="348">
        <f t="shared" si="95"/>
        <v>0.91115426392850019</v>
      </c>
      <c r="X111" s="372"/>
      <c r="Y111" s="348">
        <f t="shared" si="96"/>
        <v>0.76863001443750023</v>
      </c>
      <c r="Z111" s="348">
        <f t="shared" si="96"/>
        <v>0.73219036756250033</v>
      </c>
      <c r="AA111" s="348">
        <f t="shared" si="96"/>
        <v>0.7266800120535003</v>
      </c>
      <c r="AB111" s="350">
        <f t="shared" si="96"/>
        <v>0.92865392508800004</v>
      </c>
      <c r="AC111" s="372"/>
      <c r="AD111" s="348">
        <f t="shared" si="97"/>
        <v>0.74076135446800029</v>
      </c>
      <c r="AE111" s="348">
        <f t="shared" si="97"/>
        <v>0.70040188281250038</v>
      </c>
      <c r="AF111" s="348">
        <f t="shared" si="97"/>
        <v>0.6942220292160004</v>
      </c>
      <c r="AG111" s="350">
        <f t="shared" si="97"/>
        <v>0.9180318336615001</v>
      </c>
      <c r="AH111" s="372"/>
      <c r="AI111" s="348">
        <f t="shared" si="98"/>
        <v>0.77229078850000021</v>
      </c>
      <c r="AJ111" s="348">
        <f t="shared" si="98"/>
        <v>0.7364009082880002</v>
      </c>
      <c r="AK111" s="348">
        <f t="shared" si="98"/>
        <v>0.73088457057200018</v>
      </c>
      <c r="AL111" s="350">
        <f t="shared" si="98"/>
        <v>0.92850426566650013</v>
      </c>
      <c r="AN111" s="393">
        <f t="shared" si="77"/>
        <v>50</v>
      </c>
      <c r="AO111" s="509">
        <f t="shared" si="78"/>
        <v>785398.16339744825</v>
      </c>
      <c r="AP111" s="373">
        <f t="shared" si="79"/>
        <v>50</v>
      </c>
      <c r="AQ111" s="384">
        <f t="shared" si="111"/>
        <v>0.73368056165893836</v>
      </c>
      <c r="AR111" s="385">
        <f t="shared" si="111"/>
        <v>0.69443727799680011</v>
      </c>
      <c r="AS111" s="385">
        <f t="shared" si="111"/>
        <v>0.68860870571249999</v>
      </c>
      <c r="AT111" s="387">
        <f t="shared" si="111"/>
        <v>0.91256792216569682</v>
      </c>
      <c r="AU111" s="373"/>
      <c r="AV111" s="384">
        <f t="shared" si="112"/>
        <v>0.77747232563430002</v>
      </c>
      <c r="AW111" s="385">
        <f t="shared" si="112"/>
        <v>0.7437968600792999</v>
      </c>
      <c r="AX111" s="385">
        <f t="shared" si="112"/>
        <v>0.7387316053066969</v>
      </c>
      <c r="AY111" s="387">
        <f t="shared" si="112"/>
        <v>0.92957478940554239</v>
      </c>
      <c r="AZ111" s="373"/>
      <c r="BA111" s="384">
        <f t="shared" si="113"/>
        <v>0.75168940147776642</v>
      </c>
      <c r="BB111" s="385">
        <f t="shared" si="113"/>
        <v>0.7146694334125</v>
      </c>
      <c r="BC111" s="385">
        <f t="shared" si="113"/>
        <v>0.7090325050080768</v>
      </c>
      <c r="BD111" s="387">
        <f t="shared" si="113"/>
        <v>0.91923987587633527</v>
      </c>
      <c r="BE111" s="373"/>
      <c r="BF111" s="384">
        <f t="shared" si="114"/>
        <v>0.78087316462479994</v>
      </c>
      <c r="BG111" s="385">
        <f t="shared" si="114"/>
        <v>0.74767198529290246</v>
      </c>
      <c r="BH111" s="385">
        <f t="shared" si="114"/>
        <v>0.74259591230002564</v>
      </c>
      <c r="BI111" s="387">
        <f t="shared" si="114"/>
        <v>0.92942891731115918</v>
      </c>
      <c r="BK111" s="423">
        <f t="shared" si="90"/>
        <v>35.355339059327363</v>
      </c>
      <c r="BL111" s="419">
        <f t="shared" si="80"/>
        <v>28284.271247461904</v>
      </c>
      <c r="BM111" s="419">
        <f t="shared" si="81"/>
        <v>333333.33333333326</v>
      </c>
      <c r="BN111" s="423">
        <f t="shared" si="115"/>
        <v>0.63797111663143102</v>
      </c>
      <c r="BO111" s="419">
        <f t="shared" si="115"/>
        <v>0.58723850710399772</v>
      </c>
      <c r="BP111" s="419">
        <f t="shared" si="115"/>
        <v>0.57976500793297936</v>
      </c>
      <c r="BQ111" s="424">
        <f t="shared" si="115"/>
        <v>0.87788219392191313</v>
      </c>
      <c r="BR111" s="419"/>
      <c r="BS111" s="423">
        <f t="shared" si="116"/>
        <v>0.69541513795147547</v>
      </c>
      <c r="BT111" s="419">
        <f t="shared" si="116"/>
        <v>0.65116432936248425</v>
      </c>
      <c r="BU111" s="419">
        <f t="shared" si="116"/>
        <v>0.64455262597695773</v>
      </c>
      <c r="BV111" s="424">
        <f t="shared" si="116"/>
        <v>0.90139400372656098</v>
      </c>
      <c r="BW111" s="419"/>
      <c r="BX111" s="423">
        <f t="shared" si="117"/>
        <v>0.66148970279448627</v>
      </c>
      <c r="BY111" s="419">
        <f t="shared" si="117"/>
        <v>0.61330466480417223</v>
      </c>
      <c r="BZ111" s="419">
        <f t="shared" si="117"/>
        <v>0.60602305687186575</v>
      </c>
      <c r="CA111" s="424">
        <f t="shared" si="117"/>
        <v>0.88709200730228743</v>
      </c>
      <c r="CB111" s="419"/>
      <c r="CC111" s="423">
        <f t="shared" si="118"/>
        <v>0.69991209693537448</v>
      </c>
      <c r="CD111" s="419">
        <f t="shared" si="118"/>
        <v>0.65623041706380736</v>
      </c>
      <c r="CE111" s="419">
        <f t="shared" si="118"/>
        <v>0.64959567085828074</v>
      </c>
      <c r="CF111" s="424">
        <f t="shared" si="118"/>
        <v>0.90119183530720504</v>
      </c>
      <c r="CH111" s="449">
        <f t="shared" si="91"/>
        <v>36.473074156562177</v>
      </c>
      <c r="CI111" s="445">
        <f t="shared" si="92"/>
        <v>23006.056784132765</v>
      </c>
      <c r="CJ111" s="445">
        <f t="shared" si="93"/>
        <v>279700.53837925155</v>
      </c>
      <c r="CK111" s="451">
        <f t="shared" si="94"/>
        <v>694.1874331418677</v>
      </c>
      <c r="CL111" s="446">
        <f t="shared" si="119"/>
        <v>0.63662546245111906</v>
      </c>
      <c r="CM111" s="446">
        <f t="shared" si="119"/>
        <v>0.58319411675377286</v>
      </c>
      <c r="CN111" s="446">
        <f t="shared" si="119"/>
        <v>0.57525580606267845</v>
      </c>
      <c r="CO111" s="451">
        <f t="shared" si="119"/>
        <v>0.8803829323788831</v>
      </c>
      <c r="CP111" s="446"/>
      <c r="CQ111" s="449">
        <f t="shared" si="120"/>
        <v>0.696238598905349</v>
      </c>
      <c r="CR111" s="445">
        <f t="shared" si="120"/>
        <v>0.65039654526303547</v>
      </c>
      <c r="CS111" s="445">
        <f t="shared" si="120"/>
        <v>0.64350138870871343</v>
      </c>
      <c r="CT111" s="451">
        <f t="shared" si="120"/>
        <v>0.90361551057880318</v>
      </c>
      <c r="CU111" s="446"/>
      <c r="CV111" s="449">
        <f t="shared" si="121"/>
        <v>0.66114028275255876</v>
      </c>
      <c r="CW111" s="445">
        <f t="shared" si="121"/>
        <v>0.61074389114078864</v>
      </c>
      <c r="CX111" s="445">
        <f t="shared" si="121"/>
        <v>0.60306894562696034</v>
      </c>
      <c r="CY111" s="451">
        <f t="shared" si="121"/>
        <v>0.88949550111769804</v>
      </c>
      <c r="CZ111" s="446"/>
      <c r="DA111" s="449">
        <f t="shared" si="122"/>
        <v>0.70086853690259443</v>
      </c>
      <c r="DB111" s="445">
        <f t="shared" si="122"/>
        <v>0.65567157414611876</v>
      </c>
      <c r="DC111" s="445">
        <f t="shared" si="122"/>
        <v>0.6487617441313327</v>
      </c>
      <c r="DD111" s="451">
        <f t="shared" si="122"/>
        <v>0.90341617419224363</v>
      </c>
    </row>
    <row r="112" spans="1:108">
      <c r="A112" t="str">
        <f>'Picking Information'!E115</f>
        <v>sample name</v>
      </c>
      <c r="B112">
        <f>'Picking Information'!H115</f>
        <v>100</v>
      </c>
      <c r="C112">
        <f>'Picking Information'!I115</f>
        <v>100</v>
      </c>
      <c r="D112">
        <f>'Picking Information'!J115</f>
        <v>100</v>
      </c>
      <c r="E112">
        <f>'Picking Information'!K115</f>
        <v>100</v>
      </c>
      <c r="F112">
        <f t="shared" si="83"/>
        <v>100</v>
      </c>
      <c r="J112">
        <f>'Picking Information'!O115</f>
        <v>2</v>
      </c>
      <c r="M112" s="365">
        <f t="shared" si="84"/>
        <v>523598.77559829882</v>
      </c>
      <c r="N112" s="366">
        <v>1.6074999999999999</v>
      </c>
      <c r="O112" s="367">
        <f t="shared" si="85"/>
        <v>538.38664940431852</v>
      </c>
      <c r="P112" s="367">
        <f t="shared" si="86"/>
        <v>538.38664940431852</v>
      </c>
      <c r="Q112" s="367">
        <f t="shared" si="87"/>
        <v>538.38664940431852</v>
      </c>
      <c r="R112" s="367">
        <f t="shared" si="88"/>
        <v>31415.926535897896</v>
      </c>
      <c r="S112" s="367">
        <f t="shared" si="89"/>
        <v>50.000000000000057</v>
      </c>
      <c r="T112" s="352">
        <f t="shared" si="95"/>
        <v>0.72117764042050025</v>
      </c>
      <c r="U112" s="348">
        <f t="shared" si="95"/>
        <v>0.67818011600000039</v>
      </c>
      <c r="V112" s="348">
        <f t="shared" si="95"/>
        <v>0.67175757031250027</v>
      </c>
      <c r="W112" s="348">
        <f t="shared" si="95"/>
        <v>0.91115426392850019</v>
      </c>
      <c r="X112" s="372"/>
      <c r="Y112" s="348">
        <f t="shared" si="96"/>
        <v>0.76863001443750023</v>
      </c>
      <c r="Z112" s="348">
        <f t="shared" si="96"/>
        <v>0.73219036756250033</v>
      </c>
      <c r="AA112" s="348">
        <f t="shared" si="96"/>
        <v>0.7266800120535003</v>
      </c>
      <c r="AB112" s="350">
        <f t="shared" si="96"/>
        <v>0.92865392508800004</v>
      </c>
      <c r="AC112" s="372"/>
      <c r="AD112" s="348">
        <f t="shared" si="97"/>
        <v>0.74076135446800029</v>
      </c>
      <c r="AE112" s="348">
        <f t="shared" si="97"/>
        <v>0.70040188281250038</v>
      </c>
      <c r="AF112" s="348">
        <f t="shared" si="97"/>
        <v>0.6942220292160004</v>
      </c>
      <c r="AG112" s="350">
        <f t="shared" si="97"/>
        <v>0.9180318336615001</v>
      </c>
      <c r="AH112" s="372"/>
      <c r="AI112" s="348">
        <f t="shared" si="98"/>
        <v>0.77229078850000021</v>
      </c>
      <c r="AJ112" s="348">
        <f t="shared" si="98"/>
        <v>0.7364009082880002</v>
      </c>
      <c r="AK112" s="348">
        <f t="shared" si="98"/>
        <v>0.73088457057200018</v>
      </c>
      <c r="AL112" s="350">
        <f t="shared" si="98"/>
        <v>0.92850426566650013</v>
      </c>
      <c r="AN112" s="393">
        <f t="shared" si="77"/>
        <v>50</v>
      </c>
      <c r="AO112" s="509">
        <f t="shared" si="78"/>
        <v>785398.16339744825</v>
      </c>
      <c r="AP112" s="373">
        <f t="shared" si="79"/>
        <v>50</v>
      </c>
      <c r="AQ112" s="384">
        <f t="shared" si="111"/>
        <v>0.73368056165893836</v>
      </c>
      <c r="AR112" s="385">
        <f t="shared" si="111"/>
        <v>0.69443727799680011</v>
      </c>
      <c r="AS112" s="385">
        <f t="shared" si="111"/>
        <v>0.68860870571249999</v>
      </c>
      <c r="AT112" s="387">
        <f t="shared" si="111"/>
        <v>0.91256792216569682</v>
      </c>
      <c r="AU112" s="373"/>
      <c r="AV112" s="384">
        <f t="shared" si="112"/>
        <v>0.77747232563430002</v>
      </c>
      <c r="AW112" s="385">
        <f t="shared" si="112"/>
        <v>0.7437968600792999</v>
      </c>
      <c r="AX112" s="385">
        <f t="shared" si="112"/>
        <v>0.7387316053066969</v>
      </c>
      <c r="AY112" s="387">
        <f t="shared" si="112"/>
        <v>0.92957478940554239</v>
      </c>
      <c r="AZ112" s="373"/>
      <c r="BA112" s="384">
        <f t="shared" si="113"/>
        <v>0.75168940147776642</v>
      </c>
      <c r="BB112" s="385">
        <f t="shared" si="113"/>
        <v>0.7146694334125</v>
      </c>
      <c r="BC112" s="385">
        <f t="shared" si="113"/>
        <v>0.7090325050080768</v>
      </c>
      <c r="BD112" s="387">
        <f t="shared" si="113"/>
        <v>0.91923987587633527</v>
      </c>
      <c r="BE112" s="373"/>
      <c r="BF112" s="384">
        <f t="shared" si="114"/>
        <v>0.78087316462479994</v>
      </c>
      <c r="BG112" s="385">
        <f t="shared" si="114"/>
        <v>0.74767198529290246</v>
      </c>
      <c r="BH112" s="385">
        <f t="shared" si="114"/>
        <v>0.74259591230002564</v>
      </c>
      <c r="BI112" s="387">
        <f t="shared" si="114"/>
        <v>0.92942891731115918</v>
      </c>
      <c r="BK112" s="423">
        <f t="shared" si="90"/>
        <v>35.355339059327363</v>
      </c>
      <c r="BL112" s="419">
        <f t="shared" si="80"/>
        <v>28284.271247461904</v>
      </c>
      <c r="BM112" s="419">
        <f t="shared" si="81"/>
        <v>333333.33333333326</v>
      </c>
      <c r="BN112" s="423">
        <f t="shared" si="115"/>
        <v>0.63797111663143102</v>
      </c>
      <c r="BO112" s="419">
        <f t="shared" si="115"/>
        <v>0.58723850710399772</v>
      </c>
      <c r="BP112" s="419">
        <f t="shared" si="115"/>
        <v>0.57976500793297936</v>
      </c>
      <c r="BQ112" s="424">
        <f t="shared" si="115"/>
        <v>0.87788219392191313</v>
      </c>
      <c r="BR112" s="419"/>
      <c r="BS112" s="423">
        <f t="shared" si="116"/>
        <v>0.69541513795147547</v>
      </c>
      <c r="BT112" s="419">
        <f t="shared" si="116"/>
        <v>0.65116432936248425</v>
      </c>
      <c r="BU112" s="419">
        <f t="shared" si="116"/>
        <v>0.64455262597695773</v>
      </c>
      <c r="BV112" s="424">
        <f t="shared" si="116"/>
        <v>0.90139400372656098</v>
      </c>
      <c r="BW112" s="419"/>
      <c r="BX112" s="423">
        <f t="shared" si="117"/>
        <v>0.66148970279448627</v>
      </c>
      <c r="BY112" s="419">
        <f t="shared" si="117"/>
        <v>0.61330466480417223</v>
      </c>
      <c r="BZ112" s="419">
        <f t="shared" si="117"/>
        <v>0.60602305687186575</v>
      </c>
      <c r="CA112" s="424">
        <f t="shared" si="117"/>
        <v>0.88709200730228743</v>
      </c>
      <c r="CB112" s="419"/>
      <c r="CC112" s="423">
        <f t="shared" si="118"/>
        <v>0.69991209693537448</v>
      </c>
      <c r="CD112" s="419">
        <f t="shared" si="118"/>
        <v>0.65623041706380736</v>
      </c>
      <c r="CE112" s="419">
        <f t="shared" si="118"/>
        <v>0.64959567085828074</v>
      </c>
      <c r="CF112" s="424">
        <f t="shared" si="118"/>
        <v>0.90119183530720504</v>
      </c>
      <c r="CH112" s="449">
        <f t="shared" si="91"/>
        <v>36.473074156562177</v>
      </c>
      <c r="CI112" s="445">
        <f t="shared" si="92"/>
        <v>23006.056784132765</v>
      </c>
      <c r="CJ112" s="445">
        <f t="shared" si="93"/>
        <v>279700.53837925155</v>
      </c>
      <c r="CK112" s="451">
        <f t="shared" si="94"/>
        <v>694.1874331418677</v>
      </c>
      <c r="CL112" s="446">
        <f t="shared" si="119"/>
        <v>0.63662546245111906</v>
      </c>
      <c r="CM112" s="446">
        <f t="shared" si="119"/>
        <v>0.58319411675377286</v>
      </c>
      <c r="CN112" s="446">
        <f t="shared" si="119"/>
        <v>0.57525580606267845</v>
      </c>
      <c r="CO112" s="451">
        <f t="shared" si="119"/>
        <v>0.8803829323788831</v>
      </c>
      <c r="CP112" s="446"/>
      <c r="CQ112" s="449">
        <f t="shared" si="120"/>
        <v>0.696238598905349</v>
      </c>
      <c r="CR112" s="445">
        <f t="shared" si="120"/>
        <v>0.65039654526303547</v>
      </c>
      <c r="CS112" s="445">
        <f t="shared" si="120"/>
        <v>0.64350138870871343</v>
      </c>
      <c r="CT112" s="451">
        <f t="shared" si="120"/>
        <v>0.90361551057880318</v>
      </c>
      <c r="CU112" s="446"/>
      <c r="CV112" s="449">
        <f t="shared" si="121"/>
        <v>0.66114028275255876</v>
      </c>
      <c r="CW112" s="445">
        <f t="shared" si="121"/>
        <v>0.61074389114078864</v>
      </c>
      <c r="CX112" s="445">
        <f t="shared" si="121"/>
        <v>0.60306894562696034</v>
      </c>
      <c r="CY112" s="451">
        <f t="shared" si="121"/>
        <v>0.88949550111769804</v>
      </c>
      <c r="CZ112" s="446"/>
      <c r="DA112" s="449">
        <f t="shared" si="122"/>
        <v>0.70086853690259443</v>
      </c>
      <c r="DB112" s="445">
        <f t="shared" si="122"/>
        <v>0.65567157414611876</v>
      </c>
      <c r="DC112" s="445">
        <f t="shared" si="122"/>
        <v>0.6487617441313327</v>
      </c>
      <c r="DD112" s="451">
        <f t="shared" si="122"/>
        <v>0.90341617419224363</v>
      </c>
    </row>
    <row r="113" spans="1:108">
      <c r="A113" t="str">
        <f>'Picking Information'!E116</f>
        <v>sample name</v>
      </c>
      <c r="B113">
        <f>'Picking Information'!H116</f>
        <v>100</v>
      </c>
      <c r="C113">
        <f>'Picking Information'!I116</f>
        <v>100</v>
      </c>
      <c r="D113">
        <f>'Picking Information'!J116</f>
        <v>100</v>
      </c>
      <c r="E113">
        <f>'Picking Information'!K116</f>
        <v>100</v>
      </c>
      <c r="F113">
        <f t="shared" si="83"/>
        <v>100</v>
      </c>
      <c r="J113">
        <f>'Picking Information'!O116</f>
        <v>2</v>
      </c>
      <c r="M113" s="365">
        <f t="shared" si="84"/>
        <v>523598.77559829882</v>
      </c>
      <c r="N113" s="366">
        <v>1.6074999999999999</v>
      </c>
      <c r="O113" s="367">
        <f t="shared" si="85"/>
        <v>538.38664940431852</v>
      </c>
      <c r="P113" s="367">
        <f t="shared" si="86"/>
        <v>538.38664940431852</v>
      </c>
      <c r="Q113" s="367">
        <f t="shared" si="87"/>
        <v>538.38664940431852</v>
      </c>
      <c r="R113" s="367">
        <f t="shared" si="88"/>
        <v>31415.926535897896</v>
      </c>
      <c r="S113" s="367">
        <f t="shared" si="89"/>
        <v>50.000000000000057</v>
      </c>
      <c r="T113" s="352">
        <f t="shared" si="95"/>
        <v>0.72117764042050025</v>
      </c>
      <c r="U113" s="348">
        <f t="shared" si="95"/>
        <v>0.67818011600000039</v>
      </c>
      <c r="V113" s="348">
        <f t="shared" si="95"/>
        <v>0.67175757031250027</v>
      </c>
      <c r="W113" s="348">
        <f t="shared" si="95"/>
        <v>0.91115426392850019</v>
      </c>
      <c r="X113" s="372"/>
      <c r="Y113" s="348">
        <f t="shared" si="96"/>
        <v>0.76863001443750023</v>
      </c>
      <c r="Z113" s="348">
        <f t="shared" si="96"/>
        <v>0.73219036756250033</v>
      </c>
      <c r="AA113" s="348">
        <f t="shared" si="96"/>
        <v>0.7266800120535003</v>
      </c>
      <c r="AB113" s="350">
        <f t="shared" si="96"/>
        <v>0.92865392508800004</v>
      </c>
      <c r="AC113" s="372"/>
      <c r="AD113" s="348">
        <f t="shared" si="97"/>
        <v>0.74076135446800029</v>
      </c>
      <c r="AE113" s="348">
        <f t="shared" si="97"/>
        <v>0.70040188281250038</v>
      </c>
      <c r="AF113" s="348">
        <f t="shared" si="97"/>
        <v>0.6942220292160004</v>
      </c>
      <c r="AG113" s="350">
        <f t="shared" si="97"/>
        <v>0.9180318336615001</v>
      </c>
      <c r="AH113" s="372"/>
      <c r="AI113" s="348">
        <f t="shared" si="98"/>
        <v>0.77229078850000021</v>
      </c>
      <c r="AJ113" s="348">
        <f t="shared" si="98"/>
        <v>0.7364009082880002</v>
      </c>
      <c r="AK113" s="348">
        <f t="shared" si="98"/>
        <v>0.73088457057200018</v>
      </c>
      <c r="AL113" s="350">
        <f t="shared" si="98"/>
        <v>0.92850426566650013</v>
      </c>
      <c r="AN113" s="393">
        <f t="shared" si="77"/>
        <v>50</v>
      </c>
      <c r="AO113" s="509">
        <f t="shared" si="78"/>
        <v>785398.16339744825</v>
      </c>
      <c r="AP113" s="373">
        <f t="shared" si="79"/>
        <v>50</v>
      </c>
      <c r="AQ113" s="384">
        <f t="shared" si="111"/>
        <v>0.73368056165893836</v>
      </c>
      <c r="AR113" s="385">
        <f t="shared" si="111"/>
        <v>0.69443727799680011</v>
      </c>
      <c r="AS113" s="385">
        <f t="shared" si="111"/>
        <v>0.68860870571249999</v>
      </c>
      <c r="AT113" s="387">
        <f t="shared" si="111"/>
        <v>0.91256792216569682</v>
      </c>
      <c r="AU113" s="373"/>
      <c r="AV113" s="384">
        <f t="shared" si="112"/>
        <v>0.77747232563430002</v>
      </c>
      <c r="AW113" s="385">
        <f t="shared" si="112"/>
        <v>0.7437968600792999</v>
      </c>
      <c r="AX113" s="385">
        <f t="shared" si="112"/>
        <v>0.7387316053066969</v>
      </c>
      <c r="AY113" s="387">
        <f t="shared" si="112"/>
        <v>0.92957478940554239</v>
      </c>
      <c r="AZ113" s="373"/>
      <c r="BA113" s="384">
        <f t="shared" si="113"/>
        <v>0.75168940147776642</v>
      </c>
      <c r="BB113" s="385">
        <f t="shared" si="113"/>
        <v>0.7146694334125</v>
      </c>
      <c r="BC113" s="385">
        <f t="shared" si="113"/>
        <v>0.7090325050080768</v>
      </c>
      <c r="BD113" s="387">
        <f t="shared" si="113"/>
        <v>0.91923987587633527</v>
      </c>
      <c r="BE113" s="373"/>
      <c r="BF113" s="384">
        <f t="shared" si="114"/>
        <v>0.78087316462479994</v>
      </c>
      <c r="BG113" s="385">
        <f t="shared" si="114"/>
        <v>0.74767198529290246</v>
      </c>
      <c r="BH113" s="385">
        <f t="shared" si="114"/>
        <v>0.74259591230002564</v>
      </c>
      <c r="BI113" s="387">
        <f t="shared" si="114"/>
        <v>0.92942891731115918</v>
      </c>
      <c r="BK113" s="423">
        <f t="shared" si="90"/>
        <v>35.355339059327363</v>
      </c>
      <c r="BL113" s="419">
        <f t="shared" si="80"/>
        <v>28284.271247461904</v>
      </c>
      <c r="BM113" s="419">
        <f t="shared" si="81"/>
        <v>333333.33333333326</v>
      </c>
      <c r="BN113" s="423">
        <f t="shared" si="115"/>
        <v>0.63797111663143102</v>
      </c>
      <c r="BO113" s="419">
        <f t="shared" si="115"/>
        <v>0.58723850710399772</v>
      </c>
      <c r="BP113" s="419">
        <f t="shared" si="115"/>
        <v>0.57976500793297936</v>
      </c>
      <c r="BQ113" s="424">
        <f t="shared" si="115"/>
        <v>0.87788219392191313</v>
      </c>
      <c r="BR113" s="419"/>
      <c r="BS113" s="423">
        <f t="shared" si="116"/>
        <v>0.69541513795147547</v>
      </c>
      <c r="BT113" s="419">
        <f t="shared" si="116"/>
        <v>0.65116432936248425</v>
      </c>
      <c r="BU113" s="419">
        <f t="shared" si="116"/>
        <v>0.64455262597695773</v>
      </c>
      <c r="BV113" s="424">
        <f t="shared" si="116"/>
        <v>0.90139400372656098</v>
      </c>
      <c r="BW113" s="419"/>
      <c r="BX113" s="423">
        <f t="shared" si="117"/>
        <v>0.66148970279448627</v>
      </c>
      <c r="BY113" s="419">
        <f t="shared" si="117"/>
        <v>0.61330466480417223</v>
      </c>
      <c r="BZ113" s="419">
        <f t="shared" si="117"/>
        <v>0.60602305687186575</v>
      </c>
      <c r="CA113" s="424">
        <f t="shared" si="117"/>
        <v>0.88709200730228743</v>
      </c>
      <c r="CB113" s="419"/>
      <c r="CC113" s="423">
        <f t="shared" si="118"/>
        <v>0.69991209693537448</v>
      </c>
      <c r="CD113" s="419">
        <f t="shared" si="118"/>
        <v>0.65623041706380736</v>
      </c>
      <c r="CE113" s="419">
        <f t="shared" si="118"/>
        <v>0.64959567085828074</v>
      </c>
      <c r="CF113" s="424">
        <f t="shared" si="118"/>
        <v>0.90119183530720504</v>
      </c>
      <c r="CH113" s="449">
        <f t="shared" si="91"/>
        <v>36.473074156562177</v>
      </c>
      <c r="CI113" s="445">
        <f t="shared" si="92"/>
        <v>23006.056784132765</v>
      </c>
      <c r="CJ113" s="445">
        <f t="shared" si="93"/>
        <v>279700.53837925155</v>
      </c>
      <c r="CK113" s="451">
        <f t="shared" si="94"/>
        <v>694.1874331418677</v>
      </c>
      <c r="CL113" s="446">
        <f t="shared" si="119"/>
        <v>0.63662546245111906</v>
      </c>
      <c r="CM113" s="446">
        <f t="shared" si="119"/>
        <v>0.58319411675377286</v>
      </c>
      <c r="CN113" s="446">
        <f t="shared" si="119"/>
        <v>0.57525580606267845</v>
      </c>
      <c r="CO113" s="451">
        <f t="shared" si="119"/>
        <v>0.8803829323788831</v>
      </c>
      <c r="CP113" s="446"/>
      <c r="CQ113" s="449">
        <f t="shared" si="120"/>
        <v>0.696238598905349</v>
      </c>
      <c r="CR113" s="445">
        <f t="shared" si="120"/>
        <v>0.65039654526303547</v>
      </c>
      <c r="CS113" s="445">
        <f t="shared" si="120"/>
        <v>0.64350138870871343</v>
      </c>
      <c r="CT113" s="451">
        <f t="shared" si="120"/>
        <v>0.90361551057880318</v>
      </c>
      <c r="CU113" s="446"/>
      <c r="CV113" s="449">
        <f t="shared" si="121"/>
        <v>0.66114028275255876</v>
      </c>
      <c r="CW113" s="445">
        <f t="shared" si="121"/>
        <v>0.61074389114078864</v>
      </c>
      <c r="CX113" s="445">
        <f t="shared" si="121"/>
        <v>0.60306894562696034</v>
      </c>
      <c r="CY113" s="451">
        <f t="shared" si="121"/>
        <v>0.88949550111769804</v>
      </c>
      <c r="CZ113" s="446"/>
      <c r="DA113" s="449">
        <f t="shared" si="122"/>
        <v>0.70086853690259443</v>
      </c>
      <c r="DB113" s="445">
        <f t="shared" si="122"/>
        <v>0.65567157414611876</v>
      </c>
      <c r="DC113" s="445">
        <f t="shared" si="122"/>
        <v>0.6487617441313327</v>
      </c>
      <c r="DD113" s="451">
        <f t="shared" si="122"/>
        <v>0.90341617419224363</v>
      </c>
    </row>
    <row r="114" spans="1:108">
      <c r="A114" t="str">
        <f>'Picking Information'!E117</f>
        <v>sample name</v>
      </c>
      <c r="B114">
        <f>'Picking Information'!H117</f>
        <v>100</v>
      </c>
      <c r="C114">
        <f>'Picking Information'!I117</f>
        <v>100</v>
      </c>
      <c r="D114">
        <f>'Picking Information'!J117</f>
        <v>100</v>
      </c>
      <c r="E114">
        <f>'Picking Information'!K117</f>
        <v>100</v>
      </c>
      <c r="F114">
        <f t="shared" si="83"/>
        <v>100</v>
      </c>
      <c r="J114">
        <f>'Picking Information'!O117</f>
        <v>2</v>
      </c>
      <c r="M114" s="365">
        <f t="shared" si="84"/>
        <v>523598.77559829882</v>
      </c>
      <c r="N114" s="366">
        <v>1.6074999999999999</v>
      </c>
      <c r="O114" s="367">
        <f t="shared" si="85"/>
        <v>538.38664940431852</v>
      </c>
      <c r="P114" s="367">
        <f t="shared" si="86"/>
        <v>538.38664940431852</v>
      </c>
      <c r="Q114" s="367">
        <f t="shared" si="87"/>
        <v>538.38664940431852</v>
      </c>
      <c r="R114" s="367">
        <f t="shared" si="88"/>
        <v>31415.926535897896</v>
      </c>
      <c r="S114" s="367">
        <f t="shared" si="89"/>
        <v>50.000000000000057</v>
      </c>
      <c r="T114" s="352">
        <f t="shared" si="95"/>
        <v>0.72117764042050025</v>
      </c>
      <c r="U114" s="348">
        <f t="shared" si="95"/>
        <v>0.67818011600000039</v>
      </c>
      <c r="V114" s="348">
        <f t="shared" si="95"/>
        <v>0.67175757031250027</v>
      </c>
      <c r="W114" s="348">
        <f t="shared" si="95"/>
        <v>0.91115426392850019</v>
      </c>
      <c r="X114" s="372"/>
      <c r="Y114" s="348">
        <f t="shared" si="96"/>
        <v>0.76863001443750023</v>
      </c>
      <c r="Z114" s="348">
        <f t="shared" si="96"/>
        <v>0.73219036756250033</v>
      </c>
      <c r="AA114" s="348">
        <f t="shared" si="96"/>
        <v>0.7266800120535003</v>
      </c>
      <c r="AB114" s="350">
        <f t="shared" si="96"/>
        <v>0.92865392508800004</v>
      </c>
      <c r="AC114" s="372"/>
      <c r="AD114" s="348">
        <f t="shared" si="97"/>
        <v>0.74076135446800029</v>
      </c>
      <c r="AE114" s="348">
        <f t="shared" si="97"/>
        <v>0.70040188281250038</v>
      </c>
      <c r="AF114" s="348">
        <f t="shared" si="97"/>
        <v>0.6942220292160004</v>
      </c>
      <c r="AG114" s="350">
        <f t="shared" si="97"/>
        <v>0.9180318336615001</v>
      </c>
      <c r="AH114" s="372"/>
      <c r="AI114" s="348">
        <f t="shared" si="98"/>
        <v>0.77229078850000021</v>
      </c>
      <c r="AJ114" s="348">
        <f t="shared" si="98"/>
        <v>0.7364009082880002</v>
      </c>
      <c r="AK114" s="348">
        <f t="shared" si="98"/>
        <v>0.73088457057200018</v>
      </c>
      <c r="AL114" s="350">
        <f t="shared" si="98"/>
        <v>0.92850426566650013</v>
      </c>
      <c r="AN114" s="393">
        <f t="shared" si="77"/>
        <v>50</v>
      </c>
      <c r="AO114" s="509">
        <f t="shared" si="78"/>
        <v>785398.16339744825</v>
      </c>
      <c r="AP114" s="373">
        <f t="shared" si="79"/>
        <v>50</v>
      </c>
      <c r="AQ114" s="384">
        <f t="shared" si="111"/>
        <v>0.73368056165893836</v>
      </c>
      <c r="AR114" s="385">
        <f t="shared" si="111"/>
        <v>0.69443727799680011</v>
      </c>
      <c r="AS114" s="385">
        <f t="shared" si="111"/>
        <v>0.68860870571249999</v>
      </c>
      <c r="AT114" s="387">
        <f t="shared" si="111"/>
        <v>0.91256792216569682</v>
      </c>
      <c r="AU114" s="373"/>
      <c r="AV114" s="384">
        <f t="shared" si="112"/>
        <v>0.77747232563430002</v>
      </c>
      <c r="AW114" s="385">
        <f t="shared" si="112"/>
        <v>0.7437968600792999</v>
      </c>
      <c r="AX114" s="385">
        <f t="shared" si="112"/>
        <v>0.7387316053066969</v>
      </c>
      <c r="AY114" s="387">
        <f t="shared" si="112"/>
        <v>0.92957478940554239</v>
      </c>
      <c r="AZ114" s="373"/>
      <c r="BA114" s="384">
        <f t="shared" si="113"/>
        <v>0.75168940147776642</v>
      </c>
      <c r="BB114" s="385">
        <f t="shared" si="113"/>
        <v>0.7146694334125</v>
      </c>
      <c r="BC114" s="385">
        <f t="shared" si="113"/>
        <v>0.7090325050080768</v>
      </c>
      <c r="BD114" s="387">
        <f t="shared" si="113"/>
        <v>0.91923987587633527</v>
      </c>
      <c r="BE114" s="373"/>
      <c r="BF114" s="384">
        <f t="shared" si="114"/>
        <v>0.78087316462479994</v>
      </c>
      <c r="BG114" s="385">
        <f t="shared" si="114"/>
        <v>0.74767198529290246</v>
      </c>
      <c r="BH114" s="385">
        <f t="shared" si="114"/>
        <v>0.74259591230002564</v>
      </c>
      <c r="BI114" s="387">
        <f t="shared" si="114"/>
        <v>0.92942891731115918</v>
      </c>
      <c r="BK114" s="423">
        <f t="shared" si="90"/>
        <v>35.355339059327363</v>
      </c>
      <c r="BL114" s="419">
        <f t="shared" si="80"/>
        <v>28284.271247461904</v>
      </c>
      <c r="BM114" s="419">
        <f t="shared" si="81"/>
        <v>333333.33333333326</v>
      </c>
      <c r="BN114" s="423">
        <f t="shared" si="115"/>
        <v>0.63797111663143102</v>
      </c>
      <c r="BO114" s="419">
        <f t="shared" si="115"/>
        <v>0.58723850710399772</v>
      </c>
      <c r="BP114" s="419">
        <f t="shared" si="115"/>
        <v>0.57976500793297936</v>
      </c>
      <c r="BQ114" s="424">
        <f t="shared" si="115"/>
        <v>0.87788219392191313</v>
      </c>
      <c r="BR114" s="419"/>
      <c r="BS114" s="423">
        <f t="shared" si="116"/>
        <v>0.69541513795147547</v>
      </c>
      <c r="BT114" s="419">
        <f t="shared" si="116"/>
        <v>0.65116432936248425</v>
      </c>
      <c r="BU114" s="419">
        <f t="shared" si="116"/>
        <v>0.64455262597695773</v>
      </c>
      <c r="BV114" s="424">
        <f t="shared" si="116"/>
        <v>0.90139400372656098</v>
      </c>
      <c r="BW114" s="419"/>
      <c r="BX114" s="423">
        <f t="shared" si="117"/>
        <v>0.66148970279448627</v>
      </c>
      <c r="BY114" s="419">
        <f t="shared" si="117"/>
        <v>0.61330466480417223</v>
      </c>
      <c r="BZ114" s="419">
        <f t="shared" si="117"/>
        <v>0.60602305687186575</v>
      </c>
      <c r="CA114" s="424">
        <f t="shared" si="117"/>
        <v>0.88709200730228743</v>
      </c>
      <c r="CB114" s="419"/>
      <c r="CC114" s="423">
        <f t="shared" si="118"/>
        <v>0.69991209693537448</v>
      </c>
      <c r="CD114" s="419">
        <f t="shared" si="118"/>
        <v>0.65623041706380736</v>
      </c>
      <c r="CE114" s="419">
        <f t="shared" si="118"/>
        <v>0.64959567085828074</v>
      </c>
      <c r="CF114" s="424">
        <f t="shared" si="118"/>
        <v>0.90119183530720504</v>
      </c>
      <c r="CH114" s="449">
        <f t="shared" si="91"/>
        <v>36.473074156562177</v>
      </c>
      <c r="CI114" s="445">
        <f t="shared" si="92"/>
        <v>23006.056784132765</v>
      </c>
      <c r="CJ114" s="445">
        <f t="shared" si="93"/>
        <v>279700.53837925155</v>
      </c>
      <c r="CK114" s="451">
        <f t="shared" si="94"/>
        <v>694.1874331418677</v>
      </c>
      <c r="CL114" s="446">
        <f t="shared" si="119"/>
        <v>0.63662546245111906</v>
      </c>
      <c r="CM114" s="446">
        <f t="shared" si="119"/>
        <v>0.58319411675377286</v>
      </c>
      <c r="CN114" s="446">
        <f t="shared" si="119"/>
        <v>0.57525580606267845</v>
      </c>
      <c r="CO114" s="451">
        <f t="shared" si="119"/>
        <v>0.8803829323788831</v>
      </c>
      <c r="CP114" s="446"/>
      <c r="CQ114" s="449">
        <f t="shared" si="120"/>
        <v>0.696238598905349</v>
      </c>
      <c r="CR114" s="445">
        <f t="shared" si="120"/>
        <v>0.65039654526303547</v>
      </c>
      <c r="CS114" s="445">
        <f t="shared" si="120"/>
        <v>0.64350138870871343</v>
      </c>
      <c r="CT114" s="451">
        <f t="shared" si="120"/>
        <v>0.90361551057880318</v>
      </c>
      <c r="CU114" s="446"/>
      <c r="CV114" s="449">
        <f t="shared" si="121"/>
        <v>0.66114028275255876</v>
      </c>
      <c r="CW114" s="445">
        <f t="shared" si="121"/>
        <v>0.61074389114078864</v>
      </c>
      <c r="CX114" s="445">
        <f t="shared" si="121"/>
        <v>0.60306894562696034</v>
      </c>
      <c r="CY114" s="451">
        <f t="shared" si="121"/>
        <v>0.88949550111769804</v>
      </c>
      <c r="CZ114" s="446"/>
      <c r="DA114" s="449">
        <f t="shared" si="122"/>
        <v>0.70086853690259443</v>
      </c>
      <c r="DB114" s="445">
        <f t="shared" si="122"/>
        <v>0.65567157414611876</v>
      </c>
      <c r="DC114" s="445">
        <f t="shared" si="122"/>
        <v>0.6487617441313327</v>
      </c>
      <c r="DD114" s="451">
        <f t="shared" si="122"/>
        <v>0.90341617419224363</v>
      </c>
    </row>
    <row r="115" spans="1:108">
      <c r="A115" t="str">
        <f>'Picking Information'!E118</f>
        <v>sample name</v>
      </c>
      <c r="B115">
        <f>'Picking Information'!H118</f>
        <v>100</v>
      </c>
      <c r="C115">
        <f>'Picking Information'!I118</f>
        <v>100</v>
      </c>
      <c r="D115">
        <f>'Picking Information'!J118</f>
        <v>100</v>
      </c>
      <c r="E115">
        <f>'Picking Information'!K118</f>
        <v>100</v>
      </c>
      <c r="F115">
        <f t="shared" si="83"/>
        <v>100</v>
      </c>
      <c r="J115">
        <f>'Picking Information'!O118</f>
        <v>2</v>
      </c>
      <c r="M115" s="365">
        <f t="shared" si="84"/>
        <v>523598.77559829882</v>
      </c>
      <c r="N115" s="366">
        <v>1.6074999999999999</v>
      </c>
      <c r="O115" s="367">
        <f t="shared" si="85"/>
        <v>538.38664940431852</v>
      </c>
      <c r="P115" s="367">
        <f t="shared" si="86"/>
        <v>538.38664940431852</v>
      </c>
      <c r="Q115" s="367">
        <f t="shared" si="87"/>
        <v>538.38664940431852</v>
      </c>
      <c r="R115" s="367">
        <f t="shared" si="88"/>
        <v>31415.926535897896</v>
      </c>
      <c r="S115" s="367">
        <f t="shared" si="89"/>
        <v>50.000000000000057</v>
      </c>
      <c r="T115" s="352">
        <f t="shared" si="95"/>
        <v>0.72117764042050025</v>
      </c>
      <c r="U115" s="348">
        <f t="shared" si="95"/>
        <v>0.67818011600000039</v>
      </c>
      <c r="V115" s="348">
        <f t="shared" si="95"/>
        <v>0.67175757031250027</v>
      </c>
      <c r="W115" s="348">
        <f t="shared" si="95"/>
        <v>0.91115426392850019</v>
      </c>
      <c r="X115" s="372"/>
      <c r="Y115" s="348">
        <f t="shared" si="96"/>
        <v>0.76863001443750023</v>
      </c>
      <c r="Z115" s="348">
        <f t="shared" si="96"/>
        <v>0.73219036756250033</v>
      </c>
      <c r="AA115" s="348">
        <f t="shared" si="96"/>
        <v>0.7266800120535003</v>
      </c>
      <c r="AB115" s="350">
        <f t="shared" si="96"/>
        <v>0.92865392508800004</v>
      </c>
      <c r="AC115" s="372"/>
      <c r="AD115" s="348">
        <f t="shared" si="97"/>
        <v>0.74076135446800029</v>
      </c>
      <c r="AE115" s="348">
        <f t="shared" si="97"/>
        <v>0.70040188281250038</v>
      </c>
      <c r="AF115" s="348">
        <f t="shared" si="97"/>
        <v>0.6942220292160004</v>
      </c>
      <c r="AG115" s="350">
        <f t="shared" si="97"/>
        <v>0.9180318336615001</v>
      </c>
      <c r="AH115" s="372"/>
      <c r="AI115" s="348">
        <f t="shared" si="98"/>
        <v>0.77229078850000021</v>
      </c>
      <c r="AJ115" s="348">
        <f t="shared" si="98"/>
        <v>0.7364009082880002</v>
      </c>
      <c r="AK115" s="348">
        <f t="shared" si="98"/>
        <v>0.73088457057200018</v>
      </c>
      <c r="AL115" s="350">
        <f t="shared" si="98"/>
        <v>0.92850426566650013</v>
      </c>
      <c r="AN115" s="393">
        <f t="shared" si="77"/>
        <v>50</v>
      </c>
      <c r="AO115" s="509">
        <f t="shared" si="78"/>
        <v>785398.16339744825</v>
      </c>
      <c r="AP115" s="373">
        <f t="shared" si="79"/>
        <v>50</v>
      </c>
      <c r="AQ115" s="384">
        <f t="shared" si="111"/>
        <v>0.73368056165893836</v>
      </c>
      <c r="AR115" s="385">
        <f t="shared" si="111"/>
        <v>0.69443727799680011</v>
      </c>
      <c r="AS115" s="385">
        <f t="shared" si="111"/>
        <v>0.68860870571249999</v>
      </c>
      <c r="AT115" s="387">
        <f t="shared" si="111"/>
        <v>0.91256792216569682</v>
      </c>
      <c r="AU115" s="373"/>
      <c r="AV115" s="384">
        <f t="shared" si="112"/>
        <v>0.77747232563430002</v>
      </c>
      <c r="AW115" s="385">
        <f t="shared" si="112"/>
        <v>0.7437968600792999</v>
      </c>
      <c r="AX115" s="385">
        <f t="shared" si="112"/>
        <v>0.7387316053066969</v>
      </c>
      <c r="AY115" s="387">
        <f t="shared" si="112"/>
        <v>0.92957478940554239</v>
      </c>
      <c r="AZ115" s="373"/>
      <c r="BA115" s="384">
        <f t="shared" si="113"/>
        <v>0.75168940147776642</v>
      </c>
      <c r="BB115" s="385">
        <f t="shared" si="113"/>
        <v>0.7146694334125</v>
      </c>
      <c r="BC115" s="385">
        <f t="shared" si="113"/>
        <v>0.7090325050080768</v>
      </c>
      <c r="BD115" s="387">
        <f t="shared" si="113"/>
        <v>0.91923987587633527</v>
      </c>
      <c r="BE115" s="373"/>
      <c r="BF115" s="384">
        <f t="shared" si="114"/>
        <v>0.78087316462479994</v>
      </c>
      <c r="BG115" s="385">
        <f t="shared" si="114"/>
        <v>0.74767198529290246</v>
      </c>
      <c r="BH115" s="385">
        <f t="shared" si="114"/>
        <v>0.74259591230002564</v>
      </c>
      <c r="BI115" s="387">
        <f t="shared" si="114"/>
        <v>0.92942891731115918</v>
      </c>
      <c r="BK115" s="423">
        <f t="shared" si="90"/>
        <v>35.355339059327363</v>
      </c>
      <c r="BL115" s="419">
        <f t="shared" si="80"/>
        <v>28284.271247461904</v>
      </c>
      <c r="BM115" s="419">
        <f t="shared" si="81"/>
        <v>333333.33333333326</v>
      </c>
      <c r="BN115" s="423">
        <f t="shared" si="115"/>
        <v>0.63797111663143102</v>
      </c>
      <c r="BO115" s="419">
        <f t="shared" si="115"/>
        <v>0.58723850710399772</v>
      </c>
      <c r="BP115" s="419">
        <f t="shared" si="115"/>
        <v>0.57976500793297936</v>
      </c>
      <c r="BQ115" s="424">
        <f t="shared" si="115"/>
        <v>0.87788219392191313</v>
      </c>
      <c r="BR115" s="419"/>
      <c r="BS115" s="423">
        <f t="shared" si="116"/>
        <v>0.69541513795147547</v>
      </c>
      <c r="BT115" s="419">
        <f t="shared" si="116"/>
        <v>0.65116432936248425</v>
      </c>
      <c r="BU115" s="419">
        <f t="shared" si="116"/>
        <v>0.64455262597695773</v>
      </c>
      <c r="BV115" s="424">
        <f t="shared" si="116"/>
        <v>0.90139400372656098</v>
      </c>
      <c r="BW115" s="419"/>
      <c r="BX115" s="423">
        <f t="shared" si="117"/>
        <v>0.66148970279448627</v>
      </c>
      <c r="BY115" s="419">
        <f t="shared" si="117"/>
        <v>0.61330466480417223</v>
      </c>
      <c r="BZ115" s="419">
        <f t="shared" si="117"/>
        <v>0.60602305687186575</v>
      </c>
      <c r="CA115" s="424">
        <f t="shared" si="117"/>
        <v>0.88709200730228743</v>
      </c>
      <c r="CB115" s="419"/>
      <c r="CC115" s="423">
        <f t="shared" si="118"/>
        <v>0.69991209693537448</v>
      </c>
      <c r="CD115" s="419">
        <f t="shared" si="118"/>
        <v>0.65623041706380736</v>
      </c>
      <c r="CE115" s="419">
        <f t="shared" si="118"/>
        <v>0.64959567085828074</v>
      </c>
      <c r="CF115" s="424">
        <f t="shared" si="118"/>
        <v>0.90119183530720504</v>
      </c>
      <c r="CH115" s="449">
        <f t="shared" si="91"/>
        <v>36.473074156562177</v>
      </c>
      <c r="CI115" s="445">
        <f t="shared" si="92"/>
        <v>23006.056784132765</v>
      </c>
      <c r="CJ115" s="445">
        <f t="shared" si="93"/>
        <v>279700.53837925155</v>
      </c>
      <c r="CK115" s="451">
        <f t="shared" si="94"/>
        <v>694.1874331418677</v>
      </c>
      <c r="CL115" s="446">
        <f t="shared" si="119"/>
        <v>0.63662546245111906</v>
      </c>
      <c r="CM115" s="446">
        <f t="shared" si="119"/>
        <v>0.58319411675377286</v>
      </c>
      <c r="CN115" s="446">
        <f t="shared" si="119"/>
        <v>0.57525580606267845</v>
      </c>
      <c r="CO115" s="451">
        <f t="shared" si="119"/>
        <v>0.8803829323788831</v>
      </c>
      <c r="CP115" s="446"/>
      <c r="CQ115" s="449">
        <f t="shared" si="120"/>
        <v>0.696238598905349</v>
      </c>
      <c r="CR115" s="445">
        <f t="shared" si="120"/>
        <v>0.65039654526303547</v>
      </c>
      <c r="CS115" s="445">
        <f t="shared" si="120"/>
        <v>0.64350138870871343</v>
      </c>
      <c r="CT115" s="451">
        <f t="shared" si="120"/>
        <v>0.90361551057880318</v>
      </c>
      <c r="CU115" s="446"/>
      <c r="CV115" s="449">
        <f t="shared" si="121"/>
        <v>0.66114028275255876</v>
      </c>
      <c r="CW115" s="445">
        <f t="shared" si="121"/>
        <v>0.61074389114078864</v>
      </c>
      <c r="CX115" s="445">
        <f t="shared" si="121"/>
        <v>0.60306894562696034</v>
      </c>
      <c r="CY115" s="451">
        <f t="shared" si="121"/>
        <v>0.88949550111769804</v>
      </c>
      <c r="CZ115" s="446"/>
      <c r="DA115" s="449">
        <f t="shared" si="122"/>
        <v>0.70086853690259443</v>
      </c>
      <c r="DB115" s="445">
        <f t="shared" si="122"/>
        <v>0.65567157414611876</v>
      </c>
      <c r="DC115" s="445">
        <f t="shared" si="122"/>
        <v>0.6487617441313327</v>
      </c>
      <c r="DD115" s="451">
        <f t="shared" si="122"/>
        <v>0.90341617419224363</v>
      </c>
    </row>
    <row r="116" spans="1:108">
      <c r="A116" t="str">
        <f>'Picking Information'!E119</f>
        <v>sample name</v>
      </c>
      <c r="B116">
        <f>'Picking Information'!H119</f>
        <v>100</v>
      </c>
      <c r="C116">
        <f>'Picking Information'!I119</f>
        <v>100</v>
      </c>
      <c r="D116">
        <f>'Picking Information'!J119</f>
        <v>100</v>
      </c>
      <c r="E116">
        <f>'Picking Information'!K119</f>
        <v>100</v>
      </c>
      <c r="F116">
        <f t="shared" si="83"/>
        <v>100</v>
      </c>
      <c r="J116">
        <f>'Picking Information'!O119</f>
        <v>2</v>
      </c>
      <c r="M116" s="365">
        <f t="shared" si="84"/>
        <v>523598.77559829882</v>
      </c>
      <c r="N116" s="366">
        <v>1.6074999999999999</v>
      </c>
      <c r="O116" s="367">
        <f t="shared" si="85"/>
        <v>538.38664940431852</v>
      </c>
      <c r="P116" s="367">
        <f t="shared" si="86"/>
        <v>538.38664940431852</v>
      </c>
      <c r="Q116" s="367">
        <f t="shared" si="87"/>
        <v>538.38664940431852</v>
      </c>
      <c r="R116" s="367">
        <f t="shared" si="88"/>
        <v>31415.926535897896</v>
      </c>
      <c r="S116" s="367">
        <f t="shared" si="89"/>
        <v>50.000000000000057</v>
      </c>
      <c r="T116" s="352">
        <f t="shared" si="95"/>
        <v>0.72117764042050025</v>
      </c>
      <c r="U116" s="348">
        <f t="shared" si="95"/>
        <v>0.67818011600000039</v>
      </c>
      <c r="V116" s="348">
        <f t="shared" si="95"/>
        <v>0.67175757031250027</v>
      </c>
      <c r="W116" s="348">
        <f t="shared" si="95"/>
        <v>0.91115426392850019</v>
      </c>
      <c r="X116" s="372"/>
      <c r="Y116" s="348">
        <f t="shared" si="96"/>
        <v>0.76863001443750023</v>
      </c>
      <c r="Z116" s="348">
        <f t="shared" si="96"/>
        <v>0.73219036756250033</v>
      </c>
      <c r="AA116" s="348">
        <f t="shared" si="96"/>
        <v>0.7266800120535003</v>
      </c>
      <c r="AB116" s="350">
        <f t="shared" si="96"/>
        <v>0.92865392508800004</v>
      </c>
      <c r="AC116" s="372"/>
      <c r="AD116" s="348">
        <f t="shared" si="97"/>
        <v>0.74076135446800029</v>
      </c>
      <c r="AE116" s="348">
        <f t="shared" si="97"/>
        <v>0.70040188281250038</v>
      </c>
      <c r="AF116" s="348">
        <f t="shared" si="97"/>
        <v>0.6942220292160004</v>
      </c>
      <c r="AG116" s="350">
        <f t="shared" si="97"/>
        <v>0.9180318336615001</v>
      </c>
      <c r="AH116" s="372"/>
      <c r="AI116" s="348">
        <f t="shared" si="98"/>
        <v>0.77229078850000021</v>
      </c>
      <c r="AJ116" s="348">
        <f t="shared" si="98"/>
        <v>0.7364009082880002</v>
      </c>
      <c r="AK116" s="348">
        <f t="shared" si="98"/>
        <v>0.73088457057200018</v>
      </c>
      <c r="AL116" s="350">
        <f t="shared" si="98"/>
        <v>0.92850426566650013</v>
      </c>
      <c r="AN116" s="393">
        <f t="shared" si="77"/>
        <v>50</v>
      </c>
      <c r="AO116" s="509">
        <f t="shared" si="78"/>
        <v>785398.16339744825</v>
      </c>
      <c r="AP116" s="373">
        <f t="shared" si="79"/>
        <v>50</v>
      </c>
      <c r="AQ116" s="384">
        <f t="shared" si="111"/>
        <v>0.73368056165893836</v>
      </c>
      <c r="AR116" s="385">
        <f t="shared" si="111"/>
        <v>0.69443727799680011</v>
      </c>
      <c r="AS116" s="385">
        <f t="shared" si="111"/>
        <v>0.68860870571249999</v>
      </c>
      <c r="AT116" s="387">
        <f t="shared" si="111"/>
        <v>0.91256792216569682</v>
      </c>
      <c r="AU116" s="373"/>
      <c r="AV116" s="384">
        <f t="shared" si="112"/>
        <v>0.77747232563430002</v>
      </c>
      <c r="AW116" s="385">
        <f t="shared" si="112"/>
        <v>0.7437968600792999</v>
      </c>
      <c r="AX116" s="385">
        <f t="shared" si="112"/>
        <v>0.7387316053066969</v>
      </c>
      <c r="AY116" s="387">
        <f t="shared" si="112"/>
        <v>0.92957478940554239</v>
      </c>
      <c r="AZ116" s="373"/>
      <c r="BA116" s="384">
        <f t="shared" si="113"/>
        <v>0.75168940147776642</v>
      </c>
      <c r="BB116" s="385">
        <f t="shared" si="113"/>
        <v>0.7146694334125</v>
      </c>
      <c r="BC116" s="385">
        <f t="shared" si="113"/>
        <v>0.7090325050080768</v>
      </c>
      <c r="BD116" s="387">
        <f t="shared" si="113"/>
        <v>0.91923987587633527</v>
      </c>
      <c r="BE116" s="373"/>
      <c r="BF116" s="384">
        <f t="shared" si="114"/>
        <v>0.78087316462479994</v>
      </c>
      <c r="BG116" s="385">
        <f t="shared" si="114"/>
        <v>0.74767198529290246</v>
      </c>
      <c r="BH116" s="385">
        <f t="shared" si="114"/>
        <v>0.74259591230002564</v>
      </c>
      <c r="BI116" s="387">
        <f t="shared" si="114"/>
        <v>0.92942891731115918</v>
      </c>
      <c r="BK116" s="423">
        <f t="shared" si="90"/>
        <v>35.355339059327363</v>
      </c>
      <c r="BL116" s="419">
        <f t="shared" si="80"/>
        <v>28284.271247461904</v>
      </c>
      <c r="BM116" s="419">
        <f t="shared" si="81"/>
        <v>333333.33333333326</v>
      </c>
      <c r="BN116" s="423">
        <f t="shared" si="115"/>
        <v>0.63797111663143102</v>
      </c>
      <c r="BO116" s="419">
        <f t="shared" si="115"/>
        <v>0.58723850710399772</v>
      </c>
      <c r="BP116" s="419">
        <f t="shared" si="115"/>
        <v>0.57976500793297936</v>
      </c>
      <c r="BQ116" s="424">
        <f t="shared" si="115"/>
        <v>0.87788219392191313</v>
      </c>
      <c r="BR116" s="419"/>
      <c r="BS116" s="423">
        <f t="shared" si="116"/>
        <v>0.69541513795147547</v>
      </c>
      <c r="BT116" s="419">
        <f t="shared" si="116"/>
        <v>0.65116432936248425</v>
      </c>
      <c r="BU116" s="419">
        <f t="shared" si="116"/>
        <v>0.64455262597695773</v>
      </c>
      <c r="BV116" s="424">
        <f t="shared" si="116"/>
        <v>0.90139400372656098</v>
      </c>
      <c r="BW116" s="419"/>
      <c r="BX116" s="423">
        <f t="shared" si="117"/>
        <v>0.66148970279448627</v>
      </c>
      <c r="BY116" s="419">
        <f t="shared" si="117"/>
        <v>0.61330466480417223</v>
      </c>
      <c r="BZ116" s="419">
        <f t="shared" si="117"/>
        <v>0.60602305687186575</v>
      </c>
      <c r="CA116" s="424">
        <f t="shared" si="117"/>
        <v>0.88709200730228743</v>
      </c>
      <c r="CB116" s="419"/>
      <c r="CC116" s="423">
        <f t="shared" si="118"/>
        <v>0.69991209693537448</v>
      </c>
      <c r="CD116" s="419">
        <f t="shared" si="118"/>
        <v>0.65623041706380736</v>
      </c>
      <c r="CE116" s="419">
        <f t="shared" si="118"/>
        <v>0.64959567085828074</v>
      </c>
      <c r="CF116" s="424">
        <f t="shared" si="118"/>
        <v>0.90119183530720504</v>
      </c>
      <c r="CH116" s="449">
        <f t="shared" si="91"/>
        <v>36.473074156562177</v>
      </c>
      <c r="CI116" s="445">
        <f t="shared" si="92"/>
        <v>23006.056784132765</v>
      </c>
      <c r="CJ116" s="445">
        <f t="shared" si="93"/>
        <v>279700.53837925155</v>
      </c>
      <c r="CK116" s="451">
        <f t="shared" si="94"/>
        <v>694.1874331418677</v>
      </c>
      <c r="CL116" s="446">
        <f t="shared" si="119"/>
        <v>0.63662546245111906</v>
      </c>
      <c r="CM116" s="446">
        <f t="shared" si="119"/>
        <v>0.58319411675377286</v>
      </c>
      <c r="CN116" s="446">
        <f t="shared" si="119"/>
        <v>0.57525580606267845</v>
      </c>
      <c r="CO116" s="451">
        <f t="shared" si="119"/>
        <v>0.8803829323788831</v>
      </c>
      <c r="CP116" s="446"/>
      <c r="CQ116" s="449">
        <f t="shared" si="120"/>
        <v>0.696238598905349</v>
      </c>
      <c r="CR116" s="445">
        <f t="shared" si="120"/>
        <v>0.65039654526303547</v>
      </c>
      <c r="CS116" s="445">
        <f t="shared" si="120"/>
        <v>0.64350138870871343</v>
      </c>
      <c r="CT116" s="451">
        <f t="shared" si="120"/>
        <v>0.90361551057880318</v>
      </c>
      <c r="CU116" s="446"/>
      <c r="CV116" s="449">
        <f t="shared" si="121"/>
        <v>0.66114028275255876</v>
      </c>
      <c r="CW116" s="445">
        <f t="shared" si="121"/>
        <v>0.61074389114078864</v>
      </c>
      <c r="CX116" s="445">
        <f t="shared" si="121"/>
        <v>0.60306894562696034</v>
      </c>
      <c r="CY116" s="451">
        <f t="shared" si="121"/>
        <v>0.88949550111769804</v>
      </c>
      <c r="CZ116" s="446"/>
      <c r="DA116" s="449">
        <f t="shared" si="122"/>
        <v>0.70086853690259443</v>
      </c>
      <c r="DB116" s="445">
        <f t="shared" si="122"/>
        <v>0.65567157414611876</v>
      </c>
      <c r="DC116" s="445">
        <f t="shared" si="122"/>
        <v>0.6487617441313327</v>
      </c>
      <c r="DD116" s="451">
        <f t="shared" si="122"/>
        <v>0.90341617419224363</v>
      </c>
    </row>
    <row r="117" spans="1:108">
      <c r="A117" t="str">
        <f>'Picking Information'!E120</f>
        <v>sample name</v>
      </c>
      <c r="B117">
        <f>'Picking Information'!H120</f>
        <v>100</v>
      </c>
      <c r="C117">
        <f>'Picking Information'!I120</f>
        <v>100</v>
      </c>
      <c r="D117">
        <f>'Picking Information'!J120</f>
        <v>100</v>
      </c>
      <c r="E117">
        <f>'Picking Information'!K120</f>
        <v>100</v>
      </c>
      <c r="F117">
        <f t="shared" si="83"/>
        <v>100</v>
      </c>
      <c r="J117">
        <f>'Picking Information'!O120</f>
        <v>2</v>
      </c>
      <c r="M117" s="365">
        <f t="shared" si="84"/>
        <v>523598.77559829882</v>
      </c>
      <c r="N117" s="366">
        <v>1.6074999999999999</v>
      </c>
      <c r="O117" s="367">
        <f t="shared" si="85"/>
        <v>538.38664940431852</v>
      </c>
      <c r="P117" s="367">
        <f t="shared" si="86"/>
        <v>538.38664940431852</v>
      </c>
      <c r="Q117" s="367">
        <f t="shared" si="87"/>
        <v>538.38664940431852</v>
      </c>
      <c r="R117" s="367">
        <f t="shared" si="88"/>
        <v>31415.926535897896</v>
      </c>
      <c r="S117" s="367">
        <f t="shared" si="89"/>
        <v>50.000000000000057</v>
      </c>
      <c r="T117" s="352">
        <f t="shared" si="95"/>
        <v>0.72117764042050025</v>
      </c>
      <c r="U117" s="348">
        <f t="shared" si="95"/>
        <v>0.67818011600000039</v>
      </c>
      <c r="V117" s="348">
        <f t="shared" si="95"/>
        <v>0.67175757031250027</v>
      </c>
      <c r="W117" s="348">
        <f t="shared" si="95"/>
        <v>0.91115426392850019</v>
      </c>
      <c r="X117" s="372"/>
      <c r="Y117" s="348">
        <f t="shared" si="96"/>
        <v>0.76863001443750023</v>
      </c>
      <c r="Z117" s="348">
        <f t="shared" si="96"/>
        <v>0.73219036756250033</v>
      </c>
      <c r="AA117" s="348">
        <f t="shared" si="96"/>
        <v>0.7266800120535003</v>
      </c>
      <c r="AB117" s="350">
        <f t="shared" si="96"/>
        <v>0.92865392508800004</v>
      </c>
      <c r="AC117" s="372"/>
      <c r="AD117" s="348">
        <f t="shared" si="97"/>
        <v>0.74076135446800029</v>
      </c>
      <c r="AE117" s="348">
        <f t="shared" si="97"/>
        <v>0.70040188281250038</v>
      </c>
      <c r="AF117" s="348">
        <f t="shared" si="97"/>
        <v>0.6942220292160004</v>
      </c>
      <c r="AG117" s="350">
        <f t="shared" si="97"/>
        <v>0.9180318336615001</v>
      </c>
      <c r="AH117" s="372"/>
      <c r="AI117" s="348">
        <f t="shared" si="98"/>
        <v>0.77229078850000021</v>
      </c>
      <c r="AJ117" s="348">
        <f t="shared" si="98"/>
        <v>0.7364009082880002</v>
      </c>
      <c r="AK117" s="348">
        <f t="shared" si="98"/>
        <v>0.73088457057200018</v>
      </c>
      <c r="AL117" s="350">
        <f t="shared" si="98"/>
        <v>0.92850426566650013</v>
      </c>
      <c r="AN117" s="393">
        <f t="shared" si="77"/>
        <v>50</v>
      </c>
      <c r="AO117" s="509">
        <f t="shared" si="78"/>
        <v>785398.16339744825</v>
      </c>
      <c r="AP117" s="373">
        <f t="shared" si="79"/>
        <v>50</v>
      </c>
      <c r="AQ117" s="384">
        <f t="shared" si="111"/>
        <v>0.73368056165893836</v>
      </c>
      <c r="AR117" s="385">
        <f t="shared" si="111"/>
        <v>0.69443727799680011</v>
      </c>
      <c r="AS117" s="385">
        <f t="shared" si="111"/>
        <v>0.68860870571249999</v>
      </c>
      <c r="AT117" s="387">
        <f t="shared" si="111"/>
        <v>0.91256792216569682</v>
      </c>
      <c r="AU117" s="373"/>
      <c r="AV117" s="384">
        <f t="shared" si="112"/>
        <v>0.77747232563430002</v>
      </c>
      <c r="AW117" s="385">
        <f t="shared" si="112"/>
        <v>0.7437968600792999</v>
      </c>
      <c r="AX117" s="385">
        <f t="shared" si="112"/>
        <v>0.7387316053066969</v>
      </c>
      <c r="AY117" s="387">
        <f t="shared" si="112"/>
        <v>0.92957478940554239</v>
      </c>
      <c r="AZ117" s="373"/>
      <c r="BA117" s="384">
        <f t="shared" si="113"/>
        <v>0.75168940147776642</v>
      </c>
      <c r="BB117" s="385">
        <f t="shared" si="113"/>
        <v>0.7146694334125</v>
      </c>
      <c r="BC117" s="385">
        <f t="shared" si="113"/>
        <v>0.7090325050080768</v>
      </c>
      <c r="BD117" s="387">
        <f t="shared" si="113"/>
        <v>0.91923987587633527</v>
      </c>
      <c r="BE117" s="373"/>
      <c r="BF117" s="384">
        <f t="shared" si="114"/>
        <v>0.78087316462479994</v>
      </c>
      <c r="BG117" s="385">
        <f t="shared" si="114"/>
        <v>0.74767198529290246</v>
      </c>
      <c r="BH117" s="385">
        <f t="shared" si="114"/>
        <v>0.74259591230002564</v>
      </c>
      <c r="BI117" s="387">
        <f t="shared" si="114"/>
        <v>0.92942891731115918</v>
      </c>
      <c r="BK117" s="423">
        <f t="shared" si="90"/>
        <v>35.355339059327363</v>
      </c>
      <c r="BL117" s="419">
        <f t="shared" si="80"/>
        <v>28284.271247461904</v>
      </c>
      <c r="BM117" s="419">
        <f t="shared" si="81"/>
        <v>333333.33333333326</v>
      </c>
      <c r="BN117" s="423">
        <f t="shared" si="115"/>
        <v>0.63797111663143102</v>
      </c>
      <c r="BO117" s="419">
        <f t="shared" si="115"/>
        <v>0.58723850710399772</v>
      </c>
      <c r="BP117" s="419">
        <f t="shared" si="115"/>
        <v>0.57976500793297936</v>
      </c>
      <c r="BQ117" s="424">
        <f t="shared" si="115"/>
        <v>0.87788219392191313</v>
      </c>
      <c r="BR117" s="419"/>
      <c r="BS117" s="423">
        <f t="shared" si="116"/>
        <v>0.69541513795147547</v>
      </c>
      <c r="BT117" s="419">
        <f t="shared" si="116"/>
        <v>0.65116432936248425</v>
      </c>
      <c r="BU117" s="419">
        <f t="shared" si="116"/>
        <v>0.64455262597695773</v>
      </c>
      <c r="BV117" s="424">
        <f t="shared" si="116"/>
        <v>0.90139400372656098</v>
      </c>
      <c r="BW117" s="419"/>
      <c r="BX117" s="423">
        <f t="shared" si="117"/>
        <v>0.66148970279448627</v>
      </c>
      <c r="BY117" s="419">
        <f t="shared" si="117"/>
        <v>0.61330466480417223</v>
      </c>
      <c r="BZ117" s="419">
        <f t="shared" si="117"/>
        <v>0.60602305687186575</v>
      </c>
      <c r="CA117" s="424">
        <f t="shared" si="117"/>
        <v>0.88709200730228743</v>
      </c>
      <c r="CB117" s="419"/>
      <c r="CC117" s="423">
        <f t="shared" si="118"/>
        <v>0.69991209693537448</v>
      </c>
      <c r="CD117" s="419">
        <f t="shared" si="118"/>
        <v>0.65623041706380736</v>
      </c>
      <c r="CE117" s="419">
        <f t="shared" si="118"/>
        <v>0.64959567085828074</v>
      </c>
      <c r="CF117" s="424">
        <f t="shared" si="118"/>
        <v>0.90119183530720504</v>
      </c>
      <c r="CH117" s="449">
        <f t="shared" si="91"/>
        <v>36.473074156562177</v>
      </c>
      <c r="CI117" s="445">
        <f t="shared" si="92"/>
        <v>23006.056784132765</v>
      </c>
      <c r="CJ117" s="445">
        <f t="shared" si="93"/>
        <v>279700.53837925155</v>
      </c>
      <c r="CK117" s="451">
        <f t="shared" si="94"/>
        <v>694.1874331418677</v>
      </c>
      <c r="CL117" s="446">
        <f t="shared" si="119"/>
        <v>0.63662546245111906</v>
      </c>
      <c r="CM117" s="446">
        <f t="shared" si="119"/>
        <v>0.58319411675377286</v>
      </c>
      <c r="CN117" s="446">
        <f t="shared" si="119"/>
        <v>0.57525580606267845</v>
      </c>
      <c r="CO117" s="451">
        <f t="shared" si="119"/>
        <v>0.8803829323788831</v>
      </c>
      <c r="CP117" s="446"/>
      <c r="CQ117" s="449">
        <f t="shared" si="120"/>
        <v>0.696238598905349</v>
      </c>
      <c r="CR117" s="445">
        <f t="shared" si="120"/>
        <v>0.65039654526303547</v>
      </c>
      <c r="CS117" s="445">
        <f t="shared" si="120"/>
        <v>0.64350138870871343</v>
      </c>
      <c r="CT117" s="451">
        <f t="shared" si="120"/>
        <v>0.90361551057880318</v>
      </c>
      <c r="CU117" s="446"/>
      <c r="CV117" s="449">
        <f t="shared" si="121"/>
        <v>0.66114028275255876</v>
      </c>
      <c r="CW117" s="445">
        <f t="shared" si="121"/>
        <v>0.61074389114078864</v>
      </c>
      <c r="CX117" s="445">
        <f t="shared" si="121"/>
        <v>0.60306894562696034</v>
      </c>
      <c r="CY117" s="451">
        <f t="shared" si="121"/>
        <v>0.88949550111769804</v>
      </c>
      <c r="CZ117" s="446"/>
      <c r="DA117" s="449">
        <f t="shared" si="122"/>
        <v>0.70086853690259443</v>
      </c>
      <c r="DB117" s="445">
        <f t="shared" si="122"/>
        <v>0.65567157414611876</v>
      </c>
      <c r="DC117" s="445">
        <f t="shared" si="122"/>
        <v>0.6487617441313327</v>
      </c>
      <c r="DD117" s="451">
        <f t="shared" si="122"/>
        <v>0.90341617419224363</v>
      </c>
    </row>
    <row r="118" spans="1:108">
      <c r="A118" t="str">
        <f>'Picking Information'!E121</f>
        <v>sample name</v>
      </c>
      <c r="B118">
        <f>'Picking Information'!H121</f>
        <v>100</v>
      </c>
      <c r="C118">
        <f>'Picking Information'!I121</f>
        <v>100</v>
      </c>
      <c r="D118">
        <f>'Picking Information'!J121</f>
        <v>100</v>
      </c>
      <c r="E118">
        <f>'Picking Information'!K121</f>
        <v>100</v>
      </c>
      <c r="F118">
        <f t="shared" si="83"/>
        <v>100</v>
      </c>
      <c r="J118">
        <f>'Picking Information'!O121</f>
        <v>2</v>
      </c>
      <c r="M118" s="365">
        <f t="shared" si="84"/>
        <v>523598.77559829882</v>
      </c>
      <c r="N118" s="366">
        <v>1.6074999999999999</v>
      </c>
      <c r="O118" s="367">
        <f t="shared" si="85"/>
        <v>538.38664940431852</v>
      </c>
      <c r="P118" s="367">
        <f t="shared" si="86"/>
        <v>538.38664940431852</v>
      </c>
      <c r="Q118" s="367">
        <f t="shared" si="87"/>
        <v>538.38664940431852</v>
      </c>
      <c r="R118" s="367">
        <f t="shared" si="88"/>
        <v>31415.926535897896</v>
      </c>
      <c r="S118" s="367">
        <f t="shared" si="89"/>
        <v>50.000000000000057</v>
      </c>
      <c r="T118" s="352">
        <f t="shared" si="95"/>
        <v>0.72117764042050025</v>
      </c>
      <c r="U118" s="348">
        <f t="shared" si="95"/>
        <v>0.67818011600000039</v>
      </c>
      <c r="V118" s="348">
        <f t="shared" si="95"/>
        <v>0.67175757031250027</v>
      </c>
      <c r="W118" s="348">
        <f t="shared" si="95"/>
        <v>0.91115426392850019</v>
      </c>
      <c r="X118" s="372"/>
      <c r="Y118" s="348">
        <f t="shared" si="96"/>
        <v>0.76863001443750023</v>
      </c>
      <c r="Z118" s="348">
        <f t="shared" si="96"/>
        <v>0.73219036756250033</v>
      </c>
      <c r="AA118" s="348">
        <f t="shared" si="96"/>
        <v>0.7266800120535003</v>
      </c>
      <c r="AB118" s="350">
        <f t="shared" si="96"/>
        <v>0.92865392508800004</v>
      </c>
      <c r="AC118" s="372"/>
      <c r="AD118" s="348">
        <f t="shared" si="97"/>
        <v>0.74076135446800029</v>
      </c>
      <c r="AE118" s="348">
        <f t="shared" si="97"/>
        <v>0.70040188281250038</v>
      </c>
      <c r="AF118" s="348">
        <f t="shared" si="97"/>
        <v>0.6942220292160004</v>
      </c>
      <c r="AG118" s="350">
        <f t="shared" si="97"/>
        <v>0.9180318336615001</v>
      </c>
      <c r="AH118" s="372"/>
      <c r="AI118" s="348">
        <f t="shared" si="98"/>
        <v>0.77229078850000021</v>
      </c>
      <c r="AJ118" s="348">
        <f t="shared" si="98"/>
        <v>0.7364009082880002</v>
      </c>
      <c r="AK118" s="348">
        <f t="shared" si="98"/>
        <v>0.73088457057200018</v>
      </c>
      <c r="AL118" s="350">
        <f t="shared" si="98"/>
        <v>0.92850426566650013</v>
      </c>
      <c r="AN118" s="393">
        <f t="shared" si="77"/>
        <v>50</v>
      </c>
      <c r="AO118" s="509">
        <f t="shared" si="78"/>
        <v>785398.16339744825</v>
      </c>
      <c r="AP118" s="373">
        <f t="shared" si="79"/>
        <v>50</v>
      </c>
      <c r="AQ118" s="384">
        <f t="shared" si="111"/>
        <v>0.73368056165893836</v>
      </c>
      <c r="AR118" s="385">
        <f t="shared" si="111"/>
        <v>0.69443727799680011</v>
      </c>
      <c r="AS118" s="385">
        <f t="shared" si="111"/>
        <v>0.68860870571249999</v>
      </c>
      <c r="AT118" s="387">
        <f t="shared" si="111"/>
        <v>0.91256792216569682</v>
      </c>
      <c r="AU118" s="373"/>
      <c r="AV118" s="384">
        <f t="shared" si="112"/>
        <v>0.77747232563430002</v>
      </c>
      <c r="AW118" s="385">
        <f t="shared" si="112"/>
        <v>0.7437968600792999</v>
      </c>
      <c r="AX118" s="385">
        <f t="shared" si="112"/>
        <v>0.7387316053066969</v>
      </c>
      <c r="AY118" s="387">
        <f t="shared" si="112"/>
        <v>0.92957478940554239</v>
      </c>
      <c r="AZ118" s="373"/>
      <c r="BA118" s="384">
        <f t="shared" si="113"/>
        <v>0.75168940147776642</v>
      </c>
      <c r="BB118" s="385">
        <f t="shared" si="113"/>
        <v>0.7146694334125</v>
      </c>
      <c r="BC118" s="385">
        <f t="shared" si="113"/>
        <v>0.7090325050080768</v>
      </c>
      <c r="BD118" s="387">
        <f t="shared" si="113"/>
        <v>0.91923987587633527</v>
      </c>
      <c r="BE118" s="373"/>
      <c r="BF118" s="384">
        <f t="shared" si="114"/>
        <v>0.78087316462479994</v>
      </c>
      <c r="BG118" s="385">
        <f t="shared" si="114"/>
        <v>0.74767198529290246</v>
      </c>
      <c r="BH118" s="385">
        <f t="shared" si="114"/>
        <v>0.74259591230002564</v>
      </c>
      <c r="BI118" s="387">
        <f t="shared" si="114"/>
        <v>0.92942891731115918</v>
      </c>
      <c r="BK118" s="423">
        <f t="shared" si="90"/>
        <v>35.355339059327363</v>
      </c>
      <c r="BL118" s="419">
        <f t="shared" si="80"/>
        <v>28284.271247461904</v>
      </c>
      <c r="BM118" s="419">
        <f t="shared" si="81"/>
        <v>333333.33333333326</v>
      </c>
      <c r="BN118" s="423">
        <f t="shared" si="115"/>
        <v>0.63797111663143102</v>
      </c>
      <c r="BO118" s="419">
        <f t="shared" si="115"/>
        <v>0.58723850710399772</v>
      </c>
      <c r="BP118" s="419">
        <f t="shared" si="115"/>
        <v>0.57976500793297936</v>
      </c>
      <c r="BQ118" s="424">
        <f t="shared" si="115"/>
        <v>0.87788219392191313</v>
      </c>
      <c r="BR118" s="419"/>
      <c r="BS118" s="423">
        <f t="shared" si="116"/>
        <v>0.69541513795147547</v>
      </c>
      <c r="BT118" s="419">
        <f t="shared" si="116"/>
        <v>0.65116432936248425</v>
      </c>
      <c r="BU118" s="419">
        <f t="shared" si="116"/>
        <v>0.64455262597695773</v>
      </c>
      <c r="BV118" s="424">
        <f t="shared" si="116"/>
        <v>0.90139400372656098</v>
      </c>
      <c r="BW118" s="419"/>
      <c r="BX118" s="423">
        <f t="shared" si="117"/>
        <v>0.66148970279448627</v>
      </c>
      <c r="BY118" s="419">
        <f t="shared" si="117"/>
        <v>0.61330466480417223</v>
      </c>
      <c r="BZ118" s="419">
        <f t="shared" si="117"/>
        <v>0.60602305687186575</v>
      </c>
      <c r="CA118" s="424">
        <f t="shared" si="117"/>
        <v>0.88709200730228743</v>
      </c>
      <c r="CB118" s="419"/>
      <c r="CC118" s="423">
        <f t="shared" si="118"/>
        <v>0.69991209693537448</v>
      </c>
      <c r="CD118" s="419">
        <f t="shared" si="118"/>
        <v>0.65623041706380736</v>
      </c>
      <c r="CE118" s="419">
        <f t="shared" si="118"/>
        <v>0.64959567085828074</v>
      </c>
      <c r="CF118" s="424">
        <f t="shared" si="118"/>
        <v>0.90119183530720504</v>
      </c>
      <c r="CH118" s="449">
        <f t="shared" si="91"/>
        <v>36.473074156562177</v>
      </c>
      <c r="CI118" s="445">
        <f t="shared" si="92"/>
        <v>23006.056784132765</v>
      </c>
      <c r="CJ118" s="445">
        <f t="shared" si="93"/>
        <v>279700.53837925155</v>
      </c>
      <c r="CK118" s="451">
        <f t="shared" si="94"/>
        <v>694.1874331418677</v>
      </c>
      <c r="CL118" s="446">
        <f t="shared" si="119"/>
        <v>0.63662546245111906</v>
      </c>
      <c r="CM118" s="446">
        <f t="shared" si="119"/>
        <v>0.58319411675377286</v>
      </c>
      <c r="CN118" s="446">
        <f t="shared" si="119"/>
        <v>0.57525580606267845</v>
      </c>
      <c r="CO118" s="451">
        <f t="shared" si="119"/>
        <v>0.8803829323788831</v>
      </c>
      <c r="CP118" s="446"/>
      <c r="CQ118" s="449">
        <f t="shared" si="120"/>
        <v>0.696238598905349</v>
      </c>
      <c r="CR118" s="445">
        <f t="shared" si="120"/>
        <v>0.65039654526303547</v>
      </c>
      <c r="CS118" s="445">
        <f t="shared" si="120"/>
        <v>0.64350138870871343</v>
      </c>
      <c r="CT118" s="451">
        <f t="shared" si="120"/>
        <v>0.90361551057880318</v>
      </c>
      <c r="CU118" s="446"/>
      <c r="CV118" s="449">
        <f t="shared" si="121"/>
        <v>0.66114028275255876</v>
      </c>
      <c r="CW118" s="445">
        <f t="shared" si="121"/>
        <v>0.61074389114078864</v>
      </c>
      <c r="CX118" s="445">
        <f t="shared" si="121"/>
        <v>0.60306894562696034</v>
      </c>
      <c r="CY118" s="451">
        <f t="shared" si="121"/>
        <v>0.88949550111769804</v>
      </c>
      <c r="CZ118" s="446"/>
      <c r="DA118" s="449">
        <f t="shared" si="122"/>
        <v>0.70086853690259443</v>
      </c>
      <c r="DB118" s="445">
        <f t="shared" si="122"/>
        <v>0.65567157414611876</v>
      </c>
      <c r="DC118" s="445">
        <f t="shared" si="122"/>
        <v>0.6487617441313327</v>
      </c>
      <c r="DD118" s="451">
        <f t="shared" si="122"/>
        <v>0.90341617419224363</v>
      </c>
    </row>
    <row r="119" spans="1:108">
      <c r="A119" t="str">
        <f>'Picking Information'!E122</f>
        <v>sample name</v>
      </c>
      <c r="B119">
        <f>'Picking Information'!H122</f>
        <v>100</v>
      </c>
      <c r="C119">
        <f>'Picking Information'!I122</f>
        <v>100</v>
      </c>
      <c r="D119">
        <f>'Picking Information'!J122</f>
        <v>100</v>
      </c>
      <c r="E119">
        <f>'Picking Information'!K122</f>
        <v>100</v>
      </c>
      <c r="F119">
        <f t="shared" si="83"/>
        <v>100</v>
      </c>
      <c r="J119">
        <f>'Picking Information'!O122</f>
        <v>2</v>
      </c>
      <c r="M119" s="365">
        <f t="shared" si="84"/>
        <v>523598.77559829882</v>
      </c>
      <c r="N119" s="366">
        <v>1.6074999999999999</v>
      </c>
      <c r="O119" s="367">
        <f t="shared" si="85"/>
        <v>538.38664940431852</v>
      </c>
      <c r="P119" s="367">
        <f t="shared" si="86"/>
        <v>538.38664940431852</v>
      </c>
      <c r="Q119" s="367">
        <f t="shared" si="87"/>
        <v>538.38664940431852</v>
      </c>
      <c r="R119" s="367">
        <f t="shared" si="88"/>
        <v>31415.926535897896</v>
      </c>
      <c r="S119" s="367">
        <f t="shared" si="89"/>
        <v>50.000000000000057</v>
      </c>
      <c r="T119" s="352">
        <f t="shared" si="95"/>
        <v>0.72117764042050025</v>
      </c>
      <c r="U119" s="348">
        <f t="shared" si="95"/>
        <v>0.67818011600000039</v>
      </c>
      <c r="V119" s="348">
        <f t="shared" si="95"/>
        <v>0.67175757031250027</v>
      </c>
      <c r="W119" s="348">
        <f t="shared" si="95"/>
        <v>0.91115426392850019</v>
      </c>
      <c r="X119" s="372"/>
      <c r="Y119" s="348">
        <f t="shared" si="96"/>
        <v>0.76863001443750023</v>
      </c>
      <c r="Z119" s="348">
        <f t="shared" si="96"/>
        <v>0.73219036756250033</v>
      </c>
      <c r="AA119" s="348">
        <f t="shared" si="96"/>
        <v>0.7266800120535003</v>
      </c>
      <c r="AB119" s="350">
        <f t="shared" si="96"/>
        <v>0.92865392508800004</v>
      </c>
      <c r="AC119" s="372"/>
      <c r="AD119" s="348">
        <f t="shared" si="97"/>
        <v>0.74076135446800029</v>
      </c>
      <c r="AE119" s="348">
        <f t="shared" si="97"/>
        <v>0.70040188281250038</v>
      </c>
      <c r="AF119" s="348">
        <f t="shared" si="97"/>
        <v>0.6942220292160004</v>
      </c>
      <c r="AG119" s="350">
        <f t="shared" si="97"/>
        <v>0.9180318336615001</v>
      </c>
      <c r="AH119" s="372"/>
      <c r="AI119" s="348">
        <f t="shared" si="98"/>
        <v>0.77229078850000021</v>
      </c>
      <c r="AJ119" s="348">
        <f t="shared" si="98"/>
        <v>0.7364009082880002</v>
      </c>
      <c r="AK119" s="348">
        <f t="shared" si="98"/>
        <v>0.73088457057200018</v>
      </c>
      <c r="AL119" s="350">
        <f t="shared" si="98"/>
        <v>0.92850426566650013</v>
      </c>
      <c r="AN119" s="393">
        <f t="shared" si="77"/>
        <v>50</v>
      </c>
      <c r="AO119" s="509">
        <f t="shared" si="78"/>
        <v>785398.16339744825</v>
      </c>
      <c r="AP119" s="373">
        <f t="shared" si="79"/>
        <v>50</v>
      </c>
      <c r="AQ119" s="384">
        <f t="shared" si="111"/>
        <v>0.73368056165893836</v>
      </c>
      <c r="AR119" s="385">
        <f t="shared" si="111"/>
        <v>0.69443727799680011</v>
      </c>
      <c r="AS119" s="385">
        <f t="shared" si="111"/>
        <v>0.68860870571249999</v>
      </c>
      <c r="AT119" s="387">
        <f t="shared" si="111"/>
        <v>0.91256792216569682</v>
      </c>
      <c r="AU119" s="373"/>
      <c r="AV119" s="384">
        <f t="shared" si="112"/>
        <v>0.77747232563430002</v>
      </c>
      <c r="AW119" s="385">
        <f t="shared" si="112"/>
        <v>0.7437968600792999</v>
      </c>
      <c r="AX119" s="385">
        <f t="shared" si="112"/>
        <v>0.7387316053066969</v>
      </c>
      <c r="AY119" s="387">
        <f t="shared" si="112"/>
        <v>0.92957478940554239</v>
      </c>
      <c r="AZ119" s="373"/>
      <c r="BA119" s="384">
        <f t="shared" si="113"/>
        <v>0.75168940147776642</v>
      </c>
      <c r="BB119" s="385">
        <f t="shared" si="113"/>
        <v>0.7146694334125</v>
      </c>
      <c r="BC119" s="385">
        <f t="shared" si="113"/>
        <v>0.7090325050080768</v>
      </c>
      <c r="BD119" s="387">
        <f t="shared" si="113"/>
        <v>0.91923987587633527</v>
      </c>
      <c r="BE119" s="373"/>
      <c r="BF119" s="384">
        <f t="shared" si="114"/>
        <v>0.78087316462479994</v>
      </c>
      <c r="BG119" s="385">
        <f t="shared" si="114"/>
        <v>0.74767198529290246</v>
      </c>
      <c r="BH119" s="385">
        <f t="shared" si="114"/>
        <v>0.74259591230002564</v>
      </c>
      <c r="BI119" s="387">
        <f t="shared" si="114"/>
        <v>0.92942891731115918</v>
      </c>
      <c r="BK119" s="423">
        <f t="shared" si="90"/>
        <v>35.355339059327363</v>
      </c>
      <c r="BL119" s="419">
        <f t="shared" si="80"/>
        <v>28284.271247461904</v>
      </c>
      <c r="BM119" s="419">
        <f t="shared" si="81"/>
        <v>333333.33333333326</v>
      </c>
      <c r="BN119" s="423">
        <f t="shared" si="115"/>
        <v>0.63797111663143102</v>
      </c>
      <c r="BO119" s="419">
        <f t="shared" si="115"/>
        <v>0.58723850710399772</v>
      </c>
      <c r="BP119" s="419">
        <f t="shared" si="115"/>
        <v>0.57976500793297936</v>
      </c>
      <c r="BQ119" s="424">
        <f t="shared" si="115"/>
        <v>0.87788219392191313</v>
      </c>
      <c r="BR119" s="419"/>
      <c r="BS119" s="423">
        <f t="shared" si="116"/>
        <v>0.69541513795147547</v>
      </c>
      <c r="BT119" s="419">
        <f t="shared" si="116"/>
        <v>0.65116432936248425</v>
      </c>
      <c r="BU119" s="419">
        <f t="shared" si="116"/>
        <v>0.64455262597695773</v>
      </c>
      <c r="BV119" s="424">
        <f t="shared" si="116"/>
        <v>0.90139400372656098</v>
      </c>
      <c r="BW119" s="419"/>
      <c r="BX119" s="423">
        <f t="shared" si="117"/>
        <v>0.66148970279448627</v>
      </c>
      <c r="BY119" s="419">
        <f t="shared" si="117"/>
        <v>0.61330466480417223</v>
      </c>
      <c r="BZ119" s="419">
        <f t="shared" si="117"/>
        <v>0.60602305687186575</v>
      </c>
      <c r="CA119" s="424">
        <f t="shared" si="117"/>
        <v>0.88709200730228743</v>
      </c>
      <c r="CB119" s="419"/>
      <c r="CC119" s="423">
        <f t="shared" si="118"/>
        <v>0.69991209693537448</v>
      </c>
      <c r="CD119" s="419">
        <f t="shared" si="118"/>
        <v>0.65623041706380736</v>
      </c>
      <c r="CE119" s="419">
        <f t="shared" si="118"/>
        <v>0.64959567085828074</v>
      </c>
      <c r="CF119" s="424">
        <f t="shared" si="118"/>
        <v>0.90119183530720504</v>
      </c>
      <c r="CH119" s="449">
        <f t="shared" si="91"/>
        <v>36.473074156562177</v>
      </c>
      <c r="CI119" s="445">
        <f t="shared" si="92"/>
        <v>23006.056784132765</v>
      </c>
      <c r="CJ119" s="445">
        <f t="shared" si="93"/>
        <v>279700.53837925155</v>
      </c>
      <c r="CK119" s="451">
        <f t="shared" si="94"/>
        <v>694.1874331418677</v>
      </c>
      <c r="CL119" s="446">
        <f t="shared" si="119"/>
        <v>0.63662546245111906</v>
      </c>
      <c r="CM119" s="446">
        <f t="shared" si="119"/>
        <v>0.58319411675377286</v>
      </c>
      <c r="CN119" s="446">
        <f t="shared" si="119"/>
        <v>0.57525580606267845</v>
      </c>
      <c r="CO119" s="451">
        <f t="shared" si="119"/>
        <v>0.8803829323788831</v>
      </c>
      <c r="CP119" s="446"/>
      <c r="CQ119" s="449">
        <f t="shared" si="120"/>
        <v>0.696238598905349</v>
      </c>
      <c r="CR119" s="445">
        <f t="shared" si="120"/>
        <v>0.65039654526303547</v>
      </c>
      <c r="CS119" s="445">
        <f t="shared" si="120"/>
        <v>0.64350138870871343</v>
      </c>
      <c r="CT119" s="451">
        <f t="shared" si="120"/>
        <v>0.90361551057880318</v>
      </c>
      <c r="CU119" s="446"/>
      <c r="CV119" s="449">
        <f t="shared" si="121"/>
        <v>0.66114028275255876</v>
      </c>
      <c r="CW119" s="445">
        <f t="shared" si="121"/>
        <v>0.61074389114078864</v>
      </c>
      <c r="CX119" s="445">
        <f t="shared" si="121"/>
        <v>0.60306894562696034</v>
      </c>
      <c r="CY119" s="451">
        <f t="shared" si="121"/>
        <v>0.88949550111769804</v>
      </c>
      <c r="CZ119" s="446"/>
      <c r="DA119" s="449">
        <f t="shared" si="122"/>
        <v>0.70086853690259443</v>
      </c>
      <c r="DB119" s="445">
        <f t="shared" si="122"/>
        <v>0.65567157414611876</v>
      </c>
      <c r="DC119" s="445">
        <f t="shared" si="122"/>
        <v>0.6487617441313327</v>
      </c>
      <c r="DD119" s="451">
        <f t="shared" si="122"/>
        <v>0.90341617419224363</v>
      </c>
    </row>
    <row r="120" spans="1:108">
      <c r="A120" t="str">
        <f>'Picking Information'!E123</f>
        <v>sample name</v>
      </c>
      <c r="B120">
        <f>'Picking Information'!H123</f>
        <v>100</v>
      </c>
      <c r="C120">
        <f>'Picking Information'!I123</f>
        <v>100</v>
      </c>
      <c r="D120">
        <f>'Picking Information'!J123</f>
        <v>100</v>
      </c>
      <c r="E120">
        <f>'Picking Information'!K123</f>
        <v>100</v>
      </c>
      <c r="F120">
        <f t="shared" si="83"/>
        <v>100</v>
      </c>
      <c r="J120">
        <f>'Picking Information'!O123</f>
        <v>2</v>
      </c>
      <c r="M120" s="365">
        <f t="shared" si="84"/>
        <v>523598.77559829882</v>
      </c>
      <c r="N120" s="366">
        <v>1.6074999999999999</v>
      </c>
      <c r="O120" s="367">
        <f t="shared" si="85"/>
        <v>538.38664940431852</v>
      </c>
      <c r="P120" s="367">
        <f t="shared" si="86"/>
        <v>538.38664940431852</v>
      </c>
      <c r="Q120" s="367">
        <f t="shared" si="87"/>
        <v>538.38664940431852</v>
      </c>
      <c r="R120" s="367">
        <f t="shared" si="88"/>
        <v>31415.926535897896</v>
      </c>
      <c r="S120" s="367">
        <f t="shared" si="89"/>
        <v>50.000000000000057</v>
      </c>
      <c r="T120" s="352">
        <f t="shared" si="95"/>
        <v>0.72117764042050025</v>
      </c>
      <c r="U120" s="348">
        <f t="shared" si="95"/>
        <v>0.67818011600000039</v>
      </c>
      <c r="V120" s="348">
        <f t="shared" si="95"/>
        <v>0.67175757031250027</v>
      </c>
      <c r="W120" s="348">
        <f t="shared" si="95"/>
        <v>0.91115426392850019</v>
      </c>
      <c r="X120" s="372"/>
      <c r="Y120" s="348">
        <f t="shared" si="96"/>
        <v>0.76863001443750023</v>
      </c>
      <c r="Z120" s="348">
        <f t="shared" si="96"/>
        <v>0.73219036756250033</v>
      </c>
      <c r="AA120" s="348">
        <f t="shared" si="96"/>
        <v>0.7266800120535003</v>
      </c>
      <c r="AB120" s="350">
        <f t="shared" si="96"/>
        <v>0.92865392508800004</v>
      </c>
      <c r="AC120" s="372"/>
      <c r="AD120" s="348">
        <f t="shared" si="97"/>
        <v>0.74076135446800029</v>
      </c>
      <c r="AE120" s="348">
        <f t="shared" si="97"/>
        <v>0.70040188281250038</v>
      </c>
      <c r="AF120" s="348">
        <f t="shared" si="97"/>
        <v>0.6942220292160004</v>
      </c>
      <c r="AG120" s="350">
        <f t="shared" si="97"/>
        <v>0.9180318336615001</v>
      </c>
      <c r="AH120" s="372"/>
      <c r="AI120" s="348">
        <f t="shared" si="98"/>
        <v>0.77229078850000021</v>
      </c>
      <c r="AJ120" s="348">
        <f t="shared" si="98"/>
        <v>0.7364009082880002</v>
      </c>
      <c r="AK120" s="348">
        <f t="shared" si="98"/>
        <v>0.73088457057200018</v>
      </c>
      <c r="AL120" s="350">
        <f t="shared" si="98"/>
        <v>0.92850426566650013</v>
      </c>
      <c r="AN120" s="393">
        <f t="shared" si="77"/>
        <v>50</v>
      </c>
      <c r="AO120" s="509">
        <f t="shared" si="78"/>
        <v>785398.16339744825</v>
      </c>
      <c r="AP120" s="373">
        <f t="shared" si="79"/>
        <v>50</v>
      </c>
      <c r="AQ120" s="384">
        <f t="shared" si="111"/>
        <v>0.73368056165893836</v>
      </c>
      <c r="AR120" s="385">
        <f t="shared" si="111"/>
        <v>0.69443727799680011</v>
      </c>
      <c r="AS120" s="385">
        <f t="shared" si="111"/>
        <v>0.68860870571249999</v>
      </c>
      <c r="AT120" s="387">
        <f t="shared" si="111"/>
        <v>0.91256792216569682</v>
      </c>
      <c r="AU120" s="373"/>
      <c r="AV120" s="384">
        <f t="shared" si="112"/>
        <v>0.77747232563430002</v>
      </c>
      <c r="AW120" s="385">
        <f t="shared" si="112"/>
        <v>0.7437968600792999</v>
      </c>
      <c r="AX120" s="385">
        <f t="shared" si="112"/>
        <v>0.7387316053066969</v>
      </c>
      <c r="AY120" s="387">
        <f t="shared" si="112"/>
        <v>0.92957478940554239</v>
      </c>
      <c r="AZ120" s="373"/>
      <c r="BA120" s="384">
        <f t="shared" si="113"/>
        <v>0.75168940147776642</v>
      </c>
      <c r="BB120" s="385">
        <f t="shared" si="113"/>
        <v>0.7146694334125</v>
      </c>
      <c r="BC120" s="385">
        <f t="shared" si="113"/>
        <v>0.7090325050080768</v>
      </c>
      <c r="BD120" s="387">
        <f t="shared" si="113"/>
        <v>0.91923987587633527</v>
      </c>
      <c r="BE120" s="373"/>
      <c r="BF120" s="384">
        <f t="shared" si="114"/>
        <v>0.78087316462479994</v>
      </c>
      <c r="BG120" s="385">
        <f t="shared" si="114"/>
        <v>0.74767198529290246</v>
      </c>
      <c r="BH120" s="385">
        <f t="shared" si="114"/>
        <v>0.74259591230002564</v>
      </c>
      <c r="BI120" s="387">
        <f t="shared" si="114"/>
        <v>0.92942891731115918</v>
      </c>
      <c r="BK120" s="423">
        <f t="shared" si="90"/>
        <v>35.355339059327363</v>
      </c>
      <c r="BL120" s="419">
        <f t="shared" si="80"/>
        <v>28284.271247461904</v>
      </c>
      <c r="BM120" s="419">
        <f t="shared" si="81"/>
        <v>333333.33333333326</v>
      </c>
      <c r="BN120" s="423">
        <f t="shared" si="115"/>
        <v>0.63797111663143102</v>
      </c>
      <c r="BO120" s="419">
        <f t="shared" si="115"/>
        <v>0.58723850710399772</v>
      </c>
      <c r="BP120" s="419">
        <f t="shared" si="115"/>
        <v>0.57976500793297936</v>
      </c>
      <c r="BQ120" s="424">
        <f t="shared" si="115"/>
        <v>0.87788219392191313</v>
      </c>
      <c r="BR120" s="419"/>
      <c r="BS120" s="423">
        <f t="shared" si="116"/>
        <v>0.69541513795147547</v>
      </c>
      <c r="BT120" s="419">
        <f t="shared" si="116"/>
        <v>0.65116432936248425</v>
      </c>
      <c r="BU120" s="419">
        <f t="shared" si="116"/>
        <v>0.64455262597695773</v>
      </c>
      <c r="BV120" s="424">
        <f t="shared" si="116"/>
        <v>0.90139400372656098</v>
      </c>
      <c r="BW120" s="419"/>
      <c r="BX120" s="423">
        <f t="shared" si="117"/>
        <v>0.66148970279448627</v>
      </c>
      <c r="BY120" s="419">
        <f t="shared" si="117"/>
        <v>0.61330466480417223</v>
      </c>
      <c r="BZ120" s="419">
        <f t="shared" si="117"/>
        <v>0.60602305687186575</v>
      </c>
      <c r="CA120" s="424">
        <f t="shared" si="117"/>
        <v>0.88709200730228743</v>
      </c>
      <c r="CB120" s="419"/>
      <c r="CC120" s="423">
        <f t="shared" si="118"/>
        <v>0.69991209693537448</v>
      </c>
      <c r="CD120" s="419">
        <f t="shared" si="118"/>
        <v>0.65623041706380736</v>
      </c>
      <c r="CE120" s="419">
        <f t="shared" si="118"/>
        <v>0.64959567085828074</v>
      </c>
      <c r="CF120" s="424">
        <f t="shared" si="118"/>
        <v>0.90119183530720504</v>
      </c>
      <c r="CH120" s="449">
        <f t="shared" si="91"/>
        <v>36.473074156562177</v>
      </c>
      <c r="CI120" s="445">
        <f t="shared" si="92"/>
        <v>23006.056784132765</v>
      </c>
      <c r="CJ120" s="445">
        <f t="shared" si="93"/>
        <v>279700.53837925155</v>
      </c>
      <c r="CK120" s="451">
        <f t="shared" si="94"/>
        <v>694.1874331418677</v>
      </c>
      <c r="CL120" s="446">
        <f t="shared" si="119"/>
        <v>0.63662546245111906</v>
      </c>
      <c r="CM120" s="446">
        <f t="shared" si="119"/>
        <v>0.58319411675377286</v>
      </c>
      <c r="CN120" s="446">
        <f t="shared" si="119"/>
        <v>0.57525580606267845</v>
      </c>
      <c r="CO120" s="451">
        <f t="shared" si="119"/>
        <v>0.8803829323788831</v>
      </c>
      <c r="CP120" s="446"/>
      <c r="CQ120" s="449">
        <f t="shared" si="120"/>
        <v>0.696238598905349</v>
      </c>
      <c r="CR120" s="445">
        <f t="shared" si="120"/>
        <v>0.65039654526303547</v>
      </c>
      <c r="CS120" s="445">
        <f t="shared" si="120"/>
        <v>0.64350138870871343</v>
      </c>
      <c r="CT120" s="451">
        <f t="shared" si="120"/>
        <v>0.90361551057880318</v>
      </c>
      <c r="CU120" s="446"/>
      <c r="CV120" s="449">
        <f t="shared" si="121"/>
        <v>0.66114028275255876</v>
      </c>
      <c r="CW120" s="445">
        <f t="shared" si="121"/>
        <v>0.61074389114078864</v>
      </c>
      <c r="CX120" s="445">
        <f t="shared" si="121"/>
        <v>0.60306894562696034</v>
      </c>
      <c r="CY120" s="451">
        <f t="shared" si="121"/>
        <v>0.88949550111769804</v>
      </c>
      <c r="CZ120" s="446"/>
      <c r="DA120" s="449">
        <f t="shared" si="122"/>
        <v>0.70086853690259443</v>
      </c>
      <c r="DB120" s="445">
        <f t="shared" si="122"/>
        <v>0.65567157414611876</v>
      </c>
      <c r="DC120" s="445">
        <f t="shared" si="122"/>
        <v>0.6487617441313327</v>
      </c>
      <c r="DD120" s="451">
        <f t="shared" si="122"/>
        <v>0.90341617419224363</v>
      </c>
    </row>
    <row r="121" spans="1:108">
      <c r="A121" t="str">
        <f>'Picking Information'!E124</f>
        <v>sample name</v>
      </c>
      <c r="B121">
        <f>'Picking Information'!H124</f>
        <v>100</v>
      </c>
      <c r="C121">
        <f>'Picking Information'!I124</f>
        <v>100</v>
      </c>
      <c r="D121">
        <f>'Picking Information'!J124</f>
        <v>100</v>
      </c>
      <c r="E121">
        <f>'Picking Information'!K124</f>
        <v>100</v>
      </c>
      <c r="F121">
        <f t="shared" si="83"/>
        <v>100</v>
      </c>
      <c r="J121">
        <f>'Picking Information'!O124</f>
        <v>2</v>
      </c>
      <c r="M121" s="365">
        <f t="shared" si="84"/>
        <v>523598.77559829882</v>
      </c>
      <c r="N121" s="366">
        <v>1.6074999999999999</v>
      </c>
      <c r="O121" s="367">
        <f t="shared" si="85"/>
        <v>538.38664940431852</v>
      </c>
      <c r="P121" s="367">
        <f t="shared" si="86"/>
        <v>538.38664940431852</v>
      </c>
      <c r="Q121" s="367">
        <f t="shared" si="87"/>
        <v>538.38664940431852</v>
      </c>
      <c r="R121" s="367">
        <f t="shared" si="88"/>
        <v>31415.926535897896</v>
      </c>
      <c r="S121" s="367">
        <f t="shared" si="89"/>
        <v>50.000000000000057</v>
      </c>
      <c r="T121" s="352">
        <f t="shared" si="95"/>
        <v>0.72117764042050025</v>
      </c>
      <c r="U121" s="348">
        <f t="shared" si="95"/>
        <v>0.67818011600000039</v>
      </c>
      <c r="V121" s="348">
        <f t="shared" si="95"/>
        <v>0.67175757031250027</v>
      </c>
      <c r="W121" s="348">
        <f t="shared" si="95"/>
        <v>0.91115426392850019</v>
      </c>
      <c r="X121" s="372"/>
      <c r="Y121" s="348">
        <f t="shared" si="96"/>
        <v>0.76863001443750023</v>
      </c>
      <c r="Z121" s="348">
        <f t="shared" si="96"/>
        <v>0.73219036756250033</v>
      </c>
      <c r="AA121" s="348">
        <f t="shared" si="96"/>
        <v>0.7266800120535003</v>
      </c>
      <c r="AB121" s="350">
        <f t="shared" si="96"/>
        <v>0.92865392508800004</v>
      </c>
      <c r="AC121" s="372"/>
      <c r="AD121" s="348">
        <f t="shared" si="97"/>
        <v>0.74076135446800029</v>
      </c>
      <c r="AE121" s="348">
        <f t="shared" si="97"/>
        <v>0.70040188281250038</v>
      </c>
      <c r="AF121" s="348">
        <f t="shared" si="97"/>
        <v>0.6942220292160004</v>
      </c>
      <c r="AG121" s="350">
        <f t="shared" si="97"/>
        <v>0.9180318336615001</v>
      </c>
      <c r="AH121" s="372"/>
      <c r="AI121" s="348">
        <f t="shared" si="98"/>
        <v>0.77229078850000021</v>
      </c>
      <c r="AJ121" s="348">
        <f t="shared" si="98"/>
        <v>0.7364009082880002</v>
      </c>
      <c r="AK121" s="348">
        <f t="shared" si="98"/>
        <v>0.73088457057200018</v>
      </c>
      <c r="AL121" s="350">
        <f t="shared" si="98"/>
        <v>0.92850426566650013</v>
      </c>
      <c r="AN121" s="393">
        <f t="shared" si="77"/>
        <v>50</v>
      </c>
      <c r="AO121" s="509">
        <f t="shared" si="78"/>
        <v>785398.16339744825</v>
      </c>
      <c r="AP121" s="373">
        <f t="shared" si="79"/>
        <v>50</v>
      </c>
      <c r="AQ121" s="384">
        <f t="shared" si="111"/>
        <v>0.73368056165893836</v>
      </c>
      <c r="AR121" s="385">
        <f t="shared" si="111"/>
        <v>0.69443727799680011</v>
      </c>
      <c r="AS121" s="385">
        <f t="shared" si="111"/>
        <v>0.68860870571249999</v>
      </c>
      <c r="AT121" s="387">
        <f t="shared" si="111"/>
        <v>0.91256792216569682</v>
      </c>
      <c r="AU121" s="373"/>
      <c r="AV121" s="384">
        <f t="shared" si="112"/>
        <v>0.77747232563430002</v>
      </c>
      <c r="AW121" s="385">
        <f t="shared" si="112"/>
        <v>0.7437968600792999</v>
      </c>
      <c r="AX121" s="385">
        <f t="shared" si="112"/>
        <v>0.7387316053066969</v>
      </c>
      <c r="AY121" s="387">
        <f t="shared" si="112"/>
        <v>0.92957478940554239</v>
      </c>
      <c r="AZ121" s="373"/>
      <c r="BA121" s="384">
        <f t="shared" si="113"/>
        <v>0.75168940147776642</v>
      </c>
      <c r="BB121" s="385">
        <f t="shared" si="113"/>
        <v>0.7146694334125</v>
      </c>
      <c r="BC121" s="385">
        <f t="shared" si="113"/>
        <v>0.7090325050080768</v>
      </c>
      <c r="BD121" s="387">
        <f t="shared" si="113"/>
        <v>0.91923987587633527</v>
      </c>
      <c r="BE121" s="373"/>
      <c r="BF121" s="384">
        <f t="shared" si="114"/>
        <v>0.78087316462479994</v>
      </c>
      <c r="BG121" s="385">
        <f t="shared" si="114"/>
        <v>0.74767198529290246</v>
      </c>
      <c r="BH121" s="385">
        <f t="shared" si="114"/>
        <v>0.74259591230002564</v>
      </c>
      <c r="BI121" s="387">
        <f t="shared" si="114"/>
        <v>0.92942891731115918</v>
      </c>
      <c r="BK121" s="423">
        <f t="shared" si="90"/>
        <v>35.355339059327363</v>
      </c>
      <c r="BL121" s="419">
        <f t="shared" si="80"/>
        <v>28284.271247461904</v>
      </c>
      <c r="BM121" s="419">
        <f t="shared" si="81"/>
        <v>333333.33333333326</v>
      </c>
      <c r="BN121" s="423">
        <f t="shared" si="115"/>
        <v>0.63797111663143102</v>
      </c>
      <c r="BO121" s="419">
        <f t="shared" si="115"/>
        <v>0.58723850710399772</v>
      </c>
      <c r="BP121" s="419">
        <f t="shared" si="115"/>
        <v>0.57976500793297936</v>
      </c>
      <c r="BQ121" s="424">
        <f t="shared" si="115"/>
        <v>0.87788219392191313</v>
      </c>
      <c r="BR121" s="419"/>
      <c r="BS121" s="423">
        <f t="shared" si="116"/>
        <v>0.69541513795147547</v>
      </c>
      <c r="BT121" s="419">
        <f t="shared" si="116"/>
        <v>0.65116432936248425</v>
      </c>
      <c r="BU121" s="419">
        <f t="shared" si="116"/>
        <v>0.64455262597695773</v>
      </c>
      <c r="BV121" s="424">
        <f t="shared" si="116"/>
        <v>0.90139400372656098</v>
      </c>
      <c r="BW121" s="419"/>
      <c r="BX121" s="423">
        <f t="shared" si="117"/>
        <v>0.66148970279448627</v>
      </c>
      <c r="BY121" s="419">
        <f t="shared" si="117"/>
        <v>0.61330466480417223</v>
      </c>
      <c r="BZ121" s="419">
        <f t="shared" si="117"/>
        <v>0.60602305687186575</v>
      </c>
      <c r="CA121" s="424">
        <f t="shared" si="117"/>
        <v>0.88709200730228743</v>
      </c>
      <c r="CB121" s="419"/>
      <c r="CC121" s="423">
        <f t="shared" si="118"/>
        <v>0.69991209693537448</v>
      </c>
      <c r="CD121" s="419">
        <f t="shared" si="118"/>
        <v>0.65623041706380736</v>
      </c>
      <c r="CE121" s="419">
        <f t="shared" si="118"/>
        <v>0.64959567085828074</v>
      </c>
      <c r="CF121" s="424">
        <f t="shared" si="118"/>
        <v>0.90119183530720504</v>
      </c>
      <c r="CH121" s="449">
        <f t="shared" si="91"/>
        <v>36.473074156562177</v>
      </c>
      <c r="CI121" s="445">
        <f t="shared" si="92"/>
        <v>23006.056784132765</v>
      </c>
      <c r="CJ121" s="445">
        <f t="shared" si="93"/>
        <v>279700.53837925155</v>
      </c>
      <c r="CK121" s="451">
        <f t="shared" si="94"/>
        <v>694.1874331418677</v>
      </c>
      <c r="CL121" s="446">
        <f t="shared" si="119"/>
        <v>0.63662546245111906</v>
      </c>
      <c r="CM121" s="446">
        <f t="shared" si="119"/>
        <v>0.58319411675377286</v>
      </c>
      <c r="CN121" s="446">
        <f t="shared" si="119"/>
        <v>0.57525580606267845</v>
      </c>
      <c r="CO121" s="451">
        <f t="shared" si="119"/>
        <v>0.8803829323788831</v>
      </c>
      <c r="CP121" s="446"/>
      <c r="CQ121" s="449">
        <f t="shared" si="120"/>
        <v>0.696238598905349</v>
      </c>
      <c r="CR121" s="445">
        <f t="shared" si="120"/>
        <v>0.65039654526303547</v>
      </c>
      <c r="CS121" s="445">
        <f t="shared" si="120"/>
        <v>0.64350138870871343</v>
      </c>
      <c r="CT121" s="451">
        <f t="shared" si="120"/>
        <v>0.90361551057880318</v>
      </c>
      <c r="CU121" s="446"/>
      <c r="CV121" s="449">
        <f t="shared" si="121"/>
        <v>0.66114028275255876</v>
      </c>
      <c r="CW121" s="445">
        <f t="shared" si="121"/>
        <v>0.61074389114078864</v>
      </c>
      <c r="CX121" s="445">
        <f t="shared" si="121"/>
        <v>0.60306894562696034</v>
      </c>
      <c r="CY121" s="451">
        <f t="shared" si="121"/>
        <v>0.88949550111769804</v>
      </c>
      <c r="CZ121" s="446"/>
      <c r="DA121" s="449">
        <f t="shared" si="122"/>
        <v>0.70086853690259443</v>
      </c>
      <c r="DB121" s="445">
        <f t="shared" si="122"/>
        <v>0.65567157414611876</v>
      </c>
      <c r="DC121" s="445">
        <f t="shared" si="122"/>
        <v>0.6487617441313327</v>
      </c>
      <c r="DD121" s="451">
        <f t="shared" si="122"/>
        <v>0.90341617419224363</v>
      </c>
    </row>
    <row r="122" spans="1:108">
      <c r="A122" t="str">
        <f>'Picking Information'!E125</f>
        <v>sample name</v>
      </c>
      <c r="B122">
        <f>'Picking Information'!H125</f>
        <v>100</v>
      </c>
      <c r="C122">
        <f>'Picking Information'!I125</f>
        <v>100</v>
      </c>
      <c r="D122">
        <f>'Picking Information'!J125</f>
        <v>100</v>
      </c>
      <c r="E122">
        <f>'Picking Information'!K125</f>
        <v>100</v>
      </c>
      <c r="F122">
        <f t="shared" si="83"/>
        <v>100</v>
      </c>
      <c r="J122">
        <f>'Picking Information'!O125</f>
        <v>2</v>
      </c>
      <c r="M122" s="365">
        <f t="shared" si="84"/>
        <v>523598.77559829882</v>
      </c>
      <c r="N122" s="366">
        <v>1.6074999999999999</v>
      </c>
      <c r="O122" s="367">
        <f t="shared" si="85"/>
        <v>538.38664940431852</v>
      </c>
      <c r="P122" s="367">
        <f t="shared" si="86"/>
        <v>538.38664940431852</v>
      </c>
      <c r="Q122" s="367">
        <f t="shared" si="87"/>
        <v>538.38664940431852</v>
      </c>
      <c r="R122" s="367">
        <f t="shared" si="88"/>
        <v>31415.926535897896</v>
      </c>
      <c r="S122" s="367">
        <f t="shared" si="89"/>
        <v>50.000000000000057</v>
      </c>
      <c r="T122" s="352">
        <f t="shared" si="95"/>
        <v>0.72117764042050025</v>
      </c>
      <c r="U122" s="348">
        <f t="shared" si="95"/>
        <v>0.67818011600000039</v>
      </c>
      <c r="V122" s="348">
        <f t="shared" si="95"/>
        <v>0.67175757031250027</v>
      </c>
      <c r="W122" s="348">
        <f t="shared" si="95"/>
        <v>0.91115426392850019</v>
      </c>
      <c r="X122" s="372"/>
      <c r="Y122" s="348">
        <f t="shared" si="96"/>
        <v>0.76863001443750023</v>
      </c>
      <c r="Z122" s="348">
        <f t="shared" si="96"/>
        <v>0.73219036756250033</v>
      </c>
      <c r="AA122" s="348">
        <f t="shared" si="96"/>
        <v>0.7266800120535003</v>
      </c>
      <c r="AB122" s="350">
        <f t="shared" si="96"/>
        <v>0.92865392508800004</v>
      </c>
      <c r="AC122" s="372"/>
      <c r="AD122" s="348">
        <f t="shared" si="97"/>
        <v>0.74076135446800029</v>
      </c>
      <c r="AE122" s="348">
        <f t="shared" si="97"/>
        <v>0.70040188281250038</v>
      </c>
      <c r="AF122" s="348">
        <f t="shared" si="97"/>
        <v>0.6942220292160004</v>
      </c>
      <c r="AG122" s="350">
        <f t="shared" si="97"/>
        <v>0.9180318336615001</v>
      </c>
      <c r="AH122" s="372"/>
      <c r="AI122" s="348">
        <f t="shared" si="98"/>
        <v>0.77229078850000021</v>
      </c>
      <c r="AJ122" s="348">
        <f t="shared" si="98"/>
        <v>0.7364009082880002</v>
      </c>
      <c r="AK122" s="348">
        <f t="shared" si="98"/>
        <v>0.73088457057200018</v>
      </c>
      <c r="AL122" s="350">
        <f t="shared" si="98"/>
        <v>0.92850426566650013</v>
      </c>
      <c r="AN122" s="393">
        <f t="shared" si="77"/>
        <v>50</v>
      </c>
      <c r="AO122" s="509">
        <f t="shared" si="78"/>
        <v>785398.16339744825</v>
      </c>
      <c r="AP122" s="373">
        <f t="shared" si="79"/>
        <v>50</v>
      </c>
      <c r="AQ122" s="384">
        <f t="shared" si="111"/>
        <v>0.73368056165893836</v>
      </c>
      <c r="AR122" s="385">
        <f t="shared" si="111"/>
        <v>0.69443727799680011</v>
      </c>
      <c r="AS122" s="385">
        <f t="shared" si="111"/>
        <v>0.68860870571249999</v>
      </c>
      <c r="AT122" s="387">
        <f t="shared" si="111"/>
        <v>0.91256792216569682</v>
      </c>
      <c r="AU122" s="373"/>
      <c r="AV122" s="384">
        <f t="shared" si="112"/>
        <v>0.77747232563430002</v>
      </c>
      <c r="AW122" s="385">
        <f t="shared" si="112"/>
        <v>0.7437968600792999</v>
      </c>
      <c r="AX122" s="385">
        <f t="shared" si="112"/>
        <v>0.7387316053066969</v>
      </c>
      <c r="AY122" s="387">
        <f t="shared" si="112"/>
        <v>0.92957478940554239</v>
      </c>
      <c r="AZ122" s="373"/>
      <c r="BA122" s="384">
        <f t="shared" si="113"/>
        <v>0.75168940147776642</v>
      </c>
      <c r="BB122" s="385">
        <f t="shared" si="113"/>
        <v>0.7146694334125</v>
      </c>
      <c r="BC122" s="385">
        <f t="shared" si="113"/>
        <v>0.7090325050080768</v>
      </c>
      <c r="BD122" s="387">
        <f t="shared" si="113"/>
        <v>0.91923987587633527</v>
      </c>
      <c r="BE122" s="373"/>
      <c r="BF122" s="384">
        <f t="shared" si="114"/>
        <v>0.78087316462479994</v>
      </c>
      <c r="BG122" s="385">
        <f t="shared" si="114"/>
        <v>0.74767198529290246</v>
      </c>
      <c r="BH122" s="385">
        <f t="shared" si="114"/>
        <v>0.74259591230002564</v>
      </c>
      <c r="BI122" s="387">
        <f t="shared" si="114"/>
        <v>0.92942891731115918</v>
      </c>
      <c r="BK122" s="423">
        <f t="shared" si="90"/>
        <v>35.355339059327363</v>
      </c>
      <c r="BL122" s="419">
        <f t="shared" si="80"/>
        <v>28284.271247461904</v>
      </c>
      <c r="BM122" s="419">
        <f t="shared" si="81"/>
        <v>333333.33333333326</v>
      </c>
      <c r="BN122" s="423">
        <f t="shared" si="115"/>
        <v>0.63797111663143102</v>
      </c>
      <c r="BO122" s="419">
        <f t="shared" si="115"/>
        <v>0.58723850710399772</v>
      </c>
      <c r="BP122" s="419">
        <f t="shared" si="115"/>
        <v>0.57976500793297936</v>
      </c>
      <c r="BQ122" s="424">
        <f t="shared" si="115"/>
        <v>0.87788219392191313</v>
      </c>
      <c r="BR122" s="419"/>
      <c r="BS122" s="423">
        <f t="shared" si="116"/>
        <v>0.69541513795147547</v>
      </c>
      <c r="BT122" s="419">
        <f t="shared" si="116"/>
        <v>0.65116432936248425</v>
      </c>
      <c r="BU122" s="419">
        <f t="shared" si="116"/>
        <v>0.64455262597695773</v>
      </c>
      <c r="BV122" s="424">
        <f t="shared" si="116"/>
        <v>0.90139400372656098</v>
      </c>
      <c r="BW122" s="419"/>
      <c r="BX122" s="423">
        <f t="shared" si="117"/>
        <v>0.66148970279448627</v>
      </c>
      <c r="BY122" s="419">
        <f t="shared" si="117"/>
        <v>0.61330466480417223</v>
      </c>
      <c r="BZ122" s="419">
        <f t="shared" si="117"/>
        <v>0.60602305687186575</v>
      </c>
      <c r="CA122" s="424">
        <f t="shared" si="117"/>
        <v>0.88709200730228743</v>
      </c>
      <c r="CB122" s="419"/>
      <c r="CC122" s="423">
        <f t="shared" si="118"/>
        <v>0.69991209693537448</v>
      </c>
      <c r="CD122" s="419">
        <f t="shared" si="118"/>
        <v>0.65623041706380736</v>
      </c>
      <c r="CE122" s="419">
        <f t="shared" si="118"/>
        <v>0.64959567085828074</v>
      </c>
      <c r="CF122" s="424">
        <f t="shared" si="118"/>
        <v>0.90119183530720504</v>
      </c>
      <c r="CH122" s="449">
        <f t="shared" si="91"/>
        <v>36.473074156562177</v>
      </c>
      <c r="CI122" s="445">
        <f t="shared" si="92"/>
        <v>23006.056784132765</v>
      </c>
      <c r="CJ122" s="445">
        <f t="shared" si="93"/>
        <v>279700.53837925155</v>
      </c>
      <c r="CK122" s="451">
        <f t="shared" si="94"/>
        <v>694.1874331418677</v>
      </c>
      <c r="CL122" s="446">
        <f t="shared" si="119"/>
        <v>0.63662546245111906</v>
      </c>
      <c r="CM122" s="446">
        <f t="shared" si="119"/>
        <v>0.58319411675377286</v>
      </c>
      <c r="CN122" s="446">
        <f t="shared" si="119"/>
        <v>0.57525580606267845</v>
      </c>
      <c r="CO122" s="451">
        <f t="shared" si="119"/>
        <v>0.8803829323788831</v>
      </c>
      <c r="CP122" s="446"/>
      <c r="CQ122" s="449">
        <f t="shared" si="120"/>
        <v>0.696238598905349</v>
      </c>
      <c r="CR122" s="445">
        <f t="shared" si="120"/>
        <v>0.65039654526303547</v>
      </c>
      <c r="CS122" s="445">
        <f t="shared" si="120"/>
        <v>0.64350138870871343</v>
      </c>
      <c r="CT122" s="451">
        <f t="shared" si="120"/>
        <v>0.90361551057880318</v>
      </c>
      <c r="CU122" s="446"/>
      <c r="CV122" s="449">
        <f t="shared" si="121"/>
        <v>0.66114028275255876</v>
      </c>
      <c r="CW122" s="445">
        <f t="shared" si="121"/>
        <v>0.61074389114078864</v>
      </c>
      <c r="CX122" s="445">
        <f t="shared" si="121"/>
        <v>0.60306894562696034</v>
      </c>
      <c r="CY122" s="451">
        <f t="shared" si="121"/>
        <v>0.88949550111769804</v>
      </c>
      <c r="CZ122" s="446"/>
      <c r="DA122" s="449">
        <f t="shared" si="122"/>
        <v>0.70086853690259443</v>
      </c>
      <c r="DB122" s="445">
        <f t="shared" si="122"/>
        <v>0.65567157414611876</v>
      </c>
      <c r="DC122" s="445">
        <f t="shared" si="122"/>
        <v>0.6487617441313327</v>
      </c>
      <c r="DD122" s="451">
        <f t="shared" si="122"/>
        <v>0.90341617419224363</v>
      </c>
    </row>
    <row r="123" spans="1:108">
      <c r="A123" t="str">
        <f>'Picking Information'!E126</f>
        <v>sample name</v>
      </c>
      <c r="B123">
        <f>'Picking Information'!H126</f>
        <v>100</v>
      </c>
      <c r="C123">
        <f>'Picking Information'!I126</f>
        <v>100</v>
      </c>
      <c r="D123">
        <f>'Picking Information'!J126</f>
        <v>100</v>
      </c>
      <c r="E123">
        <f>'Picking Information'!K126</f>
        <v>100</v>
      </c>
      <c r="F123">
        <f t="shared" si="83"/>
        <v>100</v>
      </c>
      <c r="J123">
        <f>'Picking Information'!O126</f>
        <v>2</v>
      </c>
      <c r="M123" s="365">
        <f t="shared" si="84"/>
        <v>523598.77559829882</v>
      </c>
      <c r="N123" s="366">
        <v>1.6074999999999999</v>
      </c>
      <c r="O123" s="367">
        <f t="shared" si="85"/>
        <v>538.38664940431852</v>
      </c>
      <c r="P123" s="367">
        <f t="shared" si="86"/>
        <v>538.38664940431852</v>
      </c>
      <c r="Q123" s="367">
        <f t="shared" si="87"/>
        <v>538.38664940431852</v>
      </c>
      <c r="R123" s="367">
        <f t="shared" si="88"/>
        <v>31415.926535897896</v>
      </c>
      <c r="S123" s="367">
        <f t="shared" si="89"/>
        <v>50.000000000000057</v>
      </c>
      <c r="T123" s="352">
        <f t="shared" si="95"/>
        <v>0.72117764042050025</v>
      </c>
      <c r="U123" s="348">
        <f t="shared" si="95"/>
        <v>0.67818011600000039</v>
      </c>
      <c r="V123" s="348">
        <f t="shared" si="95"/>
        <v>0.67175757031250027</v>
      </c>
      <c r="W123" s="348">
        <f t="shared" si="95"/>
        <v>0.91115426392850019</v>
      </c>
      <c r="X123" s="372"/>
      <c r="Y123" s="348">
        <f t="shared" si="96"/>
        <v>0.76863001443750023</v>
      </c>
      <c r="Z123" s="348">
        <f t="shared" si="96"/>
        <v>0.73219036756250033</v>
      </c>
      <c r="AA123" s="348">
        <f t="shared" si="96"/>
        <v>0.7266800120535003</v>
      </c>
      <c r="AB123" s="350">
        <f t="shared" si="96"/>
        <v>0.92865392508800004</v>
      </c>
      <c r="AC123" s="372"/>
      <c r="AD123" s="348">
        <f t="shared" si="97"/>
        <v>0.74076135446800029</v>
      </c>
      <c r="AE123" s="348">
        <f t="shared" si="97"/>
        <v>0.70040188281250038</v>
      </c>
      <c r="AF123" s="348">
        <f t="shared" si="97"/>
        <v>0.6942220292160004</v>
      </c>
      <c r="AG123" s="350">
        <f t="shared" si="97"/>
        <v>0.9180318336615001</v>
      </c>
      <c r="AH123" s="372"/>
      <c r="AI123" s="348">
        <f t="shared" si="98"/>
        <v>0.77229078850000021</v>
      </c>
      <c r="AJ123" s="348">
        <f t="shared" si="98"/>
        <v>0.7364009082880002</v>
      </c>
      <c r="AK123" s="348">
        <f t="shared" si="98"/>
        <v>0.73088457057200018</v>
      </c>
      <c r="AL123" s="350">
        <f t="shared" si="98"/>
        <v>0.92850426566650013</v>
      </c>
      <c r="AN123" s="393">
        <f t="shared" si="77"/>
        <v>50</v>
      </c>
      <c r="AO123" s="509">
        <f t="shared" si="78"/>
        <v>785398.16339744825</v>
      </c>
      <c r="AP123" s="373">
        <f t="shared" si="79"/>
        <v>50</v>
      </c>
      <c r="AQ123" s="384">
        <f t="shared" si="111"/>
        <v>0.73368056165893836</v>
      </c>
      <c r="AR123" s="385">
        <f t="shared" si="111"/>
        <v>0.69443727799680011</v>
      </c>
      <c r="AS123" s="385">
        <f t="shared" si="111"/>
        <v>0.68860870571249999</v>
      </c>
      <c r="AT123" s="387">
        <f t="shared" si="111"/>
        <v>0.91256792216569682</v>
      </c>
      <c r="AU123" s="373"/>
      <c r="AV123" s="384">
        <f t="shared" si="112"/>
        <v>0.77747232563430002</v>
      </c>
      <c r="AW123" s="385">
        <f t="shared" si="112"/>
        <v>0.7437968600792999</v>
      </c>
      <c r="AX123" s="385">
        <f t="shared" si="112"/>
        <v>0.7387316053066969</v>
      </c>
      <c r="AY123" s="387">
        <f t="shared" si="112"/>
        <v>0.92957478940554239</v>
      </c>
      <c r="AZ123" s="373"/>
      <c r="BA123" s="384">
        <f t="shared" si="113"/>
        <v>0.75168940147776642</v>
      </c>
      <c r="BB123" s="385">
        <f t="shared" si="113"/>
        <v>0.7146694334125</v>
      </c>
      <c r="BC123" s="385">
        <f t="shared" si="113"/>
        <v>0.7090325050080768</v>
      </c>
      <c r="BD123" s="387">
        <f t="shared" si="113"/>
        <v>0.91923987587633527</v>
      </c>
      <c r="BE123" s="373"/>
      <c r="BF123" s="384">
        <f t="shared" si="114"/>
        <v>0.78087316462479994</v>
      </c>
      <c r="BG123" s="385">
        <f t="shared" si="114"/>
        <v>0.74767198529290246</v>
      </c>
      <c r="BH123" s="385">
        <f t="shared" si="114"/>
        <v>0.74259591230002564</v>
      </c>
      <c r="BI123" s="387">
        <f t="shared" si="114"/>
        <v>0.92942891731115918</v>
      </c>
      <c r="BK123" s="423">
        <f t="shared" si="90"/>
        <v>35.355339059327363</v>
      </c>
      <c r="BL123" s="419">
        <f t="shared" si="80"/>
        <v>28284.271247461904</v>
      </c>
      <c r="BM123" s="419">
        <f t="shared" si="81"/>
        <v>333333.33333333326</v>
      </c>
      <c r="BN123" s="423">
        <f t="shared" si="115"/>
        <v>0.63797111663143102</v>
      </c>
      <c r="BO123" s="419">
        <f t="shared" si="115"/>
        <v>0.58723850710399772</v>
      </c>
      <c r="BP123" s="419">
        <f t="shared" si="115"/>
        <v>0.57976500793297936</v>
      </c>
      <c r="BQ123" s="424">
        <f t="shared" si="115"/>
        <v>0.87788219392191313</v>
      </c>
      <c r="BR123" s="419"/>
      <c r="BS123" s="423">
        <f t="shared" si="116"/>
        <v>0.69541513795147547</v>
      </c>
      <c r="BT123" s="419">
        <f t="shared" si="116"/>
        <v>0.65116432936248425</v>
      </c>
      <c r="BU123" s="419">
        <f t="shared" si="116"/>
        <v>0.64455262597695773</v>
      </c>
      <c r="BV123" s="424">
        <f t="shared" si="116"/>
        <v>0.90139400372656098</v>
      </c>
      <c r="BW123" s="419"/>
      <c r="BX123" s="423">
        <f t="shared" si="117"/>
        <v>0.66148970279448627</v>
      </c>
      <c r="BY123" s="419">
        <f t="shared" si="117"/>
        <v>0.61330466480417223</v>
      </c>
      <c r="BZ123" s="419">
        <f t="shared" si="117"/>
        <v>0.60602305687186575</v>
      </c>
      <c r="CA123" s="424">
        <f t="shared" si="117"/>
        <v>0.88709200730228743</v>
      </c>
      <c r="CB123" s="419"/>
      <c r="CC123" s="423">
        <f t="shared" si="118"/>
        <v>0.69991209693537448</v>
      </c>
      <c r="CD123" s="419">
        <f t="shared" si="118"/>
        <v>0.65623041706380736</v>
      </c>
      <c r="CE123" s="419">
        <f t="shared" si="118"/>
        <v>0.64959567085828074</v>
      </c>
      <c r="CF123" s="424">
        <f t="shared" si="118"/>
        <v>0.90119183530720504</v>
      </c>
      <c r="CH123" s="449">
        <f t="shared" si="91"/>
        <v>36.473074156562177</v>
      </c>
      <c r="CI123" s="445">
        <f t="shared" si="92"/>
        <v>23006.056784132765</v>
      </c>
      <c r="CJ123" s="445">
        <f t="shared" si="93"/>
        <v>279700.53837925155</v>
      </c>
      <c r="CK123" s="451">
        <f t="shared" si="94"/>
        <v>694.1874331418677</v>
      </c>
      <c r="CL123" s="446">
        <f t="shared" si="119"/>
        <v>0.63662546245111906</v>
      </c>
      <c r="CM123" s="446">
        <f t="shared" si="119"/>
        <v>0.58319411675377286</v>
      </c>
      <c r="CN123" s="446">
        <f t="shared" si="119"/>
        <v>0.57525580606267845</v>
      </c>
      <c r="CO123" s="451">
        <f t="shared" si="119"/>
        <v>0.8803829323788831</v>
      </c>
      <c r="CP123" s="446"/>
      <c r="CQ123" s="449">
        <f t="shared" si="120"/>
        <v>0.696238598905349</v>
      </c>
      <c r="CR123" s="445">
        <f t="shared" si="120"/>
        <v>0.65039654526303547</v>
      </c>
      <c r="CS123" s="445">
        <f t="shared" si="120"/>
        <v>0.64350138870871343</v>
      </c>
      <c r="CT123" s="451">
        <f t="shared" si="120"/>
        <v>0.90361551057880318</v>
      </c>
      <c r="CU123" s="446"/>
      <c r="CV123" s="449">
        <f t="shared" si="121"/>
        <v>0.66114028275255876</v>
      </c>
      <c r="CW123" s="445">
        <f t="shared" si="121"/>
        <v>0.61074389114078864</v>
      </c>
      <c r="CX123" s="445">
        <f t="shared" si="121"/>
        <v>0.60306894562696034</v>
      </c>
      <c r="CY123" s="451">
        <f t="shared" si="121"/>
        <v>0.88949550111769804</v>
      </c>
      <c r="CZ123" s="446"/>
      <c r="DA123" s="449">
        <f t="shared" si="122"/>
        <v>0.70086853690259443</v>
      </c>
      <c r="DB123" s="445">
        <f t="shared" si="122"/>
        <v>0.65567157414611876</v>
      </c>
      <c r="DC123" s="445">
        <f t="shared" si="122"/>
        <v>0.6487617441313327</v>
      </c>
      <c r="DD123" s="451">
        <f t="shared" si="122"/>
        <v>0.90341617419224363</v>
      </c>
    </row>
    <row r="124" spans="1:108">
      <c r="A124" t="str">
        <f>'Picking Information'!E127</f>
        <v>sample name</v>
      </c>
      <c r="B124">
        <f>'Picking Information'!H127</f>
        <v>100</v>
      </c>
      <c r="C124">
        <f>'Picking Information'!I127</f>
        <v>100</v>
      </c>
      <c r="D124">
        <f>'Picking Information'!J127</f>
        <v>100</v>
      </c>
      <c r="E124">
        <f>'Picking Information'!K127</f>
        <v>100</v>
      </c>
      <c r="F124">
        <f t="shared" si="83"/>
        <v>100</v>
      </c>
      <c r="J124">
        <f>'Picking Information'!O127</f>
        <v>2</v>
      </c>
      <c r="M124" s="365">
        <f t="shared" si="84"/>
        <v>523598.77559829882</v>
      </c>
      <c r="N124" s="366">
        <v>1.6074999999999999</v>
      </c>
      <c r="O124" s="367">
        <f t="shared" si="85"/>
        <v>538.38664940431852</v>
      </c>
      <c r="P124" s="367">
        <f t="shared" si="86"/>
        <v>538.38664940431852</v>
      </c>
      <c r="Q124" s="367">
        <f t="shared" si="87"/>
        <v>538.38664940431852</v>
      </c>
      <c r="R124" s="367">
        <f t="shared" si="88"/>
        <v>31415.926535897896</v>
      </c>
      <c r="S124" s="367">
        <f t="shared" si="89"/>
        <v>50.000000000000057</v>
      </c>
      <c r="T124" s="352">
        <f t="shared" si="95"/>
        <v>0.72117764042050025</v>
      </c>
      <c r="U124" s="348">
        <f t="shared" si="95"/>
        <v>0.67818011600000039</v>
      </c>
      <c r="V124" s="348">
        <f t="shared" si="95"/>
        <v>0.67175757031250027</v>
      </c>
      <c r="W124" s="348">
        <f t="shared" si="95"/>
        <v>0.91115426392850019</v>
      </c>
      <c r="X124" s="372"/>
      <c r="Y124" s="348">
        <f t="shared" si="96"/>
        <v>0.76863001443750023</v>
      </c>
      <c r="Z124" s="348">
        <f t="shared" si="96"/>
        <v>0.73219036756250033</v>
      </c>
      <c r="AA124" s="348">
        <f t="shared" si="96"/>
        <v>0.7266800120535003</v>
      </c>
      <c r="AB124" s="350">
        <f t="shared" si="96"/>
        <v>0.92865392508800004</v>
      </c>
      <c r="AC124" s="372"/>
      <c r="AD124" s="348">
        <f t="shared" si="97"/>
        <v>0.74076135446800029</v>
      </c>
      <c r="AE124" s="348">
        <f t="shared" si="97"/>
        <v>0.70040188281250038</v>
      </c>
      <c r="AF124" s="348">
        <f t="shared" si="97"/>
        <v>0.6942220292160004</v>
      </c>
      <c r="AG124" s="350">
        <f t="shared" si="97"/>
        <v>0.9180318336615001</v>
      </c>
      <c r="AH124" s="372"/>
      <c r="AI124" s="348">
        <f t="shared" si="98"/>
        <v>0.77229078850000021</v>
      </c>
      <c r="AJ124" s="348">
        <f t="shared" si="98"/>
        <v>0.7364009082880002</v>
      </c>
      <c r="AK124" s="348">
        <f t="shared" si="98"/>
        <v>0.73088457057200018</v>
      </c>
      <c r="AL124" s="350">
        <f t="shared" si="98"/>
        <v>0.92850426566650013</v>
      </c>
      <c r="AN124" s="393">
        <f t="shared" si="77"/>
        <v>50</v>
      </c>
      <c r="AO124" s="509">
        <f t="shared" si="78"/>
        <v>785398.16339744825</v>
      </c>
      <c r="AP124" s="373">
        <f t="shared" si="79"/>
        <v>50</v>
      </c>
      <c r="AQ124" s="384">
        <f t="shared" si="111"/>
        <v>0.73368056165893836</v>
      </c>
      <c r="AR124" s="385">
        <f t="shared" si="111"/>
        <v>0.69443727799680011</v>
      </c>
      <c r="AS124" s="385">
        <f t="shared" si="111"/>
        <v>0.68860870571249999</v>
      </c>
      <c r="AT124" s="387">
        <f t="shared" si="111"/>
        <v>0.91256792216569682</v>
      </c>
      <c r="AU124" s="373"/>
      <c r="AV124" s="384">
        <f t="shared" si="112"/>
        <v>0.77747232563430002</v>
      </c>
      <c r="AW124" s="385">
        <f t="shared" si="112"/>
        <v>0.7437968600792999</v>
      </c>
      <c r="AX124" s="385">
        <f t="shared" si="112"/>
        <v>0.7387316053066969</v>
      </c>
      <c r="AY124" s="387">
        <f t="shared" si="112"/>
        <v>0.92957478940554239</v>
      </c>
      <c r="AZ124" s="373"/>
      <c r="BA124" s="384">
        <f t="shared" si="113"/>
        <v>0.75168940147776642</v>
      </c>
      <c r="BB124" s="385">
        <f t="shared" si="113"/>
        <v>0.7146694334125</v>
      </c>
      <c r="BC124" s="385">
        <f t="shared" si="113"/>
        <v>0.7090325050080768</v>
      </c>
      <c r="BD124" s="387">
        <f t="shared" si="113"/>
        <v>0.91923987587633527</v>
      </c>
      <c r="BE124" s="373"/>
      <c r="BF124" s="384">
        <f t="shared" si="114"/>
        <v>0.78087316462479994</v>
      </c>
      <c r="BG124" s="385">
        <f t="shared" si="114"/>
        <v>0.74767198529290246</v>
      </c>
      <c r="BH124" s="385">
        <f t="shared" si="114"/>
        <v>0.74259591230002564</v>
      </c>
      <c r="BI124" s="387">
        <f t="shared" si="114"/>
        <v>0.92942891731115918</v>
      </c>
      <c r="BK124" s="423">
        <f t="shared" si="90"/>
        <v>35.355339059327363</v>
      </c>
      <c r="BL124" s="419">
        <f t="shared" si="80"/>
        <v>28284.271247461904</v>
      </c>
      <c r="BM124" s="419">
        <f t="shared" si="81"/>
        <v>333333.33333333326</v>
      </c>
      <c r="BN124" s="423">
        <f t="shared" si="115"/>
        <v>0.63797111663143102</v>
      </c>
      <c r="BO124" s="419">
        <f t="shared" si="115"/>
        <v>0.58723850710399772</v>
      </c>
      <c r="BP124" s="419">
        <f t="shared" si="115"/>
        <v>0.57976500793297936</v>
      </c>
      <c r="BQ124" s="424">
        <f t="shared" si="115"/>
        <v>0.87788219392191313</v>
      </c>
      <c r="BR124" s="419"/>
      <c r="BS124" s="423">
        <f t="shared" si="116"/>
        <v>0.69541513795147547</v>
      </c>
      <c r="BT124" s="419">
        <f t="shared" si="116"/>
        <v>0.65116432936248425</v>
      </c>
      <c r="BU124" s="419">
        <f t="shared" si="116"/>
        <v>0.64455262597695773</v>
      </c>
      <c r="BV124" s="424">
        <f t="shared" si="116"/>
        <v>0.90139400372656098</v>
      </c>
      <c r="BW124" s="419"/>
      <c r="BX124" s="423">
        <f t="shared" si="117"/>
        <v>0.66148970279448627</v>
      </c>
      <c r="BY124" s="419">
        <f t="shared" si="117"/>
        <v>0.61330466480417223</v>
      </c>
      <c r="BZ124" s="419">
        <f t="shared" si="117"/>
        <v>0.60602305687186575</v>
      </c>
      <c r="CA124" s="424">
        <f t="shared" si="117"/>
        <v>0.88709200730228743</v>
      </c>
      <c r="CB124" s="419"/>
      <c r="CC124" s="423">
        <f t="shared" si="118"/>
        <v>0.69991209693537448</v>
      </c>
      <c r="CD124" s="419">
        <f t="shared" si="118"/>
        <v>0.65623041706380736</v>
      </c>
      <c r="CE124" s="419">
        <f t="shared" si="118"/>
        <v>0.64959567085828074</v>
      </c>
      <c r="CF124" s="424">
        <f t="shared" si="118"/>
        <v>0.90119183530720504</v>
      </c>
      <c r="CH124" s="449">
        <f t="shared" si="91"/>
        <v>36.473074156562177</v>
      </c>
      <c r="CI124" s="445">
        <f t="shared" si="92"/>
        <v>23006.056784132765</v>
      </c>
      <c r="CJ124" s="445">
        <f t="shared" si="93"/>
        <v>279700.53837925155</v>
      </c>
      <c r="CK124" s="451">
        <f t="shared" si="94"/>
        <v>694.1874331418677</v>
      </c>
      <c r="CL124" s="446">
        <f t="shared" si="119"/>
        <v>0.63662546245111906</v>
      </c>
      <c r="CM124" s="446">
        <f t="shared" si="119"/>
        <v>0.58319411675377286</v>
      </c>
      <c r="CN124" s="446">
        <f t="shared" si="119"/>
        <v>0.57525580606267845</v>
      </c>
      <c r="CO124" s="451">
        <f t="shared" si="119"/>
        <v>0.8803829323788831</v>
      </c>
      <c r="CP124" s="446"/>
      <c r="CQ124" s="449">
        <f t="shared" si="120"/>
        <v>0.696238598905349</v>
      </c>
      <c r="CR124" s="445">
        <f t="shared" si="120"/>
        <v>0.65039654526303547</v>
      </c>
      <c r="CS124" s="445">
        <f t="shared" si="120"/>
        <v>0.64350138870871343</v>
      </c>
      <c r="CT124" s="451">
        <f t="shared" si="120"/>
        <v>0.90361551057880318</v>
      </c>
      <c r="CU124" s="446"/>
      <c r="CV124" s="449">
        <f t="shared" si="121"/>
        <v>0.66114028275255876</v>
      </c>
      <c r="CW124" s="445">
        <f t="shared" si="121"/>
        <v>0.61074389114078864</v>
      </c>
      <c r="CX124" s="445">
        <f t="shared" si="121"/>
        <v>0.60306894562696034</v>
      </c>
      <c r="CY124" s="451">
        <f t="shared" si="121"/>
        <v>0.88949550111769804</v>
      </c>
      <c r="CZ124" s="446"/>
      <c r="DA124" s="449">
        <f t="shared" si="122"/>
        <v>0.70086853690259443</v>
      </c>
      <c r="DB124" s="445">
        <f t="shared" si="122"/>
        <v>0.65567157414611876</v>
      </c>
      <c r="DC124" s="445">
        <f t="shared" si="122"/>
        <v>0.6487617441313327</v>
      </c>
      <c r="DD124" s="451">
        <f t="shared" si="122"/>
        <v>0.90341617419224363</v>
      </c>
    </row>
    <row r="125" spans="1:108">
      <c r="A125" t="str">
        <f>'Picking Information'!E128</f>
        <v>sample name</v>
      </c>
      <c r="B125">
        <f>'Picking Information'!H128</f>
        <v>100</v>
      </c>
      <c r="C125">
        <f>'Picking Information'!I128</f>
        <v>100</v>
      </c>
      <c r="D125">
        <f>'Picking Information'!J128</f>
        <v>100</v>
      </c>
      <c r="E125">
        <f>'Picking Information'!K128</f>
        <v>100</v>
      </c>
      <c r="F125">
        <f t="shared" si="83"/>
        <v>100</v>
      </c>
      <c r="J125">
        <f>'Picking Information'!O128</f>
        <v>2</v>
      </c>
      <c r="M125" s="365">
        <f t="shared" si="84"/>
        <v>523598.77559829882</v>
      </c>
      <c r="N125" s="366">
        <v>1.6074999999999999</v>
      </c>
      <c r="O125" s="367">
        <f t="shared" si="85"/>
        <v>538.38664940431852</v>
      </c>
      <c r="P125" s="367">
        <f t="shared" si="86"/>
        <v>538.38664940431852</v>
      </c>
      <c r="Q125" s="367">
        <f t="shared" si="87"/>
        <v>538.38664940431852</v>
      </c>
      <c r="R125" s="367">
        <f t="shared" si="88"/>
        <v>31415.926535897896</v>
      </c>
      <c r="S125" s="367">
        <f t="shared" si="89"/>
        <v>50.000000000000057</v>
      </c>
      <c r="T125" s="352">
        <f t="shared" si="95"/>
        <v>0.72117764042050025</v>
      </c>
      <c r="U125" s="348">
        <f t="shared" si="95"/>
        <v>0.67818011600000039</v>
      </c>
      <c r="V125" s="348">
        <f t="shared" si="95"/>
        <v>0.67175757031250027</v>
      </c>
      <c r="W125" s="348">
        <f t="shared" si="95"/>
        <v>0.91115426392850019</v>
      </c>
      <c r="X125" s="372"/>
      <c r="Y125" s="348">
        <f t="shared" si="96"/>
        <v>0.76863001443750023</v>
      </c>
      <c r="Z125" s="348">
        <f t="shared" si="96"/>
        <v>0.73219036756250033</v>
      </c>
      <c r="AA125" s="348">
        <f t="shared" si="96"/>
        <v>0.7266800120535003</v>
      </c>
      <c r="AB125" s="350">
        <f t="shared" si="96"/>
        <v>0.92865392508800004</v>
      </c>
      <c r="AC125" s="372"/>
      <c r="AD125" s="348">
        <f t="shared" si="97"/>
        <v>0.74076135446800029</v>
      </c>
      <c r="AE125" s="348">
        <f t="shared" si="97"/>
        <v>0.70040188281250038</v>
      </c>
      <c r="AF125" s="348">
        <f t="shared" si="97"/>
        <v>0.6942220292160004</v>
      </c>
      <c r="AG125" s="350">
        <f t="shared" si="97"/>
        <v>0.9180318336615001</v>
      </c>
      <c r="AH125" s="372"/>
      <c r="AI125" s="348">
        <f t="shared" si="98"/>
        <v>0.77229078850000021</v>
      </c>
      <c r="AJ125" s="348">
        <f t="shared" si="98"/>
        <v>0.7364009082880002</v>
      </c>
      <c r="AK125" s="348">
        <f t="shared" si="98"/>
        <v>0.73088457057200018</v>
      </c>
      <c r="AL125" s="350">
        <f t="shared" si="98"/>
        <v>0.92850426566650013</v>
      </c>
      <c r="AN125" s="393">
        <f t="shared" si="77"/>
        <v>50</v>
      </c>
      <c r="AO125" s="509">
        <f t="shared" si="78"/>
        <v>785398.16339744825</v>
      </c>
      <c r="AP125" s="373">
        <f t="shared" si="79"/>
        <v>50</v>
      </c>
      <c r="AQ125" s="384">
        <f t="shared" ref="AQ125:AT144" si="123">1-(1/2)*($AN125+$B125)*AQ$3/($AN125*$B125)+(0.2122)*(AQ$3^2/($AN125*$B125))+(0.0153)*(AQ$3^3/$AN125^3)</f>
        <v>0.73368056165893836</v>
      </c>
      <c r="AR125" s="385">
        <f t="shared" si="123"/>
        <v>0.69443727799680011</v>
      </c>
      <c r="AS125" s="385">
        <f t="shared" si="123"/>
        <v>0.68860870571249999</v>
      </c>
      <c r="AT125" s="387">
        <f t="shared" si="123"/>
        <v>0.91256792216569682</v>
      </c>
      <c r="AU125" s="373"/>
      <c r="AV125" s="384">
        <f t="shared" ref="AV125:AY144" si="124">1-(1/2)*($AN125+$B125)*AV$3/($AN125*$B125)+(0.2122)*(AV$3^2/($AN125*$B125))+(0.0153)*(AV$3^3/$AN125^3)</f>
        <v>0.77747232563430002</v>
      </c>
      <c r="AW125" s="385">
        <f t="shared" si="124"/>
        <v>0.7437968600792999</v>
      </c>
      <c r="AX125" s="385">
        <f t="shared" si="124"/>
        <v>0.7387316053066969</v>
      </c>
      <c r="AY125" s="387">
        <f t="shared" si="124"/>
        <v>0.92957478940554239</v>
      </c>
      <c r="AZ125" s="373"/>
      <c r="BA125" s="384">
        <f t="shared" ref="BA125:BD144" si="125">1-(1/2)*($AN125+$B125)*BA$3/($AN125*$B125)+(0.2122)*(BA$3^2/($AN125*$B125))+(0.0153)*(BA$3^3/$AN125^3)</f>
        <v>0.75168940147776642</v>
      </c>
      <c r="BB125" s="385">
        <f t="shared" si="125"/>
        <v>0.7146694334125</v>
      </c>
      <c r="BC125" s="385">
        <f t="shared" si="125"/>
        <v>0.7090325050080768</v>
      </c>
      <c r="BD125" s="387">
        <f t="shared" si="125"/>
        <v>0.91923987587633527</v>
      </c>
      <c r="BE125" s="373"/>
      <c r="BF125" s="384">
        <f t="shared" ref="BF125:BI144" si="126">1-(1/2)*($AN125+$B125)*BF$3/($AN125*$B125)+(0.2122)*(BF$3^2/($AN125*$B125))+(0.0153)*(BF$3^3/$AN125^3)</f>
        <v>0.78087316462479994</v>
      </c>
      <c r="BG125" s="385">
        <f t="shared" si="126"/>
        <v>0.74767198529290246</v>
      </c>
      <c r="BH125" s="385">
        <f t="shared" si="126"/>
        <v>0.74259591230002564</v>
      </c>
      <c r="BI125" s="387">
        <f t="shared" si="126"/>
        <v>0.92942891731115918</v>
      </c>
      <c r="BK125" s="423">
        <f t="shared" si="90"/>
        <v>35.355339059327363</v>
      </c>
      <c r="BL125" s="419">
        <f t="shared" si="80"/>
        <v>28284.271247461904</v>
      </c>
      <c r="BM125" s="419">
        <f t="shared" si="81"/>
        <v>333333.33333333326</v>
      </c>
      <c r="BN125" s="423">
        <f t="shared" ref="BN125:BQ144" si="127">1-(3/4)*(BN$3/$BK125)+(0.2095*($C125+$E125+$F125)-(0.096-0.013*($C125^2+$E125^2)/$F125^2)*($C125+$E125)*$J125)*(BN$3^2/$BM125)</f>
        <v>0.63797111663143102</v>
      </c>
      <c r="BO125" s="419">
        <f t="shared" si="127"/>
        <v>0.58723850710399772</v>
      </c>
      <c r="BP125" s="419">
        <f t="shared" si="127"/>
        <v>0.57976500793297936</v>
      </c>
      <c r="BQ125" s="424">
        <f t="shared" si="127"/>
        <v>0.87788219392191313</v>
      </c>
      <c r="BR125" s="419"/>
      <c r="BS125" s="423">
        <f t="shared" ref="BS125:BV144" si="128">1-(3/4)*(BS$3/$BK125)+(0.2095*($C125+$E125+$F125)-(0.096-0.013*($C125^2+$E125^2)/$F125^2)*($C125+$E125)*$J125)*(BS$3^2/$BM125)</f>
        <v>0.69541513795147547</v>
      </c>
      <c r="BT125" s="419">
        <f t="shared" si="128"/>
        <v>0.65116432936248425</v>
      </c>
      <c r="BU125" s="419">
        <f t="shared" si="128"/>
        <v>0.64455262597695773</v>
      </c>
      <c r="BV125" s="424">
        <f t="shared" si="128"/>
        <v>0.90139400372656098</v>
      </c>
      <c r="BW125" s="419"/>
      <c r="BX125" s="423">
        <f t="shared" ref="BX125:CA144" si="129">1-(3/4)*(BX$3/$BK125)+(0.2095*($C125+$E125+$F125)-(0.096-0.013*($C125^2+$E125^2)/$F125^2)*($C125+$E125)*$J125)*(BX$3^2/$BM125)</f>
        <v>0.66148970279448627</v>
      </c>
      <c r="BY125" s="419">
        <f t="shared" si="129"/>
        <v>0.61330466480417223</v>
      </c>
      <c r="BZ125" s="419">
        <f t="shared" si="129"/>
        <v>0.60602305687186575</v>
      </c>
      <c r="CA125" s="424">
        <f t="shared" si="129"/>
        <v>0.88709200730228743</v>
      </c>
      <c r="CB125" s="419"/>
      <c r="CC125" s="423">
        <f t="shared" ref="CC125:CF144" si="130">1-(3/4)*(CC$3/$BK125)+(0.2095*($C125+$E125+$F125)-(0.096-0.013*($C125^2+$E125^2)/$F125^2)*($C125+$E125)*$J125)*(CC$3^2/$BM125)</f>
        <v>0.69991209693537448</v>
      </c>
      <c r="CD125" s="419">
        <f t="shared" si="130"/>
        <v>0.65623041706380736</v>
      </c>
      <c r="CE125" s="419">
        <f t="shared" si="130"/>
        <v>0.64959567085828074</v>
      </c>
      <c r="CF125" s="424">
        <f t="shared" si="130"/>
        <v>0.90119183530720504</v>
      </c>
      <c r="CH125" s="449">
        <f t="shared" si="91"/>
        <v>36.473074156562177</v>
      </c>
      <c r="CI125" s="445">
        <f t="shared" si="92"/>
        <v>23006.056784132765</v>
      </c>
      <c r="CJ125" s="445">
        <f t="shared" si="93"/>
        <v>279700.53837925155</v>
      </c>
      <c r="CK125" s="451">
        <f t="shared" si="94"/>
        <v>694.1874331418677</v>
      </c>
      <c r="CL125" s="446">
        <f t="shared" ref="CL125:CO144" si="131">1-(3/4)*(CL$3/$CH125)+((0.2093-0.0465*$J125)*($E125+$C125/SQRT(3))+(0.1062+0.2234*CL$3/(CL$3+6*($E125*SQRT(3)-$C125))*($F125-$J125*(($E125*SQRT(3)/2+$C125)/4))))*(CL$3^2/$CJ125)</f>
        <v>0.63662546245111906</v>
      </c>
      <c r="CM125" s="446">
        <f t="shared" si="131"/>
        <v>0.58319411675377286</v>
      </c>
      <c r="CN125" s="446">
        <f t="shared" si="131"/>
        <v>0.57525580606267845</v>
      </c>
      <c r="CO125" s="451">
        <f t="shared" si="131"/>
        <v>0.8803829323788831</v>
      </c>
      <c r="CP125" s="446"/>
      <c r="CQ125" s="449">
        <f t="shared" ref="CQ125:CT144" si="132">1-(3/4)*(CQ$3/$CH125)+((0.2093-0.0465*$J125)*($E125+$C125/SQRT(3))+(0.1062+0.2234*CQ$3/(CQ$3+6*($E125*SQRT(3)-$C125))*($F125-$J125*(($E125*SQRT(3)/2+$C125)/4))))*(CQ$3^2/$CJ125)</f>
        <v>0.696238598905349</v>
      </c>
      <c r="CR125" s="445">
        <f t="shared" si="132"/>
        <v>0.65039654526303547</v>
      </c>
      <c r="CS125" s="445">
        <f t="shared" si="132"/>
        <v>0.64350138870871343</v>
      </c>
      <c r="CT125" s="451">
        <f t="shared" si="132"/>
        <v>0.90361551057880318</v>
      </c>
      <c r="CU125" s="446"/>
      <c r="CV125" s="449">
        <f t="shared" ref="CV125:CY144" si="133">1-(3/4)*(CV$3/$CH125)+((0.2093-0.0465*$J125)*($E125+$C125/SQRT(3))+(0.1062+0.2234*CV$3/(CV$3+6*($E125*SQRT(3)-$C125))*($F125-$J125*(($E125*SQRT(3)/2+$C125)/4))))*(CV$3^2/$CJ125)</f>
        <v>0.66114028275255876</v>
      </c>
      <c r="CW125" s="445">
        <f t="shared" si="133"/>
        <v>0.61074389114078864</v>
      </c>
      <c r="CX125" s="445">
        <f t="shared" si="133"/>
        <v>0.60306894562696034</v>
      </c>
      <c r="CY125" s="451">
        <f t="shared" si="133"/>
        <v>0.88949550111769804</v>
      </c>
      <c r="CZ125" s="446"/>
      <c r="DA125" s="449">
        <f t="shared" ref="DA125:DD144" si="134">1-(3/4)*(DA$3/$CH125)+((0.2093-0.0465*$J125)*($E125+$C125/SQRT(3))+(0.1062+0.2234*DA$3/(DA$3+6*($E125*SQRT(3)-$C125))*($F125-$J125*(($E125*SQRT(3)/2+$C125)/4))))*(DA$3^2/$CJ125)</f>
        <v>0.70086853690259443</v>
      </c>
      <c r="DB125" s="445">
        <f t="shared" si="134"/>
        <v>0.65567157414611876</v>
      </c>
      <c r="DC125" s="445">
        <f t="shared" si="134"/>
        <v>0.6487617441313327</v>
      </c>
      <c r="DD125" s="451">
        <f t="shared" si="134"/>
        <v>0.90341617419224363</v>
      </c>
    </row>
    <row r="126" spans="1:108">
      <c r="A126" t="str">
        <f>'Picking Information'!E129</f>
        <v>sample name</v>
      </c>
      <c r="B126">
        <f>'Picking Information'!H129</f>
        <v>100</v>
      </c>
      <c r="C126">
        <f>'Picking Information'!I129</f>
        <v>100</v>
      </c>
      <c r="D126">
        <f>'Picking Information'!J129</f>
        <v>100</v>
      </c>
      <c r="E126">
        <f>'Picking Information'!K129</f>
        <v>100</v>
      </c>
      <c r="F126">
        <f t="shared" si="83"/>
        <v>100</v>
      </c>
      <c r="J126">
        <f>'Picking Information'!O129</f>
        <v>2</v>
      </c>
      <c r="M126" s="365">
        <f t="shared" si="84"/>
        <v>523598.77559829882</v>
      </c>
      <c r="N126" s="366">
        <v>1.6074999999999999</v>
      </c>
      <c r="O126" s="367">
        <f t="shared" si="85"/>
        <v>538.38664940431852</v>
      </c>
      <c r="P126" s="367">
        <f t="shared" si="86"/>
        <v>538.38664940431852</v>
      </c>
      <c r="Q126" s="367">
        <f t="shared" si="87"/>
        <v>538.38664940431852</v>
      </c>
      <c r="R126" s="367">
        <f t="shared" si="88"/>
        <v>31415.926535897896</v>
      </c>
      <c r="S126" s="367">
        <f t="shared" si="89"/>
        <v>50.000000000000057</v>
      </c>
      <c r="T126" s="352">
        <f t="shared" si="95"/>
        <v>0.72117764042050025</v>
      </c>
      <c r="U126" s="348">
        <f t="shared" si="95"/>
        <v>0.67818011600000039</v>
      </c>
      <c r="V126" s="348">
        <f t="shared" si="95"/>
        <v>0.67175757031250027</v>
      </c>
      <c r="W126" s="348">
        <f t="shared" si="95"/>
        <v>0.91115426392850019</v>
      </c>
      <c r="X126" s="372"/>
      <c r="Y126" s="348">
        <f t="shared" si="96"/>
        <v>0.76863001443750023</v>
      </c>
      <c r="Z126" s="348">
        <f t="shared" si="96"/>
        <v>0.73219036756250033</v>
      </c>
      <c r="AA126" s="348">
        <f t="shared" si="96"/>
        <v>0.7266800120535003</v>
      </c>
      <c r="AB126" s="350">
        <f t="shared" si="96"/>
        <v>0.92865392508800004</v>
      </c>
      <c r="AC126" s="372"/>
      <c r="AD126" s="348">
        <f t="shared" si="97"/>
        <v>0.74076135446800029</v>
      </c>
      <c r="AE126" s="348">
        <f t="shared" si="97"/>
        <v>0.70040188281250038</v>
      </c>
      <c r="AF126" s="348">
        <f t="shared" si="97"/>
        <v>0.6942220292160004</v>
      </c>
      <c r="AG126" s="350">
        <f t="shared" si="97"/>
        <v>0.9180318336615001</v>
      </c>
      <c r="AH126" s="372"/>
      <c r="AI126" s="348">
        <f t="shared" si="98"/>
        <v>0.77229078850000021</v>
      </c>
      <c r="AJ126" s="348">
        <f t="shared" si="98"/>
        <v>0.7364009082880002</v>
      </c>
      <c r="AK126" s="348">
        <f t="shared" si="98"/>
        <v>0.73088457057200018</v>
      </c>
      <c r="AL126" s="350">
        <f t="shared" si="98"/>
        <v>0.92850426566650013</v>
      </c>
      <c r="AN126" s="393">
        <f t="shared" si="77"/>
        <v>50</v>
      </c>
      <c r="AO126" s="509">
        <f t="shared" si="78"/>
        <v>785398.16339744825</v>
      </c>
      <c r="AP126" s="373">
        <f t="shared" si="79"/>
        <v>50</v>
      </c>
      <c r="AQ126" s="384">
        <f t="shared" si="123"/>
        <v>0.73368056165893836</v>
      </c>
      <c r="AR126" s="385">
        <f t="shared" si="123"/>
        <v>0.69443727799680011</v>
      </c>
      <c r="AS126" s="385">
        <f t="shared" si="123"/>
        <v>0.68860870571249999</v>
      </c>
      <c r="AT126" s="387">
        <f t="shared" si="123"/>
        <v>0.91256792216569682</v>
      </c>
      <c r="AU126" s="373"/>
      <c r="AV126" s="384">
        <f t="shared" si="124"/>
        <v>0.77747232563430002</v>
      </c>
      <c r="AW126" s="385">
        <f t="shared" si="124"/>
        <v>0.7437968600792999</v>
      </c>
      <c r="AX126" s="385">
        <f t="shared" si="124"/>
        <v>0.7387316053066969</v>
      </c>
      <c r="AY126" s="387">
        <f t="shared" si="124"/>
        <v>0.92957478940554239</v>
      </c>
      <c r="AZ126" s="373"/>
      <c r="BA126" s="384">
        <f t="shared" si="125"/>
        <v>0.75168940147776642</v>
      </c>
      <c r="BB126" s="385">
        <f t="shared" si="125"/>
        <v>0.7146694334125</v>
      </c>
      <c r="BC126" s="385">
        <f t="shared" si="125"/>
        <v>0.7090325050080768</v>
      </c>
      <c r="BD126" s="387">
        <f t="shared" si="125"/>
        <v>0.91923987587633527</v>
      </c>
      <c r="BE126" s="373"/>
      <c r="BF126" s="384">
        <f t="shared" si="126"/>
        <v>0.78087316462479994</v>
      </c>
      <c r="BG126" s="385">
        <f t="shared" si="126"/>
        <v>0.74767198529290246</v>
      </c>
      <c r="BH126" s="385">
        <f t="shared" si="126"/>
        <v>0.74259591230002564</v>
      </c>
      <c r="BI126" s="387">
        <f t="shared" si="126"/>
        <v>0.92942891731115918</v>
      </c>
      <c r="BK126" s="423">
        <f t="shared" si="90"/>
        <v>35.355339059327363</v>
      </c>
      <c r="BL126" s="419">
        <f t="shared" si="80"/>
        <v>28284.271247461904</v>
      </c>
      <c r="BM126" s="419">
        <f t="shared" si="81"/>
        <v>333333.33333333326</v>
      </c>
      <c r="BN126" s="423">
        <f t="shared" si="127"/>
        <v>0.63797111663143102</v>
      </c>
      <c r="BO126" s="419">
        <f t="shared" si="127"/>
        <v>0.58723850710399772</v>
      </c>
      <c r="BP126" s="419">
        <f t="shared" si="127"/>
        <v>0.57976500793297936</v>
      </c>
      <c r="BQ126" s="424">
        <f t="shared" si="127"/>
        <v>0.87788219392191313</v>
      </c>
      <c r="BR126" s="419"/>
      <c r="BS126" s="423">
        <f t="shared" si="128"/>
        <v>0.69541513795147547</v>
      </c>
      <c r="BT126" s="419">
        <f t="shared" si="128"/>
        <v>0.65116432936248425</v>
      </c>
      <c r="BU126" s="419">
        <f t="shared" si="128"/>
        <v>0.64455262597695773</v>
      </c>
      <c r="BV126" s="424">
        <f t="shared" si="128"/>
        <v>0.90139400372656098</v>
      </c>
      <c r="BW126" s="419"/>
      <c r="BX126" s="423">
        <f t="shared" si="129"/>
        <v>0.66148970279448627</v>
      </c>
      <c r="BY126" s="419">
        <f t="shared" si="129"/>
        <v>0.61330466480417223</v>
      </c>
      <c r="BZ126" s="419">
        <f t="shared" si="129"/>
        <v>0.60602305687186575</v>
      </c>
      <c r="CA126" s="424">
        <f t="shared" si="129"/>
        <v>0.88709200730228743</v>
      </c>
      <c r="CB126" s="419"/>
      <c r="CC126" s="423">
        <f t="shared" si="130"/>
        <v>0.69991209693537448</v>
      </c>
      <c r="CD126" s="419">
        <f t="shared" si="130"/>
        <v>0.65623041706380736</v>
      </c>
      <c r="CE126" s="419">
        <f t="shared" si="130"/>
        <v>0.64959567085828074</v>
      </c>
      <c r="CF126" s="424">
        <f t="shared" si="130"/>
        <v>0.90119183530720504</v>
      </c>
      <c r="CH126" s="449">
        <f t="shared" si="91"/>
        <v>36.473074156562177</v>
      </c>
      <c r="CI126" s="445">
        <f t="shared" si="92"/>
        <v>23006.056784132765</v>
      </c>
      <c r="CJ126" s="445">
        <f t="shared" si="93"/>
        <v>279700.53837925155</v>
      </c>
      <c r="CK126" s="451">
        <f t="shared" si="94"/>
        <v>694.1874331418677</v>
      </c>
      <c r="CL126" s="446">
        <f t="shared" si="131"/>
        <v>0.63662546245111906</v>
      </c>
      <c r="CM126" s="446">
        <f t="shared" si="131"/>
        <v>0.58319411675377286</v>
      </c>
      <c r="CN126" s="446">
        <f t="shared" si="131"/>
        <v>0.57525580606267845</v>
      </c>
      <c r="CO126" s="451">
        <f t="shared" si="131"/>
        <v>0.8803829323788831</v>
      </c>
      <c r="CP126" s="446"/>
      <c r="CQ126" s="449">
        <f t="shared" si="132"/>
        <v>0.696238598905349</v>
      </c>
      <c r="CR126" s="445">
        <f t="shared" si="132"/>
        <v>0.65039654526303547</v>
      </c>
      <c r="CS126" s="445">
        <f t="shared" si="132"/>
        <v>0.64350138870871343</v>
      </c>
      <c r="CT126" s="451">
        <f t="shared" si="132"/>
        <v>0.90361551057880318</v>
      </c>
      <c r="CU126" s="446"/>
      <c r="CV126" s="449">
        <f t="shared" si="133"/>
        <v>0.66114028275255876</v>
      </c>
      <c r="CW126" s="445">
        <f t="shared" si="133"/>
        <v>0.61074389114078864</v>
      </c>
      <c r="CX126" s="445">
        <f t="shared" si="133"/>
        <v>0.60306894562696034</v>
      </c>
      <c r="CY126" s="451">
        <f t="shared" si="133"/>
        <v>0.88949550111769804</v>
      </c>
      <c r="CZ126" s="446"/>
      <c r="DA126" s="449">
        <f t="shared" si="134"/>
        <v>0.70086853690259443</v>
      </c>
      <c r="DB126" s="445">
        <f t="shared" si="134"/>
        <v>0.65567157414611876</v>
      </c>
      <c r="DC126" s="445">
        <f t="shared" si="134"/>
        <v>0.6487617441313327</v>
      </c>
      <c r="DD126" s="451">
        <f t="shared" si="134"/>
        <v>0.90341617419224363</v>
      </c>
    </row>
    <row r="127" spans="1:108">
      <c r="A127" t="str">
        <f>'Picking Information'!E130</f>
        <v>sample name</v>
      </c>
      <c r="B127">
        <f>'Picking Information'!H130</f>
        <v>100</v>
      </c>
      <c r="C127">
        <f>'Picking Information'!I130</f>
        <v>100</v>
      </c>
      <c r="D127">
        <f>'Picking Information'!J130</f>
        <v>100</v>
      </c>
      <c r="E127">
        <f>'Picking Information'!K130</f>
        <v>100</v>
      </c>
      <c r="F127">
        <f t="shared" si="83"/>
        <v>100</v>
      </c>
      <c r="J127">
        <f>'Picking Information'!O130</f>
        <v>2</v>
      </c>
      <c r="M127" s="365">
        <f t="shared" si="84"/>
        <v>523598.77559829882</v>
      </c>
      <c r="N127" s="366">
        <v>1.6074999999999999</v>
      </c>
      <c r="O127" s="367">
        <f t="shared" si="85"/>
        <v>538.38664940431852</v>
      </c>
      <c r="P127" s="367">
        <f t="shared" si="86"/>
        <v>538.38664940431852</v>
      </c>
      <c r="Q127" s="367">
        <f t="shared" si="87"/>
        <v>538.38664940431852</v>
      </c>
      <c r="R127" s="367">
        <f t="shared" si="88"/>
        <v>31415.926535897896</v>
      </c>
      <c r="S127" s="367">
        <f t="shared" si="89"/>
        <v>50.000000000000057</v>
      </c>
      <c r="T127" s="352">
        <f t="shared" si="95"/>
        <v>0.72117764042050025</v>
      </c>
      <c r="U127" s="348">
        <f t="shared" si="95"/>
        <v>0.67818011600000039</v>
      </c>
      <c r="V127" s="348">
        <f t="shared" si="95"/>
        <v>0.67175757031250027</v>
      </c>
      <c r="W127" s="348">
        <f t="shared" si="95"/>
        <v>0.91115426392850019</v>
      </c>
      <c r="X127" s="372"/>
      <c r="Y127" s="348">
        <f t="shared" si="96"/>
        <v>0.76863001443750023</v>
      </c>
      <c r="Z127" s="348">
        <f t="shared" si="96"/>
        <v>0.73219036756250033</v>
      </c>
      <c r="AA127" s="348">
        <f t="shared" si="96"/>
        <v>0.7266800120535003</v>
      </c>
      <c r="AB127" s="350">
        <f t="shared" si="96"/>
        <v>0.92865392508800004</v>
      </c>
      <c r="AC127" s="372"/>
      <c r="AD127" s="348">
        <f t="shared" si="97"/>
        <v>0.74076135446800029</v>
      </c>
      <c r="AE127" s="348">
        <f t="shared" si="97"/>
        <v>0.70040188281250038</v>
      </c>
      <c r="AF127" s="348">
        <f t="shared" si="97"/>
        <v>0.6942220292160004</v>
      </c>
      <c r="AG127" s="350">
        <f t="shared" si="97"/>
        <v>0.9180318336615001</v>
      </c>
      <c r="AH127" s="372"/>
      <c r="AI127" s="348">
        <f t="shared" si="98"/>
        <v>0.77229078850000021</v>
      </c>
      <c r="AJ127" s="348">
        <f t="shared" si="98"/>
        <v>0.7364009082880002</v>
      </c>
      <c r="AK127" s="348">
        <f t="shared" si="98"/>
        <v>0.73088457057200018</v>
      </c>
      <c r="AL127" s="350">
        <f t="shared" si="98"/>
        <v>0.92850426566650013</v>
      </c>
      <c r="AN127" s="393">
        <f t="shared" si="77"/>
        <v>50</v>
      </c>
      <c r="AO127" s="509">
        <f t="shared" si="78"/>
        <v>785398.16339744825</v>
      </c>
      <c r="AP127" s="373">
        <f t="shared" si="79"/>
        <v>50</v>
      </c>
      <c r="AQ127" s="384">
        <f t="shared" si="123"/>
        <v>0.73368056165893836</v>
      </c>
      <c r="AR127" s="385">
        <f t="shared" si="123"/>
        <v>0.69443727799680011</v>
      </c>
      <c r="AS127" s="385">
        <f t="shared" si="123"/>
        <v>0.68860870571249999</v>
      </c>
      <c r="AT127" s="387">
        <f t="shared" si="123"/>
        <v>0.91256792216569682</v>
      </c>
      <c r="AU127" s="373"/>
      <c r="AV127" s="384">
        <f t="shared" si="124"/>
        <v>0.77747232563430002</v>
      </c>
      <c r="AW127" s="385">
        <f t="shared" si="124"/>
        <v>0.7437968600792999</v>
      </c>
      <c r="AX127" s="385">
        <f t="shared" si="124"/>
        <v>0.7387316053066969</v>
      </c>
      <c r="AY127" s="387">
        <f t="shared" si="124"/>
        <v>0.92957478940554239</v>
      </c>
      <c r="AZ127" s="373"/>
      <c r="BA127" s="384">
        <f t="shared" si="125"/>
        <v>0.75168940147776642</v>
      </c>
      <c r="BB127" s="385">
        <f t="shared" si="125"/>
        <v>0.7146694334125</v>
      </c>
      <c r="BC127" s="385">
        <f t="shared" si="125"/>
        <v>0.7090325050080768</v>
      </c>
      <c r="BD127" s="387">
        <f t="shared" si="125"/>
        <v>0.91923987587633527</v>
      </c>
      <c r="BE127" s="373"/>
      <c r="BF127" s="384">
        <f t="shared" si="126"/>
        <v>0.78087316462479994</v>
      </c>
      <c r="BG127" s="385">
        <f t="shared" si="126"/>
        <v>0.74767198529290246</v>
      </c>
      <c r="BH127" s="385">
        <f t="shared" si="126"/>
        <v>0.74259591230002564</v>
      </c>
      <c r="BI127" s="387">
        <f t="shared" si="126"/>
        <v>0.92942891731115918</v>
      </c>
      <c r="BK127" s="423">
        <f t="shared" si="90"/>
        <v>35.355339059327363</v>
      </c>
      <c r="BL127" s="419">
        <f t="shared" si="80"/>
        <v>28284.271247461904</v>
      </c>
      <c r="BM127" s="419">
        <f t="shared" si="81"/>
        <v>333333.33333333326</v>
      </c>
      <c r="BN127" s="423">
        <f t="shared" si="127"/>
        <v>0.63797111663143102</v>
      </c>
      <c r="BO127" s="419">
        <f t="shared" si="127"/>
        <v>0.58723850710399772</v>
      </c>
      <c r="BP127" s="419">
        <f t="shared" si="127"/>
        <v>0.57976500793297936</v>
      </c>
      <c r="BQ127" s="424">
        <f t="shared" si="127"/>
        <v>0.87788219392191313</v>
      </c>
      <c r="BR127" s="419"/>
      <c r="BS127" s="423">
        <f t="shared" si="128"/>
        <v>0.69541513795147547</v>
      </c>
      <c r="BT127" s="419">
        <f t="shared" si="128"/>
        <v>0.65116432936248425</v>
      </c>
      <c r="BU127" s="419">
        <f t="shared" si="128"/>
        <v>0.64455262597695773</v>
      </c>
      <c r="BV127" s="424">
        <f t="shared" si="128"/>
        <v>0.90139400372656098</v>
      </c>
      <c r="BW127" s="419"/>
      <c r="BX127" s="423">
        <f t="shared" si="129"/>
        <v>0.66148970279448627</v>
      </c>
      <c r="BY127" s="419">
        <f t="shared" si="129"/>
        <v>0.61330466480417223</v>
      </c>
      <c r="BZ127" s="419">
        <f t="shared" si="129"/>
        <v>0.60602305687186575</v>
      </c>
      <c r="CA127" s="424">
        <f t="shared" si="129"/>
        <v>0.88709200730228743</v>
      </c>
      <c r="CB127" s="419"/>
      <c r="CC127" s="423">
        <f t="shared" si="130"/>
        <v>0.69991209693537448</v>
      </c>
      <c r="CD127" s="419">
        <f t="shared" si="130"/>
        <v>0.65623041706380736</v>
      </c>
      <c r="CE127" s="419">
        <f t="shared" si="130"/>
        <v>0.64959567085828074</v>
      </c>
      <c r="CF127" s="424">
        <f t="shared" si="130"/>
        <v>0.90119183530720504</v>
      </c>
      <c r="CH127" s="449">
        <f t="shared" si="91"/>
        <v>36.473074156562177</v>
      </c>
      <c r="CI127" s="445">
        <f t="shared" si="92"/>
        <v>23006.056784132765</v>
      </c>
      <c r="CJ127" s="445">
        <f t="shared" si="93"/>
        <v>279700.53837925155</v>
      </c>
      <c r="CK127" s="451">
        <f t="shared" si="94"/>
        <v>694.1874331418677</v>
      </c>
      <c r="CL127" s="446">
        <f t="shared" si="131"/>
        <v>0.63662546245111906</v>
      </c>
      <c r="CM127" s="446">
        <f t="shared" si="131"/>
        <v>0.58319411675377286</v>
      </c>
      <c r="CN127" s="446">
        <f t="shared" si="131"/>
        <v>0.57525580606267845</v>
      </c>
      <c r="CO127" s="451">
        <f t="shared" si="131"/>
        <v>0.8803829323788831</v>
      </c>
      <c r="CP127" s="446"/>
      <c r="CQ127" s="449">
        <f t="shared" si="132"/>
        <v>0.696238598905349</v>
      </c>
      <c r="CR127" s="445">
        <f t="shared" si="132"/>
        <v>0.65039654526303547</v>
      </c>
      <c r="CS127" s="445">
        <f t="shared" si="132"/>
        <v>0.64350138870871343</v>
      </c>
      <c r="CT127" s="451">
        <f t="shared" si="132"/>
        <v>0.90361551057880318</v>
      </c>
      <c r="CU127" s="446"/>
      <c r="CV127" s="449">
        <f t="shared" si="133"/>
        <v>0.66114028275255876</v>
      </c>
      <c r="CW127" s="445">
        <f t="shared" si="133"/>
        <v>0.61074389114078864</v>
      </c>
      <c r="CX127" s="445">
        <f t="shared" si="133"/>
        <v>0.60306894562696034</v>
      </c>
      <c r="CY127" s="451">
        <f t="shared" si="133"/>
        <v>0.88949550111769804</v>
      </c>
      <c r="CZ127" s="446"/>
      <c r="DA127" s="449">
        <f t="shared" si="134"/>
        <v>0.70086853690259443</v>
      </c>
      <c r="DB127" s="445">
        <f t="shared" si="134"/>
        <v>0.65567157414611876</v>
      </c>
      <c r="DC127" s="445">
        <f t="shared" si="134"/>
        <v>0.6487617441313327</v>
      </c>
      <c r="DD127" s="451">
        <f t="shared" si="134"/>
        <v>0.90341617419224363</v>
      </c>
    </row>
    <row r="128" spans="1:108">
      <c r="A128" t="str">
        <f>'Picking Information'!E131</f>
        <v>sample name</v>
      </c>
      <c r="B128">
        <f>'Picking Information'!H131</f>
        <v>100</v>
      </c>
      <c r="C128">
        <f>'Picking Information'!I131</f>
        <v>100</v>
      </c>
      <c r="D128">
        <f>'Picking Information'!J131</f>
        <v>100</v>
      </c>
      <c r="E128">
        <f>'Picking Information'!K131</f>
        <v>100</v>
      </c>
      <c r="F128">
        <f t="shared" si="83"/>
        <v>100</v>
      </c>
      <c r="J128">
        <f>'Picking Information'!O131</f>
        <v>2</v>
      </c>
      <c r="M128" s="365">
        <f t="shared" si="84"/>
        <v>523598.77559829882</v>
      </c>
      <c r="N128" s="366">
        <v>1.6074999999999999</v>
      </c>
      <c r="O128" s="367">
        <f t="shared" si="85"/>
        <v>538.38664940431852</v>
      </c>
      <c r="P128" s="367">
        <f t="shared" si="86"/>
        <v>538.38664940431852</v>
      </c>
      <c r="Q128" s="367">
        <f t="shared" si="87"/>
        <v>538.38664940431852</v>
      </c>
      <c r="R128" s="367">
        <f t="shared" si="88"/>
        <v>31415.926535897896</v>
      </c>
      <c r="S128" s="367">
        <f t="shared" si="89"/>
        <v>50.000000000000057</v>
      </c>
      <c r="T128" s="352">
        <f t="shared" si="95"/>
        <v>0.72117764042050025</v>
      </c>
      <c r="U128" s="348">
        <f t="shared" si="95"/>
        <v>0.67818011600000039</v>
      </c>
      <c r="V128" s="348">
        <f t="shared" si="95"/>
        <v>0.67175757031250027</v>
      </c>
      <c r="W128" s="348">
        <f t="shared" si="95"/>
        <v>0.91115426392850019</v>
      </c>
      <c r="X128" s="372"/>
      <c r="Y128" s="348">
        <f t="shared" si="96"/>
        <v>0.76863001443750023</v>
      </c>
      <c r="Z128" s="348">
        <f t="shared" si="96"/>
        <v>0.73219036756250033</v>
      </c>
      <c r="AA128" s="348">
        <f t="shared" si="96"/>
        <v>0.7266800120535003</v>
      </c>
      <c r="AB128" s="350">
        <f t="shared" si="96"/>
        <v>0.92865392508800004</v>
      </c>
      <c r="AC128" s="372"/>
      <c r="AD128" s="348">
        <f t="shared" si="97"/>
        <v>0.74076135446800029</v>
      </c>
      <c r="AE128" s="348">
        <f t="shared" si="97"/>
        <v>0.70040188281250038</v>
      </c>
      <c r="AF128" s="348">
        <f t="shared" si="97"/>
        <v>0.6942220292160004</v>
      </c>
      <c r="AG128" s="350">
        <f t="shared" si="97"/>
        <v>0.9180318336615001</v>
      </c>
      <c r="AH128" s="372"/>
      <c r="AI128" s="348">
        <f t="shared" si="98"/>
        <v>0.77229078850000021</v>
      </c>
      <c r="AJ128" s="348">
        <f t="shared" si="98"/>
        <v>0.7364009082880002</v>
      </c>
      <c r="AK128" s="348">
        <f t="shared" si="98"/>
        <v>0.73088457057200018</v>
      </c>
      <c r="AL128" s="350">
        <f t="shared" si="98"/>
        <v>0.92850426566650013</v>
      </c>
      <c r="AN128" s="393">
        <f t="shared" si="77"/>
        <v>50</v>
      </c>
      <c r="AO128" s="509">
        <f t="shared" si="78"/>
        <v>785398.16339744825</v>
      </c>
      <c r="AP128" s="373">
        <f t="shared" si="79"/>
        <v>50</v>
      </c>
      <c r="AQ128" s="384">
        <f t="shared" si="123"/>
        <v>0.73368056165893836</v>
      </c>
      <c r="AR128" s="385">
        <f t="shared" si="123"/>
        <v>0.69443727799680011</v>
      </c>
      <c r="AS128" s="385">
        <f t="shared" si="123"/>
        <v>0.68860870571249999</v>
      </c>
      <c r="AT128" s="387">
        <f t="shared" si="123"/>
        <v>0.91256792216569682</v>
      </c>
      <c r="AU128" s="373"/>
      <c r="AV128" s="384">
        <f t="shared" si="124"/>
        <v>0.77747232563430002</v>
      </c>
      <c r="AW128" s="385">
        <f t="shared" si="124"/>
        <v>0.7437968600792999</v>
      </c>
      <c r="AX128" s="385">
        <f t="shared" si="124"/>
        <v>0.7387316053066969</v>
      </c>
      <c r="AY128" s="387">
        <f t="shared" si="124"/>
        <v>0.92957478940554239</v>
      </c>
      <c r="AZ128" s="373"/>
      <c r="BA128" s="384">
        <f t="shared" si="125"/>
        <v>0.75168940147776642</v>
      </c>
      <c r="BB128" s="385">
        <f t="shared" si="125"/>
        <v>0.7146694334125</v>
      </c>
      <c r="BC128" s="385">
        <f t="shared" si="125"/>
        <v>0.7090325050080768</v>
      </c>
      <c r="BD128" s="387">
        <f t="shared" si="125"/>
        <v>0.91923987587633527</v>
      </c>
      <c r="BE128" s="373"/>
      <c r="BF128" s="384">
        <f t="shared" si="126"/>
        <v>0.78087316462479994</v>
      </c>
      <c r="BG128" s="385">
        <f t="shared" si="126"/>
        <v>0.74767198529290246</v>
      </c>
      <c r="BH128" s="385">
        <f t="shared" si="126"/>
        <v>0.74259591230002564</v>
      </c>
      <c r="BI128" s="387">
        <f t="shared" si="126"/>
        <v>0.92942891731115918</v>
      </c>
      <c r="BK128" s="423">
        <f t="shared" si="90"/>
        <v>35.355339059327363</v>
      </c>
      <c r="BL128" s="419">
        <f t="shared" si="80"/>
        <v>28284.271247461904</v>
      </c>
      <c r="BM128" s="419">
        <f t="shared" si="81"/>
        <v>333333.33333333326</v>
      </c>
      <c r="BN128" s="423">
        <f t="shared" si="127"/>
        <v>0.63797111663143102</v>
      </c>
      <c r="BO128" s="419">
        <f t="shared" si="127"/>
        <v>0.58723850710399772</v>
      </c>
      <c r="BP128" s="419">
        <f t="shared" si="127"/>
        <v>0.57976500793297936</v>
      </c>
      <c r="BQ128" s="424">
        <f t="shared" si="127"/>
        <v>0.87788219392191313</v>
      </c>
      <c r="BR128" s="419"/>
      <c r="BS128" s="423">
        <f t="shared" si="128"/>
        <v>0.69541513795147547</v>
      </c>
      <c r="BT128" s="419">
        <f t="shared" si="128"/>
        <v>0.65116432936248425</v>
      </c>
      <c r="BU128" s="419">
        <f t="shared" si="128"/>
        <v>0.64455262597695773</v>
      </c>
      <c r="BV128" s="424">
        <f t="shared" si="128"/>
        <v>0.90139400372656098</v>
      </c>
      <c r="BW128" s="419"/>
      <c r="BX128" s="423">
        <f t="shared" si="129"/>
        <v>0.66148970279448627</v>
      </c>
      <c r="BY128" s="419">
        <f t="shared" si="129"/>
        <v>0.61330466480417223</v>
      </c>
      <c r="BZ128" s="419">
        <f t="shared" si="129"/>
        <v>0.60602305687186575</v>
      </c>
      <c r="CA128" s="424">
        <f t="shared" si="129"/>
        <v>0.88709200730228743</v>
      </c>
      <c r="CB128" s="419"/>
      <c r="CC128" s="423">
        <f t="shared" si="130"/>
        <v>0.69991209693537448</v>
      </c>
      <c r="CD128" s="419">
        <f t="shared" si="130"/>
        <v>0.65623041706380736</v>
      </c>
      <c r="CE128" s="419">
        <f t="shared" si="130"/>
        <v>0.64959567085828074</v>
      </c>
      <c r="CF128" s="424">
        <f t="shared" si="130"/>
        <v>0.90119183530720504</v>
      </c>
      <c r="CH128" s="449">
        <f t="shared" si="91"/>
        <v>36.473074156562177</v>
      </c>
      <c r="CI128" s="445">
        <f t="shared" si="92"/>
        <v>23006.056784132765</v>
      </c>
      <c r="CJ128" s="445">
        <f t="shared" si="93"/>
        <v>279700.53837925155</v>
      </c>
      <c r="CK128" s="451">
        <f t="shared" si="94"/>
        <v>694.1874331418677</v>
      </c>
      <c r="CL128" s="446">
        <f t="shared" si="131"/>
        <v>0.63662546245111906</v>
      </c>
      <c r="CM128" s="446">
        <f t="shared" si="131"/>
        <v>0.58319411675377286</v>
      </c>
      <c r="CN128" s="446">
        <f t="shared" si="131"/>
        <v>0.57525580606267845</v>
      </c>
      <c r="CO128" s="451">
        <f t="shared" si="131"/>
        <v>0.8803829323788831</v>
      </c>
      <c r="CP128" s="446"/>
      <c r="CQ128" s="449">
        <f t="shared" si="132"/>
        <v>0.696238598905349</v>
      </c>
      <c r="CR128" s="445">
        <f t="shared" si="132"/>
        <v>0.65039654526303547</v>
      </c>
      <c r="CS128" s="445">
        <f t="shared" si="132"/>
        <v>0.64350138870871343</v>
      </c>
      <c r="CT128" s="451">
        <f t="shared" si="132"/>
        <v>0.90361551057880318</v>
      </c>
      <c r="CU128" s="446"/>
      <c r="CV128" s="449">
        <f t="shared" si="133"/>
        <v>0.66114028275255876</v>
      </c>
      <c r="CW128" s="445">
        <f t="shared" si="133"/>
        <v>0.61074389114078864</v>
      </c>
      <c r="CX128" s="445">
        <f t="shared" si="133"/>
        <v>0.60306894562696034</v>
      </c>
      <c r="CY128" s="451">
        <f t="shared" si="133"/>
        <v>0.88949550111769804</v>
      </c>
      <c r="CZ128" s="446"/>
      <c r="DA128" s="449">
        <f t="shared" si="134"/>
        <v>0.70086853690259443</v>
      </c>
      <c r="DB128" s="445">
        <f t="shared" si="134"/>
        <v>0.65567157414611876</v>
      </c>
      <c r="DC128" s="445">
        <f t="shared" si="134"/>
        <v>0.6487617441313327</v>
      </c>
      <c r="DD128" s="451">
        <f t="shared" si="134"/>
        <v>0.90341617419224363</v>
      </c>
    </row>
    <row r="129" spans="1:108">
      <c r="A129" t="str">
        <f>'Picking Information'!E132</f>
        <v>sample name</v>
      </c>
      <c r="B129">
        <f>'Picking Information'!H132</f>
        <v>100</v>
      </c>
      <c r="C129">
        <f>'Picking Information'!I132</f>
        <v>100</v>
      </c>
      <c r="D129">
        <f>'Picking Information'!J132</f>
        <v>100</v>
      </c>
      <c r="E129">
        <f>'Picking Information'!K132</f>
        <v>100</v>
      </c>
      <c r="F129">
        <f t="shared" si="83"/>
        <v>100</v>
      </c>
      <c r="J129">
        <f>'Picking Information'!O132</f>
        <v>2</v>
      </c>
      <c r="M129" s="365">
        <f t="shared" si="84"/>
        <v>523598.77559829882</v>
      </c>
      <c r="N129" s="366">
        <v>1.6074999999999999</v>
      </c>
      <c r="O129" s="367">
        <f t="shared" si="85"/>
        <v>538.38664940431852</v>
      </c>
      <c r="P129" s="367">
        <f t="shared" si="86"/>
        <v>538.38664940431852</v>
      </c>
      <c r="Q129" s="367">
        <f t="shared" si="87"/>
        <v>538.38664940431852</v>
      </c>
      <c r="R129" s="367">
        <f t="shared" si="88"/>
        <v>31415.926535897896</v>
      </c>
      <c r="S129" s="367">
        <f t="shared" si="89"/>
        <v>50.000000000000057</v>
      </c>
      <c r="T129" s="352">
        <f t="shared" si="95"/>
        <v>0.72117764042050025</v>
      </c>
      <c r="U129" s="348">
        <f t="shared" si="95"/>
        <v>0.67818011600000039</v>
      </c>
      <c r="V129" s="348">
        <f t="shared" si="95"/>
        <v>0.67175757031250027</v>
      </c>
      <c r="W129" s="348">
        <f t="shared" si="95"/>
        <v>0.91115426392850019</v>
      </c>
      <c r="X129" s="372"/>
      <c r="Y129" s="348">
        <f t="shared" si="96"/>
        <v>0.76863001443750023</v>
      </c>
      <c r="Z129" s="348">
        <f t="shared" si="96"/>
        <v>0.73219036756250033</v>
      </c>
      <c r="AA129" s="348">
        <f t="shared" si="96"/>
        <v>0.7266800120535003</v>
      </c>
      <c r="AB129" s="350">
        <f t="shared" si="96"/>
        <v>0.92865392508800004</v>
      </c>
      <c r="AC129" s="372"/>
      <c r="AD129" s="348">
        <f t="shared" si="97"/>
        <v>0.74076135446800029</v>
      </c>
      <c r="AE129" s="348">
        <f t="shared" si="97"/>
        <v>0.70040188281250038</v>
      </c>
      <c r="AF129" s="348">
        <f t="shared" si="97"/>
        <v>0.6942220292160004</v>
      </c>
      <c r="AG129" s="350">
        <f t="shared" si="97"/>
        <v>0.9180318336615001</v>
      </c>
      <c r="AH129" s="372"/>
      <c r="AI129" s="348">
        <f t="shared" si="98"/>
        <v>0.77229078850000021</v>
      </c>
      <c r="AJ129" s="348">
        <f t="shared" si="98"/>
        <v>0.7364009082880002</v>
      </c>
      <c r="AK129" s="348">
        <f t="shared" si="98"/>
        <v>0.73088457057200018</v>
      </c>
      <c r="AL129" s="350">
        <f t="shared" si="98"/>
        <v>0.92850426566650013</v>
      </c>
      <c r="AN129" s="393">
        <f t="shared" si="77"/>
        <v>50</v>
      </c>
      <c r="AO129" s="509">
        <f t="shared" si="78"/>
        <v>785398.16339744825</v>
      </c>
      <c r="AP129" s="373">
        <f t="shared" si="79"/>
        <v>50</v>
      </c>
      <c r="AQ129" s="384">
        <f t="shared" si="123"/>
        <v>0.73368056165893836</v>
      </c>
      <c r="AR129" s="385">
        <f t="shared" si="123"/>
        <v>0.69443727799680011</v>
      </c>
      <c r="AS129" s="385">
        <f t="shared" si="123"/>
        <v>0.68860870571249999</v>
      </c>
      <c r="AT129" s="387">
        <f t="shared" si="123"/>
        <v>0.91256792216569682</v>
      </c>
      <c r="AU129" s="373"/>
      <c r="AV129" s="384">
        <f t="shared" si="124"/>
        <v>0.77747232563430002</v>
      </c>
      <c r="AW129" s="385">
        <f t="shared" si="124"/>
        <v>0.7437968600792999</v>
      </c>
      <c r="AX129" s="385">
        <f t="shared" si="124"/>
        <v>0.7387316053066969</v>
      </c>
      <c r="AY129" s="387">
        <f t="shared" si="124"/>
        <v>0.92957478940554239</v>
      </c>
      <c r="AZ129" s="373"/>
      <c r="BA129" s="384">
        <f t="shared" si="125"/>
        <v>0.75168940147776642</v>
      </c>
      <c r="BB129" s="385">
        <f t="shared" si="125"/>
        <v>0.7146694334125</v>
      </c>
      <c r="BC129" s="385">
        <f t="shared" si="125"/>
        <v>0.7090325050080768</v>
      </c>
      <c r="BD129" s="387">
        <f t="shared" si="125"/>
        <v>0.91923987587633527</v>
      </c>
      <c r="BE129" s="373"/>
      <c r="BF129" s="384">
        <f t="shared" si="126"/>
        <v>0.78087316462479994</v>
      </c>
      <c r="BG129" s="385">
        <f t="shared" si="126"/>
        <v>0.74767198529290246</v>
      </c>
      <c r="BH129" s="385">
        <f t="shared" si="126"/>
        <v>0.74259591230002564</v>
      </c>
      <c r="BI129" s="387">
        <f t="shared" si="126"/>
        <v>0.92942891731115918</v>
      </c>
      <c r="BK129" s="423">
        <f t="shared" si="90"/>
        <v>35.355339059327363</v>
      </c>
      <c r="BL129" s="419">
        <f t="shared" si="80"/>
        <v>28284.271247461904</v>
      </c>
      <c r="BM129" s="419">
        <f t="shared" si="81"/>
        <v>333333.33333333326</v>
      </c>
      <c r="BN129" s="423">
        <f t="shared" si="127"/>
        <v>0.63797111663143102</v>
      </c>
      <c r="BO129" s="419">
        <f t="shared" si="127"/>
        <v>0.58723850710399772</v>
      </c>
      <c r="BP129" s="419">
        <f t="shared" si="127"/>
        <v>0.57976500793297936</v>
      </c>
      <c r="BQ129" s="424">
        <f t="shared" si="127"/>
        <v>0.87788219392191313</v>
      </c>
      <c r="BR129" s="419"/>
      <c r="BS129" s="423">
        <f t="shared" si="128"/>
        <v>0.69541513795147547</v>
      </c>
      <c r="BT129" s="419">
        <f t="shared" si="128"/>
        <v>0.65116432936248425</v>
      </c>
      <c r="BU129" s="419">
        <f t="shared" si="128"/>
        <v>0.64455262597695773</v>
      </c>
      <c r="BV129" s="424">
        <f t="shared" si="128"/>
        <v>0.90139400372656098</v>
      </c>
      <c r="BW129" s="419"/>
      <c r="BX129" s="423">
        <f t="shared" si="129"/>
        <v>0.66148970279448627</v>
      </c>
      <c r="BY129" s="419">
        <f t="shared" si="129"/>
        <v>0.61330466480417223</v>
      </c>
      <c r="BZ129" s="419">
        <f t="shared" si="129"/>
        <v>0.60602305687186575</v>
      </c>
      <c r="CA129" s="424">
        <f t="shared" si="129"/>
        <v>0.88709200730228743</v>
      </c>
      <c r="CB129" s="419"/>
      <c r="CC129" s="423">
        <f t="shared" si="130"/>
        <v>0.69991209693537448</v>
      </c>
      <c r="CD129" s="419">
        <f t="shared" si="130"/>
        <v>0.65623041706380736</v>
      </c>
      <c r="CE129" s="419">
        <f t="shared" si="130"/>
        <v>0.64959567085828074</v>
      </c>
      <c r="CF129" s="424">
        <f t="shared" si="130"/>
        <v>0.90119183530720504</v>
      </c>
      <c r="CH129" s="449">
        <f t="shared" si="91"/>
        <v>36.473074156562177</v>
      </c>
      <c r="CI129" s="445">
        <f t="shared" si="92"/>
        <v>23006.056784132765</v>
      </c>
      <c r="CJ129" s="445">
        <f t="shared" si="93"/>
        <v>279700.53837925155</v>
      </c>
      <c r="CK129" s="451">
        <f t="shared" si="94"/>
        <v>694.1874331418677</v>
      </c>
      <c r="CL129" s="446">
        <f t="shared" si="131"/>
        <v>0.63662546245111906</v>
      </c>
      <c r="CM129" s="446">
        <f t="shared" si="131"/>
        <v>0.58319411675377286</v>
      </c>
      <c r="CN129" s="446">
        <f t="shared" si="131"/>
        <v>0.57525580606267845</v>
      </c>
      <c r="CO129" s="451">
        <f t="shared" si="131"/>
        <v>0.8803829323788831</v>
      </c>
      <c r="CP129" s="446"/>
      <c r="CQ129" s="449">
        <f t="shared" si="132"/>
        <v>0.696238598905349</v>
      </c>
      <c r="CR129" s="445">
        <f t="shared" si="132"/>
        <v>0.65039654526303547</v>
      </c>
      <c r="CS129" s="445">
        <f t="shared" si="132"/>
        <v>0.64350138870871343</v>
      </c>
      <c r="CT129" s="451">
        <f t="shared" si="132"/>
        <v>0.90361551057880318</v>
      </c>
      <c r="CU129" s="446"/>
      <c r="CV129" s="449">
        <f t="shared" si="133"/>
        <v>0.66114028275255876</v>
      </c>
      <c r="CW129" s="445">
        <f t="shared" si="133"/>
        <v>0.61074389114078864</v>
      </c>
      <c r="CX129" s="445">
        <f t="shared" si="133"/>
        <v>0.60306894562696034</v>
      </c>
      <c r="CY129" s="451">
        <f t="shared" si="133"/>
        <v>0.88949550111769804</v>
      </c>
      <c r="CZ129" s="446"/>
      <c r="DA129" s="449">
        <f t="shared" si="134"/>
        <v>0.70086853690259443</v>
      </c>
      <c r="DB129" s="445">
        <f t="shared" si="134"/>
        <v>0.65567157414611876</v>
      </c>
      <c r="DC129" s="445">
        <f t="shared" si="134"/>
        <v>0.6487617441313327</v>
      </c>
      <c r="DD129" s="451">
        <f t="shared" si="134"/>
        <v>0.90341617419224363</v>
      </c>
    </row>
    <row r="130" spans="1:108">
      <c r="A130" t="str">
        <f>'Picking Information'!E133</f>
        <v>sample name</v>
      </c>
      <c r="B130">
        <f>'Picking Information'!H133</f>
        <v>100</v>
      </c>
      <c r="C130">
        <f>'Picking Information'!I133</f>
        <v>100</v>
      </c>
      <c r="D130">
        <f>'Picking Information'!J133</f>
        <v>100</v>
      </c>
      <c r="E130">
        <f>'Picking Information'!K133</f>
        <v>100</v>
      </c>
      <c r="F130">
        <f t="shared" si="83"/>
        <v>100</v>
      </c>
      <c r="J130">
        <f>'Picking Information'!O133</f>
        <v>2</v>
      </c>
      <c r="M130" s="365">
        <f t="shared" si="84"/>
        <v>523598.77559829882</v>
      </c>
      <c r="N130" s="366">
        <v>1.6074999999999999</v>
      </c>
      <c r="O130" s="367">
        <f t="shared" si="85"/>
        <v>538.38664940431852</v>
      </c>
      <c r="P130" s="367">
        <f t="shared" si="86"/>
        <v>538.38664940431852</v>
      </c>
      <c r="Q130" s="367">
        <f t="shared" si="87"/>
        <v>538.38664940431852</v>
      </c>
      <c r="R130" s="367">
        <f t="shared" si="88"/>
        <v>31415.926535897896</v>
      </c>
      <c r="S130" s="367">
        <f t="shared" si="89"/>
        <v>50.000000000000057</v>
      </c>
      <c r="T130" s="352">
        <f t="shared" si="95"/>
        <v>0.72117764042050025</v>
      </c>
      <c r="U130" s="348">
        <f t="shared" si="95"/>
        <v>0.67818011600000039</v>
      </c>
      <c r="V130" s="348">
        <f t="shared" si="95"/>
        <v>0.67175757031250027</v>
      </c>
      <c r="W130" s="348">
        <f t="shared" si="95"/>
        <v>0.91115426392850019</v>
      </c>
      <c r="X130" s="372"/>
      <c r="Y130" s="348">
        <f t="shared" si="96"/>
        <v>0.76863001443750023</v>
      </c>
      <c r="Z130" s="348">
        <f t="shared" si="96"/>
        <v>0.73219036756250033</v>
      </c>
      <c r="AA130" s="348">
        <f t="shared" si="96"/>
        <v>0.7266800120535003</v>
      </c>
      <c r="AB130" s="350">
        <f t="shared" si="96"/>
        <v>0.92865392508800004</v>
      </c>
      <c r="AC130" s="372"/>
      <c r="AD130" s="348">
        <f t="shared" si="97"/>
        <v>0.74076135446800029</v>
      </c>
      <c r="AE130" s="348">
        <f t="shared" si="97"/>
        <v>0.70040188281250038</v>
      </c>
      <c r="AF130" s="348">
        <f t="shared" si="97"/>
        <v>0.6942220292160004</v>
      </c>
      <c r="AG130" s="350">
        <f t="shared" si="97"/>
        <v>0.9180318336615001</v>
      </c>
      <c r="AH130" s="372"/>
      <c r="AI130" s="348">
        <f t="shared" si="98"/>
        <v>0.77229078850000021</v>
      </c>
      <c r="AJ130" s="348">
        <f t="shared" si="98"/>
        <v>0.7364009082880002</v>
      </c>
      <c r="AK130" s="348">
        <f t="shared" si="98"/>
        <v>0.73088457057200018</v>
      </c>
      <c r="AL130" s="350">
        <f t="shared" si="98"/>
        <v>0.92850426566650013</v>
      </c>
      <c r="AN130" s="393">
        <f t="shared" si="77"/>
        <v>50</v>
      </c>
      <c r="AO130" s="509">
        <f t="shared" si="78"/>
        <v>785398.16339744825</v>
      </c>
      <c r="AP130" s="373">
        <f t="shared" si="79"/>
        <v>50</v>
      </c>
      <c r="AQ130" s="384">
        <f t="shared" si="123"/>
        <v>0.73368056165893836</v>
      </c>
      <c r="AR130" s="385">
        <f t="shared" si="123"/>
        <v>0.69443727799680011</v>
      </c>
      <c r="AS130" s="385">
        <f t="shared" si="123"/>
        <v>0.68860870571249999</v>
      </c>
      <c r="AT130" s="387">
        <f t="shared" si="123"/>
        <v>0.91256792216569682</v>
      </c>
      <c r="AU130" s="373"/>
      <c r="AV130" s="384">
        <f t="shared" si="124"/>
        <v>0.77747232563430002</v>
      </c>
      <c r="AW130" s="385">
        <f t="shared" si="124"/>
        <v>0.7437968600792999</v>
      </c>
      <c r="AX130" s="385">
        <f t="shared" si="124"/>
        <v>0.7387316053066969</v>
      </c>
      <c r="AY130" s="387">
        <f t="shared" si="124"/>
        <v>0.92957478940554239</v>
      </c>
      <c r="AZ130" s="373"/>
      <c r="BA130" s="384">
        <f t="shared" si="125"/>
        <v>0.75168940147776642</v>
      </c>
      <c r="BB130" s="385">
        <f t="shared" si="125"/>
        <v>0.7146694334125</v>
      </c>
      <c r="BC130" s="385">
        <f t="shared" si="125"/>
        <v>0.7090325050080768</v>
      </c>
      <c r="BD130" s="387">
        <f t="shared" si="125"/>
        <v>0.91923987587633527</v>
      </c>
      <c r="BE130" s="373"/>
      <c r="BF130" s="384">
        <f t="shared" si="126"/>
        <v>0.78087316462479994</v>
      </c>
      <c r="BG130" s="385">
        <f t="shared" si="126"/>
        <v>0.74767198529290246</v>
      </c>
      <c r="BH130" s="385">
        <f t="shared" si="126"/>
        <v>0.74259591230002564</v>
      </c>
      <c r="BI130" s="387">
        <f t="shared" si="126"/>
        <v>0.92942891731115918</v>
      </c>
      <c r="BK130" s="423">
        <f t="shared" si="90"/>
        <v>35.355339059327363</v>
      </c>
      <c r="BL130" s="419">
        <f t="shared" si="80"/>
        <v>28284.271247461904</v>
      </c>
      <c r="BM130" s="419">
        <f t="shared" si="81"/>
        <v>333333.33333333326</v>
      </c>
      <c r="BN130" s="423">
        <f t="shared" si="127"/>
        <v>0.63797111663143102</v>
      </c>
      <c r="BO130" s="419">
        <f t="shared" si="127"/>
        <v>0.58723850710399772</v>
      </c>
      <c r="BP130" s="419">
        <f t="shared" si="127"/>
        <v>0.57976500793297936</v>
      </c>
      <c r="BQ130" s="424">
        <f t="shared" si="127"/>
        <v>0.87788219392191313</v>
      </c>
      <c r="BR130" s="419"/>
      <c r="BS130" s="423">
        <f t="shared" si="128"/>
        <v>0.69541513795147547</v>
      </c>
      <c r="BT130" s="419">
        <f t="shared" si="128"/>
        <v>0.65116432936248425</v>
      </c>
      <c r="BU130" s="419">
        <f t="shared" si="128"/>
        <v>0.64455262597695773</v>
      </c>
      <c r="BV130" s="424">
        <f t="shared" si="128"/>
        <v>0.90139400372656098</v>
      </c>
      <c r="BW130" s="419"/>
      <c r="BX130" s="423">
        <f t="shared" si="129"/>
        <v>0.66148970279448627</v>
      </c>
      <c r="BY130" s="419">
        <f t="shared" si="129"/>
        <v>0.61330466480417223</v>
      </c>
      <c r="BZ130" s="419">
        <f t="shared" si="129"/>
        <v>0.60602305687186575</v>
      </c>
      <c r="CA130" s="424">
        <f t="shared" si="129"/>
        <v>0.88709200730228743</v>
      </c>
      <c r="CB130" s="419"/>
      <c r="CC130" s="423">
        <f t="shared" si="130"/>
        <v>0.69991209693537448</v>
      </c>
      <c r="CD130" s="419">
        <f t="shared" si="130"/>
        <v>0.65623041706380736</v>
      </c>
      <c r="CE130" s="419">
        <f t="shared" si="130"/>
        <v>0.64959567085828074</v>
      </c>
      <c r="CF130" s="424">
        <f t="shared" si="130"/>
        <v>0.90119183530720504</v>
      </c>
      <c r="CH130" s="449">
        <f t="shared" si="91"/>
        <v>36.473074156562177</v>
      </c>
      <c r="CI130" s="445">
        <f t="shared" si="92"/>
        <v>23006.056784132765</v>
      </c>
      <c r="CJ130" s="445">
        <f t="shared" si="93"/>
        <v>279700.53837925155</v>
      </c>
      <c r="CK130" s="451">
        <f t="shared" si="94"/>
        <v>694.1874331418677</v>
      </c>
      <c r="CL130" s="446">
        <f t="shared" si="131"/>
        <v>0.63662546245111906</v>
      </c>
      <c r="CM130" s="446">
        <f t="shared" si="131"/>
        <v>0.58319411675377286</v>
      </c>
      <c r="CN130" s="446">
        <f t="shared" si="131"/>
        <v>0.57525580606267845</v>
      </c>
      <c r="CO130" s="451">
        <f t="shared" si="131"/>
        <v>0.8803829323788831</v>
      </c>
      <c r="CP130" s="446"/>
      <c r="CQ130" s="449">
        <f t="shared" si="132"/>
        <v>0.696238598905349</v>
      </c>
      <c r="CR130" s="445">
        <f t="shared" si="132"/>
        <v>0.65039654526303547</v>
      </c>
      <c r="CS130" s="445">
        <f t="shared" si="132"/>
        <v>0.64350138870871343</v>
      </c>
      <c r="CT130" s="451">
        <f t="shared" si="132"/>
        <v>0.90361551057880318</v>
      </c>
      <c r="CU130" s="446"/>
      <c r="CV130" s="449">
        <f t="shared" si="133"/>
        <v>0.66114028275255876</v>
      </c>
      <c r="CW130" s="445">
        <f t="shared" si="133"/>
        <v>0.61074389114078864</v>
      </c>
      <c r="CX130" s="445">
        <f t="shared" si="133"/>
        <v>0.60306894562696034</v>
      </c>
      <c r="CY130" s="451">
        <f t="shared" si="133"/>
        <v>0.88949550111769804</v>
      </c>
      <c r="CZ130" s="446"/>
      <c r="DA130" s="449">
        <f t="shared" si="134"/>
        <v>0.70086853690259443</v>
      </c>
      <c r="DB130" s="445">
        <f t="shared" si="134"/>
        <v>0.65567157414611876</v>
      </c>
      <c r="DC130" s="445">
        <f t="shared" si="134"/>
        <v>0.6487617441313327</v>
      </c>
      <c r="DD130" s="451">
        <f t="shared" si="134"/>
        <v>0.90341617419224363</v>
      </c>
    </row>
    <row r="131" spans="1:108">
      <c r="A131" t="str">
        <f>'Picking Information'!E134</f>
        <v>sample name</v>
      </c>
      <c r="B131">
        <f>'Picking Information'!H134</f>
        <v>100</v>
      </c>
      <c r="C131">
        <f>'Picking Information'!I134</f>
        <v>100</v>
      </c>
      <c r="D131">
        <f>'Picking Information'!J134</f>
        <v>100</v>
      </c>
      <c r="E131">
        <f>'Picking Information'!K134</f>
        <v>100</v>
      </c>
      <c r="F131">
        <f t="shared" si="83"/>
        <v>100</v>
      </c>
      <c r="J131">
        <f>'Picking Information'!O134</f>
        <v>2</v>
      </c>
      <c r="M131" s="365">
        <f t="shared" si="84"/>
        <v>523598.77559829882</v>
      </c>
      <c r="N131" s="366">
        <v>1.6074999999999999</v>
      </c>
      <c r="O131" s="367">
        <f t="shared" si="85"/>
        <v>538.38664940431852</v>
      </c>
      <c r="P131" s="367">
        <f t="shared" si="86"/>
        <v>538.38664940431852</v>
      </c>
      <c r="Q131" s="367">
        <f t="shared" si="87"/>
        <v>538.38664940431852</v>
      </c>
      <c r="R131" s="367">
        <f t="shared" si="88"/>
        <v>31415.926535897896</v>
      </c>
      <c r="S131" s="367">
        <f t="shared" si="89"/>
        <v>50.000000000000057</v>
      </c>
      <c r="T131" s="352">
        <f t="shared" si="95"/>
        <v>0.72117764042050025</v>
      </c>
      <c r="U131" s="348">
        <f t="shared" si="95"/>
        <v>0.67818011600000039</v>
      </c>
      <c r="V131" s="348">
        <f t="shared" si="95"/>
        <v>0.67175757031250027</v>
      </c>
      <c r="W131" s="348">
        <f t="shared" si="95"/>
        <v>0.91115426392850019</v>
      </c>
      <c r="X131" s="372"/>
      <c r="Y131" s="348">
        <f t="shared" si="96"/>
        <v>0.76863001443750023</v>
      </c>
      <c r="Z131" s="348">
        <f t="shared" si="96"/>
        <v>0.73219036756250033</v>
      </c>
      <c r="AA131" s="348">
        <f t="shared" si="96"/>
        <v>0.7266800120535003</v>
      </c>
      <c r="AB131" s="350">
        <f t="shared" si="96"/>
        <v>0.92865392508800004</v>
      </c>
      <c r="AC131" s="372"/>
      <c r="AD131" s="348">
        <f t="shared" si="97"/>
        <v>0.74076135446800029</v>
      </c>
      <c r="AE131" s="348">
        <f t="shared" si="97"/>
        <v>0.70040188281250038</v>
      </c>
      <c r="AF131" s="348">
        <f t="shared" si="97"/>
        <v>0.6942220292160004</v>
      </c>
      <c r="AG131" s="350">
        <f t="shared" si="97"/>
        <v>0.9180318336615001</v>
      </c>
      <c r="AH131" s="372"/>
      <c r="AI131" s="348">
        <f t="shared" si="98"/>
        <v>0.77229078850000021</v>
      </c>
      <c r="AJ131" s="348">
        <f t="shared" si="98"/>
        <v>0.7364009082880002</v>
      </c>
      <c r="AK131" s="348">
        <f t="shared" si="98"/>
        <v>0.73088457057200018</v>
      </c>
      <c r="AL131" s="350">
        <f t="shared" si="98"/>
        <v>0.92850426566650013</v>
      </c>
      <c r="AN131" s="393">
        <f t="shared" si="77"/>
        <v>50</v>
      </c>
      <c r="AO131" s="509">
        <f t="shared" si="78"/>
        <v>785398.16339744825</v>
      </c>
      <c r="AP131" s="373">
        <f t="shared" si="79"/>
        <v>50</v>
      </c>
      <c r="AQ131" s="384">
        <f t="shared" si="123"/>
        <v>0.73368056165893836</v>
      </c>
      <c r="AR131" s="385">
        <f t="shared" si="123"/>
        <v>0.69443727799680011</v>
      </c>
      <c r="AS131" s="385">
        <f t="shared" si="123"/>
        <v>0.68860870571249999</v>
      </c>
      <c r="AT131" s="387">
        <f t="shared" si="123"/>
        <v>0.91256792216569682</v>
      </c>
      <c r="AU131" s="373"/>
      <c r="AV131" s="384">
        <f t="shared" si="124"/>
        <v>0.77747232563430002</v>
      </c>
      <c r="AW131" s="385">
        <f t="shared" si="124"/>
        <v>0.7437968600792999</v>
      </c>
      <c r="AX131" s="385">
        <f t="shared" si="124"/>
        <v>0.7387316053066969</v>
      </c>
      <c r="AY131" s="387">
        <f t="shared" si="124"/>
        <v>0.92957478940554239</v>
      </c>
      <c r="AZ131" s="373"/>
      <c r="BA131" s="384">
        <f t="shared" si="125"/>
        <v>0.75168940147776642</v>
      </c>
      <c r="BB131" s="385">
        <f t="shared" si="125"/>
        <v>0.7146694334125</v>
      </c>
      <c r="BC131" s="385">
        <f t="shared" si="125"/>
        <v>0.7090325050080768</v>
      </c>
      <c r="BD131" s="387">
        <f t="shared" si="125"/>
        <v>0.91923987587633527</v>
      </c>
      <c r="BE131" s="373"/>
      <c r="BF131" s="384">
        <f t="shared" si="126"/>
        <v>0.78087316462479994</v>
      </c>
      <c r="BG131" s="385">
        <f t="shared" si="126"/>
        <v>0.74767198529290246</v>
      </c>
      <c r="BH131" s="385">
        <f t="shared" si="126"/>
        <v>0.74259591230002564</v>
      </c>
      <c r="BI131" s="387">
        <f t="shared" si="126"/>
        <v>0.92942891731115918</v>
      </c>
      <c r="BK131" s="423">
        <f t="shared" si="90"/>
        <v>35.355339059327363</v>
      </c>
      <c r="BL131" s="419">
        <f t="shared" si="80"/>
        <v>28284.271247461904</v>
      </c>
      <c r="BM131" s="419">
        <f t="shared" si="81"/>
        <v>333333.33333333326</v>
      </c>
      <c r="BN131" s="423">
        <f t="shared" si="127"/>
        <v>0.63797111663143102</v>
      </c>
      <c r="BO131" s="419">
        <f t="shared" si="127"/>
        <v>0.58723850710399772</v>
      </c>
      <c r="BP131" s="419">
        <f t="shared" si="127"/>
        <v>0.57976500793297936</v>
      </c>
      <c r="BQ131" s="424">
        <f t="shared" si="127"/>
        <v>0.87788219392191313</v>
      </c>
      <c r="BR131" s="419"/>
      <c r="BS131" s="423">
        <f t="shared" si="128"/>
        <v>0.69541513795147547</v>
      </c>
      <c r="BT131" s="419">
        <f t="shared" si="128"/>
        <v>0.65116432936248425</v>
      </c>
      <c r="BU131" s="419">
        <f t="shared" si="128"/>
        <v>0.64455262597695773</v>
      </c>
      <c r="BV131" s="424">
        <f t="shared" si="128"/>
        <v>0.90139400372656098</v>
      </c>
      <c r="BW131" s="419"/>
      <c r="BX131" s="423">
        <f t="shared" si="129"/>
        <v>0.66148970279448627</v>
      </c>
      <c r="BY131" s="419">
        <f t="shared" si="129"/>
        <v>0.61330466480417223</v>
      </c>
      <c r="BZ131" s="419">
        <f t="shared" si="129"/>
        <v>0.60602305687186575</v>
      </c>
      <c r="CA131" s="424">
        <f t="shared" si="129"/>
        <v>0.88709200730228743</v>
      </c>
      <c r="CB131" s="419"/>
      <c r="CC131" s="423">
        <f t="shared" si="130"/>
        <v>0.69991209693537448</v>
      </c>
      <c r="CD131" s="419">
        <f t="shared" si="130"/>
        <v>0.65623041706380736</v>
      </c>
      <c r="CE131" s="419">
        <f t="shared" si="130"/>
        <v>0.64959567085828074</v>
      </c>
      <c r="CF131" s="424">
        <f t="shared" si="130"/>
        <v>0.90119183530720504</v>
      </c>
      <c r="CH131" s="449">
        <f t="shared" si="91"/>
        <v>36.473074156562177</v>
      </c>
      <c r="CI131" s="445">
        <f t="shared" si="92"/>
        <v>23006.056784132765</v>
      </c>
      <c r="CJ131" s="445">
        <f t="shared" si="93"/>
        <v>279700.53837925155</v>
      </c>
      <c r="CK131" s="451">
        <f t="shared" si="94"/>
        <v>694.1874331418677</v>
      </c>
      <c r="CL131" s="446">
        <f t="shared" si="131"/>
        <v>0.63662546245111906</v>
      </c>
      <c r="CM131" s="446">
        <f t="shared" si="131"/>
        <v>0.58319411675377286</v>
      </c>
      <c r="CN131" s="446">
        <f t="shared" si="131"/>
        <v>0.57525580606267845</v>
      </c>
      <c r="CO131" s="451">
        <f t="shared" si="131"/>
        <v>0.8803829323788831</v>
      </c>
      <c r="CP131" s="446"/>
      <c r="CQ131" s="449">
        <f t="shared" si="132"/>
        <v>0.696238598905349</v>
      </c>
      <c r="CR131" s="445">
        <f t="shared" si="132"/>
        <v>0.65039654526303547</v>
      </c>
      <c r="CS131" s="445">
        <f t="shared" si="132"/>
        <v>0.64350138870871343</v>
      </c>
      <c r="CT131" s="451">
        <f t="shared" si="132"/>
        <v>0.90361551057880318</v>
      </c>
      <c r="CU131" s="446"/>
      <c r="CV131" s="449">
        <f t="shared" si="133"/>
        <v>0.66114028275255876</v>
      </c>
      <c r="CW131" s="445">
        <f t="shared" si="133"/>
        <v>0.61074389114078864</v>
      </c>
      <c r="CX131" s="445">
        <f t="shared" si="133"/>
        <v>0.60306894562696034</v>
      </c>
      <c r="CY131" s="451">
        <f t="shared" si="133"/>
        <v>0.88949550111769804</v>
      </c>
      <c r="CZ131" s="446"/>
      <c r="DA131" s="449">
        <f t="shared" si="134"/>
        <v>0.70086853690259443</v>
      </c>
      <c r="DB131" s="445">
        <f t="shared" si="134"/>
        <v>0.65567157414611876</v>
      </c>
      <c r="DC131" s="445">
        <f t="shared" si="134"/>
        <v>0.6487617441313327</v>
      </c>
      <c r="DD131" s="451">
        <f t="shared" si="134"/>
        <v>0.90341617419224363</v>
      </c>
    </row>
    <row r="132" spans="1:108">
      <c r="A132" t="str">
        <f>'Picking Information'!E135</f>
        <v>sample name</v>
      </c>
      <c r="B132">
        <f>'Picking Information'!H135</f>
        <v>100</v>
      </c>
      <c r="C132">
        <f>'Picking Information'!I135</f>
        <v>100</v>
      </c>
      <c r="D132">
        <f>'Picking Information'!J135</f>
        <v>100</v>
      </c>
      <c r="E132">
        <f>'Picking Information'!K135</f>
        <v>100</v>
      </c>
      <c r="F132">
        <f t="shared" si="83"/>
        <v>100</v>
      </c>
      <c r="J132">
        <f>'Picking Information'!O135</f>
        <v>2</v>
      </c>
      <c r="M132" s="365">
        <f t="shared" si="84"/>
        <v>523598.77559829882</v>
      </c>
      <c r="N132" s="366">
        <v>1.6074999999999999</v>
      </c>
      <c r="O132" s="367">
        <f t="shared" si="85"/>
        <v>538.38664940431852</v>
      </c>
      <c r="P132" s="367">
        <f t="shared" si="86"/>
        <v>538.38664940431852</v>
      </c>
      <c r="Q132" s="367">
        <f t="shared" si="87"/>
        <v>538.38664940431852</v>
      </c>
      <c r="R132" s="367">
        <f t="shared" si="88"/>
        <v>31415.926535897896</v>
      </c>
      <c r="S132" s="367">
        <f t="shared" si="89"/>
        <v>50.000000000000057</v>
      </c>
      <c r="T132" s="352">
        <f t="shared" si="95"/>
        <v>0.72117764042050025</v>
      </c>
      <c r="U132" s="348">
        <f t="shared" si="95"/>
        <v>0.67818011600000039</v>
      </c>
      <c r="V132" s="348">
        <f t="shared" si="95"/>
        <v>0.67175757031250027</v>
      </c>
      <c r="W132" s="348">
        <f t="shared" si="95"/>
        <v>0.91115426392850019</v>
      </c>
      <c r="X132" s="372"/>
      <c r="Y132" s="348">
        <f t="shared" si="96"/>
        <v>0.76863001443750023</v>
      </c>
      <c r="Z132" s="348">
        <f t="shared" si="96"/>
        <v>0.73219036756250033</v>
      </c>
      <c r="AA132" s="348">
        <f t="shared" si="96"/>
        <v>0.7266800120535003</v>
      </c>
      <c r="AB132" s="350">
        <f t="shared" si="96"/>
        <v>0.92865392508800004</v>
      </c>
      <c r="AC132" s="372"/>
      <c r="AD132" s="348">
        <f t="shared" si="97"/>
        <v>0.74076135446800029</v>
      </c>
      <c r="AE132" s="348">
        <f t="shared" si="97"/>
        <v>0.70040188281250038</v>
      </c>
      <c r="AF132" s="348">
        <f t="shared" si="97"/>
        <v>0.6942220292160004</v>
      </c>
      <c r="AG132" s="350">
        <f t="shared" si="97"/>
        <v>0.9180318336615001</v>
      </c>
      <c r="AH132" s="372"/>
      <c r="AI132" s="348">
        <f t="shared" si="98"/>
        <v>0.77229078850000021</v>
      </c>
      <c r="AJ132" s="348">
        <f t="shared" si="98"/>
        <v>0.7364009082880002</v>
      </c>
      <c r="AK132" s="348">
        <f t="shared" si="98"/>
        <v>0.73088457057200018</v>
      </c>
      <c r="AL132" s="350">
        <f t="shared" si="98"/>
        <v>0.92850426566650013</v>
      </c>
      <c r="AN132" s="393">
        <f t="shared" si="77"/>
        <v>50</v>
      </c>
      <c r="AO132" s="509">
        <f t="shared" si="78"/>
        <v>785398.16339744825</v>
      </c>
      <c r="AP132" s="373">
        <f t="shared" si="79"/>
        <v>50</v>
      </c>
      <c r="AQ132" s="384">
        <f t="shared" si="123"/>
        <v>0.73368056165893836</v>
      </c>
      <c r="AR132" s="385">
        <f t="shared" si="123"/>
        <v>0.69443727799680011</v>
      </c>
      <c r="AS132" s="385">
        <f t="shared" si="123"/>
        <v>0.68860870571249999</v>
      </c>
      <c r="AT132" s="387">
        <f t="shared" si="123"/>
        <v>0.91256792216569682</v>
      </c>
      <c r="AU132" s="373"/>
      <c r="AV132" s="384">
        <f t="shared" si="124"/>
        <v>0.77747232563430002</v>
      </c>
      <c r="AW132" s="385">
        <f t="shared" si="124"/>
        <v>0.7437968600792999</v>
      </c>
      <c r="AX132" s="385">
        <f t="shared" si="124"/>
        <v>0.7387316053066969</v>
      </c>
      <c r="AY132" s="387">
        <f t="shared" si="124"/>
        <v>0.92957478940554239</v>
      </c>
      <c r="AZ132" s="373"/>
      <c r="BA132" s="384">
        <f t="shared" si="125"/>
        <v>0.75168940147776642</v>
      </c>
      <c r="BB132" s="385">
        <f t="shared" si="125"/>
        <v>0.7146694334125</v>
      </c>
      <c r="BC132" s="385">
        <f t="shared" si="125"/>
        <v>0.7090325050080768</v>
      </c>
      <c r="BD132" s="387">
        <f t="shared" si="125"/>
        <v>0.91923987587633527</v>
      </c>
      <c r="BE132" s="373"/>
      <c r="BF132" s="384">
        <f t="shared" si="126"/>
        <v>0.78087316462479994</v>
      </c>
      <c r="BG132" s="385">
        <f t="shared" si="126"/>
        <v>0.74767198529290246</v>
      </c>
      <c r="BH132" s="385">
        <f t="shared" si="126"/>
        <v>0.74259591230002564</v>
      </c>
      <c r="BI132" s="387">
        <f t="shared" si="126"/>
        <v>0.92942891731115918</v>
      </c>
      <c r="BK132" s="423">
        <f t="shared" si="90"/>
        <v>35.355339059327363</v>
      </c>
      <c r="BL132" s="419">
        <f t="shared" si="80"/>
        <v>28284.271247461904</v>
      </c>
      <c r="BM132" s="419">
        <f t="shared" si="81"/>
        <v>333333.33333333326</v>
      </c>
      <c r="BN132" s="423">
        <f t="shared" si="127"/>
        <v>0.63797111663143102</v>
      </c>
      <c r="BO132" s="419">
        <f t="shared" si="127"/>
        <v>0.58723850710399772</v>
      </c>
      <c r="BP132" s="419">
        <f t="shared" si="127"/>
        <v>0.57976500793297936</v>
      </c>
      <c r="BQ132" s="424">
        <f t="shared" si="127"/>
        <v>0.87788219392191313</v>
      </c>
      <c r="BR132" s="419"/>
      <c r="BS132" s="423">
        <f t="shared" si="128"/>
        <v>0.69541513795147547</v>
      </c>
      <c r="BT132" s="419">
        <f t="shared" si="128"/>
        <v>0.65116432936248425</v>
      </c>
      <c r="BU132" s="419">
        <f t="shared" si="128"/>
        <v>0.64455262597695773</v>
      </c>
      <c r="BV132" s="424">
        <f t="shared" si="128"/>
        <v>0.90139400372656098</v>
      </c>
      <c r="BW132" s="419"/>
      <c r="BX132" s="423">
        <f t="shared" si="129"/>
        <v>0.66148970279448627</v>
      </c>
      <c r="BY132" s="419">
        <f t="shared" si="129"/>
        <v>0.61330466480417223</v>
      </c>
      <c r="BZ132" s="419">
        <f t="shared" si="129"/>
        <v>0.60602305687186575</v>
      </c>
      <c r="CA132" s="424">
        <f t="shared" si="129"/>
        <v>0.88709200730228743</v>
      </c>
      <c r="CB132" s="419"/>
      <c r="CC132" s="423">
        <f t="shared" si="130"/>
        <v>0.69991209693537448</v>
      </c>
      <c r="CD132" s="419">
        <f t="shared" si="130"/>
        <v>0.65623041706380736</v>
      </c>
      <c r="CE132" s="419">
        <f t="shared" si="130"/>
        <v>0.64959567085828074</v>
      </c>
      <c r="CF132" s="424">
        <f t="shared" si="130"/>
        <v>0.90119183530720504</v>
      </c>
      <c r="CH132" s="449">
        <f t="shared" si="91"/>
        <v>36.473074156562177</v>
      </c>
      <c r="CI132" s="445">
        <f t="shared" si="92"/>
        <v>23006.056784132765</v>
      </c>
      <c r="CJ132" s="445">
        <f t="shared" si="93"/>
        <v>279700.53837925155</v>
      </c>
      <c r="CK132" s="451">
        <f t="shared" si="94"/>
        <v>694.1874331418677</v>
      </c>
      <c r="CL132" s="446">
        <f t="shared" si="131"/>
        <v>0.63662546245111906</v>
      </c>
      <c r="CM132" s="446">
        <f t="shared" si="131"/>
        <v>0.58319411675377286</v>
      </c>
      <c r="CN132" s="446">
        <f t="shared" si="131"/>
        <v>0.57525580606267845</v>
      </c>
      <c r="CO132" s="451">
        <f t="shared" si="131"/>
        <v>0.8803829323788831</v>
      </c>
      <c r="CP132" s="446"/>
      <c r="CQ132" s="449">
        <f t="shared" si="132"/>
        <v>0.696238598905349</v>
      </c>
      <c r="CR132" s="445">
        <f t="shared" si="132"/>
        <v>0.65039654526303547</v>
      </c>
      <c r="CS132" s="445">
        <f t="shared" si="132"/>
        <v>0.64350138870871343</v>
      </c>
      <c r="CT132" s="451">
        <f t="shared" si="132"/>
        <v>0.90361551057880318</v>
      </c>
      <c r="CU132" s="446"/>
      <c r="CV132" s="449">
        <f t="shared" si="133"/>
        <v>0.66114028275255876</v>
      </c>
      <c r="CW132" s="445">
        <f t="shared" si="133"/>
        <v>0.61074389114078864</v>
      </c>
      <c r="CX132" s="445">
        <f t="shared" si="133"/>
        <v>0.60306894562696034</v>
      </c>
      <c r="CY132" s="451">
        <f t="shared" si="133"/>
        <v>0.88949550111769804</v>
      </c>
      <c r="CZ132" s="446"/>
      <c r="DA132" s="449">
        <f t="shared" si="134"/>
        <v>0.70086853690259443</v>
      </c>
      <c r="DB132" s="445">
        <f t="shared" si="134"/>
        <v>0.65567157414611876</v>
      </c>
      <c r="DC132" s="445">
        <f t="shared" si="134"/>
        <v>0.6487617441313327</v>
      </c>
      <c r="DD132" s="451">
        <f t="shared" si="134"/>
        <v>0.90341617419224363</v>
      </c>
    </row>
    <row r="133" spans="1:108">
      <c r="A133" t="str">
        <f>'Picking Information'!E136</f>
        <v>sample name</v>
      </c>
      <c r="B133">
        <f>'Picking Information'!H136</f>
        <v>100</v>
      </c>
      <c r="C133">
        <f>'Picking Information'!I136</f>
        <v>100</v>
      </c>
      <c r="D133">
        <f>'Picking Information'!J136</f>
        <v>100</v>
      </c>
      <c r="E133">
        <f>'Picking Information'!K136</f>
        <v>100</v>
      </c>
      <c r="F133">
        <f t="shared" si="83"/>
        <v>100</v>
      </c>
      <c r="J133">
        <f>'Picking Information'!O136</f>
        <v>2</v>
      </c>
      <c r="M133" s="365">
        <f t="shared" si="84"/>
        <v>523598.77559829882</v>
      </c>
      <c r="N133" s="366">
        <v>1.6074999999999999</v>
      </c>
      <c r="O133" s="367">
        <f t="shared" si="85"/>
        <v>538.38664940431852</v>
      </c>
      <c r="P133" s="367">
        <f t="shared" si="86"/>
        <v>538.38664940431852</v>
      </c>
      <c r="Q133" s="367">
        <f t="shared" si="87"/>
        <v>538.38664940431852</v>
      </c>
      <c r="R133" s="367">
        <f t="shared" si="88"/>
        <v>31415.926535897896</v>
      </c>
      <c r="S133" s="367">
        <f t="shared" si="89"/>
        <v>50.000000000000057</v>
      </c>
      <c r="T133" s="352">
        <f t="shared" si="95"/>
        <v>0.72117764042050025</v>
      </c>
      <c r="U133" s="348">
        <f t="shared" si="95"/>
        <v>0.67818011600000039</v>
      </c>
      <c r="V133" s="348">
        <f t="shared" si="95"/>
        <v>0.67175757031250027</v>
      </c>
      <c r="W133" s="348">
        <f t="shared" si="95"/>
        <v>0.91115426392850019</v>
      </c>
      <c r="X133" s="372"/>
      <c r="Y133" s="348">
        <f t="shared" si="96"/>
        <v>0.76863001443750023</v>
      </c>
      <c r="Z133" s="348">
        <f t="shared" si="96"/>
        <v>0.73219036756250033</v>
      </c>
      <c r="AA133" s="348">
        <f t="shared" si="96"/>
        <v>0.7266800120535003</v>
      </c>
      <c r="AB133" s="350">
        <f t="shared" si="96"/>
        <v>0.92865392508800004</v>
      </c>
      <c r="AC133" s="372"/>
      <c r="AD133" s="348">
        <f t="shared" si="97"/>
        <v>0.74076135446800029</v>
      </c>
      <c r="AE133" s="348">
        <f t="shared" si="97"/>
        <v>0.70040188281250038</v>
      </c>
      <c r="AF133" s="348">
        <f t="shared" si="97"/>
        <v>0.6942220292160004</v>
      </c>
      <c r="AG133" s="350">
        <f t="shared" si="97"/>
        <v>0.9180318336615001</v>
      </c>
      <c r="AH133" s="372"/>
      <c r="AI133" s="348">
        <f t="shared" si="98"/>
        <v>0.77229078850000021</v>
      </c>
      <c r="AJ133" s="348">
        <f t="shared" si="98"/>
        <v>0.7364009082880002</v>
      </c>
      <c r="AK133" s="348">
        <f t="shared" si="98"/>
        <v>0.73088457057200018</v>
      </c>
      <c r="AL133" s="350">
        <f t="shared" si="98"/>
        <v>0.92850426566650013</v>
      </c>
      <c r="AN133" s="393">
        <f t="shared" ref="AN133:AN196" si="135">C133/2</f>
        <v>50</v>
      </c>
      <c r="AO133" s="509">
        <f t="shared" ref="AO133:AO196" si="136">PI()*AN133^2*B133</f>
        <v>785398.16339744825</v>
      </c>
      <c r="AP133" s="373">
        <f t="shared" ref="AP133:AP196" si="137">(3/2)*(AN133*B133)/(AN133+B133)</f>
        <v>50</v>
      </c>
      <c r="AQ133" s="384">
        <f t="shared" si="123"/>
        <v>0.73368056165893836</v>
      </c>
      <c r="AR133" s="385">
        <f t="shared" si="123"/>
        <v>0.69443727799680011</v>
      </c>
      <c r="AS133" s="385">
        <f t="shared" si="123"/>
        <v>0.68860870571249999</v>
      </c>
      <c r="AT133" s="387">
        <f t="shared" si="123"/>
        <v>0.91256792216569682</v>
      </c>
      <c r="AU133" s="373"/>
      <c r="AV133" s="384">
        <f t="shared" si="124"/>
        <v>0.77747232563430002</v>
      </c>
      <c r="AW133" s="385">
        <f t="shared" si="124"/>
        <v>0.7437968600792999</v>
      </c>
      <c r="AX133" s="385">
        <f t="shared" si="124"/>
        <v>0.7387316053066969</v>
      </c>
      <c r="AY133" s="387">
        <f t="shared" si="124"/>
        <v>0.92957478940554239</v>
      </c>
      <c r="AZ133" s="373"/>
      <c r="BA133" s="384">
        <f t="shared" si="125"/>
        <v>0.75168940147776642</v>
      </c>
      <c r="BB133" s="385">
        <f t="shared" si="125"/>
        <v>0.7146694334125</v>
      </c>
      <c r="BC133" s="385">
        <f t="shared" si="125"/>
        <v>0.7090325050080768</v>
      </c>
      <c r="BD133" s="387">
        <f t="shared" si="125"/>
        <v>0.91923987587633527</v>
      </c>
      <c r="BE133" s="373"/>
      <c r="BF133" s="384">
        <f t="shared" si="126"/>
        <v>0.78087316462479994</v>
      </c>
      <c r="BG133" s="385">
        <f t="shared" si="126"/>
        <v>0.74767198529290246</v>
      </c>
      <c r="BH133" s="385">
        <f t="shared" si="126"/>
        <v>0.74259591230002564</v>
      </c>
      <c r="BI133" s="387">
        <f t="shared" si="126"/>
        <v>0.92942891731115918</v>
      </c>
      <c r="BK133" s="423">
        <f t="shared" si="90"/>
        <v>35.355339059327363</v>
      </c>
      <c r="BL133" s="419">
        <f t="shared" ref="BL133:BL196" si="138">2*(C133*E133+E133*F133+C133*F133)-J133*((C133^2+E133^2)/2+(2-SQRT(2))*C133*E133)</f>
        <v>28284.271247461904</v>
      </c>
      <c r="BM133" s="419">
        <f t="shared" ref="BM133:BM196" si="139">C133*E133*F133-J133*(C133/4)*(E133^2+C133^2/3)</f>
        <v>333333.33333333326</v>
      </c>
      <c r="BN133" s="423">
        <f t="shared" si="127"/>
        <v>0.63797111663143102</v>
      </c>
      <c r="BO133" s="419">
        <f t="shared" si="127"/>
        <v>0.58723850710399772</v>
      </c>
      <c r="BP133" s="419">
        <f t="shared" si="127"/>
        <v>0.57976500793297936</v>
      </c>
      <c r="BQ133" s="424">
        <f t="shared" si="127"/>
        <v>0.87788219392191313</v>
      </c>
      <c r="BR133" s="419"/>
      <c r="BS133" s="423">
        <f t="shared" si="128"/>
        <v>0.69541513795147547</v>
      </c>
      <c r="BT133" s="419">
        <f t="shared" si="128"/>
        <v>0.65116432936248425</v>
      </c>
      <c r="BU133" s="419">
        <f t="shared" si="128"/>
        <v>0.64455262597695773</v>
      </c>
      <c r="BV133" s="424">
        <f t="shared" si="128"/>
        <v>0.90139400372656098</v>
      </c>
      <c r="BW133" s="419"/>
      <c r="BX133" s="423">
        <f t="shared" si="129"/>
        <v>0.66148970279448627</v>
      </c>
      <c r="BY133" s="419">
        <f t="shared" si="129"/>
        <v>0.61330466480417223</v>
      </c>
      <c r="BZ133" s="419">
        <f t="shared" si="129"/>
        <v>0.60602305687186575</v>
      </c>
      <c r="CA133" s="424">
        <f t="shared" si="129"/>
        <v>0.88709200730228743</v>
      </c>
      <c r="CB133" s="419"/>
      <c r="CC133" s="423">
        <f t="shared" si="130"/>
        <v>0.69991209693537448</v>
      </c>
      <c r="CD133" s="419">
        <f t="shared" si="130"/>
        <v>0.65623041706380736</v>
      </c>
      <c r="CE133" s="419">
        <f t="shared" si="130"/>
        <v>0.64959567085828074</v>
      </c>
      <c r="CF133" s="424">
        <f t="shared" si="130"/>
        <v>0.90119183530720504</v>
      </c>
      <c r="CH133" s="449">
        <f t="shared" si="91"/>
        <v>36.473074156562177</v>
      </c>
      <c r="CI133" s="445">
        <f t="shared" si="92"/>
        <v>23006.056784132765</v>
      </c>
      <c r="CJ133" s="445">
        <f t="shared" si="93"/>
        <v>279700.53837925155</v>
      </c>
      <c r="CK133" s="451">
        <f t="shared" si="94"/>
        <v>694.1874331418677</v>
      </c>
      <c r="CL133" s="446">
        <f t="shared" si="131"/>
        <v>0.63662546245111906</v>
      </c>
      <c r="CM133" s="446">
        <f t="shared" si="131"/>
        <v>0.58319411675377286</v>
      </c>
      <c r="CN133" s="446">
        <f t="shared" si="131"/>
        <v>0.57525580606267845</v>
      </c>
      <c r="CO133" s="451">
        <f t="shared" si="131"/>
        <v>0.8803829323788831</v>
      </c>
      <c r="CP133" s="446"/>
      <c r="CQ133" s="449">
        <f t="shared" si="132"/>
        <v>0.696238598905349</v>
      </c>
      <c r="CR133" s="445">
        <f t="shared" si="132"/>
        <v>0.65039654526303547</v>
      </c>
      <c r="CS133" s="445">
        <f t="shared" si="132"/>
        <v>0.64350138870871343</v>
      </c>
      <c r="CT133" s="451">
        <f t="shared" si="132"/>
        <v>0.90361551057880318</v>
      </c>
      <c r="CU133" s="446"/>
      <c r="CV133" s="449">
        <f t="shared" si="133"/>
        <v>0.66114028275255876</v>
      </c>
      <c r="CW133" s="445">
        <f t="shared" si="133"/>
        <v>0.61074389114078864</v>
      </c>
      <c r="CX133" s="445">
        <f t="shared" si="133"/>
        <v>0.60306894562696034</v>
      </c>
      <c r="CY133" s="451">
        <f t="shared" si="133"/>
        <v>0.88949550111769804</v>
      </c>
      <c r="CZ133" s="446"/>
      <c r="DA133" s="449">
        <f t="shared" si="134"/>
        <v>0.70086853690259443</v>
      </c>
      <c r="DB133" s="445">
        <f t="shared" si="134"/>
        <v>0.65567157414611876</v>
      </c>
      <c r="DC133" s="445">
        <f t="shared" si="134"/>
        <v>0.6487617441313327</v>
      </c>
      <c r="DD133" s="451">
        <f t="shared" si="134"/>
        <v>0.90341617419224363</v>
      </c>
    </row>
    <row r="134" spans="1:108">
      <c r="A134" t="str">
        <f>'Picking Information'!E137</f>
        <v>sample name</v>
      </c>
      <c r="B134">
        <f>'Picking Information'!H137</f>
        <v>100</v>
      </c>
      <c r="C134">
        <f>'Picking Information'!I137</f>
        <v>100</v>
      </c>
      <c r="D134">
        <f>'Picking Information'!J137</f>
        <v>100</v>
      </c>
      <c r="E134">
        <f>'Picking Information'!K137</f>
        <v>100</v>
      </c>
      <c r="F134">
        <f t="shared" si="83"/>
        <v>100</v>
      </c>
      <c r="J134">
        <f>'Picking Information'!O137</f>
        <v>2</v>
      </c>
      <c r="M134" s="365">
        <f t="shared" si="84"/>
        <v>523598.77559829882</v>
      </c>
      <c r="N134" s="366">
        <v>1.6074999999999999</v>
      </c>
      <c r="O134" s="367">
        <f t="shared" si="85"/>
        <v>538.38664940431852</v>
      </c>
      <c r="P134" s="367">
        <f t="shared" si="86"/>
        <v>538.38664940431852</v>
      </c>
      <c r="Q134" s="367">
        <f t="shared" si="87"/>
        <v>538.38664940431852</v>
      </c>
      <c r="R134" s="367">
        <f t="shared" si="88"/>
        <v>31415.926535897896</v>
      </c>
      <c r="S134" s="367">
        <f t="shared" si="89"/>
        <v>50.000000000000057</v>
      </c>
      <c r="T134" s="352">
        <f t="shared" si="95"/>
        <v>0.72117764042050025</v>
      </c>
      <c r="U134" s="348">
        <f t="shared" si="95"/>
        <v>0.67818011600000039</v>
      </c>
      <c r="V134" s="348">
        <f t="shared" si="95"/>
        <v>0.67175757031250027</v>
      </c>
      <c r="W134" s="348">
        <f t="shared" si="95"/>
        <v>0.91115426392850019</v>
      </c>
      <c r="X134" s="372"/>
      <c r="Y134" s="348">
        <f t="shared" si="96"/>
        <v>0.76863001443750023</v>
      </c>
      <c r="Z134" s="348">
        <f t="shared" si="96"/>
        <v>0.73219036756250033</v>
      </c>
      <c r="AA134" s="348">
        <f t="shared" si="96"/>
        <v>0.7266800120535003</v>
      </c>
      <c r="AB134" s="350">
        <f t="shared" si="96"/>
        <v>0.92865392508800004</v>
      </c>
      <c r="AC134" s="372"/>
      <c r="AD134" s="348">
        <f t="shared" si="97"/>
        <v>0.74076135446800029</v>
      </c>
      <c r="AE134" s="348">
        <f t="shared" si="97"/>
        <v>0.70040188281250038</v>
      </c>
      <c r="AF134" s="348">
        <f t="shared" si="97"/>
        <v>0.6942220292160004</v>
      </c>
      <c r="AG134" s="350">
        <f t="shared" si="97"/>
        <v>0.9180318336615001</v>
      </c>
      <c r="AH134" s="372"/>
      <c r="AI134" s="348">
        <f t="shared" si="98"/>
        <v>0.77229078850000021</v>
      </c>
      <c r="AJ134" s="348">
        <f t="shared" si="98"/>
        <v>0.7364009082880002</v>
      </c>
      <c r="AK134" s="348">
        <f t="shared" si="98"/>
        <v>0.73088457057200018</v>
      </c>
      <c r="AL134" s="350">
        <f t="shared" si="98"/>
        <v>0.92850426566650013</v>
      </c>
      <c r="AN134" s="393">
        <f t="shared" si="135"/>
        <v>50</v>
      </c>
      <c r="AO134" s="509">
        <f t="shared" si="136"/>
        <v>785398.16339744825</v>
      </c>
      <c r="AP134" s="373">
        <f t="shared" si="137"/>
        <v>50</v>
      </c>
      <c r="AQ134" s="384">
        <f t="shared" si="123"/>
        <v>0.73368056165893836</v>
      </c>
      <c r="AR134" s="385">
        <f t="shared" si="123"/>
        <v>0.69443727799680011</v>
      </c>
      <c r="AS134" s="385">
        <f t="shared" si="123"/>
        <v>0.68860870571249999</v>
      </c>
      <c r="AT134" s="387">
        <f t="shared" si="123"/>
        <v>0.91256792216569682</v>
      </c>
      <c r="AU134" s="373"/>
      <c r="AV134" s="384">
        <f t="shared" si="124"/>
        <v>0.77747232563430002</v>
      </c>
      <c r="AW134" s="385">
        <f t="shared" si="124"/>
        <v>0.7437968600792999</v>
      </c>
      <c r="AX134" s="385">
        <f t="shared" si="124"/>
        <v>0.7387316053066969</v>
      </c>
      <c r="AY134" s="387">
        <f t="shared" si="124"/>
        <v>0.92957478940554239</v>
      </c>
      <c r="AZ134" s="373"/>
      <c r="BA134" s="384">
        <f t="shared" si="125"/>
        <v>0.75168940147776642</v>
      </c>
      <c r="BB134" s="385">
        <f t="shared" si="125"/>
        <v>0.7146694334125</v>
      </c>
      <c r="BC134" s="385">
        <f t="shared" si="125"/>
        <v>0.7090325050080768</v>
      </c>
      <c r="BD134" s="387">
        <f t="shared" si="125"/>
        <v>0.91923987587633527</v>
      </c>
      <c r="BE134" s="373"/>
      <c r="BF134" s="384">
        <f t="shared" si="126"/>
        <v>0.78087316462479994</v>
      </c>
      <c r="BG134" s="385">
        <f t="shared" si="126"/>
        <v>0.74767198529290246</v>
      </c>
      <c r="BH134" s="385">
        <f t="shared" si="126"/>
        <v>0.74259591230002564</v>
      </c>
      <c r="BI134" s="387">
        <f t="shared" si="126"/>
        <v>0.92942891731115918</v>
      </c>
      <c r="BK134" s="423">
        <f t="shared" si="90"/>
        <v>35.355339059327363</v>
      </c>
      <c r="BL134" s="419">
        <f t="shared" si="138"/>
        <v>28284.271247461904</v>
      </c>
      <c r="BM134" s="419">
        <f t="shared" si="139"/>
        <v>333333.33333333326</v>
      </c>
      <c r="BN134" s="423">
        <f t="shared" si="127"/>
        <v>0.63797111663143102</v>
      </c>
      <c r="BO134" s="419">
        <f t="shared" si="127"/>
        <v>0.58723850710399772</v>
      </c>
      <c r="BP134" s="419">
        <f t="shared" si="127"/>
        <v>0.57976500793297936</v>
      </c>
      <c r="BQ134" s="424">
        <f t="shared" si="127"/>
        <v>0.87788219392191313</v>
      </c>
      <c r="BR134" s="419"/>
      <c r="BS134" s="423">
        <f t="shared" si="128"/>
        <v>0.69541513795147547</v>
      </c>
      <c r="BT134" s="419">
        <f t="shared" si="128"/>
        <v>0.65116432936248425</v>
      </c>
      <c r="BU134" s="419">
        <f t="shared" si="128"/>
        <v>0.64455262597695773</v>
      </c>
      <c r="BV134" s="424">
        <f t="shared" si="128"/>
        <v>0.90139400372656098</v>
      </c>
      <c r="BW134" s="419"/>
      <c r="BX134" s="423">
        <f t="shared" si="129"/>
        <v>0.66148970279448627</v>
      </c>
      <c r="BY134" s="419">
        <f t="shared" si="129"/>
        <v>0.61330466480417223</v>
      </c>
      <c r="BZ134" s="419">
        <f t="shared" si="129"/>
        <v>0.60602305687186575</v>
      </c>
      <c r="CA134" s="424">
        <f t="shared" si="129"/>
        <v>0.88709200730228743</v>
      </c>
      <c r="CB134" s="419"/>
      <c r="CC134" s="423">
        <f t="shared" si="130"/>
        <v>0.69991209693537448</v>
      </c>
      <c r="CD134" s="419">
        <f t="shared" si="130"/>
        <v>0.65623041706380736</v>
      </c>
      <c r="CE134" s="419">
        <f t="shared" si="130"/>
        <v>0.64959567085828074</v>
      </c>
      <c r="CF134" s="424">
        <f t="shared" si="130"/>
        <v>0.90119183530720504</v>
      </c>
      <c r="CH134" s="449">
        <f t="shared" si="91"/>
        <v>36.473074156562177</v>
      </c>
      <c r="CI134" s="445">
        <f t="shared" si="92"/>
        <v>23006.056784132765</v>
      </c>
      <c r="CJ134" s="445">
        <f t="shared" si="93"/>
        <v>279700.53837925155</v>
      </c>
      <c r="CK134" s="451">
        <f t="shared" si="94"/>
        <v>694.1874331418677</v>
      </c>
      <c r="CL134" s="446">
        <f t="shared" si="131"/>
        <v>0.63662546245111906</v>
      </c>
      <c r="CM134" s="446">
        <f t="shared" si="131"/>
        <v>0.58319411675377286</v>
      </c>
      <c r="CN134" s="446">
        <f t="shared" si="131"/>
        <v>0.57525580606267845</v>
      </c>
      <c r="CO134" s="451">
        <f t="shared" si="131"/>
        <v>0.8803829323788831</v>
      </c>
      <c r="CP134" s="446"/>
      <c r="CQ134" s="449">
        <f t="shared" si="132"/>
        <v>0.696238598905349</v>
      </c>
      <c r="CR134" s="445">
        <f t="shared" si="132"/>
        <v>0.65039654526303547</v>
      </c>
      <c r="CS134" s="445">
        <f t="shared" si="132"/>
        <v>0.64350138870871343</v>
      </c>
      <c r="CT134" s="451">
        <f t="shared" si="132"/>
        <v>0.90361551057880318</v>
      </c>
      <c r="CU134" s="446"/>
      <c r="CV134" s="449">
        <f t="shared" si="133"/>
        <v>0.66114028275255876</v>
      </c>
      <c r="CW134" s="445">
        <f t="shared" si="133"/>
        <v>0.61074389114078864</v>
      </c>
      <c r="CX134" s="445">
        <f t="shared" si="133"/>
        <v>0.60306894562696034</v>
      </c>
      <c r="CY134" s="451">
        <f t="shared" si="133"/>
        <v>0.88949550111769804</v>
      </c>
      <c r="CZ134" s="446"/>
      <c r="DA134" s="449">
        <f t="shared" si="134"/>
        <v>0.70086853690259443</v>
      </c>
      <c r="DB134" s="445">
        <f t="shared" si="134"/>
        <v>0.65567157414611876</v>
      </c>
      <c r="DC134" s="445">
        <f t="shared" si="134"/>
        <v>0.6487617441313327</v>
      </c>
      <c r="DD134" s="451">
        <f t="shared" si="134"/>
        <v>0.90341617419224363</v>
      </c>
    </row>
    <row r="135" spans="1:108">
      <c r="A135" t="str">
        <f>'Picking Information'!E138</f>
        <v>sample name</v>
      </c>
      <c r="B135">
        <f>'Picking Information'!H138</f>
        <v>100</v>
      </c>
      <c r="C135">
        <f>'Picking Information'!I138</f>
        <v>100</v>
      </c>
      <c r="D135">
        <f>'Picking Information'!J138</f>
        <v>100</v>
      </c>
      <c r="E135">
        <f>'Picking Information'!K138</f>
        <v>100</v>
      </c>
      <c r="F135">
        <f t="shared" si="83"/>
        <v>100</v>
      </c>
      <c r="J135">
        <f>'Picking Information'!O138</f>
        <v>2</v>
      </c>
      <c r="M135" s="365">
        <f t="shared" si="84"/>
        <v>523598.77559829882</v>
      </c>
      <c r="N135" s="366">
        <v>1.6074999999999999</v>
      </c>
      <c r="O135" s="367">
        <f t="shared" si="85"/>
        <v>538.38664940431852</v>
      </c>
      <c r="P135" s="367">
        <f t="shared" si="86"/>
        <v>538.38664940431852</v>
      </c>
      <c r="Q135" s="367">
        <f t="shared" si="87"/>
        <v>538.38664940431852</v>
      </c>
      <c r="R135" s="367">
        <f t="shared" si="88"/>
        <v>31415.926535897896</v>
      </c>
      <c r="S135" s="367">
        <f t="shared" si="89"/>
        <v>50.000000000000057</v>
      </c>
      <c r="T135" s="352">
        <f t="shared" si="95"/>
        <v>0.72117764042050025</v>
      </c>
      <c r="U135" s="348">
        <f t="shared" si="95"/>
        <v>0.67818011600000039</v>
      </c>
      <c r="V135" s="348">
        <f t="shared" si="95"/>
        <v>0.67175757031250027</v>
      </c>
      <c r="W135" s="348">
        <f t="shared" si="95"/>
        <v>0.91115426392850019</v>
      </c>
      <c r="X135" s="372"/>
      <c r="Y135" s="348">
        <f t="shared" si="96"/>
        <v>0.76863001443750023</v>
      </c>
      <c r="Z135" s="348">
        <f t="shared" si="96"/>
        <v>0.73219036756250033</v>
      </c>
      <c r="AA135" s="348">
        <f t="shared" si="96"/>
        <v>0.7266800120535003</v>
      </c>
      <c r="AB135" s="350">
        <f t="shared" si="96"/>
        <v>0.92865392508800004</v>
      </c>
      <c r="AC135" s="372"/>
      <c r="AD135" s="348">
        <f t="shared" si="97"/>
        <v>0.74076135446800029</v>
      </c>
      <c r="AE135" s="348">
        <f t="shared" si="97"/>
        <v>0.70040188281250038</v>
      </c>
      <c r="AF135" s="348">
        <f t="shared" si="97"/>
        <v>0.6942220292160004</v>
      </c>
      <c r="AG135" s="350">
        <f t="shared" si="97"/>
        <v>0.9180318336615001</v>
      </c>
      <c r="AH135" s="372"/>
      <c r="AI135" s="348">
        <f t="shared" si="98"/>
        <v>0.77229078850000021</v>
      </c>
      <c r="AJ135" s="348">
        <f t="shared" si="98"/>
        <v>0.7364009082880002</v>
      </c>
      <c r="AK135" s="348">
        <f t="shared" si="98"/>
        <v>0.73088457057200018</v>
      </c>
      <c r="AL135" s="350">
        <f t="shared" si="98"/>
        <v>0.92850426566650013</v>
      </c>
      <c r="AN135" s="393">
        <f t="shared" si="135"/>
        <v>50</v>
      </c>
      <c r="AO135" s="509">
        <f t="shared" si="136"/>
        <v>785398.16339744825</v>
      </c>
      <c r="AP135" s="373">
        <f t="shared" si="137"/>
        <v>50</v>
      </c>
      <c r="AQ135" s="384">
        <f t="shared" si="123"/>
        <v>0.73368056165893836</v>
      </c>
      <c r="AR135" s="385">
        <f t="shared" si="123"/>
        <v>0.69443727799680011</v>
      </c>
      <c r="AS135" s="385">
        <f t="shared" si="123"/>
        <v>0.68860870571249999</v>
      </c>
      <c r="AT135" s="387">
        <f t="shared" si="123"/>
        <v>0.91256792216569682</v>
      </c>
      <c r="AU135" s="373"/>
      <c r="AV135" s="384">
        <f t="shared" si="124"/>
        <v>0.77747232563430002</v>
      </c>
      <c r="AW135" s="385">
        <f t="shared" si="124"/>
        <v>0.7437968600792999</v>
      </c>
      <c r="AX135" s="385">
        <f t="shared" si="124"/>
        <v>0.7387316053066969</v>
      </c>
      <c r="AY135" s="387">
        <f t="shared" si="124"/>
        <v>0.92957478940554239</v>
      </c>
      <c r="AZ135" s="373"/>
      <c r="BA135" s="384">
        <f t="shared" si="125"/>
        <v>0.75168940147776642</v>
      </c>
      <c r="BB135" s="385">
        <f t="shared" si="125"/>
        <v>0.7146694334125</v>
      </c>
      <c r="BC135" s="385">
        <f t="shared" si="125"/>
        <v>0.7090325050080768</v>
      </c>
      <c r="BD135" s="387">
        <f t="shared" si="125"/>
        <v>0.91923987587633527</v>
      </c>
      <c r="BE135" s="373"/>
      <c r="BF135" s="384">
        <f t="shared" si="126"/>
        <v>0.78087316462479994</v>
      </c>
      <c r="BG135" s="385">
        <f t="shared" si="126"/>
        <v>0.74767198529290246</v>
      </c>
      <c r="BH135" s="385">
        <f t="shared" si="126"/>
        <v>0.74259591230002564</v>
      </c>
      <c r="BI135" s="387">
        <f t="shared" si="126"/>
        <v>0.92942891731115918</v>
      </c>
      <c r="BK135" s="423">
        <f t="shared" si="90"/>
        <v>35.355339059327363</v>
      </c>
      <c r="BL135" s="419">
        <f t="shared" si="138"/>
        <v>28284.271247461904</v>
      </c>
      <c r="BM135" s="419">
        <f t="shared" si="139"/>
        <v>333333.33333333326</v>
      </c>
      <c r="BN135" s="423">
        <f t="shared" si="127"/>
        <v>0.63797111663143102</v>
      </c>
      <c r="BO135" s="419">
        <f t="shared" si="127"/>
        <v>0.58723850710399772</v>
      </c>
      <c r="BP135" s="419">
        <f t="shared" si="127"/>
        <v>0.57976500793297936</v>
      </c>
      <c r="BQ135" s="424">
        <f t="shared" si="127"/>
        <v>0.87788219392191313</v>
      </c>
      <c r="BR135" s="419"/>
      <c r="BS135" s="423">
        <f t="shared" si="128"/>
        <v>0.69541513795147547</v>
      </c>
      <c r="BT135" s="419">
        <f t="shared" si="128"/>
        <v>0.65116432936248425</v>
      </c>
      <c r="BU135" s="419">
        <f t="shared" si="128"/>
        <v>0.64455262597695773</v>
      </c>
      <c r="BV135" s="424">
        <f t="shared" si="128"/>
        <v>0.90139400372656098</v>
      </c>
      <c r="BW135" s="419"/>
      <c r="BX135" s="423">
        <f t="shared" si="129"/>
        <v>0.66148970279448627</v>
      </c>
      <c r="BY135" s="419">
        <f t="shared" si="129"/>
        <v>0.61330466480417223</v>
      </c>
      <c r="BZ135" s="419">
        <f t="shared" si="129"/>
        <v>0.60602305687186575</v>
      </c>
      <c r="CA135" s="424">
        <f t="shared" si="129"/>
        <v>0.88709200730228743</v>
      </c>
      <c r="CB135" s="419"/>
      <c r="CC135" s="423">
        <f t="shared" si="130"/>
        <v>0.69991209693537448</v>
      </c>
      <c r="CD135" s="419">
        <f t="shared" si="130"/>
        <v>0.65623041706380736</v>
      </c>
      <c r="CE135" s="419">
        <f t="shared" si="130"/>
        <v>0.64959567085828074</v>
      </c>
      <c r="CF135" s="424">
        <f t="shared" si="130"/>
        <v>0.90119183530720504</v>
      </c>
      <c r="CH135" s="449">
        <f t="shared" si="91"/>
        <v>36.473074156562177</v>
      </c>
      <c r="CI135" s="445">
        <f t="shared" si="92"/>
        <v>23006.056784132765</v>
      </c>
      <c r="CJ135" s="445">
        <f t="shared" si="93"/>
        <v>279700.53837925155</v>
      </c>
      <c r="CK135" s="451">
        <f t="shared" si="94"/>
        <v>694.1874331418677</v>
      </c>
      <c r="CL135" s="446">
        <f t="shared" si="131"/>
        <v>0.63662546245111906</v>
      </c>
      <c r="CM135" s="446">
        <f t="shared" si="131"/>
        <v>0.58319411675377286</v>
      </c>
      <c r="CN135" s="446">
        <f t="shared" si="131"/>
        <v>0.57525580606267845</v>
      </c>
      <c r="CO135" s="451">
        <f t="shared" si="131"/>
        <v>0.8803829323788831</v>
      </c>
      <c r="CP135" s="446"/>
      <c r="CQ135" s="449">
        <f t="shared" si="132"/>
        <v>0.696238598905349</v>
      </c>
      <c r="CR135" s="445">
        <f t="shared" si="132"/>
        <v>0.65039654526303547</v>
      </c>
      <c r="CS135" s="445">
        <f t="shared" si="132"/>
        <v>0.64350138870871343</v>
      </c>
      <c r="CT135" s="451">
        <f t="shared" si="132"/>
        <v>0.90361551057880318</v>
      </c>
      <c r="CU135" s="446"/>
      <c r="CV135" s="449">
        <f t="shared" si="133"/>
        <v>0.66114028275255876</v>
      </c>
      <c r="CW135" s="445">
        <f t="shared" si="133"/>
        <v>0.61074389114078864</v>
      </c>
      <c r="CX135" s="445">
        <f t="shared" si="133"/>
        <v>0.60306894562696034</v>
      </c>
      <c r="CY135" s="451">
        <f t="shared" si="133"/>
        <v>0.88949550111769804</v>
      </c>
      <c r="CZ135" s="446"/>
      <c r="DA135" s="449">
        <f t="shared" si="134"/>
        <v>0.70086853690259443</v>
      </c>
      <c r="DB135" s="445">
        <f t="shared" si="134"/>
        <v>0.65567157414611876</v>
      </c>
      <c r="DC135" s="445">
        <f t="shared" si="134"/>
        <v>0.6487617441313327</v>
      </c>
      <c r="DD135" s="451">
        <f t="shared" si="134"/>
        <v>0.90341617419224363</v>
      </c>
    </row>
    <row r="136" spans="1:108">
      <c r="A136" t="str">
        <f>'Picking Information'!E139</f>
        <v>sample name</v>
      </c>
      <c r="B136">
        <f>'Picking Information'!H139</f>
        <v>100</v>
      </c>
      <c r="C136">
        <f>'Picking Information'!I139</f>
        <v>100</v>
      </c>
      <c r="D136">
        <f>'Picking Information'!J139</f>
        <v>100</v>
      </c>
      <c r="E136">
        <f>'Picking Information'!K139</f>
        <v>100</v>
      </c>
      <c r="F136">
        <f t="shared" si="83"/>
        <v>100</v>
      </c>
      <c r="J136">
        <f>'Picking Information'!O139</f>
        <v>2</v>
      </c>
      <c r="M136" s="365">
        <f t="shared" si="84"/>
        <v>523598.77559829882</v>
      </c>
      <c r="N136" s="366">
        <v>1.6074999999999999</v>
      </c>
      <c r="O136" s="367">
        <f t="shared" si="85"/>
        <v>538.38664940431852</v>
      </c>
      <c r="P136" s="367">
        <f t="shared" si="86"/>
        <v>538.38664940431852</v>
      </c>
      <c r="Q136" s="367">
        <f t="shared" si="87"/>
        <v>538.38664940431852</v>
      </c>
      <c r="R136" s="367">
        <f t="shared" si="88"/>
        <v>31415.926535897896</v>
      </c>
      <c r="S136" s="367">
        <f t="shared" si="89"/>
        <v>50.000000000000057</v>
      </c>
      <c r="T136" s="352">
        <f t="shared" si="95"/>
        <v>0.72117764042050025</v>
      </c>
      <c r="U136" s="348">
        <f t="shared" si="95"/>
        <v>0.67818011600000039</v>
      </c>
      <c r="V136" s="348">
        <f t="shared" si="95"/>
        <v>0.67175757031250027</v>
      </c>
      <c r="W136" s="348">
        <f t="shared" si="95"/>
        <v>0.91115426392850019</v>
      </c>
      <c r="X136" s="372"/>
      <c r="Y136" s="348">
        <f t="shared" si="96"/>
        <v>0.76863001443750023</v>
      </c>
      <c r="Z136" s="348">
        <f t="shared" si="96"/>
        <v>0.73219036756250033</v>
      </c>
      <c r="AA136" s="348">
        <f t="shared" si="96"/>
        <v>0.7266800120535003</v>
      </c>
      <c r="AB136" s="350">
        <f t="shared" si="96"/>
        <v>0.92865392508800004</v>
      </c>
      <c r="AC136" s="372"/>
      <c r="AD136" s="348">
        <f t="shared" si="97"/>
        <v>0.74076135446800029</v>
      </c>
      <c r="AE136" s="348">
        <f t="shared" si="97"/>
        <v>0.70040188281250038</v>
      </c>
      <c r="AF136" s="348">
        <f t="shared" si="97"/>
        <v>0.6942220292160004</v>
      </c>
      <c r="AG136" s="350">
        <f t="shared" si="97"/>
        <v>0.9180318336615001</v>
      </c>
      <c r="AH136" s="372"/>
      <c r="AI136" s="348">
        <f t="shared" si="98"/>
        <v>0.77229078850000021</v>
      </c>
      <c r="AJ136" s="348">
        <f t="shared" si="98"/>
        <v>0.7364009082880002</v>
      </c>
      <c r="AK136" s="348">
        <f t="shared" si="98"/>
        <v>0.73088457057200018</v>
      </c>
      <c r="AL136" s="350">
        <f t="shared" si="98"/>
        <v>0.92850426566650013</v>
      </c>
      <c r="AN136" s="393">
        <f t="shared" si="135"/>
        <v>50</v>
      </c>
      <c r="AO136" s="509">
        <f t="shared" si="136"/>
        <v>785398.16339744825</v>
      </c>
      <c r="AP136" s="373">
        <f t="shared" si="137"/>
        <v>50</v>
      </c>
      <c r="AQ136" s="384">
        <f t="shared" si="123"/>
        <v>0.73368056165893836</v>
      </c>
      <c r="AR136" s="385">
        <f t="shared" si="123"/>
        <v>0.69443727799680011</v>
      </c>
      <c r="AS136" s="385">
        <f t="shared" si="123"/>
        <v>0.68860870571249999</v>
      </c>
      <c r="AT136" s="387">
        <f t="shared" si="123"/>
        <v>0.91256792216569682</v>
      </c>
      <c r="AU136" s="373"/>
      <c r="AV136" s="384">
        <f t="shared" si="124"/>
        <v>0.77747232563430002</v>
      </c>
      <c r="AW136" s="385">
        <f t="shared" si="124"/>
        <v>0.7437968600792999</v>
      </c>
      <c r="AX136" s="385">
        <f t="shared" si="124"/>
        <v>0.7387316053066969</v>
      </c>
      <c r="AY136" s="387">
        <f t="shared" si="124"/>
        <v>0.92957478940554239</v>
      </c>
      <c r="AZ136" s="373"/>
      <c r="BA136" s="384">
        <f t="shared" si="125"/>
        <v>0.75168940147776642</v>
      </c>
      <c r="BB136" s="385">
        <f t="shared" si="125"/>
        <v>0.7146694334125</v>
      </c>
      <c r="BC136" s="385">
        <f t="shared" si="125"/>
        <v>0.7090325050080768</v>
      </c>
      <c r="BD136" s="387">
        <f t="shared" si="125"/>
        <v>0.91923987587633527</v>
      </c>
      <c r="BE136" s="373"/>
      <c r="BF136" s="384">
        <f t="shared" si="126"/>
        <v>0.78087316462479994</v>
      </c>
      <c r="BG136" s="385">
        <f t="shared" si="126"/>
        <v>0.74767198529290246</v>
      </c>
      <c r="BH136" s="385">
        <f t="shared" si="126"/>
        <v>0.74259591230002564</v>
      </c>
      <c r="BI136" s="387">
        <f t="shared" si="126"/>
        <v>0.92942891731115918</v>
      </c>
      <c r="BK136" s="423">
        <f t="shared" si="90"/>
        <v>35.355339059327363</v>
      </c>
      <c r="BL136" s="419">
        <f t="shared" si="138"/>
        <v>28284.271247461904</v>
      </c>
      <c r="BM136" s="419">
        <f t="shared" si="139"/>
        <v>333333.33333333326</v>
      </c>
      <c r="BN136" s="423">
        <f t="shared" si="127"/>
        <v>0.63797111663143102</v>
      </c>
      <c r="BO136" s="419">
        <f t="shared" si="127"/>
        <v>0.58723850710399772</v>
      </c>
      <c r="BP136" s="419">
        <f t="shared" si="127"/>
        <v>0.57976500793297936</v>
      </c>
      <c r="BQ136" s="424">
        <f t="shared" si="127"/>
        <v>0.87788219392191313</v>
      </c>
      <c r="BR136" s="419"/>
      <c r="BS136" s="423">
        <f t="shared" si="128"/>
        <v>0.69541513795147547</v>
      </c>
      <c r="BT136" s="419">
        <f t="shared" si="128"/>
        <v>0.65116432936248425</v>
      </c>
      <c r="BU136" s="419">
        <f t="shared" si="128"/>
        <v>0.64455262597695773</v>
      </c>
      <c r="BV136" s="424">
        <f t="shared" si="128"/>
        <v>0.90139400372656098</v>
      </c>
      <c r="BW136" s="419"/>
      <c r="BX136" s="423">
        <f t="shared" si="129"/>
        <v>0.66148970279448627</v>
      </c>
      <c r="BY136" s="419">
        <f t="shared" si="129"/>
        <v>0.61330466480417223</v>
      </c>
      <c r="BZ136" s="419">
        <f t="shared" si="129"/>
        <v>0.60602305687186575</v>
      </c>
      <c r="CA136" s="424">
        <f t="shared" si="129"/>
        <v>0.88709200730228743</v>
      </c>
      <c r="CB136" s="419"/>
      <c r="CC136" s="423">
        <f t="shared" si="130"/>
        <v>0.69991209693537448</v>
      </c>
      <c r="CD136" s="419">
        <f t="shared" si="130"/>
        <v>0.65623041706380736</v>
      </c>
      <c r="CE136" s="419">
        <f t="shared" si="130"/>
        <v>0.64959567085828074</v>
      </c>
      <c r="CF136" s="424">
        <f t="shared" si="130"/>
        <v>0.90119183530720504</v>
      </c>
      <c r="CH136" s="449">
        <f t="shared" si="91"/>
        <v>36.473074156562177</v>
      </c>
      <c r="CI136" s="445">
        <f t="shared" si="92"/>
        <v>23006.056784132765</v>
      </c>
      <c r="CJ136" s="445">
        <f t="shared" si="93"/>
        <v>279700.53837925155</v>
      </c>
      <c r="CK136" s="451">
        <f t="shared" si="94"/>
        <v>694.1874331418677</v>
      </c>
      <c r="CL136" s="446">
        <f t="shared" si="131"/>
        <v>0.63662546245111906</v>
      </c>
      <c r="CM136" s="446">
        <f t="shared" si="131"/>
        <v>0.58319411675377286</v>
      </c>
      <c r="CN136" s="446">
        <f t="shared" si="131"/>
        <v>0.57525580606267845</v>
      </c>
      <c r="CO136" s="451">
        <f t="shared" si="131"/>
        <v>0.8803829323788831</v>
      </c>
      <c r="CP136" s="446"/>
      <c r="CQ136" s="449">
        <f t="shared" si="132"/>
        <v>0.696238598905349</v>
      </c>
      <c r="CR136" s="445">
        <f t="shared" si="132"/>
        <v>0.65039654526303547</v>
      </c>
      <c r="CS136" s="445">
        <f t="shared" si="132"/>
        <v>0.64350138870871343</v>
      </c>
      <c r="CT136" s="451">
        <f t="shared" si="132"/>
        <v>0.90361551057880318</v>
      </c>
      <c r="CU136" s="446"/>
      <c r="CV136" s="449">
        <f t="shared" si="133"/>
        <v>0.66114028275255876</v>
      </c>
      <c r="CW136" s="445">
        <f t="shared" si="133"/>
        <v>0.61074389114078864</v>
      </c>
      <c r="CX136" s="445">
        <f t="shared" si="133"/>
        <v>0.60306894562696034</v>
      </c>
      <c r="CY136" s="451">
        <f t="shared" si="133"/>
        <v>0.88949550111769804</v>
      </c>
      <c r="CZ136" s="446"/>
      <c r="DA136" s="449">
        <f t="shared" si="134"/>
        <v>0.70086853690259443</v>
      </c>
      <c r="DB136" s="445">
        <f t="shared" si="134"/>
        <v>0.65567157414611876</v>
      </c>
      <c r="DC136" s="445">
        <f t="shared" si="134"/>
        <v>0.6487617441313327</v>
      </c>
      <c r="DD136" s="451">
        <f t="shared" si="134"/>
        <v>0.90341617419224363</v>
      </c>
    </row>
    <row r="137" spans="1:108">
      <c r="A137" t="str">
        <f>'Picking Information'!E140</f>
        <v>sample name</v>
      </c>
      <c r="B137">
        <f>'Picking Information'!H140</f>
        <v>100</v>
      </c>
      <c r="C137">
        <f>'Picking Information'!I140</f>
        <v>100</v>
      </c>
      <c r="D137">
        <f>'Picking Information'!J140</f>
        <v>100</v>
      </c>
      <c r="E137">
        <f>'Picking Information'!K140</f>
        <v>100</v>
      </c>
      <c r="F137">
        <f t="shared" ref="F137:F151" si="140">(B137+D137)/2</f>
        <v>100</v>
      </c>
      <c r="J137">
        <f>'Picking Information'!O140</f>
        <v>2</v>
      </c>
      <c r="M137" s="365">
        <f t="shared" ref="M137:M151" si="141">(4/3)*PI()*(C137/2)*(E137/2)*(F137/2)</f>
        <v>523598.77559829882</v>
      </c>
      <c r="N137" s="366">
        <v>1.6074999999999999</v>
      </c>
      <c r="O137" s="367">
        <f t="shared" ref="O137:O151" si="142">(C137/2)^$N$5</f>
        <v>538.38664940431852</v>
      </c>
      <c r="P137" s="367">
        <f t="shared" ref="P137:P151" si="143">(E137/2)^$N$5</f>
        <v>538.38664940431852</v>
      </c>
      <c r="Q137" s="367">
        <f t="shared" ref="Q137:Q151" si="144">(F137/2)^$N$5</f>
        <v>538.38664940431852</v>
      </c>
      <c r="R137" s="367">
        <f t="shared" ref="R137:R151" si="145">4*PI()*((O137*P137+P137*Q137+Q137*O137)/3)^(1/$N$5)</f>
        <v>31415.926535897896</v>
      </c>
      <c r="S137" s="367">
        <f t="shared" ref="S137:S151" si="146">3*M137/R137</f>
        <v>50.000000000000057</v>
      </c>
      <c r="T137" s="352">
        <f t="shared" si="95"/>
        <v>0.72117764042050025</v>
      </c>
      <c r="U137" s="348">
        <f t="shared" si="95"/>
        <v>0.67818011600000039</v>
      </c>
      <c r="V137" s="348">
        <f t="shared" si="95"/>
        <v>0.67175757031250027</v>
      </c>
      <c r="W137" s="348">
        <f t="shared" si="95"/>
        <v>0.91115426392850019</v>
      </c>
      <c r="X137" s="372"/>
      <c r="Y137" s="348">
        <f t="shared" si="96"/>
        <v>0.76863001443750023</v>
      </c>
      <c r="Z137" s="348">
        <f t="shared" si="96"/>
        <v>0.73219036756250033</v>
      </c>
      <c r="AA137" s="348">
        <f t="shared" si="96"/>
        <v>0.7266800120535003</v>
      </c>
      <c r="AB137" s="350">
        <f t="shared" si="96"/>
        <v>0.92865392508800004</v>
      </c>
      <c r="AC137" s="372"/>
      <c r="AD137" s="348">
        <f t="shared" si="97"/>
        <v>0.74076135446800029</v>
      </c>
      <c r="AE137" s="348">
        <f t="shared" si="97"/>
        <v>0.70040188281250038</v>
      </c>
      <c r="AF137" s="348">
        <f t="shared" si="97"/>
        <v>0.6942220292160004</v>
      </c>
      <c r="AG137" s="350">
        <f t="shared" si="97"/>
        <v>0.9180318336615001</v>
      </c>
      <c r="AH137" s="372"/>
      <c r="AI137" s="348">
        <f t="shared" si="98"/>
        <v>0.77229078850000021</v>
      </c>
      <c r="AJ137" s="348">
        <f t="shared" si="98"/>
        <v>0.7364009082880002</v>
      </c>
      <c r="AK137" s="348">
        <f t="shared" si="98"/>
        <v>0.73088457057200018</v>
      </c>
      <c r="AL137" s="350">
        <f t="shared" si="98"/>
        <v>0.92850426566650013</v>
      </c>
      <c r="AN137" s="393">
        <f t="shared" si="135"/>
        <v>50</v>
      </c>
      <c r="AO137" s="509">
        <f t="shared" si="136"/>
        <v>785398.16339744825</v>
      </c>
      <c r="AP137" s="373">
        <f t="shared" si="137"/>
        <v>50</v>
      </c>
      <c r="AQ137" s="384">
        <f t="shared" si="123"/>
        <v>0.73368056165893836</v>
      </c>
      <c r="AR137" s="385">
        <f t="shared" si="123"/>
        <v>0.69443727799680011</v>
      </c>
      <c r="AS137" s="385">
        <f t="shared" si="123"/>
        <v>0.68860870571249999</v>
      </c>
      <c r="AT137" s="387">
        <f t="shared" si="123"/>
        <v>0.91256792216569682</v>
      </c>
      <c r="AU137" s="373"/>
      <c r="AV137" s="384">
        <f t="shared" si="124"/>
        <v>0.77747232563430002</v>
      </c>
      <c r="AW137" s="385">
        <f t="shared" si="124"/>
        <v>0.7437968600792999</v>
      </c>
      <c r="AX137" s="385">
        <f t="shared" si="124"/>
        <v>0.7387316053066969</v>
      </c>
      <c r="AY137" s="387">
        <f t="shared" si="124"/>
        <v>0.92957478940554239</v>
      </c>
      <c r="AZ137" s="373"/>
      <c r="BA137" s="384">
        <f t="shared" si="125"/>
        <v>0.75168940147776642</v>
      </c>
      <c r="BB137" s="385">
        <f t="shared" si="125"/>
        <v>0.7146694334125</v>
      </c>
      <c r="BC137" s="385">
        <f t="shared" si="125"/>
        <v>0.7090325050080768</v>
      </c>
      <c r="BD137" s="387">
        <f t="shared" si="125"/>
        <v>0.91923987587633527</v>
      </c>
      <c r="BE137" s="373"/>
      <c r="BF137" s="384">
        <f t="shared" si="126"/>
        <v>0.78087316462479994</v>
      </c>
      <c r="BG137" s="385">
        <f t="shared" si="126"/>
        <v>0.74767198529290246</v>
      </c>
      <c r="BH137" s="385">
        <f t="shared" si="126"/>
        <v>0.74259591230002564</v>
      </c>
      <c r="BI137" s="387">
        <f t="shared" si="126"/>
        <v>0.92942891731115918</v>
      </c>
      <c r="BK137" s="423">
        <f t="shared" ref="BK137:BK151" si="147">3*BM137/BL137</f>
        <v>35.355339059327363</v>
      </c>
      <c r="BL137" s="419">
        <f t="shared" si="138"/>
        <v>28284.271247461904</v>
      </c>
      <c r="BM137" s="419">
        <f t="shared" si="139"/>
        <v>333333.33333333326</v>
      </c>
      <c r="BN137" s="423">
        <f t="shared" si="127"/>
        <v>0.63797111663143102</v>
      </c>
      <c r="BO137" s="419">
        <f t="shared" si="127"/>
        <v>0.58723850710399772</v>
      </c>
      <c r="BP137" s="419">
        <f t="shared" si="127"/>
        <v>0.57976500793297936</v>
      </c>
      <c r="BQ137" s="424">
        <f t="shared" si="127"/>
        <v>0.87788219392191313</v>
      </c>
      <c r="BR137" s="419"/>
      <c r="BS137" s="423">
        <f t="shared" si="128"/>
        <v>0.69541513795147547</v>
      </c>
      <c r="BT137" s="419">
        <f t="shared" si="128"/>
        <v>0.65116432936248425</v>
      </c>
      <c r="BU137" s="419">
        <f t="shared" si="128"/>
        <v>0.64455262597695773</v>
      </c>
      <c r="BV137" s="424">
        <f t="shared" si="128"/>
        <v>0.90139400372656098</v>
      </c>
      <c r="BW137" s="419"/>
      <c r="BX137" s="423">
        <f t="shared" si="129"/>
        <v>0.66148970279448627</v>
      </c>
      <c r="BY137" s="419">
        <f t="shared" si="129"/>
        <v>0.61330466480417223</v>
      </c>
      <c r="BZ137" s="419">
        <f t="shared" si="129"/>
        <v>0.60602305687186575</v>
      </c>
      <c r="CA137" s="424">
        <f t="shared" si="129"/>
        <v>0.88709200730228743</v>
      </c>
      <c r="CB137" s="419"/>
      <c r="CC137" s="423">
        <f t="shared" si="130"/>
        <v>0.69991209693537448</v>
      </c>
      <c r="CD137" s="419">
        <f t="shared" si="130"/>
        <v>0.65623041706380736</v>
      </c>
      <c r="CE137" s="419">
        <f t="shared" si="130"/>
        <v>0.64959567085828074</v>
      </c>
      <c r="CF137" s="424">
        <f t="shared" si="130"/>
        <v>0.90119183530720504</v>
      </c>
      <c r="CH137" s="449">
        <f t="shared" ref="CH137:CH151" si="148">3*CJ137/CI137</f>
        <v>36.473074156562177</v>
      </c>
      <c r="CI137" s="445">
        <f t="shared" ref="CI137:CI200" si="149">2*$F137*($E137+$C137/SQRT(3))+2*$C137*($E137-$C137/(2*SQRT(3)))-$J137*((SQRT(3)*$E137^2/4)+(2-SQRT(2))*$E137*$C137+(SQRT(2)-1)*$C137^2/(2*SQRT(3)))</f>
        <v>23006.056784132765</v>
      </c>
      <c r="CJ137" s="445">
        <f t="shared" ref="CJ137:CJ151" si="150">$F137*$C137*($E137-$C137/(2*SQRT(3)))-$J137*(SQRT(3)*$E137^2*$C137/8-CK137)</f>
        <v>279700.53837925155</v>
      </c>
      <c r="CK137" s="451">
        <f t="shared" ref="CK137:CK200" si="151">IF($C137&gt;SQRT(3)*$E137/2,(1/6*SQRT(3))*($C137-(SQRT(3)*$E137/2))^3,0)</f>
        <v>694.1874331418677</v>
      </c>
      <c r="CL137" s="446">
        <f t="shared" si="131"/>
        <v>0.63662546245111906</v>
      </c>
      <c r="CM137" s="446">
        <f t="shared" si="131"/>
        <v>0.58319411675377286</v>
      </c>
      <c r="CN137" s="446">
        <f t="shared" si="131"/>
        <v>0.57525580606267845</v>
      </c>
      <c r="CO137" s="451">
        <f t="shared" si="131"/>
        <v>0.8803829323788831</v>
      </c>
      <c r="CP137" s="446"/>
      <c r="CQ137" s="449">
        <f t="shared" si="132"/>
        <v>0.696238598905349</v>
      </c>
      <c r="CR137" s="445">
        <f t="shared" si="132"/>
        <v>0.65039654526303547</v>
      </c>
      <c r="CS137" s="445">
        <f t="shared" si="132"/>
        <v>0.64350138870871343</v>
      </c>
      <c r="CT137" s="451">
        <f t="shared" si="132"/>
        <v>0.90361551057880318</v>
      </c>
      <c r="CU137" s="446"/>
      <c r="CV137" s="449">
        <f t="shared" si="133"/>
        <v>0.66114028275255876</v>
      </c>
      <c r="CW137" s="445">
        <f t="shared" si="133"/>
        <v>0.61074389114078864</v>
      </c>
      <c r="CX137" s="445">
        <f t="shared" si="133"/>
        <v>0.60306894562696034</v>
      </c>
      <c r="CY137" s="451">
        <f t="shared" si="133"/>
        <v>0.88949550111769804</v>
      </c>
      <c r="CZ137" s="446"/>
      <c r="DA137" s="449">
        <f t="shared" si="134"/>
        <v>0.70086853690259443</v>
      </c>
      <c r="DB137" s="445">
        <f t="shared" si="134"/>
        <v>0.65567157414611876</v>
      </c>
      <c r="DC137" s="445">
        <f t="shared" si="134"/>
        <v>0.6487617441313327</v>
      </c>
      <c r="DD137" s="451">
        <f t="shared" si="134"/>
        <v>0.90341617419224363</v>
      </c>
    </row>
    <row r="138" spans="1:108">
      <c r="A138" t="str">
        <f>'Picking Information'!E141</f>
        <v>sample name</v>
      </c>
      <c r="B138">
        <f>'Picking Information'!H141</f>
        <v>100</v>
      </c>
      <c r="C138">
        <f>'Picking Information'!I141</f>
        <v>100</v>
      </c>
      <c r="D138">
        <f>'Picking Information'!J141</f>
        <v>100</v>
      </c>
      <c r="E138">
        <f>'Picking Information'!K141</f>
        <v>100</v>
      </c>
      <c r="F138">
        <f t="shared" si="140"/>
        <v>100</v>
      </c>
      <c r="J138">
        <f>'Picking Information'!O141</f>
        <v>2</v>
      </c>
      <c r="M138" s="365">
        <f t="shared" si="141"/>
        <v>523598.77559829882</v>
      </c>
      <c r="N138" s="366">
        <v>1.6074999999999999</v>
      </c>
      <c r="O138" s="367">
        <f t="shared" si="142"/>
        <v>538.38664940431852</v>
      </c>
      <c r="P138" s="367">
        <f t="shared" si="143"/>
        <v>538.38664940431852</v>
      </c>
      <c r="Q138" s="367">
        <f t="shared" si="144"/>
        <v>538.38664940431852</v>
      </c>
      <c r="R138" s="367">
        <f t="shared" si="145"/>
        <v>31415.926535897896</v>
      </c>
      <c r="S138" s="367">
        <f t="shared" si="146"/>
        <v>50.000000000000057</v>
      </c>
      <c r="T138" s="352">
        <f t="shared" si="95"/>
        <v>0.72117764042050025</v>
      </c>
      <c r="U138" s="348">
        <f t="shared" si="95"/>
        <v>0.67818011600000039</v>
      </c>
      <c r="V138" s="348">
        <f t="shared" si="95"/>
        <v>0.67175757031250027</v>
      </c>
      <c r="W138" s="348">
        <f t="shared" si="95"/>
        <v>0.91115426392850019</v>
      </c>
      <c r="X138" s="372"/>
      <c r="Y138" s="348">
        <f t="shared" si="96"/>
        <v>0.76863001443750023</v>
      </c>
      <c r="Z138" s="348">
        <f t="shared" si="96"/>
        <v>0.73219036756250033</v>
      </c>
      <c r="AA138" s="348">
        <f t="shared" si="96"/>
        <v>0.7266800120535003</v>
      </c>
      <c r="AB138" s="350">
        <f t="shared" si="96"/>
        <v>0.92865392508800004</v>
      </c>
      <c r="AC138" s="372"/>
      <c r="AD138" s="348">
        <f t="shared" si="97"/>
        <v>0.74076135446800029</v>
      </c>
      <c r="AE138" s="348">
        <f t="shared" si="97"/>
        <v>0.70040188281250038</v>
      </c>
      <c r="AF138" s="348">
        <f t="shared" si="97"/>
        <v>0.6942220292160004</v>
      </c>
      <c r="AG138" s="350">
        <f t="shared" si="97"/>
        <v>0.9180318336615001</v>
      </c>
      <c r="AH138" s="372"/>
      <c r="AI138" s="348">
        <f t="shared" si="98"/>
        <v>0.77229078850000021</v>
      </c>
      <c r="AJ138" s="348">
        <f t="shared" si="98"/>
        <v>0.7364009082880002</v>
      </c>
      <c r="AK138" s="348">
        <f t="shared" si="98"/>
        <v>0.73088457057200018</v>
      </c>
      <c r="AL138" s="350">
        <f t="shared" si="98"/>
        <v>0.92850426566650013</v>
      </c>
      <c r="AN138" s="393">
        <f t="shared" si="135"/>
        <v>50</v>
      </c>
      <c r="AO138" s="509">
        <f t="shared" si="136"/>
        <v>785398.16339744825</v>
      </c>
      <c r="AP138" s="373">
        <f t="shared" si="137"/>
        <v>50</v>
      </c>
      <c r="AQ138" s="384">
        <f t="shared" si="123"/>
        <v>0.73368056165893836</v>
      </c>
      <c r="AR138" s="385">
        <f t="shared" si="123"/>
        <v>0.69443727799680011</v>
      </c>
      <c r="AS138" s="385">
        <f t="shared" si="123"/>
        <v>0.68860870571249999</v>
      </c>
      <c r="AT138" s="387">
        <f t="shared" si="123"/>
        <v>0.91256792216569682</v>
      </c>
      <c r="AU138" s="373"/>
      <c r="AV138" s="384">
        <f t="shared" si="124"/>
        <v>0.77747232563430002</v>
      </c>
      <c r="AW138" s="385">
        <f t="shared" si="124"/>
        <v>0.7437968600792999</v>
      </c>
      <c r="AX138" s="385">
        <f t="shared" si="124"/>
        <v>0.7387316053066969</v>
      </c>
      <c r="AY138" s="387">
        <f t="shared" si="124"/>
        <v>0.92957478940554239</v>
      </c>
      <c r="AZ138" s="373"/>
      <c r="BA138" s="384">
        <f t="shared" si="125"/>
        <v>0.75168940147776642</v>
      </c>
      <c r="BB138" s="385">
        <f t="shared" si="125"/>
        <v>0.7146694334125</v>
      </c>
      <c r="BC138" s="385">
        <f t="shared" si="125"/>
        <v>0.7090325050080768</v>
      </c>
      <c r="BD138" s="387">
        <f t="shared" si="125"/>
        <v>0.91923987587633527</v>
      </c>
      <c r="BE138" s="373"/>
      <c r="BF138" s="384">
        <f t="shared" si="126"/>
        <v>0.78087316462479994</v>
      </c>
      <c r="BG138" s="385">
        <f t="shared" si="126"/>
        <v>0.74767198529290246</v>
      </c>
      <c r="BH138" s="385">
        <f t="shared" si="126"/>
        <v>0.74259591230002564</v>
      </c>
      <c r="BI138" s="387">
        <f t="shared" si="126"/>
        <v>0.92942891731115918</v>
      </c>
      <c r="BK138" s="423">
        <f t="shared" si="147"/>
        <v>35.355339059327363</v>
      </c>
      <c r="BL138" s="419">
        <f t="shared" si="138"/>
        <v>28284.271247461904</v>
      </c>
      <c r="BM138" s="419">
        <f t="shared" si="139"/>
        <v>333333.33333333326</v>
      </c>
      <c r="BN138" s="423">
        <f t="shared" si="127"/>
        <v>0.63797111663143102</v>
      </c>
      <c r="BO138" s="419">
        <f t="shared" si="127"/>
        <v>0.58723850710399772</v>
      </c>
      <c r="BP138" s="419">
        <f t="shared" si="127"/>
        <v>0.57976500793297936</v>
      </c>
      <c r="BQ138" s="424">
        <f t="shared" si="127"/>
        <v>0.87788219392191313</v>
      </c>
      <c r="BR138" s="419"/>
      <c r="BS138" s="423">
        <f t="shared" si="128"/>
        <v>0.69541513795147547</v>
      </c>
      <c r="BT138" s="419">
        <f t="shared" si="128"/>
        <v>0.65116432936248425</v>
      </c>
      <c r="BU138" s="419">
        <f t="shared" si="128"/>
        <v>0.64455262597695773</v>
      </c>
      <c r="BV138" s="424">
        <f t="shared" si="128"/>
        <v>0.90139400372656098</v>
      </c>
      <c r="BW138" s="419"/>
      <c r="BX138" s="423">
        <f t="shared" si="129"/>
        <v>0.66148970279448627</v>
      </c>
      <c r="BY138" s="419">
        <f t="shared" si="129"/>
        <v>0.61330466480417223</v>
      </c>
      <c r="BZ138" s="419">
        <f t="shared" si="129"/>
        <v>0.60602305687186575</v>
      </c>
      <c r="CA138" s="424">
        <f t="shared" si="129"/>
        <v>0.88709200730228743</v>
      </c>
      <c r="CB138" s="419"/>
      <c r="CC138" s="423">
        <f t="shared" si="130"/>
        <v>0.69991209693537448</v>
      </c>
      <c r="CD138" s="419">
        <f t="shared" si="130"/>
        <v>0.65623041706380736</v>
      </c>
      <c r="CE138" s="419">
        <f t="shared" si="130"/>
        <v>0.64959567085828074</v>
      </c>
      <c r="CF138" s="424">
        <f t="shared" si="130"/>
        <v>0.90119183530720504</v>
      </c>
      <c r="CH138" s="449">
        <f t="shared" si="148"/>
        <v>36.473074156562177</v>
      </c>
      <c r="CI138" s="445">
        <f t="shared" si="149"/>
        <v>23006.056784132765</v>
      </c>
      <c r="CJ138" s="445">
        <f t="shared" si="150"/>
        <v>279700.53837925155</v>
      </c>
      <c r="CK138" s="451">
        <f t="shared" si="151"/>
        <v>694.1874331418677</v>
      </c>
      <c r="CL138" s="446">
        <f t="shared" si="131"/>
        <v>0.63662546245111906</v>
      </c>
      <c r="CM138" s="446">
        <f t="shared" si="131"/>
        <v>0.58319411675377286</v>
      </c>
      <c r="CN138" s="446">
        <f t="shared" si="131"/>
        <v>0.57525580606267845</v>
      </c>
      <c r="CO138" s="451">
        <f t="shared" si="131"/>
        <v>0.8803829323788831</v>
      </c>
      <c r="CP138" s="446"/>
      <c r="CQ138" s="449">
        <f t="shared" si="132"/>
        <v>0.696238598905349</v>
      </c>
      <c r="CR138" s="445">
        <f t="shared" si="132"/>
        <v>0.65039654526303547</v>
      </c>
      <c r="CS138" s="445">
        <f t="shared" si="132"/>
        <v>0.64350138870871343</v>
      </c>
      <c r="CT138" s="451">
        <f t="shared" si="132"/>
        <v>0.90361551057880318</v>
      </c>
      <c r="CU138" s="446"/>
      <c r="CV138" s="449">
        <f t="shared" si="133"/>
        <v>0.66114028275255876</v>
      </c>
      <c r="CW138" s="445">
        <f t="shared" si="133"/>
        <v>0.61074389114078864</v>
      </c>
      <c r="CX138" s="445">
        <f t="shared" si="133"/>
        <v>0.60306894562696034</v>
      </c>
      <c r="CY138" s="451">
        <f t="shared" si="133"/>
        <v>0.88949550111769804</v>
      </c>
      <c r="CZ138" s="446"/>
      <c r="DA138" s="449">
        <f t="shared" si="134"/>
        <v>0.70086853690259443</v>
      </c>
      <c r="DB138" s="445">
        <f t="shared" si="134"/>
        <v>0.65567157414611876</v>
      </c>
      <c r="DC138" s="445">
        <f t="shared" si="134"/>
        <v>0.6487617441313327</v>
      </c>
      <c r="DD138" s="451">
        <f t="shared" si="134"/>
        <v>0.90341617419224363</v>
      </c>
    </row>
    <row r="139" spans="1:108">
      <c r="A139" t="str">
        <f>'Picking Information'!E142</f>
        <v>sample name</v>
      </c>
      <c r="B139">
        <f>'Picking Information'!H142</f>
        <v>100</v>
      </c>
      <c r="C139">
        <f>'Picking Information'!I142</f>
        <v>100</v>
      </c>
      <c r="D139">
        <f>'Picking Information'!J142</f>
        <v>100</v>
      </c>
      <c r="E139">
        <f>'Picking Information'!K142</f>
        <v>100</v>
      </c>
      <c r="F139">
        <f t="shared" si="140"/>
        <v>100</v>
      </c>
      <c r="J139">
        <f>'Picking Information'!O142</f>
        <v>2</v>
      </c>
      <c r="M139" s="365">
        <f t="shared" si="141"/>
        <v>523598.77559829882</v>
      </c>
      <c r="N139" s="366">
        <v>1.6074999999999999</v>
      </c>
      <c r="O139" s="367">
        <f t="shared" si="142"/>
        <v>538.38664940431852</v>
      </c>
      <c r="P139" s="367">
        <f t="shared" si="143"/>
        <v>538.38664940431852</v>
      </c>
      <c r="Q139" s="367">
        <f t="shared" si="144"/>
        <v>538.38664940431852</v>
      </c>
      <c r="R139" s="367">
        <f t="shared" si="145"/>
        <v>31415.926535897896</v>
      </c>
      <c r="S139" s="367">
        <f t="shared" si="146"/>
        <v>50.000000000000057</v>
      </c>
      <c r="T139" s="352">
        <f t="shared" si="95"/>
        <v>0.72117764042050025</v>
      </c>
      <c r="U139" s="348">
        <f t="shared" si="95"/>
        <v>0.67818011600000039</v>
      </c>
      <c r="V139" s="348">
        <f t="shared" si="95"/>
        <v>0.67175757031250027</v>
      </c>
      <c r="W139" s="348">
        <f t="shared" si="95"/>
        <v>0.91115426392850019</v>
      </c>
      <c r="X139" s="372"/>
      <c r="Y139" s="348">
        <f t="shared" si="96"/>
        <v>0.76863001443750023</v>
      </c>
      <c r="Z139" s="348">
        <f t="shared" si="96"/>
        <v>0.73219036756250033</v>
      </c>
      <c r="AA139" s="348">
        <f t="shared" si="96"/>
        <v>0.7266800120535003</v>
      </c>
      <c r="AB139" s="350">
        <f t="shared" si="96"/>
        <v>0.92865392508800004</v>
      </c>
      <c r="AC139" s="372"/>
      <c r="AD139" s="348">
        <f t="shared" si="97"/>
        <v>0.74076135446800029</v>
      </c>
      <c r="AE139" s="348">
        <f t="shared" si="97"/>
        <v>0.70040188281250038</v>
      </c>
      <c r="AF139" s="348">
        <f t="shared" si="97"/>
        <v>0.6942220292160004</v>
      </c>
      <c r="AG139" s="350">
        <f t="shared" si="97"/>
        <v>0.9180318336615001</v>
      </c>
      <c r="AH139" s="372"/>
      <c r="AI139" s="348">
        <f t="shared" si="98"/>
        <v>0.77229078850000021</v>
      </c>
      <c r="AJ139" s="348">
        <f t="shared" si="98"/>
        <v>0.7364009082880002</v>
      </c>
      <c r="AK139" s="348">
        <f t="shared" si="98"/>
        <v>0.73088457057200018</v>
      </c>
      <c r="AL139" s="350">
        <f t="shared" si="98"/>
        <v>0.92850426566650013</v>
      </c>
      <c r="AN139" s="393">
        <f t="shared" si="135"/>
        <v>50</v>
      </c>
      <c r="AO139" s="509">
        <f t="shared" si="136"/>
        <v>785398.16339744825</v>
      </c>
      <c r="AP139" s="373">
        <f t="shared" si="137"/>
        <v>50</v>
      </c>
      <c r="AQ139" s="384">
        <f t="shared" si="123"/>
        <v>0.73368056165893836</v>
      </c>
      <c r="AR139" s="385">
        <f t="shared" si="123"/>
        <v>0.69443727799680011</v>
      </c>
      <c r="AS139" s="385">
        <f t="shared" si="123"/>
        <v>0.68860870571249999</v>
      </c>
      <c r="AT139" s="387">
        <f t="shared" si="123"/>
        <v>0.91256792216569682</v>
      </c>
      <c r="AU139" s="373"/>
      <c r="AV139" s="384">
        <f t="shared" si="124"/>
        <v>0.77747232563430002</v>
      </c>
      <c r="AW139" s="385">
        <f t="shared" si="124"/>
        <v>0.7437968600792999</v>
      </c>
      <c r="AX139" s="385">
        <f t="shared" si="124"/>
        <v>0.7387316053066969</v>
      </c>
      <c r="AY139" s="387">
        <f t="shared" si="124"/>
        <v>0.92957478940554239</v>
      </c>
      <c r="AZ139" s="373"/>
      <c r="BA139" s="384">
        <f t="shared" si="125"/>
        <v>0.75168940147776642</v>
      </c>
      <c r="BB139" s="385">
        <f t="shared" si="125"/>
        <v>0.7146694334125</v>
      </c>
      <c r="BC139" s="385">
        <f t="shared" si="125"/>
        <v>0.7090325050080768</v>
      </c>
      <c r="BD139" s="387">
        <f t="shared" si="125"/>
        <v>0.91923987587633527</v>
      </c>
      <c r="BE139" s="373"/>
      <c r="BF139" s="384">
        <f t="shared" si="126"/>
        <v>0.78087316462479994</v>
      </c>
      <c r="BG139" s="385">
        <f t="shared" si="126"/>
        <v>0.74767198529290246</v>
      </c>
      <c r="BH139" s="385">
        <f t="shared" si="126"/>
        <v>0.74259591230002564</v>
      </c>
      <c r="BI139" s="387">
        <f t="shared" si="126"/>
        <v>0.92942891731115918</v>
      </c>
      <c r="BK139" s="423">
        <f t="shared" si="147"/>
        <v>35.355339059327363</v>
      </c>
      <c r="BL139" s="419">
        <f t="shared" si="138"/>
        <v>28284.271247461904</v>
      </c>
      <c r="BM139" s="419">
        <f t="shared" si="139"/>
        <v>333333.33333333326</v>
      </c>
      <c r="BN139" s="423">
        <f t="shared" si="127"/>
        <v>0.63797111663143102</v>
      </c>
      <c r="BO139" s="419">
        <f t="shared" si="127"/>
        <v>0.58723850710399772</v>
      </c>
      <c r="BP139" s="419">
        <f t="shared" si="127"/>
        <v>0.57976500793297936</v>
      </c>
      <c r="BQ139" s="424">
        <f t="shared" si="127"/>
        <v>0.87788219392191313</v>
      </c>
      <c r="BR139" s="419"/>
      <c r="BS139" s="423">
        <f t="shared" si="128"/>
        <v>0.69541513795147547</v>
      </c>
      <c r="BT139" s="419">
        <f t="shared" si="128"/>
        <v>0.65116432936248425</v>
      </c>
      <c r="BU139" s="419">
        <f t="shared" si="128"/>
        <v>0.64455262597695773</v>
      </c>
      <c r="BV139" s="424">
        <f t="shared" si="128"/>
        <v>0.90139400372656098</v>
      </c>
      <c r="BW139" s="419"/>
      <c r="BX139" s="423">
        <f t="shared" si="129"/>
        <v>0.66148970279448627</v>
      </c>
      <c r="BY139" s="419">
        <f t="shared" si="129"/>
        <v>0.61330466480417223</v>
      </c>
      <c r="BZ139" s="419">
        <f t="shared" si="129"/>
        <v>0.60602305687186575</v>
      </c>
      <c r="CA139" s="424">
        <f t="shared" si="129"/>
        <v>0.88709200730228743</v>
      </c>
      <c r="CB139" s="419"/>
      <c r="CC139" s="423">
        <f t="shared" si="130"/>
        <v>0.69991209693537448</v>
      </c>
      <c r="CD139" s="419">
        <f t="shared" si="130"/>
        <v>0.65623041706380736</v>
      </c>
      <c r="CE139" s="419">
        <f t="shared" si="130"/>
        <v>0.64959567085828074</v>
      </c>
      <c r="CF139" s="424">
        <f t="shared" si="130"/>
        <v>0.90119183530720504</v>
      </c>
      <c r="CH139" s="449">
        <f t="shared" si="148"/>
        <v>36.473074156562177</v>
      </c>
      <c r="CI139" s="445">
        <f t="shared" si="149"/>
        <v>23006.056784132765</v>
      </c>
      <c r="CJ139" s="445">
        <f t="shared" si="150"/>
        <v>279700.53837925155</v>
      </c>
      <c r="CK139" s="451">
        <f t="shared" si="151"/>
        <v>694.1874331418677</v>
      </c>
      <c r="CL139" s="446">
        <f t="shared" si="131"/>
        <v>0.63662546245111906</v>
      </c>
      <c r="CM139" s="446">
        <f t="shared" si="131"/>
        <v>0.58319411675377286</v>
      </c>
      <c r="CN139" s="446">
        <f t="shared" si="131"/>
        <v>0.57525580606267845</v>
      </c>
      <c r="CO139" s="451">
        <f t="shared" si="131"/>
        <v>0.8803829323788831</v>
      </c>
      <c r="CP139" s="446"/>
      <c r="CQ139" s="449">
        <f t="shared" si="132"/>
        <v>0.696238598905349</v>
      </c>
      <c r="CR139" s="445">
        <f t="shared" si="132"/>
        <v>0.65039654526303547</v>
      </c>
      <c r="CS139" s="445">
        <f t="shared" si="132"/>
        <v>0.64350138870871343</v>
      </c>
      <c r="CT139" s="451">
        <f t="shared" si="132"/>
        <v>0.90361551057880318</v>
      </c>
      <c r="CU139" s="446"/>
      <c r="CV139" s="449">
        <f t="shared" si="133"/>
        <v>0.66114028275255876</v>
      </c>
      <c r="CW139" s="445">
        <f t="shared" si="133"/>
        <v>0.61074389114078864</v>
      </c>
      <c r="CX139" s="445">
        <f t="shared" si="133"/>
        <v>0.60306894562696034</v>
      </c>
      <c r="CY139" s="451">
        <f t="shared" si="133"/>
        <v>0.88949550111769804</v>
      </c>
      <c r="CZ139" s="446"/>
      <c r="DA139" s="449">
        <f t="shared" si="134"/>
        <v>0.70086853690259443</v>
      </c>
      <c r="DB139" s="445">
        <f t="shared" si="134"/>
        <v>0.65567157414611876</v>
      </c>
      <c r="DC139" s="445">
        <f t="shared" si="134"/>
        <v>0.6487617441313327</v>
      </c>
      <c r="DD139" s="451">
        <f t="shared" si="134"/>
        <v>0.90341617419224363</v>
      </c>
    </row>
    <row r="140" spans="1:108">
      <c r="A140" t="str">
        <f>'Picking Information'!E143</f>
        <v>sample name</v>
      </c>
      <c r="B140">
        <f>'Picking Information'!H143</f>
        <v>100</v>
      </c>
      <c r="C140">
        <f>'Picking Information'!I143</f>
        <v>100</v>
      </c>
      <c r="D140">
        <f>'Picking Information'!J143</f>
        <v>100</v>
      </c>
      <c r="E140">
        <f>'Picking Information'!K143</f>
        <v>100</v>
      </c>
      <c r="F140">
        <f t="shared" si="140"/>
        <v>100</v>
      </c>
      <c r="J140">
        <f>'Picking Information'!O143</f>
        <v>2</v>
      </c>
      <c r="M140" s="365">
        <f t="shared" si="141"/>
        <v>523598.77559829882</v>
      </c>
      <c r="N140" s="366">
        <v>1.6074999999999999</v>
      </c>
      <c r="O140" s="367">
        <f t="shared" si="142"/>
        <v>538.38664940431852</v>
      </c>
      <c r="P140" s="367">
        <f t="shared" si="143"/>
        <v>538.38664940431852</v>
      </c>
      <c r="Q140" s="367">
        <f t="shared" si="144"/>
        <v>538.38664940431852</v>
      </c>
      <c r="R140" s="367">
        <f t="shared" si="145"/>
        <v>31415.926535897896</v>
      </c>
      <c r="S140" s="367">
        <f t="shared" si="146"/>
        <v>50.000000000000057</v>
      </c>
      <c r="T140" s="352">
        <f t="shared" si="95"/>
        <v>0.72117764042050025</v>
      </c>
      <c r="U140" s="348">
        <f t="shared" si="95"/>
        <v>0.67818011600000039</v>
      </c>
      <c r="V140" s="348">
        <f t="shared" si="95"/>
        <v>0.67175757031250027</v>
      </c>
      <c r="W140" s="348">
        <f t="shared" si="95"/>
        <v>0.91115426392850019</v>
      </c>
      <c r="X140" s="372"/>
      <c r="Y140" s="348">
        <f t="shared" si="96"/>
        <v>0.76863001443750023</v>
      </c>
      <c r="Z140" s="348">
        <f t="shared" si="96"/>
        <v>0.73219036756250033</v>
      </c>
      <c r="AA140" s="348">
        <f t="shared" si="96"/>
        <v>0.7266800120535003</v>
      </c>
      <c r="AB140" s="350">
        <f t="shared" si="96"/>
        <v>0.92865392508800004</v>
      </c>
      <c r="AC140" s="372"/>
      <c r="AD140" s="348">
        <f t="shared" si="97"/>
        <v>0.74076135446800029</v>
      </c>
      <c r="AE140" s="348">
        <f t="shared" si="97"/>
        <v>0.70040188281250038</v>
      </c>
      <c r="AF140" s="348">
        <f t="shared" si="97"/>
        <v>0.6942220292160004</v>
      </c>
      <c r="AG140" s="350">
        <f t="shared" si="97"/>
        <v>0.9180318336615001</v>
      </c>
      <c r="AH140" s="372"/>
      <c r="AI140" s="348">
        <f t="shared" si="98"/>
        <v>0.77229078850000021</v>
      </c>
      <c r="AJ140" s="348">
        <f t="shared" si="98"/>
        <v>0.7364009082880002</v>
      </c>
      <c r="AK140" s="348">
        <f t="shared" si="98"/>
        <v>0.73088457057200018</v>
      </c>
      <c r="AL140" s="350">
        <f t="shared" si="98"/>
        <v>0.92850426566650013</v>
      </c>
      <c r="AN140" s="393">
        <f t="shared" si="135"/>
        <v>50</v>
      </c>
      <c r="AO140" s="509">
        <f t="shared" si="136"/>
        <v>785398.16339744825</v>
      </c>
      <c r="AP140" s="373">
        <f t="shared" si="137"/>
        <v>50</v>
      </c>
      <c r="AQ140" s="384">
        <f t="shared" si="123"/>
        <v>0.73368056165893836</v>
      </c>
      <c r="AR140" s="385">
        <f t="shared" si="123"/>
        <v>0.69443727799680011</v>
      </c>
      <c r="AS140" s="385">
        <f t="shared" si="123"/>
        <v>0.68860870571249999</v>
      </c>
      <c r="AT140" s="387">
        <f t="shared" si="123"/>
        <v>0.91256792216569682</v>
      </c>
      <c r="AU140" s="373"/>
      <c r="AV140" s="384">
        <f t="shared" si="124"/>
        <v>0.77747232563430002</v>
      </c>
      <c r="AW140" s="385">
        <f t="shared" si="124"/>
        <v>0.7437968600792999</v>
      </c>
      <c r="AX140" s="385">
        <f t="shared" si="124"/>
        <v>0.7387316053066969</v>
      </c>
      <c r="AY140" s="387">
        <f t="shared" si="124"/>
        <v>0.92957478940554239</v>
      </c>
      <c r="AZ140" s="373"/>
      <c r="BA140" s="384">
        <f t="shared" si="125"/>
        <v>0.75168940147776642</v>
      </c>
      <c r="BB140" s="385">
        <f t="shared" si="125"/>
        <v>0.7146694334125</v>
      </c>
      <c r="BC140" s="385">
        <f t="shared" si="125"/>
        <v>0.7090325050080768</v>
      </c>
      <c r="BD140" s="387">
        <f t="shared" si="125"/>
        <v>0.91923987587633527</v>
      </c>
      <c r="BE140" s="373"/>
      <c r="BF140" s="384">
        <f t="shared" si="126"/>
        <v>0.78087316462479994</v>
      </c>
      <c r="BG140" s="385">
        <f t="shared" si="126"/>
        <v>0.74767198529290246</v>
      </c>
      <c r="BH140" s="385">
        <f t="shared" si="126"/>
        <v>0.74259591230002564</v>
      </c>
      <c r="BI140" s="387">
        <f t="shared" si="126"/>
        <v>0.92942891731115918</v>
      </c>
      <c r="BK140" s="423">
        <f t="shared" si="147"/>
        <v>35.355339059327363</v>
      </c>
      <c r="BL140" s="419">
        <f t="shared" si="138"/>
        <v>28284.271247461904</v>
      </c>
      <c r="BM140" s="419">
        <f t="shared" si="139"/>
        <v>333333.33333333326</v>
      </c>
      <c r="BN140" s="423">
        <f t="shared" si="127"/>
        <v>0.63797111663143102</v>
      </c>
      <c r="BO140" s="419">
        <f t="shared" si="127"/>
        <v>0.58723850710399772</v>
      </c>
      <c r="BP140" s="419">
        <f t="shared" si="127"/>
        <v>0.57976500793297936</v>
      </c>
      <c r="BQ140" s="424">
        <f t="shared" si="127"/>
        <v>0.87788219392191313</v>
      </c>
      <c r="BR140" s="419"/>
      <c r="BS140" s="423">
        <f t="shared" si="128"/>
        <v>0.69541513795147547</v>
      </c>
      <c r="BT140" s="419">
        <f t="shared" si="128"/>
        <v>0.65116432936248425</v>
      </c>
      <c r="BU140" s="419">
        <f t="shared" si="128"/>
        <v>0.64455262597695773</v>
      </c>
      <c r="BV140" s="424">
        <f t="shared" si="128"/>
        <v>0.90139400372656098</v>
      </c>
      <c r="BW140" s="419"/>
      <c r="BX140" s="423">
        <f t="shared" si="129"/>
        <v>0.66148970279448627</v>
      </c>
      <c r="BY140" s="419">
        <f t="shared" si="129"/>
        <v>0.61330466480417223</v>
      </c>
      <c r="BZ140" s="419">
        <f t="shared" si="129"/>
        <v>0.60602305687186575</v>
      </c>
      <c r="CA140" s="424">
        <f t="shared" si="129"/>
        <v>0.88709200730228743</v>
      </c>
      <c r="CB140" s="419"/>
      <c r="CC140" s="423">
        <f t="shared" si="130"/>
        <v>0.69991209693537448</v>
      </c>
      <c r="CD140" s="419">
        <f t="shared" si="130"/>
        <v>0.65623041706380736</v>
      </c>
      <c r="CE140" s="419">
        <f t="shared" si="130"/>
        <v>0.64959567085828074</v>
      </c>
      <c r="CF140" s="424">
        <f t="shared" si="130"/>
        <v>0.90119183530720504</v>
      </c>
      <c r="CH140" s="449">
        <f t="shared" si="148"/>
        <v>36.473074156562177</v>
      </c>
      <c r="CI140" s="445">
        <f t="shared" si="149"/>
        <v>23006.056784132765</v>
      </c>
      <c r="CJ140" s="445">
        <f t="shared" si="150"/>
        <v>279700.53837925155</v>
      </c>
      <c r="CK140" s="451">
        <f t="shared" si="151"/>
        <v>694.1874331418677</v>
      </c>
      <c r="CL140" s="446">
        <f t="shared" si="131"/>
        <v>0.63662546245111906</v>
      </c>
      <c r="CM140" s="446">
        <f t="shared" si="131"/>
        <v>0.58319411675377286</v>
      </c>
      <c r="CN140" s="446">
        <f t="shared" si="131"/>
        <v>0.57525580606267845</v>
      </c>
      <c r="CO140" s="451">
        <f t="shared" si="131"/>
        <v>0.8803829323788831</v>
      </c>
      <c r="CP140" s="446"/>
      <c r="CQ140" s="449">
        <f t="shared" si="132"/>
        <v>0.696238598905349</v>
      </c>
      <c r="CR140" s="445">
        <f t="shared" si="132"/>
        <v>0.65039654526303547</v>
      </c>
      <c r="CS140" s="445">
        <f t="shared" si="132"/>
        <v>0.64350138870871343</v>
      </c>
      <c r="CT140" s="451">
        <f t="shared" si="132"/>
        <v>0.90361551057880318</v>
      </c>
      <c r="CU140" s="446"/>
      <c r="CV140" s="449">
        <f t="shared" si="133"/>
        <v>0.66114028275255876</v>
      </c>
      <c r="CW140" s="445">
        <f t="shared" si="133"/>
        <v>0.61074389114078864</v>
      </c>
      <c r="CX140" s="445">
        <f t="shared" si="133"/>
        <v>0.60306894562696034</v>
      </c>
      <c r="CY140" s="451">
        <f t="shared" si="133"/>
        <v>0.88949550111769804</v>
      </c>
      <c r="CZ140" s="446"/>
      <c r="DA140" s="449">
        <f t="shared" si="134"/>
        <v>0.70086853690259443</v>
      </c>
      <c r="DB140" s="445">
        <f t="shared" si="134"/>
        <v>0.65567157414611876</v>
      </c>
      <c r="DC140" s="445">
        <f t="shared" si="134"/>
        <v>0.6487617441313327</v>
      </c>
      <c r="DD140" s="451">
        <f t="shared" si="134"/>
        <v>0.90341617419224363</v>
      </c>
    </row>
    <row r="141" spans="1:108">
      <c r="A141" t="str">
        <f>'Picking Information'!E144</f>
        <v>sample name</v>
      </c>
      <c r="B141">
        <f>'Picking Information'!H144</f>
        <v>100</v>
      </c>
      <c r="C141">
        <f>'Picking Information'!I144</f>
        <v>100</v>
      </c>
      <c r="D141">
        <f>'Picking Information'!J144</f>
        <v>100</v>
      </c>
      <c r="E141">
        <f>'Picking Information'!K144</f>
        <v>100</v>
      </c>
      <c r="F141">
        <f t="shared" si="140"/>
        <v>100</v>
      </c>
      <c r="J141">
        <f>'Picking Information'!O144</f>
        <v>2</v>
      </c>
      <c r="M141" s="365">
        <f t="shared" si="141"/>
        <v>523598.77559829882</v>
      </c>
      <c r="N141" s="366">
        <v>1.6074999999999999</v>
      </c>
      <c r="O141" s="367">
        <f t="shared" si="142"/>
        <v>538.38664940431852</v>
      </c>
      <c r="P141" s="367">
        <f t="shared" si="143"/>
        <v>538.38664940431852</v>
      </c>
      <c r="Q141" s="367">
        <f t="shared" si="144"/>
        <v>538.38664940431852</v>
      </c>
      <c r="R141" s="367">
        <f t="shared" si="145"/>
        <v>31415.926535897896</v>
      </c>
      <c r="S141" s="367">
        <f t="shared" si="146"/>
        <v>50.000000000000057</v>
      </c>
      <c r="T141" s="352">
        <f t="shared" si="95"/>
        <v>0.72117764042050025</v>
      </c>
      <c r="U141" s="348">
        <f t="shared" si="95"/>
        <v>0.67818011600000039</v>
      </c>
      <c r="V141" s="348">
        <f t="shared" si="95"/>
        <v>0.67175757031250027</v>
      </c>
      <c r="W141" s="348">
        <f t="shared" si="95"/>
        <v>0.91115426392850019</v>
      </c>
      <c r="X141" s="372"/>
      <c r="Y141" s="348">
        <f t="shared" si="96"/>
        <v>0.76863001443750023</v>
      </c>
      <c r="Z141" s="348">
        <f t="shared" si="96"/>
        <v>0.73219036756250033</v>
      </c>
      <c r="AA141" s="348">
        <f t="shared" si="96"/>
        <v>0.7266800120535003</v>
      </c>
      <c r="AB141" s="350">
        <f t="shared" si="96"/>
        <v>0.92865392508800004</v>
      </c>
      <c r="AC141" s="372"/>
      <c r="AD141" s="348">
        <f t="shared" si="97"/>
        <v>0.74076135446800029</v>
      </c>
      <c r="AE141" s="348">
        <f t="shared" si="97"/>
        <v>0.70040188281250038</v>
      </c>
      <c r="AF141" s="348">
        <f t="shared" si="97"/>
        <v>0.6942220292160004</v>
      </c>
      <c r="AG141" s="350">
        <f t="shared" si="97"/>
        <v>0.9180318336615001</v>
      </c>
      <c r="AH141" s="372"/>
      <c r="AI141" s="348">
        <f t="shared" si="98"/>
        <v>0.77229078850000021</v>
      </c>
      <c r="AJ141" s="348">
        <f t="shared" si="98"/>
        <v>0.7364009082880002</v>
      </c>
      <c r="AK141" s="348">
        <f t="shared" si="98"/>
        <v>0.73088457057200018</v>
      </c>
      <c r="AL141" s="350">
        <f t="shared" si="98"/>
        <v>0.92850426566650013</v>
      </c>
      <c r="AN141" s="393">
        <f t="shared" si="135"/>
        <v>50</v>
      </c>
      <c r="AO141" s="509">
        <f t="shared" si="136"/>
        <v>785398.16339744825</v>
      </c>
      <c r="AP141" s="373">
        <f t="shared" si="137"/>
        <v>50</v>
      </c>
      <c r="AQ141" s="384">
        <f t="shared" si="123"/>
        <v>0.73368056165893836</v>
      </c>
      <c r="AR141" s="385">
        <f t="shared" si="123"/>
        <v>0.69443727799680011</v>
      </c>
      <c r="AS141" s="385">
        <f t="shared" si="123"/>
        <v>0.68860870571249999</v>
      </c>
      <c r="AT141" s="387">
        <f t="shared" si="123"/>
        <v>0.91256792216569682</v>
      </c>
      <c r="AU141" s="373"/>
      <c r="AV141" s="384">
        <f t="shared" si="124"/>
        <v>0.77747232563430002</v>
      </c>
      <c r="AW141" s="385">
        <f t="shared" si="124"/>
        <v>0.7437968600792999</v>
      </c>
      <c r="AX141" s="385">
        <f t="shared" si="124"/>
        <v>0.7387316053066969</v>
      </c>
      <c r="AY141" s="387">
        <f t="shared" si="124"/>
        <v>0.92957478940554239</v>
      </c>
      <c r="AZ141" s="373"/>
      <c r="BA141" s="384">
        <f t="shared" si="125"/>
        <v>0.75168940147776642</v>
      </c>
      <c r="BB141" s="385">
        <f t="shared" si="125"/>
        <v>0.7146694334125</v>
      </c>
      <c r="BC141" s="385">
        <f t="shared" si="125"/>
        <v>0.7090325050080768</v>
      </c>
      <c r="BD141" s="387">
        <f t="shared" si="125"/>
        <v>0.91923987587633527</v>
      </c>
      <c r="BE141" s="373"/>
      <c r="BF141" s="384">
        <f t="shared" si="126"/>
        <v>0.78087316462479994</v>
      </c>
      <c r="BG141" s="385">
        <f t="shared" si="126"/>
        <v>0.74767198529290246</v>
      </c>
      <c r="BH141" s="385">
        <f t="shared" si="126"/>
        <v>0.74259591230002564</v>
      </c>
      <c r="BI141" s="387">
        <f t="shared" si="126"/>
        <v>0.92942891731115918</v>
      </c>
      <c r="BK141" s="423">
        <f t="shared" si="147"/>
        <v>35.355339059327363</v>
      </c>
      <c r="BL141" s="419">
        <f t="shared" si="138"/>
        <v>28284.271247461904</v>
      </c>
      <c r="BM141" s="419">
        <f t="shared" si="139"/>
        <v>333333.33333333326</v>
      </c>
      <c r="BN141" s="423">
        <f t="shared" si="127"/>
        <v>0.63797111663143102</v>
      </c>
      <c r="BO141" s="419">
        <f t="shared" si="127"/>
        <v>0.58723850710399772</v>
      </c>
      <c r="BP141" s="419">
        <f t="shared" si="127"/>
        <v>0.57976500793297936</v>
      </c>
      <c r="BQ141" s="424">
        <f t="shared" si="127"/>
        <v>0.87788219392191313</v>
      </c>
      <c r="BR141" s="419"/>
      <c r="BS141" s="423">
        <f t="shared" si="128"/>
        <v>0.69541513795147547</v>
      </c>
      <c r="BT141" s="419">
        <f t="shared" si="128"/>
        <v>0.65116432936248425</v>
      </c>
      <c r="BU141" s="419">
        <f t="shared" si="128"/>
        <v>0.64455262597695773</v>
      </c>
      <c r="BV141" s="424">
        <f t="shared" si="128"/>
        <v>0.90139400372656098</v>
      </c>
      <c r="BW141" s="419"/>
      <c r="BX141" s="423">
        <f t="shared" si="129"/>
        <v>0.66148970279448627</v>
      </c>
      <c r="BY141" s="419">
        <f t="shared" si="129"/>
        <v>0.61330466480417223</v>
      </c>
      <c r="BZ141" s="419">
        <f t="shared" si="129"/>
        <v>0.60602305687186575</v>
      </c>
      <c r="CA141" s="424">
        <f t="shared" si="129"/>
        <v>0.88709200730228743</v>
      </c>
      <c r="CB141" s="419"/>
      <c r="CC141" s="423">
        <f t="shared" si="130"/>
        <v>0.69991209693537448</v>
      </c>
      <c r="CD141" s="419">
        <f t="shared" si="130"/>
        <v>0.65623041706380736</v>
      </c>
      <c r="CE141" s="419">
        <f t="shared" si="130"/>
        <v>0.64959567085828074</v>
      </c>
      <c r="CF141" s="424">
        <f t="shared" si="130"/>
        <v>0.90119183530720504</v>
      </c>
      <c r="CH141" s="449">
        <f t="shared" si="148"/>
        <v>36.473074156562177</v>
      </c>
      <c r="CI141" s="445">
        <f t="shared" si="149"/>
        <v>23006.056784132765</v>
      </c>
      <c r="CJ141" s="445">
        <f t="shared" si="150"/>
        <v>279700.53837925155</v>
      </c>
      <c r="CK141" s="451">
        <f t="shared" si="151"/>
        <v>694.1874331418677</v>
      </c>
      <c r="CL141" s="446">
        <f t="shared" si="131"/>
        <v>0.63662546245111906</v>
      </c>
      <c r="CM141" s="446">
        <f t="shared" si="131"/>
        <v>0.58319411675377286</v>
      </c>
      <c r="CN141" s="446">
        <f t="shared" si="131"/>
        <v>0.57525580606267845</v>
      </c>
      <c r="CO141" s="451">
        <f t="shared" si="131"/>
        <v>0.8803829323788831</v>
      </c>
      <c r="CP141" s="446"/>
      <c r="CQ141" s="449">
        <f t="shared" si="132"/>
        <v>0.696238598905349</v>
      </c>
      <c r="CR141" s="445">
        <f t="shared" si="132"/>
        <v>0.65039654526303547</v>
      </c>
      <c r="CS141" s="445">
        <f t="shared" si="132"/>
        <v>0.64350138870871343</v>
      </c>
      <c r="CT141" s="451">
        <f t="shared" si="132"/>
        <v>0.90361551057880318</v>
      </c>
      <c r="CU141" s="446"/>
      <c r="CV141" s="449">
        <f t="shared" si="133"/>
        <v>0.66114028275255876</v>
      </c>
      <c r="CW141" s="445">
        <f t="shared" si="133"/>
        <v>0.61074389114078864</v>
      </c>
      <c r="CX141" s="445">
        <f t="shared" si="133"/>
        <v>0.60306894562696034</v>
      </c>
      <c r="CY141" s="451">
        <f t="shared" si="133"/>
        <v>0.88949550111769804</v>
      </c>
      <c r="CZ141" s="446"/>
      <c r="DA141" s="449">
        <f t="shared" si="134"/>
        <v>0.70086853690259443</v>
      </c>
      <c r="DB141" s="445">
        <f t="shared" si="134"/>
        <v>0.65567157414611876</v>
      </c>
      <c r="DC141" s="445">
        <f t="shared" si="134"/>
        <v>0.6487617441313327</v>
      </c>
      <c r="DD141" s="451">
        <f t="shared" si="134"/>
        <v>0.90341617419224363</v>
      </c>
    </row>
    <row r="142" spans="1:108">
      <c r="A142" t="str">
        <f>'Picking Information'!E145</f>
        <v>sample name</v>
      </c>
      <c r="B142">
        <f>'Picking Information'!H145</f>
        <v>100</v>
      </c>
      <c r="C142">
        <f>'Picking Information'!I145</f>
        <v>100</v>
      </c>
      <c r="D142">
        <f>'Picking Information'!J145</f>
        <v>100</v>
      </c>
      <c r="E142">
        <f>'Picking Information'!K145</f>
        <v>100</v>
      </c>
      <c r="F142">
        <f t="shared" si="140"/>
        <v>100</v>
      </c>
      <c r="J142">
        <f>'Picking Information'!O145</f>
        <v>2</v>
      </c>
      <c r="M142" s="365">
        <f t="shared" si="141"/>
        <v>523598.77559829882</v>
      </c>
      <c r="N142" s="366">
        <v>1.6074999999999999</v>
      </c>
      <c r="O142" s="367">
        <f t="shared" si="142"/>
        <v>538.38664940431852</v>
      </c>
      <c r="P142" s="367">
        <f t="shared" si="143"/>
        <v>538.38664940431852</v>
      </c>
      <c r="Q142" s="367">
        <f t="shared" si="144"/>
        <v>538.38664940431852</v>
      </c>
      <c r="R142" s="367">
        <f t="shared" si="145"/>
        <v>31415.926535897896</v>
      </c>
      <c r="S142" s="367">
        <f t="shared" si="146"/>
        <v>50.000000000000057</v>
      </c>
      <c r="T142" s="352">
        <f t="shared" si="95"/>
        <v>0.72117764042050025</v>
      </c>
      <c r="U142" s="348">
        <f t="shared" si="95"/>
        <v>0.67818011600000039</v>
      </c>
      <c r="V142" s="348">
        <f t="shared" si="95"/>
        <v>0.67175757031250027</v>
      </c>
      <c r="W142" s="348">
        <f t="shared" si="95"/>
        <v>0.91115426392850019</v>
      </c>
      <c r="X142" s="372"/>
      <c r="Y142" s="348">
        <f t="shared" si="96"/>
        <v>0.76863001443750023</v>
      </c>
      <c r="Z142" s="348">
        <f t="shared" si="96"/>
        <v>0.73219036756250033</v>
      </c>
      <c r="AA142" s="348">
        <f t="shared" si="96"/>
        <v>0.7266800120535003</v>
      </c>
      <c r="AB142" s="350">
        <f t="shared" si="96"/>
        <v>0.92865392508800004</v>
      </c>
      <c r="AC142" s="372"/>
      <c r="AD142" s="348">
        <f t="shared" si="97"/>
        <v>0.74076135446800029</v>
      </c>
      <c r="AE142" s="348">
        <f t="shared" si="97"/>
        <v>0.70040188281250038</v>
      </c>
      <c r="AF142" s="348">
        <f t="shared" si="97"/>
        <v>0.6942220292160004</v>
      </c>
      <c r="AG142" s="350">
        <f t="shared" si="97"/>
        <v>0.9180318336615001</v>
      </c>
      <c r="AH142" s="372"/>
      <c r="AI142" s="348">
        <f t="shared" si="98"/>
        <v>0.77229078850000021</v>
      </c>
      <c r="AJ142" s="348">
        <f t="shared" si="98"/>
        <v>0.7364009082880002</v>
      </c>
      <c r="AK142" s="348">
        <f t="shared" si="98"/>
        <v>0.73088457057200018</v>
      </c>
      <c r="AL142" s="350">
        <f t="shared" si="98"/>
        <v>0.92850426566650013</v>
      </c>
      <c r="AN142" s="393">
        <f t="shared" si="135"/>
        <v>50</v>
      </c>
      <c r="AO142" s="509">
        <f t="shared" si="136"/>
        <v>785398.16339744825</v>
      </c>
      <c r="AP142" s="373">
        <f t="shared" si="137"/>
        <v>50</v>
      </c>
      <c r="AQ142" s="384">
        <f t="shared" si="123"/>
        <v>0.73368056165893836</v>
      </c>
      <c r="AR142" s="385">
        <f t="shared" si="123"/>
        <v>0.69443727799680011</v>
      </c>
      <c r="AS142" s="385">
        <f t="shared" si="123"/>
        <v>0.68860870571249999</v>
      </c>
      <c r="AT142" s="387">
        <f t="shared" si="123"/>
        <v>0.91256792216569682</v>
      </c>
      <c r="AU142" s="373"/>
      <c r="AV142" s="384">
        <f t="shared" si="124"/>
        <v>0.77747232563430002</v>
      </c>
      <c r="AW142" s="385">
        <f t="shared" si="124"/>
        <v>0.7437968600792999</v>
      </c>
      <c r="AX142" s="385">
        <f t="shared" si="124"/>
        <v>0.7387316053066969</v>
      </c>
      <c r="AY142" s="387">
        <f t="shared" si="124"/>
        <v>0.92957478940554239</v>
      </c>
      <c r="AZ142" s="373"/>
      <c r="BA142" s="384">
        <f t="shared" si="125"/>
        <v>0.75168940147776642</v>
      </c>
      <c r="BB142" s="385">
        <f t="shared" si="125"/>
        <v>0.7146694334125</v>
      </c>
      <c r="BC142" s="385">
        <f t="shared" si="125"/>
        <v>0.7090325050080768</v>
      </c>
      <c r="BD142" s="387">
        <f t="shared" si="125"/>
        <v>0.91923987587633527</v>
      </c>
      <c r="BE142" s="373"/>
      <c r="BF142" s="384">
        <f t="shared" si="126"/>
        <v>0.78087316462479994</v>
      </c>
      <c r="BG142" s="385">
        <f t="shared" si="126"/>
        <v>0.74767198529290246</v>
      </c>
      <c r="BH142" s="385">
        <f t="shared" si="126"/>
        <v>0.74259591230002564</v>
      </c>
      <c r="BI142" s="387">
        <f t="shared" si="126"/>
        <v>0.92942891731115918</v>
      </c>
      <c r="BK142" s="423">
        <f t="shared" si="147"/>
        <v>35.355339059327363</v>
      </c>
      <c r="BL142" s="419">
        <f t="shared" si="138"/>
        <v>28284.271247461904</v>
      </c>
      <c r="BM142" s="419">
        <f t="shared" si="139"/>
        <v>333333.33333333326</v>
      </c>
      <c r="BN142" s="423">
        <f t="shared" si="127"/>
        <v>0.63797111663143102</v>
      </c>
      <c r="BO142" s="419">
        <f t="shared" si="127"/>
        <v>0.58723850710399772</v>
      </c>
      <c r="BP142" s="419">
        <f t="shared" si="127"/>
        <v>0.57976500793297936</v>
      </c>
      <c r="BQ142" s="424">
        <f t="shared" si="127"/>
        <v>0.87788219392191313</v>
      </c>
      <c r="BR142" s="419"/>
      <c r="BS142" s="423">
        <f t="shared" si="128"/>
        <v>0.69541513795147547</v>
      </c>
      <c r="BT142" s="419">
        <f t="shared" si="128"/>
        <v>0.65116432936248425</v>
      </c>
      <c r="BU142" s="419">
        <f t="shared" si="128"/>
        <v>0.64455262597695773</v>
      </c>
      <c r="BV142" s="424">
        <f t="shared" si="128"/>
        <v>0.90139400372656098</v>
      </c>
      <c r="BW142" s="419"/>
      <c r="BX142" s="423">
        <f t="shared" si="129"/>
        <v>0.66148970279448627</v>
      </c>
      <c r="BY142" s="419">
        <f t="shared" si="129"/>
        <v>0.61330466480417223</v>
      </c>
      <c r="BZ142" s="419">
        <f t="shared" si="129"/>
        <v>0.60602305687186575</v>
      </c>
      <c r="CA142" s="424">
        <f t="shared" si="129"/>
        <v>0.88709200730228743</v>
      </c>
      <c r="CB142" s="419"/>
      <c r="CC142" s="423">
        <f t="shared" si="130"/>
        <v>0.69991209693537448</v>
      </c>
      <c r="CD142" s="419">
        <f t="shared" si="130"/>
        <v>0.65623041706380736</v>
      </c>
      <c r="CE142" s="419">
        <f t="shared" si="130"/>
        <v>0.64959567085828074</v>
      </c>
      <c r="CF142" s="424">
        <f t="shared" si="130"/>
        <v>0.90119183530720504</v>
      </c>
      <c r="CH142" s="449">
        <f t="shared" si="148"/>
        <v>36.473074156562177</v>
      </c>
      <c r="CI142" s="445">
        <f t="shared" si="149"/>
        <v>23006.056784132765</v>
      </c>
      <c r="CJ142" s="445">
        <f t="shared" si="150"/>
        <v>279700.53837925155</v>
      </c>
      <c r="CK142" s="451">
        <f t="shared" si="151"/>
        <v>694.1874331418677</v>
      </c>
      <c r="CL142" s="446">
        <f t="shared" si="131"/>
        <v>0.63662546245111906</v>
      </c>
      <c r="CM142" s="446">
        <f t="shared" si="131"/>
        <v>0.58319411675377286</v>
      </c>
      <c r="CN142" s="446">
        <f t="shared" si="131"/>
        <v>0.57525580606267845</v>
      </c>
      <c r="CO142" s="451">
        <f t="shared" si="131"/>
        <v>0.8803829323788831</v>
      </c>
      <c r="CP142" s="446"/>
      <c r="CQ142" s="449">
        <f t="shared" si="132"/>
        <v>0.696238598905349</v>
      </c>
      <c r="CR142" s="445">
        <f t="shared" si="132"/>
        <v>0.65039654526303547</v>
      </c>
      <c r="CS142" s="445">
        <f t="shared" si="132"/>
        <v>0.64350138870871343</v>
      </c>
      <c r="CT142" s="451">
        <f t="shared" si="132"/>
        <v>0.90361551057880318</v>
      </c>
      <c r="CU142" s="446"/>
      <c r="CV142" s="449">
        <f t="shared" si="133"/>
        <v>0.66114028275255876</v>
      </c>
      <c r="CW142" s="445">
        <f t="shared" si="133"/>
        <v>0.61074389114078864</v>
      </c>
      <c r="CX142" s="445">
        <f t="shared" si="133"/>
        <v>0.60306894562696034</v>
      </c>
      <c r="CY142" s="451">
        <f t="shared" si="133"/>
        <v>0.88949550111769804</v>
      </c>
      <c r="CZ142" s="446"/>
      <c r="DA142" s="449">
        <f t="shared" si="134"/>
        <v>0.70086853690259443</v>
      </c>
      <c r="DB142" s="445">
        <f t="shared" si="134"/>
        <v>0.65567157414611876</v>
      </c>
      <c r="DC142" s="445">
        <f t="shared" si="134"/>
        <v>0.6487617441313327</v>
      </c>
      <c r="DD142" s="451">
        <f t="shared" si="134"/>
        <v>0.90341617419224363</v>
      </c>
    </row>
    <row r="143" spans="1:108">
      <c r="A143" t="str">
        <f>'Picking Information'!E146</f>
        <v>sample name</v>
      </c>
      <c r="B143">
        <f>'Picking Information'!H146</f>
        <v>100</v>
      </c>
      <c r="C143">
        <f>'Picking Information'!I146</f>
        <v>100</v>
      </c>
      <c r="D143">
        <f>'Picking Information'!J146</f>
        <v>100</v>
      </c>
      <c r="E143">
        <f>'Picking Information'!K146</f>
        <v>100</v>
      </c>
      <c r="F143">
        <f t="shared" si="140"/>
        <v>100</v>
      </c>
      <c r="J143">
        <f>'Picking Information'!O146</f>
        <v>2</v>
      </c>
      <c r="M143" s="365">
        <f t="shared" si="141"/>
        <v>523598.77559829882</v>
      </c>
      <c r="N143" s="366">
        <v>1.6074999999999999</v>
      </c>
      <c r="O143" s="367">
        <f t="shared" si="142"/>
        <v>538.38664940431852</v>
      </c>
      <c r="P143" s="367">
        <f t="shared" si="143"/>
        <v>538.38664940431852</v>
      </c>
      <c r="Q143" s="367">
        <f t="shared" si="144"/>
        <v>538.38664940431852</v>
      </c>
      <c r="R143" s="367">
        <f t="shared" si="145"/>
        <v>31415.926535897896</v>
      </c>
      <c r="S143" s="367">
        <f t="shared" si="146"/>
        <v>50.000000000000057</v>
      </c>
      <c r="T143" s="352">
        <f t="shared" si="95"/>
        <v>0.72117764042050025</v>
      </c>
      <c r="U143" s="348">
        <f t="shared" si="95"/>
        <v>0.67818011600000039</v>
      </c>
      <c r="V143" s="348">
        <f t="shared" si="95"/>
        <v>0.67175757031250027</v>
      </c>
      <c r="W143" s="348">
        <f t="shared" si="95"/>
        <v>0.91115426392850019</v>
      </c>
      <c r="X143" s="372"/>
      <c r="Y143" s="348">
        <f t="shared" si="96"/>
        <v>0.76863001443750023</v>
      </c>
      <c r="Z143" s="348">
        <f t="shared" si="96"/>
        <v>0.73219036756250033</v>
      </c>
      <c r="AA143" s="348">
        <f t="shared" si="96"/>
        <v>0.7266800120535003</v>
      </c>
      <c r="AB143" s="350">
        <f t="shared" si="96"/>
        <v>0.92865392508800004</v>
      </c>
      <c r="AC143" s="372"/>
      <c r="AD143" s="348">
        <f t="shared" si="97"/>
        <v>0.74076135446800029</v>
      </c>
      <c r="AE143" s="348">
        <f t="shared" si="97"/>
        <v>0.70040188281250038</v>
      </c>
      <c r="AF143" s="348">
        <f t="shared" si="97"/>
        <v>0.6942220292160004</v>
      </c>
      <c r="AG143" s="350">
        <f t="shared" si="97"/>
        <v>0.9180318336615001</v>
      </c>
      <c r="AH143" s="372"/>
      <c r="AI143" s="348">
        <f t="shared" si="98"/>
        <v>0.77229078850000021</v>
      </c>
      <c r="AJ143" s="348">
        <f t="shared" si="98"/>
        <v>0.7364009082880002</v>
      </c>
      <c r="AK143" s="348">
        <f t="shared" si="98"/>
        <v>0.73088457057200018</v>
      </c>
      <c r="AL143" s="350">
        <f t="shared" si="98"/>
        <v>0.92850426566650013</v>
      </c>
      <c r="AN143" s="393">
        <f t="shared" si="135"/>
        <v>50</v>
      </c>
      <c r="AO143" s="509">
        <f t="shared" si="136"/>
        <v>785398.16339744825</v>
      </c>
      <c r="AP143" s="373">
        <f t="shared" si="137"/>
        <v>50</v>
      </c>
      <c r="AQ143" s="384">
        <f t="shared" si="123"/>
        <v>0.73368056165893836</v>
      </c>
      <c r="AR143" s="385">
        <f t="shared" si="123"/>
        <v>0.69443727799680011</v>
      </c>
      <c r="AS143" s="385">
        <f t="shared" si="123"/>
        <v>0.68860870571249999</v>
      </c>
      <c r="AT143" s="387">
        <f t="shared" si="123"/>
        <v>0.91256792216569682</v>
      </c>
      <c r="AU143" s="373"/>
      <c r="AV143" s="384">
        <f t="shared" si="124"/>
        <v>0.77747232563430002</v>
      </c>
      <c r="AW143" s="385">
        <f t="shared" si="124"/>
        <v>0.7437968600792999</v>
      </c>
      <c r="AX143" s="385">
        <f t="shared" si="124"/>
        <v>0.7387316053066969</v>
      </c>
      <c r="AY143" s="387">
        <f t="shared" si="124"/>
        <v>0.92957478940554239</v>
      </c>
      <c r="AZ143" s="373"/>
      <c r="BA143" s="384">
        <f t="shared" si="125"/>
        <v>0.75168940147776642</v>
      </c>
      <c r="BB143" s="385">
        <f t="shared" si="125"/>
        <v>0.7146694334125</v>
      </c>
      <c r="BC143" s="385">
        <f t="shared" si="125"/>
        <v>0.7090325050080768</v>
      </c>
      <c r="BD143" s="387">
        <f t="shared" si="125"/>
        <v>0.91923987587633527</v>
      </c>
      <c r="BE143" s="373"/>
      <c r="BF143" s="384">
        <f t="shared" si="126"/>
        <v>0.78087316462479994</v>
      </c>
      <c r="BG143" s="385">
        <f t="shared" si="126"/>
        <v>0.74767198529290246</v>
      </c>
      <c r="BH143" s="385">
        <f t="shared" si="126"/>
        <v>0.74259591230002564</v>
      </c>
      <c r="BI143" s="387">
        <f t="shared" si="126"/>
        <v>0.92942891731115918</v>
      </c>
      <c r="BK143" s="423">
        <f t="shared" si="147"/>
        <v>35.355339059327363</v>
      </c>
      <c r="BL143" s="419">
        <f t="shared" si="138"/>
        <v>28284.271247461904</v>
      </c>
      <c r="BM143" s="419">
        <f t="shared" si="139"/>
        <v>333333.33333333326</v>
      </c>
      <c r="BN143" s="423">
        <f t="shared" si="127"/>
        <v>0.63797111663143102</v>
      </c>
      <c r="BO143" s="419">
        <f t="shared" si="127"/>
        <v>0.58723850710399772</v>
      </c>
      <c r="BP143" s="419">
        <f t="shared" si="127"/>
        <v>0.57976500793297936</v>
      </c>
      <c r="BQ143" s="424">
        <f t="shared" si="127"/>
        <v>0.87788219392191313</v>
      </c>
      <c r="BR143" s="419"/>
      <c r="BS143" s="423">
        <f t="shared" si="128"/>
        <v>0.69541513795147547</v>
      </c>
      <c r="BT143" s="419">
        <f t="shared" si="128"/>
        <v>0.65116432936248425</v>
      </c>
      <c r="BU143" s="419">
        <f t="shared" si="128"/>
        <v>0.64455262597695773</v>
      </c>
      <c r="BV143" s="424">
        <f t="shared" si="128"/>
        <v>0.90139400372656098</v>
      </c>
      <c r="BW143" s="419"/>
      <c r="BX143" s="423">
        <f t="shared" si="129"/>
        <v>0.66148970279448627</v>
      </c>
      <c r="BY143" s="419">
        <f t="shared" si="129"/>
        <v>0.61330466480417223</v>
      </c>
      <c r="BZ143" s="419">
        <f t="shared" si="129"/>
        <v>0.60602305687186575</v>
      </c>
      <c r="CA143" s="424">
        <f t="shared" si="129"/>
        <v>0.88709200730228743</v>
      </c>
      <c r="CB143" s="419"/>
      <c r="CC143" s="423">
        <f t="shared" si="130"/>
        <v>0.69991209693537448</v>
      </c>
      <c r="CD143" s="419">
        <f t="shared" si="130"/>
        <v>0.65623041706380736</v>
      </c>
      <c r="CE143" s="419">
        <f t="shared" si="130"/>
        <v>0.64959567085828074</v>
      </c>
      <c r="CF143" s="424">
        <f t="shared" si="130"/>
        <v>0.90119183530720504</v>
      </c>
      <c r="CH143" s="449">
        <f t="shared" si="148"/>
        <v>36.473074156562177</v>
      </c>
      <c r="CI143" s="445">
        <f t="shared" si="149"/>
        <v>23006.056784132765</v>
      </c>
      <c r="CJ143" s="445">
        <f t="shared" si="150"/>
        <v>279700.53837925155</v>
      </c>
      <c r="CK143" s="451">
        <f t="shared" si="151"/>
        <v>694.1874331418677</v>
      </c>
      <c r="CL143" s="446">
        <f t="shared" si="131"/>
        <v>0.63662546245111906</v>
      </c>
      <c r="CM143" s="446">
        <f t="shared" si="131"/>
        <v>0.58319411675377286</v>
      </c>
      <c r="CN143" s="446">
        <f t="shared" si="131"/>
        <v>0.57525580606267845</v>
      </c>
      <c r="CO143" s="451">
        <f t="shared" si="131"/>
        <v>0.8803829323788831</v>
      </c>
      <c r="CP143" s="446"/>
      <c r="CQ143" s="449">
        <f t="shared" si="132"/>
        <v>0.696238598905349</v>
      </c>
      <c r="CR143" s="445">
        <f t="shared" si="132"/>
        <v>0.65039654526303547</v>
      </c>
      <c r="CS143" s="445">
        <f t="shared" si="132"/>
        <v>0.64350138870871343</v>
      </c>
      <c r="CT143" s="451">
        <f t="shared" si="132"/>
        <v>0.90361551057880318</v>
      </c>
      <c r="CU143" s="446"/>
      <c r="CV143" s="449">
        <f t="shared" si="133"/>
        <v>0.66114028275255876</v>
      </c>
      <c r="CW143" s="445">
        <f t="shared" si="133"/>
        <v>0.61074389114078864</v>
      </c>
      <c r="CX143" s="445">
        <f t="shared" si="133"/>
        <v>0.60306894562696034</v>
      </c>
      <c r="CY143" s="451">
        <f t="shared" si="133"/>
        <v>0.88949550111769804</v>
      </c>
      <c r="CZ143" s="446"/>
      <c r="DA143" s="449">
        <f t="shared" si="134"/>
        <v>0.70086853690259443</v>
      </c>
      <c r="DB143" s="445">
        <f t="shared" si="134"/>
        <v>0.65567157414611876</v>
      </c>
      <c r="DC143" s="445">
        <f t="shared" si="134"/>
        <v>0.6487617441313327</v>
      </c>
      <c r="DD143" s="451">
        <f t="shared" si="134"/>
        <v>0.90341617419224363</v>
      </c>
    </row>
    <row r="144" spans="1:108">
      <c r="A144" t="str">
        <f>'Picking Information'!E147</f>
        <v>sample name</v>
      </c>
      <c r="B144">
        <f>'Picking Information'!H147</f>
        <v>100</v>
      </c>
      <c r="C144">
        <f>'Picking Information'!I147</f>
        <v>100</v>
      </c>
      <c r="D144">
        <f>'Picking Information'!J147</f>
        <v>100</v>
      </c>
      <c r="E144">
        <f>'Picking Information'!K147</f>
        <v>100</v>
      </c>
      <c r="F144">
        <f t="shared" si="140"/>
        <v>100</v>
      </c>
      <c r="J144">
        <f>'Picking Information'!O147</f>
        <v>2</v>
      </c>
      <c r="M144" s="365">
        <f t="shared" si="141"/>
        <v>523598.77559829882</v>
      </c>
      <c r="N144" s="366">
        <v>1.6074999999999999</v>
      </c>
      <c r="O144" s="367">
        <f t="shared" si="142"/>
        <v>538.38664940431852</v>
      </c>
      <c r="P144" s="367">
        <f t="shared" si="143"/>
        <v>538.38664940431852</v>
      </c>
      <c r="Q144" s="367">
        <f t="shared" si="144"/>
        <v>538.38664940431852</v>
      </c>
      <c r="R144" s="367">
        <f t="shared" si="145"/>
        <v>31415.926535897896</v>
      </c>
      <c r="S144" s="367">
        <f t="shared" si="146"/>
        <v>50.000000000000057</v>
      </c>
      <c r="T144" s="352">
        <f t="shared" si="95"/>
        <v>0.72117764042050025</v>
      </c>
      <c r="U144" s="348">
        <f t="shared" si="95"/>
        <v>0.67818011600000039</v>
      </c>
      <c r="V144" s="348">
        <f t="shared" si="95"/>
        <v>0.67175757031250027</v>
      </c>
      <c r="W144" s="348">
        <f t="shared" ref="T144:W159" si="152">1-(3/4)*(W$3/$S144)+((1/16)+0.1686*(1-($C144/2)/$S144)^2)*(W$3/$S144)^3</f>
        <v>0.91115426392850019</v>
      </c>
      <c r="X144" s="372"/>
      <c r="Y144" s="348">
        <f t="shared" si="96"/>
        <v>0.76863001443750023</v>
      </c>
      <c r="Z144" s="348">
        <f t="shared" si="96"/>
        <v>0.73219036756250033</v>
      </c>
      <c r="AA144" s="348">
        <f t="shared" si="96"/>
        <v>0.7266800120535003</v>
      </c>
      <c r="AB144" s="350">
        <f t="shared" ref="Y144:AB159" si="153">1-(3/4)*(AB$3/$S144)+((1/16)+0.1686*(1-($C144/2)/$S144)^2)*(AB$3/$S144)^3</f>
        <v>0.92865392508800004</v>
      </c>
      <c r="AC144" s="372"/>
      <c r="AD144" s="348">
        <f t="shared" si="97"/>
        <v>0.74076135446800029</v>
      </c>
      <c r="AE144" s="348">
        <f t="shared" si="97"/>
        <v>0.70040188281250038</v>
      </c>
      <c r="AF144" s="348">
        <f t="shared" si="97"/>
        <v>0.6942220292160004</v>
      </c>
      <c r="AG144" s="350">
        <f t="shared" ref="AD144:AG159" si="154">1-(3/4)*(AG$3/$S144)+((1/16)+0.1686*(1-($C144/2)/$S144)^2)*(AG$3/$S144)^3</f>
        <v>0.9180318336615001</v>
      </c>
      <c r="AH144" s="372"/>
      <c r="AI144" s="348">
        <f t="shared" si="98"/>
        <v>0.77229078850000021</v>
      </c>
      <c r="AJ144" s="348">
        <f t="shared" si="98"/>
        <v>0.7364009082880002</v>
      </c>
      <c r="AK144" s="348">
        <f t="shared" si="98"/>
        <v>0.73088457057200018</v>
      </c>
      <c r="AL144" s="350">
        <f t="shared" ref="AI144:AL159" si="155">1-(3/4)*(AL$3/$S144)+((1/16)+0.1686*(1-($C144/2)/$S144)^2)*(AL$3/$S144)^3</f>
        <v>0.92850426566650013</v>
      </c>
      <c r="AN144" s="393">
        <f t="shared" si="135"/>
        <v>50</v>
      </c>
      <c r="AO144" s="509">
        <f t="shared" si="136"/>
        <v>785398.16339744825</v>
      </c>
      <c r="AP144" s="373">
        <f t="shared" si="137"/>
        <v>50</v>
      </c>
      <c r="AQ144" s="384">
        <f t="shared" si="123"/>
        <v>0.73368056165893836</v>
      </c>
      <c r="AR144" s="385">
        <f t="shared" si="123"/>
        <v>0.69443727799680011</v>
      </c>
      <c r="AS144" s="385">
        <f t="shared" si="123"/>
        <v>0.68860870571249999</v>
      </c>
      <c r="AT144" s="387">
        <f t="shared" si="123"/>
        <v>0.91256792216569682</v>
      </c>
      <c r="AU144" s="373"/>
      <c r="AV144" s="384">
        <f t="shared" si="124"/>
        <v>0.77747232563430002</v>
      </c>
      <c r="AW144" s="385">
        <f t="shared" si="124"/>
        <v>0.7437968600792999</v>
      </c>
      <c r="AX144" s="385">
        <f t="shared" si="124"/>
        <v>0.7387316053066969</v>
      </c>
      <c r="AY144" s="387">
        <f t="shared" si="124"/>
        <v>0.92957478940554239</v>
      </c>
      <c r="AZ144" s="373"/>
      <c r="BA144" s="384">
        <f t="shared" si="125"/>
        <v>0.75168940147776642</v>
      </c>
      <c r="BB144" s="385">
        <f t="shared" si="125"/>
        <v>0.7146694334125</v>
      </c>
      <c r="BC144" s="385">
        <f t="shared" si="125"/>
        <v>0.7090325050080768</v>
      </c>
      <c r="BD144" s="387">
        <f t="shared" si="125"/>
        <v>0.91923987587633527</v>
      </c>
      <c r="BE144" s="373"/>
      <c r="BF144" s="384">
        <f t="shared" si="126"/>
        <v>0.78087316462479994</v>
      </c>
      <c r="BG144" s="385">
        <f t="shared" si="126"/>
        <v>0.74767198529290246</v>
      </c>
      <c r="BH144" s="385">
        <f t="shared" si="126"/>
        <v>0.74259591230002564</v>
      </c>
      <c r="BI144" s="387">
        <f t="shared" si="126"/>
        <v>0.92942891731115918</v>
      </c>
      <c r="BK144" s="423">
        <f t="shared" si="147"/>
        <v>35.355339059327363</v>
      </c>
      <c r="BL144" s="419">
        <f t="shared" si="138"/>
        <v>28284.271247461904</v>
      </c>
      <c r="BM144" s="419">
        <f t="shared" si="139"/>
        <v>333333.33333333326</v>
      </c>
      <c r="BN144" s="423">
        <f t="shared" si="127"/>
        <v>0.63797111663143102</v>
      </c>
      <c r="BO144" s="419">
        <f t="shared" si="127"/>
        <v>0.58723850710399772</v>
      </c>
      <c r="BP144" s="419">
        <f t="shared" si="127"/>
        <v>0.57976500793297936</v>
      </c>
      <c r="BQ144" s="424">
        <f t="shared" si="127"/>
        <v>0.87788219392191313</v>
      </c>
      <c r="BR144" s="419"/>
      <c r="BS144" s="423">
        <f t="shared" si="128"/>
        <v>0.69541513795147547</v>
      </c>
      <c r="BT144" s="419">
        <f t="shared" si="128"/>
        <v>0.65116432936248425</v>
      </c>
      <c r="BU144" s="419">
        <f t="shared" si="128"/>
        <v>0.64455262597695773</v>
      </c>
      <c r="BV144" s="424">
        <f t="shared" si="128"/>
        <v>0.90139400372656098</v>
      </c>
      <c r="BW144" s="419"/>
      <c r="BX144" s="423">
        <f t="shared" si="129"/>
        <v>0.66148970279448627</v>
      </c>
      <c r="BY144" s="419">
        <f t="shared" si="129"/>
        <v>0.61330466480417223</v>
      </c>
      <c r="BZ144" s="419">
        <f t="shared" si="129"/>
        <v>0.60602305687186575</v>
      </c>
      <c r="CA144" s="424">
        <f t="shared" si="129"/>
        <v>0.88709200730228743</v>
      </c>
      <c r="CB144" s="419"/>
      <c r="CC144" s="423">
        <f t="shared" si="130"/>
        <v>0.69991209693537448</v>
      </c>
      <c r="CD144" s="419">
        <f t="shared" si="130"/>
        <v>0.65623041706380736</v>
      </c>
      <c r="CE144" s="419">
        <f t="shared" si="130"/>
        <v>0.64959567085828074</v>
      </c>
      <c r="CF144" s="424">
        <f t="shared" si="130"/>
        <v>0.90119183530720504</v>
      </c>
      <c r="CH144" s="449">
        <f t="shared" si="148"/>
        <v>36.473074156562177</v>
      </c>
      <c r="CI144" s="445">
        <f t="shared" si="149"/>
        <v>23006.056784132765</v>
      </c>
      <c r="CJ144" s="445">
        <f t="shared" si="150"/>
        <v>279700.53837925155</v>
      </c>
      <c r="CK144" s="451">
        <f t="shared" si="151"/>
        <v>694.1874331418677</v>
      </c>
      <c r="CL144" s="446">
        <f t="shared" si="131"/>
        <v>0.63662546245111906</v>
      </c>
      <c r="CM144" s="446">
        <f t="shared" si="131"/>
        <v>0.58319411675377286</v>
      </c>
      <c r="CN144" s="446">
        <f t="shared" si="131"/>
        <v>0.57525580606267845</v>
      </c>
      <c r="CO144" s="451">
        <f t="shared" si="131"/>
        <v>0.8803829323788831</v>
      </c>
      <c r="CP144" s="446"/>
      <c r="CQ144" s="449">
        <f t="shared" si="132"/>
        <v>0.696238598905349</v>
      </c>
      <c r="CR144" s="445">
        <f t="shared" si="132"/>
        <v>0.65039654526303547</v>
      </c>
      <c r="CS144" s="445">
        <f t="shared" si="132"/>
        <v>0.64350138870871343</v>
      </c>
      <c r="CT144" s="451">
        <f t="shared" si="132"/>
        <v>0.90361551057880318</v>
      </c>
      <c r="CU144" s="446"/>
      <c r="CV144" s="449">
        <f t="shared" si="133"/>
        <v>0.66114028275255876</v>
      </c>
      <c r="CW144" s="445">
        <f t="shared" si="133"/>
        <v>0.61074389114078864</v>
      </c>
      <c r="CX144" s="445">
        <f t="shared" si="133"/>
        <v>0.60306894562696034</v>
      </c>
      <c r="CY144" s="451">
        <f t="shared" si="133"/>
        <v>0.88949550111769804</v>
      </c>
      <c r="CZ144" s="446"/>
      <c r="DA144" s="449">
        <f t="shared" si="134"/>
        <v>0.70086853690259443</v>
      </c>
      <c r="DB144" s="445">
        <f t="shared" si="134"/>
        <v>0.65567157414611876</v>
      </c>
      <c r="DC144" s="445">
        <f t="shared" si="134"/>
        <v>0.6487617441313327</v>
      </c>
      <c r="DD144" s="451">
        <f t="shared" si="134"/>
        <v>0.90341617419224363</v>
      </c>
    </row>
    <row r="145" spans="1:108">
      <c r="A145" t="str">
        <f>'Picking Information'!E148</f>
        <v>sample name</v>
      </c>
      <c r="B145">
        <f>'Picking Information'!H148</f>
        <v>100</v>
      </c>
      <c r="C145">
        <f>'Picking Information'!I148</f>
        <v>100</v>
      </c>
      <c r="D145">
        <f>'Picking Information'!J148</f>
        <v>100</v>
      </c>
      <c r="E145">
        <f>'Picking Information'!K148</f>
        <v>100</v>
      </c>
      <c r="F145">
        <f t="shared" si="140"/>
        <v>100</v>
      </c>
      <c r="J145">
        <f>'Picking Information'!O148</f>
        <v>2</v>
      </c>
      <c r="M145" s="365">
        <f t="shared" si="141"/>
        <v>523598.77559829882</v>
      </c>
      <c r="N145" s="366">
        <v>1.6074999999999999</v>
      </c>
      <c r="O145" s="367">
        <f t="shared" si="142"/>
        <v>538.38664940431852</v>
      </c>
      <c r="P145" s="367">
        <f t="shared" si="143"/>
        <v>538.38664940431852</v>
      </c>
      <c r="Q145" s="367">
        <f t="shared" si="144"/>
        <v>538.38664940431852</v>
      </c>
      <c r="R145" s="367">
        <f t="shared" si="145"/>
        <v>31415.926535897896</v>
      </c>
      <c r="S145" s="367">
        <f t="shared" si="146"/>
        <v>50.000000000000057</v>
      </c>
      <c r="T145" s="352">
        <f t="shared" si="152"/>
        <v>0.72117764042050025</v>
      </c>
      <c r="U145" s="348">
        <f t="shared" si="152"/>
        <v>0.67818011600000039</v>
      </c>
      <c r="V145" s="348">
        <f t="shared" si="152"/>
        <v>0.67175757031250027</v>
      </c>
      <c r="W145" s="348">
        <f t="shared" si="152"/>
        <v>0.91115426392850019</v>
      </c>
      <c r="X145" s="372"/>
      <c r="Y145" s="348">
        <f t="shared" si="153"/>
        <v>0.76863001443750023</v>
      </c>
      <c r="Z145" s="348">
        <f t="shared" si="153"/>
        <v>0.73219036756250033</v>
      </c>
      <c r="AA145" s="348">
        <f t="shared" si="153"/>
        <v>0.7266800120535003</v>
      </c>
      <c r="AB145" s="350">
        <f t="shared" si="153"/>
        <v>0.92865392508800004</v>
      </c>
      <c r="AC145" s="372"/>
      <c r="AD145" s="348">
        <f t="shared" si="154"/>
        <v>0.74076135446800029</v>
      </c>
      <c r="AE145" s="348">
        <f t="shared" si="154"/>
        <v>0.70040188281250038</v>
      </c>
      <c r="AF145" s="348">
        <f t="shared" si="154"/>
        <v>0.6942220292160004</v>
      </c>
      <c r="AG145" s="350">
        <f t="shared" si="154"/>
        <v>0.9180318336615001</v>
      </c>
      <c r="AH145" s="372"/>
      <c r="AI145" s="348">
        <f t="shared" si="155"/>
        <v>0.77229078850000021</v>
      </c>
      <c r="AJ145" s="348">
        <f t="shared" si="155"/>
        <v>0.7364009082880002</v>
      </c>
      <c r="AK145" s="348">
        <f t="shared" si="155"/>
        <v>0.73088457057200018</v>
      </c>
      <c r="AL145" s="350">
        <f t="shared" si="155"/>
        <v>0.92850426566650013</v>
      </c>
      <c r="AN145" s="393">
        <f t="shared" si="135"/>
        <v>50</v>
      </c>
      <c r="AO145" s="509">
        <f t="shared" si="136"/>
        <v>785398.16339744825</v>
      </c>
      <c r="AP145" s="373">
        <f t="shared" si="137"/>
        <v>50</v>
      </c>
      <c r="AQ145" s="384">
        <f t="shared" ref="AQ145:AT164" si="156">1-(1/2)*($AN145+$B145)*AQ$3/($AN145*$B145)+(0.2122)*(AQ$3^2/($AN145*$B145))+(0.0153)*(AQ$3^3/$AN145^3)</f>
        <v>0.73368056165893836</v>
      </c>
      <c r="AR145" s="385">
        <f t="shared" si="156"/>
        <v>0.69443727799680011</v>
      </c>
      <c r="AS145" s="385">
        <f t="shared" si="156"/>
        <v>0.68860870571249999</v>
      </c>
      <c r="AT145" s="387">
        <f t="shared" si="156"/>
        <v>0.91256792216569682</v>
      </c>
      <c r="AU145" s="373"/>
      <c r="AV145" s="384">
        <f t="shared" ref="AV145:AY164" si="157">1-(1/2)*($AN145+$B145)*AV$3/($AN145*$B145)+(0.2122)*(AV$3^2/($AN145*$B145))+(0.0153)*(AV$3^3/$AN145^3)</f>
        <v>0.77747232563430002</v>
      </c>
      <c r="AW145" s="385">
        <f t="shared" si="157"/>
        <v>0.7437968600792999</v>
      </c>
      <c r="AX145" s="385">
        <f t="shared" si="157"/>
        <v>0.7387316053066969</v>
      </c>
      <c r="AY145" s="387">
        <f t="shared" si="157"/>
        <v>0.92957478940554239</v>
      </c>
      <c r="AZ145" s="373"/>
      <c r="BA145" s="384">
        <f t="shared" ref="BA145:BD164" si="158">1-(1/2)*($AN145+$B145)*BA$3/($AN145*$B145)+(0.2122)*(BA$3^2/($AN145*$B145))+(0.0153)*(BA$3^3/$AN145^3)</f>
        <v>0.75168940147776642</v>
      </c>
      <c r="BB145" s="385">
        <f t="shared" si="158"/>
        <v>0.7146694334125</v>
      </c>
      <c r="BC145" s="385">
        <f t="shared" si="158"/>
        <v>0.7090325050080768</v>
      </c>
      <c r="BD145" s="387">
        <f t="shared" si="158"/>
        <v>0.91923987587633527</v>
      </c>
      <c r="BE145" s="373"/>
      <c r="BF145" s="384">
        <f t="shared" ref="BF145:BI164" si="159">1-(1/2)*($AN145+$B145)*BF$3/($AN145*$B145)+(0.2122)*(BF$3^2/($AN145*$B145))+(0.0153)*(BF$3^3/$AN145^3)</f>
        <v>0.78087316462479994</v>
      </c>
      <c r="BG145" s="385">
        <f t="shared" si="159"/>
        <v>0.74767198529290246</v>
      </c>
      <c r="BH145" s="385">
        <f t="shared" si="159"/>
        <v>0.74259591230002564</v>
      </c>
      <c r="BI145" s="387">
        <f t="shared" si="159"/>
        <v>0.92942891731115918</v>
      </c>
      <c r="BK145" s="423">
        <f t="shared" si="147"/>
        <v>35.355339059327363</v>
      </c>
      <c r="BL145" s="419">
        <f t="shared" si="138"/>
        <v>28284.271247461904</v>
      </c>
      <c r="BM145" s="419">
        <f t="shared" si="139"/>
        <v>333333.33333333326</v>
      </c>
      <c r="BN145" s="423">
        <f t="shared" ref="BN145:BQ164" si="160">1-(3/4)*(BN$3/$BK145)+(0.2095*($C145+$E145+$F145)-(0.096-0.013*($C145^2+$E145^2)/$F145^2)*($C145+$E145)*$J145)*(BN$3^2/$BM145)</f>
        <v>0.63797111663143102</v>
      </c>
      <c r="BO145" s="419">
        <f t="shared" si="160"/>
        <v>0.58723850710399772</v>
      </c>
      <c r="BP145" s="419">
        <f t="shared" si="160"/>
        <v>0.57976500793297936</v>
      </c>
      <c r="BQ145" s="424">
        <f t="shared" si="160"/>
        <v>0.87788219392191313</v>
      </c>
      <c r="BR145" s="419"/>
      <c r="BS145" s="423">
        <f t="shared" ref="BS145:BV164" si="161">1-(3/4)*(BS$3/$BK145)+(0.2095*($C145+$E145+$F145)-(0.096-0.013*($C145^2+$E145^2)/$F145^2)*($C145+$E145)*$J145)*(BS$3^2/$BM145)</f>
        <v>0.69541513795147547</v>
      </c>
      <c r="BT145" s="419">
        <f t="shared" si="161"/>
        <v>0.65116432936248425</v>
      </c>
      <c r="BU145" s="419">
        <f t="shared" si="161"/>
        <v>0.64455262597695773</v>
      </c>
      <c r="BV145" s="424">
        <f t="shared" si="161"/>
        <v>0.90139400372656098</v>
      </c>
      <c r="BW145" s="419"/>
      <c r="BX145" s="423">
        <f t="shared" ref="BX145:CA164" si="162">1-(3/4)*(BX$3/$BK145)+(0.2095*($C145+$E145+$F145)-(0.096-0.013*($C145^2+$E145^2)/$F145^2)*($C145+$E145)*$J145)*(BX$3^2/$BM145)</f>
        <v>0.66148970279448627</v>
      </c>
      <c r="BY145" s="419">
        <f t="shared" si="162"/>
        <v>0.61330466480417223</v>
      </c>
      <c r="BZ145" s="419">
        <f t="shared" si="162"/>
        <v>0.60602305687186575</v>
      </c>
      <c r="CA145" s="424">
        <f t="shared" si="162"/>
        <v>0.88709200730228743</v>
      </c>
      <c r="CB145" s="419"/>
      <c r="CC145" s="423">
        <f t="shared" ref="CC145:CF164" si="163">1-(3/4)*(CC$3/$BK145)+(0.2095*($C145+$E145+$F145)-(0.096-0.013*($C145^2+$E145^2)/$F145^2)*($C145+$E145)*$J145)*(CC$3^2/$BM145)</f>
        <v>0.69991209693537448</v>
      </c>
      <c r="CD145" s="419">
        <f t="shared" si="163"/>
        <v>0.65623041706380736</v>
      </c>
      <c r="CE145" s="419">
        <f t="shared" si="163"/>
        <v>0.64959567085828074</v>
      </c>
      <c r="CF145" s="424">
        <f t="shared" si="163"/>
        <v>0.90119183530720504</v>
      </c>
      <c r="CH145" s="449">
        <f t="shared" si="148"/>
        <v>36.473074156562177</v>
      </c>
      <c r="CI145" s="445">
        <f t="shared" si="149"/>
        <v>23006.056784132765</v>
      </c>
      <c r="CJ145" s="445">
        <f t="shared" si="150"/>
        <v>279700.53837925155</v>
      </c>
      <c r="CK145" s="451">
        <f t="shared" si="151"/>
        <v>694.1874331418677</v>
      </c>
      <c r="CL145" s="446">
        <f t="shared" ref="CL145:CO164" si="164">1-(3/4)*(CL$3/$CH145)+((0.2093-0.0465*$J145)*($E145+$C145/SQRT(3))+(0.1062+0.2234*CL$3/(CL$3+6*($E145*SQRT(3)-$C145))*($F145-$J145*(($E145*SQRT(3)/2+$C145)/4))))*(CL$3^2/$CJ145)</f>
        <v>0.63662546245111906</v>
      </c>
      <c r="CM145" s="446">
        <f t="shared" si="164"/>
        <v>0.58319411675377286</v>
      </c>
      <c r="CN145" s="446">
        <f t="shared" si="164"/>
        <v>0.57525580606267845</v>
      </c>
      <c r="CO145" s="451">
        <f t="shared" si="164"/>
        <v>0.8803829323788831</v>
      </c>
      <c r="CP145" s="446"/>
      <c r="CQ145" s="449">
        <f t="shared" ref="CQ145:CT164" si="165">1-(3/4)*(CQ$3/$CH145)+((0.2093-0.0465*$J145)*($E145+$C145/SQRT(3))+(0.1062+0.2234*CQ$3/(CQ$3+6*($E145*SQRT(3)-$C145))*($F145-$J145*(($E145*SQRT(3)/2+$C145)/4))))*(CQ$3^2/$CJ145)</f>
        <v>0.696238598905349</v>
      </c>
      <c r="CR145" s="445">
        <f t="shared" si="165"/>
        <v>0.65039654526303547</v>
      </c>
      <c r="CS145" s="445">
        <f t="shared" si="165"/>
        <v>0.64350138870871343</v>
      </c>
      <c r="CT145" s="451">
        <f t="shared" si="165"/>
        <v>0.90361551057880318</v>
      </c>
      <c r="CU145" s="446"/>
      <c r="CV145" s="449">
        <f t="shared" ref="CV145:CY164" si="166">1-(3/4)*(CV$3/$CH145)+((0.2093-0.0465*$J145)*($E145+$C145/SQRT(3))+(0.1062+0.2234*CV$3/(CV$3+6*($E145*SQRT(3)-$C145))*($F145-$J145*(($E145*SQRT(3)/2+$C145)/4))))*(CV$3^2/$CJ145)</f>
        <v>0.66114028275255876</v>
      </c>
      <c r="CW145" s="445">
        <f t="shared" si="166"/>
        <v>0.61074389114078864</v>
      </c>
      <c r="CX145" s="445">
        <f t="shared" si="166"/>
        <v>0.60306894562696034</v>
      </c>
      <c r="CY145" s="451">
        <f t="shared" si="166"/>
        <v>0.88949550111769804</v>
      </c>
      <c r="CZ145" s="446"/>
      <c r="DA145" s="449">
        <f t="shared" ref="DA145:DD164" si="167">1-(3/4)*(DA$3/$CH145)+((0.2093-0.0465*$J145)*($E145+$C145/SQRT(3))+(0.1062+0.2234*DA$3/(DA$3+6*($E145*SQRT(3)-$C145))*($F145-$J145*(($E145*SQRT(3)/2+$C145)/4))))*(DA$3^2/$CJ145)</f>
        <v>0.70086853690259443</v>
      </c>
      <c r="DB145" s="445">
        <f t="shared" si="167"/>
        <v>0.65567157414611876</v>
      </c>
      <c r="DC145" s="445">
        <f t="shared" si="167"/>
        <v>0.6487617441313327</v>
      </c>
      <c r="DD145" s="451">
        <f t="shared" si="167"/>
        <v>0.90341617419224363</v>
      </c>
    </row>
    <row r="146" spans="1:108">
      <c r="A146" t="str">
        <f>'Picking Information'!E149</f>
        <v>sample name</v>
      </c>
      <c r="B146">
        <f>'Picking Information'!H149</f>
        <v>100</v>
      </c>
      <c r="C146">
        <f>'Picking Information'!I149</f>
        <v>100</v>
      </c>
      <c r="D146">
        <f>'Picking Information'!J149</f>
        <v>100</v>
      </c>
      <c r="E146">
        <f>'Picking Information'!K149</f>
        <v>100</v>
      </c>
      <c r="F146">
        <f t="shared" si="140"/>
        <v>100</v>
      </c>
      <c r="J146">
        <f>'Picking Information'!O149</f>
        <v>2</v>
      </c>
      <c r="M146" s="365">
        <f t="shared" si="141"/>
        <v>523598.77559829882</v>
      </c>
      <c r="N146" s="366">
        <v>1.6074999999999999</v>
      </c>
      <c r="O146" s="367">
        <f t="shared" si="142"/>
        <v>538.38664940431852</v>
      </c>
      <c r="P146" s="367">
        <f t="shared" si="143"/>
        <v>538.38664940431852</v>
      </c>
      <c r="Q146" s="367">
        <f t="shared" si="144"/>
        <v>538.38664940431852</v>
      </c>
      <c r="R146" s="367">
        <f t="shared" si="145"/>
        <v>31415.926535897896</v>
      </c>
      <c r="S146" s="367">
        <f t="shared" si="146"/>
        <v>50.000000000000057</v>
      </c>
      <c r="T146" s="352">
        <f t="shared" si="152"/>
        <v>0.72117764042050025</v>
      </c>
      <c r="U146" s="348">
        <f t="shared" si="152"/>
        <v>0.67818011600000039</v>
      </c>
      <c r="V146" s="348">
        <f t="shared" si="152"/>
        <v>0.67175757031250027</v>
      </c>
      <c r="W146" s="348">
        <f t="shared" si="152"/>
        <v>0.91115426392850019</v>
      </c>
      <c r="X146" s="372"/>
      <c r="Y146" s="348">
        <f t="shared" si="153"/>
        <v>0.76863001443750023</v>
      </c>
      <c r="Z146" s="348">
        <f t="shared" si="153"/>
        <v>0.73219036756250033</v>
      </c>
      <c r="AA146" s="348">
        <f t="shared" si="153"/>
        <v>0.7266800120535003</v>
      </c>
      <c r="AB146" s="350">
        <f t="shared" si="153"/>
        <v>0.92865392508800004</v>
      </c>
      <c r="AC146" s="372"/>
      <c r="AD146" s="348">
        <f t="shared" si="154"/>
        <v>0.74076135446800029</v>
      </c>
      <c r="AE146" s="348">
        <f t="shared" si="154"/>
        <v>0.70040188281250038</v>
      </c>
      <c r="AF146" s="348">
        <f t="shared" si="154"/>
        <v>0.6942220292160004</v>
      </c>
      <c r="AG146" s="350">
        <f t="shared" si="154"/>
        <v>0.9180318336615001</v>
      </c>
      <c r="AH146" s="372"/>
      <c r="AI146" s="348">
        <f t="shared" si="155"/>
        <v>0.77229078850000021</v>
      </c>
      <c r="AJ146" s="348">
        <f t="shared" si="155"/>
        <v>0.7364009082880002</v>
      </c>
      <c r="AK146" s="348">
        <f t="shared" si="155"/>
        <v>0.73088457057200018</v>
      </c>
      <c r="AL146" s="350">
        <f t="shared" si="155"/>
        <v>0.92850426566650013</v>
      </c>
      <c r="AN146" s="393">
        <f t="shared" si="135"/>
        <v>50</v>
      </c>
      <c r="AO146" s="509">
        <f t="shared" si="136"/>
        <v>785398.16339744825</v>
      </c>
      <c r="AP146" s="373">
        <f t="shared" si="137"/>
        <v>50</v>
      </c>
      <c r="AQ146" s="384">
        <f t="shared" si="156"/>
        <v>0.73368056165893836</v>
      </c>
      <c r="AR146" s="385">
        <f t="shared" si="156"/>
        <v>0.69443727799680011</v>
      </c>
      <c r="AS146" s="385">
        <f t="shared" si="156"/>
        <v>0.68860870571249999</v>
      </c>
      <c r="AT146" s="387">
        <f t="shared" si="156"/>
        <v>0.91256792216569682</v>
      </c>
      <c r="AU146" s="373"/>
      <c r="AV146" s="384">
        <f t="shared" si="157"/>
        <v>0.77747232563430002</v>
      </c>
      <c r="AW146" s="385">
        <f t="shared" si="157"/>
        <v>0.7437968600792999</v>
      </c>
      <c r="AX146" s="385">
        <f t="shared" si="157"/>
        <v>0.7387316053066969</v>
      </c>
      <c r="AY146" s="387">
        <f t="shared" si="157"/>
        <v>0.92957478940554239</v>
      </c>
      <c r="AZ146" s="373"/>
      <c r="BA146" s="384">
        <f t="shared" si="158"/>
        <v>0.75168940147776642</v>
      </c>
      <c r="BB146" s="385">
        <f t="shared" si="158"/>
        <v>0.7146694334125</v>
      </c>
      <c r="BC146" s="385">
        <f t="shared" si="158"/>
        <v>0.7090325050080768</v>
      </c>
      <c r="BD146" s="387">
        <f t="shared" si="158"/>
        <v>0.91923987587633527</v>
      </c>
      <c r="BE146" s="373"/>
      <c r="BF146" s="384">
        <f t="shared" si="159"/>
        <v>0.78087316462479994</v>
      </c>
      <c r="BG146" s="385">
        <f t="shared" si="159"/>
        <v>0.74767198529290246</v>
      </c>
      <c r="BH146" s="385">
        <f t="shared" si="159"/>
        <v>0.74259591230002564</v>
      </c>
      <c r="BI146" s="387">
        <f t="shared" si="159"/>
        <v>0.92942891731115918</v>
      </c>
      <c r="BK146" s="423">
        <f t="shared" si="147"/>
        <v>35.355339059327363</v>
      </c>
      <c r="BL146" s="419">
        <f t="shared" si="138"/>
        <v>28284.271247461904</v>
      </c>
      <c r="BM146" s="419">
        <f t="shared" si="139"/>
        <v>333333.33333333326</v>
      </c>
      <c r="BN146" s="423">
        <f t="shared" si="160"/>
        <v>0.63797111663143102</v>
      </c>
      <c r="BO146" s="419">
        <f t="shared" si="160"/>
        <v>0.58723850710399772</v>
      </c>
      <c r="BP146" s="419">
        <f t="shared" si="160"/>
        <v>0.57976500793297936</v>
      </c>
      <c r="BQ146" s="424">
        <f t="shared" si="160"/>
        <v>0.87788219392191313</v>
      </c>
      <c r="BR146" s="419"/>
      <c r="BS146" s="423">
        <f t="shared" si="161"/>
        <v>0.69541513795147547</v>
      </c>
      <c r="BT146" s="419">
        <f t="shared" si="161"/>
        <v>0.65116432936248425</v>
      </c>
      <c r="BU146" s="419">
        <f t="shared" si="161"/>
        <v>0.64455262597695773</v>
      </c>
      <c r="BV146" s="424">
        <f t="shared" si="161"/>
        <v>0.90139400372656098</v>
      </c>
      <c r="BW146" s="419"/>
      <c r="BX146" s="423">
        <f t="shared" si="162"/>
        <v>0.66148970279448627</v>
      </c>
      <c r="BY146" s="419">
        <f t="shared" si="162"/>
        <v>0.61330466480417223</v>
      </c>
      <c r="BZ146" s="419">
        <f t="shared" si="162"/>
        <v>0.60602305687186575</v>
      </c>
      <c r="CA146" s="424">
        <f t="shared" si="162"/>
        <v>0.88709200730228743</v>
      </c>
      <c r="CB146" s="419"/>
      <c r="CC146" s="423">
        <f t="shared" si="163"/>
        <v>0.69991209693537448</v>
      </c>
      <c r="CD146" s="419">
        <f t="shared" si="163"/>
        <v>0.65623041706380736</v>
      </c>
      <c r="CE146" s="419">
        <f t="shared" si="163"/>
        <v>0.64959567085828074</v>
      </c>
      <c r="CF146" s="424">
        <f t="shared" si="163"/>
        <v>0.90119183530720504</v>
      </c>
      <c r="CH146" s="449">
        <f t="shared" si="148"/>
        <v>36.473074156562177</v>
      </c>
      <c r="CI146" s="445">
        <f t="shared" si="149"/>
        <v>23006.056784132765</v>
      </c>
      <c r="CJ146" s="445">
        <f t="shared" si="150"/>
        <v>279700.53837925155</v>
      </c>
      <c r="CK146" s="451">
        <f t="shared" si="151"/>
        <v>694.1874331418677</v>
      </c>
      <c r="CL146" s="446">
        <f t="shared" si="164"/>
        <v>0.63662546245111906</v>
      </c>
      <c r="CM146" s="446">
        <f t="shared" si="164"/>
        <v>0.58319411675377286</v>
      </c>
      <c r="CN146" s="446">
        <f t="shared" si="164"/>
        <v>0.57525580606267845</v>
      </c>
      <c r="CO146" s="451">
        <f t="shared" si="164"/>
        <v>0.8803829323788831</v>
      </c>
      <c r="CP146" s="446"/>
      <c r="CQ146" s="449">
        <f t="shared" si="165"/>
        <v>0.696238598905349</v>
      </c>
      <c r="CR146" s="445">
        <f t="shared" si="165"/>
        <v>0.65039654526303547</v>
      </c>
      <c r="CS146" s="445">
        <f t="shared" si="165"/>
        <v>0.64350138870871343</v>
      </c>
      <c r="CT146" s="451">
        <f t="shared" si="165"/>
        <v>0.90361551057880318</v>
      </c>
      <c r="CU146" s="446"/>
      <c r="CV146" s="449">
        <f t="shared" si="166"/>
        <v>0.66114028275255876</v>
      </c>
      <c r="CW146" s="445">
        <f t="shared" si="166"/>
        <v>0.61074389114078864</v>
      </c>
      <c r="CX146" s="445">
        <f t="shared" si="166"/>
        <v>0.60306894562696034</v>
      </c>
      <c r="CY146" s="451">
        <f t="shared" si="166"/>
        <v>0.88949550111769804</v>
      </c>
      <c r="CZ146" s="446"/>
      <c r="DA146" s="449">
        <f t="shared" si="167"/>
        <v>0.70086853690259443</v>
      </c>
      <c r="DB146" s="445">
        <f t="shared" si="167"/>
        <v>0.65567157414611876</v>
      </c>
      <c r="DC146" s="445">
        <f t="shared" si="167"/>
        <v>0.6487617441313327</v>
      </c>
      <c r="DD146" s="451">
        <f t="shared" si="167"/>
        <v>0.90341617419224363</v>
      </c>
    </row>
    <row r="147" spans="1:108">
      <c r="A147" t="str">
        <f>'Picking Information'!E150</f>
        <v>sample name</v>
      </c>
      <c r="B147">
        <f>'Picking Information'!H150</f>
        <v>100</v>
      </c>
      <c r="C147">
        <f>'Picking Information'!I150</f>
        <v>100</v>
      </c>
      <c r="D147">
        <f>'Picking Information'!J150</f>
        <v>100</v>
      </c>
      <c r="E147">
        <f>'Picking Information'!K150</f>
        <v>100</v>
      </c>
      <c r="F147">
        <f t="shared" si="140"/>
        <v>100</v>
      </c>
      <c r="J147">
        <f>'Picking Information'!O150</f>
        <v>2</v>
      </c>
      <c r="M147" s="365">
        <f t="shared" si="141"/>
        <v>523598.77559829882</v>
      </c>
      <c r="N147" s="366">
        <v>1.6074999999999999</v>
      </c>
      <c r="O147" s="367">
        <f t="shared" si="142"/>
        <v>538.38664940431852</v>
      </c>
      <c r="P147" s="367">
        <f t="shared" si="143"/>
        <v>538.38664940431852</v>
      </c>
      <c r="Q147" s="367">
        <f t="shared" si="144"/>
        <v>538.38664940431852</v>
      </c>
      <c r="R147" s="367">
        <f t="shared" si="145"/>
        <v>31415.926535897896</v>
      </c>
      <c r="S147" s="367">
        <f t="shared" si="146"/>
        <v>50.000000000000057</v>
      </c>
      <c r="T147" s="352">
        <f t="shared" si="152"/>
        <v>0.72117764042050025</v>
      </c>
      <c r="U147" s="348">
        <f t="shared" si="152"/>
        <v>0.67818011600000039</v>
      </c>
      <c r="V147" s="348">
        <f t="shared" si="152"/>
        <v>0.67175757031250027</v>
      </c>
      <c r="W147" s="348">
        <f t="shared" si="152"/>
        <v>0.91115426392850019</v>
      </c>
      <c r="X147" s="372"/>
      <c r="Y147" s="348">
        <f t="shared" si="153"/>
        <v>0.76863001443750023</v>
      </c>
      <c r="Z147" s="348">
        <f t="shared" si="153"/>
        <v>0.73219036756250033</v>
      </c>
      <c r="AA147" s="348">
        <f t="shared" si="153"/>
        <v>0.7266800120535003</v>
      </c>
      <c r="AB147" s="350">
        <f t="shared" si="153"/>
        <v>0.92865392508800004</v>
      </c>
      <c r="AC147" s="372"/>
      <c r="AD147" s="348">
        <f t="shared" si="154"/>
        <v>0.74076135446800029</v>
      </c>
      <c r="AE147" s="348">
        <f t="shared" si="154"/>
        <v>0.70040188281250038</v>
      </c>
      <c r="AF147" s="348">
        <f t="shared" si="154"/>
        <v>0.6942220292160004</v>
      </c>
      <c r="AG147" s="350">
        <f t="shared" si="154"/>
        <v>0.9180318336615001</v>
      </c>
      <c r="AH147" s="372"/>
      <c r="AI147" s="348">
        <f t="shared" si="155"/>
        <v>0.77229078850000021</v>
      </c>
      <c r="AJ147" s="348">
        <f t="shared" si="155"/>
        <v>0.7364009082880002</v>
      </c>
      <c r="AK147" s="348">
        <f t="shared" si="155"/>
        <v>0.73088457057200018</v>
      </c>
      <c r="AL147" s="350">
        <f t="shared" si="155"/>
        <v>0.92850426566650013</v>
      </c>
      <c r="AN147" s="393">
        <f t="shared" si="135"/>
        <v>50</v>
      </c>
      <c r="AO147" s="509">
        <f t="shared" si="136"/>
        <v>785398.16339744825</v>
      </c>
      <c r="AP147" s="373">
        <f t="shared" si="137"/>
        <v>50</v>
      </c>
      <c r="AQ147" s="384">
        <f t="shared" si="156"/>
        <v>0.73368056165893836</v>
      </c>
      <c r="AR147" s="385">
        <f t="shared" si="156"/>
        <v>0.69443727799680011</v>
      </c>
      <c r="AS147" s="385">
        <f t="shared" si="156"/>
        <v>0.68860870571249999</v>
      </c>
      <c r="AT147" s="387">
        <f t="shared" si="156"/>
        <v>0.91256792216569682</v>
      </c>
      <c r="AU147" s="373"/>
      <c r="AV147" s="384">
        <f t="shared" si="157"/>
        <v>0.77747232563430002</v>
      </c>
      <c r="AW147" s="385">
        <f t="shared" si="157"/>
        <v>0.7437968600792999</v>
      </c>
      <c r="AX147" s="385">
        <f t="shared" si="157"/>
        <v>0.7387316053066969</v>
      </c>
      <c r="AY147" s="387">
        <f t="shared" si="157"/>
        <v>0.92957478940554239</v>
      </c>
      <c r="AZ147" s="373"/>
      <c r="BA147" s="384">
        <f t="shared" si="158"/>
        <v>0.75168940147776642</v>
      </c>
      <c r="BB147" s="385">
        <f t="shared" si="158"/>
        <v>0.7146694334125</v>
      </c>
      <c r="BC147" s="385">
        <f t="shared" si="158"/>
        <v>0.7090325050080768</v>
      </c>
      <c r="BD147" s="387">
        <f t="shared" si="158"/>
        <v>0.91923987587633527</v>
      </c>
      <c r="BE147" s="373"/>
      <c r="BF147" s="384">
        <f t="shared" si="159"/>
        <v>0.78087316462479994</v>
      </c>
      <c r="BG147" s="385">
        <f t="shared" si="159"/>
        <v>0.74767198529290246</v>
      </c>
      <c r="BH147" s="385">
        <f t="shared" si="159"/>
        <v>0.74259591230002564</v>
      </c>
      <c r="BI147" s="387">
        <f t="shared" si="159"/>
        <v>0.92942891731115918</v>
      </c>
      <c r="BK147" s="423">
        <f t="shared" si="147"/>
        <v>35.355339059327363</v>
      </c>
      <c r="BL147" s="419">
        <f t="shared" si="138"/>
        <v>28284.271247461904</v>
      </c>
      <c r="BM147" s="419">
        <f t="shared" si="139"/>
        <v>333333.33333333326</v>
      </c>
      <c r="BN147" s="423">
        <f t="shared" si="160"/>
        <v>0.63797111663143102</v>
      </c>
      <c r="BO147" s="419">
        <f t="shared" si="160"/>
        <v>0.58723850710399772</v>
      </c>
      <c r="BP147" s="419">
        <f t="shared" si="160"/>
        <v>0.57976500793297936</v>
      </c>
      <c r="BQ147" s="424">
        <f t="shared" si="160"/>
        <v>0.87788219392191313</v>
      </c>
      <c r="BR147" s="419"/>
      <c r="BS147" s="423">
        <f t="shared" si="161"/>
        <v>0.69541513795147547</v>
      </c>
      <c r="BT147" s="419">
        <f t="shared" si="161"/>
        <v>0.65116432936248425</v>
      </c>
      <c r="BU147" s="419">
        <f t="shared" si="161"/>
        <v>0.64455262597695773</v>
      </c>
      <c r="BV147" s="424">
        <f t="shared" si="161"/>
        <v>0.90139400372656098</v>
      </c>
      <c r="BW147" s="419"/>
      <c r="BX147" s="423">
        <f t="shared" si="162"/>
        <v>0.66148970279448627</v>
      </c>
      <c r="BY147" s="419">
        <f t="shared" si="162"/>
        <v>0.61330466480417223</v>
      </c>
      <c r="BZ147" s="419">
        <f t="shared" si="162"/>
        <v>0.60602305687186575</v>
      </c>
      <c r="CA147" s="424">
        <f t="shared" si="162"/>
        <v>0.88709200730228743</v>
      </c>
      <c r="CB147" s="419"/>
      <c r="CC147" s="423">
        <f t="shared" si="163"/>
        <v>0.69991209693537448</v>
      </c>
      <c r="CD147" s="419">
        <f t="shared" si="163"/>
        <v>0.65623041706380736</v>
      </c>
      <c r="CE147" s="419">
        <f t="shared" si="163"/>
        <v>0.64959567085828074</v>
      </c>
      <c r="CF147" s="424">
        <f t="shared" si="163"/>
        <v>0.90119183530720504</v>
      </c>
      <c r="CH147" s="449">
        <f t="shared" si="148"/>
        <v>36.473074156562177</v>
      </c>
      <c r="CI147" s="445">
        <f t="shared" si="149"/>
        <v>23006.056784132765</v>
      </c>
      <c r="CJ147" s="445">
        <f t="shared" si="150"/>
        <v>279700.53837925155</v>
      </c>
      <c r="CK147" s="451">
        <f t="shared" si="151"/>
        <v>694.1874331418677</v>
      </c>
      <c r="CL147" s="446">
        <f t="shared" si="164"/>
        <v>0.63662546245111906</v>
      </c>
      <c r="CM147" s="446">
        <f t="shared" si="164"/>
        <v>0.58319411675377286</v>
      </c>
      <c r="CN147" s="446">
        <f t="shared" si="164"/>
        <v>0.57525580606267845</v>
      </c>
      <c r="CO147" s="451">
        <f t="shared" si="164"/>
        <v>0.8803829323788831</v>
      </c>
      <c r="CP147" s="446"/>
      <c r="CQ147" s="449">
        <f t="shared" si="165"/>
        <v>0.696238598905349</v>
      </c>
      <c r="CR147" s="445">
        <f t="shared" si="165"/>
        <v>0.65039654526303547</v>
      </c>
      <c r="CS147" s="445">
        <f t="shared" si="165"/>
        <v>0.64350138870871343</v>
      </c>
      <c r="CT147" s="451">
        <f t="shared" si="165"/>
        <v>0.90361551057880318</v>
      </c>
      <c r="CU147" s="446"/>
      <c r="CV147" s="449">
        <f t="shared" si="166"/>
        <v>0.66114028275255876</v>
      </c>
      <c r="CW147" s="445">
        <f t="shared" si="166"/>
        <v>0.61074389114078864</v>
      </c>
      <c r="CX147" s="445">
        <f t="shared" si="166"/>
        <v>0.60306894562696034</v>
      </c>
      <c r="CY147" s="451">
        <f t="shared" si="166"/>
        <v>0.88949550111769804</v>
      </c>
      <c r="CZ147" s="446"/>
      <c r="DA147" s="449">
        <f t="shared" si="167"/>
        <v>0.70086853690259443</v>
      </c>
      <c r="DB147" s="445">
        <f t="shared" si="167"/>
        <v>0.65567157414611876</v>
      </c>
      <c r="DC147" s="445">
        <f t="shared" si="167"/>
        <v>0.6487617441313327</v>
      </c>
      <c r="DD147" s="451">
        <f t="shared" si="167"/>
        <v>0.90341617419224363</v>
      </c>
    </row>
    <row r="148" spans="1:108">
      <c r="A148" t="str">
        <f>'Picking Information'!E151</f>
        <v>sample name</v>
      </c>
      <c r="B148">
        <f>'Picking Information'!H151</f>
        <v>100</v>
      </c>
      <c r="C148">
        <f>'Picking Information'!I151</f>
        <v>100</v>
      </c>
      <c r="D148">
        <f>'Picking Information'!J151</f>
        <v>100</v>
      </c>
      <c r="E148">
        <f>'Picking Information'!K151</f>
        <v>100</v>
      </c>
      <c r="F148">
        <f t="shared" si="140"/>
        <v>100</v>
      </c>
      <c r="J148">
        <f>'Picking Information'!O151</f>
        <v>2</v>
      </c>
      <c r="M148" s="365">
        <f t="shared" si="141"/>
        <v>523598.77559829882</v>
      </c>
      <c r="N148" s="366">
        <v>1.6074999999999999</v>
      </c>
      <c r="O148" s="367">
        <f t="shared" si="142"/>
        <v>538.38664940431852</v>
      </c>
      <c r="P148" s="367">
        <f t="shared" si="143"/>
        <v>538.38664940431852</v>
      </c>
      <c r="Q148" s="367">
        <f t="shared" si="144"/>
        <v>538.38664940431852</v>
      </c>
      <c r="R148" s="367">
        <f t="shared" si="145"/>
        <v>31415.926535897896</v>
      </c>
      <c r="S148" s="367">
        <f t="shared" si="146"/>
        <v>50.000000000000057</v>
      </c>
      <c r="T148" s="352">
        <f t="shared" si="152"/>
        <v>0.72117764042050025</v>
      </c>
      <c r="U148" s="348">
        <f t="shared" si="152"/>
        <v>0.67818011600000039</v>
      </c>
      <c r="V148" s="348">
        <f t="shared" si="152"/>
        <v>0.67175757031250027</v>
      </c>
      <c r="W148" s="348">
        <f t="shared" si="152"/>
        <v>0.91115426392850019</v>
      </c>
      <c r="X148" s="372"/>
      <c r="Y148" s="348">
        <f t="shared" si="153"/>
        <v>0.76863001443750023</v>
      </c>
      <c r="Z148" s="348">
        <f t="shared" si="153"/>
        <v>0.73219036756250033</v>
      </c>
      <c r="AA148" s="348">
        <f t="shared" si="153"/>
        <v>0.7266800120535003</v>
      </c>
      <c r="AB148" s="350">
        <f t="shared" si="153"/>
        <v>0.92865392508800004</v>
      </c>
      <c r="AC148" s="372"/>
      <c r="AD148" s="348">
        <f t="shared" si="154"/>
        <v>0.74076135446800029</v>
      </c>
      <c r="AE148" s="348">
        <f t="shared" si="154"/>
        <v>0.70040188281250038</v>
      </c>
      <c r="AF148" s="348">
        <f t="shared" si="154"/>
        <v>0.6942220292160004</v>
      </c>
      <c r="AG148" s="350">
        <f t="shared" si="154"/>
        <v>0.9180318336615001</v>
      </c>
      <c r="AH148" s="372"/>
      <c r="AI148" s="348">
        <f t="shared" si="155"/>
        <v>0.77229078850000021</v>
      </c>
      <c r="AJ148" s="348">
        <f t="shared" si="155"/>
        <v>0.7364009082880002</v>
      </c>
      <c r="AK148" s="348">
        <f t="shared" si="155"/>
        <v>0.73088457057200018</v>
      </c>
      <c r="AL148" s="350">
        <f t="shared" si="155"/>
        <v>0.92850426566650013</v>
      </c>
      <c r="AN148" s="393">
        <f t="shared" si="135"/>
        <v>50</v>
      </c>
      <c r="AO148" s="509">
        <f t="shared" si="136"/>
        <v>785398.16339744825</v>
      </c>
      <c r="AP148" s="373">
        <f t="shared" si="137"/>
        <v>50</v>
      </c>
      <c r="AQ148" s="384">
        <f t="shared" si="156"/>
        <v>0.73368056165893836</v>
      </c>
      <c r="AR148" s="385">
        <f t="shared" si="156"/>
        <v>0.69443727799680011</v>
      </c>
      <c r="AS148" s="385">
        <f t="shared" si="156"/>
        <v>0.68860870571249999</v>
      </c>
      <c r="AT148" s="387">
        <f t="shared" si="156"/>
        <v>0.91256792216569682</v>
      </c>
      <c r="AU148" s="373"/>
      <c r="AV148" s="384">
        <f t="shared" si="157"/>
        <v>0.77747232563430002</v>
      </c>
      <c r="AW148" s="385">
        <f t="shared" si="157"/>
        <v>0.7437968600792999</v>
      </c>
      <c r="AX148" s="385">
        <f t="shared" si="157"/>
        <v>0.7387316053066969</v>
      </c>
      <c r="AY148" s="387">
        <f t="shared" si="157"/>
        <v>0.92957478940554239</v>
      </c>
      <c r="AZ148" s="373"/>
      <c r="BA148" s="384">
        <f t="shared" si="158"/>
        <v>0.75168940147776642</v>
      </c>
      <c r="BB148" s="385">
        <f t="shared" si="158"/>
        <v>0.7146694334125</v>
      </c>
      <c r="BC148" s="385">
        <f t="shared" si="158"/>
        <v>0.7090325050080768</v>
      </c>
      <c r="BD148" s="387">
        <f t="shared" si="158"/>
        <v>0.91923987587633527</v>
      </c>
      <c r="BE148" s="373"/>
      <c r="BF148" s="384">
        <f t="shared" si="159"/>
        <v>0.78087316462479994</v>
      </c>
      <c r="BG148" s="385">
        <f t="shared" si="159"/>
        <v>0.74767198529290246</v>
      </c>
      <c r="BH148" s="385">
        <f t="shared" si="159"/>
        <v>0.74259591230002564</v>
      </c>
      <c r="BI148" s="387">
        <f t="shared" si="159"/>
        <v>0.92942891731115918</v>
      </c>
      <c r="BK148" s="423">
        <f t="shared" si="147"/>
        <v>35.355339059327363</v>
      </c>
      <c r="BL148" s="419">
        <f t="shared" si="138"/>
        <v>28284.271247461904</v>
      </c>
      <c r="BM148" s="419">
        <f t="shared" si="139"/>
        <v>333333.33333333326</v>
      </c>
      <c r="BN148" s="423">
        <f t="shared" si="160"/>
        <v>0.63797111663143102</v>
      </c>
      <c r="BO148" s="419">
        <f t="shared" si="160"/>
        <v>0.58723850710399772</v>
      </c>
      <c r="BP148" s="419">
        <f t="shared" si="160"/>
        <v>0.57976500793297936</v>
      </c>
      <c r="BQ148" s="424">
        <f t="shared" si="160"/>
        <v>0.87788219392191313</v>
      </c>
      <c r="BR148" s="419"/>
      <c r="BS148" s="423">
        <f t="shared" si="161"/>
        <v>0.69541513795147547</v>
      </c>
      <c r="BT148" s="419">
        <f t="shared" si="161"/>
        <v>0.65116432936248425</v>
      </c>
      <c r="BU148" s="419">
        <f t="shared" si="161"/>
        <v>0.64455262597695773</v>
      </c>
      <c r="BV148" s="424">
        <f t="shared" si="161"/>
        <v>0.90139400372656098</v>
      </c>
      <c r="BW148" s="419"/>
      <c r="BX148" s="423">
        <f t="shared" si="162"/>
        <v>0.66148970279448627</v>
      </c>
      <c r="BY148" s="419">
        <f t="shared" si="162"/>
        <v>0.61330466480417223</v>
      </c>
      <c r="BZ148" s="419">
        <f t="shared" si="162"/>
        <v>0.60602305687186575</v>
      </c>
      <c r="CA148" s="424">
        <f t="shared" si="162"/>
        <v>0.88709200730228743</v>
      </c>
      <c r="CB148" s="419"/>
      <c r="CC148" s="423">
        <f t="shared" si="163"/>
        <v>0.69991209693537448</v>
      </c>
      <c r="CD148" s="419">
        <f t="shared" si="163"/>
        <v>0.65623041706380736</v>
      </c>
      <c r="CE148" s="419">
        <f t="shared" si="163"/>
        <v>0.64959567085828074</v>
      </c>
      <c r="CF148" s="424">
        <f t="shared" si="163"/>
        <v>0.90119183530720504</v>
      </c>
      <c r="CH148" s="449">
        <f t="shared" si="148"/>
        <v>36.473074156562177</v>
      </c>
      <c r="CI148" s="445">
        <f t="shared" si="149"/>
        <v>23006.056784132765</v>
      </c>
      <c r="CJ148" s="445">
        <f t="shared" si="150"/>
        <v>279700.53837925155</v>
      </c>
      <c r="CK148" s="451">
        <f t="shared" si="151"/>
        <v>694.1874331418677</v>
      </c>
      <c r="CL148" s="446">
        <f t="shared" si="164"/>
        <v>0.63662546245111906</v>
      </c>
      <c r="CM148" s="446">
        <f t="shared" si="164"/>
        <v>0.58319411675377286</v>
      </c>
      <c r="CN148" s="446">
        <f t="shared" si="164"/>
        <v>0.57525580606267845</v>
      </c>
      <c r="CO148" s="451">
        <f t="shared" si="164"/>
        <v>0.8803829323788831</v>
      </c>
      <c r="CP148" s="446"/>
      <c r="CQ148" s="449">
        <f t="shared" si="165"/>
        <v>0.696238598905349</v>
      </c>
      <c r="CR148" s="445">
        <f t="shared" si="165"/>
        <v>0.65039654526303547</v>
      </c>
      <c r="CS148" s="445">
        <f t="shared" si="165"/>
        <v>0.64350138870871343</v>
      </c>
      <c r="CT148" s="451">
        <f t="shared" si="165"/>
        <v>0.90361551057880318</v>
      </c>
      <c r="CU148" s="446"/>
      <c r="CV148" s="449">
        <f t="shared" si="166"/>
        <v>0.66114028275255876</v>
      </c>
      <c r="CW148" s="445">
        <f t="shared" si="166"/>
        <v>0.61074389114078864</v>
      </c>
      <c r="CX148" s="445">
        <f t="shared" si="166"/>
        <v>0.60306894562696034</v>
      </c>
      <c r="CY148" s="451">
        <f t="shared" si="166"/>
        <v>0.88949550111769804</v>
      </c>
      <c r="CZ148" s="446"/>
      <c r="DA148" s="449">
        <f t="shared" si="167"/>
        <v>0.70086853690259443</v>
      </c>
      <c r="DB148" s="445">
        <f t="shared" si="167"/>
        <v>0.65567157414611876</v>
      </c>
      <c r="DC148" s="445">
        <f t="shared" si="167"/>
        <v>0.6487617441313327</v>
      </c>
      <c r="DD148" s="451">
        <f t="shared" si="167"/>
        <v>0.90341617419224363</v>
      </c>
    </row>
    <row r="149" spans="1:108">
      <c r="A149" t="str">
        <f>'Picking Information'!E152</f>
        <v>sample name</v>
      </c>
      <c r="B149">
        <f>'Picking Information'!H152</f>
        <v>100</v>
      </c>
      <c r="C149">
        <f>'Picking Information'!I152</f>
        <v>100</v>
      </c>
      <c r="D149">
        <f>'Picking Information'!J152</f>
        <v>100</v>
      </c>
      <c r="E149">
        <f>'Picking Information'!K152</f>
        <v>100</v>
      </c>
      <c r="F149">
        <f t="shared" si="140"/>
        <v>100</v>
      </c>
      <c r="J149">
        <f>'Picking Information'!O152</f>
        <v>2</v>
      </c>
      <c r="M149" s="365">
        <f t="shared" si="141"/>
        <v>523598.77559829882</v>
      </c>
      <c r="N149" s="366">
        <v>1.6074999999999999</v>
      </c>
      <c r="O149" s="367">
        <f t="shared" si="142"/>
        <v>538.38664940431852</v>
      </c>
      <c r="P149" s="367">
        <f t="shared" si="143"/>
        <v>538.38664940431852</v>
      </c>
      <c r="Q149" s="367">
        <f t="shared" si="144"/>
        <v>538.38664940431852</v>
      </c>
      <c r="R149" s="367">
        <f t="shared" si="145"/>
        <v>31415.926535897896</v>
      </c>
      <c r="S149" s="367">
        <f t="shared" si="146"/>
        <v>50.000000000000057</v>
      </c>
      <c r="T149" s="352">
        <f t="shared" si="152"/>
        <v>0.72117764042050025</v>
      </c>
      <c r="U149" s="348">
        <f t="shared" si="152"/>
        <v>0.67818011600000039</v>
      </c>
      <c r="V149" s="348">
        <f t="shared" si="152"/>
        <v>0.67175757031250027</v>
      </c>
      <c r="W149" s="348">
        <f t="shared" si="152"/>
        <v>0.91115426392850019</v>
      </c>
      <c r="X149" s="372"/>
      <c r="Y149" s="348">
        <f t="shared" si="153"/>
        <v>0.76863001443750023</v>
      </c>
      <c r="Z149" s="348">
        <f t="shared" si="153"/>
        <v>0.73219036756250033</v>
      </c>
      <c r="AA149" s="348">
        <f t="shared" si="153"/>
        <v>0.7266800120535003</v>
      </c>
      <c r="AB149" s="350">
        <f t="shared" si="153"/>
        <v>0.92865392508800004</v>
      </c>
      <c r="AC149" s="372"/>
      <c r="AD149" s="348">
        <f t="shared" si="154"/>
        <v>0.74076135446800029</v>
      </c>
      <c r="AE149" s="348">
        <f t="shared" si="154"/>
        <v>0.70040188281250038</v>
      </c>
      <c r="AF149" s="348">
        <f t="shared" si="154"/>
        <v>0.6942220292160004</v>
      </c>
      <c r="AG149" s="350">
        <f t="shared" si="154"/>
        <v>0.9180318336615001</v>
      </c>
      <c r="AH149" s="372"/>
      <c r="AI149" s="348">
        <f t="shared" si="155"/>
        <v>0.77229078850000021</v>
      </c>
      <c r="AJ149" s="348">
        <f t="shared" si="155"/>
        <v>0.7364009082880002</v>
      </c>
      <c r="AK149" s="348">
        <f t="shared" si="155"/>
        <v>0.73088457057200018</v>
      </c>
      <c r="AL149" s="350">
        <f t="shared" si="155"/>
        <v>0.92850426566650013</v>
      </c>
      <c r="AN149" s="393">
        <f t="shared" si="135"/>
        <v>50</v>
      </c>
      <c r="AO149" s="509">
        <f t="shared" si="136"/>
        <v>785398.16339744825</v>
      </c>
      <c r="AP149" s="373">
        <f t="shared" si="137"/>
        <v>50</v>
      </c>
      <c r="AQ149" s="384">
        <f t="shared" si="156"/>
        <v>0.73368056165893836</v>
      </c>
      <c r="AR149" s="385">
        <f t="shared" si="156"/>
        <v>0.69443727799680011</v>
      </c>
      <c r="AS149" s="385">
        <f t="shared" si="156"/>
        <v>0.68860870571249999</v>
      </c>
      <c r="AT149" s="387">
        <f t="shared" si="156"/>
        <v>0.91256792216569682</v>
      </c>
      <c r="AU149" s="373"/>
      <c r="AV149" s="384">
        <f t="shared" si="157"/>
        <v>0.77747232563430002</v>
      </c>
      <c r="AW149" s="385">
        <f t="shared" si="157"/>
        <v>0.7437968600792999</v>
      </c>
      <c r="AX149" s="385">
        <f t="shared" si="157"/>
        <v>0.7387316053066969</v>
      </c>
      <c r="AY149" s="387">
        <f t="shared" si="157"/>
        <v>0.92957478940554239</v>
      </c>
      <c r="AZ149" s="373"/>
      <c r="BA149" s="384">
        <f t="shared" si="158"/>
        <v>0.75168940147776642</v>
      </c>
      <c r="BB149" s="385">
        <f t="shared" si="158"/>
        <v>0.7146694334125</v>
      </c>
      <c r="BC149" s="385">
        <f t="shared" si="158"/>
        <v>0.7090325050080768</v>
      </c>
      <c r="BD149" s="387">
        <f t="shared" si="158"/>
        <v>0.91923987587633527</v>
      </c>
      <c r="BE149" s="373"/>
      <c r="BF149" s="384">
        <f t="shared" si="159"/>
        <v>0.78087316462479994</v>
      </c>
      <c r="BG149" s="385">
        <f t="shared" si="159"/>
        <v>0.74767198529290246</v>
      </c>
      <c r="BH149" s="385">
        <f t="shared" si="159"/>
        <v>0.74259591230002564</v>
      </c>
      <c r="BI149" s="387">
        <f t="shared" si="159"/>
        <v>0.92942891731115918</v>
      </c>
      <c r="BK149" s="423">
        <f t="shared" si="147"/>
        <v>35.355339059327363</v>
      </c>
      <c r="BL149" s="419">
        <f t="shared" si="138"/>
        <v>28284.271247461904</v>
      </c>
      <c r="BM149" s="419">
        <f t="shared" si="139"/>
        <v>333333.33333333326</v>
      </c>
      <c r="BN149" s="423">
        <f t="shared" si="160"/>
        <v>0.63797111663143102</v>
      </c>
      <c r="BO149" s="419">
        <f t="shared" si="160"/>
        <v>0.58723850710399772</v>
      </c>
      <c r="BP149" s="419">
        <f t="shared" si="160"/>
        <v>0.57976500793297936</v>
      </c>
      <c r="BQ149" s="424">
        <f t="shared" si="160"/>
        <v>0.87788219392191313</v>
      </c>
      <c r="BR149" s="419"/>
      <c r="BS149" s="423">
        <f t="shared" si="161"/>
        <v>0.69541513795147547</v>
      </c>
      <c r="BT149" s="419">
        <f t="shared" si="161"/>
        <v>0.65116432936248425</v>
      </c>
      <c r="BU149" s="419">
        <f t="shared" si="161"/>
        <v>0.64455262597695773</v>
      </c>
      <c r="BV149" s="424">
        <f t="shared" si="161"/>
        <v>0.90139400372656098</v>
      </c>
      <c r="BW149" s="419"/>
      <c r="BX149" s="423">
        <f t="shared" si="162"/>
        <v>0.66148970279448627</v>
      </c>
      <c r="BY149" s="419">
        <f t="shared" si="162"/>
        <v>0.61330466480417223</v>
      </c>
      <c r="BZ149" s="419">
        <f t="shared" si="162"/>
        <v>0.60602305687186575</v>
      </c>
      <c r="CA149" s="424">
        <f t="shared" si="162"/>
        <v>0.88709200730228743</v>
      </c>
      <c r="CB149" s="419"/>
      <c r="CC149" s="423">
        <f t="shared" si="163"/>
        <v>0.69991209693537448</v>
      </c>
      <c r="CD149" s="419">
        <f t="shared" si="163"/>
        <v>0.65623041706380736</v>
      </c>
      <c r="CE149" s="419">
        <f t="shared" si="163"/>
        <v>0.64959567085828074</v>
      </c>
      <c r="CF149" s="424">
        <f t="shared" si="163"/>
        <v>0.90119183530720504</v>
      </c>
      <c r="CH149" s="449">
        <f t="shared" si="148"/>
        <v>36.473074156562177</v>
      </c>
      <c r="CI149" s="445">
        <f t="shared" si="149"/>
        <v>23006.056784132765</v>
      </c>
      <c r="CJ149" s="445">
        <f t="shared" si="150"/>
        <v>279700.53837925155</v>
      </c>
      <c r="CK149" s="451">
        <f t="shared" si="151"/>
        <v>694.1874331418677</v>
      </c>
      <c r="CL149" s="446">
        <f t="shared" si="164"/>
        <v>0.63662546245111906</v>
      </c>
      <c r="CM149" s="446">
        <f t="shared" si="164"/>
        <v>0.58319411675377286</v>
      </c>
      <c r="CN149" s="446">
        <f t="shared" si="164"/>
        <v>0.57525580606267845</v>
      </c>
      <c r="CO149" s="451">
        <f t="shared" si="164"/>
        <v>0.8803829323788831</v>
      </c>
      <c r="CP149" s="446"/>
      <c r="CQ149" s="449">
        <f t="shared" si="165"/>
        <v>0.696238598905349</v>
      </c>
      <c r="CR149" s="445">
        <f t="shared" si="165"/>
        <v>0.65039654526303547</v>
      </c>
      <c r="CS149" s="445">
        <f t="shared" si="165"/>
        <v>0.64350138870871343</v>
      </c>
      <c r="CT149" s="451">
        <f t="shared" si="165"/>
        <v>0.90361551057880318</v>
      </c>
      <c r="CU149" s="446"/>
      <c r="CV149" s="449">
        <f t="shared" si="166"/>
        <v>0.66114028275255876</v>
      </c>
      <c r="CW149" s="445">
        <f t="shared" si="166"/>
        <v>0.61074389114078864</v>
      </c>
      <c r="CX149" s="445">
        <f t="shared" si="166"/>
        <v>0.60306894562696034</v>
      </c>
      <c r="CY149" s="451">
        <f t="shared" si="166"/>
        <v>0.88949550111769804</v>
      </c>
      <c r="CZ149" s="446"/>
      <c r="DA149" s="449">
        <f t="shared" si="167"/>
        <v>0.70086853690259443</v>
      </c>
      <c r="DB149" s="445">
        <f t="shared" si="167"/>
        <v>0.65567157414611876</v>
      </c>
      <c r="DC149" s="445">
        <f t="shared" si="167"/>
        <v>0.6487617441313327</v>
      </c>
      <c r="DD149" s="451">
        <f t="shared" si="167"/>
        <v>0.90341617419224363</v>
      </c>
    </row>
    <row r="150" spans="1:108">
      <c r="A150" t="str">
        <f>'Picking Information'!E153</f>
        <v>sample name</v>
      </c>
      <c r="B150">
        <f>'Picking Information'!H153</f>
        <v>100</v>
      </c>
      <c r="C150">
        <f>'Picking Information'!I153</f>
        <v>100</v>
      </c>
      <c r="D150">
        <f>'Picking Information'!J153</f>
        <v>100</v>
      </c>
      <c r="E150">
        <f>'Picking Information'!K153</f>
        <v>100</v>
      </c>
      <c r="F150">
        <f t="shared" si="140"/>
        <v>100</v>
      </c>
      <c r="J150">
        <f>'Picking Information'!O153</f>
        <v>2</v>
      </c>
      <c r="M150" s="365">
        <f t="shared" si="141"/>
        <v>523598.77559829882</v>
      </c>
      <c r="N150" s="366">
        <v>1.6074999999999999</v>
      </c>
      <c r="O150" s="367">
        <f t="shared" si="142"/>
        <v>538.38664940431852</v>
      </c>
      <c r="P150" s="367">
        <f t="shared" si="143"/>
        <v>538.38664940431852</v>
      </c>
      <c r="Q150" s="367">
        <f t="shared" si="144"/>
        <v>538.38664940431852</v>
      </c>
      <c r="R150" s="367">
        <f t="shared" si="145"/>
        <v>31415.926535897896</v>
      </c>
      <c r="S150" s="367">
        <f t="shared" si="146"/>
        <v>50.000000000000057</v>
      </c>
      <c r="T150" s="352">
        <f t="shared" si="152"/>
        <v>0.72117764042050025</v>
      </c>
      <c r="U150" s="348">
        <f t="shared" si="152"/>
        <v>0.67818011600000039</v>
      </c>
      <c r="V150" s="348">
        <f t="shared" si="152"/>
        <v>0.67175757031250027</v>
      </c>
      <c r="W150" s="348">
        <f t="shared" si="152"/>
        <v>0.91115426392850019</v>
      </c>
      <c r="X150" s="372"/>
      <c r="Y150" s="348">
        <f t="shared" si="153"/>
        <v>0.76863001443750023</v>
      </c>
      <c r="Z150" s="348">
        <f t="shared" si="153"/>
        <v>0.73219036756250033</v>
      </c>
      <c r="AA150" s="348">
        <f t="shared" si="153"/>
        <v>0.7266800120535003</v>
      </c>
      <c r="AB150" s="350">
        <f t="shared" si="153"/>
        <v>0.92865392508800004</v>
      </c>
      <c r="AC150" s="372"/>
      <c r="AD150" s="348">
        <f t="shared" si="154"/>
        <v>0.74076135446800029</v>
      </c>
      <c r="AE150" s="348">
        <f t="shared" si="154"/>
        <v>0.70040188281250038</v>
      </c>
      <c r="AF150" s="348">
        <f t="shared" si="154"/>
        <v>0.6942220292160004</v>
      </c>
      <c r="AG150" s="350">
        <f t="shared" si="154"/>
        <v>0.9180318336615001</v>
      </c>
      <c r="AH150" s="372"/>
      <c r="AI150" s="348">
        <f t="shared" si="155"/>
        <v>0.77229078850000021</v>
      </c>
      <c r="AJ150" s="348">
        <f t="shared" si="155"/>
        <v>0.7364009082880002</v>
      </c>
      <c r="AK150" s="348">
        <f t="shared" si="155"/>
        <v>0.73088457057200018</v>
      </c>
      <c r="AL150" s="350">
        <f t="shared" si="155"/>
        <v>0.92850426566650013</v>
      </c>
      <c r="AN150" s="393">
        <f t="shared" si="135"/>
        <v>50</v>
      </c>
      <c r="AO150" s="509">
        <f t="shared" si="136"/>
        <v>785398.16339744825</v>
      </c>
      <c r="AP150" s="373">
        <f t="shared" si="137"/>
        <v>50</v>
      </c>
      <c r="AQ150" s="384">
        <f t="shared" si="156"/>
        <v>0.73368056165893836</v>
      </c>
      <c r="AR150" s="385">
        <f t="shared" si="156"/>
        <v>0.69443727799680011</v>
      </c>
      <c r="AS150" s="385">
        <f t="shared" si="156"/>
        <v>0.68860870571249999</v>
      </c>
      <c r="AT150" s="387">
        <f t="shared" si="156"/>
        <v>0.91256792216569682</v>
      </c>
      <c r="AU150" s="373"/>
      <c r="AV150" s="384">
        <f t="shared" si="157"/>
        <v>0.77747232563430002</v>
      </c>
      <c r="AW150" s="385">
        <f t="shared" si="157"/>
        <v>0.7437968600792999</v>
      </c>
      <c r="AX150" s="385">
        <f t="shared" si="157"/>
        <v>0.7387316053066969</v>
      </c>
      <c r="AY150" s="387">
        <f t="shared" si="157"/>
        <v>0.92957478940554239</v>
      </c>
      <c r="AZ150" s="373"/>
      <c r="BA150" s="384">
        <f t="shared" si="158"/>
        <v>0.75168940147776642</v>
      </c>
      <c r="BB150" s="385">
        <f t="shared" si="158"/>
        <v>0.7146694334125</v>
      </c>
      <c r="BC150" s="385">
        <f t="shared" si="158"/>
        <v>0.7090325050080768</v>
      </c>
      <c r="BD150" s="387">
        <f t="shared" si="158"/>
        <v>0.91923987587633527</v>
      </c>
      <c r="BE150" s="373"/>
      <c r="BF150" s="384">
        <f t="shared" si="159"/>
        <v>0.78087316462479994</v>
      </c>
      <c r="BG150" s="385">
        <f t="shared" si="159"/>
        <v>0.74767198529290246</v>
      </c>
      <c r="BH150" s="385">
        <f t="shared" si="159"/>
        <v>0.74259591230002564</v>
      </c>
      <c r="BI150" s="387">
        <f t="shared" si="159"/>
        <v>0.92942891731115918</v>
      </c>
      <c r="BK150" s="423">
        <f t="shared" si="147"/>
        <v>35.355339059327363</v>
      </c>
      <c r="BL150" s="419">
        <f t="shared" si="138"/>
        <v>28284.271247461904</v>
      </c>
      <c r="BM150" s="419">
        <f t="shared" si="139"/>
        <v>333333.33333333326</v>
      </c>
      <c r="BN150" s="423">
        <f t="shared" si="160"/>
        <v>0.63797111663143102</v>
      </c>
      <c r="BO150" s="419">
        <f t="shared" si="160"/>
        <v>0.58723850710399772</v>
      </c>
      <c r="BP150" s="419">
        <f t="shared" si="160"/>
        <v>0.57976500793297936</v>
      </c>
      <c r="BQ150" s="424">
        <f t="shared" si="160"/>
        <v>0.87788219392191313</v>
      </c>
      <c r="BR150" s="419"/>
      <c r="BS150" s="423">
        <f t="shared" si="161"/>
        <v>0.69541513795147547</v>
      </c>
      <c r="BT150" s="419">
        <f t="shared" si="161"/>
        <v>0.65116432936248425</v>
      </c>
      <c r="BU150" s="419">
        <f t="shared" si="161"/>
        <v>0.64455262597695773</v>
      </c>
      <c r="BV150" s="424">
        <f t="shared" si="161"/>
        <v>0.90139400372656098</v>
      </c>
      <c r="BW150" s="419"/>
      <c r="BX150" s="423">
        <f t="shared" si="162"/>
        <v>0.66148970279448627</v>
      </c>
      <c r="BY150" s="419">
        <f t="shared" si="162"/>
        <v>0.61330466480417223</v>
      </c>
      <c r="BZ150" s="419">
        <f t="shared" si="162"/>
        <v>0.60602305687186575</v>
      </c>
      <c r="CA150" s="424">
        <f t="shared" si="162"/>
        <v>0.88709200730228743</v>
      </c>
      <c r="CB150" s="419"/>
      <c r="CC150" s="423">
        <f t="shared" si="163"/>
        <v>0.69991209693537448</v>
      </c>
      <c r="CD150" s="419">
        <f t="shared" si="163"/>
        <v>0.65623041706380736</v>
      </c>
      <c r="CE150" s="419">
        <f t="shared" si="163"/>
        <v>0.64959567085828074</v>
      </c>
      <c r="CF150" s="424">
        <f t="shared" si="163"/>
        <v>0.90119183530720504</v>
      </c>
      <c r="CH150" s="449">
        <f t="shared" si="148"/>
        <v>36.473074156562177</v>
      </c>
      <c r="CI150" s="445">
        <f t="shared" si="149"/>
        <v>23006.056784132765</v>
      </c>
      <c r="CJ150" s="445">
        <f t="shared" si="150"/>
        <v>279700.53837925155</v>
      </c>
      <c r="CK150" s="451">
        <f t="shared" si="151"/>
        <v>694.1874331418677</v>
      </c>
      <c r="CL150" s="446">
        <f t="shared" si="164"/>
        <v>0.63662546245111906</v>
      </c>
      <c r="CM150" s="446">
        <f t="shared" si="164"/>
        <v>0.58319411675377286</v>
      </c>
      <c r="CN150" s="446">
        <f t="shared" si="164"/>
        <v>0.57525580606267845</v>
      </c>
      <c r="CO150" s="451">
        <f t="shared" si="164"/>
        <v>0.8803829323788831</v>
      </c>
      <c r="CP150" s="446"/>
      <c r="CQ150" s="449">
        <f t="shared" si="165"/>
        <v>0.696238598905349</v>
      </c>
      <c r="CR150" s="445">
        <f t="shared" si="165"/>
        <v>0.65039654526303547</v>
      </c>
      <c r="CS150" s="445">
        <f t="shared" si="165"/>
        <v>0.64350138870871343</v>
      </c>
      <c r="CT150" s="451">
        <f t="shared" si="165"/>
        <v>0.90361551057880318</v>
      </c>
      <c r="CU150" s="446"/>
      <c r="CV150" s="449">
        <f t="shared" si="166"/>
        <v>0.66114028275255876</v>
      </c>
      <c r="CW150" s="445">
        <f t="shared" si="166"/>
        <v>0.61074389114078864</v>
      </c>
      <c r="CX150" s="445">
        <f t="shared" si="166"/>
        <v>0.60306894562696034</v>
      </c>
      <c r="CY150" s="451">
        <f t="shared" si="166"/>
        <v>0.88949550111769804</v>
      </c>
      <c r="CZ150" s="446"/>
      <c r="DA150" s="449">
        <f t="shared" si="167"/>
        <v>0.70086853690259443</v>
      </c>
      <c r="DB150" s="445">
        <f t="shared" si="167"/>
        <v>0.65567157414611876</v>
      </c>
      <c r="DC150" s="445">
        <f t="shared" si="167"/>
        <v>0.6487617441313327</v>
      </c>
      <c r="DD150" s="451">
        <f t="shared" si="167"/>
        <v>0.90341617419224363</v>
      </c>
    </row>
    <row r="151" spans="1:108">
      <c r="A151" t="str">
        <f>'Picking Information'!E154</f>
        <v>sample name</v>
      </c>
      <c r="B151">
        <f>'Picking Information'!H154</f>
        <v>100</v>
      </c>
      <c r="C151">
        <f>'Picking Information'!I154</f>
        <v>100</v>
      </c>
      <c r="D151">
        <f>'Picking Information'!J154</f>
        <v>100</v>
      </c>
      <c r="E151">
        <f>'Picking Information'!K154</f>
        <v>100</v>
      </c>
      <c r="F151">
        <f t="shared" si="140"/>
        <v>100</v>
      </c>
      <c r="J151">
        <f>'Picking Information'!O154</f>
        <v>2</v>
      </c>
      <c r="M151" s="365">
        <f t="shared" si="141"/>
        <v>523598.77559829882</v>
      </c>
      <c r="N151" s="366">
        <v>1.6074999999999999</v>
      </c>
      <c r="O151" s="367">
        <f t="shared" si="142"/>
        <v>538.38664940431852</v>
      </c>
      <c r="P151" s="367">
        <f t="shared" si="143"/>
        <v>538.38664940431852</v>
      </c>
      <c r="Q151" s="367">
        <f t="shared" si="144"/>
        <v>538.38664940431852</v>
      </c>
      <c r="R151" s="367">
        <f t="shared" si="145"/>
        <v>31415.926535897896</v>
      </c>
      <c r="S151" s="367">
        <f t="shared" si="146"/>
        <v>50.000000000000057</v>
      </c>
      <c r="T151" s="352">
        <f t="shared" si="152"/>
        <v>0.72117764042050025</v>
      </c>
      <c r="U151" s="348">
        <f t="shared" si="152"/>
        <v>0.67818011600000039</v>
      </c>
      <c r="V151" s="348">
        <f t="shared" si="152"/>
        <v>0.67175757031250027</v>
      </c>
      <c r="W151" s="348">
        <f t="shared" si="152"/>
        <v>0.91115426392850019</v>
      </c>
      <c r="X151" s="372"/>
      <c r="Y151" s="348">
        <f t="shared" si="153"/>
        <v>0.76863001443750023</v>
      </c>
      <c r="Z151" s="348">
        <f t="shared" si="153"/>
        <v>0.73219036756250033</v>
      </c>
      <c r="AA151" s="348">
        <f t="shared" si="153"/>
        <v>0.7266800120535003</v>
      </c>
      <c r="AB151" s="350">
        <f t="shared" si="153"/>
        <v>0.92865392508800004</v>
      </c>
      <c r="AC151" s="372"/>
      <c r="AD151" s="348">
        <f t="shared" si="154"/>
        <v>0.74076135446800029</v>
      </c>
      <c r="AE151" s="348">
        <f t="shared" si="154"/>
        <v>0.70040188281250038</v>
      </c>
      <c r="AF151" s="348">
        <f t="shared" si="154"/>
        <v>0.6942220292160004</v>
      </c>
      <c r="AG151" s="350">
        <f t="shared" si="154"/>
        <v>0.9180318336615001</v>
      </c>
      <c r="AH151" s="372"/>
      <c r="AI151" s="348">
        <f t="shared" si="155"/>
        <v>0.77229078850000021</v>
      </c>
      <c r="AJ151" s="348">
        <f t="shared" si="155"/>
        <v>0.7364009082880002</v>
      </c>
      <c r="AK151" s="348">
        <f t="shared" si="155"/>
        <v>0.73088457057200018</v>
      </c>
      <c r="AL151" s="350">
        <f t="shared" si="155"/>
        <v>0.92850426566650013</v>
      </c>
      <c r="AN151" s="393">
        <f t="shared" si="135"/>
        <v>50</v>
      </c>
      <c r="AO151" s="509">
        <f t="shared" si="136"/>
        <v>785398.16339744825</v>
      </c>
      <c r="AP151" s="373">
        <f t="shared" si="137"/>
        <v>50</v>
      </c>
      <c r="AQ151" s="384">
        <f t="shared" si="156"/>
        <v>0.73368056165893836</v>
      </c>
      <c r="AR151" s="385">
        <f t="shared" si="156"/>
        <v>0.69443727799680011</v>
      </c>
      <c r="AS151" s="385">
        <f t="shared" si="156"/>
        <v>0.68860870571249999</v>
      </c>
      <c r="AT151" s="387">
        <f t="shared" si="156"/>
        <v>0.91256792216569682</v>
      </c>
      <c r="AU151" s="373"/>
      <c r="AV151" s="384">
        <f t="shared" si="157"/>
        <v>0.77747232563430002</v>
      </c>
      <c r="AW151" s="385">
        <f t="shared" si="157"/>
        <v>0.7437968600792999</v>
      </c>
      <c r="AX151" s="385">
        <f t="shared" si="157"/>
        <v>0.7387316053066969</v>
      </c>
      <c r="AY151" s="387">
        <f t="shared" si="157"/>
        <v>0.92957478940554239</v>
      </c>
      <c r="AZ151" s="373"/>
      <c r="BA151" s="384">
        <f t="shared" si="158"/>
        <v>0.75168940147776642</v>
      </c>
      <c r="BB151" s="385">
        <f t="shared" si="158"/>
        <v>0.7146694334125</v>
      </c>
      <c r="BC151" s="385">
        <f t="shared" si="158"/>
        <v>0.7090325050080768</v>
      </c>
      <c r="BD151" s="387">
        <f t="shared" si="158"/>
        <v>0.91923987587633527</v>
      </c>
      <c r="BE151" s="373"/>
      <c r="BF151" s="384">
        <f t="shared" si="159"/>
        <v>0.78087316462479994</v>
      </c>
      <c r="BG151" s="385">
        <f t="shared" si="159"/>
        <v>0.74767198529290246</v>
      </c>
      <c r="BH151" s="385">
        <f t="shared" si="159"/>
        <v>0.74259591230002564</v>
      </c>
      <c r="BI151" s="387">
        <f t="shared" si="159"/>
        <v>0.92942891731115918</v>
      </c>
      <c r="BK151" s="423">
        <f t="shared" si="147"/>
        <v>35.355339059327363</v>
      </c>
      <c r="BL151" s="419">
        <f t="shared" si="138"/>
        <v>28284.271247461904</v>
      </c>
      <c r="BM151" s="419">
        <f t="shared" si="139"/>
        <v>333333.33333333326</v>
      </c>
      <c r="BN151" s="423">
        <f t="shared" si="160"/>
        <v>0.63797111663143102</v>
      </c>
      <c r="BO151" s="419">
        <f t="shared" si="160"/>
        <v>0.58723850710399772</v>
      </c>
      <c r="BP151" s="419">
        <f t="shared" si="160"/>
        <v>0.57976500793297936</v>
      </c>
      <c r="BQ151" s="424">
        <f t="shared" si="160"/>
        <v>0.87788219392191313</v>
      </c>
      <c r="BR151" s="419"/>
      <c r="BS151" s="423">
        <f t="shared" si="161"/>
        <v>0.69541513795147547</v>
      </c>
      <c r="BT151" s="419">
        <f t="shared" si="161"/>
        <v>0.65116432936248425</v>
      </c>
      <c r="BU151" s="419">
        <f t="shared" si="161"/>
        <v>0.64455262597695773</v>
      </c>
      <c r="BV151" s="424">
        <f t="shared" si="161"/>
        <v>0.90139400372656098</v>
      </c>
      <c r="BW151" s="419"/>
      <c r="BX151" s="423">
        <f t="shared" si="162"/>
        <v>0.66148970279448627</v>
      </c>
      <c r="BY151" s="419">
        <f t="shared" si="162"/>
        <v>0.61330466480417223</v>
      </c>
      <c r="BZ151" s="419">
        <f t="shared" si="162"/>
        <v>0.60602305687186575</v>
      </c>
      <c r="CA151" s="424">
        <f t="shared" si="162"/>
        <v>0.88709200730228743</v>
      </c>
      <c r="CB151" s="419"/>
      <c r="CC151" s="423">
        <f t="shared" si="163"/>
        <v>0.69991209693537448</v>
      </c>
      <c r="CD151" s="419">
        <f t="shared" si="163"/>
        <v>0.65623041706380736</v>
      </c>
      <c r="CE151" s="419">
        <f t="shared" si="163"/>
        <v>0.64959567085828074</v>
      </c>
      <c r="CF151" s="424">
        <f t="shared" si="163"/>
        <v>0.90119183530720504</v>
      </c>
      <c r="CH151" s="449">
        <f t="shared" si="148"/>
        <v>36.473074156562177</v>
      </c>
      <c r="CI151" s="445">
        <f t="shared" si="149"/>
        <v>23006.056784132765</v>
      </c>
      <c r="CJ151" s="445">
        <f t="shared" si="150"/>
        <v>279700.53837925155</v>
      </c>
      <c r="CK151" s="451">
        <f t="shared" si="151"/>
        <v>694.1874331418677</v>
      </c>
      <c r="CL151" s="446">
        <f t="shared" si="164"/>
        <v>0.63662546245111906</v>
      </c>
      <c r="CM151" s="446">
        <f t="shared" si="164"/>
        <v>0.58319411675377286</v>
      </c>
      <c r="CN151" s="446">
        <f t="shared" si="164"/>
        <v>0.57525580606267845</v>
      </c>
      <c r="CO151" s="451">
        <f t="shared" si="164"/>
        <v>0.8803829323788831</v>
      </c>
      <c r="CP151" s="446"/>
      <c r="CQ151" s="449">
        <f t="shared" si="165"/>
        <v>0.696238598905349</v>
      </c>
      <c r="CR151" s="445">
        <f t="shared" si="165"/>
        <v>0.65039654526303547</v>
      </c>
      <c r="CS151" s="445">
        <f t="shared" si="165"/>
        <v>0.64350138870871343</v>
      </c>
      <c r="CT151" s="451">
        <f t="shared" si="165"/>
        <v>0.90361551057880318</v>
      </c>
      <c r="CU151" s="446"/>
      <c r="CV151" s="449">
        <f t="shared" si="166"/>
        <v>0.66114028275255876</v>
      </c>
      <c r="CW151" s="445">
        <f t="shared" si="166"/>
        <v>0.61074389114078864</v>
      </c>
      <c r="CX151" s="445">
        <f t="shared" si="166"/>
        <v>0.60306894562696034</v>
      </c>
      <c r="CY151" s="451">
        <f t="shared" si="166"/>
        <v>0.88949550111769804</v>
      </c>
      <c r="CZ151" s="446"/>
      <c r="DA151" s="449">
        <f t="shared" si="167"/>
        <v>0.70086853690259443</v>
      </c>
      <c r="DB151" s="445">
        <f t="shared" si="167"/>
        <v>0.65567157414611876</v>
      </c>
      <c r="DC151" s="445">
        <f t="shared" si="167"/>
        <v>0.6487617441313327</v>
      </c>
      <c r="DD151" s="451">
        <f t="shared" si="167"/>
        <v>0.90341617419224363</v>
      </c>
    </row>
    <row r="152" spans="1:108">
      <c r="A152">
        <f>'Picking Information'!E155</f>
        <v>0</v>
      </c>
      <c r="B152">
        <f>'Picking Information'!H155</f>
        <v>0</v>
      </c>
      <c r="C152">
        <f>'Picking Information'!I155</f>
        <v>0</v>
      </c>
      <c r="D152">
        <f>'Picking Information'!J155</f>
        <v>0</v>
      </c>
      <c r="E152">
        <f>'Picking Information'!K155</f>
        <v>0</v>
      </c>
      <c r="F152">
        <f t="shared" ref="F152:F215" si="168">(B152+D152)/2</f>
        <v>0</v>
      </c>
      <c r="J152">
        <f>'Picking Information'!O155</f>
        <v>0</v>
      </c>
      <c r="M152" s="365">
        <f t="shared" ref="M152:M215" si="169">(4/3)*PI()*(C152/2)*(E152/2)*(F152/2)</f>
        <v>0</v>
      </c>
      <c r="N152" s="366">
        <v>1.6074999999999999</v>
      </c>
      <c r="O152" s="367">
        <f t="shared" ref="O152:O215" si="170">(C152/2)^$N$5</f>
        <v>0</v>
      </c>
      <c r="P152" s="367">
        <f t="shared" ref="P152:P215" si="171">(E152/2)^$N$5</f>
        <v>0</v>
      </c>
      <c r="Q152" s="367">
        <f t="shared" ref="Q152:Q215" si="172">(F152/2)^$N$5</f>
        <v>0</v>
      </c>
      <c r="R152" s="367">
        <f t="shared" ref="R152:R215" si="173">4*PI()*((O152*P152+P152*Q152+Q152*O152)/3)^(1/$N$5)</f>
        <v>0</v>
      </c>
      <c r="S152" s="367" t="e">
        <f t="shared" ref="S152:S215" si="174">3*M152/R152</f>
        <v>#DIV/0!</v>
      </c>
      <c r="T152" s="352" t="e">
        <f t="shared" si="152"/>
        <v>#DIV/0!</v>
      </c>
      <c r="U152" s="348" t="e">
        <f t="shared" si="152"/>
        <v>#DIV/0!</v>
      </c>
      <c r="V152" s="348" t="e">
        <f t="shared" si="152"/>
        <v>#DIV/0!</v>
      </c>
      <c r="W152" s="348" t="e">
        <f t="shared" si="152"/>
        <v>#DIV/0!</v>
      </c>
      <c r="X152" s="372"/>
      <c r="Y152" s="348" t="e">
        <f t="shared" si="153"/>
        <v>#DIV/0!</v>
      </c>
      <c r="Z152" s="348" t="e">
        <f t="shared" si="153"/>
        <v>#DIV/0!</v>
      </c>
      <c r="AA152" s="348" t="e">
        <f t="shared" si="153"/>
        <v>#DIV/0!</v>
      </c>
      <c r="AB152" s="350" t="e">
        <f t="shared" si="153"/>
        <v>#DIV/0!</v>
      </c>
      <c r="AC152" s="372"/>
      <c r="AD152" s="348" t="e">
        <f t="shared" si="154"/>
        <v>#DIV/0!</v>
      </c>
      <c r="AE152" s="348" t="e">
        <f t="shared" si="154"/>
        <v>#DIV/0!</v>
      </c>
      <c r="AF152" s="348" t="e">
        <f t="shared" si="154"/>
        <v>#DIV/0!</v>
      </c>
      <c r="AG152" s="350" t="e">
        <f t="shared" si="154"/>
        <v>#DIV/0!</v>
      </c>
      <c r="AH152" s="372"/>
      <c r="AI152" s="348" t="e">
        <f t="shared" si="155"/>
        <v>#DIV/0!</v>
      </c>
      <c r="AJ152" s="348" t="e">
        <f t="shared" si="155"/>
        <v>#DIV/0!</v>
      </c>
      <c r="AK152" s="348" t="e">
        <f t="shared" si="155"/>
        <v>#DIV/0!</v>
      </c>
      <c r="AL152" s="350" t="e">
        <f t="shared" si="155"/>
        <v>#DIV/0!</v>
      </c>
      <c r="AN152" s="393">
        <f t="shared" si="135"/>
        <v>0</v>
      </c>
      <c r="AO152" s="509">
        <f t="shared" si="136"/>
        <v>0</v>
      </c>
      <c r="AP152" s="373" t="e">
        <f t="shared" si="137"/>
        <v>#DIV/0!</v>
      </c>
      <c r="AQ152" s="384" t="e">
        <f t="shared" si="156"/>
        <v>#DIV/0!</v>
      </c>
      <c r="AR152" s="385" t="e">
        <f t="shared" si="156"/>
        <v>#DIV/0!</v>
      </c>
      <c r="AS152" s="385" t="e">
        <f t="shared" si="156"/>
        <v>#DIV/0!</v>
      </c>
      <c r="AT152" s="387" t="e">
        <f t="shared" si="156"/>
        <v>#DIV/0!</v>
      </c>
      <c r="AU152" s="373"/>
      <c r="AV152" s="384" t="e">
        <f t="shared" si="157"/>
        <v>#DIV/0!</v>
      </c>
      <c r="AW152" s="385" t="e">
        <f t="shared" si="157"/>
        <v>#DIV/0!</v>
      </c>
      <c r="AX152" s="385" t="e">
        <f t="shared" si="157"/>
        <v>#DIV/0!</v>
      </c>
      <c r="AY152" s="387" t="e">
        <f t="shared" si="157"/>
        <v>#DIV/0!</v>
      </c>
      <c r="AZ152" s="373"/>
      <c r="BA152" s="384" t="e">
        <f t="shared" si="158"/>
        <v>#DIV/0!</v>
      </c>
      <c r="BB152" s="385" t="e">
        <f t="shared" si="158"/>
        <v>#DIV/0!</v>
      </c>
      <c r="BC152" s="385" t="e">
        <f t="shared" si="158"/>
        <v>#DIV/0!</v>
      </c>
      <c r="BD152" s="387" t="e">
        <f t="shared" si="158"/>
        <v>#DIV/0!</v>
      </c>
      <c r="BE152" s="373"/>
      <c r="BF152" s="384" t="e">
        <f t="shared" si="159"/>
        <v>#DIV/0!</v>
      </c>
      <c r="BG152" s="385" t="e">
        <f t="shared" si="159"/>
        <v>#DIV/0!</v>
      </c>
      <c r="BH152" s="385" t="e">
        <f t="shared" si="159"/>
        <v>#DIV/0!</v>
      </c>
      <c r="BI152" s="387" t="e">
        <f t="shared" si="159"/>
        <v>#DIV/0!</v>
      </c>
      <c r="BK152" s="423" t="e">
        <f t="shared" ref="BK152:BK215" si="175">3*BM152/BL152</f>
        <v>#DIV/0!</v>
      </c>
      <c r="BL152" s="419">
        <f t="shared" si="138"/>
        <v>0</v>
      </c>
      <c r="BM152" s="419">
        <f t="shared" si="139"/>
        <v>0</v>
      </c>
      <c r="BN152" s="423" t="e">
        <f t="shared" si="160"/>
        <v>#DIV/0!</v>
      </c>
      <c r="BO152" s="419" t="e">
        <f t="shared" si="160"/>
        <v>#DIV/0!</v>
      </c>
      <c r="BP152" s="419" t="e">
        <f t="shared" si="160"/>
        <v>#DIV/0!</v>
      </c>
      <c r="BQ152" s="424" t="e">
        <f t="shared" si="160"/>
        <v>#DIV/0!</v>
      </c>
      <c r="BR152" s="419"/>
      <c r="BS152" s="423" t="e">
        <f t="shared" si="161"/>
        <v>#DIV/0!</v>
      </c>
      <c r="BT152" s="419" t="e">
        <f t="shared" si="161"/>
        <v>#DIV/0!</v>
      </c>
      <c r="BU152" s="419" t="e">
        <f t="shared" si="161"/>
        <v>#DIV/0!</v>
      </c>
      <c r="BV152" s="424" t="e">
        <f t="shared" si="161"/>
        <v>#DIV/0!</v>
      </c>
      <c r="BW152" s="419"/>
      <c r="BX152" s="423" t="e">
        <f t="shared" si="162"/>
        <v>#DIV/0!</v>
      </c>
      <c r="BY152" s="419" t="e">
        <f t="shared" si="162"/>
        <v>#DIV/0!</v>
      </c>
      <c r="BZ152" s="419" t="e">
        <f t="shared" si="162"/>
        <v>#DIV/0!</v>
      </c>
      <c r="CA152" s="424" t="e">
        <f t="shared" si="162"/>
        <v>#DIV/0!</v>
      </c>
      <c r="CB152" s="419"/>
      <c r="CC152" s="423" t="e">
        <f t="shared" si="163"/>
        <v>#DIV/0!</v>
      </c>
      <c r="CD152" s="419" t="e">
        <f t="shared" si="163"/>
        <v>#DIV/0!</v>
      </c>
      <c r="CE152" s="419" t="e">
        <f t="shared" si="163"/>
        <v>#DIV/0!</v>
      </c>
      <c r="CF152" s="424" t="e">
        <f t="shared" si="163"/>
        <v>#DIV/0!</v>
      </c>
      <c r="CH152" s="449" t="e">
        <f t="shared" ref="CH152:CH215" si="176">3*CJ152/CI152</f>
        <v>#DIV/0!</v>
      </c>
      <c r="CI152" s="445">
        <f t="shared" si="149"/>
        <v>0</v>
      </c>
      <c r="CJ152" s="445">
        <f t="shared" ref="CJ152:CJ215" si="177">$F152*$C152*($E152-$C152/(2*SQRT(3)))-$J152*(SQRT(3)*$E152^2*$C152/8-CK152)</f>
        <v>0</v>
      </c>
      <c r="CK152" s="451">
        <f t="shared" si="151"/>
        <v>0</v>
      </c>
      <c r="CL152" s="446" t="e">
        <f t="shared" si="164"/>
        <v>#DIV/0!</v>
      </c>
      <c r="CM152" s="446" t="e">
        <f t="shared" si="164"/>
        <v>#DIV/0!</v>
      </c>
      <c r="CN152" s="446" t="e">
        <f t="shared" si="164"/>
        <v>#DIV/0!</v>
      </c>
      <c r="CO152" s="451" t="e">
        <f t="shared" si="164"/>
        <v>#DIV/0!</v>
      </c>
      <c r="CP152" s="446"/>
      <c r="CQ152" s="449" t="e">
        <f t="shared" si="165"/>
        <v>#DIV/0!</v>
      </c>
      <c r="CR152" s="445" t="e">
        <f t="shared" si="165"/>
        <v>#DIV/0!</v>
      </c>
      <c r="CS152" s="445" t="e">
        <f t="shared" si="165"/>
        <v>#DIV/0!</v>
      </c>
      <c r="CT152" s="451" t="e">
        <f t="shared" si="165"/>
        <v>#DIV/0!</v>
      </c>
      <c r="CU152" s="446"/>
      <c r="CV152" s="449" t="e">
        <f t="shared" si="166"/>
        <v>#DIV/0!</v>
      </c>
      <c r="CW152" s="445" t="e">
        <f t="shared" si="166"/>
        <v>#DIV/0!</v>
      </c>
      <c r="CX152" s="445" t="e">
        <f t="shared" si="166"/>
        <v>#DIV/0!</v>
      </c>
      <c r="CY152" s="451" t="e">
        <f t="shared" si="166"/>
        <v>#DIV/0!</v>
      </c>
      <c r="CZ152" s="446"/>
      <c r="DA152" s="449" t="e">
        <f t="shared" si="167"/>
        <v>#DIV/0!</v>
      </c>
      <c r="DB152" s="445" t="e">
        <f t="shared" si="167"/>
        <v>#DIV/0!</v>
      </c>
      <c r="DC152" s="445" t="e">
        <f t="shared" si="167"/>
        <v>#DIV/0!</v>
      </c>
      <c r="DD152" s="451" t="e">
        <f t="shared" si="167"/>
        <v>#DIV/0!</v>
      </c>
    </row>
    <row r="153" spans="1:108">
      <c r="A153">
        <f>'Picking Information'!E156</f>
        <v>0</v>
      </c>
      <c r="B153">
        <f>'Picking Information'!H156</f>
        <v>0</v>
      </c>
      <c r="C153">
        <f>'Picking Information'!I156</f>
        <v>0</v>
      </c>
      <c r="D153">
        <f>'Picking Information'!J156</f>
        <v>0</v>
      </c>
      <c r="E153">
        <f>'Picking Information'!K156</f>
        <v>0</v>
      </c>
      <c r="F153">
        <f t="shared" si="168"/>
        <v>0</v>
      </c>
      <c r="J153">
        <f>'Picking Information'!O156</f>
        <v>0</v>
      </c>
      <c r="M153" s="365">
        <f t="shared" si="169"/>
        <v>0</v>
      </c>
      <c r="N153" s="366">
        <v>1.6074999999999999</v>
      </c>
      <c r="O153" s="367">
        <f t="shared" si="170"/>
        <v>0</v>
      </c>
      <c r="P153" s="367">
        <f t="shared" si="171"/>
        <v>0</v>
      </c>
      <c r="Q153" s="367">
        <f t="shared" si="172"/>
        <v>0</v>
      </c>
      <c r="R153" s="367">
        <f t="shared" si="173"/>
        <v>0</v>
      </c>
      <c r="S153" s="367" t="e">
        <f t="shared" si="174"/>
        <v>#DIV/0!</v>
      </c>
      <c r="T153" s="352" t="e">
        <f t="shared" si="152"/>
        <v>#DIV/0!</v>
      </c>
      <c r="U153" s="348" t="e">
        <f t="shared" si="152"/>
        <v>#DIV/0!</v>
      </c>
      <c r="V153" s="348" t="e">
        <f t="shared" si="152"/>
        <v>#DIV/0!</v>
      </c>
      <c r="W153" s="348" t="e">
        <f t="shared" si="152"/>
        <v>#DIV/0!</v>
      </c>
      <c r="X153" s="372"/>
      <c r="Y153" s="348" t="e">
        <f t="shared" si="153"/>
        <v>#DIV/0!</v>
      </c>
      <c r="Z153" s="348" t="e">
        <f t="shared" si="153"/>
        <v>#DIV/0!</v>
      </c>
      <c r="AA153" s="348" t="e">
        <f t="shared" si="153"/>
        <v>#DIV/0!</v>
      </c>
      <c r="AB153" s="350" t="e">
        <f t="shared" si="153"/>
        <v>#DIV/0!</v>
      </c>
      <c r="AC153" s="372"/>
      <c r="AD153" s="348" t="e">
        <f t="shared" si="154"/>
        <v>#DIV/0!</v>
      </c>
      <c r="AE153" s="348" t="e">
        <f t="shared" si="154"/>
        <v>#DIV/0!</v>
      </c>
      <c r="AF153" s="348" t="e">
        <f t="shared" si="154"/>
        <v>#DIV/0!</v>
      </c>
      <c r="AG153" s="350" t="e">
        <f t="shared" si="154"/>
        <v>#DIV/0!</v>
      </c>
      <c r="AH153" s="372"/>
      <c r="AI153" s="348" t="e">
        <f t="shared" si="155"/>
        <v>#DIV/0!</v>
      </c>
      <c r="AJ153" s="348" t="e">
        <f t="shared" si="155"/>
        <v>#DIV/0!</v>
      </c>
      <c r="AK153" s="348" t="e">
        <f t="shared" si="155"/>
        <v>#DIV/0!</v>
      </c>
      <c r="AL153" s="350" t="e">
        <f t="shared" si="155"/>
        <v>#DIV/0!</v>
      </c>
      <c r="AN153" s="393">
        <f t="shared" si="135"/>
        <v>0</v>
      </c>
      <c r="AO153" s="509">
        <f t="shared" si="136"/>
        <v>0</v>
      </c>
      <c r="AP153" s="373" t="e">
        <f t="shared" si="137"/>
        <v>#DIV/0!</v>
      </c>
      <c r="AQ153" s="384" t="e">
        <f t="shared" si="156"/>
        <v>#DIV/0!</v>
      </c>
      <c r="AR153" s="385" t="e">
        <f t="shared" si="156"/>
        <v>#DIV/0!</v>
      </c>
      <c r="AS153" s="385" t="e">
        <f t="shared" si="156"/>
        <v>#DIV/0!</v>
      </c>
      <c r="AT153" s="387" t="e">
        <f t="shared" si="156"/>
        <v>#DIV/0!</v>
      </c>
      <c r="AU153" s="373"/>
      <c r="AV153" s="384" t="e">
        <f t="shared" si="157"/>
        <v>#DIV/0!</v>
      </c>
      <c r="AW153" s="385" t="e">
        <f t="shared" si="157"/>
        <v>#DIV/0!</v>
      </c>
      <c r="AX153" s="385" t="e">
        <f t="shared" si="157"/>
        <v>#DIV/0!</v>
      </c>
      <c r="AY153" s="387" t="e">
        <f t="shared" si="157"/>
        <v>#DIV/0!</v>
      </c>
      <c r="AZ153" s="373"/>
      <c r="BA153" s="384" t="e">
        <f t="shared" si="158"/>
        <v>#DIV/0!</v>
      </c>
      <c r="BB153" s="385" t="e">
        <f t="shared" si="158"/>
        <v>#DIV/0!</v>
      </c>
      <c r="BC153" s="385" t="e">
        <f t="shared" si="158"/>
        <v>#DIV/0!</v>
      </c>
      <c r="BD153" s="387" t="e">
        <f t="shared" si="158"/>
        <v>#DIV/0!</v>
      </c>
      <c r="BE153" s="373"/>
      <c r="BF153" s="384" t="e">
        <f t="shared" si="159"/>
        <v>#DIV/0!</v>
      </c>
      <c r="BG153" s="385" t="e">
        <f t="shared" si="159"/>
        <v>#DIV/0!</v>
      </c>
      <c r="BH153" s="385" t="e">
        <f t="shared" si="159"/>
        <v>#DIV/0!</v>
      </c>
      <c r="BI153" s="387" t="e">
        <f t="shared" si="159"/>
        <v>#DIV/0!</v>
      </c>
      <c r="BK153" s="423" t="e">
        <f t="shared" si="175"/>
        <v>#DIV/0!</v>
      </c>
      <c r="BL153" s="419">
        <f t="shared" si="138"/>
        <v>0</v>
      </c>
      <c r="BM153" s="419">
        <f t="shared" si="139"/>
        <v>0</v>
      </c>
      <c r="BN153" s="423" t="e">
        <f t="shared" si="160"/>
        <v>#DIV/0!</v>
      </c>
      <c r="BO153" s="419" t="e">
        <f t="shared" si="160"/>
        <v>#DIV/0!</v>
      </c>
      <c r="BP153" s="419" t="e">
        <f t="shared" si="160"/>
        <v>#DIV/0!</v>
      </c>
      <c r="BQ153" s="424" t="e">
        <f t="shared" si="160"/>
        <v>#DIV/0!</v>
      </c>
      <c r="BR153" s="419"/>
      <c r="BS153" s="423" t="e">
        <f t="shared" si="161"/>
        <v>#DIV/0!</v>
      </c>
      <c r="BT153" s="419" t="e">
        <f t="shared" si="161"/>
        <v>#DIV/0!</v>
      </c>
      <c r="BU153" s="419" t="e">
        <f t="shared" si="161"/>
        <v>#DIV/0!</v>
      </c>
      <c r="BV153" s="424" t="e">
        <f t="shared" si="161"/>
        <v>#DIV/0!</v>
      </c>
      <c r="BW153" s="419"/>
      <c r="BX153" s="423" t="e">
        <f t="shared" si="162"/>
        <v>#DIV/0!</v>
      </c>
      <c r="BY153" s="419" t="e">
        <f t="shared" si="162"/>
        <v>#DIV/0!</v>
      </c>
      <c r="BZ153" s="419" t="e">
        <f t="shared" si="162"/>
        <v>#DIV/0!</v>
      </c>
      <c r="CA153" s="424" t="e">
        <f t="shared" si="162"/>
        <v>#DIV/0!</v>
      </c>
      <c r="CB153" s="419"/>
      <c r="CC153" s="423" t="e">
        <f t="shared" si="163"/>
        <v>#DIV/0!</v>
      </c>
      <c r="CD153" s="419" t="e">
        <f t="shared" si="163"/>
        <v>#DIV/0!</v>
      </c>
      <c r="CE153" s="419" t="e">
        <f t="shared" si="163"/>
        <v>#DIV/0!</v>
      </c>
      <c r="CF153" s="424" t="e">
        <f t="shared" si="163"/>
        <v>#DIV/0!</v>
      </c>
      <c r="CH153" s="449" t="e">
        <f t="shared" si="176"/>
        <v>#DIV/0!</v>
      </c>
      <c r="CI153" s="445">
        <f t="shared" si="149"/>
        <v>0</v>
      </c>
      <c r="CJ153" s="445">
        <f t="shared" si="177"/>
        <v>0</v>
      </c>
      <c r="CK153" s="451">
        <f t="shared" si="151"/>
        <v>0</v>
      </c>
      <c r="CL153" s="446" t="e">
        <f t="shared" si="164"/>
        <v>#DIV/0!</v>
      </c>
      <c r="CM153" s="446" t="e">
        <f t="shared" si="164"/>
        <v>#DIV/0!</v>
      </c>
      <c r="CN153" s="446" t="e">
        <f t="shared" si="164"/>
        <v>#DIV/0!</v>
      </c>
      <c r="CO153" s="451" t="e">
        <f t="shared" si="164"/>
        <v>#DIV/0!</v>
      </c>
      <c r="CP153" s="446"/>
      <c r="CQ153" s="449" t="e">
        <f t="shared" si="165"/>
        <v>#DIV/0!</v>
      </c>
      <c r="CR153" s="445" t="e">
        <f t="shared" si="165"/>
        <v>#DIV/0!</v>
      </c>
      <c r="CS153" s="445" t="e">
        <f t="shared" si="165"/>
        <v>#DIV/0!</v>
      </c>
      <c r="CT153" s="451" t="e">
        <f t="shared" si="165"/>
        <v>#DIV/0!</v>
      </c>
      <c r="CU153" s="446"/>
      <c r="CV153" s="449" t="e">
        <f t="shared" si="166"/>
        <v>#DIV/0!</v>
      </c>
      <c r="CW153" s="445" t="e">
        <f t="shared" si="166"/>
        <v>#DIV/0!</v>
      </c>
      <c r="CX153" s="445" t="e">
        <f t="shared" si="166"/>
        <v>#DIV/0!</v>
      </c>
      <c r="CY153" s="451" t="e">
        <f t="shared" si="166"/>
        <v>#DIV/0!</v>
      </c>
      <c r="CZ153" s="446"/>
      <c r="DA153" s="449" t="e">
        <f t="shared" si="167"/>
        <v>#DIV/0!</v>
      </c>
      <c r="DB153" s="445" t="e">
        <f t="shared" si="167"/>
        <v>#DIV/0!</v>
      </c>
      <c r="DC153" s="445" t="e">
        <f t="shared" si="167"/>
        <v>#DIV/0!</v>
      </c>
      <c r="DD153" s="451" t="e">
        <f t="shared" si="167"/>
        <v>#DIV/0!</v>
      </c>
    </row>
    <row r="154" spans="1:108">
      <c r="A154">
        <f>'Picking Information'!E157</f>
        <v>0</v>
      </c>
      <c r="B154">
        <f>'Picking Information'!H157</f>
        <v>0</v>
      </c>
      <c r="C154">
        <f>'Picking Information'!I157</f>
        <v>0</v>
      </c>
      <c r="D154">
        <f>'Picking Information'!J157</f>
        <v>0</v>
      </c>
      <c r="E154">
        <f>'Picking Information'!K157</f>
        <v>0</v>
      </c>
      <c r="F154">
        <f t="shared" si="168"/>
        <v>0</v>
      </c>
      <c r="J154">
        <f>'Picking Information'!O157</f>
        <v>0</v>
      </c>
      <c r="M154" s="365">
        <f t="shared" si="169"/>
        <v>0</v>
      </c>
      <c r="N154" s="366">
        <v>1.6074999999999999</v>
      </c>
      <c r="O154" s="367">
        <f t="shared" si="170"/>
        <v>0</v>
      </c>
      <c r="P154" s="367">
        <f t="shared" si="171"/>
        <v>0</v>
      </c>
      <c r="Q154" s="367">
        <f t="shared" si="172"/>
        <v>0</v>
      </c>
      <c r="R154" s="367">
        <f t="shared" si="173"/>
        <v>0</v>
      </c>
      <c r="S154" s="367" t="e">
        <f t="shared" si="174"/>
        <v>#DIV/0!</v>
      </c>
      <c r="T154" s="352" t="e">
        <f t="shared" si="152"/>
        <v>#DIV/0!</v>
      </c>
      <c r="U154" s="348" t="e">
        <f t="shared" si="152"/>
        <v>#DIV/0!</v>
      </c>
      <c r="V154" s="348" t="e">
        <f t="shared" si="152"/>
        <v>#DIV/0!</v>
      </c>
      <c r="W154" s="348" t="e">
        <f t="shared" si="152"/>
        <v>#DIV/0!</v>
      </c>
      <c r="X154" s="372"/>
      <c r="Y154" s="348" t="e">
        <f t="shared" si="153"/>
        <v>#DIV/0!</v>
      </c>
      <c r="Z154" s="348" t="e">
        <f t="shared" si="153"/>
        <v>#DIV/0!</v>
      </c>
      <c r="AA154" s="348" t="e">
        <f t="shared" si="153"/>
        <v>#DIV/0!</v>
      </c>
      <c r="AB154" s="350" t="e">
        <f t="shared" si="153"/>
        <v>#DIV/0!</v>
      </c>
      <c r="AC154" s="372"/>
      <c r="AD154" s="348" t="e">
        <f t="shared" si="154"/>
        <v>#DIV/0!</v>
      </c>
      <c r="AE154" s="348" t="e">
        <f t="shared" si="154"/>
        <v>#DIV/0!</v>
      </c>
      <c r="AF154" s="348" t="e">
        <f t="shared" si="154"/>
        <v>#DIV/0!</v>
      </c>
      <c r="AG154" s="350" t="e">
        <f t="shared" si="154"/>
        <v>#DIV/0!</v>
      </c>
      <c r="AH154" s="372"/>
      <c r="AI154" s="348" t="e">
        <f t="shared" si="155"/>
        <v>#DIV/0!</v>
      </c>
      <c r="AJ154" s="348" t="e">
        <f t="shared" si="155"/>
        <v>#DIV/0!</v>
      </c>
      <c r="AK154" s="348" t="e">
        <f t="shared" si="155"/>
        <v>#DIV/0!</v>
      </c>
      <c r="AL154" s="350" t="e">
        <f t="shared" si="155"/>
        <v>#DIV/0!</v>
      </c>
      <c r="AN154" s="393">
        <f t="shared" si="135"/>
        <v>0</v>
      </c>
      <c r="AO154" s="509">
        <f t="shared" si="136"/>
        <v>0</v>
      </c>
      <c r="AP154" s="373" t="e">
        <f t="shared" si="137"/>
        <v>#DIV/0!</v>
      </c>
      <c r="AQ154" s="384" t="e">
        <f t="shared" si="156"/>
        <v>#DIV/0!</v>
      </c>
      <c r="AR154" s="385" t="e">
        <f t="shared" si="156"/>
        <v>#DIV/0!</v>
      </c>
      <c r="AS154" s="385" t="e">
        <f t="shared" si="156"/>
        <v>#DIV/0!</v>
      </c>
      <c r="AT154" s="387" t="e">
        <f t="shared" si="156"/>
        <v>#DIV/0!</v>
      </c>
      <c r="AU154" s="373"/>
      <c r="AV154" s="384" t="e">
        <f t="shared" si="157"/>
        <v>#DIV/0!</v>
      </c>
      <c r="AW154" s="385" t="e">
        <f t="shared" si="157"/>
        <v>#DIV/0!</v>
      </c>
      <c r="AX154" s="385" t="e">
        <f t="shared" si="157"/>
        <v>#DIV/0!</v>
      </c>
      <c r="AY154" s="387" t="e">
        <f t="shared" si="157"/>
        <v>#DIV/0!</v>
      </c>
      <c r="AZ154" s="373"/>
      <c r="BA154" s="384" t="e">
        <f t="shared" si="158"/>
        <v>#DIV/0!</v>
      </c>
      <c r="BB154" s="385" t="e">
        <f t="shared" si="158"/>
        <v>#DIV/0!</v>
      </c>
      <c r="BC154" s="385" t="e">
        <f t="shared" si="158"/>
        <v>#DIV/0!</v>
      </c>
      <c r="BD154" s="387" t="e">
        <f t="shared" si="158"/>
        <v>#DIV/0!</v>
      </c>
      <c r="BE154" s="373"/>
      <c r="BF154" s="384" t="e">
        <f t="shared" si="159"/>
        <v>#DIV/0!</v>
      </c>
      <c r="BG154" s="385" t="e">
        <f t="shared" si="159"/>
        <v>#DIV/0!</v>
      </c>
      <c r="BH154" s="385" t="e">
        <f t="shared" si="159"/>
        <v>#DIV/0!</v>
      </c>
      <c r="BI154" s="387" t="e">
        <f t="shared" si="159"/>
        <v>#DIV/0!</v>
      </c>
      <c r="BK154" s="423" t="e">
        <f t="shared" si="175"/>
        <v>#DIV/0!</v>
      </c>
      <c r="BL154" s="419">
        <f t="shared" si="138"/>
        <v>0</v>
      </c>
      <c r="BM154" s="419">
        <f t="shared" si="139"/>
        <v>0</v>
      </c>
      <c r="BN154" s="423" t="e">
        <f t="shared" si="160"/>
        <v>#DIV/0!</v>
      </c>
      <c r="BO154" s="419" t="e">
        <f t="shared" si="160"/>
        <v>#DIV/0!</v>
      </c>
      <c r="BP154" s="419" t="e">
        <f t="shared" si="160"/>
        <v>#DIV/0!</v>
      </c>
      <c r="BQ154" s="424" t="e">
        <f t="shared" si="160"/>
        <v>#DIV/0!</v>
      </c>
      <c r="BR154" s="419"/>
      <c r="BS154" s="423" t="e">
        <f t="shared" si="161"/>
        <v>#DIV/0!</v>
      </c>
      <c r="BT154" s="419" t="e">
        <f t="shared" si="161"/>
        <v>#DIV/0!</v>
      </c>
      <c r="BU154" s="419" t="e">
        <f t="shared" si="161"/>
        <v>#DIV/0!</v>
      </c>
      <c r="BV154" s="424" t="e">
        <f t="shared" si="161"/>
        <v>#DIV/0!</v>
      </c>
      <c r="BW154" s="419"/>
      <c r="BX154" s="423" t="e">
        <f t="shared" si="162"/>
        <v>#DIV/0!</v>
      </c>
      <c r="BY154" s="419" t="e">
        <f t="shared" si="162"/>
        <v>#DIV/0!</v>
      </c>
      <c r="BZ154" s="419" t="e">
        <f t="shared" si="162"/>
        <v>#DIV/0!</v>
      </c>
      <c r="CA154" s="424" t="e">
        <f t="shared" si="162"/>
        <v>#DIV/0!</v>
      </c>
      <c r="CB154" s="419"/>
      <c r="CC154" s="423" t="e">
        <f t="shared" si="163"/>
        <v>#DIV/0!</v>
      </c>
      <c r="CD154" s="419" t="e">
        <f t="shared" si="163"/>
        <v>#DIV/0!</v>
      </c>
      <c r="CE154" s="419" t="e">
        <f t="shared" si="163"/>
        <v>#DIV/0!</v>
      </c>
      <c r="CF154" s="424" t="e">
        <f t="shared" si="163"/>
        <v>#DIV/0!</v>
      </c>
      <c r="CH154" s="449" t="e">
        <f t="shared" si="176"/>
        <v>#DIV/0!</v>
      </c>
      <c r="CI154" s="445">
        <f t="shared" si="149"/>
        <v>0</v>
      </c>
      <c r="CJ154" s="445">
        <f t="shared" si="177"/>
        <v>0</v>
      </c>
      <c r="CK154" s="451">
        <f t="shared" si="151"/>
        <v>0</v>
      </c>
      <c r="CL154" s="446" t="e">
        <f t="shared" si="164"/>
        <v>#DIV/0!</v>
      </c>
      <c r="CM154" s="446" t="e">
        <f t="shared" si="164"/>
        <v>#DIV/0!</v>
      </c>
      <c r="CN154" s="446" t="e">
        <f t="shared" si="164"/>
        <v>#DIV/0!</v>
      </c>
      <c r="CO154" s="451" t="e">
        <f t="shared" si="164"/>
        <v>#DIV/0!</v>
      </c>
      <c r="CP154" s="446"/>
      <c r="CQ154" s="449" t="e">
        <f t="shared" si="165"/>
        <v>#DIV/0!</v>
      </c>
      <c r="CR154" s="445" t="e">
        <f t="shared" si="165"/>
        <v>#DIV/0!</v>
      </c>
      <c r="CS154" s="445" t="e">
        <f t="shared" si="165"/>
        <v>#DIV/0!</v>
      </c>
      <c r="CT154" s="451" t="e">
        <f t="shared" si="165"/>
        <v>#DIV/0!</v>
      </c>
      <c r="CU154" s="446"/>
      <c r="CV154" s="449" t="e">
        <f t="shared" si="166"/>
        <v>#DIV/0!</v>
      </c>
      <c r="CW154" s="445" t="e">
        <f t="shared" si="166"/>
        <v>#DIV/0!</v>
      </c>
      <c r="CX154" s="445" t="e">
        <f t="shared" si="166"/>
        <v>#DIV/0!</v>
      </c>
      <c r="CY154" s="451" t="e">
        <f t="shared" si="166"/>
        <v>#DIV/0!</v>
      </c>
      <c r="CZ154" s="446"/>
      <c r="DA154" s="449" t="e">
        <f t="shared" si="167"/>
        <v>#DIV/0!</v>
      </c>
      <c r="DB154" s="445" t="e">
        <f t="shared" si="167"/>
        <v>#DIV/0!</v>
      </c>
      <c r="DC154" s="445" t="e">
        <f t="shared" si="167"/>
        <v>#DIV/0!</v>
      </c>
      <c r="DD154" s="451" t="e">
        <f t="shared" si="167"/>
        <v>#DIV/0!</v>
      </c>
    </row>
    <row r="155" spans="1:108">
      <c r="A155">
        <f>'Picking Information'!E158</f>
        <v>0</v>
      </c>
      <c r="B155">
        <f>'Picking Information'!H158</f>
        <v>0</v>
      </c>
      <c r="C155">
        <f>'Picking Information'!I158</f>
        <v>0</v>
      </c>
      <c r="D155">
        <f>'Picking Information'!J158</f>
        <v>0</v>
      </c>
      <c r="E155">
        <f>'Picking Information'!K158</f>
        <v>0</v>
      </c>
      <c r="F155">
        <f t="shared" si="168"/>
        <v>0</v>
      </c>
      <c r="J155">
        <f>'Picking Information'!O158</f>
        <v>0</v>
      </c>
      <c r="M155" s="365">
        <f t="shared" si="169"/>
        <v>0</v>
      </c>
      <c r="N155" s="366">
        <v>1.6074999999999999</v>
      </c>
      <c r="O155" s="367">
        <f t="shared" si="170"/>
        <v>0</v>
      </c>
      <c r="P155" s="367">
        <f t="shared" si="171"/>
        <v>0</v>
      </c>
      <c r="Q155" s="367">
        <f t="shared" si="172"/>
        <v>0</v>
      </c>
      <c r="R155" s="367">
        <f t="shared" si="173"/>
        <v>0</v>
      </c>
      <c r="S155" s="367" t="e">
        <f t="shared" si="174"/>
        <v>#DIV/0!</v>
      </c>
      <c r="T155" s="352" t="e">
        <f t="shared" si="152"/>
        <v>#DIV/0!</v>
      </c>
      <c r="U155" s="348" t="e">
        <f t="shared" si="152"/>
        <v>#DIV/0!</v>
      </c>
      <c r="V155" s="348" t="e">
        <f t="shared" si="152"/>
        <v>#DIV/0!</v>
      </c>
      <c r="W155" s="348" t="e">
        <f t="shared" si="152"/>
        <v>#DIV/0!</v>
      </c>
      <c r="X155" s="372"/>
      <c r="Y155" s="348" t="e">
        <f t="shared" si="153"/>
        <v>#DIV/0!</v>
      </c>
      <c r="Z155" s="348" t="e">
        <f t="shared" si="153"/>
        <v>#DIV/0!</v>
      </c>
      <c r="AA155" s="348" t="e">
        <f t="shared" si="153"/>
        <v>#DIV/0!</v>
      </c>
      <c r="AB155" s="350" t="e">
        <f t="shared" si="153"/>
        <v>#DIV/0!</v>
      </c>
      <c r="AC155" s="372"/>
      <c r="AD155" s="348" t="e">
        <f t="shared" si="154"/>
        <v>#DIV/0!</v>
      </c>
      <c r="AE155" s="348" t="e">
        <f t="shared" si="154"/>
        <v>#DIV/0!</v>
      </c>
      <c r="AF155" s="348" t="e">
        <f t="shared" si="154"/>
        <v>#DIV/0!</v>
      </c>
      <c r="AG155" s="350" t="e">
        <f t="shared" si="154"/>
        <v>#DIV/0!</v>
      </c>
      <c r="AH155" s="372"/>
      <c r="AI155" s="348" t="e">
        <f t="shared" si="155"/>
        <v>#DIV/0!</v>
      </c>
      <c r="AJ155" s="348" t="e">
        <f t="shared" si="155"/>
        <v>#DIV/0!</v>
      </c>
      <c r="AK155" s="348" t="e">
        <f t="shared" si="155"/>
        <v>#DIV/0!</v>
      </c>
      <c r="AL155" s="350" t="e">
        <f t="shared" si="155"/>
        <v>#DIV/0!</v>
      </c>
      <c r="AN155" s="393">
        <f t="shared" si="135"/>
        <v>0</v>
      </c>
      <c r="AO155" s="509">
        <f t="shared" si="136"/>
        <v>0</v>
      </c>
      <c r="AP155" s="373" t="e">
        <f t="shared" si="137"/>
        <v>#DIV/0!</v>
      </c>
      <c r="AQ155" s="384" t="e">
        <f t="shared" si="156"/>
        <v>#DIV/0!</v>
      </c>
      <c r="AR155" s="385" t="e">
        <f t="shared" si="156"/>
        <v>#DIV/0!</v>
      </c>
      <c r="AS155" s="385" t="e">
        <f t="shared" si="156"/>
        <v>#DIV/0!</v>
      </c>
      <c r="AT155" s="387" t="e">
        <f t="shared" si="156"/>
        <v>#DIV/0!</v>
      </c>
      <c r="AU155" s="373"/>
      <c r="AV155" s="384" t="e">
        <f t="shared" si="157"/>
        <v>#DIV/0!</v>
      </c>
      <c r="AW155" s="385" t="e">
        <f t="shared" si="157"/>
        <v>#DIV/0!</v>
      </c>
      <c r="AX155" s="385" t="e">
        <f t="shared" si="157"/>
        <v>#DIV/0!</v>
      </c>
      <c r="AY155" s="387" t="e">
        <f t="shared" si="157"/>
        <v>#DIV/0!</v>
      </c>
      <c r="AZ155" s="373"/>
      <c r="BA155" s="384" t="e">
        <f t="shared" si="158"/>
        <v>#DIV/0!</v>
      </c>
      <c r="BB155" s="385" t="e">
        <f t="shared" si="158"/>
        <v>#DIV/0!</v>
      </c>
      <c r="BC155" s="385" t="e">
        <f t="shared" si="158"/>
        <v>#DIV/0!</v>
      </c>
      <c r="BD155" s="387" t="e">
        <f t="shared" si="158"/>
        <v>#DIV/0!</v>
      </c>
      <c r="BE155" s="373"/>
      <c r="BF155" s="384" t="e">
        <f t="shared" si="159"/>
        <v>#DIV/0!</v>
      </c>
      <c r="BG155" s="385" t="e">
        <f t="shared" si="159"/>
        <v>#DIV/0!</v>
      </c>
      <c r="BH155" s="385" t="e">
        <f t="shared" si="159"/>
        <v>#DIV/0!</v>
      </c>
      <c r="BI155" s="387" t="e">
        <f t="shared" si="159"/>
        <v>#DIV/0!</v>
      </c>
      <c r="BK155" s="423" t="e">
        <f t="shared" si="175"/>
        <v>#DIV/0!</v>
      </c>
      <c r="BL155" s="419">
        <f t="shared" si="138"/>
        <v>0</v>
      </c>
      <c r="BM155" s="419">
        <f t="shared" si="139"/>
        <v>0</v>
      </c>
      <c r="BN155" s="423" t="e">
        <f t="shared" si="160"/>
        <v>#DIV/0!</v>
      </c>
      <c r="BO155" s="419" t="e">
        <f t="shared" si="160"/>
        <v>#DIV/0!</v>
      </c>
      <c r="BP155" s="419" t="e">
        <f t="shared" si="160"/>
        <v>#DIV/0!</v>
      </c>
      <c r="BQ155" s="424" t="e">
        <f t="shared" si="160"/>
        <v>#DIV/0!</v>
      </c>
      <c r="BR155" s="419"/>
      <c r="BS155" s="423" t="e">
        <f t="shared" si="161"/>
        <v>#DIV/0!</v>
      </c>
      <c r="BT155" s="419" t="e">
        <f t="shared" si="161"/>
        <v>#DIV/0!</v>
      </c>
      <c r="BU155" s="419" t="e">
        <f t="shared" si="161"/>
        <v>#DIV/0!</v>
      </c>
      <c r="BV155" s="424" t="e">
        <f t="shared" si="161"/>
        <v>#DIV/0!</v>
      </c>
      <c r="BW155" s="419"/>
      <c r="BX155" s="423" t="e">
        <f t="shared" si="162"/>
        <v>#DIV/0!</v>
      </c>
      <c r="BY155" s="419" t="e">
        <f t="shared" si="162"/>
        <v>#DIV/0!</v>
      </c>
      <c r="BZ155" s="419" t="e">
        <f t="shared" si="162"/>
        <v>#DIV/0!</v>
      </c>
      <c r="CA155" s="424" t="e">
        <f t="shared" si="162"/>
        <v>#DIV/0!</v>
      </c>
      <c r="CB155" s="419"/>
      <c r="CC155" s="423" t="e">
        <f t="shared" si="163"/>
        <v>#DIV/0!</v>
      </c>
      <c r="CD155" s="419" t="e">
        <f t="shared" si="163"/>
        <v>#DIV/0!</v>
      </c>
      <c r="CE155" s="419" t="e">
        <f t="shared" si="163"/>
        <v>#DIV/0!</v>
      </c>
      <c r="CF155" s="424" t="e">
        <f t="shared" si="163"/>
        <v>#DIV/0!</v>
      </c>
      <c r="CH155" s="449" t="e">
        <f t="shared" si="176"/>
        <v>#DIV/0!</v>
      </c>
      <c r="CI155" s="445">
        <f t="shared" si="149"/>
        <v>0</v>
      </c>
      <c r="CJ155" s="445">
        <f t="shared" si="177"/>
        <v>0</v>
      </c>
      <c r="CK155" s="451">
        <f t="shared" si="151"/>
        <v>0</v>
      </c>
      <c r="CL155" s="446" t="e">
        <f t="shared" si="164"/>
        <v>#DIV/0!</v>
      </c>
      <c r="CM155" s="446" t="e">
        <f t="shared" si="164"/>
        <v>#DIV/0!</v>
      </c>
      <c r="CN155" s="446" t="e">
        <f t="shared" si="164"/>
        <v>#DIV/0!</v>
      </c>
      <c r="CO155" s="451" t="e">
        <f t="shared" si="164"/>
        <v>#DIV/0!</v>
      </c>
      <c r="CP155" s="446"/>
      <c r="CQ155" s="449" t="e">
        <f t="shared" si="165"/>
        <v>#DIV/0!</v>
      </c>
      <c r="CR155" s="445" t="e">
        <f t="shared" si="165"/>
        <v>#DIV/0!</v>
      </c>
      <c r="CS155" s="445" t="e">
        <f t="shared" si="165"/>
        <v>#DIV/0!</v>
      </c>
      <c r="CT155" s="451" t="e">
        <f t="shared" si="165"/>
        <v>#DIV/0!</v>
      </c>
      <c r="CU155" s="446"/>
      <c r="CV155" s="449" t="e">
        <f t="shared" si="166"/>
        <v>#DIV/0!</v>
      </c>
      <c r="CW155" s="445" t="e">
        <f t="shared" si="166"/>
        <v>#DIV/0!</v>
      </c>
      <c r="CX155" s="445" t="e">
        <f t="shared" si="166"/>
        <v>#DIV/0!</v>
      </c>
      <c r="CY155" s="451" t="e">
        <f t="shared" si="166"/>
        <v>#DIV/0!</v>
      </c>
      <c r="CZ155" s="446"/>
      <c r="DA155" s="449" t="e">
        <f t="shared" si="167"/>
        <v>#DIV/0!</v>
      </c>
      <c r="DB155" s="445" t="e">
        <f t="shared" si="167"/>
        <v>#DIV/0!</v>
      </c>
      <c r="DC155" s="445" t="e">
        <f t="shared" si="167"/>
        <v>#DIV/0!</v>
      </c>
      <c r="DD155" s="451" t="e">
        <f t="shared" si="167"/>
        <v>#DIV/0!</v>
      </c>
    </row>
    <row r="156" spans="1:108">
      <c r="A156">
        <f>'Picking Information'!E159</f>
        <v>0</v>
      </c>
      <c r="B156">
        <f>'Picking Information'!H159</f>
        <v>0</v>
      </c>
      <c r="C156">
        <f>'Picking Information'!I159</f>
        <v>0</v>
      </c>
      <c r="D156">
        <f>'Picking Information'!J159</f>
        <v>0</v>
      </c>
      <c r="E156">
        <f>'Picking Information'!K159</f>
        <v>0</v>
      </c>
      <c r="F156">
        <f t="shared" si="168"/>
        <v>0</v>
      </c>
      <c r="J156">
        <f>'Picking Information'!O159</f>
        <v>0</v>
      </c>
      <c r="M156" s="365">
        <f t="shared" si="169"/>
        <v>0</v>
      </c>
      <c r="N156" s="366">
        <v>1.6074999999999999</v>
      </c>
      <c r="O156" s="367">
        <f t="shared" si="170"/>
        <v>0</v>
      </c>
      <c r="P156" s="367">
        <f t="shared" si="171"/>
        <v>0</v>
      </c>
      <c r="Q156" s="367">
        <f t="shared" si="172"/>
        <v>0</v>
      </c>
      <c r="R156" s="367">
        <f t="shared" si="173"/>
        <v>0</v>
      </c>
      <c r="S156" s="367" t="e">
        <f t="shared" si="174"/>
        <v>#DIV/0!</v>
      </c>
      <c r="T156" s="352" t="e">
        <f t="shared" si="152"/>
        <v>#DIV/0!</v>
      </c>
      <c r="U156" s="348" t="e">
        <f t="shared" si="152"/>
        <v>#DIV/0!</v>
      </c>
      <c r="V156" s="348" t="e">
        <f t="shared" si="152"/>
        <v>#DIV/0!</v>
      </c>
      <c r="W156" s="348" t="e">
        <f t="shared" si="152"/>
        <v>#DIV/0!</v>
      </c>
      <c r="X156" s="372"/>
      <c r="Y156" s="348" t="e">
        <f t="shared" si="153"/>
        <v>#DIV/0!</v>
      </c>
      <c r="Z156" s="348" t="e">
        <f t="shared" si="153"/>
        <v>#DIV/0!</v>
      </c>
      <c r="AA156" s="348" t="e">
        <f t="shared" si="153"/>
        <v>#DIV/0!</v>
      </c>
      <c r="AB156" s="350" t="e">
        <f t="shared" si="153"/>
        <v>#DIV/0!</v>
      </c>
      <c r="AC156" s="372"/>
      <c r="AD156" s="348" t="e">
        <f t="shared" si="154"/>
        <v>#DIV/0!</v>
      </c>
      <c r="AE156" s="348" t="e">
        <f t="shared" si="154"/>
        <v>#DIV/0!</v>
      </c>
      <c r="AF156" s="348" t="e">
        <f t="shared" si="154"/>
        <v>#DIV/0!</v>
      </c>
      <c r="AG156" s="350" t="e">
        <f t="shared" si="154"/>
        <v>#DIV/0!</v>
      </c>
      <c r="AH156" s="372"/>
      <c r="AI156" s="348" t="e">
        <f t="shared" si="155"/>
        <v>#DIV/0!</v>
      </c>
      <c r="AJ156" s="348" t="e">
        <f t="shared" si="155"/>
        <v>#DIV/0!</v>
      </c>
      <c r="AK156" s="348" t="e">
        <f t="shared" si="155"/>
        <v>#DIV/0!</v>
      </c>
      <c r="AL156" s="350" t="e">
        <f t="shared" si="155"/>
        <v>#DIV/0!</v>
      </c>
      <c r="AN156" s="393">
        <f t="shared" si="135"/>
        <v>0</v>
      </c>
      <c r="AO156" s="509">
        <f t="shared" si="136"/>
        <v>0</v>
      </c>
      <c r="AP156" s="373" t="e">
        <f t="shared" si="137"/>
        <v>#DIV/0!</v>
      </c>
      <c r="AQ156" s="384" t="e">
        <f t="shared" si="156"/>
        <v>#DIV/0!</v>
      </c>
      <c r="AR156" s="385" t="e">
        <f t="shared" si="156"/>
        <v>#DIV/0!</v>
      </c>
      <c r="AS156" s="385" t="e">
        <f t="shared" si="156"/>
        <v>#DIV/0!</v>
      </c>
      <c r="AT156" s="387" t="e">
        <f t="shared" si="156"/>
        <v>#DIV/0!</v>
      </c>
      <c r="AU156" s="373"/>
      <c r="AV156" s="384" t="e">
        <f t="shared" si="157"/>
        <v>#DIV/0!</v>
      </c>
      <c r="AW156" s="385" t="e">
        <f t="shared" si="157"/>
        <v>#DIV/0!</v>
      </c>
      <c r="AX156" s="385" t="e">
        <f t="shared" si="157"/>
        <v>#DIV/0!</v>
      </c>
      <c r="AY156" s="387" t="e">
        <f t="shared" si="157"/>
        <v>#DIV/0!</v>
      </c>
      <c r="AZ156" s="373"/>
      <c r="BA156" s="384" t="e">
        <f t="shared" si="158"/>
        <v>#DIV/0!</v>
      </c>
      <c r="BB156" s="385" t="e">
        <f t="shared" si="158"/>
        <v>#DIV/0!</v>
      </c>
      <c r="BC156" s="385" t="e">
        <f t="shared" si="158"/>
        <v>#DIV/0!</v>
      </c>
      <c r="BD156" s="387" t="e">
        <f t="shared" si="158"/>
        <v>#DIV/0!</v>
      </c>
      <c r="BE156" s="373"/>
      <c r="BF156" s="384" t="e">
        <f t="shared" si="159"/>
        <v>#DIV/0!</v>
      </c>
      <c r="BG156" s="385" t="e">
        <f t="shared" si="159"/>
        <v>#DIV/0!</v>
      </c>
      <c r="BH156" s="385" t="e">
        <f t="shared" si="159"/>
        <v>#DIV/0!</v>
      </c>
      <c r="BI156" s="387" t="e">
        <f t="shared" si="159"/>
        <v>#DIV/0!</v>
      </c>
      <c r="BK156" s="423" t="e">
        <f t="shared" si="175"/>
        <v>#DIV/0!</v>
      </c>
      <c r="BL156" s="419">
        <f t="shared" si="138"/>
        <v>0</v>
      </c>
      <c r="BM156" s="419">
        <f t="shared" si="139"/>
        <v>0</v>
      </c>
      <c r="BN156" s="423" t="e">
        <f t="shared" si="160"/>
        <v>#DIV/0!</v>
      </c>
      <c r="BO156" s="419" t="e">
        <f t="shared" si="160"/>
        <v>#DIV/0!</v>
      </c>
      <c r="BP156" s="419" t="e">
        <f t="shared" si="160"/>
        <v>#DIV/0!</v>
      </c>
      <c r="BQ156" s="424" t="e">
        <f t="shared" si="160"/>
        <v>#DIV/0!</v>
      </c>
      <c r="BR156" s="419"/>
      <c r="BS156" s="423" t="e">
        <f t="shared" si="161"/>
        <v>#DIV/0!</v>
      </c>
      <c r="BT156" s="419" t="e">
        <f t="shared" si="161"/>
        <v>#DIV/0!</v>
      </c>
      <c r="BU156" s="419" t="e">
        <f t="shared" si="161"/>
        <v>#DIV/0!</v>
      </c>
      <c r="BV156" s="424" t="e">
        <f t="shared" si="161"/>
        <v>#DIV/0!</v>
      </c>
      <c r="BW156" s="419"/>
      <c r="BX156" s="423" t="e">
        <f t="shared" si="162"/>
        <v>#DIV/0!</v>
      </c>
      <c r="BY156" s="419" t="e">
        <f t="shared" si="162"/>
        <v>#DIV/0!</v>
      </c>
      <c r="BZ156" s="419" t="e">
        <f t="shared" si="162"/>
        <v>#DIV/0!</v>
      </c>
      <c r="CA156" s="424" t="e">
        <f t="shared" si="162"/>
        <v>#DIV/0!</v>
      </c>
      <c r="CB156" s="419"/>
      <c r="CC156" s="423" t="e">
        <f t="shared" si="163"/>
        <v>#DIV/0!</v>
      </c>
      <c r="CD156" s="419" t="e">
        <f t="shared" si="163"/>
        <v>#DIV/0!</v>
      </c>
      <c r="CE156" s="419" t="e">
        <f t="shared" si="163"/>
        <v>#DIV/0!</v>
      </c>
      <c r="CF156" s="424" t="e">
        <f t="shared" si="163"/>
        <v>#DIV/0!</v>
      </c>
      <c r="CH156" s="449" t="e">
        <f t="shared" si="176"/>
        <v>#DIV/0!</v>
      </c>
      <c r="CI156" s="445">
        <f t="shared" si="149"/>
        <v>0</v>
      </c>
      <c r="CJ156" s="445">
        <f t="shared" si="177"/>
        <v>0</v>
      </c>
      <c r="CK156" s="451">
        <f t="shared" si="151"/>
        <v>0</v>
      </c>
      <c r="CL156" s="446" t="e">
        <f t="shared" si="164"/>
        <v>#DIV/0!</v>
      </c>
      <c r="CM156" s="446" t="e">
        <f t="shared" si="164"/>
        <v>#DIV/0!</v>
      </c>
      <c r="CN156" s="446" t="e">
        <f t="shared" si="164"/>
        <v>#DIV/0!</v>
      </c>
      <c r="CO156" s="451" t="e">
        <f t="shared" si="164"/>
        <v>#DIV/0!</v>
      </c>
      <c r="CP156" s="446"/>
      <c r="CQ156" s="449" t="e">
        <f t="shared" si="165"/>
        <v>#DIV/0!</v>
      </c>
      <c r="CR156" s="445" t="e">
        <f t="shared" si="165"/>
        <v>#DIV/0!</v>
      </c>
      <c r="CS156" s="445" t="e">
        <f t="shared" si="165"/>
        <v>#DIV/0!</v>
      </c>
      <c r="CT156" s="451" t="e">
        <f t="shared" si="165"/>
        <v>#DIV/0!</v>
      </c>
      <c r="CU156" s="446"/>
      <c r="CV156" s="449" t="e">
        <f t="shared" si="166"/>
        <v>#DIV/0!</v>
      </c>
      <c r="CW156" s="445" t="e">
        <f t="shared" si="166"/>
        <v>#DIV/0!</v>
      </c>
      <c r="CX156" s="445" t="e">
        <f t="shared" si="166"/>
        <v>#DIV/0!</v>
      </c>
      <c r="CY156" s="451" t="e">
        <f t="shared" si="166"/>
        <v>#DIV/0!</v>
      </c>
      <c r="CZ156" s="446"/>
      <c r="DA156" s="449" t="e">
        <f t="shared" si="167"/>
        <v>#DIV/0!</v>
      </c>
      <c r="DB156" s="445" t="e">
        <f t="shared" si="167"/>
        <v>#DIV/0!</v>
      </c>
      <c r="DC156" s="445" t="e">
        <f t="shared" si="167"/>
        <v>#DIV/0!</v>
      </c>
      <c r="DD156" s="451" t="e">
        <f t="shared" si="167"/>
        <v>#DIV/0!</v>
      </c>
    </row>
    <row r="157" spans="1:108">
      <c r="A157">
        <f>'Picking Information'!E160</f>
        <v>0</v>
      </c>
      <c r="B157">
        <f>'Picking Information'!H160</f>
        <v>0</v>
      </c>
      <c r="C157">
        <f>'Picking Information'!I160</f>
        <v>0</v>
      </c>
      <c r="D157">
        <f>'Picking Information'!J160</f>
        <v>0</v>
      </c>
      <c r="E157">
        <f>'Picking Information'!K160</f>
        <v>0</v>
      </c>
      <c r="F157">
        <f t="shared" si="168"/>
        <v>0</v>
      </c>
      <c r="J157">
        <f>'Picking Information'!O160</f>
        <v>0</v>
      </c>
      <c r="M157" s="365">
        <f t="shared" si="169"/>
        <v>0</v>
      </c>
      <c r="N157" s="366">
        <v>1.6074999999999999</v>
      </c>
      <c r="O157" s="367">
        <f t="shared" si="170"/>
        <v>0</v>
      </c>
      <c r="P157" s="367">
        <f t="shared" si="171"/>
        <v>0</v>
      </c>
      <c r="Q157" s="367">
        <f t="shared" si="172"/>
        <v>0</v>
      </c>
      <c r="R157" s="367">
        <f t="shared" si="173"/>
        <v>0</v>
      </c>
      <c r="S157" s="367" t="e">
        <f t="shared" si="174"/>
        <v>#DIV/0!</v>
      </c>
      <c r="T157" s="352" t="e">
        <f t="shared" si="152"/>
        <v>#DIV/0!</v>
      </c>
      <c r="U157" s="348" t="e">
        <f t="shared" si="152"/>
        <v>#DIV/0!</v>
      </c>
      <c r="V157" s="348" t="e">
        <f t="shared" si="152"/>
        <v>#DIV/0!</v>
      </c>
      <c r="W157" s="348" t="e">
        <f t="shared" si="152"/>
        <v>#DIV/0!</v>
      </c>
      <c r="X157" s="372"/>
      <c r="Y157" s="348" t="e">
        <f t="shared" si="153"/>
        <v>#DIV/0!</v>
      </c>
      <c r="Z157" s="348" t="e">
        <f t="shared" si="153"/>
        <v>#DIV/0!</v>
      </c>
      <c r="AA157" s="348" t="e">
        <f t="shared" si="153"/>
        <v>#DIV/0!</v>
      </c>
      <c r="AB157" s="350" t="e">
        <f t="shared" si="153"/>
        <v>#DIV/0!</v>
      </c>
      <c r="AC157" s="372"/>
      <c r="AD157" s="348" t="e">
        <f t="shared" si="154"/>
        <v>#DIV/0!</v>
      </c>
      <c r="AE157" s="348" t="e">
        <f t="shared" si="154"/>
        <v>#DIV/0!</v>
      </c>
      <c r="AF157" s="348" t="e">
        <f t="shared" si="154"/>
        <v>#DIV/0!</v>
      </c>
      <c r="AG157" s="350" t="e">
        <f t="shared" si="154"/>
        <v>#DIV/0!</v>
      </c>
      <c r="AH157" s="372"/>
      <c r="AI157" s="348" t="e">
        <f t="shared" si="155"/>
        <v>#DIV/0!</v>
      </c>
      <c r="AJ157" s="348" t="e">
        <f t="shared" si="155"/>
        <v>#DIV/0!</v>
      </c>
      <c r="AK157" s="348" t="e">
        <f t="shared" si="155"/>
        <v>#DIV/0!</v>
      </c>
      <c r="AL157" s="350" t="e">
        <f t="shared" si="155"/>
        <v>#DIV/0!</v>
      </c>
      <c r="AN157" s="393">
        <f t="shared" si="135"/>
        <v>0</v>
      </c>
      <c r="AO157" s="509">
        <f t="shared" si="136"/>
        <v>0</v>
      </c>
      <c r="AP157" s="373" t="e">
        <f t="shared" si="137"/>
        <v>#DIV/0!</v>
      </c>
      <c r="AQ157" s="384" t="e">
        <f t="shared" si="156"/>
        <v>#DIV/0!</v>
      </c>
      <c r="AR157" s="385" t="e">
        <f t="shared" si="156"/>
        <v>#DIV/0!</v>
      </c>
      <c r="AS157" s="385" t="e">
        <f t="shared" si="156"/>
        <v>#DIV/0!</v>
      </c>
      <c r="AT157" s="387" t="e">
        <f t="shared" si="156"/>
        <v>#DIV/0!</v>
      </c>
      <c r="AU157" s="373"/>
      <c r="AV157" s="384" t="e">
        <f t="shared" si="157"/>
        <v>#DIV/0!</v>
      </c>
      <c r="AW157" s="385" t="e">
        <f t="shared" si="157"/>
        <v>#DIV/0!</v>
      </c>
      <c r="AX157" s="385" t="e">
        <f t="shared" si="157"/>
        <v>#DIV/0!</v>
      </c>
      <c r="AY157" s="387" t="e">
        <f t="shared" si="157"/>
        <v>#DIV/0!</v>
      </c>
      <c r="AZ157" s="373"/>
      <c r="BA157" s="384" t="e">
        <f t="shared" si="158"/>
        <v>#DIV/0!</v>
      </c>
      <c r="BB157" s="385" t="e">
        <f t="shared" si="158"/>
        <v>#DIV/0!</v>
      </c>
      <c r="BC157" s="385" t="e">
        <f t="shared" si="158"/>
        <v>#DIV/0!</v>
      </c>
      <c r="BD157" s="387" t="e">
        <f t="shared" si="158"/>
        <v>#DIV/0!</v>
      </c>
      <c r="BE157" s="373"/>
      <c r="BF157" s="384" t="e">
        <f t="shared" si="159"/>
        <v>#DIV/0!</v>
      </c>
      <c r="BG157" s="385" t="e">
        <f t="shared" si="159"/>
        <v>#DIV/0!</v>
      </c>
      <c r="BH157" s="385" t="e">
        <f t="shared" si="159"/>
        <v>#DIV/0!</v>
      </c>
      <c r="BI157" s="387" t="e">
        <f t="shared" si="159"/>
        <v>#DIV/0!</v>
      </c>
      <c r="BK157" s="423" t="e">
        <f t="shared" si="175"/>
        <v>#DIV/0!</v>
      </c>
      <c r="BL157" s="419">
        <f t="shared" si="138"/>
        <v>0</v>
      </c>
      <c r="BM157" s="419">
        <f t="shared" si="139"/>
        <v>0</v>
      </c>
      <c r="BN157" s="423" t="e">
        <f t="shared" si="160"/>
        <v>#DIV/0!</v>
      </c>
      <c r="BO157" s="419" t="e">
        <f t="shared" si="160"/>
        <v>#DIV/0!</v>
      </c>
      <c r="BP157" s="419" t="e">
        <f t="shared" si="160"/>
        <v>#DIV/0!</v>
      </c>
      <c r="BQ157" s="424" t="e">
        <f t="shared" si="160"/>
        <v>#DIV/0!</v>
      </c>
      <c r="BR157" s="419"/>
      <c r="BS157" s="423" t="e">
        <f t="shared" si="161"/>
        <v>#DIV/0!</v>
      </c>
      <c r="BT157" s="419" t="e">
        <f t="shared" si="161"/>
        <v>#DIV/0!</v>
      </c>
      <c r="BU157" s="419" t="e">
        <f t="shared" si="161"/>
        <v>#DIV/0!</v>
      </c>
      <c r="BV157" s="424" t="e">
        <f t="shared" si="161"/>
        <v>#DIV/0!</v>
      </c>
      <c r="BW157" s="419"/>
      <c r="BX157" s="423" t="e">
        <f t="shared" si="162"/>
        <v>#DIV/0!</v>
      </c>
      <c r="BY157" s="419" t="e">
        <f t="shared" si="162"/>
        <v>#DIV/0!</v>
      </c>
      <c r="BZ157" s="419" t="e">
        <f t="shared" si="162"/>
        <v>#DIV/0!</v>
      </c>
      <c r="CA157" s="424" t="e">
        <f t="shared" si="162"/>
        <v>#DIV/0!</v>
      </c>
      <c r="CB157" s="419"/>
      <c r="CC157" s="423" t="e">
        <f t="shared" si="163"/>
        <v>#DIV/0!</v>
      </c>
      <c r="CD157" s="419" t="e">
        <f t="shared" si="163"/>
        <v>#DIV/0!</v>
      </c>
      <c r="CE157" s="419" t="e">
        <f t="shared" si="163"/>
        <v>#DIV/0!</v>
      </c>
      <c r="CF157" s="424" t="e">
        <f t="shared" si="163"/>
        <v>#DIV/0!</v>
      </c>
      <c r="CH157" s="449" t="e">
        <f t="shared" si="176"/>
        <v>#DIV/0!</v>
      </c>
      <c r="CI157" s="445">
        <f t="shared" si="149"/>
        <v>0</v>
      </c>
      <c r="CJ157" s="445">
        <f t="shared" si="177"/>
        <v>0</v>
      </c>
      <c r="CK157" s="451">
        <f t="shared" si="151"/>
        <v>0</v>
      </c>
      <c r="CL157" s="446" t="e">
        <f t="shared" si="164"/>
        <v>#DIV/0!</v>
      </c>
      <c r="CM157" s="446" t="e">
        <f t="shared" si="164"/>
        <v>#DIV/0!</v>
      </c>
      <c r="CN157" s="446" t="e">
        <f t="shared" si="164"/>
        <v>#DIV/0!</v>
      </c>
      <c r="CO157" s="451" t="e">
        <f t="shared" si="164"/>
        <v>#DIV/0!</v>
      </c>
      <c r="CP157" s="446"/>
      <c r="CQ157" s="449" t="e">
        <f t="shared" si="165"/>
        <v>#DIV/0!</v>
      </c>
      <c r="CR157" s="445" t="e">
        <f t="shared" si="165"/>
        <v>#DIV/0!</v>
      </c>
      <c r="CS157" s="445" t="e">
        <f t="shared" si="165"/>
        <v>#DIV/0!</v>
      </c>
      <c r="CT157" s="451" t="e">
        <f t="shared" si="165"/>
        <v>#DIV/0!</v>
      </c>
      <c r="CU157" s="446"/>
      <c r="CV157" s="449" t="e">
        <f t="shared" si="166"/>
        <v>#DIV/0!</v>
      </c>
      <c r="CW157" s="445" t="e">
        <f t="shared" si="166"/>
        <v>#DIV/0!</v>
      </c>
      <c r="CX157" s="445" t="e">
        <f t="shared" si="166"/>
        <v>#DIV/0!</v>
      </c>
      <c r="CY157" s="451" t="e">
        <f t="shared" si="166"/>
        <v>#DIV/0!</v>
      </c>
      <c r="CZ157" s="446"/>
      <c r="DA157" s="449" t="e">
        <f t="shared" si="167"/>
        <v>#DIV/0!</v>
      </c>
      <c r="DB157" s="445" t="e">
        <f t="shared" si="167"/>
        <v>#DIV/0!</v>
      </c>
      <c r="DC157" s="445" t="e">
        <f t="shared" si="167"/>
        <v>#DIV/0!</v>
      </c>
      <c r="DD157" s="451" t="e">
        <f t="shared" si="167"/>
        <v>#DIV/0!</v>
      </c>
    </row>
    <row r="158" spans="1:108">
      <c r="A158">
        <f>'Picking Information'!E161</f>
        <v>0</v>
      </c>
      <c r="B158">
        <f>'Picking Information'!H161</f>
        <v>0</v>
      </c>
      <c r="C158">
        <f>'Picking Information'!I161</f>
        <v>0</v>
      </c>
      <c r="D158">
        <f>'Picking Information'!J161</f>
        <v>0</v>
      </c>
      <c r="E158">
        <f>'Picking Information'!K161</f>
        <v>0</v>
      </c>
      <c r="F158">
        <f t="shared" si="168"/>
        <v>0</v>
      </c>
      <c r="J158">
        <f>'Picking Information'!O161</f>
        <v>0</v>
      </c>
      <c r="M158" s="365">
        <f t="shared" si="169"/>
        <v>0</v>
      </c>
      <c r="N158" s="366">
        <v>1.6074999999999999</v>
      </c>
      <c r="O158" s="367">
        <f t="shared" si="170"/>
        <v>0</v>
      </c>
      <c r="P158" s="367">
        <f t="shared" si="171"/>
        <v>0</v>
      </c>
      <c r="Q158" s="367">
        <f t="shared" si="172"/>
        <v>0</v>
      </c>
      <c r="R158" s="367">
        <f t="shared" si="173"/>
        <v>0</v>
      </c>
      <c r="S158" s="367" t="e">
        <f t="shared" si="174"/>
        <v>#DIV/0!</v>
      </c>
      <c r="T158" s="352" t="e">
        <f t="shared" si="152"/>
        <v>#DIV/0!</v>
      </c>
      <c r="U158" s="348" t="e">
        <f t="shared" si="152"/>
        <v>#DIV/0!</v>
      </c>
      <c r="V158" s="348" t="e">
        <f t="shared" si="152"/>
        <v>#DIV/0!</v>
      </c>
      <c r="W158" s="348" t="e">
        <f t="shared" si="152"/>
        <v>#DIV/0!</v>
      </c>
      <c r="X158" s="372"/>
      <c r="Y158" s="348" t="e">
        <f t="shared" si="153"/>
        <v>#DIV/0!</v>
      </c>
      <c r="Z158" s="348" t="e">
        <f t="shared" si="153"/>
        <v>#DIV/0!</v>
      </c>
      <c r="AA158" s="348" t="e">
        <f t="shared" si="153"/>
        <v>#DIV/0!</v>
      </c>
      <c r="AB158" s="350" t="e">
        <f t="shared" si="153"/>
        <v>#DIV/0!</v>
      </c>
      <c r="AC158" s="372"/>
      <c r="AD158" s="348" t="e">
        <f t="shared" si="154"/>
        <v>#DIV/0!</v>
      </c>
      <c r="AE158" s="348" t="e">
        <f t="shared" si="154"/>
        <v>#DIV/0!</v>
      </c>
      <c r="AF158" s="348" t="e">
        <f t="shared" si="154"/>
        <v>#DIV/0!</v>
      </c>
      <c r="AG158" s="350" t="e">
        <f t="shared" si="154"/>
        <v>#DIV/0!</v>
      </c>
      <c r="AH158" s="372"/>
      <c r="AI158" s="348" t="e">
        <f t="shared" si="155"/>
        <v>#DIV/0!</v>
      </c>
      <c r="AJ158" s="348" t="e">
        <f t="shared" si="155"/>
        <v>#DIV/0!</v>
      </c>
      <c r="AK158" s="348" t="e">
        <f t="shared" si="155"/>
        <v>#DIV/0!</v>
      </c>
      <c r="AL158" s="350" t="e">
        <f t="shared" si="155"/>
        <v>#DIV/0!</v>
      </c>
      <c r="AN158" s="393">
        <f t="shared" si="135"/>
        <v>0</v>
      </c>
      <c r="AO158" s="509">
        <f t="shared" si="136"/>
        <v>0</v>
      </c>
      <c r="AP158" s="373" t="e">
        <f t="shared" si="137"/>
        <v>#DIV/0!</v>
      </c>
      <c r="AQ158" s="384" t="e">
        <f t="shared" si="156"/>
        <v>#DIV/0!</v>
      </c>
      <c r="AR158" s="385" t="e">
        <f t="shared" si="156"/>
        <v>#DIV/0!</v>
      </c>
      <c r="AS158" s="385" t="e">
        <f t="shared" si="156"/>
        <v>#DIV/0!</v>
      </c>
      <c r="AT158" s="387" t="e">
        <f t="shared" si="156"/>
        <v>#DIV/0!</v>
      </c>
      <c r="AU158" s="373"/>
      <c r="AV158" s="384" t="e">
        <f t="shared" si="157"/>
        <v>#DIV/0!</v>
      </c>
      <c r="AW158" s="385" t="e">
        <f t="shared" si="157"/>
        <v>#DIV/0!</v>
      </c>
      <c r="AX158" s="385" t="e">
        <f t="shared" si="157"/>
        <v>#DIV/0!</v>
      </c>
      <c r="AY158" s="387" t="e">
        <f t="shared" si="157"/>
        <v>#DIV/0!</v>
      </c>
      <c r="AZ158" s="373"/>
      <c r="BA158" s="384" t="e">
        <f t="shared" si="158"/>
        <v>#DIV/0!</v>
      </c>
      <c r="BB158" s="385" t="e">
        <f t="shared" si="158"/>
        <v>#DIV/0!</v>
      </c>
      <c r="BC158" s="385" t="e">
        <f t="shared" si="158"/>
        <v>#DIV/0!</v>
      </c>
      <c r="BD158" s="387" t="e">
        <f t="shared" si="158"/>
        <v>#DIV/0!</v>
      </c>
      <c r="BE158" s="373"/>
      <c r="BF158" s="384" t="e">
        <f t="shared" si="159"/>
        <v>#DIV/0!</v>
      </c>
      <c r="BG158" s="385" t="e">
        <f t="shared" si="159"/>
        <v>#DIV/0!</v>
      </c>
      <c r="BH158" s="385" t="e">
        <f t="shared" si="159"/>
        <v>#DIV/0!</v>
      </c>
      <c r="BI158" s="387" t="e">
        <f t="shared" si="159"/>
        <v>#DIV/0!</v>
      </c>
      <c r="BK158" s="423" t="e">
        <f t="shared" si="175"/>
        <v>#DIV/0!</v>
      </c>
      <c r="BL158" s="419">
        <f t="shared" si="138"/>
        <v>0</v>
      </c>
      <c r="BM158" s="419">
        <f t="shared" si="139"/>
        <v>0</v>
      </c>
      <c r="BN158" s="423" t="e">
        <f t="shared" si="160"/>
        <v>#DIV/0!</v>
      </c>
      <c r="BO158" s="419" t="e">
        <f t="shared" si="160"/>
        <v>#DIV/0!</v>
      </c>
      <c r="BP158" s="419" t="e">
        <f t="shared" si="160"/>
        <v>#DIV/0!</v>
      </c>
      <c r="BQ158" s="424" t="e">
        <f t="shared" si="160"/>
        <v>#DIV/0!</v>
      </c>
      <c r="BR158" s="419"/>
      <c r="BS158" s="423" t="e">
        <f t="shared" si="161"/>
        <v>#DIV/0!</v>
      </c>
      <c r="BT158" s="419" t="e">
        <f t="shared" si="161"/>
        <v>#DIV/0!</v>
      </c>
      <c r="BU158" s="419" t="e">
        <f t="shared" si="161"/>
        <v>#DIV/0!</v>
      </c>
      <c r="BV158" s="424" t="e">
        <f t="shared" si="161"/>
        <v>#DIV/0!</v>
      </c>
      <c r="BW158" s="419"/>
      <c r="BX158" s="423" t="e">
        <f t="shared" si="162"/>
        <v>#DIV/0!</v>
      </c>
      <c r="BY158" s="419" t="e">
        <f t="shared" si="162"/>
        <v>#DIV/0!</v>
      </c>
      <c r="BZ158" s="419" t="e">
        <f t="shared" si="162"/>
        <v>#DIV/0!</v>
      </c>
      <c r="CA158" s="424" t="e">
        <f t="shared" si="162"/>
        <v>#DIV/0!</v>
      </c>
      <c r="CB158" s="419"/>
      <c r="CC158" s="423" t="e">
        <f t="shared" si="163"/>
        <v>#DIV/0!</v>
      </c>
      <c r="CD158" s="419" t="e">
        <f t="shared" si="163"/>
        <v>#DIV/0!</v>
      </c>
      <c r="CE158" s="419" t="e">
        <f t="shared" si="163"/>
        <v>#DIV/0!</v>
      </c>
      <c r="CF158" s="424" t="e">
        <f t="shared" si="163"/>
        <v>#DIV/0!</v>
      </c>
      <c r="CH158" s="449" t="e">
        <f t="shared" si="176"/>
        <v>#DIV/0!</v>
      </c>
      <c r="CI158" s="445">
        <f t="shared" si="149"/>
        <v>0</v>
      </c>
      <c r="CJ158" s="445">
        <f t="shared" si="177"/>
        <v>0</v>
      </c>
      <c r="CK158" s="451">
        <f t="shared" si="151"/>
        <v>0</v>
      </c>
      <c r="CL158" s="446" t="e">
        <f t="shared" si="164"/>
        <v>#DIV/0!</v>
      </c>
      <c r="CM158" s="446" t="e">
        <f t="shared" si="164"/>
        <v>#DIV/0!</v>
      </c>
      <c r="CN158" s="446" t="e">
        <f t="shared" si="164"/>
        <v>#DIV/0!</v>
      </c>
      <c r="CO158" s="451" t="e">
        <f t="shared" si="164"/>
        <v>#DIV/0!</v>
      </c>
      <c r="CP158" s="446"/>
      <c r="CQ158" s="449" t="e">
        <f t="shared" si="165"/>
        <v>#DIV/0!</v>
      </c>
      <c r="CR158" s="445" t="e">
        <f t="shared" si="165"/>
        <v>#DIV/0!</v>
      </c>
      <c r="CS158" s="445" t="e">
        <f t="shared" si="165"/>
        <v>#DIV/0!</v>
      </c>
      <c r="CT158" s="451" t="e">
        <f t="shared" si="165"/>
        <v>#DIV/0!</v>
      </c>
      <c r="CU158" s="446"/>
      <c r="CV158" s="449" t="e">
        <f t="shared" si="166"/>
        <v>#DIV/0!</v>
      </c>
      <c r="CW158" s="445" t="e">
        <f t="shared" si="166"/>
        <v>#DIV/0!</v>
      </c>
      <c r="CX158" s="445" t="e">
        <f t="shared" si="166"/>
        <v>#DIV/0!</v>
      </c>
      <c r="CY158" s="451" t="e">
        <f t="shared" si="166"/>
        <v>#DIV/0!</v>
      </c>
      <c r="CZ158" s="446"/>
      <c r="DA158" s="449" t="e">
        <f t="shared" si="167"/>
        <v>#DIV/0!</v>
      </c>
      <c r="DB158" s="445" t="e">
        <f t="shared" si="167"/>
        <v>#DIV/0!</v>
      </c>
      <c r="DC158" s="445" t="e">
        <f t="shared" si="167"/>
        <v>#DIV/0!</v>
      </c>
      <c r="DD158" s="451" t="e">
        <f t="shared" si="167"/>
        <v>#DIV/0!</v>
      </c>
    </row>
    <row r="159" spans="1:108">
      <c r="A159">
        <f>'Picking Information'!E162</f>
        <v>0</v>
      </c>
      <c r="B159">
        <f>'Picking Information'!H162</f>
        <v>0</v>
      </c>
      <c r="C159">
        <f>'Picking Information'!I162</f>
        <v>0</v>
      </c>
      <c r="D159">
        <f>'Picking Information'!J162</f>
        <v>0</v>
      </c>
      <c r="E159">
        <f>'Picking Information'!K162</f>
        <v>0</v>
      </c>
      <c r="F159">
        <f t="shared" si="168"/>
        <v>0</v>
      </c>
      <c r="J159">
        <f>'Picking Information'!O162</f>
        <v>0</v>
      </c>
      <c r="M159" s="365">
        <f t="shared" si="169"/>
        <v>0</v>
      </c>
      <c r="N159" s="366">
        <v>1.6074999999999999</v>
      </c>
      <c r="O159" s="367">
        <f t="shared" si="170"/>
        <v>0</v>
      </c>
      <c r="P159" s="367">
        <f t="shared" si="171"/>
        <v>0</v>
      </c>
      <c r="Q159" s="367">
        <f t="shared" si="172"/>
        <v>0</v>
      </c>
      <c r="R159" s="367">
        <f t="shared" si="173"/>
        <v>0</v>
      </c>
      <c r="S159" s="367" t="e">
        <f t="shared" si="174"/>
        <v>#DIV/0!</v>
      </c>
      <c r="T159" s="352" t="e">
        <f t="shared" si="152"/>
        <v>#DIV/0!</v>
      </c>
      <c r="U159" s="348" t="e">
        <f t="shared" si="152"/>
        <v>#DIV/0!</v>
      </c>
      <c r="V159" s="348" t="e">
        <f t="shared" si="152"/>
        <v>#DIV/0!</v>
      </c>
      <c r="W159" s="348" t="e">
        <f t="shared" si="152"/>
        <v>#DIV/0!</v>
      </c>
      <c r="X159" s="372"/>
      <c r="Y159" s="348" t="e">
        <f t="shared" si="153"/>
        <v>#DIV/0!</v>
      </c>
      <c r="Z159" s="348" t="e">
        <f t="shared" si="153"/>
        <v>#DIV/0!</v>
      </c>
      <c r="AA159" s="348" t="e">
        <f t="shared" si="153"/>
        <v>#DIV/0!</v>
      </c>
      <c r="AB159" s="350" t="e">
        <f t="shared" si="153"/>
        <v>#DIV/0!</v>
      </c>
      <c r="AC159" s="372"/>
      <c r="AD159" s="348" t="e">
        <f t="shared" si="154"/>
        <v>#DIV/0!</v>
      </c>
      <c r="AE159" s="348" t="e">
        <f t="shared" si="154"/>
        <v>#DIV/0!</v>
      </c>
      <c r="AF159" s="348" t="e">
        <f t="shared" si="154"/>
        <v>#DIV/0!</v>
      </c>
      <c r="AG159" s="350" t="e">
        <f t="shared" si="154"/>
        <v>#DIV/0!</v>
      </c>
      <c r="AH159" s="372"/>
      <c r="AI159" s="348" t="e">
        <f t="shared" si="155"/>
        <v>#DIV/0!</v>
      </c>
      <c r="AJ159" s="348" t="e">
        <f t="shared" si="155"/>
        <v>#DIV/0!</v>
      </c>
      <c r="AK159" s="348" t="e">
        <f t="shared" si="155"/>
        <v>#DIV/0!</v>
      </c>
      <c r="AL159" s="350" t="e">
        <f t="shared" si="155"/>
        <v>#DIV/0!</v>
      </c>
      <c r="AN159" s="393">
        <f t="shared" si="135"/>
        <v>0</v>
      </c>
      <c r="AO159" s="509">
        <f t="shared" si="136"/>
        <v>0</v>
      </c>
      <c r="AP159" s="373" t="e">
        <f t="shared" si="137"/>
        <v>#DIV/0!</v>
      </c>
      <c r="AQ159" s="384" t="e">
        <f t="shared" si="156"/>
        <v>#DIV/0!</v>
      </c>
      <c r="AR159" s="385" t="e">
        <f t="shared" si="156"/>
        <v>#DIV/0!</v>
      </c>
      <c r="AS159" s="385" t="e">
        <f t="shared" si="156"/>
        <v>#DIV/0!</v>
      </c>
      <c r="AT159" s="387" t="e">
        <f t="shared" si="156"/>
        <v>#DIV/0!</v>
      </c>
      <c r="AU159" s="373"/>
      <c r="AV159" s="384" t="e">
        <f t="shared" si="157"/>
        <v>#DIV/0!</v>
      </c>
      <c r="AW159" s="385" t="e">
        <f t="shared" si="157"/>
        <v>#DIV/0!</v>
      </c>
      <c r="AX159" s="385" t="e">
        <f t="shared" si="157"/>
        <v>#DIV/0!</v>
      </c>
      <c r="AY159" s="387" t="e">
        <f t="shared" si="157"/>
        <v>#DIV/0!</v>
      </c>
      <c r="AZ159" s="373"/>
      <c r="BA159" s="384" t="e">
        <f t="shared" si="158"/>
        <v>#DIV/0!</v>
      </c>
      <c r="BB159" s="385" t="e">
        <f t="shared" si="158"/>
        <v>#DIV/0!</v>
      </c>
      <c r="BC159" s="385" t="e">
        <f t="shared" si="158"/>
        <v>#DIV/0!</v>
      </c>
      <c r="BD159" s="387" t="e">
        <f t="shared" si="158"/>
        <v>#DIV/0!</v>
      </c>
      <c r="BE159" s="373"/>
      <c r="BF159" s="384" t="e">
        <f t="shared" si="159"/>
        <v>#DIV/0!</v>
      </c>
      <c r="BG159" s="385" t="e">
        <f t="shared" si="159"/>
        <v>#DIV/0!</v>
      </c>
      <c r="BH159" s="385" t="e">
        <f t="shared" si="159"/>
        <v>#DIV/0!</v>
      </c>
      <c r="BI159" s="387" t="e">
        <f t="shared" si="159"/>
        <v>#DIV/0!</v>
      </c>
      <c r="BK159" s="423" t="e">
        <f t="shared" si="175"/>
        <v>#DIV/0!</v>
      </c>
      <c r="BL159" s="419">
        <f t="shared" si="138"/>
        <v>0</v>
      </c>
      <c r="BM159" s="419">
        <f t="shared" si="139"/>
        <v>0</v>
      </c>
      <c r="BN159" s="423" t="e">
        <f t="shared" si="160"/>
        <v>#DIV/0!</v>
      </c>
      <c r="BO159" s="419" t="e">
        <f t="shared" si="160"/>
        <v>#DIV/0!</v>
      </c>
      <c r="BP159" s="419" t="e">
        <f t="shared" si="160"/>
        <v>#DIV/0!</v>
      </c>
      <c r="BQ159" s="424" t="e">
        <f t="shared" si="160"/>
        <v>#DIV/0!</v>
      </c>
      <c r="BR159" s="419"/>
      <c r="BS159" s="423" t="e">
        <f t="shared" si="161"/>
        <v>#DIV/0!</v>
      </c>
      <c r="BT159" s="419" t="e">
        <f t="shared" si="161"/>
        <v>#DIV/0!</v>
      </c>
      <c r="BU159" s="419" t="e">
        <f t="shared" si="161"/>
        <v>#DIV/0!</v>
      </c>
      <c r="BV159" s="424" t="e">
        <f t="shared" si="161"/>
        <v>#DIV/0!</v>
      </c>
      <c r="BW159" s="419"/>
      <c r="BX159" s="423" t="e">
        <f t="shared" si="162"/>
        <v>#DIV/0!</v>
      </c>
      <c r="BY159" s="419" t="e">
        <f t="shared" si="162"/>
        <v>#DIV/0!</v>
      </c>
      <c r="BZ159" s="419" t="e">
        <f t="shared" si="162"/>
        <v>#DIV/0!</v>
      </c>
      <c r="CA159" s="424" t="e">
        <f t="shared" si="162"/>
        <v>#DIV/0!</v>
      </c>
      <c r="CB159" s="419"/>
      <c r="CC159" s="423" t="e">
        <f t="shared" si="163"/>
        <v>#DIV/0!</v>
      </c>
      <c r="CD159" s="419" t="e">
        <f t="shared" si="163"/>
        <v>#DIV/0!</v>
      </c>
      <c r="CE159" s="419" t="e">
        <f t="shared" si="163"/>
        <v>#DIV/0!</v>
      </c>
      <c r="CF159" s="424" t="e">
        <f t="shared" si="163"/>
        <v>#DIV/0!</v>
      </c>
      <c r="CH159" s="449" t="e">
        <f t="shared" si="176"/>
        <v>#DIV/0!</v>
      </c>
      <c r="CI159" s="445">
        <f t="shared" si="149"/>
        <v>0</v>
      </c>
      <c r="CJ159" s="445">
        <f t="shared" si="177"/>
        <v>0</v>
      </c>
      <c r="CK159" s="451">
        <f t="shared" si="151"/>
        <v>0</v>
      </c>
      <c r="CL159" s="446" t="e">
        <f t="shared" si="164"/>
        <v>#DIV/0!</v>
      </c>
      <c r="CM159" s="446" t="e">
        <f t="shared" si="164"/>
        <v>#DIV/0!</v>
      </c>
      <c r="CN159" s="446" t="e">
        <f t="shared" si="164"/>
        <v>#DIV/0!</v>
      </c>
      <c r="CO159" s="451" t="e">
        <f t="shared" si="164"/>
        <v>#DIV/0!</v>
      </c>
      <c r="CP159" s="446"/>
      <c r="CQ159" s="449" t="e">
        <f t="shared" si="165"/>
        <v>#DIV/0!</v>
      </c>
      <c r="CR159" s="445" t="e">
        <f t="shared" si="165"/>
        <v>#DIV/0!</v>
      </c>
      <c r="CS159" s="445" t="e">
        <f t="shared" si="165"/>
        <v>#DIV/0!</v>
      </c>
      <c r="CT159" s="451" t="e">
        <f t="shared" si="165"/>
        <v>#DIV/0!</v>
      </c>
      <c r="CU159" s="446"/>
      <c r="CV159" s="449" t="e">
        <f t="shared" si="166"/>
        <v>#DIV/0!</v>
      </c>
      <c r="CW159" s="445" t="e">
        <f t="shared" si="166"/>
        <v>#DIV/0!</v>
      </c>
      <c r="CX159" s="445" t="e">
        <f t="shared" si="166"/>
        <v>#DIV/0!</v>
      </c>
      <c r="CY159" s="451" t="e">
        <f t="shared" si="166"/>
        <v>#DIV/0!</v>
      </c>
      <c r="CZ159" s="446"/>
      <c r="DA159" s="449" t="e">
        <f t="shared" si="167"/>
        <v>#DIV/0!</v>
      </c>
      <c r="DB159" s="445" t="e">
        <f t="shared" si="167"/>
        <v>#DIV/0!</v>
      </c>
      <c r="DC159" s="445" t="e">
        <f t="shared" si="167"/>
        <v>#DIV/0!</v>
      </c>
      <c r="DD159" s="451" t="e">
        <f t="shared" si="167"/>
        <v>#DIV/0!</v>
      </c>
    </row>
    <row r="160" spans="1:108">
      <c r="A160">
        <f>'Picking Information'!E163</f>
        <v>0</v>
      </c>
      <c r="B160">
        <f>'Picking Information'!H163</f>
        <v>0</v>
      </c>
      <c r="C160">
        <f>'Picking Information'!I163</f>
        <v>0</v>
      </c>
      <c r="D160">
        <f>'Picking Information'!J163</f>
        <v>0</v>
      </c>
      <c r="E160">
        <f>'Picking Information'!K163</f>
        <v>0</v>
      </c>
      <c r="F160">
        <f t="shared" si="168"/>
        <v>0</v>
      </c>
      <c r="J160">
        <f>'Picking Information'!O163</f>
        <v>0</v>
      </c>
      <c r="M160" s="365">
        <f t="shared" si="169"/>
        <v>0</v>
      </c>
      <c r="N160" s="366">
        <v>1.6074999999999999</v>
      </c>
      <c r="O160" s="367">
        <f t="shared" si="170"/>
        <v>0</v>
      </c>
      <c r="P160" s="367">
        <f t="shared" si="171"/>
        <v>0</v>
      </c>
      <c r="Q160" s="367">
        <f t="shared" si="172"/>
        <v>0</v>
      </c>
      <c r="R160" s="367">
        <f t="shared" si="173"/>
        <v>0</v>
      </c>
      <c r="S160" s="367" t="e">
        <f t="shared" si="174"/>
        <v>#DIV/0!</v>
      </c>
      <c r="T160" s="352" t="e">
        <f t="shared" ref="T160:W223" si="178">1-(3/4)*(T$3/$S160)+((1/16)+0.1686*(1-($C160/2)/$S160)^2)*(T$3/$S160)^3</f>
        <v>#DIV/0!</v>
      </c>
      <c r="U160" s="348" t="e">
        <f t="shared" si="178"/>
        <v>#DIV/0!</v>
      </c>
      <c r="V160" s="348" t="e">
        <f t="shared" si="178"/>
        <v>#DIV/0!</v>
      </c>
      <c r="W160" s="348" t="e">
        <f t="shared" si="178"/>
        <v>#DIV/0!</v>
      </c>
      <c r="X160" s="372"/>
      <c r="Y160" s="348" t="e">
        <f t="shared" ref="Y160:AB223" si="179">1-(3/4)*(Y$3/$S160)+((1/16)+0.1686*(1-($C160/2)/$S160)^2)*(Y$3/$S160)^3</f>
        <v>#DIV/0!</v>
      </c>
      <c r="Z160" s="348" t="e">
        <f t="shared" si="179"/>
        <v>#DIV/0!</v>
      </c>
      <c r="AA160" s="348" t="e">
        <f t="shared" si="179"/>
        <v>#DIV/0!</v>
      </c>
      <c r="AB160" s="350" t="e">
        <f t="shared" si="179"/>
        <v>#DIV/0!</v>
      </c>
      <c r="AC160" s="372"/>
      <c r="AD160" s="348" t="e">
        <f t="shared" ref="AD160:AG223" si="180">1-(3/4)*(AD$3/$S160)+((1/16)+0.1686*(1-($C160/2)/$S160)^2)*(AD$3/$S160)^3</f>
        <v>#DIV/0!</v>
      </c>
      <c r="AE160" s="348" t="e">
        <f t="shared" si="180"/>
        <v>#DIV/0!</v>
      </c>
      <c r="AF160" s="348" t="e">
        <f t="shared" si="180"/>
        <v>#DIV/0!</v>
      </c>
      <c r="AG160" s="350" t="e">
        <f t="shared" si="180"/>
        <v>#DIV/0!</v>
      </c>
      <c r="AH160" s="372"/>
      <c r="AI160" s="348" t="e">
        <f t="shared" ref="AI160:AL223" si="181">1-(3/4)*(AI$3/$S160)+((1/16)+0.1686*(1-($C160/2)/$S160)^2)*(AI$3/$S160)^3</f>
        <v>#DIV/0!</v>
      </c>
      <c r="AJ160" s="348" t="e">
        <f t="shared" si="181"/>
        <v>#DIV/0!</v>
      </c>
      <c r="AK160" s="348" t="e">
        <f t="shared" si="181"/>
        <v>#DIV/0!</v>
      </c>
      <c r="AL160" s="350" t="e">
        <f t="shared" si="181"/>
        <v>#DIV/0!</v>
      </c>
      <c r="AN160" s="393">
        <f t="shared" si="135"/>
        <v>0</v>
      </c>
      <c r="AO160" s="509">
        <f t="shared" si="136"/>
        <v>0</v>
      </c>
      <c r="AP160" s="373" t="e">
        <f t="shared" si="137"/>
        <v>#DIV/0!</v>
      </c>
      <c r="AQ160" s="384" t="e">
        <f t="shared" si="156"/>
        <v>#DIV/0!</v>
      </c>
      <c r="AR160" s="385" t="e">
        <f t="shared" si="156"/>
        <v>#DIV/0!</v>
      </c>
      <c r="AS160" s="385" t="e">
        <f t="shared" si="156"/>
        <v>#DIV/0!</v>
      </c>
      <c r="AT160" s="387" t="e">
        <f t="shared" si="156"/>
        <v>#DIV/0!</v>
      </c>
      <c r="AU160" s="373"/>
      <c r="AV160" s="384" t="e">
        <f t="shared" si="157"/>
        <v>#DIV/0!</v>
      </c>
      <c r="AW160" s="385" t="e">
        <f t="shared" si="157"/>
        <v>#DIV/0!</v>
      </c>
      <c r="AX160" s="385" t="e">
        <f t="shared" si="157"/>
        <v>#DIV/0!</v>
      </c>
      <c r="AY160" s="387" t="e">
        <f t="shared" si="157"/>
        <v>#DIV/0!</v>
      </c>
      <c r="AZ160" s="373"/>
      <c r="BA160" s="384" t="e">
        <f t="shared" si="158"/>
        <v>#DIV/0!</v>
      </c>
      <c r="BB160" s="385" t="e">
        <f t="shared" si="158"/>
        <v>#DIV/0!</v>
      </c>
      <c r="BC160" s="385" t="e">
        <f t="shared" si="158"/>
        <v>#DIV/0!</v>
      </c>
      <c r="BD160" s="387" t="e">
        <f t="shared" si="158"/>
        <v>#DIV/0!</v>
      </c>
      <c r="BE160" s="373"/>
      <c r="BF160" s="384" t="e">
        <f t="shared" si="159"/>
        <v>#DIV/0!</v>
      </c>
      <c r="BG160" s="385" t="e">
        <f t="shared" si="159"/>
        <v>#DIV/0!</v>
      </c>
      <c r="BH160" s="385" t="e">
        <f t="shared" si="159"/>
        <v>#DIV/0!</v>
      </c>
      <c r="BI160" s="387" t="e">
        <f t="shared" si="159"/>
        <v>#DIV/0!</v>
      </c>
      <c r="BK160" s="423" t="e">
        <f t="shared" si="175"/>
        <v>#DIV/0!</v>
      </c>
      <c r="BL160" s="419">
        <f t="shared" si="138"/>
        <v>0</v>
      </c>
      <c r="BM160" s="419">
        <f t="shared" si="139"/>
        <v>0</v>
      </c>
      <c r="BN160" s="423" t="e">
        <f t="shared" si="160"/>
        <v>#DIV/0!</v>
      </c>
      <c r="BO160" s="419" t="e">
        <f t="shared" si="160"/>
        <v>#DIV/0!</v>
      </c>
      <c r="BP160" s="419" t="e">
        <f t="shared" si="160"/>
        <v>#DIV/0!</v>
      </c>
      <c r="BQ160" s="424" t="e">
        <f t="shared" si="160"/>
        <v>#DIV/0!</v>
      </c>
      <c r="BR160" s="419"/>
      <c r="BS160" s="423" t="e">
        <f t="shared" si="161"/>
        <v>#DIV/0!</v>
      </c>
      <c r="BT160" s="419" t="e">
        <f t="shared" si="161"/>
        <v>#DIV/0!</v>
      </c>
      <c r="BU160" s="419" t="e">
        <f t="shared" si="161"/>
        <v>#DIV/0!</v>
      </c>
      <c r="BV160" s="424" t="e">
        <f t="shared" si="161"/>
        <v>#DIV/0!</v>
      </c>
      <c r="BW160" s="419"/>
      <c r="BX160" s="423" t="e">
        <f t="shared" si="162"/>
        <v>#DIV/0!</v>
      </c>
      <c r="BY160" s="419" t="e">
        <f t="shared" si="162"/>
        <v>#DIV/0!</v>
      </c>
      <c r="BZ160" s="419" t="e">
        <f t="shared" si="162"/>
        <v>#DIV/0!</v>
      </c>
      <c r="CA160" s="424" t="e">
        <f t="shared" si="162"/>
        <v>#DIV/0!</v>
      </c>
      <c r="CB160" s="419"/>
      <c r="CC160" s="423" t="e">
        <f t="shared" si="163"/>
        <v>#DIV/0!</v>
      </c>
      <c r="CD160" s="419" t="e">
        <f t="shared" si="163"/>
        <v>#DIV/0!</v>
      </c>
      <c r="CE160" s="419" t="e">
        <f t="shared" si="163"/>
        <v>#DIV/0!</v>
      </c>
      <c r="CF160" s="424" t="e">
        <f t="shared" si="163"/>
        <v>#DIV/0!</v>
      </c>
      <c r="CH160" s="449" t="e">
        <f t="shared" si="176"/>
        <v>#DIV/0!</v>
      </c>
      <c r="CI160" s="445">
        <f t="shared" si="149"/>
        <v>0</v>
      </c>
      <c r="CJ160" s="445">
        <f t="shared" si="177"/>
        <v>0</v>
      </c>
      <c r="CK160" s="451">
        <f t="shared" si="151"/>
        <v>0</v>
      </c>
      <c r="CL160" s="446" t="e">
        <f t="shared" si="164"/>
        <v>#DIV/0!</v>
      </c>
      <c r="CM160" s="446" t="e">
        <f t="shared" si="164"/>
        <v>#DIV/0!</v>
      </c>
      <c r="CN160" s="446" t="e">
        <f t="shared" si="164"/>
        <v>#DIV/0!</v>
      </c>
      <c r="CO160" s="451" t="e">
        <f t="shared" si="164"/>
        <v>#DIV/0!</v>
      </c>
      <c r="CP160" s="446"/>
      <c r="CQ160" s="449" t="e">
        <f t="shared" si="165"/>
        <v>#DIV/0!</v>
      </c>
      <c r="CR160" s="445" t="e">
        <f t="shared" si="165"/>
        <v>#DIV/0!</v>
      </c>
      <c r="CS160" s="445" t="e">
        <f t="shared" si="165"/>
        <v>#DIV/0!</v>
      </c>
      <c r="CT160" s="451" t="e">
        <f t="shared" si="165"/>
        <v>#DIV/0!</v>
      </c>
      <c r="CU160" s="446"/>
      <c r="CV160" s="449" t="e">
        <f t="shared" si="166"/>
        <v>#DIV/0!</v>
      </c>
      <c r="CW160" s="445" t="e">
        <f t="shared" si="166"/>
        <v>#DIV/0!</v>
      </c>
      <c r="CX160" s="445" t="e">
        <f t="shared" si="166"/>
        <v>#DIV/0!</v>
      </c>
      <c r="CY160" s="451" t="e">
        <f t="shared" si="166"/>
        <v>#DIV/0!</v>
      </c>
      <c r="CZ160" s="446"/>
      <c r="DA160" s="449" t="e">
        <f t="shared" si="167"/>
        <v>#DIV/0!</v>
      </c>
      <c r="DB160" s="445" t="e">
        <f t="shared" si="167"/>
        <v>#DIV/0!</v>
      </c>
      <c r="DC160" s="445" t="e">
        <f t="shared" si="167"/>
        <v>#DIV/0!</v>
      </c>
      <c r="DD160" s="451" t="e">
        <f t="shared" si="167"/>
        <v>#DIV/0!</v>
      </c>
    </row>
    <row r="161" spans="1:108">
      <c r="A161">
        <f>'Picking Information'!E164</f>
        <v>0</v>
      </c>
      <c r="B161">
        <f>'Picking Information'!H164</f>
        <v>0</v>
      </c>
      <c r="C161">
        <f>'Picking Information'!I164</f>
        <v>0</v>
      </c>
      <c r="D161">
        <f>'Picking Information'!J164</f>
        <v>0</v>
      </c>
      <c r="E161">
        <f>'Picking Information'!K164</f>
        <v>0</v>
      </c>
      <c r="F161">
        <f t="shared" si="168"/>
        <v>0</v>
      </c>
      <c r="J161">
        <f>'Picking Information'!O164</f>
        <v>0</v>
      </c>
      <c r="M161" s="365">
        <f t="shared" si="169"/>
        <v>0</v>
      </c>
      <c r="N161" s="366">
        <v>1.6074999999999999</v>
      </c>
      <c r="O161" s="367">
        <f t="shared" si="170"/>
        <v>0</v>
      </c>
      <c r="P161" s="367">
        <f t="shared" si="171"/>
        <v>0</v>
      </c>
      <c r="Q161" s="367">
        <f t="shared" si="172"/>
        <v>0</v>
      </c>
      <c r="R161" s="367">
        <f t="shared" si="173"/>
        <v>0</v>
      </c>
      <c r="S161" s="367" t="e">
        <f t="shared" si="174"/>
        <v>#DIV/0!</v>
      </c>
      <c r="T161" s="352" t="e">
        <f t="shared" si="178"/>
        <v>#DIV/0!</v>
      </c>
      <c r="U161" s="348" t="e">
        <f t="shared" si="178"/>
        <v>#DIV/0!</v>
      </c>
      <c r="V161" s="348" t="e">
        <f t="shared" si="178"/>
        <v>#DIV/0!</v>
      </c>
      <c r="W161" s="348" t="e">
        <f t="shared" si="178"/>
        <v>#DIV/0!</v>
      </c>
      <c r="X161" s="372"/>
      <c r="Y161" s="348" t="e">
        <f t="shared" si="179"/>
        <v>#DIV/0!</v>
      </c>
      <c r="Z161" s="348" t="e">
        <f t="shared" si="179"/>
        <v>#DIV/0!</v>
      </c>
      <c r="AA161" s="348" t="e">
        <f t="shared" si="179"/>
        <v>#DIV/0!</v>
      </c>
      <c r="AB161" s="350" t="e">
        <f t="shared" si="179"/>
        <v>#DIV/0!</v>
      </c>
      <c r="AC161" s="372"/>
      <c r="AD161" s="348" t="e">
        <f t="shared" si="180"/>
        <v>#DIV/0!</v>
      </c>
      <c r="AE161" s="348" t="e">
        <f t="shared" si="180"/>
        <v>#DIV/0!</v>
      </c>
      <c r="AF161" s="348" t="e">
        <f t="shared" si="180"/>
        <v>#DIV/0!</v>
      </c>
      <c r="AG161" s="350" t="e">
        <f t="shared" si="180"/>
        <v>#DIV/0!</v>
      </c>
      <c r="AH161" s="372"/>
      <c r="AI161" s="348" t="e">
        <f t="shared" si="181"/>
        <v>#DIV/0!</v>
      </c>
      <c r="AJ161" s="348" t="e">
        <f t="shared" si="181"/>
        <v>#DIV/0!</v>
      </c>
      <c r="AK161" s="348" t="e">
        <f t="shared" si="181"/>
        <v>#DIV/0!</v>
      </c>
      <c r="AL161" s="350" t="e">
        <f t="shared" si="181"/>
        <v>#DIV/0!</v>
      </c>
      <c r="AN161" s="393">
        <f t="shared" si="135"/>
        <v>0</v>
      </c>
      <c r="AO161" s="509">
        <f t="shared" si="136"/>
        <v>0</v>
      </c>
      <c r="AP161" s="373" t="e">
        <f t="shared" si="137"/>
        <v>#DIV/0!</v>
      </c>
      <c r="AQ161" s="384" t="e">
        <f t="shared" si="156"/>
        <v>#DIV/0!</v>
      </c>
      <c r="AR161" s="385" t="e">
        <f t="shared" si="156"/>
        <v>#DIV/0!</v>
      </c>
      <c r="AS161" s="385" t="e">
        <f t="shared" si="156"/>
        <v>#DIV/0!</v>
      </c>
      <c r="AT161" s="387" t="e">
        <f t="shared" si="156"/>
        <v>#DIV/0!</v>
      </c>
      <c r="AU161" s="373"/>
      <c r="AV161" s="384" t="e">
        <f t="shared" si="157"/>
        <v>#DIV/0!</v>
      </c>
      <c r="AW161" s="385" t="e">
        <f t="shared" si="157"/>
        <v>#DIV/0!</v>
      </c>
      <c r="AX161" s="385" t="e">
        <f t="shared" si="157"/>
        <v>#DIV/0!</v>
      </c>
      <c r="AY161" s="387" t="e">
        <f t="shared" si="157"/>
        <v>#DIV/0!</v>
      </c>
      <c r="AZ161" s="373"/>
      <c r="BA161" s="384" t="e">
        <f t="shared" si="158"/>
        <v>#DIV/0!</v>
      </c>
      <c r="BB161" s="385" t="e">
        <f t="shared" si="158"/>
        <v>#DIV/0!</v>
      </c>
      <c r="BC161" s="385" t="e">
        <f t="shared" si="158"/>
        <v>#DIV/0!</v>
      </c>
      <c r="BD161" s="387" t="e">
        <f t="shared" si="158"/>
        <v>#DIV/0!</v>
      </c>
      <c r="BE161" s="373"/>
      <c r="BF161" s="384" t="e">
        <f t="shared" si="159"/>
        <v>#DIV/0!</v>
      </c>
      <c r="BG161" s="385" t="e">
        <f t="shared" si="159"/>
        <v>#DIV/0!</v>
      </c>
      <c r="BH161" s="385" t="e">
        <f t="shared" si="159"/>
        <v>#DIV/0!</v>
      </c>
      <c r="BI161" s="387" t="e">
        <f t="shared" si="159"/>
        <v>#DIV/0!</v>
      </c>
      <c r="BK161" s="423" t="e">
        <f t="shared" si="175"/>
        <v>#DIV/0!</v>
      </c>
      <c r="BL161" s="419">
        <f t="shared" si="138"/>
        <v>0</v>
      </c>
      <c r="BM161" s="419">
        <f t="shared" si="139"/>
        <v>0</v>
      </c>
      <c r="BN161" s="423" t="e">
        <f t="shared" si="160"/>
        <v>#DIV/0!</v>
      </c>
      <c r="BO161" s="419" t="e">
        <f t="shared" si="160"/>
        <v>#DIV/0!</v>
      </c>
      <c r="BP161" s="419" t="e">
        <f t="shared" si="160"/>
        <v>#DIV/0!</v>
      </c>
      <c r="BQ161" s="424" t="e">
        <f t="shared" si="160"/>
        <v>#DIV/0!</v>
      </c>
      <c r="BR161" s="419"/>
      <c r="BS161" s="423" t="e">
        <f t="shared" si="161"/>
        <v>#DIV/0!</v>
      </c>
      <c r="BT161" s="419" t="e">
        <f t="shared" si="161"/>
        <v>#DIV/0!</v>
      </c>
      <c r="BU161" s="419" t="e">
        <f t="shared" si="161"/>
        <v>#DIV/0!</v>
      </c>
      <c r="BV161" s="424" t="e">
        <f t="shared" si="161"/>
        <v>#DIV/0!</v>
      </c>
      <c r="BW161" s="419"/>
      <c r="BX161" s="423" t="e">
        <f t="shared" si="162"/>
        <v>#DIV/0!</v>
      </c>
      <c r="BY161" s="419" t="e">
        <f t="shared" si="162"/>
        <v>#DIV/0!</v>
      </c>
      <c r="BZ161" s="419" t="e">
        <f t="shared" si="162"/>
        <v>#DIV/0!</v>
      </c>
      <c r="CA161" s="424" t="e">
        <f t="shared" si="162"/>
        <v>#DIV/0!</v>
      </c>
      <c r="CB161" s="419"/>
      <c r="CC161" s="423" t="e">
        <f t="shared" si="163"/>
        <v>#DIV/0!</v>
      </c>
      <c r="CD161" s="419" t="e">
        <f t="shared" si="163"/>
        <v>#DIV/0!</v>
      </c>
      <c r="CE161" s="419" t="e">
        <f t="shared" si="163"/>
        <v>#DIV/0!</v>
      </c>
      <c r="CF161" s="424" t="e">
        <f t="shared" si="163"/>
        <v>#DIV/0!</v>
      </c>
      <c r="CH161" s="449" t="e">
        <f t="shared" si="176"/>
        <v>#DIV/0!</v>
      </c>
      <c r="CI161" s="445">
        <f t="shared" si="149"/>
        <v>0</v>
      </c>
      <c r="CJ161" s="445">
        <f t="shared" si="177"/>
        <v>0</v>
      </c>
      <c r="CK161" s="451">
        <f t="shared" si="151"/>
        <v>0</v>
      </c>
      <c r="CL161" s="446" t="e">
        <f t="shared" si="164"/>
        <v>#DIV/0!</v>
      </c>
      <c r="CM161" s="446" t="e">
        <f t="shared" si="164"/>
        <v>#DIV/0!</v>
      </c>
      <c r="CN161" s="446" t="e">
        <f t="shared" si="164"/>
        <v>#DIV/0!</v>
      </c>
      <c r="CO161" s="451" t="e">
        <f t="shared" si="164"/>
        <v>#DIV/0!</v>
      </c>
      <c r="CP161" s="446"/>
      <c r="CQ161" s="449" t="e">
        <f t="shared" si="165"/>
        <v>#DIV/0!</v>
      </c>
      <c r="CR161" s="445" t="e">
        <f t="shared" si="165"/>
        <v>#DIV/0!</v>
      </c>
      <c r="CS161" s="445" t="e">
        <f t="shared" si="165"/>
        <v>#DIV/0!</v>
      </c>
      <c r="CT161" s="451" t="e">
        <f t="shared" si="165"/>
        <v>#DIV/0!</v>
      </c>
      <c r="CU161" s="446"/>
      <c r="CV161" s="449" t="e">
        <f t="shared" si="166"/>
        <v>#DIV/0!</v>
      </c>
      <c r="CW161" s="445" t="e">
        <f t="shared" si="166"/>
        <v>#DIV/0!</v>
      </c>
      <c r="CX161" s="445" t="e">
        <f t="shared" si="166"/>
        <v>#DIV/0!</v>
      </c>
      <c r="CY161" s="451" t="e">
        <f t="shared" si="166"/>
        <v>#DIV/0!</v>
      </c>
      <c r="CZ161" s="446"/>
      <c r="DA161" s="449" t="e">
        <f t="shared" si="167"/>
        <v>#DIV/0!</v>
      </c>
      <c r="DB161" s="445" t="e">
        <f t="shared" si="167"/>
        <v>#DIV/0!</v>
      </c>
      <c r="DC161" s="445" t="e">
        <f t="shared" si="167"/>
        <v>#DIV/0!</v>
      </c>
      <c r="DD161" s="451" t="e">
        <f t="shared" si="167"/>
        <v>#DIV/0!</v>
      </c>
    </row>
    <row r="162" spans="1:108">
      <c r="A162">
        <f>'Picking Information'!E165</f>
        <v>0</v>
      </c>
      <c r="B162">
        <f>'Picking Information'!H165</f>
        <v>0</v>
      </c>
      <c r="C162">
        <f>'Picking Information'!I165</f>
        <v>0</v>
      </c>
      <c r="D162">
        <f>'Picking Information'!J165</f>
        <v>0</v>
      </c>
      <c r="E162">
        <f>'Picking Information'!K165</f>
        <v>0</v>
      </c>
      <c r="F162">
        <f t="shared" si="168"/>
        <v>0</v>
      </c>
      <c r="J162">
        <f>'Picking Information'!O165</f>
        <v>0</v>
      </c>
      <c r="M162" s="365">
        <f t="shared" si="169"/>
        <v>0</v>
      </c>
      <c r="N162" s="366">
        <v>1.6074999999999999</v>
      </c>
      <c r="O162" s="367">
        <f t="shared" si="170"/>
        <v>0</v>
      </c>
      <c r="P162" s="367">
        <f t="shared" si="171"/>
        <v>0</v>
      </c>
      <c r="Q162" s="367">
        <f t="shared" si="172"/>
        <v>0</v>
      </c>
      <c r="R162" s="367">
        <f t="shared" si="173"/>
        <v>0</v>
      </c>
      <c r="S162" s="367" t="e">
        <f t="shared" si="174"/>
        <v>#DIV/0!</v>
      </c>
      <c r="T162" s="352" t="e">
        <f t="shared" si="178"/>
        <v>#DIV/0!</v>
      </c>
      <c r="U162" s="348" t="e">
        <f t="shared" si="178"/>
        <v>#DIV/0!</v>
      </c>
      <c r="V162" s="348" t="e">
        <f t="shared" si="178"/>
        <v>#DIV/0!</v>
      </c>
      <c r="W162" s="348" t="e">
        <f t="shared" si="178"/>
        <v>#DIV/0!</v>
      </c>
      <c r="X162" s="372"/>
      <c r="Y162" s="348" t="e">
        <f t="shared" si="179"/>
        <v>#DIV/0!</v>
      </c>
      <c r="Z162" s="348" t="e">
        <f t="shared" si="179"/>
        <v>#DIV/0!</v>
      </c>
      <c r="AA162" s="348" t="e">
        <f t="shared" si="179"/>
        <v>#DIV/0!</v>
      </c>
      <c r="AB162" s="350" t="e">
        <f t="shared" si="179"/>
        <v>#DIV/0!</v>
      </c>
      <c r="AC162" s="372"/>
      <c r="AD162" s="348" t="e">
        <f t="shared" si="180"/>
        <v>#DIV/0!</v>
      </c>
      <c r="AE162" s="348" t="e">
        <f t="shared" si="180"/>
        <v>#DIV/0!</v>
      </c>
      <c r="AF162" s="348" t="e">
        <f t="shared" si="180"/>
        <v>#DIV/0!</v>
      </c>
      <c r="AG162" s="350" t="e">
        <f t="shared" si="180"/>
        <v>#DIV/0!</v>
      </c>
      <c r="AH162" s="372"/>
      <c r="AI162" s="348" t="e">
        <f t="shared" si="181"/>
        <v>#DIV/0!</v>
      </c>
      <c r="AJ162" s="348" t="e">
        <f t="shared" si="181"/>
        <v>#DIV/0!</v>
      </c>
      <c r="AK162" s="348" t="e">
        <f t="shared" si="181"/>
        <v>#DIV/0!</v>
      </c>
      <c r="AL162" s="350" t="e">
        <f t="shared" si="181"/>
        <v>#DIV/0!</v>
      </c>
      <c r="AN162" s="393">
        <f t="shared" si="135"/>
        <v>0</v>
      </c>
      <c r="AO162" s="509">
        <f t="shared" si="136"/>
        <v>0</v>
      </c>
      <c r="AP162" s="373" t="e">
        <f t="shared" si="137"/>
        <v>#DIV/0!</v>
      </c>
      <c r="AQ162" s="384" t="e">
        <f t="shared" si="156"/>
        <v>#DIV/0!</v>
      </c>
      <c r="AR162" s="385" t="e">
        <f t="shared" si="156"/>
        <v>#DIV/0!</v>
      </c>
      <c r="AS162" s="385" t="e">
        <f t="shared" si="156"/>
        <v>#DIV/0!</v>
      </c>
      <c r="AT162" s="387" t="e">
        <f t="shared" si="156"/>
        <v>#DIV/0!</v>
      </c>
      <c r="AU162" s="373"/>
      <c r="AV162" s="384" t="e">
        <f t="shared" si="157"/>
        <v>#DIV/0!</v>
      </c>
      <c r="AW162" s="385" t="e">
        <f t="shared" si="157"/>
        <v>#DIV/0!</v>
      </c>
      <c r="AX162" s="385" t="e">
        <f t="shared" si="157"/>
        <v>#DIV/0!</v>
      </c>
      <c r="AY162" s="387" t="e">
        <f t="shared" si="157"/>
        <v>#DIV/0!</v>
      </c>
      <c r="AZ162" s="373"/>
      <c r="BA162" s="384" t="e">
        <f t="shared" si="158"/>
        <v>#DIV/0!</v>
      </c>
      <c r="BB162" s="385" t="e">
        <f t="shared" si="158"/>
        <v>#DIV/0!</v>
      </c>
      <c r="BC162" s="385" t="e">
        <f t="shared" si="158"/>
        <v>#DIV/0!</v>
      </c>
      <c r="BD162" s="387" t="e">
        <f t="shared" si="158"/>
        <v>#DIV/0!</v>
      </c>
      <c r="BE162" s="373"/>
      <c r="BF162" s="384" t="e">
        <f t="shared" si="159"/>
        <v>#DIV/0!</v>
      </c>
      <c r="BG162" s="385" t="e">
        <f t="shared" si="159"/>
        <v>#DIV/0!</v>
      </c>
      <c r="BH162" s="385" t="e">
        <f t="shared" si="159"/>
        <v>#DIV/0!</v>
      </c>
      <c r="BI162" s="387" t="e">
        <f t="shared" si="159"/>
        <v>#DIV/0!</v>
      </c>
      <c r="BK162" s="423" t="e">
        <f t="shared" si="175"/>
        <v>#DIV/0!</v>
      </c>
      <c r="BL162" s="419">
        <f t="shared" si="138"/>
        <v>0</v>
      </c>
      <c r="BM162" s="419">
        <f t="shared" si="139"/>
        <v>0</v>
      </c>
      <c r="BN162" s="423" t="e">
        <f t="shared" si="160"/>
        <v>#DIV/0!</v>
      </c>
      <c r="BO162" s="419" t="e">
        <f t="shared" si="160"/>
        <v>#DIV/0!</v>
      </c>
      <c r="BP162" s="419" t="e">
        <f t="shared" si="160"/>
        <v>#DIV/0!</v>
      </c>
      <c r="BQ162" s="424" t="e">
        <f t="shared" si="160"/>
        <v>#DIV/0!</v>
      </c>
      <c r="BR162" s="419"/>
      <c r="BS162" s="423" t="e">
        <f t="shared" si="161"/>
        <v>#DIV/0!</v>
      </c>
      <c r="BT162" s="419" t="e">
        <f t="shared" si="161"/>
        <v>#DIV/0!</v>
      </c>
      <c r="BU162" s="419" t="e">
        <f t="shared" si="161"/>
        <v>#DIV/0!</v>
      </c>
      <c r="BV162" s="424" t="e">
        <f t="shared" si="161"/>
        <v>#DIV/0!</v>
      </c>
      <c r="BW162" s="419"/>
      <c r="BX162" s="423" t="e">
        <f t="shared" si="162"/>
        <v>#DIV/0!</v>
      </c>
      <c r="BY162" s="419" t="e">
        <f t="shared" si="162"/>
        <v>#DIV/0!</v>
      </c>
      <c r="BZ162" s="419" t="e">
        <f t="shared" si="162"/>
        <v>#DIV/0!</v>
      </c>
      <c r="CA162" s="424" t="e">
        <f t="shared" si="162"/>
        <v>#DIV/0!</v>
      </c>
      <c r="CB162" s="419"/>
      <c r="CC162" s="423" t="e">
        <f t="shared" si="163"/>
        <v>#DIV/0!</v>
      </c>
      <c r="CD162" s="419" t="e">
        <f t="shared" si="163"/>
        <v>#DIV/0!</v>
      </c>
      <c r="CE162" s="419" t="e">
        <f t="shared" si="163"/>
        <v>#DIV/0!</v>
      </c>
      <c r="CF162" s="424" t="e">
        <f t="shared" si="163"/>
        <v>#DIV/0!</v>
      </c>
      <c r="CH162" s="449" t="e">
        <f t="shared" si="176"/>
        <v>#DIV/0!</v>
      </c>
      <c r="CI162" s="445">
        <f t="shared" si="149"/>
        <v>0</v>
      </c>
      <c r="CJ162" s="445">
        <f t="shared" si="177"/>
        <v>0</v>
      </c>
      <c r="CK162" s="451">
        <f t="shared" si="151"/>
        <v>0</v>
      </c>
      <c r="CL162" s="446" t="e">
        <f t="shared" si="164"/>
        <v>#DIV/0!</v>
      </c>
      <c r="CM162" s="446" t="e">
        <f t="shared" si="164"/>
        <v>#DIV/0!</v>
      </c>
      <c r="CN162" s="446" t="e">
        <f t="shared" si="164"/>
        <v>#DIV/0!</v>
      </c>
      <c r="CO162" s="451" t="e">
        <f t="shared" si="164"/>
        <v>#DIV/0!</v>
      </c>
      <c r="CP162" s="446"/>
      <c r="CQ162" s="449" t="e">
        <f t="shared" si="165"/>
        <v>#DIV/0!</v>
      </c>
      <c r="CR162" s="445" t="e">
        <f t="shared" si="165"/>
        <v>#DIV/0!</v>
      </c>
      <c r="CS162" s="445" t="e">
        <f t="shared" si="165"/>
        <v>#DIV/0!</v>
      </c>
      <c r="CT162" s="451" t="e">
        <f t="shared" si="165"/>
        <v>#DIV/0!</v>
      </c>
      <c r="CU162" s="446"/>
      <c r="CV162" s="449" t="e">
        <f t="shared" si="166"/>
        <v>#DIV/0!</v>
      </c>
      <c r="CW162" s="445" t="e">
        <f t="shared" si="166"/>
        <v>#DIV/0!</v>
      </c>
      <c r="CX162" s="445" t="e">
        <f t="shared" si="166"/>
        <v>#DIV/0!</v>
      </c>
      <c r="CY162" s="451" t="e">
        <f t="shared" si="166"/>
        <v>#DIV/0!</v>
      </c>
      <c r="CZ162" s="446"/>
      <c r="DA162" s="449" t="e">
        <f t="shared" si="167"/>
        <v>#DIV/0!</v>
      </c>
      <c r="DB162" s="445" t="e">
        <f t="shared" si="167"/>
        <v>#DIV/0!</v>
      </c>
      <c r="DC162" s="445" t="e">
        <f t="shared" si="167"/>
        <v>#DIV/0!</v>
      </c>
      <c r="DD162" s="451" t="e">
        <f t="shared" si="167"/>
        <v>#DIV/0!</v>
      </c>
    </row>
    <row r="163" spans="1:108">
      <c r="A163">
        <f>'Picking Information'!E166</f>
        <v>0</v>
      </c>
      <c r="B163">
        <f>'Picking Information'!H166</f>
        <v>0</v>
      </c>
      <c r="C163">
        <f>'Picking Information'!I166</f>
        <v>0</v>
      </c>
      <c r="D163">
        <f>'Picking Information'!J166</f>
        <v>0</v>
      </c>
      <c r="E163">
        <f>'Picking Information'!K166</f>
        <v>0</v>
      </c>
      <c r="F163">
        <f t="shared" si="168"/>
        <v>0</v>
      </c>
      <c r="J163">
        <f>'Picking Information'!O166</f>
        <v>0</v>
      </c>
      <c r="M163" s="365">
        <f t="shared" si="169"/>
        <v>0</v>
      </c>
      <c r="N163" s="366">
        <v>1.6074999999999999</v>
      </c>
      <c r="O163" s="367">
        <f t="shared" si="170"/>
        <v>0</v>
      </c>
      <c r="P163" s="367">
        <f t="shared" si="171"/>
        <v>0</v>
      </c>
      <c r="Q163" s="367">
        <f t="shared" si="172"/>
        <v>0</v>
      </c>
      <c r="R163" s="367">
        <f t="shared" si="173"/>
        <v>0</v>
      </c>
      <c r="S163" s="367" t="e">
        <f t="shared" si="174"/>
        <v>#DIV/0!</v>
      </c>
      <c r="T163" s="352" t="e">
        <f t="shared" si="178"/>
        <v>#DIV/0!</v>
      </c>
      <c r="U163" s="348" t="e">
        <f t="shared" si="178"/>
        <v>#DIV/0!</v>
      </c>
      <c r="V163" s="348" t="e">
        <f t="shared" si="178"/>
        <v>#DIV/0!</v>
      </c>
      <c r="W163" s="348" t="e">
        <f t="shared" si="178"/>
        <v>#DIV/0!</v>
      </c>
      <c r="X163" s="372"/>
      <c r="Y163" s="348" t="e">
        <f t="shared" si="179"/>
        <v>#DIV/0!</v>
      </c>
      <c r="Z163" s="348" t="e">
        <f t="shared" si="179"/>
        <v>#DIV/0!</v>
      </c>
      <c r="AA163" s="348" t="e">
        <f t="shared" si="179"/>
        <v>#DIV/0!</v>
      </c>
      <c r="AB163" s="350" t="e">
        <f t="shared" si="179"/>
        <v>#DIV/0!</v>
      </c>
      <c r="AC163" s="372"/>
      <c r="AD163" s="348" t="e">
        <f t="shared" si="180"/>
        <v>#DIV/0!</v>
      </c>
      <c r="AE163" s="348" t="e">
        <f t="shared" si="180"/>
        <v>#DIV/0!</v>
      </c>
      <c r="AF163" s="348" t="e">
        <f t="shared" si="180"/>
        <v>#DIV/0!</v>
      </c>
      <c r="AG163" s="350" t="e">
        <f t="shared" si="180"/>
        <v>#DIV/0!</v>
      </c>
      <c r="AH163" s="372"/>
      <c r="AI163" s="348" t="e">
        <f t="shared" si="181"/>
        <v>#DIV/0!</v>
      </c>
      <c r="AJ163" s="348" t="e">
        <f t="shared" si="181"/>
        <v>#DIV/0!</v>
      </c>
      <c r="AK163" s="348" t="e">
        <f t="shared" si="181"/>
        <v>#DIV/0!</v>
      </c>
      <c r="AL163" s="350" t="e">
        <f t="shared" si="181"/>
        <v>#DIV/0!</v>
      </c>
      <c r="AN163" s="393">
        <f t="shared" si="135"/>
        <v>0</v>
      </c>
      <c r="AO163" s="509">
        <f t="shared" si="136"/>
        <v>0</v>
      </c>
      <c r="AP163" s="373" t="e">
        <f t="shared" si="137"/>
        <v>#DIV/0!</v>
      </c>
      <c r="AQ163" s="384" t="e">
        <f t="shared" si="156"/>
        <v>#DIV/0!</v>
      </c>
      <c r="AR163" s="385" t="e">
        <f t="shared" si="156"/>
        <v>#DIV/0!</v>
      </c>
      <c r="AS163" s="385" t="e">
        <f t="shared" si="156"/>
        <v>#DIV/0!</v>
      </c>
      <c r="AT163" s="387" t="e">
        <f t="shared" si="156"/>
        <v>#DIV/0!</v>
      </c>
      <c r="AU163" s="373"/>
      <c r="AV163" s="384" t="e">
        <f t="shared" si="157"/>
        <v>#DIV/0!</v>
      </c>
      <c r="AW163" s="385" t="e">
        <f t="shared" si="157"/>
        <v>#DIV/0!</v>
      </c>
      <c r="AX163" s="385" t="e">
        <f t="shared" si="157"/>
        <v>#DIV/0!</v>
      </c>
      <c r="AY163" s="387" t="e">
        <f t="shared" si="157"/>
        <v>#DIV/0!</v>
      </c>
      <c r="AZ163" s="373"/>
      <c r="BA163" s="384" t="e">
        <f t="shared" si="158"/>
        <v>#DIV/0!</v>
      </c>
      <c r="BB163" s="385" t="e">
        <f t="shared" si="158"/>
        <v>#DIV/0!</v>
      </c>
      <c r="BC163" s="385" t="e">
        <f t="shared" si="158"/>
        <v>#DIV/0!</v>
      </c>
      <c r="BD163" s="387" t="e">
        <f t="shared" si="158"/>
        <v>#DIV/0!</v>
      </c>
      <c r="BE163" s="373"/>
      <c r="BF163" s="384" t="e">
        <f t="shared" si="159"/>
        <v>#DIV/0!</v>
      </c>
      <c r="BG163" s="385" t="e">
        <f t="shared" si="159"/>
        <v>#DIV/0!</v>
      </c>
      <c r="BH163" s="385" t="e">
        <f t="shared" si="159"/>
        <v>#DIV/0!</v>
      </c>
      <c r="BI163" s="387" t="e">
        <f t="shared" si="159"/>
        <v>#DIV/0!</v>
      </c>
      <c r="BK163" s="423" t="e">
        <f t="shared" si="175"/>
        <v>#DIV/0!</v>
      </c>
      <c r="BL163" s="419">
        <f t="shared" si="138"/>
        <v>0</v>
      </c>
      <c r="BM163" s="419">
        <f t="shared" si="139"/>
        <v>0</v>
      </c>
      <c r="BN163" s="423" t="e">
        <f t="shared" si="160"/>
        <v>#DIV/0!</v>
      </c>
      <c r="BO163" s="419" t="e">
        <f t="shared" si="160"/>
        <v>#DIV/0!</v>
      </c>
      <c r="BP163" s="419" t="e">
        <f t="shared" si="160"/>
        <v>#DIV/0!</v>
      </c>
      <c r="BQ163" s="424" t="e">
        <f t="shared" si="160"/>
        <v>#DIV/0!</v>
      </c>
      <c r="BR163" s="419"/>
      <c r="BS163" s="423" t="e">
        <f t="shared" si="161"/>
        <v>#DIV/0!</v>
      </c>
      <c r="BT163" s="419" t="e">
        <f t="shared" si="161"/>
        <v>#DIV/0!</v>
      </c>
      <c r="BU163" s="419" t="e">
        <f t="shared" si="161"/>
        <v>#DIV/0!</v>
      </c>
      <c r="BV163" s="424" t="e">
        <f t="shared" si="161"/>
        <v>#DIV/0!</v>
      </c>
      <c r="BW163" s="419"/>
      <c r="BX163" s="423" t="e">
        <f t="shared" si="162"/>
        <v>#DIV/0!</v>
      </c>
      <c r="BY163" s="419" t="e">
        <f t="shared" si="162"/>
        <v>#DIV/0!</v>
      </c>
      <c r="BZ163" s="419" t="e">
        <f t="shared" si="162"/>
        <v>#DIV/0!</v>
      </c>
      <c r="CA163" s="424" t="e">
        <f t="shared" si="162"/>
        <v>#DIV/0!</v>
      </c>
      <c r="CB163" s="419"/>
      <c r="CC163" s="423" t="e">
        <f t="shared" si="163"/>
        <v>#DIV/0!</v>
      </c>
      <c r="CD163" s="419" t="e">
        <f t="shared" si="163"/>
        <v>#DIV/0!</v>
      </c>
      <c r="CE163" s="419" t="e">
        <f t="shared" si="163"/>
        <v>#DIV/0!</v>
      </c>
      <c r="CF163" s="424" t="e">
        <f t="shared" si="163"/>
        <v>#DIV/0!</v>
      </c>
      <c r="CH163" s="449" t="e">
        <f t="shared" si="176"/>
        <v>#DIV/0!</v>
      </c>
      <c r="CI163" s="445">
        <f t="shared" si="149"/>
        <v>0</v>
      </c>
      <c r="CJ163" s="445">
        <f t="shared" si="177"/>
        <v>0</v>
      </c>
      <c r="CK163" s="451">
        <f t="shared" si="151"/>
        <v>0</v>
      </c>
      <c r="CL163" s="446" t="e">
        <f t="shared" si="164"/>
        <v>#DIV/0!</v>
      </c>
      <c r="CM163" s="446" t="e">
        <f t="shared" si="164"/>
        <v>#DIV/0!</v>
      </c>
      <c r="CN163" s="446" t="e">
        <f t="shared" si="164"/>
        <v>#DIV/0!</v>
      </c>
      <c r="CO163" s="451" t="e">
        <f t="shared" si="164"/>
        <v>#DIV/0!</v>
      </c>
      <c r="CP163" s="446"/>
      <c r="CQ163" s="449" t="e">
        <f t="shared" si="165"/>
        <v>#DIV/0!</v>
      </c>
      <c r="CR163" s="445" t="e">
        <f t="shared" si="165"/>
        <v>#DIV/0!</v>
      </c>
      <c r="CS163" s="445" t="e">
        <f t="shared" si="165"/>
        <v>#DIV/0!</v>
      </c>
      <c r="CT163" s="451" t="e">
        <f t="shared" si="165"/>
        <v>#DIV/0!</v>
      </c>
      <c r="CU163" s="446"/>
      <c r="CV163" s="449" t="e">
        <f t="shared" si="166"/>
        <v>#DIV/0!</v>
      </c>
      <c r="CW163" s="445" t="e">
        <f t="shared" si="166"/>
        <v>#DIV/0!</v>
      </c>
      <c r="CX163" s="445" t="e">
        <f t="shared" si="166"/>
        <v>#DIV/0!</v>
      </c>
      <c r="CY163" s="451" t="e">
        <f t="shared" si="166"/>
        <v>#DIV/0!</v>
      </c>
      <c r="CZ163" s="446"/>
      <c r="DA163" s="449" t="e">
        <f t="shared" si="167"/>
        <v>#DIV/0!</v>
      </c>
      <c r="DB163" s="445" t="e">
        <f t="shared" si="167"/>
        <v>#DIV/0!</v>
      </c>
      <c r="DC163" s="445" t="e">
        <f t="shared" si="167"/>
        <v>#DIV/0!</v>
      </c>
      <c r="DD163" s="451" t="e">
        <f t="shared" si="167"/>
        <v>#DIV/0!</v>
      </c>
    </row>
    <row r="164" spans="1:108">
      <c r="A164">
        <f>'Picking Information'!E167</f>
        <v>0</v>
      </c>
      <c r="B164">
        <f>'Picking Information'!H167</f>
        <v>0</v>
      </c>
      <c r="C164">
        <f>'Picking Information'!I167</f>
        <v>0</v>
      </c>
      <c r="D164">
        <f>'Picking Information'!J167</f>
        <v>0</v>
      </c>
      <c r="E164">
        <f>'Picking Information'!K167</f>
        <v>0</v>
      </c>
      <c r="F164">
        <f t="shared" si="168"/>
        <v>0</v>
      </c>
      <c r="J164">
        <f>'Picking Information'!O167</f>
        <v>0</v>
      </c>
      <c r="M164" s="365">
        <f t="shared" si="169"/>
        <v>0</v>
      </c>
      <c r="N164" s="366">
        <v>1.6074999999999999</v>
      </c>
      <c r="O164" s="367">
        <f t="shared" si="170"/>
        <v>0</v>
      </c>
      <c r="P164" s="367">
        <f t="shared" si="171"/>
        <v>0</v>
      </c>
      <c r="Q164" s="367">
        <f t="shared" si="172"/>
        <v>0</v>
      </c>
      <c r="R164" s="367">
        <f t="shared" si="173"/>
        <v>0</v>
      </c>
      <c r="S164" s="367" t="e">
        <f t="shared" si="174"/>
        <v>#DIV/0!</v>
      </c>
      <c r="T164" s="352" t="e">
        <f t="shared" si="178"/>
        <v>#DIV/0!</v>
      </c>
      <c r="U164" s="348" t="e">
        <f t="shared" si="178"/>
        <v>#DIV/0!</v>
      </c>
      <c r="V164" s="348" t="e">
        <f t="shared" si="178"/>
        <v>#DIV/0!</v>
      </c>
      <c r="W164" s="348" t="e">
        <f t="shared" si="178"/>
        <v>#DIV/0!</v>
      </c>
      <c r="X164" s="372"/>
      <c r="Y164" s="348" t="e">
        <f t="shared" si="179"/>
        <v>#DIV/0!</v>
      </c>
      <c r="Z164" s="348" t="e">
        <f t="shared" si="179"/>
        <v>#DIV/0!</v>
      </c>
      <c r="AA164" s="348" t="e">
        <f t="shared" si="179"/>
        <v>#DIV/0!</v>
      </c>
      <c r="AB164" s="350" t="e">
        <f t="shared" si="179"/>
        <v>#DIV/0!</v>
      </c>
      <c r="AC164" s="372"/>
      <c r="AD164" s="348" t="e">
        <f t="shared" si="180"/>
        <v>#DIV/0!</v>
      </c>
      <c r="AE164" s="348" t="e">
        <f t="shared" si="180"/>
        <v>#DIV/0!</v>
      </c>
      <c r="AF164" s="348" t="e">
        <f t="shared" si="180"/>
        <v>#DIV/0!</v>
      </c>
      <c r="AG164" s="350" t="e">
        <f t="shared" si="180"/>
        <v>#DIV/0!</v>
      </c>
      <c r="AH164" s="372"/>
      <c r="AI164" s="348" t="e">
        <f t="shared" si="181"/>
        <v>#DIV/0!</v>
      </c>
      <c r="AJ164" s="348" t="e">
        <f t="shared" si="181"/>
        <v>#DIV/0!</v>
      </c>
      <c r="AK164" s="348" t="e">
        <f t="shared" si="181"/>
        <v>#DIV/0!</v>
      </c>
      <c r="AL164" s="350" t="e">
        <f t="shared" si="181"/>
        <v>#DIV/0!</v>
      </c>
      <c r="AN164" s="393">
        <f t="shared" si="135"/>
        <v>0</v>
      </c>
      <c r="AO164" s="509">
        <f t="shared" si="136"/>
        <v>0</v>
      </c>
      <c r="AP164" s="373" t="e">
        <f t="shared" si="137"/>
        <v>#DIV/0!</v>
      </c>
      <c r="AQ164" s="384" t="e">
        <f t="shared" si="156"/>
        <v>#DIV/0!</v>
      </c>
      <c r="AR164" s="385" t="e">
        <f t="shared" si="156"/>
        <v>#DIV/0!</v>
      </c>
      <c r="AS164" s="385" t="e">
        <f t="shared" si="156"/>
        <v>#DIV/0!</v>
      </c>
      <c r="AT164" s="387" t="e">
        <f t="shared" si="156"/>
        <v>#DIV/0!</v>
      </c>
      <c r="AU164" s="373"/>
      <c r="AV164" s="384" t="e">
        <f t="shared" si="157"/>
        <v>#DIV/0!</v>
      </c>
      <c r="AW164" s="385" t="e">
        <f t="shared" si="157"/>
        <v>#DIV/0!</v>
      </c>
      <c r="AX164" s="385" t="e">
        <f t="shared" si="157"/>
        <v>#DIV/0!</v>
      </c>
      <c r="AY164" s="387" t="e">
        <f t="shared" si="157"/>
        <v>#DIV/0!</v>
      </c>
      <c r="AZ164" s="373"/>
      <c r="BA164" s="384" t="e">
        <f t="shared" si="158"/>
        <v>#DIV/0!</v>
      </c>
      <c r="BB164" s="385" t="e">
        <f t="shared" si="158"/>
        <v>#DIV/0!</v>
      </c>
      <c r="BC164" s="385" t="e">
        <f t="shared" si="158"/>
        <v>#DIV/0!</v>
      </c>
      <c r="BD164" s="387" t="e">
        <f t="shared" si="158"/>
        <v>#DIV/0!</v>
      </c>
      <c r="BE164" s="373"/>
      <c r="BF164" s="384" t="e">
        <f t="shared" si="159"/>
        <v>#DIV/0!</v>
      </c>
      <c r="BG164" s="385" t="e">
        <f t="shared" si="159"/>
        <v>#DIV/0!</v>
      </c>
      <c r="BH164" s="385" t="e">
        <f t="shared" si="159"/>
        <v>#DIV/0!</v>
      </c>
      <c r="BI164" s="387" t="e">
        <f t="shared" si="159"/>
        <v>#DIV/0!</v>
      </c>
      <c r="BK164" s="423" t="e">
        <f t="shared" si="175"/>
        <v>#DIV/0!</v>
      </c>
      <c r="BL164" s="419">
        <f t="shared" si="138"/>
        <v>0</v>
      </c>
      <c r="BM164" s="419">
        <f t="shared" si="139"/>
        <v>0</v>
      </c>
      <c r="BN164" s="423" t="e">
        <f t="shared" si="160"/>
        <v>#DIV/0!</v>
      </c>
      <c r="BO164" s="419" t="e">
        <f t="shared" si="160"/>
        <v>#DIV/0!</v>
      </c>
      <c r="BP164" s="419" t="e">
        <f t="shared" si="160"/>
        <v>#DIV/0!</v>
      </c>
      <c r="BQ164" s="424" t="e">
        <f t="shared" si="160"/>
        <v>#DIV/0!</v>
      </c>
      <c r="BR164" s="419"/>
      <c r="BS164" s="423" t="e">
        <f t="shared" si="161"/>
        <v>#DIV/0!</v>
      </c>
      <c r="BT164" s="419" t="e">
        <f t="shared" si="161"/>
        <v>#DIV/0!</v>
      </c>
      <c r="BU164" s="419" t="e">
        <f t="shared" si="161"/>
        <v>#DIV/0!</v>
      </c>
      <c r="BV164" s="424" t="e">
        <f t="shared" si="161"/>
        <v>#DIV/0!</v>
      </c>
      <c r="BW164" s="419"/>
      <c r="BX164" s="423" t="e">
        <f t="shared" si="162"/>
        <v>#DIV/0!</v>
      </c>
      <c r="BY164" s="419" t="e">
        <f t="shared" si="162"/>
        <v>#DIV/0!</v>
      </c>
      <c r="BZ164" s="419" t="e">
        <f t="shared" si="162"/>
        <v>#DIV/0!</v>
      </c>
      <c r="CA164" s="424" t="e">
        <f t="shared" si="162"/>
        <v>#DIV/0!</v>
      </c>
      <c r="CB164" s="419"/>
      <c r="CC164" s="423" t="e">
        <f t="shared" si="163"/>
        <v>#DIV/0!</v>
      </c>
      <c r="CD164" s="419" t="e">
        <f t="shared" si="163"/>
        <v>#DIV/0!</v>
      </c>
      <c r="CE164" s="419" t="e">
        <f t="shared" si="163"/>
        <v>#DIV/0!</v>
      </c>
      <c r="CF164" s="424" t="e">
        <f t="shared" si="163"/>
        <v>#DIV/0!</v>
      </c>
      <c r="CH164" s="449" t="e">
        <f t="shared" si="176"/>
        <v>#DIV/0!</v>
      </c>
      <c r="CI164" s="445">
        <f t="shared" si="149"/>
        <v>0</v>
      </c>
      <c r="CJ164" s="445">
        <f t="shared" si="177"/>
        <v>0</v>
      </c>
      <c r="CK164" s="451">
        <f t="shared" si="151"/>
        <v>0</v>
      </c>
      <c r="CL164" s="446" t="e">
        <f t="shared" si="164"/>
        <v>#DIV/0!</v>
      </c>
      <c r="CM164" s="446" t="e">
        <f t="shared" si="164"/>
        <v>#DIV/0!</v>
      </c>
      <c r="CN164" s="446" t="e">
        <f t="shared" si="164"/>
        <v>#DIV/0!</v>
      </c>
      <c r="CO164" s="451" t="e">
        <f t="shared" si="164"/>
        <v>#DIV/0!</v>
      </c>
      <c r="CP164" s="446"/>
      <c r="CQ164" s="449" t="e">
        <f t="shared" si="165"/>
        <v>#DIV/0!</v>
      </c>
      <c r="CR164" s="445" t="e">
        <f t="shared" si="165"/>
        <v>#DIV/0!</v>
      </c>
      <c r="CS164" s="445" t="e">
        <f t="shared" si="165"/>
        <v>#DIV/0!</v>
      </c>
      <c r="CT164" s="451" t="e">
        <f t="shared" si="165"/>
        <v>#DIV/0!</v>
      </c>
      <c r="CU164" s="446"/>
      <c r="CV164" s="449" t="e">
        <f t="shared" si="166"/>
        <v>#DIV/0!</v>
      </c>
      <c r="CW164" s="445" t="e">
        <f t="shared" si="166"/>
        <v>#DIV/0!</v>
      </c>
      <c r="CX164" s="445" t="e">
        <f t="shared" si="166"/>
        <v>#DIV/0!</v>
      </c>
      <c r="CY164" s="451" t="e">
        <f t="shared" si="166"/>
        <v>#DIV/0!</v>
      </c>
      <c r="CZ164" s="446"/>
      <c r="DA164" s="449" t="e">
        <f t="shared" si="167"/>
        <v>#DIV/0!</v>
      </c>
      <c r="DB164" s="445" t="e">
        <f t="shared" si="167"/>
        <v>#DIV/0!</v>
      </c>
      <c r="DC164" s="445" t="e">
        <f t="shared" si="167"/>
        <v>#DIV/0!</v>
      </c>
      <c r="DD164" s="451" t="e">
        <f t="shared" si="167"/>
        <v>#DIV/0!</v>
      </c>
    </row>
    <row r="165" spans="1:108">
      <c r="A165">
        <f>'Picking Information'!E168</f>
        <v>0</v>
      </c>
      <c r="B165">
        <f>'Picking Information'!H168</f>
        <v>0</v>
      </c>
      <c r="C165">
        <f>'Picking Information'!I168</f>
        <v>0</v>
      </c>
      <c r="D165">
        <f>'Picking Information'!J168</f>
        <v>0</v>
      </c>
      <c r="E165">
        <f>'Picking Information'!K168</f>
        <v>0</v>
      </c>
      <c r="F165">
        <f t="shared" si="168"/>
        <v>0</v>
      </c>
      <c r="J165">
        <f>'Picking Information'!O168</f>
        <v>0</v>
      </c>
      <c r="M165" s="365">
        <f t="shared" si="169"/>
        <v>0</v>
      </c>
      <c r="N165" s="366">
        <v>1.6074999999999999</v>
      </c>
      <c r="O165" s="367">
        <f t="shared" si="170"/>
        <v>0</v>
      </c>
      <c r="P165" s="367">
        <f t="shared" si="171"/>
        <v>0</v>
      </c>
      <c r="Q165" s="367">
        <f t="shared" si="172"/>
        <v>0</v>
      </c>
      <c r="R165" s="367">
        <f t="shared" si="173"/>
        <v>0</v>
      </c>
      <c r="S165" s="367" t="e">
        <f t="shared" si="174"/>
        <v>#DIV/0!</v>
      </c>
      <c r="T165" s="352" t="e">
        <f t="shared" si="178"/>
        <v>#DIV/0!</v>
      </c>
      <c r="U165" s="348" t="e">
        <f t="shared" si="178"/>
        <v>#DIV/0!</v>
      </c>
      <c r="V165" s="348" t="e">
        <f t="shared" si="178"/>
        <v>#DIV/0!</v>
      </c>
      <c r="W165" s="348" t="e">
        <f t="shared" si="178"/>
        <v>#DIV/0!</v>
      </c>
      <c r="X165" s="372"/>
      <c r="Y165" s="348" t="e">
        <f t="shared" si="179"/>
        <v>#DIV/0!</v>
      </c>
      <c r="Z165" s="348" t="e">
        <f t="shared" si="179"/>
        <v>#DIV/0!</v>
      </c>
      <c r="AA165" s="348" t="e">
        <f t="shared" si="179"/>
        <v>#DIV/0!</v>
      </c>
      <c r="AB165" s="350" t="e">
        <f t="shared" si="179"/>
        <v>#DIV/0!</v>
      </c>
      <c r="AC165" s="372"/>
      <c r="AD165" s="348" t="e">
        <f t="shared" si="180"/>
        <v>#DIV/0!</v>
      </c>
      <c r="AE165" s="348" t="e">
        <f t="shared" si="180"/>
        <v>#DIV/0!</v>
      </c>
      <c r="AF165" s="348" t="e">
        <f t="shared" si="180"/>
        <v>#DIV/0!</v>
      </c>
      <c r="AG165" s="350" t="e">
        <f t="shared" si="180"/>
        <v>#DIV/0!</v>
      </c>
      <c r="AH165" s="372"/>
      <c r="AI165" s="348" t="e">
        <f t="shared" si="181"/>
        <v>#DIV/0!</v>
      </c>
      <c r="AJ165" s="348" t="e">
        <f t="shared" si="181"/>
        <v>#DIV/0!</v>
      </c>
      <c r="AK165" s="348" t="e">
        <f t="shared" si="181"/>
        <v>#DIV/0!</v>
      </c>
      <c r="AL165" s="350" t="e">
        <f t="shared" si="181"/>
        <v>#DIV/0!</v>
      </c>
      <c r="AN165" s="393">
        <f t="shared" si="135"/>
        <v>0</v>
      </c>
      <c r="AO165" s="509">
        <f t="shared" si="136"/>
        <v>0</v>
      </c>
      <c r="AP165" s="373" t="e">
        <f t="shared" si="137"/>
        <v>#DIV/0!</v>
      </c>
      <c r="AQ165" s="384" t="e">
        <f t="shared" ref="AQ165:AT184" si="182">1-(1/2)*($AN165+$B165)*AQ$3/($AN165*$B165)+(0.2122)*(AQ$3^2/($AN165*$B165))+(0.0153)*(AQ$3^3/$AN165^3)</f>
        <v>#DIV/0!</v>
      </c>
      <c r="AR165" s="385" t="e">
        <f t="shared" si="182"/>
        <v>#DIV/0!</v>
      </c>
      <c r="AS165" s="385" t="e">
        <f t="shared" si="182"/>
        <v>#DIV/0!</v>
      </c>
      <c r="AT165" s="387" t="e">
        <f t="shared" si="182"/>
        <v>#DIV/0!</v>
      </c>
      <c r="AU165" s="373"/>
      <c r="AV165" s="384" t="e">
        <f t="shared" ref="AV165:AY184" si="183">1-(1/2)*($AN165+$B165)*AV$3/($AN165*$B165)+(0.2122)*(AV$3^2/($AN165*$B165))+(0.0153)*(AV$3^3/$AN165^3)</f>
        <v>#DIV/0!</v>
      </c>
      <c r="AW165" s="385" t="e">
        <f t="shared" si="183"/>
        <v>#DIV/0!</v>
      </c>
      <c r="AX165" s="385" t="e">
        <f t="shared" si="183"/>
        <v>#DIV/0!</v>
      </c>
      <c r="AY165" s="387" t="e">
        <f t="shared" si="183"/>
        <v>#DIV/0!</v>
      </c>
      <c r="AZ165" s="373"/>
      <c r="BA165" s="384" t="e">
        <f t="shared" ref="BA165:BD184" si="184">1-(1/2)*($AN165+$B165)*BA$3/($AN165*$B165)+(0.2122)*(BA$3^2/($AN165*$B165))+(0.0153)*(BA$3^3/$AN165^3)</f>
        <v>#DIV/0!</v>
      </c>
      <c r="BB165" s="385" t="e">
        <f t="shared" si="184"/>
        <v>#DIV/0!</v>
      </c>
      <c r="BC165" s="385" t="e">
        <f t="shared" si="184"/>
        <v>#DIV/0!</v>
      </c>
      <c r="BD165" s="387" t="e">
        <f t="shared" si="184"/>
        <v>#DIV/0!</v>
      </c>
      <c r="BE165" s="373"/>
      <c r="BF165" s="384" t="e">
        <f t="shared" ref="BF165:BI184" si="185">1-(1/2)*($AN165+$B165)*BF$3/($AN165*$B165)+(0.2122)*(BF$3^2/($AN165*$B165))+(0.0153)*(BF$3^3/$AN165^3)</f>
        <v>#DIV/0!</v>
      </c>
      <c r="BG165" s="385" t="e">
        <f t="shared" si="185"/>
        <v>#DIV/0!</v>
      </c>
      <c r="BH165" s="385" t="e">
        <f t="shared" si="185"/>
        <v>#DIV/0!</v>
      </c>
      <c r="BI165" s="387" t="e">
        <f t="shared" si="185"/>
        <v>#DIV/0!</v>
      </c>
      <c r="BK165" s="423" t="e">
        <f t="shared" si="175"/>
        <v>#DIV/0!</v>
      </c>
      <c r="BL165" s="419">
        <f t="shared" si="138"/>
        <v>0</v>
      </c>
      <c r="BM165" s="419">
        <f t="shared" si="139"/>
        <v>0</v>
      </c>
      <c r="BN165" s="423" t="e">
        <f t="shared" ref="BN165:BQ184" si="186">1-(3/4)*(BN$3/$BK165)+(0.2095*($C165+$E165+$F165)-(0.096-0.013*($C165^2+$E165^2)/$F165^2)*($C165+$E165)*$J165)*(BN$3^2/$BM165)</f>
        <v>#DIV/0!</v>
      </c>
      <c r="BO165" s="419" t="e">
        <f t="shared" si="186"/>
        <v>#DIV/0!</v>
      </c>
      <c r="BP165" s="419" t="e">
        <f t="shared" si="186"/>
        <v>#DIV/0!</v>
      </c>
      <c r="BQ165" s="424" t="e">
        <f t="shared" si="186"/>
        <v>#DIV/0!</v>
      </c>
      <c r="BR165" s="419"/>
      <c r="BS165" s="423" t="e">
        <f t="shared" ref="BS165:BV184" si="187">1-(3/4)*(BS$3/$BK165)+(0.2095*($C165+$E165+$F165)-(0.096-0.013*($C165^2+$E165^2)/$F165^2)*($C165+$E165)*$J165)*(BS$3^2/$BM165)</f>
        <v>#DIV/0!</v>
      </c>
      <c r="BT165" s="419" t="e">
        <f t="shared" si="187"/>
        <v>#DIV/0!</v>
      </c>
      <c r="BU165" s="419" t="e">
        <f t="shared" si="187"/>
        <v>#DIV/0!</v>
      </c>
      <c r="BV165" s="424" t="e">
        <f t="shared" si="187"/>
        <v>#DIV/0!</v>
      </c>
      <c r="BW165" s="419"/>
      <c r="BX165" s="423" t="e">
        <f t="shared" ref="BX165:CA184" si="188">1-(3/4)*(BX$3/$BK165)+(0.2095*($C165+$E165+$F165)-(0.096-0.013*($C165^2+$E165^2)/$F165^2)*($C165+$E165)*$J165)*(BX$3^2/$BM165)</f>
        <v>#DIV/0!</v>
      </c>
      <c r="BY165" s="419" t="e">
        <f t="shared" si="188"/>
        <v>#DIV/0!</v>
      </c>
      <c r="BZ165" s="419" t="e">
        <f t="shared" si="188"/>
        <v>#DIV/0!</v>
      </c>
      <c r="CA165" s="424" t="e">
        <f t="shared" si="188"/>
        <v>#DIV/0!</v>
      </c>
      <c r="CB165" s="419"/>
      <c r="CC165" s="423" t="e">
        <f t="shared" ref="CC165:CF184" si="189">1-(3/4)*(CC$3/$BK165)+(0.2095*($C165+$E165+$F165)-(0.096-0.013*($C165^2+$E165^2)/$F165^2)*($C165+$E165)*$J165)*(CC$3^2/$BM165)</f>
        <v>#DIV/0!</v>
      </c>
      <c r="CD165" s="419" t="e">
        <f t="shared" si="189"/>
        <v>#DIV/0!</v>
      </c>
      <c r="CE165" s="419" t="e">
        <f t="shared" si="189"/>
        <v>#DIV/0!</v>
      </c>
      <c r="CF165" s="424" t="e">
        <f t="shared" si="189"/>
        <v>#DIV/0!</v>
      </c>
      <c r="CH165" s="449" t="e">
        <f t="shared" si="176"/>
        <v>#DIV/0!</v>
      </c>
      <c r="CI165" s="445">
        <f t="shared" si="149"/>
        <v>0</v>
      </c>
      <c r="CJ165" s="445">
        <f t="shared" si="177"/>
        <v>0</v>
      </c>
      <c r="CK165" s="451">
        <f t="shared" si="151"/>
        <v>0</v>
      </c>
      <c r="CL165" s="446" t="e">
        <f t="shared" ref="CL165:CO184" si="190">1-(3/4)*(CL$3/$CH165)+((0.2093-0.0465*$J165)*($E165+$C165/SQRT(3))+(0.1062+0.2234*CL$3/(CL$3+6*($E165*SQRT(3)-$C165))*($F165-$J165*(($E165*SQRT(3)/2+$C165)/4))))*(CL$3^2/$CJ165)</f>
        <v>#DIV/0!</v>
      </c>
      <c r="CM165" s="446" t="e">
        <f t="shared" si="190"/>
        <v>#DIV/0!</v>
      </c>
      <c r="CN165" s="446" t="e">
        <f t="shared" si="190"/>
        <v>#DIV/0!</v>
      </c>
      <c r="CO165" s="451" t="e">
        <f t="shared" si="190"/>
        <v>#DIV/0!</v>
      </c>
      <c r="CP165" s="446"/>
      <c r="CQ165" s="449" t="e">
        <f t="shared" ref="CQ165:CT184" si="191">1-(3/4)*(CQ$3/$CH165)+((0.2093-0.0465*$J165)*($E165+$C165/SQRT(3))+(0.1062+0.2234*CQ$3/(CQ$3+6*($E165*SQRT(3)-$C165))*($F165-$J165*(($E165*SQRT(3)/2+$C165)/4))))*(CQ$3^2/$CJ165)</f>
        <v>#DIV/0!</v>
      </c>
      <c r="CR165" s="445" t="e">
        <f t="shared" si="191"/>
        <v>#DIV/0!</v>
      </c>
      <c r="CS165" s="445" t="e">
        <f t="shared" si="191"/>
        <v>#DIV/0!</v>
      </c>
      <c r="CT165" s="451" t="e">
        <f t="shared" si="191"/>
        <v>#DIV/0!</v>
      </c>
      <c r="CU165" s="446"/>
      <c r="CV165" s="449" t="e">
        <f t="shared" ref="CV165:CY184" si="192">1-(3/4)*(CV$3/$CH165)+((0.2093-0.0465*$J165)*($E165+$C165/SQRT(3))+(0.1062+0.2234*CV$3/(CV$3+6*($E165*SQRT(3)-$C165))*($F165-$J165*(($E165*SQRT(3)/2+$C165)/4))))*(CV$3^2/$CJ165)</f>
        <v>#DIV/0!</v>
      </c>
      <c r="CW165" s="445" t="e">
        <f t="shared" si="192"/>
        <v>#DIV/0!</v>
      </c>
      <c r="CX165" s="445" t="e">
        <f t="shared" si="192"/>
        <v>#DIV/0!</v>
      </c>
      <c r="CY165" s="451" t="e">
        <f t="shared" si="192"/>
        <v>#DIV/0!</v>
      </c>
      <c r="CZ165" s="446"/>
      <c r="DA165" s="449" t="e">
        <f t="shared" ref="DA165:DD184" si="193">1-(3/4)*(DA$3/$CH165)+((0.2093-0.0465*$J165)*($E165+$C165/SQRT(3))+(0.1062+0.2234*DA$3/(DA$3+6*($E165*SQRT(3)-$C165))*($F165-$J165*(($E165*SQRT(3)/2+$C165)/4))))*(DA$3^2/$CJ165)</f>
        <v>#DIV/0!</v>
      </c>
      <c r="DB165" s="445" t="e">
        <f t="shared" si="193"/>
        <v>#DIV/0!</v>
      </c>
      <c r="DC165" s="445" t="e">
        <f t="shared" si="193"/>
        <v>#DIV/0!</v>
      </c>
      <c r="DD165" s="451" t="e">
        <f t="shared" si="193"/>
        <v>#DIV/0!</v>
      </c>
    </row>
    <row r="166" spans="1:108">
      <c r="A166">
        <f>'Picking Information'!E169</f>
        <v>0</v>
      </c>
      <c r="B166">
        <f>'Picking Information'!H169</f>
        <v>0</v>
      </c>
      <c r="C166">
        <f>'Picking Information'!I169</f>
        <v>0</v>
      </c>
      <c r="D166">
        <f>'Picking Information'!J169</f>
        <v>0</v>
      </c>
      <c r="E166">
        <f>'Picking Information'!K169</f>
        <v>0</v>
      </c>
      <c r="F166">
        <f t="shared" si="168"/>
        <v>0</v>
      </c>
      <c r="J166">
        <f>'Picking Information'!O169</f>
        <v>0</v>
      </c>
      <c r="M166" s="365">
        <f t="shared" si="169"/>
        <v>0</v>
      </c>
      <c r="N166" s="366">
        <v>1.6074999999999999</v>
      </c>
      <c r="O166" s="367">
        <f t="shared" si="170"/>
        <v>0</v>
      </c>
      <c r="P166" s="367">
        <f t="shared" si="171"/>
        <v>0</v>
      </c>
      <c r="Q166" s="367">
        <f t="shared" si="172"/>
        <v>0</v>
      </c>
      <c r="R166" s="367">
        <f t="shared" si="173"/>
        <v>0</v>
      </c>
      <c r="S166" s="367" t="e">
        <f t="shared" si="174"/>
        <v>#DIV/0!</v>
      </c>
      <c r="T166" s="352" t="e">
        <f t="shared" si="178"/>
        <v>#DIV/0!</v>
      </c>
      <c r="U166" s="348" t="e">
        <f t="shared" si="178"/>
        <v>#DIV/0!</v>
      </c>
      <c r="V166" s="348" t="e">
        <f t="shared" si="178"/>
        <v>#DIV/0!</v>
      </c>
      <c r="W166" s="348" t="e">
        <f t="shared" si="178"/>
        <v>#DIV/0!</v>
      </c>
      <c r="X166" s="372"/>
      <c r="Y166" s="348" t="e">
        <f t="shared" si="179"/>
        <v>#DIV/0!</v>
      </c>
      <c r="Z166" s="348" t="e">
        <f t="shared" si="179"/>
        <v>#DIV/0!</v>
      </c>
      <c r="AA166" s="348" t="e">
        <f t="shared" si="179"/>
        <v>#DIV/0!</v>
      </c>
      <c r="AB166" s="350" t="e">
        <f t="shared" si="179"/>
        <v>#DIV/0!</v>
      </c>
      <c r="AC166" s="372"/>
      <c r="AD166" s="348" t="e">
        <f t="shared" si="180"/>
        <v>#DIV/0!</v>
      </c>
      <c r="AE166" s="348" t="e">
        <f t="shared" si="180"/>
        <v>#DIV/0!</v>
      </c>
      <c r="AF166" s="348" t="e">
        <f t="shared" si="180"/>
        <v>#DIV/0!</v>
      </c>
      <c r="AG166" s="350" t="e">
        <f t="shared" si="180"/>
        <v>#DIV/0!</v>
      </c>
      <c r="AH166" s="372"/>
      <c r="AI166" s="348" t="e">
        <f t="shared" si="181"/>
        <v>#DIV/0!</v>
      </c>
      <c r="AJ166" s="348" t="e">
        <f t="shared" si="181"/>
        <v>#DIV/0!</v>
      </c>
      <c r="AK166" s="348" t="e">
        <f t="shared" si="181"/>
        <v>#DIV/0!</v>
      </c>
      <c r="AL166" s="350" t="e">
        <f t="shared" si="181"/>
        <v>#DIV/0!</v>
      </c>
      <c r="AN166" s="393">
        <f t="shared" si="135"/>
        <v>0</v>
      </c>
      <c r="AO166" s="509">
        <f t="shared" si="136"/>
        <v>0</v>
      </c>
      <c r="AP166" s="373" t="e">
        <f t="shared" si="137"/>
        <v>#DIV/0!</v>
      </c>
      <c r="AQ166" s="384" t="e">
        <f t="shared" si="182"/>
        <v>#DIV/0!</v>
      </c>
      <c r="AR166" s="385" t="e">
        <f t="shared" si="182"/>
        <v>#DIV/0!</v>
      </c>
      <c r="AS166" s="385" t="e">
        <f t="shared" si="182"/>
        <v>#DIV/0!</v>
      </c>
      <c r="AT166" s="387" t="e">
        <f t="shared" si="182"/>
        <v>#DIV/0!</v>
      </c>
      <c r="AU166" s="373"/>
      <c r="AV166" s="384" t="e">
        <f t="shared" si="183"/>
        <v>#DIV/0!</v>
      </c>
      <c r="AW166" s="385" t="e">
        <f t="shared" si="183"/>
        <v>#DIV/0!</v>
      </c>
      <c r="AX166" s="385" t="e">
        <f t="shared" si="183"/>
        <v>#DIV/0!</v>
      </c>
      <c r="AY166" s="387" t="e">
        <f t="shared" si="183"/>
        <v>#DIV/0!</v>
      </c>
      <c r="AZ166" s="373"/>
      <c r="BA166" s="384" t="e">
        <f t="shared" si="184"/>
        <v>#DIV/0!</v>
      </c>
      <c r="BB166" s="385" t="e">
        <f t="shared" si="184"/>
        <v>#DIV/0!</v>
      </c>
      <c r="BC166" s="385" t="e">
        <f t="shared" si="184"/>
        <v>#DIV/0!</v>
      </c>
      <c r="BD166" s="387" t="e">
        <f t="shared" si="184"/>
        <v>#DIV/0!</v>
      </c>
      <c r="BE166" s="373"/>
      <c r="BF166" s="384" t="e">
        <f t="shared" si="185"/>
        <v>#DIV/0!</v>
      </c>
      <c r="BG166" s="385" t="e">
        <f t="shared" si="185"/>
        <v>#DIV/0!</v>
      </c>
      <c r="BH166" s="385" t="e">
        <f t="shared" si="185"/>
        <v>#DIV/0!</v>
      </c>
      <c r="BI166" s="387" t="e">
        <f t="shared" si="185"/>
        <v>#DIV/0!</v>
      </c>
      <c r="BK166" s="423" t="e">
        <f t="shared" si="175"/>
        <v>#DIV/0!</v>
      </c>
      <c r="BL166" s="419">
        <f t="shared" si="138"/>
        <v>0</v>
      </c>
      <c r="BM166" s="419">
        <f t="shared" si="139"/>
        <v>0</v>
      </c>
      <c r="BN166" s="423" t="e">
        <f t="shared" si="186"/>
        <v>#DIV/0!</v>
      </c>
      <c r="BO166" s="419" t="e">
        <f t="shared" si="186"/>
        <v>#DIV/0!</v>
      </c>
      <c r="BP166" s="419" t="e">
        <f t="shared" si="186"/>
        <v>#DIV/0!</v>
      </c>
      <c r="BQ166" s="424" t="e">
        <f t="shared" si="186"/>
        <v>#DIV/0!</v>
      </c>
      <c r="BR166" s="419"/>
      <c r="BS166" s="423" t="e">
        <f t="shared" si="187"/>
        <v>#DIV/0!</v>
      </c>
      <c r="BT166" s="419" t="e">
        <f t="shared" si="187"/>
        <v>#DIV/0!</v>
      </c>
      <c r="BU166" s="419" t="e">
        <f t="shared" si="187"/>
        <v>#DIV/0!</v>
      </c>
      <c r="BV166" s="424" t="e">
        <f t="shared" si="187"/>
        <v>#DIV/0!</v>
      </c>
      <c r="BW166" s="419"/>
      <c r="BX166" s="423" t="e">
        <f t="shared" si="188"/>
        <v>#DIV/0!</v>
      </c>
      <c r="BY166" s="419" t="e">
        <f t="shared" si="188"/>
        <v>#DIV/0!</v>
      </c>
      <c r="BZ166" s="419" t="e">
        <f t="shared" si="188"/>
        <v>#DIV/0!</v>
      </c>
      <c r="CA166" s="424" t="e">
        <f t="shared" si="188"/>
        <v>#DIV/0!</v>
      </c>
      <c r="CB166" s="419"/>
      <c r="CC166" s="423" t="e">
        <f t="shared" si="189"/>
        <v>#DIV/0!</v>
      </c>
      <c r="CD166" s="419" t="e">
        <f t="shared" si="189"/>
        <v>#DIV/0!</v>
      </c>
      <c r="CE166" s="419" t="e">
        <f t="shared" si="189"/>
        <v>#DIV/0!</v>
      </c>
      <c r="CF166" s="424" t="e">
        <f t="shared" si="189"/>
        <v>#DIV/0!</v>
      </c>
      <c r="CH166" s="449" t="e">
        <f t="shared" si="176"/>
        <v>#DIV/0!</v>
      </c>
      <c r="CI166" s="445">
        <f t="shared" si="149"/>
        <v>0</v>
      </c>
      <c r="CJ166" s="445">
        <f t="shared" si="177"/>
        <v>0</v>
      </c>
      <c r="CK166" s="451">
        <f t="shared" si="151"/>
        <v>0</v>
      </c>
      <c r="CL166" s="446" t="e">
        <f t="shared" si="190"/>
        <v>#DIV/0!</v>
      </c>
      <c r="CM166" s="446" t="e">
        <f t="shared" si="190"/>
        <v>#DIV/0!</v>
      </c>
      <c r="CN166" s="446" t="e">
        <f t="shared" si="190"/>
        <v>#DIV/0!</v>
      </c>
      <c r="CO166" s="451" t="e">
        <f t="shared" si="190"/>
        <v>#DIV/0!</v>
      </c>
      <c r="CP166" s="446"/>
      <c r="CQ166" s="449" t="e">
        <f t="shared" si="191"/>
        <v>#DIV/0!</v>
      </c>
      <c r="CR166" s="445" t="e">
        <f t="shared" si="191"/>
        <v>#DIV/0!</v>
      </c>
      <c r="CS166" s="445" t="e">
        <f t="shared" si="191"/>
        <v>#DIV/0!</v>
      </c>
      <c r="CT166" s="451" t="e">
        <f t="shared" si="191"/>
        <v>#DIV/0!</v>
      </c>
      <c r="CU166" s="446"/>
      <c r="CV166" s="449" t="e">
        <f t="shared" si="192"/>
        <v>#DIV/0!</v>
      </c>
      <c r="CW166" s="445" t="e">
        <f t="shared" si="192"/>
        <v>#DIV/0!</v>
      </c>
      <c r="CX166" s="445" t="e">
        <f t="shared" si="192"/>
        <v>#DIV/0!</v>
      </c>
      <c r="CY166" s="451" t="e">
        <f t="shared" si="192"/>
        <v>#DIV/0!</v>
      </c>
      <c r="CZ166" s="446"/>
      <c r="DA166" s="449" t="e">
        <f t="shared" si="193"/>
        <v>#DIV/0!</v>
      </c>
      <c r="DB166" s="445" t="e">
        <f t="shared" si="193"/>
        <v>#DIV/0!</v>
      </c>
      <c r="DC166" s="445" t="e">
        <f t="shared" si="193"/>
        <v>#DIV/0!</v>
      </c>
      <c r="DD166" s="451" t="e">
        <f t="shared" si="193"/>
        <v>#DIV/0!</v>
      </c>
    </row>
    <row r="167" spans="1:108">
      <c r="A167">
        <f>'Picking Information'!E170</f>
        <v>0</v>
      </c>
      <c r="B167">
        <f>'Picking Information'!H170</f>
        <v>0</v>
      </c>
      <c r="C167">
        <f>'Picking Information'!I170</f>
        <v>0</v>
      </c>
      <c r="D167">
        <f>'Picking Information'!J170</f>
        <v>0</v>
      </c>
      <c r="E167">
        <f>'Picking Information'!K170</f>
        <v>0</v>
      </c>
      <c r="F167">
        <f t="shared" si="168"/>
        <v>0</v>
      </c>
      <c r="J167">
        <f>'Picking Information'!O170</f>
        <v>0</v>
      </c>
      <c r="M167" s="365">
        <f t="shared" si="169"/>
        <v>0</v>
      </c>
      <c r="N167" s="366">
        <v>1.6074999999999999</v>
      </c>
      <c r="O167" s="367">
        <f t="shared" si="170"/>
        <v>0</v>
      </c>
      <c r="P167" s="367">
        <f t="shared" si="171"/>
        <v>0</v>
      </c>
      <c r="Q167" s="367">
        <f t="shared" si="172"/>
        <v>0</v>
      </c>
      <c r="R167" s="367">
        <f t="shared" si="173"/>
        <v>0</v>
      </c>
      <c r="S167" s="367" t="e">
        <f t="shared" si="174"/>
        <v>#DIV/0!</v>
      </c>
      <c r="T167" s="352" t="e">
        <f t="shared" si="178"/>
        <v>#DIV/0!</v>
      </c>
      <c r="U167" s="348" t="e">
        <f t="shared" si="178"/>
        <v>#DIV/0!</v>
      </c>
      <c r="V167" s="348" t="e">
        <f t="shared" si="178"/>
        <v>#DIV/0!</v>
      </c>
      <c r="W167" s="348" t="e">
        <f t="shared" si="178"/>
        <v>#DIV/0!</v>
      </c>
      <c r="X167" s="372"/>
      <c r="Y167" s="348" t="e">
        <f t="shared" si="179"/>
        <v>#DIV/0!</v>
      </c>
      <c r="Z167" s="348" t="e">
        <f t="shared" si="179"/>
        <v>#DIV/0!</v>
      </c>
      <c r="AA167" s="348" t="e">
        <f t="shared" si="179"/>
        <v>#DIV/0!</v>
      </c>
      <c r="AB167" s="350" t="e">
        <f t="shared" si="179"/>
        <v>#DIV/0!</v>
      </c>
      <c r="AC167" s="372"/>
      <c r="AD167" s="348" t="e">
        <f t="shared" si="180"/>
        <v>#DIV/0!</v>
      </c>
      <c r="AE167" s="348" t="e">
        <f t="shared" si="180"/>
        <v>#DIV/0!</v>
      </c>
      <c r="AF167" s="348" t="e">
        <f t="shared" si="180"/>
        <v>#DIV/0!</v>
      </c>
      <c r="AG167" s="350" t="e">
        <f t="shared" si="180"/>
        <v>#DIV/0!</v>
      </c>
      <c r="AH167" s="372"/>
      <c r="AI167" s="348" t="e">
        <f t="shared" si="181"/>
        <v>#DIV/0!</v>
      </c>
      <c r="AJ167" s="348" t="e">
        <f t="shared" si="181"/>
        <v>#DIV/0!</v>
      </c>
      <c r="AK167" s="348" t="e">
        <f t="shared" si="181"/>
        <v>#DIV/0!</v>
      </c>
      <c r="AL167" s="350" t="e">
        <f t="shared" si="181"/>
        <v>#DIV/0!</v>
      </c>
      <c r="AN167" s="393">
        <f t="shared" si="135"/>
        <v>0</v>
      </c>
      <c r="AO167" s="509">
        <f t="shared" si="136"/>
        <v>0</v>
      </c>
      <c r="AP167" s="373" t="e">
        <f t="shared" si="137"/>
        <v>#DIV/0!</v>
      </c>
      <c r="AQ167" s="384" t="e">
        <f t="shared" si="182"/>
        <v>#DIV/0!</v>
      </c>
      <c r="AR167" s="385" t="e">
        <f t="shared" si="182"/>
        <v>#DIV/0!</v>
      </c>
      <c r="AS167" s="385" t="e">
        <f t="shared" si="182"/>
        <v>#DIV/0!</v>
      </c>
      <c r="AT167" s="387" t="e">
        <f t="shared" si="182"/>
        <v>#DIV/0!</v>
      </c>
      <c r="AU167" s="373"/>
      <c r="AV167" s="384" t="e">
        <f t="shared" si="183"/>
        <v>#DIV/0!</v>
      </c>
      <c r="AW167" s="385" t="e">
        <f t="shared" si="183"/>
        <v>#DIV/0!</v>
      </c>
      <c r="AX167" s="385" t="e">
        <f t="shared" si="183"/>
        <v>#DIV/0!</v>
      </c>
      <c r="AY167" s="387" t="e">
        <f t="shared" si="183"/>
        <v>#DIV/0!</v>
      </c>
      <c r="AZ167" s="373"/>
      <c r="BA167" s="384" t="e">
        <f t="shared" si="184"/>
        <v>#DIV/0!</v>
      </c>
      <c r="BB167" s="385" t="e">
        <f t="shared" si="184"/>
        <v>#DIV/0!</v>
      </c>
      <c r="BC167" s="385" t="e">
        <f t="shared" si="184"/>
        <v>#DIV/0!</v>
      </c>
      <c r="BD167" s="387" t="e">
        <f t="shared" si="184"/>
        <v>#DIV/0!</v>
      </c>
      <c r="BE167" s="373"/>
      <c r="BF167" s="384" t="e">
        <f t="shared" si="185"/>
        <v>#DIV/0!</v>
      </c>
      <c r="BG167" s="385" t="e">
        <f t="shared" si="185"/>
        <v>#DIV/0!</v>
      </c>
      <c r="BH167" s="385" t="e">
        <f t="shared" si="185"/>
        <v>#DIV/0!</v>
      </c>
      <c r="BI167" s="387" t="e">
        <f t="shared" si="185"/>
        <v>#DIV/0!</v>
      </c>
      <c r="BK167" s="423" t="e">
        <f t="shared" si="175"/>
        <v>#DIV/0!</v>
      </c>
      <c r="BL167" s="419">
        <f t="shared" si="138"/>
        <v>0</v>
      </c>
      <c r="BM167" s="419">
        <f t="shared" si="139"/>
        <v>0</v>
      </c>
      <c r="BN167" s="423" t="e">
        <f t="shared" si="186"/>
        <v>#DIV/0!</v>
      </c>
      <c r="BO167" s="419" t="e">
        <f t="shared" si="186"/>
        <v>#DIV/0!</v>
      </c>
      <c r="BP167" s="419" t="e">
        <f t="shared" si="186"/>
        <v>#DIV/0!</v>
      </c>
      <c r="BQ167" s="424" t="e">
        <f t="shared" si="186"/>
        <v>#DIV/0!</v>
      </c>
      <c r="BR167" s="419"/>
      <c r="BS167" s="423" t="e">
        <f t="shared" si="187"/>
        <v>#DIV/0!</v>
      </c>
      <c r="BT167" s="419" t="e">
        <f t="shared" si="187"/>
        <v>#DIV/0!</v>
      </c>
      <c r="BU167" s="419" t="e">
        <f t="shared" si="187"/>
        <v>#DIV/0!</v>
      </c>
      <c r="BV167" s="424" t="e">
        <f t="shared" si="187"/>
        <v>#DIV/0!</v>
      </c>
      <c r="BW167" s="419"/>
      <c r="BX167" s="423" t="e">
        <f t="shared" si="188"/>
        <v>#DIV/0!</v>
      </c>
      <c r="BY167" s="419" t="e">
        <f t="shared" si="188"/>
        <v>#DIV/0!</v>
      </c>
      <c r="BZ167" s="419" t="e">
        <f t="shared" si="188"/>
        <v>#DIV/0!</v>
      </c>
      <c r="CA167" s="424" t="e">
        <f t="shared" si="188"/>
        <v>#DIV/0!</v>
      </c>
      <c r="CB167" s="419"/>
      <c r="CC167" s="423" t="e">
        <f t="shared" si="189"/>
        <v>#DIV/0!</v>
      </c>
      <c r="CD167" s="419" t="e">
        <f t="shared" si="189"/>
        <v>#DIV/0!</v>
      </c>
      <c r="CE167" s="419" t="e">
        <f t="shared" si="189"/>
        <v>#DIV/0!</v>
      </c>
      <c r="CF167" s="424" t="e">
        <f t="shared" si="189"/>
        <v>#DIV/0!</v>
      </c>
      <c r="CH167" s="449" t="e">
        <f t="shared" si="176"/>
        <v>#DIV/0!</v>
      </c>
      <c r="CI167" s="445">
        <f t="shared" si="149"/>
        <v>0</v>
      </c>
      <c r="CJ167" s="445">
        <f t="shared" si="177"/>
        <v>0</v>
      </c>
      <c r="CK167" s="451">
        <f t="shared" si="151"/>
        <v>0</v>
      </c>
      <c r="CL167" s="446" t="e">
        <f t="shared" si="190"/>
        <v>#DIV/0!</v>
      </c>
      <c r="CM167" s="446" t="e">
        <f t="shared" si="190"/>
        <v>#DIV/0!</v>
      </c>
      <c r="CN167" s="446" t="e">
        <f t="shared" si="190"/>
        <v>#DIV/0!</v>
      </c>
      <c r="CO167" s="451" t="e">
        <f t="shared" si="190"/>
        <v>#DIV/0!</v>
      </c>
      <c r="CP167" s="446"/>
      <c r="CQ167" s="449" t="e">
        <f t="shared" si="191"/>
        <v>#DIV/0!</v>
      </c>
      <c r="CR167" s="445" t="e">
        <f t="shared" si="191"/>
        <v>#DIV/0!</v>
      </c>
      <c r="CS167" s="445" t="e">
        <f t="shared" si="191"/>
        <v>#DIV/0!</v>
      </c>
      <c r="CT167" s="451" t="e">
        <f t="shared" si="191"/>
        <v>#DIV/0!</v>
      </c>
      <c r="CU167" s="446"/>
      <c r="CV167" s="449" t="e">
        <f t="shared" si="192"/>
        <v>#DIV/0!</v>
      </c>
      <c r="CW167" s="445" t="e">
        <f t="shared" si="192"/>
        <v>#DIV/0!</v>
      </c>
      <c r="CX167" s="445" t="e">
        <f t="shared" si="192"/>
        <v>#DIV/0!</v>
      </c>
      <c r="CY167" s="451" t="e">
        <f t="shared" si="192"/>
        <v>#DIV/0!</v>
      </c>
      <c r="CZ167" s="446"/>
      <c r="DA167" s="449" t="e">
        <f t="shared" si="193"/>
        <v>#DIV/0!</v>
      </c>
      <c r="DB167" s="445" t="e">
        <f t="shared" si="193"/>
        <v>#DIV/0!</v>
      </c>
      <c r="DC167" s="445" t="e">
        <f t="shared" si="193"/>
        <v>#DIV/0!</v>
      </c>
      <c r="DD167" s="451" t="e">
        <f t="shared" si="193"/>
        <v>#DIV/0!</v>
      </c>
    </row>
    <row r="168" spans="1:108">
      <c r="A168">
        <f>'Picking Information'!E171</f>
        <v>0</v>
      </c>
      <c r="B168">
        <f>'Picking Information'!H171</f>
        <v>0</v>
      </c>
      <c r="C168">
        <f>'Picking Information'!I171</f>
        <v>0</v>
      </c>
      <c r="D168">
        <f>'Picking Information'!J171</f>
        <v>0</v>
      </c>
      <c r="E168">
        <f>'Picking Information'!K171</f>
        <v>0</v>
      </c>
      <c r="F168">
        <f t="shared" si="168"/>
        <v>0</v>
      </c>
      <c r="J168">
        <f>'Picking Information'!O171</f>
        <v>0</v>
      </c>
      <c r="M168" s="365">
        <f t="shared" si="169"/>
        <v>0</v>
      </c>
      <c r="N168" s="366">
        <v>1.6074999999999999</v>
      </c>
      <c r="O168" s="367">
        <f t="shared" si="170"/>
        <v>0</v>
      </c>
      <c r="P168" s="367">
        <f t="shared" si="171"/>
        <v>0</v>
      </c>
      <c r="Q168" s="367">
        <f t="shared" si="172"/>
        <v>0</v>
      </c>
      <c r="R168" s="367">
        <f t="shared" si="173"/>
        <v>0</v>
      </c>
      <c r="S168" s="367" t="e">
        <f t="shared" si="174"/>
        <v>#DIV/0!</v>
      </c>
      <c r="T168" s="352" t="e">
        <f t="shared" si="178"/>
        <v>#DIV/0!</v>
      </c>
      <c r="U168" s="348" t="e">
        <f t="shared" si="178"/>
        <v>#DIV/0!</v>
      </c>
      <c r="V168" s="348" t="e">
        <f t="shared" si="178"/>
        <v>#DIV/0!</v>
      </c>
      <c r="W168" s="348" t="e">
        <f t="shared" si="178"/>
        <v>#DIV/0!</v>
      </c>
      <c r="X168" s="372"/>
      <c r="Y168" s="348" t="e">
        <f t="shared" si="179"/>
        <v>#DIV/0!</v>
      </c>
      <c r="Z168" s="348" t="e">
        <f t="shared" si="179"/>
        <v>#DIV/0!</v>
      </c>
      <c r="AA168" s="348" t="e">
        <f t="shared" si="179"/>
        <v>#DIV/0!</v>
      </c>
      <c r="AB168" s="350" t="e">
        <f t="shared" si="179"/>
        <v>#DIV/0!</v>
      </c>
      <c r="AC168" s="372"/>
      <c r="AD168" s="348" t="e">
        <f t="shared" si="180"/>
        <v>#DIV/0!</v>
      </c>
      <c r="AE168" s="348" t="e">
        <f t="shared" si="180"/>
        <v>#DIV/0!</v>
      </c>
      <c r="AF168" s="348" t="e">
        <f t="shared" si="180"/>
        <v>#DIV/0!</v>
      </c>
      <c r="AG168" s="350" t="e">
        <f t="shared" si="180"/>
        <v>#DIV/0!</v>
      </c>
      <c r="AH168" s="372"/>
      <c r="AI168" s="348" t="e">
        <f t="shared" si="181"/>
        <v>#DIV/0!</v>
      </c>
      <c r="AJ168" s="348" t="e">
        <f t="shared" si="181"/>
        <v>#DIV/0!</v>
      </c>
      <c r="AK168" s="348" t="e">
        <f t="shared" si="181"/>
        <v>#DIV/0!</v>
      </c>
      <c r="AL168" s="350" t="e">
        <f t="shared" si="181"/>
        <v>#DIV/0!</v>
      </c>
      <c r="AN168" s="393">
        <f t="shared" si="135"/>
        <v>0</v>
      </c>
      <c r="AO168" s="509">
        <f t="shared" si="136"/>
        <v>0</v>
      </c>
      <c r="AP168" s="373" t="e">
        <f t="shared" si="137"/>
        <v>#DIV/0!</v>
      </c>
      <c r="AQ168" s="384" t="e">
        <f t="shared" si="182"/>
        <v>#DIV/0!</v>
      </c>
      <c r="AR168" s="385" t="e">
        <f t="shared" si="182"/>
        <v>#DIV/0!</v>
      </c>
      <c r="AS168" s="385" t="e">
        <f t="shared" si="182"/>
        <v>#DIV/0!</v>
      </c>
      <c r="AT168" s="387" t="e">
        <f t="shared" si="182"/>
        <v>#DIV/0!</v>
      </c>
      <c r="AU168" s="373"/>
      <c r="AV168" s="384" t="e">
        <f t="shared" si="183"/>
        <v>#DIV/0!</v>
      </c>
      <c r="AW168" s="385" t="e">
        <f t="shared" si="183"/>
        <v>#DIV/0!</v>
      </c>
      <c r="AX168" s="385" t="e">
        <f t="shared" si="183"/>
        <v>#DIV/0!</v>
      </c>
      <c r="AY168" s="387" t="e">
        <f t="shared" si="183"/>
        <v>#DIV/0!</v>
      </c>
      <c r="AZ168" s="373"/>
      <c r="BA168" s="384" t="e">
        <f t="shared" si="184"/>
        <v>#DIV/0!</v>
      </c>
      <c r="BB168" s="385" t="e">
        <f t="shared" si="184"/>
        <v>#DIV/0!</v>
      </c>
      <c r="BC168" s="385" t="e">
        <f t="shared" si="184"/>
        <v>#DIV/0!</v>
      </c>
      <c r="BD168" s="387" t="e">
        <f t="shared" si="184"/>
        <v>#DIV/0!</v>
      </c>
      <c r="BE168" s="373"/>
      <c r="BF168" s="384" t="e">
        <f t="shared" si="185"/>
        <v>#DIV/0!</v>
      </c>
      <c r="BG168" s="385" t="e">
        <f t="shared" si="185"/>
        <v>#DIV/0!</v>
      </c>
      <c r="BH168" s="385" t="e">
        <f t="shared" si="185"/>
        <v>#DIV/0!</v>
      </c>
      <c r="BI168" s="387" t="e">
        <f t="shared" si="185"/>
        <v>#DIV/0!</v>
      </c>
      <c r="BK168" s="423" t="e">
        <f t="shared" si="175"/>
        <v>#DIV/0!</v>
      </c>
      <c r="BL168" s="419">
        <f t="shared" si="138"/>
        <v>0</v>
      </c>
      <c r="BM168" s="419">
        <f t="shared" si="139"/>
        <v>0</v>
      </c>
      <c r="BN168" s="423" t="e">
        <f t="shared" si="186"/>
        <v>#DIV/0!</v>
      </c>
      <c r="BO168" s="419" t="e">
        <f t="shared" si="186"/>
        <v>#DIV/0!</v>
      </c>
      <c r="BP168" s="419" t="e">
        <f t="shared" si="186"/>
        <v>#DIV/0!</v>
      </c>
      <c r="BQ168" s="424" t="e">
        <f t="shared" si="186"/>
        <v>#DIV/0!</v>
      </c>
      <c r="BR168" s="419"/>
      <c r="BS168" s="423" t="e">
        <f t="shared" si="187"/>
        <v>#DIV/0!</v>
      </c>
      <c r="BT168" s="419" t="e">
        <f t="shared" si="187"/>
        <v>#DIV/0!</v>
      </c>
      <c r="BU168" s="419" t="e">
        <f t="shared" si="187"/>
        <v>#DIV/0!</v>
      </c>
      <c r="BV168" s="424" t="e">
        <f t="shared" si="187"/>
        <v>#DIV/0!</v>
      </c>
      <c r="BW168" s="419"/>
      <c r="BX168" s="423" t="e">
        <f t="shared" si="188"/>
        <v>#DIV/0!</v>
      </c>
      <c r="BY168" s="419" t="e">
        <f t="shared" si="188"/>
        <v>#DIV/0!</v>
      </c>
      <c r="BZ168" s="419" t="e">
        <f t="shared" si="188"/>
        <v>#DIV/0!</v>
      </c>
      <c r="CA168" s="424" t="e">
        <f t="shared" si="188"/>
        <v>#DIV/0!</v>
      </c>
      <c r="CB168" s="419"/>
      <c r="CC168" s="423" t="e">
        <f t="shared" si="189"/>
        <v>#DIV/0!</v>
      </c>
      <c r="CD168" s="419" t="e">
        <f t="shared" si="189"/>
        <v>#DIV/0!</v>
      </c>
      <c r="CE168" s="419" t="e">
        <f t="shared" si="189"/>
        <v>#DIV/0!</v>
      </c>
      <c r="CF168" s="424" t="e">
        <f t="shared" si="189"/>
        <v>#DIV/0!</v>
      </c>
      <c r="CH168" s="449" t="e">
        <f t="shared" si="176"/>
        <v>#DIV/0!</v>
      </c>
      <c r="CI168" s="445">
        <f t="shared" si="149"/>
        <v>0</v>
      </c>
      <c r="CJ168" s="445">
        <f t="shared" si="177"/>
        <v>0</v>
      </c>
      <c r="CK168" s="451">
        <f t="shared" si="151"/>
        <v>0</v>
      </c>
      <c r="CL168" s="446" t="e">
        <f t="shared" si="190"/>
        <v>#DIV/0!</v>
      </c>
      <c r="CM168" s="446" t="e">
        <f t="shared" si="190"/>
        <v>#DIV/0!</v>
      </c>
      <c r="CN168" s="446" t="e">
        <f t="shared" si="190"/>
        <v>#DIV/0!</v>
      </c>
      <c r="CO168" s="451" t="e">
        <f t="shared" si="190"/>
        <v>#DIV/0!</v>
      </c>
      <c r="CP168" s="446"/>
      <c r="CQ168" s="449" t="e">
        <f t="shared" si="191"/>
        <v>#DIV/0!</v>
      </c>
      <c r="CR168" s="445" t="e">
        <f t="shared" si="191"/>
        <v>#DIV/0!</v>
      </c>
      <c r="CS168" s="445" t="e">
        <f t="shared" si="191"/>
        <v>#DIV/0!</v>
      </c>
      <c r="CT168" s="451" t="e">
        <f t="shared" si="191"/>
        <v>#DIV/0!</v>
      </c>
      <c r="CU168" s="446"/>
      <c r="CV168" s="449" t="e">
        <f t="shared" si="192"/>
        <v>#DIV/0!</v>
      </c>
      <c r="CW168" s="445" t="e">
        <f t="shared" si="192"/>
        <v>#DIV/0!</v>
      </c>
      <c r="CX168" s="445" t="e">
        <f t="shared" si="192"/>
        <v>#DIV/0!</v>
      </c>
      <c r="CY168" s="451" t="e">
        <f t="shared" si="192"/>
        <v>#DIV/0!</v>
      </c>
      <c r="CZ168" s="446"/>
      <c r="DA168" s="449" t="e">
        <f t="shared" si="193"/>
        <v>#DIV/0!</v>
      </c>
      <c r="DB168" s="445" t="e">
        <f t="shared" si="193"/>
        <v>#DIV/0!</v>
      </c>
      <c r="DC168" s="445" t="e">
        <f t="shared" si="193"/>
        <v>#DIV/0!</v>
      </c>
      <c r="DD168" s="451" t="e">
        <f t="shared" si="193"/>
        <v>#DIV/0!</v>
      </c>
    </row>
    <row r="169" spans="1:108">
      <c r="A169">
        <f>'Picking Information'!E172</f>
        <v>0</v>
      </c>
      <c r="B169">
        <f>'Picking Information'!H172</f>
        <v>0</v>
      </c>
      <c r="C169">
        <f>'Picking Information'!I172</f>
        <v>0</v>
      </c>
      <c r="D169">
        <f>'Picking Information'!J172</f>
        <v>0</v>
      </c>
      <c r="E169">
        <f>'Picking Information'!K172</f>
        <v>0</v>
      </c>
      <c r="F169">
        <f t="shared" si="168"/>
        <v>0</v>
      </c>
      <c r="J169">
        <f>'Picking Information'!O172</f>
        <v>0</v>
      </c>
      <c r="M169" s="365">
        <f t="shared" si="169"/>
        <v>0</v>
      </c>
      <c r="N169" s="366">
        <v>1.6074999999999999</v>
      </c>
      <c r="O169" s="367">
        <f t="shared" si="170"/>
        <v>0</v>
      </c>
      <c r="P169" s="367">
        <f t="shared" si="171"/>
        <v>0</v>
      </c>
      <c r="Q169" s="367">
        <f t="shared" si="172"/>
        <v>0</v>
      </c>
      <c r="R169" s="367">
        <f t="shared" si="173"/>
        <v>0</v>
      </c>
      <c r="S169" s="367" t="e">
        <f t="shared" si="174"/>
        <v>#DIV/0!</v>
      </c>
      <c r="T169" s="352" t="e">
        <f t="shared" si="178"/>
        <v>#DIV/0!</v>
      </c>
      <c r="U169" s="348" t="e">
        <f t="shared" si="178"/>
        <v>#DIV/0!</v>
      </c>
      <c r="V169" s="348" t="e">
        <f t="shared" si="178"/>
        <v>#DIV/0!</v>
      </c>
      <c r="W169" s="348" t="e">
        <f t="shared" si="178"/>
        <v>#DIV/0!</v>
      </c>
      <c r="X169" s="372"/>
      <c r="Y169" s="348" t="e">
        <f t="shared" si="179"/>
        <v>#DIV/0!</v>
      </c>
      <c r="Z169" s="348" t="e">
        <f t="shared" si="179"/>
        <v>#DIV/0!</v>
      </c>
      <c r="AA169" s="348" t="e">
        <f t="shared" si="179"/>
        <v>#DIV/0!</v>
      </c>
      <c r="AB169" s="350" t="e">
        <f t="shared" si="179"/>
        <v>#DIV/0!</v>
      </c>
      <c r="AC169" s="372"/>
      <c r="AD169" s="348" t="e">
        <f t="shared" si="180"/>
        <v>#DIV/0!</v>
      </c>
      <c r="AE169" s="348" t="e">
        <f t="shared" si="180"/>
        <v>#DIV/0!</v>
      </c>
      <c r="AF169" s="348" t="e">
        <f t="shared" si="180"/>
        <v>#DIV/0!</v>
      </c>
      <c r="AG169" s="350" t="e">
        <f t="shared" si="180"/>
        <v>#DIV/0!</v>
      </c>
      <c r="AH169" s="372"/>
      <c r="AI169" s="348" t="e">
        <f t="shared" si="181"/>
        <v>#DIV/0!</v>
      </c>
      <c r="AJ169" s="348" t="e">
        <f t="shared" si="181"/>
        <v>#DIV/0!</v>
      </c>
      <c r="AK169" s="348" t="e">
        <f t="shared" si="181"/>
        <v>#DIV/0!</v>
      </c>
      <c r="AL169" s="350" t="e">
        <f t="shared" si="181"/>
        <v>#DIV/0!</v>
      </c>
      <c r="AN169" s="393">
        <f t="shared" si="135"/>
        <v>0</v>
      </c>
      <c r="AO169" s="509">
        <f t="shared" si="136"/>
        <v>0</v>
      </c>
      <c r="AP169" s="373" t="e">
        <f t="shared" si="137"/>
        <v>#DIV/0!</v>
      </c>
      <c r="AQ169" s="384" t="e">
        <f t="shared" si="182"/>
        <v>#DIV/0!</v>
      </c>
      <c r="AR169" s="385" t="e">
        <f t="shared" si="182"/>
        <v>#DIV/0!</v>
      </c>
      <c r="AS169" s="385" t="e">
        <f t="shared" si="182"/>
        <v>#DIV/0!</v>
      </c>
      <c r="AT169" s="387" t="e">
        <f t="shared" si="182"/>
        <v>#DIV/0!</v>
      </c>
      <c r="AU169" s="373"/>
      <c r="AV169" s="384" t="e">
        <f t="shared" si="183"/>
        <v>#DIV/0!</v>
      </c>
      <c r="AW169" s="385" t="e">
        <f t="shared" si="183"/>
        <v>#DIV/0!</v>
      </c>
      <c r="AX169" s="385" t="e">
        <f t="shared" si="183"/>
        <v>#DIV/0!</v>
      </c>
      <c r="AY169" s="387" t="e">
        <f t="shared" si="183"/>
        <v>#DIV/0!</v>
      </c>
      <c r="AZ169" s="373"/>
      <c r="BA169" s="384" t="e">
        <f t="shared" si="184"/>
        <v>#DIV/0!</v>
      </c>
      <c r="BB169" s="385" t="e">
        <f t="shared" si="184"/>
        <v>#DIV/0!</v>
      </c>
      <c r="BC169" s="385" t="e">
        <f t="shared" si="184"/>
        <v>#DIV/0!</v>
      </c>
      <c r="BD169" s="387" t="e">
        <f t="shared" si="184"/>
        <v>#DIV/0!</v>
      </c>
      <c r="BE169" s="373"/>
      <c r="BF169" s="384" t="e">
        <f t="shared" si="185"/>
        <v>#DIV/0!</v>
      </c>
      <c r="BG169" s="385" t="e">
        <f t="shared" si="185"/>
        <v>#DIV/0!</v>
      </c>
      <c r="BH169" s="385" t="e">
        <f t="shared" si="185"/>
        <v>#DIV/0!</v>
      </c>
      <c r="BI169" s="387" t="e">
        <f t="shared" si="185"/>
        <v>#DIV/0!</v>
      </c>
      <c r="BK169" s="423" t="e">
        <f t="shared" si="175"/>
        <v>#DIV/0!</v>
      </c>
      <c r="BL169" s="419">
        <f t="shared" si="138"/>
        <v>0</v>
      </c>
      <c r="BM169" s="419">
        <f t="shared" si="139"/>
        <v>0</v>
      </c>
      <c r="BN169" s="423" t="e">
        <f t="shared" si="186"/>
        <v>#DIV/0!</v>
      </c>
      <c r="BO169" s="419" t="e">
        <f t="shared" si="186"/>
        <v>#DIV/0!</v>
      </c>
      <c r="BP169" s="419" t="e">
        <f t="shared" si="186"/>
        <v>#DIV/0!</v>
      </c>
      <c r="BQ169" s="424" t="e">
        <f t="shared" si="186"/>
        <v>#DIV/0!</v>
      </c>
      <c r="BR169" s="419"/>
      <c r="BS169" s="423" t="e">
        <f t="shared" si="187"/>
        <v>#DIV/0!</v>
      </c>
      <c r="BT169" s="419" t="e">
        <f t="shared" si="187"/>
        <v>#DIV/0!</v>
      </c>
      <c r="BU169" s="419" t="e">
        <f t="shared" si="187"/>
        <v>#DIV/0!</v>
      </c>
      <c r="BV169" s="424" t="e">
        <f t="shared" si="187"/>
        <v>#DIV/0!</v>
      </c>
      <c r="BW169" s="419"/>
      <c r="BX169" s="423" t="e">
        <f t="shared" si="188"/>
        <v>#DIV/0!</v>
      </c>
      <c r="BY169" s="419" t="e">
        <f t="shared" si="188"/>
        <v>#DIV/0!</v>
      </c>
      <c r="BZ169" s="419" t="e">
        <f t="shared" si="188"/>
        <v>#DIV/0!</v>
      </c>
      <c r="CA169" s="424" t="e">
        <f t="shared" si="188"/>
        <v>#DIV/0!</v>
      </c>
      <c r="CB169" s="419"/>
      <c r="CC169" s="423" t="e">
        <f t="shared" si="189"/>
        <v>#DIV/0!</v>
      </c>
      <c r="CD169" s="419" t="e">
        <f t="shared" si="189"/>
        <v>#DIV/0!</v>
      </c>
      <c r="CE169" s="419" t="e">
        <f t="shared" si="189"/>
        <v>#DIV/0!</v>
      </c>
      <c r="CF169" s="424" t="e">
        <f t="shared" si="189"/>
        <v>#DIV/0!</v>
      </c>
      <c r="CH169" s="449" t="e">
        <f t="shared" si="176"/>
        <v>#DIV/0!</v>
      </c>
      <c r="CI169" s="445">
        <f t="shared" si="149"/>
        <v>0</v>
      </c>
      <c r="CJ169" s="445">
        <f t="shared" si="177"/>
        <v>0</v>
      </c>
      <c r="CK169" s="451">
        <f t="shared" si="151"/>
        <v>0</v>
      </c>
      <c r="CL169" s="446" t="e">
        <f t="shared" si="190"/>
        <v>#DIV/0!</v>
      </c>
      <c r="CM169" s="446" t="e">
        <f t="shared" si="190"/>
        <v>#DIV/0!</v>
      </c>
      <c r="CN169" s="446" t="e">
        <f t="shared" si="190"/>
        <v>#DIV/0!</v>
      </c>
      <c r="CO169" s="451" t="e">
        <f t="shared" si="190"/>
        <v>#DIV/0!</v>
      </c>
      <c r="CP169" s="446"/>
      <c r="CQ169" s="449" t="e">
        <f t="shared" si="191"/>
        <v>#DIV/0!</v>
      </c>
      <c r="CR169" s="445" t="e">
        <f t="shared" si="191"/>
        <v>#DIV/0!</v>
      </c>
      <c r="CS169" s="445" t="e">
        <f t="shared" si="191"/>
        <v>#DIV/0!</v>
      </c>
      <c r="CT169" s="451" t="e">
        <f t="shared" si="191"/>
        <v>#DIV/0!</v>
      </c>
      <c r="CU169" s="446"/>
      <c r="CV169" s="449" t="e">
        <f t="shared" si="192"/>
        <v>#DIV/0!</v>
      </c>
      <c r="CW169" s="445" t="e">
        <f t="shared" si="192"/>
        <v>#DIV/0!</v>
      </c>
      <c r="CX169" s="445" t="e">
        <f t="shared" si="192"/>
        <v>#DIV/0!</v>
      </c>
      <c r="CY169" s="451" t="e">
        <f t="shared" si="192"/>
        <v>#DIV/0!</v>
      </c>
      <c r="CZ169" s="446"/>
      <c r="DA169" s="449" t="e">
        <f t="shared" si="193"/>
        <v>#DIV/0!</v>
      </c>
      <c r="DB169" s="445" t="e">
        <f t="shared" si="193"/>
        <v>#DIV/0!</v>
      </c>
      <c r="DC169" s="445" t="e">
        <f t="shared" si="193"/>
        <v>#DIV/0!</v>
      </c>
      <c r="DD169" s="451" t="e">
        <f t="shared" si="193"/>
        <v>#DIV/0!</v>
      </c>
    </row>
    <row r="170" spans="1:108">
      <c r="A170">
        <f>'Picking Information'!E173</f>
        <v>0</v>
      </c>
      <c r="B170">
        <f>'Picking Information'!H173</f>
        <v>0</v>
      </c>
      <c r="C170">
        <f>'Picking Information'!I173</f>
        <v>0</v>
      </c>
      <c r="D170">
        <f>'Picking Information'!J173</f>
        <v>0</v>
      </c>
      <c r="E170">
        <f>'Picking Information'!K173</f>
        <v>0</v>
      </c>
      <c r="F170">
        <f t="shared" si="168"/>
        <v>0</v>
      </c>
      <c r="J170">
        <f>'Picking Information'!O173</f>
        <v>0</v>
      </c>
      <c r="M170" s="365">
        <f t="shared" si="169"/>
        <v>0</v>
      </c>
      <c r="N170" s="366">
        <v>1.6074999999999999</v>
      </c>
      <c r="O170" s="367">
        <f t="shared" si="170"/>
        <v>0</v>
      </c>
      <c r="P170" s="367">
        <f t="shared" si="171"/>
        <v>0</v>
      </c>
      <c r="Q170" s="367">
        <f t="shared" si="172"/>
        <v>0</v>
      </c>
      <c r="R170" s="367">
        <f t="shared" si="173"/>
        <v>0</v>
      </c>
      <c r="S170" s="367" t="e">
        <f t="shared" si="174"/>
        <v>#DIV/0!</v>
      </c>
      <c r="T170" s="352" t="e">
        <f t="shared" si="178"/>
        <v>#DIV/0!</v>
      </c>
      <c r="U170" s="348" t="e">
        <f t="shared" si="178"/>
        <v>#DIV/0!</v>
      </c>
      <c r="V170" s="348" t="e">
        <f t="shared" si="178"/>
        <v>#DIV/0!</v>
      </c>
      <c r="W170" s="348" t="e">
        <f t="shared" si="178"/>
        <v>#DIV/0!</v>
      </c>
      <c r="X170" s="372"/>
      <c r="Y170" s="348" t="e">
        <f t="shared" si="179"/>
        <v>#DIV/0!</v>
      </c>
      <c r="Z170" s="348" t="e">
        <f t="shared" si="179"/>
        <v>#DIV/0!</v>
      </c>
      <c r="AA170" s="348" t="e">
        <f t="shared" si="179"/>
        <v>#DIV/0!</v>
      </c>
      <c r="AB170" s="350" t="e">
        <f t="shared" si="179"/>
        <v>#DIV/0!</v>
      </c>
      <c r="AC170" s="372"/>
      <c r="AD170" s="348" t="e">
        <f t="shared" si="180"/>
        <v>#DIV/0!</v>
      </c>
      <c r="AE170" s="348" t="e">
        <f t="shared" si="180"/>
        <v>#DIV/0!</v>
      </c>
      <c r="AF170" s="348" t="e">
        <f t="shared" si="180"/>
        <v>#DIV/0!</v>
      </c>
      <c r="AG170" s="350" t="e">
        <f t="shared" si="180"/>
        <v>#DIV/0!</v>
      </c>
      <c r="AH170" s="372"/>
      <c r="AI170" s="348" t="e">
        <f t="shared" si="181"/>
        <v>#DIV/0!</v>
      </c>
      <c r="AJ170" s="348" t="e">
        <f t="shared" si="181"/>
        <v>#DIV/0!</v>
      </c>
      <c r="AK170" s="348" t="e">
        <f t="shared" si="181"/>
        <v>#DIV/0!</v>
      </c>
      <c r="AL170" s="350" t="e">
        <f t="shared" si="181"/>
        <v>#DIV/0!</v>
      </c>
      <c r="AN170" s="393">
        <f t="shared" si="135"/>
        <v>0</v>
      </c>
      <c r="AO170" s="509">
        <f t="shared" si="136"/>
        <v>0</v>
      </c>
      <c r="AP170" s="373" t="e">
        <f t="shared" si="137"/>
        <v>#DIV/0!</v>
      </c>
      <c r="AQ170" s="384" t="e">
        <f t="shared" si="182"/>
        <v>#DIV/0!</v>
      </c>
      <c r="AR170" s="385" t="e">
        <f t="shared" si="182"/>
        <v>#DIV/0!</v>
      </c>
      <c r="AS170" s="385" t="e">
        <f t="shared" si="182"/>
        <v>#DIV/0!</v>
      </c>
      <c r="AT170" s="387" t="e">
        <f t="shared" si="182"/>
        <v>#DIV/0!</v>
      </c>
      <c r="AU170" s="373"/>
      <c r="AV170" s="384" t="e">
        <f t="shared" si="183"/>
        <v>#DIV/0!</v>
      </c>
      <c r="AW170" s="385" t="e">
        <f t="shared" si="183"/>
        <v>#DIV/0!</v>
      </c>
      <c r="AX170" s="385" t="e">
        <f t="shared" si="183"/>
        <v>#DIV/0!</v>
      </c>
      <c r="AY170" s="387" t="e">
        <f t="shared" si="183"/>
        <v>#DIV/0!</v>
      </c>
      <c r="AZ170" s="373"/>
      <c r="BA170" s="384" t="e">
        <f t="shared" si="184"/>
        <v>#DIV/0!</v>
      </c>
      <c r="BB170" s="385" t="e">
        <f t="shared" si="184"/>
        <v>#DIV/0!</v>
      </c>
      <c r="BC170" s="385" t="e">
        <f t="shared" si="184"/>
        <v>#DIV/0!</v>
      </c>
      <c r="BD170" s="387" t="e">
        <f t="shared" si="184"/>
        <v>#DIV/0!</v>
      </c>
      <c r="BE170" s="373"/>
      <c r="BF170" s="384" t="e">
        <f t="shared" si="185"/>
        <v>#DIV/0!</v>
      </c>
      <c r="BG170" s="385" t="e">
        <f t="shared" si="185"/>
        <v>#DIV/0!</v>
      </c>
      <c r="BH170" s="385" t="e">
        <f t="shared" si="185"/>
        <v>#DIV/0!</v>
      </c>
      <c r="BI170" s="387" t="e">
        <f t="shared" si="185"/>
        <v>#DIV/0!</v>
      </c>
      <c r="BK170" s="423" t="e">
        <f t="shared" si="175"/>
        <v>#DIV/0!</v>
      </c>
      <c r="BL170" s="419">
        <f t="shared" si="138"/>
        <v>0</v>
      </c>
      <c r="BM170" s="419">
        <f t="shared" si="139"/>
        <v>0</v>
      </c>
      <c r="BN170" s="423" t="e">
        <f t="shared" si="186"/>
        <v>#DIV/0!</v>
      </c>
      <c r="BO170" s="419" t="e">
        <f t="shared" si="186"/>
        <v>#DIV/0!</v>
      </c>
      <c r="BP170" s="419" t="e">
        <f t="shared" si="186"/>
        <v>#DIV/0!</v>
      </c>
      <c r="BQ170" s="424" t="e">
        <f t="shared" si="186"/>
        <v>#DIV/0!</v>
      </c>
      <c r="BR170" s="419"/>
      <c r="BS170" s="423" t="e">
        <f t="shared" si="187"/>
        <v>#DIV/0!</v>
      </c>
      <c r="BT170" s="419" t="e">
        <f t="shared" si="187"/>
        <v>#DIV/0!</v>
      </c>
      <c r="BU170" s="419" t="e">
        <f t="shared" si="187"/>
        <v>#DIV/0!</v>
      </c>
      <c r="BV170" s="424" t="e">
        <f t="shared" si="187"/>
        <v>#DIV/0!</v>
      </c>
      <c r="BW170" s="419"/>
      <c r="BX170" s="423" t="e">
        <f t="shared" si="188"/>
        <v>#DIV/0!</v>
      </c>
      <c r="BY170" s="419" t="e">
        <f t="shared" si="188"/>
        <v>#DIV/0!</v>
      </c>
      <c r="BZ170" s="419" t="e">
        <f t="shared" si="188"/>
        <v>#DIV/0!</v>
      </c>
      <c r="CA170" s="424" t="e">
        <f t="shared" si="188"/>
        <v>#DIV/0!</v>
      </c>
      <c r="CB170" s="419"/>
      <c r="CC170" s="423" t="e">
        <f t="shared" si="189"/>
        <v>#DIV/0!</v>
      </c>
      <c r="CD170" s="419" t="e">
        <f t="shared" si="189"/>
        <v>#DIV/0!</v>
      </c>
      <c r="CE170" s="419" t="e">
        <f t="shared" si="189"/>
        <v>#DIV/0!</v>
      </c>
      <c r="CF170" s="424" t="e">
        <f t="shared" si="189"/>
        <v>#DIV/0!</v>
      </c>
      <c r="CH170" s="449" t="e">
        <f t="shared" si="176"/>
        <v>#DIV/0!</v>
      </c>
      <c r="CI170" s="445">
        <f t="shared" si="149"/>
        <v>0</v>
      </c>
      <c r="CJ170" s="445">
        <f t="shared" si="177"/>
        <v>0</v>
      </c>
      <c r="CK170" s="451">
        <f t="shared" si="151"/>
        <v>0</v>
      </c>
      <c r="CL170" s="446" t="e">
        <f t="shared" si="190"/>
        <v>#DIV/0!</v>
      </c>
      <c r="CM170" s="446" t="e">
        <f t="shared" si="190"/>
        <v>#DIV/0!</v>
      </c>
      <c r="CN170" s="446" t="e">
        <f t="shared" si="190"/>
        <v>#DIV/0!</v>
      </c>
      <c r="CO170" s="451" t="e">
        <f t="shared" si="190"/>
        <v>#DIV/0!</v>
      </c>
      <c r="CP170" s="446"/>
      <c r="CQ170" s="449" t="e">
        <f t="shared" si="191"/>
        <v>#DIV/0!</v>
      </c>
      <c r="CR170" s="445" t="e">
        <f t="shared" si="191"/>
        <v>#DIV/0!</v>
      </c>
      <c r="CS170" s="445" t="e">
        <f t="shared" si="191"/>
        <v>#DIV/0!</v>
      </c>
      <c r="CT170" s="451" t="e">
        <f t="shared" si="191"/>
        <v>#DIV/0!</v>
      </c>
      <c r="CU170" s="446"/>
      <c r="CV170" s="449" t="e">
        <f t="shared" si="192"/>
        <v>#DIV/0!</v>
      </c>
      <c r="CW170" s="445" t="e">
        <f t="shared" si="192"/>
        <v>#DIV/0!</v>
      </c>
      <c r="CX170" s="445" t="e">
        <f t="shared" si="192"/>
        <v>#DIV/0!</v>
      </c>
      <c r="CY170" s="451" t="e">
        <f t="shared" si="192"/>
        <v>#DIV/0!</v>
      </c>
      <c r="CZ170" s="446"/>
      <c r="DA170" s="449" t="e">
        <f t="shared" si="193"/>
        <v>#DIV/0!</v>
      </c>
      <c r="DB170" s="445" t="e">
        <f t="shared" si="193"/>
        <v>#DIV/0!</v>
      </c>
      <c r="DC170" s="445" t="e">
        <f t="shared" si="193"/>
        <v>#DIV/0!</v>
      </c>
      <c r="DD170" s="451" t="e">
        <f t="shared" si="193"/>
        <v>#DIV/0!</v>
      </c>
    </row>
    <row r="171" spans="1:108">
      <c r="A171">
        <f>'Picking Information'!E174</f>
        <v>0</v>
      </c>
      <c r="B171">
        <f>'Picking Information'!H174</f>
        <v>0</v>
      </c>
      <c r="C171">
        <f>'Picking Information'!I174</f>
        <v>0</v>
      </c>
      <c r="D171">
        <f>'Picking Information'!J174</f>
        <v>0</v>
      </c>
      <c r="E171">
        <f>'Picking Information'!K174</f>
        <v>0</v>
      </c>
      <c r="F171">
        <f t="shared" si="168"/>
        <v>0</v>
      </c>
      <c r="J171">
        <f>'Picking Information'!O174</f>
        <v>0</v>
      </c>
      <c r="M171" s="365">
        <f t="shared" si="169"/>
        <v>0</v>
      </c>
      <c r="N171" s="366">
        <v>1.6074999999999999</v>
      </c>
      <c r="O171" s="367">
        <f t="shared" si="170"/>
        <v>0</v>
      </c>
      <c r="P171" s="367">
        <f t="shared" si="171"/>
        <v>0</v>
      </c>
      <c r="Q171" s="367">
        <f t="shared" si="172"/>
        <v>0</v>
      </c>
      <c r="R171" s="367">
        <f t="shared" si="173"/>
        <v>0</v>
      </c>
      <c r="S171" s="367" t="e">
        <f t="shared" si="174"/>
        <v>#DIV/0!</v>
      </c>
      <c r="T171" s="352" t="e">
        <f t="shared" si="178"/>
        <v>#DIV/0!</v>
      </c>
      <c r="U171" s="348" t="e">
        <f t="shared" si="178"/>
        <v>#DIV/0!</v>
      </c>
      <c r="V171" s="348" t="e">
        <f t="shared" si="178"/>
        <v>#DIV/0!</v>
      </c>
      <c r="W171" s="348" t="e">
        <f t="shared" si="178"/>
        <v>#DIV/0!</v>
      </c>
      <c r="X171" s="372"/>
      <c r="Y171" s="348" t="e">
        <f t="shared" si="179"/>
        <v>#DIV/0!</v>
      </c>
      <c r="Z171" s="348" t="e">
        <f t="shared" si="179"/>
        <v>#DIV/0!</v>
      </c>
      <c r="AA171" s="348" t="e">
        <f t="shared" si="179"/>
        <v>#DIV/0!</v>
      </c>
      <c r="AB171" s="350" t="e">
        <f t="shared" si="179"/>
        <v>#DIV/0!</v>
      </c>
      <c r="AC171" s="372"/>
      <c r="AD171" s="348" t="e">
        <f t="shared" si="180"/>
        <v>#DIV/0!</v>
      </c>
      <c r="AE171" s="348" t="e">
        <f t="shared" si="180"/>
        <v>#DIV/0!</v>
      </c>
      <c r="AF171" s="348" t="e">
        <f t="shared" si="180"/>
        <v>#DIV/0!</v>
      </c>
      <c r="AG171" s="350" t="e">
        <f t="shared" si="180"/>
        <v>#DIV/0!</v>
      </c>
      <c r="AH171" s="372"/>
      <c r="AI171" s="348" t="e">
        <f t="shared" si="181"/>
        <v>#DIV/0!</v>
      </c>
      <c r="AJ171" s="348" t="e">
        <f t="shared" si="181"/>
        <v>#DIV/0!</v>
      </c>
      <c r="AK171" s="348" t="e">
        <f t="shared" si="181"/>
        <v>#DIV/0!</v>
      </c>
      <c r="AL171" s="350" t="e">
        <f t="shared" si="181"/>
        <v>#DIV/0!</v>
      </c>
      <c r="AN171" s="393">
        <f t="shared" si="135"/>
        <v>0</v>
      </c>
      <c r="AO171" s="509">
        <f t="shared" si="136"/>
        <v>0</v>
      </c>
      <c r="AP171" s="373" t="e">
        <f t="shared" si="137"/>
        <v>#DIV/0!</v>
      </c>
      <c r="AQ171" s="384" t="e">
        <f t="shared" si="182"/>
        <v>#DIV/0!</v>
      </c>
      <c r="AR171" s="385" t="e">
        <f t="shared" si="182"/>
        <v>#DIV/0!</v>
      </c>
      <c r="AS171" s="385" t="e">
        <f t="shared" si="182"/>
        <v>#DIV/0!</v>
      </c>
      <c r="AT171" s="387" t="e">
        <f t="shared" si="182"/>
        <v>#DIV/0!</v>
      </c>
      <c r="AU171" s="373"/>
      <c r="AV171" s="384" t="e">
        <f t="shared" si="183"/>
        <v>#DIV/0!</v>
      </c>
      <c r="AW171" s="385" t="e">
        <f t="shared" si="183"/>
        <v>#DIV/0!</v>
      </c>
      <c r="AX171" s="385" t="e">
        <f t="shared" si="183"/>
        <v>#DIV/0!</v>
      </c>
      <c r="AY171" s="387" t="e">
        <f t="shared" si="183"/>
        <v>#DIV/0!</v>
      </c>
      <c r="AZ171" s="373"/>
      <c r="BA171" s="384" t="e">
        <f t="shared" si="184"/>
        <v>#DIV/0!</v>
      </c>
      <c r="BB171" s="385" t="e">
        <f t="shared" si="184"/>
        <v>#DIV/0!</v>
      </c>
      <c r="BC171" s="385" t="e">
        <f t="shared" si="184"/>
        <v>#DIV/0!</v>
      </c>
      <c r="BD171" s="387" t="e">
        <f t="shared" si="184"/>
        <v>#DIV/0!</v>
      </c>
      <c r="BE171" s="373"/>
      <c r="BF171" s="384" t="e">
        <f t="shared" si="185"/>
        <v>#DIV/0!</v>
      </c>
      <c r="BG171" s="385" t="e">
        <f t="shared" si="185"/>
        <v>#DIV/0!</v>
      </c>
      <c r="BH171" s="385" t="e">
        <f t="shared" si="185"/>
        <v>#DIV/0!</v>
      </c>
      <c r="BI171" s="387" t="e">
        <f t="shared" si="185"/>
        <v>#DIV/0!</v>
      </c>
      <c r="BK171" s="423" t="e">
        <f t="shared" si="175"/>
        <v>#DIV/0!</v>
      </c>
      <c r="BL171" s="419">
        <f t="shared" si="138"/>
        <v>0</v>
      </c>
      <c r="BM171" s="419">
        <f t="shared" si="139"/>
        <v>0</v>
      </c>
      <c r="BN171" s="423" t="e">
        <f t="shared" si="186"/>
        <v>#DIV/0!</v>
      </c>
      <c r="BO171" s="419" t="e">
        <f t="shared" si="186"/>
        <v>#DIV/0!</v>
      </c>
      <c r="BP171" s="419" t="e">
        <f t="shared" si="186"/>
        <v>#DIV/0!</v>
      </c>
      <c r="BQ171" s="424" t="e">
        <f t="shared" si="186"/>
        <v>#DIV/0!</v>
      </c>
      <c r="BR171" s="419"/>
      <c r="BS171" s="423" t="e">
        <f t="shared" si="187"/>
        <v>#DIV/0!</v>
      </c>
      <c r="BT171" s="419" t="e">
        <f t="shared" si="187"/>
        <v>#DIV/0!</v>
      </c>
      <c r="BU171" s="419" t="e">
        <f t="shared" si="187"/>
        <v>#DIV/0!</v>
      </c>
      <c r="BV171" s="424" t="e">
        <f t="shared" si="187"/>
        <v>#DIV/0!</v>
      </c>
      <c r="BW171" s="419"/>
      <c r="BX171" s="423" t="e">
        <f t="shared" si="188"/>
        <v>#DIV/0!</v>
      </c>
      <c r="BY171" s="419" t="e">
        <f t="shared" si="188"/>
        <v>#DIV/0!</v>
      </c>
      <c r="BZ171" s="419" t="e">
        <f t="shared" si="188"/>
        <v>#DIV/0!</v>
      </c>
      <c r="CA171" s="424" t="e">
        <f t="shared" si="188"/>
        <v>#DIV/0!</v>
      </c>
      <c r="CB171" s="419"/>
      <c r="CC171" s="423" t="e">
        <f t="shared" si="189"/>
        <v>#DIV/0!</v>
      </c>
      <c r="CD171" s="419" t="e">
        <f t="shared" si="189"/>
        <v>#DIV/0!</v>
      </c>
      <c r="CE171" s="419" t="e">
        <f t="shared" si="189"/>
        <v>#DIV/0!</v>
      </c>
      <c r="CF171" s="424" t="e">
        <f t="shared" si="189"/>
        <v>#DIV/0!</v>
      </c>
      <c r="CH171" s="449" t="e">
        <f t="shared" si="176"/>
        <v>#DIV/0!</v>
      </c>
      <c r="CI171" s="445">
        <f t="shared" si="149"/>
        <v>0</v>
      </c>
      <c r="CJ171" s="445">
        <f t="shared" si="177"/>
        <v>0</v>
      </c>
      <c r="CK171" s="451">
        <f t="shared" si="151"/>
        <v>0</v>
      </c>
      <c r="CL171" s="446" t="e">
        <f t="shared" si="190"/>
        <v>#DIV/0!</v>
      </c>
      <c r="CM171" s="446" t="e">
        <f t="shared" si="190"/>
        <v>#DIV/0!</v>
      </c>
      <c r="CN171" s="446" t="e">
        <f t="shared" si="190"/>
        <v>#DIV/0!</v>
      </c>
      <c r="CO171" s="451" t="e">
        <f t="shared" si="190"/>
        <v>#DIV/0!</v>
      </c>
      <c r="CP171" s="446"/>
      <c r="CQ171" s="449" t="e">
        <f t="shared" si="191"/>
        <v>#DIV/0!</v>
      </c>
      <c r="CR171" s="445" t="e">
        <f t="shared" si="191"/>
        <v>#DIV/0!</v>
      </c>
      <c r="CS171" s="445" t="e">
        <f t="shared" si="191"/>
        <v>#DIV/0!</v>
      </c>
      <c r="CT171" s="451" t="e">
        <f t="shared" si="191"/>
        <v>#DIV/0!</v>
      </c>
      <c r="CU171" s="446"/>
      <c r="CV171" s="449" t="e">
        <f t="shared" si="192"/>
        <v>#DIV/0!</v>
      </c>
      <c r="CW171" s="445" t="e">
        <f t="shared" si="192"/>
        <v>#DIV/0!</v>
      </c>
      <c r="CX171" s="445" t="e">
        <f t="shared" si="192"/>
        <v>#DIV/0!</v>
      </c>
      <c r="CY171" s="451" t="e">
        <f t="shared" si="192"/>
        <v>#DIV/0!</v>
      </c>
      <c r="CZ171" s="446"/>
      <c r="DA171" s="449" t="e">
        <f t="shared" si="193"/>
        <v>#DIV/0!</v>
      </c>
      <c r="DB171" s="445" t="e">
        <f t="shared" si="193"/>
        <v>#DIV/0!</v>
      </c>
      <c r="DC171" s="445" t="e">
        <f t="shared" si="193"/>
        <v>#DIV/0!</v>
      </c>
      <c r="DD171" s="451" t="e">
        <f t="shared" si="193"/>
        <v>#DIV/0!</v>
      </c>
    </row>
    <row r="172" spans="1:108">
      <c r="A172">
        <f>'Picking Information'!E175</f>
        <v>0</v>
      </c>
      <c r="B172">
        <f>'Picking Information'!H175</f>
        <v>0</v>
      </c>
      <c r="C172">
        <f>'Picking Information'!I175</f>
        <v>0</v>
      </c>
      <c r="D172">
        <f>'Picking Information'!J175</f>
        <v>0</v>
      </c>
      <c r="E172">
        <f>'Picking Information'!K175</f>
        <v>0</v>
      </c>
      <c r="F172">
        <f t="shared" si="168"/>
        <v>0</v>
      </c>
      <c r="J172">
        <f>'Picking Information'!O175</f>
        <v>0</v>
      </c>
      <c r="M172" s="365">
        <f t="shared" si="169"/>
        <v>0</v>
      </c>
      <c r="N172" s="366">
        <v>1.6074999999999999</v>
      </c>
      <c r="O172" s="367">
        <f t="shared" si="170"/>
        <v>0</v>
      </c>
      <c r="P172" s="367">
        <f t="shared" si="171"/>
        <v>0</v>
      </c>
      <c r="Q172" s="367">
        <f t="shared" si="172"/>
        <v>0</v>
      </c>
      <c r="R172" s="367">
        <f t="shared" si="173"/>
        <v>0</v>
      </c>
      <c r="S172" s="367" t="e">
        <f t="shared" si="174"/>
        <v>#DIV/0!</v>
      </c>
      <c r="T172" s="352" t="e">
        <f t="shared" si="178"/>
        <v>#DIV/0!</v>
      </c>
      <c r="U172" s="348" t="e">
        <f t="shared" si="178"/>
        <v>#DIV/0!</v>
      </c>
      <c r="V172" s="348" t="e">
        <f t="shared" si="178"/>
        <v>#DIV/0!</v>
      </c>
      <c r="W172" s="348" t="e">
        <f t="shared" si="178"/>
        <v>#DIV/0!</v>
      </c>
      <c r="X172" s="372"/>
      <c r="Y172" s="348" t="e">
        <f t="shared" si="179"/>
        <v>#DIV/0!</v>
      </c>
      <c r="Z172" s="348" t="e">
        <f t="shared" si="179"/>
        <v>#DIV/0!</v>
      </c>
      <c r="AA172" s="348" t="e">
        <f t="shared" si="179"/>
        <v>#DIV/0!</v>
      </c>
      <c r="AB172" s="350" t="e">
        <f t="shared" si="179"/>
        <v>#DIV/0!</v>
      </c>
      <c r="AC172" s="372"/>
      <c r="AD172" s="348" t="e">
        <f t="shared" si="180"/>
        <v>#DIV/0!</v>
      </c>
      <c r="AE172" s="348" t="e">
        <f t="shared" si="180"/>
        <v>#DIV/0!</v>
      </c>
      <c r="AF172" s="348" t="e">
        <f t="shared" si="180"/>
        <v>#DIV/0!</v>
      </c>
      <c r="AG172" s="350" t="e">
        <f t="shared" si="180"/>
        <v>#DIV/0!</v>
      </c>
      <c r="AH172" s="372"/>
      <c r="AI172" s="348" t="e">
        <f t="shared" si="181"/>
        <v>#DIV/0!</v>
      </c>
      <c r="AJ172" s="348" t="e">
        <f t="shared" si="181"/>
        <v>#DIV/0!</v>
      </c>
      <c r="AK172" s="348" t="e">
        <f t="shared" si="181"/>
        <v>#DIV/0!</v>
      </c>
      <c r="AL172" s="350" t="e">
        <f t="shared" si="181"/>
        <v>#DIV/0!</v>
      </c>
      <c r="AN172" s="393">
        <f t="shared" si="135"/>
        <v>0</v>
      </c>
      <c r="AO172" s="509">
        <f t="shared" si="136"/>
        <v>0</v>
      </c>
      <c r="AP172" s="373" t="e">
        <f t="shared" si="137"/>
        <v>#DIV/0!</v>
      </c>
      <c r="AQ172" s="384" t="e">
        <f t="shared" si="182"/>
        <v>#DIV/0!</v>
      </c>
      <c r="AR172" s="385" t="e">
        <f t="shared" si="182"/>
        <v>#DIV/0!</v>
      </c>
      <c r="AS172" s="385" t="e">
        <f t="shared" si="182"/>
        <v>#DIV/0!</v>
      </c>
      <c r="AT172" s="387" t="e">
        <f t="shared" si="182"/>
        <v>#DIV/0!</v>
      </c>
      <c r="AU172" s="373"/>
      <c r="AV172" s="384" t="e">
        <f t="shared" si="183"/>
        <v>#DIV/0!</v>
      </c>
      <c r="AW172" s="385" t="e">
        <f t="shared" si="183"/>
        <v>#DIV/0!</v>
      </c>
      <c r="AX172" s="385" t="e">
        <f t="shared" si="183"/>
        <v>#DIV/0!</v>
      </c>
      <c r="AY172" s="387" t="e">
        <f t="shared" si="183"/>
        <v>#DIV/0!</v>
      </c>
      <c r="AZ172" s="373"/>
      <c r="BA172" s="384" t="e">
        <f t="shared" si="184"/>
        <v>#DIV/0!</v>
      </c>
      <c r="BB172" s="385" t="e">
        <f t="shared" si="184"/>
        <v>#DIV/0!</v>
      </c>
      <c r="BC172" s="385" t="e">
        <f t="shared" si="184"/>
        <v>#DIV/0!</v>
      </c>
      <c r="BD172" s="387" t="e">
        <f t="shared" si="184"/>
        <v>#DIV/0!</v>
      </c>
      <c r="BE172" s="373"/>
      <c r="BF172" s="384" t="e">
        <f t="shared" si="185"/>
        <v>#DIV/0!</v>
      </c>
      <c r="BG172" s="385" t="e">
        <f t="shared" si="185"/>
        <v>#DIV/0!</v>
      </c>
      <c r="BH172" s="385" t="e">
        <f t="shared" si="185"/>
        <v>#DIV/0!</v>
      </c>
      <c r="BI172" s="387" t="e">
        <f t="shared" si="185"/>
        <v>#DIV/0!</v>
      </c>
      <c r="BK172" s="423" t="e">
        <f t="shared" si="175"/>
        <v>#DIV/0!</v>
      </c>
      <c r="BL172" s="419">
        <f t="shared" si="138"/>
        <v>0</v>
      </c>
      <c r="BM172" s="419">
        <f t="shared" si="139"/>
        <v>0</v>
      </c>
      <c r="BN172" s="423" t="e">
        <f t="shared" si="186"/>
        <v>#DIV/0!</v>
      </c>
      <c r="BO172" s="419" t="e">
        <f t="shared" si="186"/>
        <v>#DIV/0!</v>
      </c>
      <c r="BP172" s="419" t="e">
        <f t="shared" si="186"/>
        <v>#DIV/0!</v>
      </c>
      <c r="BQ172" s="424" t="e">
        <f t="shared" si="186"/>
        <v>#DIV/0!</v>
      </c>
      <c r="BR172" s="419"/>
      <c r="BS172" s="423" t="e">
        <f t="shared" si="187"/>
        <v>#DIV/0!</v>
      </c>
      <c r="BT172" s="419" t="e">
        <f t="shared" si="187"/>
        <v>#DIV/0!</v>
      </c>
      <c r="BU172" s="419" t="e">
        <f t="shared" si="187"/>
        <v>#DIV/0!</v>
      </c>
      <c r="BV172" s="424" t="e">
        <f t="shared" si="187"/>
        <v>#DIV/0!</v>
      </c>
      <c r="BW172" s="419"/>
      <c r="BX172" s="423" t="e">
        <f t="shared" si="188"/>
        <v>#DIV/0!</v>
      </c>
      <c r="BY172" s="419" t="e">
        <f t="shared" si="188"/>
        <v>#DIV/0!</v>
      </c>
      <c r="BZ172" s="419" t="e">
        <f t="shared" si="188"/>
        <v>#DIV/0!</v>
      </c>
      <c r="CA172" s="424" t="e">
        <f t="shared" si="188"/>
        <v>#DIV/0!</v>
      </c>
      <c r="CB172" s="419"/>
      <c r="CC172" s="423" t="e">
        <f t="shared" si="189"/>
        <v>#DIV/0!</v>
      </c>
      <c r="CD172" s="419" t="e">
        <f t="shared" si="189"/>
        <v>#DIV/0!</v>
      </c>
      <c r="CE172" s="419" t="e">
        <f t="shared" si="189"/>
        <v>#DIV/0!</v>
      </c>
      <c r="CF172" s="424" t="e">
        <f t="shared" si="189"/>
        <v>#DIV/0!</v>
      </c>
      <c r="CH172" s="449" t="e">
        <f t="shared" si="176"/>
        <v>#DIV/0!</v>
      </c>
      <c r="CI172" s="445">
        <f t="shared" si="149"/>
        <v>0</v>
      </c>
      <c r="CJ172" s="445">
        <f t="shared" si="177"/>
        <v>0</v>
      </c>
      <c r="CK172" s="451">
        <f t="shared" si="151"/>
        <v>0</v>
      </c>
      <c r="CL172" s="446" t="e">
        <f t="shared" si="190"/>
        <v>#DIV/0!</v>
      </c>
      <c r="CM172" s="446" t="e">
        <f t="shared" si="190"/>
        <v>#DIV/0!</v>
      </c>
      <c r="CN172" s="446" t="e">
        <f t="shared" si="190"/>
        <v>#DIV/0!</v>
      </c>
      <c r="CO172" s="451" t="e">
        <f t="shared" si="190"/>
        <v>#DIV/0!</v>
      </c>
      <c r="CP172" s="446"/>
      <c r="CQ172" s="449" t="e">
        <f t="shared" si="191"/>
        <v>#DIV/0!</v>
      </c>
      <c r="CR172" s="445" t="e">
        <f t="shared" si="191"/>
        <v>#DIV/0!</v>
      </c>
      <c r="CS172" s="445" t="e">
        <f t="shared" si="191"/>
        <v>#DIV/0!</v>
      </c>
      <c r="CT172" s="451" t="e">
        <f t="shared" si="191"/>
        <v>#DIV/0!</v>
      </c>
      <c r="CU172" s="446"/>
      <c r="CV172" s="449" t="e">
        <f t="shared" si="192"/>
        <v>#DIV/0!</v>
      </c>
      <c r="CW172" s="445" t="e">
        <f t="shared" si="192"/>
        <v>#DIV/0!</v>
      </c>
      <c r="CX172" s="445" t="e">
        <f t="shared" si="192"/>
        <v>#DIV/0!</v>
      </c>
      <c r="CY172" s="451" t="e">
        <f t="shared" si="192"/>
        <v>#DIV/0!</v>
      </c>
      <c r="CZ172" s="446"/>
      <c r="DA172" s="449" t="e">
        <f t="shared" si="193"/>
        <v>#DIV/0!</v>
      </c>
      <c r="DB172" s="445" t="e">
        <f t="shared" si="193"/>
        <v>#DIV/0!</v>
      </c>
      <c r="DC172" s="445" t="e">
        <f t="shared" si="193"/>
        <v>#DIV/0!</v>
      </c>
      <c r="DD172" s="451" t="e">
        <f t="shared" si="193"/>
        <v>#DIV/0!</v>
      </c>
    </row>
    <row r="173" spans="1:108">
      <c r="A173">
        <f>'Picking Information'!E176</f>
        <v>0</v>
      </c>
      <c r="B173">
        <f>'Picking Information'!H176</f>
        <v>0</v>
      </c>
      <c r="C173">
        <f>'Picking Information'!I176</f>
        <v>0</v>
      </c>
      <c r="D173">
        <f>'Picking Information'!J176</f>
        <v>0</v>
      </c>
      <c r="E173">
        <f>'Picking Information'!K176</f>
        <v>0</v>
      </c>
      <c r="F173">
        <f t="shared" si="168"/>
        <v>0</v>
      </c>
      <c r="J173">
        <f>'Picking Information'!O176</f>
        <v>0</v>
      </c>
      <c r="M173" s="365">
        <f t="shared" si="169"/>
        <v>0</v>
      </c>
      <c r="N173" s="366">
        <v>1.6074999999999999</v>
      </c>
      <c r="O173" s="367">
        <f t="shared" si="170"/>
        <v>0</v>
      </c>
      <c r="P173" s="367">
        <f t="shared" si="171"/>
        <v>0</v>
      </c>
      <c r="Q173" s="367">
        <f t="shared" si="172"/>
        <v>0</v>
      </c>
      <c r="R173" s="367">
        <f t="shared" si="173"/>
        <v>0</v>
      </c>
      <c r="S173" s="367" t="e">
        <f t="shared" si="174"/>
        <v>#DIV/0!</v>
      </c>
      <c r="T173" s="352" t="e">
        <f t="shared" si="178"/>
        <v>#DIV/0!</v>
      </c>
      <c r="U173" s="348" t="e">
        <f t="shared" si="178"/>
        <v>#DIV/0!</v>
      </c>
      <c r="V173" s="348" t="e">
        <f t="shared" si="178"/>
        <v>#DIV/0!</v>
      </c>
      <c r="W173" s="348" t="e">
        <f t="shared" si="178"/>
        <v>#DIV/0!</v>
      </c>
      <c r="X173" s="372"/>
      <c r="Y173" s="348" t="e">
        <f t="shared" si="179"/>
        <v>#DIV/0!</v>
      </c>
      <c r="Z173" s="348" t="e">
        <f t="shared" si="179"/>
        <v>#DIV/0!</v>
      </c>
      <c r="AA173" s="348" t="e">
        <f t="shared" si="179"/>
        <v>#DIV/0!</v>
      </c>
      <c r="AB173" s="350" t="e">
        <f t="shared" si="179"/>
        <v>#DIV/0!</v>
      </c>
      <c r="AC173" s="372"/>
      <c r="AD173" s="348" t="e">
        <f t="shared" si="180"/>
        <v>#DIV/0!</v>
      </c>
      <c r="AE173" s="348" t="e">
        <f t="shared" si="180"/>
        <v>#DIV/0!</v>
      </c>
      <c r="AF173" s="348" t="e">
        <f t="shared" si="180"/>
        <v>#DIV/0!</v>
      </c>
      <c r="AG173" s="350" t="e">
        <f t="shared" si="180"/>
        <v>#DIV/0!</v>
      </c>
      <c r="AH173" s="372"/>
      <c r="AI173" s="348" t="e">
        <f t="shared" si="181"/>
        <v>#DIV/0!</v>
      </c>
      <c r="AJ173" s="348" t="e">
        <f t="shared" si="181"/>
        <v>#DIV/0!</v>
      </c>
      <c r="AK173" s="348" t="e">
        <f t="shared" si="181"/>
        <v>#DIV/0!</v>
      </c>
      <c r="AL173" s="350" t="e">
        <f t="shared" si="181"/>
        <v>#DIV/0!</v>
      </c>
      <c r="AN173" s="393">
        <f t="shared" si="135"/>
        <v>0</v>
      </c>
      <c r="AO173" s="509">
        <f t="shared" si="136"/>
        <v>0</v>
      </c>
      <c r="AP173" s="373" t="e">
        <f t="shared" si="137"/>
        <v>#DIV/0!</v>
      </c>
      <c r="AQ173" s="384" t="e">
        <f t="shared" si="182"/>
        <v>#DIV/0!</v>
      </c>
      <c r="AR173" s="385" t="e">
        <f t="shared" si="182"/>
        <v>#DIV/0!</v>
      </c>
      <c r="AS173" s="385" t="e">
        <f t="shared" si="182"/>
        <v>#DIV/0!</v>
      </c>
      <c r="AT173" s="387" t="e">
        <f t="shared" si="182"/>
        <v>#DIV/0!</v>
      </c>
      <c r="AU173" s="373"/>
      <c r="AV173" s="384" t="e">
        <f t="shared" si="183"/>
        <v>#DIV/0!</v>
      </c>
      <c r="AW173" s="385" t="e">
        <f t="shared" si="183"/>
        <v>#DIV/0!</v>
      </c>
      <c r="AX173" s="385" t="e">
        <f t="shared" si="183"/>
        <v>#DIV/0!</v>
      </c>
      <c r="AY173" s="387" t="e">
        <f t="shared" si="183"/>
        <v>#DIV/0!</v>
      </c>
      <c r="AZ173" s="373"/>
      <c r="BA173" s="384" t="e">
        <f t="shared" si="184"/>
        <v>#DIV/0!</v>
      </c>
      <c r="BB173" s="385" t="e">
        <f t="shared" si="184"/>
        <v>#DIV/0!</v>
      </c>
      <c r="BC173" s="385" t="e">
        <f t="shared" si="184"/>
        <v>#DIV/0!</v>
      </c>
      <c r="BD173" s="387" t="e">
        <f t="shared" si="184"/>
        <v>#DIV/0!</v>
      </c>
      <c r="BE173" s="373"/>
      <c r="BF173" s="384" t="e">
        <f t="shared" si="185"/>
        <v>#DIV/0!</v>
      </c>
      <c r="BG173" s="385" t="e">
        <f t="shared" si="185"/>
        <v>#DIV/0!</v>
      </c>
      <c r="BH173" s="385" t="e">
        <f t="shared" si="185"/>
        <v>#DIV/0!</v>
      </c>
      <c r="BI173" s="387" t="e">
        <f t="shared" si="185"/>
        <v>#DIV/0!</v>
      </c>
      <c r="BK173" s="423" t="e">
        <f t="shared" si="175"/>
        <v>#DIV/0!</v>
      </c>
      <c r="BL173" s="419">
        <f t="shared" si="138"/>
        <v>0</v>
      </c>
      <c r="BM173" s="419">
        <f t="shared" si="139"/>
        <v>0</v>
      </c>
      <c r="BN173" s="423" t="e">
        <f t="shared" si="186"/>
        <v>#DIV/0!</v>
      </c>
      <c r="BO173" s="419" t="e">
        <f t="shared" si="186"/>
        <v>#DIV/0!</v>
      </c>
      <c r="BP173" s="419" t="e">
        <f t="shared" si="186"/>
        <v>#DIV/0!</v>
      </c>
      <c r="BQ173" s="424" t="e">
        <f t="shared" si="186"/>
        <v>#DIV/0!</v>
      </c>
      <c r="BR173" s="419"/>
      <c r="BS173" s="423" t="e">
        <f t="shared" si="187"/>
        <v>#DIV/0!</v>
      </c>
      <c r="BT173" s="419" t="e">
        <f t="shared" si="187"/>
        <v>#DIV/0!</v>
      </c>
      <c r="BU173" s="419" t="e">
        <f t="shared" si="187"/>
        <v>#DIV/0!</v>
      </c>
      <c r="BV173" s="424" t="e">
        <f t="shared" si="187"/>
        <v>#DIV/0!</v>
      </c>
      <c r="BW173" s="419"/>
      <c r="BX173" s="423" t="e">
        <f t="shared" si="188"/>
        <v>#DIV/0!</v>
      </c>
      <c r="BY173" s="419" t="e">
        <f t="shared" si="188"/>
        <v>#DIV/0!</v>
      </c>
      <c r="BZ173" s="419" t="e">
        <f t="shared" si="188"/>
        <v>#DIV/0!</v>
      </c>
      <c r="CA173" s="424" t="e">
        <f t="shared" si="188"/>
        <v>#DIV/0!</v>
      </c>
      <c r="CB173" s="419"/>
      <c r="CC173" s="423" t="e">
        <f t="shared" si="189"/>
        <v>#DIV/0!</v>
      </c>
      <c r="CD173" s="419" t="e">
        <f t="shared" si="189"/>
        <v>#DIV/0!</v>
      </c>
      <c r="CE173" s="419" t="e">
        <f t="shared" si="189"/>
        <v>#DIV/0!</v>
      </c>
      <c r="CF173" s="424" t="e">
        <f t="shared" si="189"/>
        <v>#DIV/0!</v>
      </c>
      <c r="CH173" s="449" t="e">
        <f t="shared" si="176"/>
        <v>#DIV/0!</v>
      </c>
      <c r="CI173" s="445">
        <f t="shared" si="149"/>
        <v>0</v>
      </c>
      <c r="CJ173" s="445">
        <f t="shared" si="177"/>
        <v>0</v>
      </c>
      <c r="CK173" s="451">
        <f t="shared" si="151"/>
        <v>0</v>
      </c>
      <c r="CL173" s="446" t="e">
        <f t="shared" si="190"/>
        <v>#DIV/0!</v>
      </c>
      <c r="CM173" s="446" t="e">
        <f t="shared" si="190"/>
        <v>#DIV/0!</v>
      </c>
      <c r="CN173" s="446" t="e">
        <f t="shared" si="190"/>
        <v>#DIV/0!</v>
      </c>
      <c r="CO173" s="451" t="e">
        <f t="shared" si="190"/>
        <v>#DIV/0!</v>
      </c>
      <c r="CP173" s="446"/>
      <c r="CQ173" s="449" t="e">
        <f t="shared" si="191"/>
        <v>#DIV/0!</v>
      </c>
      <c r="CR173" s="445" t="e">
        <f t="shared" si="191"/>
        <v>#DIV/0!</v>
      </c>
      <c r="CS173" s="445" t="e">
        <f t="shared" si="191"/>
        <v>#DIV/0!</v>
      </c>
      <c r="CT173" s="451" t="e">
        <f t="shared" si="191"/>
        <v>#DIV/0!</v>
      </c>
      <c r="CU173" s="446"/>
      <c r="CV173" s="449" t="e">
        <f t="shared" si="192"/>
        <v>#DIV/0!</v>
      </c>
      <c r="CW173" s="445" t="e">
        <f t="shared" si="192"/>
        <v>#DIV/0!</v>
      </c>
      <c r="CX173" s="445" t="e">
        <f t="shared" si="192"/>
        <v>#DIV/0!</v>
      </c>
      <c r="CY173" s="451" t="e">
        <f t="shared" si="192"/>
        <v>#DIV/0!</v>
      </c>
      <c r="CZ173" s="446"/>
      <c r="DA173" s="449" t="e">
        <f t="shared" si="193"/>
        <v>#DIV/0!</v>
      </c>
      <c r="DB173" s="445" t="e">
        <f t="shared" si="193"/>
        <v>#DIV/0!</v>
      </c>
      <c r="DC173" s="445" t="e">
        <f t="shared" si="193"/>
        <v>#DIV/0!</v>
      </c>
      <c r="DD173" s="451" t="e">
        <f t="shared" si="193"/>
        <v>#DIV/0!</v>
      </c>
    </row>
    <row r="174" spans="1:108">
      <c r="A174">
        <f>'Picking Information'!E177</f>
        <v>0</v>
      </c>
      <c r="B174">
        <f>'Picking Information'!H177</f>
        <v>0</v>
      </c>
      <c r="C174">
        <f>'Picking Information'!I177</f>
        <v>0</v>
      </c>
      <c r="D174">
        <f>'Picking Information'!J177</f>
        <v>0</v>
      </c>
      <c r="E174">
        <f>'Picking Information'!K177</f>
        <v>0</v>
      </c>
      <c r="F174">
        <f t="shared" si="168"/>
        <v>0</v>
      </c>
      <c r="J174">
        <f>'Picking Information'!O177</f>
        <v>0</v>
      </c>
      <c r="M174" s="365">
        <f t="shared" si="169"/>
        <v>0</v>
      </c>
      <c r="N174" s="366">
        <v>1.6074999999999999</v>
      </c>
      <c r="O174" s="367">
        <f t="shared" si="170"/>
        <v>0</v>
      </c>
      <c r="P174" s="367">
        <f t="shared" si="171"/>
        <v>0</v>
      </c>
      <c r="Q174" s="367">
        <f t="shared" si="172"/>
        <v>0</v>
      </c>
      <c r="R174" s="367">
        <f t="shared" si="173"/>
        <v>0</v>
      </c>
      <c r="S174" s="367" t="e">
        <f t="shared" si="174"/>
        <v>#DIV/0!</v>
      </c>
      <c r="T174" s="352" t="e">
        <f t="shared" si="178"/>
        <v>#DIV/0!</v>
      </c>
      <c r="U174" s="348" t="e">
        <f t="shared" si="178"/>
        <v>#DIV/0!</v>
      </c>
      <c r="V174" s="348" t="e">
        <f t="shared" si="178"/>
        <v>#DIV/0!</v>
      </c>
      <c r="W174" s="348" t="e">
        <f t="shared" si="178"/>
        <v>#DIV/0!</v>
      </c>
      <c r="X174" s="372"/>
      <c r="Y174" s="348" t="e">
        <f t="shared" si="179"/>
        <v>#DIV/0!</v>
      </c>
      <c r="Z174" s="348" t="e">
        <f t="shared" si="179"/>
        <v>#DIV/0!</v>
      </c>
      <c r="AA174" s="348" t="e">
        <f t="shared" si="179"/>
        <v>#DIV/0!</v>
      </c>
      <c r="AB174" s="350" t="e">
        <f t="shared" si="179"/>
        <v>#DIV/0!</v>
      </c>
      <c r="AC174" s="372"/>
      <c r="AD174" s="348" t="e">
        <f t="shared" si="180"/>
        <v>#DIV/0!</v>
      </c>
      <c r="AE174" s="348" t="e">
        <f t="shared" si="180"/>
        <v>#DIV/0!</v>
      </c>
      <c r="AF174" s="348" t="e">
        <f t="shared" si="180"/>
        <v>#DIV/0!</v>
      </c>
      <c r="AG174" s="350" t="e">
        <f t="shared" si="180"/>
        <v>#DIV/0!</v>
      </c>
      <c r="AH174" s="372"/>
      <c r="AI174" s="348" t="e">
        <f t="shared" si="181"/>
        <v>#DIV/0!</v>
      </c>
      <c r="AJ174" s="348" t="e">
        <f t="shared" si="181"/>
        <v>#DIV/0!</v>
      </c>
      <c r="AK174" s="348" t="e">
        <f t="shared" si="181"/>
        <v>#DIV/0!</v>
      </c>
      <c r="AL174" s="350" t="e">
        <f t="shared" si="181"/>
        <v>#DIV/0!</v>
      </c>
      <c r="AN174" s="393">
        <f t="shared" si="135"/>
        <v>0</v>
      </c>
      <c r="AO174" s="509">
        <f t="shared" si="136"/>
        <v>0</v>
      </c>
      <c r="AP174" s="373" t="e">
        <f t="shared" si="137"/>
        <v>#DIV/0!</v>
      </c>
      <c r="AQ174" s="384" t="e">
        <f t="shared" si="182"/>
        <v>#DIV/0!</v>
      </c>
      <c r="AR174" s="385" t="e">
        <f t="shared" si="182"/>
        <v>#DIV/0!</v>
      </c>
      <c r="AS174" s="385" t="e">
        <f t="shared" si="182"/>
        <v>#DIV/0!</v>
      </c>
      <c r="AT174" s="387" t="e">
        <f t="shared" si="182"/>
        <v>#DIV/0!</v>
      </c>
      <c r="AU174" s="373"/>
      <c r="AV174" s="384" t="e">
        <f t="shared" si="183"/>
        <v>#DIV/0!</v>
      </c>
      <c r="AW174" s="385" t="e">
        <f t="shared" si="183"/>
        <v>#DIV/0!</v>
      </c>
      <c r="AX174" s="385" t="e">
        <f t="shared" si="183"/>
        <v>#DIV/0!</v>
      </c>
      <c r="AY174" s="387" t="e">
        <f t="shared" si="183"/>
        <v>#DIV/0!</v>
      </c>
      <c r="AZ174" s="373"/>
      <c r="BA174" s="384" t="e">
        <f t="shared" si="184"/>
        <v>#DIV/0!</v>
      </c>
      <c r="BB174" s="385" t="e">
        <f t="shared" si="184"/>
        <v>#DIV/0!</v>
      </c>
      <c r="BC174" s="385" t="e">
        <f t="shared" si="184"/>
        <v>#DIV/0!</v>
      </c>
      <c r="BD174" s="387" t="e">
        <f t="shared" si="184"/>
        <v>#DIV/0!</v>
      </c>
      <c r="BE174" s="373"/>
      <c r="BF174" s="384" t="e">
        <f t="shared" si="185"/>
        <v>#DIV/0!</v>
      </c>
      <c r="BG174" s="385" t="e">
        <f t="shared" si="185"/>
        <v>#DIV/0!</v>
      </c>
      <c r="BH174" s="385" t="e">
        <f t="shared" si="185"/>
        <v>#DIV/0!</v>
      </c>
      <c r="BI174" s="387" t="e">
        <f t="shared" si="185"/>
        <v>#DIV/0!</v>
      </c>
      <c r="BK174" s="423" t="e">
        <f t="shared" si="175"/>
        <v>#DIV/0!</v>
      </c>
      <c r="BL174" s="419">
        <f t="shared" si="138"/>
        <v>0</v>
      </c>
      <c r="BM174" s="419">
        <f t="shared" si="139"/>
        <v>0</v>
      </c>
      <c r="BN174" s="423" t="e">
        <f t="shared" si="186"/>
        <v>#DIV/0!</v>
      </c>
      <c r="BO174" s="419" t="e">
        <f t="shared" si="186"/>
        <v>#DIV/0!</v>
      </c>
      <c r="BP174" s="419" t="e">
        <f t="shared" si="186"/>
        <v>#DIV/0!</v>
      </c>
      <c r="BQ174" s="424" t="e">
        <f t="shared" si="186"/>
        <v>#DIV/0!</v>
      </c>
      <c r="BR174" s="419"/>
      <c r="BS174" s="423" t="e">
        <f t="shared" si="187"/>
        <v>#DIV/0!</v>
      </c>
      <c r="BT174" s="419" t="e">
        <f t="shared" si="187"/>
        <v>#DIV/0!</v>
      </c>
      <c r="BU174" s="419" t="e">
        <f t="shared" si="187"/>
        <v>#DIV/0!</v>
      </c>
      <c r="BV174" s="424" t="e">
        <f t="shared" si="187"/>
        <v>#DIV/0!</v>
      </c>
      <c r="BW174" s="419"/>
      <c r="BX174" s="423" t="e">
        <f t="shared" si="188"/>
        <v>#DIV/0!</v>
      </c>
      <c r="BY174" s="419" t="e">
        <f t="shared" si="188"/>
        <v>#DIV/0!</v>
      </c>
      <c r="BZ174" s="419" t="e">
        <f t="shared" si="188"/>
        <v>#DIV/0!</v>
      </c>
      <c r="CA174" s="424" t="e">
        <f t="shared" si="188"/>
        <v>#DIV/0!</v>
      </c>
      <c r="CB174" s="419"/>
      <c r="CC174" s="423" t="e">
        <f t="shared" si="189"/>
        <v>#DIV/0!</v>
      </c>
      <c r="CD174" s="419" t="e">
        <f t="shared" si="189"/>
        <v>#DIV/0!</v>
      </c>
      <c r="CE174" s="419" t="e">
        <f t="shared" si="189"/>
        <v>#DIV/0!</v>
      </c>
      <c r="CF174" s="424" t="e">
        <f t="shared" si="189"/>
        <v>#DIV/0!</v>
      </c>
      <c r="CH174" s="449" t="e">
        <f t="shared" si="176"/>
        <v>#DIV/0!</v>
      </c>
      <c r="CI174" s="445">
        <f t="shared" si="149"/>
        <v>0</v>
      </c>
      <c r="CJ174" s="445">
        <f t="shared" si="177"/>
        <v>0</v>
      </c>
      <c r="CK174" s="451">
        <f t="shared" si="151"/>
        <v>0</v>
      </c>
      <c r="CL174" s="446" t="e">
        <f t="shared" si="190"/>
        <v>#DIV/0!</v>
      </c>
      <c r="CM174" s="446" t="e">
        <f t="shared" si="190"/>
        <v>#DIV/0!</v>
      </c>
      <c r="CN174" s="446" t="e">
        <f t="shared" si="190"/>
        <v>#DIV/0!</v>
      </c>
      <c r="CO174" s="451" t="e">
        <f t="shared" si="190"/>
        <v>#DIV/0!</v>
      </c>
      <c r="CP174" s="446"/>
      <c r="CQ174" s="449" t="e">
        <f t="shared" si="191"/>
        <v>#DIV/0!</v>
      </c>
      <c r="CR174" s="445" t="e">
        <f t="shared" si="191"/>
        <v>#DIV/0!</v>
      </c>
      <c r="CS174" s="445" t="e">
        <f t="shared" si="191"/>
        <v>#DIV/0!</v>
      </c>
      <c r="CT174" s="451" t="e">
        <f t="shared" si="191"/>
        <v>#DIV/0!</v>
      </c>
      <c r="CU174" s="446"/>
      <c r="CV174" s="449" t="e">
        <f t="shared" si="192"/>
        <v>#DIV/0!</v>
      </c>
      <c r="CW174" s="445" t="e">
        <f t="shared" si="192"/>
        <v>#DIV/0!</v>
      </c>
      <c r="CX174" s="445" t="e">
        <f t="shared" si="192"/>
        <v>#DIV/0!</v>
      </c>
      <c r="CY174" s="451" t="e">
        <f t="shared" si="192"/>
        <v>#DIV/0!</v>
      </c>
      <c r="CZ174" s="446"/>
      <c r="DA174" s="449" t="e">
        <f t="shared" si="193"/>
        <v>#DIV/0!</v>
      </c>
      <c r="DB174" s="445" t="e">
        <f t="shared" si="193"/>
        <v>#DIV/0!</v>
      </c>
      <c r="DC174" s="445" t="e">
        <f t="shared" si="193"/>
        <v>#DIV/0!</v>
      </c>
      <c r="DD174" s="451" t="e">
        <f t="shared" si="193"/>
        <v>#DIV/0!</v>
      </c>
    </row>
    <row r="175" spans="1:108">
      <c r="A175">
        <f>'Picking Information'!E178</f>
        <v>0</v>
      </c>
      <c r="B175">
        <f>'Picking Information'!H178</f>
        <v>0</v>
      </c>
      <c r="C175">
        <f>'Picking Information'!I178</f>
        <v>0</v>
      </c>
      <c r="D175">
        <f>'Picking Information'!J178</f>
        <v>0</v>
      </c>
      <c r="E175">
        <f>'Picking Information'!K178</f>
        <v>0</v>
      </c>
      <c r="F175">
        <f t="shared" si="168"/>
        <v>0</v>
      </c>
      <c r="J175">
        <f>'Picking Information'!O178</f>
        <v>0</v>
      </c>
      <c r="M175" s="365">
        <f t="shared" si="169"/>
        <v>0</v>
      </c>
      <c r="N175" s="366">
        <v>1.6074999999999999</v>
      </c>
      <c r="O175" s="367">
        <f t="shared" si="170"/>
        <v>0</v>
      </c>
      <c r="P175" s="367">
        <f t="shared" si="171"/>
        <v>0</v>
      </c>
      <c r="Q175" s="367">
        <f t="shared" si="172"/>
        <v>0</v>
      </c>
      <c r="R175" s="367">
        <f t="shared" si="173"/>
        <v>0</v>
      </c>
      <c r="S175" s="367" t="e">
        <f t="shared" si="174"/>
        <v>#DIV/0!</v>
      </c>
      <c r="T175" s="352" t="e">
        <f t="shared" si="178"/>
        <v>#DIV/0!</v>
      </c>
      <c r="U175" s="348" t="e">
        <f t="shared" si="178"/>
        <v>#DIV/0!</v>
      </c>
      <c r="V175" s="348" t="e">
        <f t="shared" si="178"/>
        <v>#DIV/0!</v>
      </c>
      <c r="W175" s="348" t="e">
        <f t="shared" si="178"/>
        <v>#DIV/0!</v>
      </c>
      <c r="X175" s="372"/>
      <c r="Y175" s="348" t="e">
        <f t="shared" si="179"/>
        <v>#DIV/0!</v>
      </c>
      <c r="Z175" s="348" t="e">
        <f t="shared" si="179"/>
        <v>#DIV/0!</v>
      </c>
      <c r="AA175" s="348" t="e">
        <f t="shared" si="179"/>
        <v>#DIV/0!</v>
      </c>
      <c r="AB175" s="350" t="e">
        <f t="shared" si="179"/>
        <v>#DIV/0!</v>
      </c>
      <c r="AC175" s="372"/>
      <c r="AD175" s="348" t="e">
        <f t="shared" si="180"/>
        <v>#DIV/0!</v>
      </c>
      <c r="AE175" s="348" t="e">
        <f t="shared" si="180"/>
        <v>#DIV/0!</v>
      </c>
      <c r="AF175" s="348" t="e">
        <f t="shared" si="180"/>
        <v>#DIV/0!</v>
      </c>
      <c r="AG175" s="350" t="e">
        <f t="shared" si="180"/>
        <v>#DIV/0!</v>
      </c>
      <c r="AH175" s="372"/>
      <c r="AI175" s="348" t="e">
        <f t="shared" si="181"/>
        <v>#DIV/0!</v>
      </c>
      <c r="AJ175" s="348" t="e">
        <f t="shared" si="181"/>
        <v>#DIV/0!</v>
      </c>
      <c r="AK175" s="348" t="e">
        <f t="shared" si="181"/>
        <v>#DIV/0!</v>
      </c>
      <c r="AL175" s="350" t="e">
        <f t="shared" si="181"/>
        <v>#DIV/0!</v>
      </c>
      <c r="AN175" s="393">
        <f t="shared" si="135"/>
        <v>0</v>
      </c>
      <c r="AO175" s="509">
        <f t="shared" si="136"/>
        <v>0</v>
      </c>
      <c r="AP175" s="373" t="e">
        <f t="shared" si="137"/>
        <v>#DIV/0!</v>
      </c>
      <c r="AQ175" s="384" t="e">
        <f t="shared" si="182"/>
        <v>#DIV/0!</v>
      </c>
      <c r="AR175" s="385" t="e">
        <f t="shared" si="182"/>
        <v>#DIV/0!</v>
      </c>
      <c r="AS175" s="385" t="e">
        <f t="shared" si="182"/>
        <v>#DIV/0!</v>
      </c>
      <c r="AT175" s="387" t="e">
        <f t="shared" si="182"/>
        <v>#DIV/0!</v>
      </c>
      <c r="AU175" s="373"/>
      <c r="AV175" s="384" t="e">
        <f t="shared" si="183"/>
        <v>#DIV/0!</v>
      </c>
      <c r="AW175" s="385" t="e">
        <f t="shared" si="183"/>
        <v>#DIV/0!</v>
      </c>
      <c r="AX175" s="385" t="e">
        <f t="shared" si="183"/>
        <v>#DIV/0!</v>
      </c>
      <c r="AY175" s="387" t="e">
        <f t="shared" si="183"/>
        <v>#DIV/0!</v>
      </c>
      <c r="AZ175" s="373"/>
      <c r="BA175" s="384" t="e">
        <f t="shared" si="184"/>
        <v>#DIV/0!</v>
      </c>
      <c r="BB175" s="385" t="e">
        <f t="shared" si="184"/>
        <v>#DIV/0!</v>
      </c>
      <c r="BC175" s="385" t="e">
        <f t="shared" si="184"/>
        <v>#DIV/0!</v>
      </c>
      <c r="BD175" s="387" t="e">
        <f t="shared" si="184"/>
        <v>#DIV/0!</v>
      </c>
      <c r="BE175" s="373"/>
      <c r="BF175" s="384" t="e">
        <f t="shared" si="185"/>
        <v>#DIV/0!</v>
      </c>
      <c r="BG175" s="385" t="e">
        <f t="shared" si="185"/>
        <v>#DIV/0!</v>
      </c>
      <c r="BH175" s="385" t="e">
        <f t="shared" si="185"/>
        <v>#DIV/0!</v>
      </c>
      <c r="BI175" s="387" t="e">
        <f t="shared" si="185"/>
        <v>#DIV/0!</v>
      </c>
      <c r="BK175" s="423" t="e">
        <f t="shared" si="175"/>
        <v>#DIV/0!</v>
      </c>
      <c r="BL175" s="419">
        <f t="shared" si="138"/>
        <v>0</v>
      </c>
      <c r="BM175" s="419">
        <f t="shared" si="139"/>
        <v>0</v>
      </c>
      <c r="BN175" s="423" t="e">
        <f t="shared" si="186"/>
        <v>#DIV/0!</v>
      </c>
      <c r="BO175" s="419" t="e">
        <f t="shared" si="186"/>
        <v>#DIV/0!</v>
      </c>
      <c r="BP175" s="419" t="e">
        <f t="shared" si="186"/>
        <v>#DIV/0!</v>
      </c>
      <c r="BQ175" s="424" t="e">
        <f t="shared" si="186"/>
        <v>#DIV/0!</v>
      </c>
      <c r="BR175" s="419"/>
      <c r="BS175" s="423" t="e">
        <f t="shared" si="187"/>
        <v>#DIV/0!</v>
      </c>
      <c r="BT175" s="419" t="e">
        <f t="shared" si="187"/>
        <v>#DIV/0!</v>
      </c>
      <c r="BU175" s="419" t="e">
        <f t="shared" si="187"/>
        <v>#DIV/0!</v>
      </c>
      <c r="BV175" s="424" t="e">
        <f t="shared" si="187"/>
        <v>#DIV/0!</v>
      </c>
      <c r="BW175" s="419"/>
      <c r="BX175" s="423" t="e">
        <f t="shared" si="188"/>
        <v>#DIV/0!</v>
      </c>
      <c r="BY175" s="419" t="e">
        <f t="shared" si="188"/>
        <v>#DIV/0!</v>
      </c>
      <c r="BZ175" s="419" t="e">
        <f t="shared" si="188"/>
        <v>#DIV/0!</v>
      </c>
      <c r="CA175" s="424" t="e">
        <f t="shared" si="188"/>
        <v>#DIV/0!</v>
      </c>
      <c r="CB175" s="419"/>
      <c r="CC175" s="423" t="e">
        <f t="shared" si="189"/>
        <v>#DIV/0!</v>
      </c>
      <c r="CD175" s="419" t="e">
        <f t="shared" si="189"/>
        <v>#DIV/0!</v>
      </c>
      <c r="CE175" s="419" t="e">
        <f t="shared" si="189"/>
        <v>#DIV/0!</v>
      </c>
      <c r="CF175" s="424" t="e">
        <f t="shared" si="189"/>
        <v>#DIV/0!</v>
      </c>
      <c r="CH175" s="449" t="e">
        <f t="shared" si="176"/>
        <v>#DIV/0!</v>
      </c>
      <c r="CI175" s="445">
        <f t="shared" si="149"/>
        <v>0</v>
      </c>
      <c r="CJ175" s="445">
        <f t="shared" si="177"/>
        <v>0</v>
      </c>
      <c r="CK175" s="451">
        <f t="shared" si="151"/>
        <v>0</v>
      </c>
      <c r="CL175" s="446" t="e">
        <f t="shared" si="190"/>
        <v>#DIV/0!</v>
      </c>
      <c r="CM175" s="446" t="e">
        <f t="shared" si="190"/>
        <v>#DIV/0!</v>
      </c>
      <c r="CN175" s="446" t="e">
        <f t="shared" si="190"/>
        <v>#DIV/0!</v>
      </c>
      <c r="CO175" s="451" t="e">
        <f t="shared" si="190"/>
        <v>#DIV/0!</v>
      </c>
      <c r="CP175" s="446"/>
      <c r="CQ175" s="449" t="e">
        <f t="shared" si="191"/>
        <v>#DIV/0!</v>
      </c>
      <c r="CR175" s="445" t="e">
        <f t="shared" si="191"/>
        <v>#DIV/0!</v>
      </c>
      <c r="CS175" s="445" t="e">
        <f t="shared" si="191"/>
        <v>#DIV/0!</v>
      </c>
      <c r="CT175" s="451" t="e">
        <f t="shared" si="191"/>
        <v>#DIV/0!</v>
      </c>
      <c r="CU175" s="446"/>
      <c r="CV175" s="449" t="e">
        <f t="shared" si="192"/>
        <v>#DIV/0!</v>
      </c>
      <c r="CW175" s="445" t="e">
        <f t="shared" si="192"/>
        <v>#DIV/0!</v>
      </c>
      <c r="CX175" s="445" t="e">
        <f t="shared" si="192"/>
        <v>#DIV/0!</v>
      </c>
      <c r="CY175" s="451" t="e">
        <f t="shared" si="192"/>
        <v>#DIV/0!</v>
      </c>
      <c r="CZ175" s="446"/>
      <c r="DA175" s="449" t="e">
        <f t="shared" si="193"/>
        <v>#DIV/0!</v>
      </c>
      <c r="DB175" s="445" t="e">
        <f t="shared" si="193"/>
        <v>#DIV/0!</v>
      </c>
      <c r="DC175" s="445" t="e">
        <f t="shared" si="193"/>
        <v>#DIV/0!</v>
      </c>
      <c r="DD175" s="451" t="e">
        <f t="shared" si="193"/>
        <v>#DIV/0!</v>
      </c>
    </row>
    <row r="176" spans="1:108">
      <c r="A176">
        <f>'Picking Information'!E179</f>
        <v>0</v>
      </c>
      <c r="B176">
        <f>'Picking Information'!H179</f>
        <v>0</v>
      </c>
      <c r="C176">
        <f>'Picking Information'!I179</f>
        <v>0</v>
      </c>
      <c r="D176">
        <f>'Picking Information'!J179</f>
        <v>0</v>
      </c>
      <c r="E176">
        <f>'Picking Information'!K179</f>
        <v>0</v>
      </c>
      <c r="F176">
        <f t="shared" si="168"/>
        <v>0</v>
      </c>
      <c r="J176">
        <f>'Picking Information'!O179</f>
        <v>0</v>
      </c>
      <c r="M176" s="365">
        <f t="shared" si="169"/>
        <v>0</v>
      </c>
      <c r="N176" s="366">
        <v>1.6074999999999999</v>
      </c>
      <c r="O176" s="367">
        <f t="shared" si="170"/>
        <v>0</v>
      </c>
      <c r="P176" s="367">
        <f t="shared" si="171"/>
        <v>0</v>
      </c>
      <c r="Q176" s="367">
        <f t="shared" si="172"/>
        <v>0</v>
      </c>
      <c r="R176" s="367">
        <f t="shared" si="173"/>
        <v>0</v>
      </c>
      <c r="S176" s="367" t="e">
        <f t="shared" si="174"/>
        <v>#DIV/0!</v>
      </c>
      <c r="T176" s="352" t="e">
        <f t="shared" si="178"/>
        <v>#DIV/0!</v>
      </c>
      <c r="U176" s="348" t="e">
        <f t="shared" si="178"/>
        <v>#DIV/0!</v>
      </c>
      <c r="V176" s="348" t="e">
        <f t="shared" si="178"/>
        <v>#DIV/0!</v>
      </c>
      <c r="W176" s="348" t="e">
        <f t="shared" si="178"/>
        <v>#DIV/0!</v>
      </c>
      <c r="X176" s="372"/>
      <c r="Y176" s="348" t="e">
        <f t="shared" si="179"/>
        <v>#DIV/0!</v>
      </c>
      <c r="Z176" s="348" t="e">
        <f t="shared" si="179"/>
        <v>#DIV/0!</v>
      </c>
      <c r="AA176" s="348" t="e">
        <f t="shared" si="179"/>
        <v>#DIV/0!</v>
      </c>
      <c r="AB176" s="350" t="e">
        <f t="shared" si="179"/>
        <v>#DIV/0!</v>
      </c>
      <c r="AC176" s="372"/>
      <c r="AD176" s="348" t="e">
        <f t="shared" si="180"/>
        <v>#DIV/0!</v>
      </c>
      <c r="AE176" s="348" t="e">
        <f t="shared" si="180"/>
        <v>#DIV/0!</v>
      </c>
      <c r="AF176" s="348" t="e">
        <f t="shared" si="180"/>
        <v>#DIV/0!</v>
      </c>
      <c r="AG176" s="350" t="e">
        <f t="shared" si="180"/>
        <v>#DIV/0!</v>
      </c>
      <c r="AH176" s="372"/>
      <c r="AI176" s="348" t="e">
        <f t="shared" si="181"/>
        <v>#DIV/0!</v>
      </c>
      <c r="AJ176" s="348" t="e">
        <f t="shared" si="181"/>
        <v>#DIV/0!</v>
      </c>
      <c r="AK176" s="348" t="e">
        <f t="shared" si="181"/>
        <v>#DIV/0!</v>
      </c>
      <c r="AL176" s="350" t="e">
        <f t="shared" si="181"/>
        <v>#DIV/0!</v>
      </c>
      <c r="AN176" s="393">
        <f t="shared" si="135"/>
        <v>0</v>
      </c>
      <c r="AO176" s="509">
        <f t="shared" si="136"/>
        <v>0</v>
      </c>
      <c r="AP176" s="373" t="e">
        <f t="shared" si="137"/>
        <v>#DIV/0!</v>
      </c>
      <c r="AQ176" s="384" t="e">
        <f t="shared" si="182"/>
        <v>#DIV/0!</v>
      </c>
      <c r="AR176" s="385" t="e">
        <f t="shared" si="182"/>
        <v>#DIV/0!</v>
      </c>
      <c r="AS176" s="385" t="e">
        <f t="shared" si="182"/>
        <v>#DIV/0!</v>
      </c>
      <c r="AT176" s="387" t="e">
        <f t="shared" si="182"/>
        <v>#DIV/0!</v>
      </c>
      <c r="AU176" s="373"/>
      <c r="AV176" s="384" t="e">
        <f t="shared" si="183"/>
        <v>#DIV/0!</v>
      </c>
      <c r="AW176" s="385" t="e">
        <f t="shared" si="183"/>
        <v>#DIV/0!</v>
      </c>
      <c r="AX176" s="385" t="e">
        <f t="shared" si="183"/>
        <v>#DIV/0!</v>
      </c>
      <c r="AY176" s="387" t="e">
        <f t="shared" si="183"/>
        <v>#DIV/0!</v>
      </c>
      <c r="AZ176" s="373"/>
      <c r="BA176" s="384" t="e">
        <f t="shared" si="184"/>
        <v>#DIV/0!</v>
      </c>
      <c r="BB176" s="385" t="e">
        <f t="shared" si="184"/>
        <v>#DIV/0!</v>
      </c>
      <c r="BC176" s="385" t="e">
        <f t="shared" si="184"/>
        <v>#DIV/0!</v>
      </c>
      <c r="BD176" s="387" t="e">
        <f t="shared" si="184"/>
        <v>#DIV/0!</v>
      </c>
      <c r="BE176" s="373"/>
      <c r="BF176" s="384" t="e">
        <f t="shared" si="185"/>
        <v>#DIV/0!</v>
      </c>
      <c r="BG176" s="385" t="e">
        <f t="shared" si="185"/>
        <v>#DIV/0!</v>
      </c>
      <c r="BH176" s="385" t="e">
        <f t="shared" si="185"/>
        <v>#DIV/0!</v>
      </c>
      <c r="BI176" s="387" t="e">
        <f t="shared" si="185"/>
        <v>#DIV/0!</v>
      </c>
      <c r="BK176" s="423" t="e">
        <f t="shared" si="175"/>
        <v>#DIV/0!</v>
      </c>
      <c r="BL176" s="419">
        <f t="shared" si="138"/>
        <v>0</v>
      </c>
      <c r="BM176" s="419">
        <f t="shared" si="139"/>
        <v>0</v>
      </c>
      <c r="BN176" s="423" t="e">
        <f t="shared" si="186"/>
        <v>#DIV/0!</v>
      </c>
      <c r="BO176" s="419" t="e">
        <f t="shared" si="186"/>
        <v>#DIV/0!</v>
      </c>
      <c r="BP176" s="419" t="e">
        <f t="shared" si="186"/>
        <v>#DIV/0!</v>
      </c>
      <c r="BQ176" s="424" t="e">
        <f t="shared" si="186"/>
        <v>#DIV/0!</v>
      </c>
      <c r="BR176" s="419"/>
      <c r="BS176" s="423" t="e">
        <f t="shared" si="187"/>
        <v>#DIV/0!</v>
      </c>
      <c r="BT176" s="419" t="e">
        <f t="shared" si="187"/>
        <v>#DIV/0!</v>
      </c>
      <c r="BU176" s="419" t="e">
        <f t="shared" si="187"/>
        <v>#DIV/0!</v>
      </c>
      <c r="BV176" s="424" t="e">
        <f t="shared" si="187"/>
        <v>#DIV/0!</v>
      </c>
      <c r="BW176" s="419"/>
      <c r="BX176" s="423" t="e">
        <f t="shared" si="188"/>
        <v>#DIV/0!</v>
      </c>
      <c r="BY176" s="419" t="e">
        <f t="shared" si="188"/>
        <v>#DIV/0!</v>
      </c>
      <c r="BZ176" s="419" t="e">
        <f t="shared" si="188"/>
        <v>#DIV/0!</v>
      </c>
      <c r="CA176" s="424" t="e">
        <f t="shared" si="188"/>
        <v>#DIV/0!</v>
      </c>
      <c r="CB176" s="419"/>
      <c r="CC176" s="423" t="e">
        <f t="shared" si="189"/>
        <v>#DIV/0!</v>
      </c>
      <c r="CD176" s="419" t="e">
        <f t="shared" si="189"/>
        <v>#DIV/0!</v>
      </c>
      <c r="CE176" s="419" t="e">
        <f t="shared" si="189"/>
        <v>#DIV/0!</v>
      </c>
      <c r="CF176" s="424" t="e">
        <f t="shared" si="189"/>
        <v>#DIV/0!</v>
      </c>
      <c r="CH176" s="449" t="e">
        <f t="shared" si="176"/>
        <v>#DIV/0!</v>
      </c>
      <c r="CI176" s="445">
        <f t="shared" si="149"/>
        <v>0</v>
      </c>
      <c r="CJ176" s="445">
        <f t="shared" si="177"/>
        <v>0</v>
      </c>
      <c r="CK176" s="451">
        <f t="shared" si="151"/>
        <v>0</v>
      </c>
      <c r="CL176" s="446" t="e">
        <f t="shared" si="190"/>
        <v>#DIV/0!</v>
      </c>
      <c r="CM176" s="446" t="e">
        <f t="shared" si="190"/>
        <v>#DIV/0!</v>
      </c>
      <c r="CN176" s="446" t="e">
        <f t="shared" si="190"/>
        <v>#DIV/0!</v>
      </c>
      <c r="CO176" s="451" t="e">
        <f t="shared" si="190"/>
        <v>#DIV/0!</v>
      </c>
      <c r="CP176" s="446"/>
      <c r="CQ176" s="449" t="e">
        <f t="shared" si="191"/>
        <v>#DIV/0!</v>
      </c>
      <c r="CR176" s="445" t="e">
        <f t="shared" si="191"/>
        <v>#DIV/0!</v>
      </c>
      <c r="CS176" s="445" t="e">
        <f t="shared" si="191"/>
        <v>#DIV/0!</v>
      </c>
      <c r="CT176" s="451" t="e">
        <f t="shared" si="191"/>
        <v>#DIV/0!</v>
      </c>
      <c r="CU176" s="446"/>
      <c r="CV176" s="449" t="e">
        <f t="shared" si="192"/>
        <v>#DIV/0!</v>
      </c>
      <c r="CW176" s="445" t="e">
        <f t="shared" si="192"/>
        <v>#DIV/0!</v>
      </c>
      <c r="CX176" s="445" t="e">
        <f t="shared" si="192"/>
        <v>#DIV/0!</v>
      </c>
      <c r="CY176" s="451" t="e">
        <f t="shared" si="192"/>
        <v>#DIV/0!</v>
      </c>
      <c r="CZ176" s="446"/>
      <c r="DA176" s="449" t="e">
        <f t="shared" si="193"/>
        <v>#DIV/0!</v>
      </c>
      <c r="DB176" s="445" t="e">
        <f t="shared" si="193"/>
        <v>#DIV/0!</v>
      </c>
      <c r="DC176" s="445" t="e">
        <f t="shared" si="193"/>
        <v>#DIV/0!</v>
      </c>
      <c r="DD176" s="451" t="e">
        <f t="shared" si="193"/>
        <v>#DIV/0!</v>
      </c>
    </row>
    <row r="177" spans="1:108">
      <c r="A177">
        <f>'Picking Information'!E180</f>
        <v>0</v>
      </c>
      <c r="B177">
        <f>'Picking Information'!H180</f>
        <v>0</v>
      </c>
      <c r="C177">
        <f>'Picking Information'!I180</f>
        <v>0</v>
      </c>
      <c r="D177">
        <f>'Picking Information'!J180</f>
        <v>0</v>
      </c>
      <c r="E177">
        <f>'Picking Information'!K180</f>
        <v>0</v>
      </c>
      <c r="F177">
        <f t="shared" si="168"/>
        <v>0</v>
      </c>
      <c r="J177">
        <f>'Picking Information'!O180</f>
        <v>0</v>
      </c>
      <c r="M177" s="365">
        <f t="shared" si="169"/>
        <v>0</v>
      </c>
      <c r="N177" s="366">
        <v>1.6074999999999999</v>
      </c>
      <c r="O177" s="367">
        <f t="shared" si="170"/>
        <v>0</v>
      </c>
      <c r="P177" s="367">
        <f t="shared" si="171"/>
        <v>0</v>
      </c>
      <c r="Q177" s="367">
        <f t="shared" si="172"/>
        <v>0</v>
      </c>
      <c r="R177" s="367">
        <f t="shared" si="173"/>
        <v>0</v>
      </c>
      <c r="S177" s="367" t="e">
        <f t="shared" si="174"/>
        <v>#DIV/0!</v>
      </c>
      <c r="T177" s="352" t="e">
        <f t="shared" si="178"/>
        <v>#DIV/0!</v>
      </c>
      <c r="U177" s="348" t="e">
        <f t="shared" si="178"/>
        <v>#DIV/0!</v>
      </c>
      <c r="V177" s="348" t="e">
        <f t="shared" si="178"/>
        <v>#DIV/0!</v>
      </c>
      <c r="W177" s="348" t="e">
        <f t="shared" si="178"/>
        <v>#DIV/0!</v>
      </c>
      <c r="X177" s="372"/>
      <c r="Y177" s="348" t="e">
        <f t="shared" si="179"/>
        <v>#DIV/0!</v>
      </c>
      <c r="Z177" s="348" t="e">
        <f t="shared" si="179"/>
        <v>#DIV/0!</v>
      </c>
      <c r="AA177" s="348" t="e">
        <f t="shared" si="179"/>
        <v>#DIV/0!</v>
      </c>
      <c r="AB177" s="350" t="e">
        <f t="shared" si="179"/>
        <v>#DIV/0!</v>
      </c>
      <c r="AC177" s="372"/>
      <c r="AD177" s="348" t="e">
        <f t="shared" si="180"/>
        <v>#DIV/0!</v>
      </c>
      <c r="AE177" s="348" t="e">
        <f t="shared" si="180"/>
        <v>#DIV/0!</v>
      </c>
      <c r="AF177" s="348" t="e">
        <f t="shared" si="180"/>
        <v>#DIV/0!</v>
      </c>
      <c r="AG177" s="350" t="e">
        <f t="shared" si="180"/>
        <v>#DIV/0!</v>
      </c>
      <c r="AH177" s="372"/>
      <c r="AI177" s="348" t="e">
        <f t="shared" si="181"/>
        <v>#DIV/0!</v>
      </c>
      <c r="AJ177" s="348" t="e">
        <f t="shared" si="181"/>
        <v>#DIV/0!</v>
      </c>
      <c r="AK177" s="348" t="e">
        <f t="shared" si="181"/>
        <v>#DIV/0!</v>
      </c>
      <c r="AL177" s="350" t="e">
        <f t="shared" si="181"/>
        <v>#DIV/0!</v>
      </c>
      <c r="AN177" s="393">
        <f t="shared" si="135"/>
        <v>0</v>
      </c>
      <c r="AO177" s="509">
        <f t="shared" si="136"/>
        <v>0</v>
      </c>
      <c r="AP177" s="373" t="e">
        <f t="shared" si="137"/>
        <v>#DIV/0!</v>
      </c>
      <c r="AQ177" s="384" t="e">
        <f t="shared" si="182"/>
        <v>#DIV/0!</v>
      </c>
      <c r="AR177" s="385" t="e">
        <f t="shared" si="182"/>
        <v>#DIV/0!</v>
      </c>
      <c r="AS177" s="385" t="e">
        <f t="shared" si="182"/>
        <v>#DIV/0!</v>
      </c>
      <c r="AT177" s="387" t="e">
        <f t="shared" si="182"/>
        <v>#DIV/0!</v>
      </c>
      <c r="AU177" s="373"/>
      <c r="AV177" s="384" t="e">
        <f t="shared" si="183"/>
        <v>#DIV/0!</v>
      </c>
      <c r="AW177" s="385" t="e">
        <f t="shared" si="183"/>
        <v>#DIV/0!</v>
      </c>
      <c r="AX177" s="385" t="e">
        <f t="shared" si="183"/>
        <v>#DIV/0!</v>
      </c>
      <c r="AY177" s="387" t="e">
        <f t="shared" si="183"/>
        <v>#DIV/0!</v>
      </c>
      <c r="AZ177" s="373"/>
      <c r="BA177" s="384" t="e">
        <f t="shared" si="184"/>
        <v>#DIV/0!</v>
      </c>
      <c r="BB177" s="385" t="e">
        <f t="shared" si="184"/>
        <v>#DIV/0!</v>
      </c>
      <c r="BC177" s="385" t="e">
        <f t="shared" si="184"/>
        <v>#DIV/0!</v>
      </c>
      <c r="BD177" s="387" t="e">
        <f t="shared" si="184"/>
        <v>#DIV/0!</v>
      </c>
      <c r="BE177" s="373"/>
      <c r="BF177" s="384" t="e">
        <f t="shared" si="185"/>
        <v>#DIV/0!</v>
      </c>
      <c r="BG177" s="385" t="e">
        <f t="shared" si="185"/>
        <v>#DIV/0!</v>
      </c>
      <c r="BH177" s="385" t="e">
        <f t="shared" si="185"/>
        <v>#DIV/0!</v>
      </c>
      <c r="BI177" s="387" t="e">
        <f t="shared" si="185"/>
        <v>#DIV/0!</v>
      </c>
      <c r="BK177" s="423" t="e">
        <f t="shared" si="175"/>
        <v>#DIV/0!</v>
      </c>
      <c r="BL177" s="419">
        <f t="shared" si="138"/>
        <v>0</v>
      </c>
      <c r="BM177" s="419">
        <f t="shared" si="139"/>
        <v>0</v>
      </c>
      <c r="BN177" s="423" t="e">
        <f t="shared" si="186"/>
        <v>#DIV/0!</v>
      </c>
      <c r="BO177" s="419" t="e">
        <f t="shared" si="186"/>
        <v>#DIV/0!</v>
      </c>
      <c r="BP177" s="419" t="e">
        <f t="shared" si="186"/>
        <v>#DIV/0!</v>
      </c>
      <c r="BQ177" s="424" t="e">
        <f t="shared" si="186"/>
        <v>#DIV/0!</v>
      </c>
      <c r="BR177" s="419"/>
      <c r="BS177" s="423" t="e">
        <f t="shared" si="187"/>
        <v>#DIV/0!</v>
      </c>
      <c r="BT177" s="419" t="e">
        <f t="shared" si="187"/>
        <v>#DIV/0!</v>
      </c>
      <c r="BU177" s="419" t="e">
        <f t="shared" si="187"/>
        <v>#DIV/0!</v>
      </c>
      <c r="BV177" s="424" t="e">
        <f t="shared" si="187"/>
        <v>#DIV/0!</v>
      </c>
      <c r="BW177" s="419"/>
      <c r="BX177" s="423" t="e">
        <f t="shared" si="188"/>
        <v>#DIV/0!</v>
      </c>
      <c r="BY177" s="419" t="e">
        <f t="shared" si="188"/>
        <v>#DIV/0!</v>
      </c>
      <c r="BZ177" s="419" t="e">
        <f t="shared" si="188"/>
        <v>#DIV/0!</v>
      </c>
      <c r="CA177" s="424" t="e">
        <f t="shared" si="188"/>
        <v>#DIV/0!</v>
      </c>
      <c r="CB177" s="419"/>
      <c r="CC177" s="423" t="e">
        <f t="shared" si="189"/>
        <v>#DIV/0!</v>
      </c>
      <c r="CD177" s="419" t="e">
        <f t="shared" si="189"/>
        <v>#DIV/0!</v>
      </c>
      <c r="CE177" s="419" t="e">
        <f t="shared" si="189"/>
        <v>#DIV/0!</v>
      </c>
      <c r="CF177" s="424" t="e">
        <f t="shared" si="189"/>
        <v>#DIV/0!</v>
      </c>
      <c r="CH177" s="449" t="e">
        <f t="shared" si="176"/>
        <v>#DIV/0!</v>
      </c>
      <c r="CI177" s="445">
        <f t="shared" si="149"/>
        <v>0</v>
      </c>
      <c r="CJ177" s="445">
        <f t="shared" si="177"/>
        <v>0</v>
      </c>
      <c r="CK177" s="451">
        <f t="shared" si="151"/>
        <v>0</v>
      </c>
      <c r="CL177" s="446" t="e">
        <f t="shared" si="190"/>
        <v>#DIV/0!</v>
      </c>
      <c r="CM177" s="446" t="e">
        <f t="shared" si="190"/>
        <v>#DIV/0!</v>
      </c>
      <c r="CN177" s="446" t="e">
        <f t="shared" si="190"/>
        <v>#DIV/0!</v>
      </c>
      <c r="CO177" s="451" t="e">
        <f t="shared" si="190"/>
        <v>#DIV/0!</v>
      </c>
      <c r="CP177" s="446"/>
      <c r="CQ177" s="449" t="e">
        <f t="shared" si="191"/>
        <v>#DIV/0!</v>
      </c>
      <c r="CR177" s="445" t="e">
        <f t="shared" si="191"/>
        <v>#DIV/0!</v>
      </c>
      <c r="CS177" s="445" t="e">
        <f t="shared" si="191"/>
        <v>#DIV/0!</v>
      </c>
      <c r="CT177" s="451" t="e">
        <f t="shared" si="191"/>
        <v>#DIV/0!</v>
      </c>
      <c r="CU177" s="446"/>
      <c r="CV177" s="449" t="e">
        <f t="shared" si="192"/>
        <v>#DIV/0!</v>
      </c>
      <c r="CW177" s="445" t="e">
        <f t="shared" si="192"/>
        <v>#DIV/0!</v>
      </c>
      <c r="CX177" s="445" t="e">
        <f t="shared" si="192"/>
        <v>#DIV/0!</v>
      </c>
      <c r="CY177" s="451" t="e">
        <f t="shared" si="192"/>
        <v>#DIV/0!</v>
      </c>
      <c r="CZ177" s="446"/>
      <c r="DA177" s="449" t="e">
        <f t="shared" si="193"/>
        <v>#DIV/0!</v>
      </c>
      <c r="DB177" s="445" t="e">
        <f t="shared" si="193"/>
        <v>#DIV/0!</v>
      </c>
      <c r="DC177" s="445" t="e">
        <f t="shared" si="193"/>
        <v>#DIV/0!</v>
      </c>
      <c r="DD177" s="451" t="e">
        <f t="shared" si="193"/>
        <v>#DIV/0!</v>
      </c>
    </row>
    <row r="178" spans="1:108">
      <c r="A178">
        <f>'Picking Information'!E181</f>
        <v>0</v>
      </c>
      <c r="B178">
        <f>'Picking Information'!H181</f>
        <v>0</v>
      </c>
      <c r="C178">
        <f>'Picking Information'!I181</f>
        <v>0</v>
      </c>
      <c r="D178">
        <f>'Picking Information'!J181</f>
        <v>0</v>
      </c>
      <c r="E178">
        <f>'Picking Information'!K181</f>
        <v>0</v>
      </c>
      <c r="F178">
        <f t="shared" si="168"/>
        <v>0</v>
      </c>
      <c r="J178">
        <f>'Picking Information'!O181</f>
        <v>0</v>
      </c>
      <c r="M178" s="365">
        <f t="shared" si="169"/>
        <v>0</v>
      </c>
      <c r="N178" s="366">
        <v>1.6074999999999999</v>
      </c>
      <c r="O178" s="367">
        <f t="shared" si="170"/>
        <v>0</v>
      </c>
      <c r="P178" s="367">
        <f t="shared" si="171"/>
        <v>0</v>
      </c>
      <c r="Q178" s="367">
        <f t="shared" si="172"/>
        <v>0</v>
      </c>
      <c r="R178" s="367">
        <f t="shared" si="173"/>
        <v>0</v>
      </c>
      <c r="S178" s="367" t="e">
        <f t="shared" si="174"/>
        <v>#DIV/0!</v>
      </c>
      <c r="T178" s="352" t="e">
        <f t="shared" si="178"/>
        <v>#DIV/0!</v>
      </c>
      <c r="U178" s="348" t="e">
        <f t="shared" si="178"/>
        <v>#DIV/0!</v>
      </c>
      <c r="V178" s="348" t="e">
        <f t="shared" si="178"/>
        <v>#DIV/0!</v>
      </c>
      <c r="W178" s="348" t="e">
        <f t="shared" si="178"/>
        <v>#DIV/0!</v>
      </c>
      <c r="X178" s="372"/>
      <c r="Y178" s="348" t="e">
        <f t="shared" si="179"/>
        <v>#DIV/0!</v>
      </c>
      <c r="Z178" s="348" t="e">
        <f t="shared" si="179"/>
        <v>#DIV/0!</v>
      </c>
      <c r="AA178" s="348" t="e">
        <f t="shared" si="179"/>
        <v>#DIV/0!</v>
      </c>
      <c r="AB178" s="350" t="e">
        <f t="shared" si="179"/>
        <v>#DIV/0!</v>
      </c>
      <c r="AC178" s="372"/>
      <c r="AD178" s="348" t="e">
        <f t="shared" si="180"/>
        <v>#DIV/0!</v>
      </c>
      <c r="AE178" s="348" t="e">
        <f t="shared" si="180"/>
        <v>#DIV/0!</v>
      </c>
      <c r="AF178" s="348" t="e">
        <f t="shared" si="180"/>
        <v>#DIV/0!</v>
      </c>
      <c r="AG178" s="350" t="e">
        <f t="shared" si="180"/>
        <v>#DIV/0!</v>
      </c>
      <c r="AH178" s="372"/>
      <c r="AI178" s="348" t="e">
        <f t="shared" si="181"/>
        <v>#DIV/0!</v>
      </c>
      <c r="AJ178" s="348" t="e">
        <f t="shared" si="181"/>
        <v>#DIV/0!</v>
      </c>
      <c r="AK178" s="348" t="e">
        <f t="shared" si="181"/>
        <v>#DIV/0!</v>
      </c>
      <c r="AL178" s="350" t="e">
        <f t="shared" si="181"/>
        <v>#DIV/0!</v>
      </c>
      <c r="AN178" s="393">
        <f t="shared" si="135"/>
        <v>0</v>
      </c>
      <c r="AO178" s="509">
        <f t="shared" si="136"/>
        <v>0</v>
      </c>
      <c r="AP178" s="373" t="e">
        <f t="shared" si="137"/>
        <v>#DIV/0!</v>
      </c>
      <c r="AQ178" s="384" t="e">
        <f t="shared" si="182"/>
        <v>#DIV/0!</v>
      </c>
      <c r="AR178" s="385" t="e">
        <f t="shared" si="182"/>
        <v>#DIV/0!</v>
      </c>
      <c r="AS178" s="385" t="e">
        <f t="shared" si="182"/>
        <v>#DIV/0!</v>
      </c>
      <c r="AT178" s="387" t="e">
        <f t="shared" si="182"/>
        <v>#DIV/0!</v>
      </c>
      <c r="AU178" s="373"/>
      <c r="AV178" s="384" t="e">
        <f t="shared" si="183"/>
        <v>#DIV/0!</v>
      </c>
      <c r="AW178" s="385" t="e">
        <f t="shared" si="183"/>
        <v>#DIV/0!</v>
      </c>
      <c r="AX178" s="385" t="e">
        <f t="shared" si="183"/>
        <v>#DIV/0!</v>
      </c>
      <c r="AY178" s="387" t="e">
        <f t="shared" si="183"/>
        <v>#DIV/0!</v>
      </c>
      <c r="AZ178" s="373"/>
      <c r="BA178" s="384" t="e">
        <f t="shared" si="184"/>
        <v>#DIV/0!</v>
      </c>
      <c r="BB178" s="385" t="e">
        <f t="shared" si="184"/>
        <v>#DIV/0!</v>
      </c>
      <c r="BC178" s="385" t="e">
        <f t="shared" si="184"/>
        <v>#DIV/0!</v>
      </c>
      <c r="BD178" s="387" t="e">
        <f t="shared" si="184"/>
        <v>#DIV/0!</v>
      </c>
      <c r="BE178" s="373"/>
      <c r="BF178" s="384" t="e">
        <f t="shared" si="185"/>
        <v>#DIV/0!</v>
      </c>
      <c r="BG178" s="385" t="e">
        <f t="shared" si="185"/>
        <v>#DIV/0!</v>
      </c>
      <c r="BH178" s="385" t="e">
        <f t="shared" si="185"/>
        <v>#DIV/0!</v>
      </c>
      <c r="BI178" s="387" t="e">
        <f t="shared" si="185"/>
        <v>#DIV/0!</v>
      </c>
      <c r="BK178" s="423" t="e">
        <f t="shared" si="175"/>
        <v>#DIV/0!</v>
      </c>
      <c r="BL178" s="419">
        <f t="shared" si="138"/>
        <v>0</v>
      </c>
      <c r="BM178" s="419">
        <f t="shared" si="139"/>
        <v>0</v>
      </c>
      <c r="BN178" s="423" t="e">
        <f t="shared" si="186"/>
        <v>#DIV/0!</v>
      </c>
      <c r="BO178" s="419" t="e">
        <f t="shared" si="186"/>
        <v>#DIV/0!</v>
      </c>
      <c r="BP178" s="419" t="e">
        <f t="shared" si="186"/>
        <v>#DIV/0!</v>
      </c>
      <c r="BQ178" s="424" t="e">
        <f t="shared" si="186"/>
        <v>#DIV/0!</v>
      </c>
      <c r="BR178" s="419"/>
      <c r="BS178" s="423" t="e">
        <f t="shared" si="187"/>
        <v>#DIV/0!</v>
      </c>
      <c r="BT178" s="419" t="e">
        <f t="shared" si="187"/>
        <v>#DIV/0!</v>
      </c>
      <c r="BU178" s="419" t="e">
        <f t="shared" si="187"/>
        <v>#DIV/0!</v>
      </c>
      <c r="BV178" s="424" t="e">
        <f t="shared" si="187"/>
        <v>#DIV/0!</v>
      </c>
      <c r="BW178" s="419"/>
      <c r="BX178" s="423" t="e">
        <f t="shared" si="188"/>
        <v>#DIV/0!</v>
      </c>
      <c r="BY178" s="419" t="e">
        <f t="shared" si="188"/>
        <v>#DIV/0!</v>
      </c>
      <c r="BZ178" s="419" t="e">
        <f t="shared" si="188"/>
        <v>#DIV/0!</v>
      </c>
      <c r="CA178" s="424" t="e">
        <f t="shared" si="188"/>
        <v>#DIV/0!</v>
      </c>
      <c r="CB178" s="419"/>
      <c r="CC178" s="423" t="e">
        <f t="shared" si="189"/>
        <v>#DIV/0!</v>
      </c>
      <c r="CD178" s="419" t="e">
        <f t="shared" si="189"/>
        <v>#DIV/0!</v>
      </c>
      <c r="CE178" s="419" t="e">
        <f t="shared" si="189"/>
        <v>#DIV/0!</v>
      </c>
      <c r="CF178" s="424" t="e">
        <f t="shared" si="189"/>
        <v>#DIV/0!</v>
      </c>
      <c r="CH178" s="449" t="e">
        <f t="shared" si="176"/>
        <v>#DIV/0!</v>
      </c>
      <c r="CI178" s="445">
        <f t="shared" si="149"/>
        <v>0</v>
      </c>
      <c r="CJ178" s="445">
        <f t="shared" si="177"/>
        <v>0</v>
      </c>
      <c r="CK178" s="451">
        <f t="shared" si="151"/>
        <v>0</v>
      </c>
      <c r="CL178" s="446" t="e">
        <f t="shared" si="190"/>
        <v>#DIV/0!</v>
      </c>
      <c r="CM178" s="446" t="e">
        <f t="shared" si="190"/>
        <v>#DIV/0!</v>
      </c>
      <c r="CN178" s="446" t="e">
        <f t="shared" si="190"/>
        <v>#DIV/0!</v>
      </c>
      <c r="CO178" s="451" t="e">
        <f t="shared" si="190"/>
        <v>#DIV/0!</v>
      </c>
      <c r="CP178" s="446"/>
      <c r="CQ178" s="449" t="e">
        <f t="shared" si="191"/>
        <v>#DIV/0!</v>
      </c>
      <c r="CR178" s="445" t="e">
        <f t="shared" si="191"/>
        <v>#DIV/0!</v>
      </c>
      <c r="CS178" s="445" t="e">
        <f t="shared" si="191"/>
        <v>#DIV/0!</v>
      </c>
      <c r="CT178" s="451" t="e">
        <f t="shared" si="191"/>
        <v>#DIV/0!</v>
      </c>
      <c r="CU178" s="446"/>
      <c r="CV178" s="449" t="e">
        <f t="shared" si="192"/>
        <v>#DIV/0!</v>
      </c>
      <c r="CW178" s="445" t="e">
        <f t="shared" si="192"/>
        <v>#DIV/0!</v>
      </c>
      <c r="CX178" s="445" t="e">
        <f t="shared" si="192"/>
        <v>#DIV/0!</v>
      </c>
      <c r="CY178" s="451" t="e">
        <f t="shared" si="192"/>
        <v>#DIV/0!</v>
      </c>
      <c r="CZ178" s="446"/>
      <c r="DA178" s="449" t="e">
        <f t="shared" si="193"/>
        <v>#DIV/0!</v>
      </c>
      <c r="DB178" s="445" t="e">
        <f t="shared" si="193"/>
        <v>#DIV/0!</v>
      </c>
      <c r="DC178" s="445" t="e">
        <f t="shared" si="193"/>
        <v>#DIV/0!</v>
      </c>
      <c r="DD178" s="451" t="e">
        <f t="shared" si="193"/>
        <v>#DIV/0!</v>
      </c>
    </row>
    <row r="179" spans="1:108">
      <c r="A179">
        <f>'Picking Information'!E182</f>
        <v>0</v>
      </c>
      <c r="B179">
        <f>'Picking Information'!H182</f>
        <v>0</v>
      </c>
      <c r="C179">
        <f>'Picking Information'!I182</f>
        <v>0</v>
      </c>
      <c r="D179">
        <f>'Picking Information'!J182</f>
        <v>0</v>
      </c>
      <c r="E179">
        <f>'Picking Information'!K182</f>
        <v>0</v>
      </c>
      <c r="F179">
        <f t="shared" si="168"/>
        <v>0</v>
      </c>
      <c r="J179">
        <f>'Picking Information'!O182</f>
        <v>0</v>
      </c>
      <c r="M179" s="365">
        <f t="shared" si="169"/>
        <v>0</v>
      </c>
      <c r="N179" s="366">
        <v>1.6074999999999999</v>
      </c>
      <c r="O179" s="367">
        <f t="shared" si="170"/>
        <v>0</v>
      </c>
      <c r="P179" s="367">
        <f t="shared" si="171"/>
        <v>0</v>
      </c>
      <c r="Q179" s="367">
        <f t="shared" si="172"/>
        <v>0</v>
      </c>
      <c r="R179" s="367">
        <f t="shared" si="173"/>
        <v>0</v>
      </c>
      <c r="S179" s="367" t="e">
        <f t="shared" si="174"/>
        <v>#DIV/0!</v>
      </c>
      <c r="T179" s="352" t="e">
        <f t="shared" si="178"/>
        <v>#DIV/0!</v>
      </c>
      <c r="U179" s="348" t="e">
        <f t="shared" si="178"/>
        <v>#DIV/0!</v>
      </c>
      <c r="V179" s="348" t="e">
        <f t="shared" si="178"/>
        <v>#DIV/0!</v>
      </c>
      <c r="W179" s="348" t="e">
        <f t="shared" si="178"/>
        <v>#DIV/0!</v>
      </c>
      <c r="X179" s="372"/>
      <c r="Y179" s="348" t="e">
        <f t="shared" si="179"/>
        <v>#DIV/0!</v>
      </c>
      <c r="Z179" s="348" t="e">
        <f t="shared" si="179"/>
        <v>#DIV/0!</v>
      </c>
      <c r="AA179" s="348" t="e">
        <f t="shared" si="179"/>
        <v>#DIV/0!</v>
      </c>
      <c r="AB179" s="350" t="e">
        <f t="shared" si="179"/>
        <v>#DIV/0!</v>
      </c>
      <c r="AC179" s="372"/>
      <c r="AD179" s="348" t="e">
        <f t="shared" si="180"/>
        <v>#DIV/0!</v>
      </c>
      <c r="AE179" s="348" t="e">
        <f t="shared" si="180"/>
        <v>#DIV/0!</v>
      </c>
      <c r="AF179" s="348" t="e">
        <f t="shared" si="180"/>
        <v>#DIV/0!</v>
      </c>
      <c r="AG179" s="350" t="e">
        <f t="shared" si="180"/>
        <v>#DIV/0!</v>
      </c>
      <c r="AH179" s="372"/>
      <c r="AI179" s="348" t="e">
        <f t="shared" si="181"/>
        <v>#DIV/0!</v>
      </c>
      <c r="AJ179" s="348" t="e">
        <f t="shared" si="181"/>
        <v>#DIV/0!</v>
      </c>
      <c r="AK179" s="348" t="e">
        <f t="shared" si="181"/>
        <v>#DIV/0!</v>
      </c>
      <c r="AL179" s="350" t="e">
        <f t="shared" si="181"/>
        <v>#DIV/0!</v>
      </c>
      <c r="AN179" s="393">
        <f t="shared" si="135"/>
        <v>0</v>
      </c>
      <c r="AO179" s="509">
        <f t="shared" si="136"/>
        <v>0</v>
      </c>
      <c r="AP179" s="373" t="e">
        <f t="shared" si="137"/>
        <v>#DIV/0!</v>
      </c>
      <c r="AQ179" s="384" t="e">
        <f t="shared" si="182"/>
        <v>#DIV/0!</v>
      </c>
      <c r="AR179" s="385" t="e">
        <f t="shared" si="182"/>
        <v>#DIV/0!</v>
      </c>
      <c r="AS179" s="385" t="e">
        <f t="shared" si="182"/>
        <v>#DIV/0!</v>
      </c>
      <c r="AT179" s="387" t="e">
        <f t="shared" si="182"/>
        <v>#DIV/0!</v>
      </c>
      <c r="AU179" s="373"/>
      <c r="AV179" s="384" t="e">
        <f t="shared" si="183"/>
        <v>#DIV/0!</v>
      </c>
      <c r="AW179" s="385" t="e">
        <f t="shared" si="183"/>
        <v>#DIV/0!</v>
      </c>
      <c r="AX179" s="385" t="e">
        <f t="shared" si="183"/>
        <v>#DIV/0!</v>
      </c>
      <c r="AY179" s="387" t="e">
        <f t="shared" si="183"/>
        <v>#DIV/0!</v>
      </c>
      <c r="AZ179" s="373"/>
      <c r="BA179" s="384" t="e">
        <f t="shared" si="184"/>
        <v>#DIV/0!</v>
      </c>
      <c r="BB179" s="385" t="e">
        <f t="shared" si="184"/>
        <v>#DIV/0!</v>
      </c>
      <c r="BC179" s="385" t="e">
        <f t="shared" si="184"/>
        <v>#DIV/0!</v>
      </c>
      <c r="BD179" s="387" t="e">
        <f t="shared" si="184"/>
        <v>#DIV/0!</v>
      </c>
      <c r="BE179" s="373"/>
      <c r="BF179" s="384" t="e">
        <f t="shared" si="185"/>
        <v>#DIV/0!</v>
      </c>
      <c r="BG179" s="385" t="e">
        <f t="shared" si="185"/>
        <v>#DIV/0!</v>
      </c>
      <c r="BH179" s="385" t="e">
        <f t="shared" si="185"/>
        <v>#DIV/0!</v>
      </c>
      <c r="BI179" s="387" t="e">
        <f t="shared" si="185"/>
        <v>#DIV/0!</v>
      </c>
      <c r="BK179" s="423" t="e">
        <f t="shared" si="175"/>
        <v>#DIV/0!</v>
      </c>
      <c r="BL179" s="419">
        <f t="shared" si="138"/>
        <v>0</v>
      </c>
      <c r="BM179" s="419">
        <f t="shared" si="139"/>
        <v>0</v>
      </c>
      <c r="BN179" s="423" t="e">
        <f t="shared" si="186"/>
        <v>#DIV/0!</v>
      </c>
      <c r="BO179" s="419" t="e">
        <f t="shared" si="186"/>
        <v>#DIV/0!</v>
      </c>
      <c r="BP179" s="419" t="e">
        <f t="shared" si="186"/>
        <v>#DIV/0!</v>
      </c>
      <c r="BQ179" s="424" t="e">
        <f t="shared" si="186"/>
        <v>#DIV/0!</v>
      </c>
      <c r="BR179" s="419"/>
      <c r="BS179" s="423" t="e">
        <f t="shared" si="187"/>
        <v>#DIV/0!</v>
      </c>
      <c r="BT179" s="419" t="e">
        <f t="shared" si="187"/>
        <v>#DIV/0!</v>
      </c>
      <c r="BU179" s="419" t="e">
        <f t="shared" si="187"/>
        <v>#DIV/0!</v>
      </c>
      <c r="BV179" s="424" t="e">
        <f t="shared" si="187"/>
        <v>#DIV/0!</v>
      </c>
      <c r="BW179" s="419"/>
      <c r="BX179" s="423" t="e">
        <f t="shared" si="188"/>
        <v>#DIV/0!</v>
      </c>
      <c r="BY179" s="419" t="e">
        <f t="shared" si="188"/>
        <v>#DIV/0!</v>
      </c>
      <c r="BZ179" s="419" t="e">
        <f t="shared" si="188"/>
        <v>#DIV/0!</v>
      </c>
      <c r="CA179" s="424" t="e">
        <f t="shared" si="188"/>
        <v>#DIV/0!</v>
      </c>
      <c r="CB179" s="419"/>
      <c r="CC179" s="423" t="e">
        <f t="shared" si="189"/>
        <v>#DIV/0!</v>
      </c>
      <c r="CD179" s="419" t="e">
        <f t="shared" si="189"/>
        <v>#DIV/0!</v>
      </c>
      <c r="CE179" s="419" t="e">
        <f t="shared" si="189"/>
        <v>#DIV/0!</v>
      </c>
      <c r="CF179" s="424" t="e">
        <f t="shared" si="189"/>
        <v>#DIV/0!</v>
      </c>
      <c r="CH179" s="449" t="e">
        <f t="shared" si="176"/>
        <v>#DIV/0!</v>
      </c>
      <c r="CI179" s="445">
        <f t="shared" si="149"/>
        <v>0</v>
      </c>
      <c r="CJ179" s="445">
        <f t="shared" si="177"/>
        <v>0</v>
      </c>
      <c r="CK179" s="451">
        <f t="shared" si="151"/>
        <v>0</v>
      </c>
      <c r="CL179" s="446" t="e">
        <f t="shared" si="190"/>
        <v>#DIV/0!</v>
      </c>
      <c r="CM179" s="446" t="e">
        <f t="shared" si="190"/>
        <v>#DIV/0!</v>
      </c>
      <c r="CN179" s="446" t="e">
        <f t="shared" si="190"/>
        <v>#DIV/0!</v>
      </c>
      <c r="CO179" s="451" t="e">
        <f t="shared" si="190"/>
        <v>#DIV/0!</v>
      </c>
      <c r="CP179" s="446"/>
      <c r="CQ179" s="449" t="e">
        <f t="shared" si="191"/>
        <v>#DIV/0!</v>
      </c>
      <c r="CR179" s="445" t="e">
        <f t="shared" si="191"/>
        <v>#DIV/0!</v>
      </c>
      <c r="CS179" s="445" t="e">
        <f t="shared" si="191"/>
        <v>#DIV/0!</v>
      </c>
      <c r="CT179" s="451" t="e">
        <f t="shared" si="191"/>
        <v>#DIV/0!</v>
      </c>
      <c r="CU179" s="446"/>
      <c r="CV179" s="449" t="e">
        <f t="shared" si="192"/>
        <v>#DIV/0!</v>
      </c>
      <c r="CW179" s="445" t="e">
        <f t="shared" si="192"/>
        <v>#DIV/0!</v>
      </c>
      <c r="CX179" s="445" t="e">
        <f t="shared" si="192"/>
        <v>#DIV/0!</v>
      </c>
      <c r="CY179" s="451" t="e">
        <f t="shared" si="192"/>
        <v>#DIV/0!</v>
      </c>
      <c r="CZ179" s="446"/>
      <c r="DA179" s="449" t="e">
        <f t="shared" si="193"/>
        <v>#DIV/0!</v>
      </c>
      <c r="DB179" s="445" t="e">
        <f t="shared" si="193"/>
        <v>#DIV/0!</v>
      </c>
      <c r="DC179" s="445" t="e">
        <f t="shared" si="193"/>
        <v>#DIV/0!</v>
      </c>
      <c r="DD179" s="451" t="e">
        <f t="shared" si="193"/>
        <v>#DIV/0!</v>
      </c>
    </row>
    <row r="180" spans="1:108">
      <c r="A180">
        <f>'Picking Information'!E183</f>
        <v>0</v>
      </c>
      <c r="B180">
        <f>'Picking Information'!H183</f>
        <v>0</v>
      </c>
      <c r="C180">
        <f>'Picking Information'!I183</f>
        <v>0</v>
      </c>
      <c r="D180">
        <f>'Picking Information'!J183</f>
        <v>0</v>
      </c>
      <c r="E180">
        <f>'Picking Information'!K183</f>
        <v>0</v>
      </c>
      <c r="F180">
        <f t="shared" si="168"/>
        <v>0</v>
      </c>
      <c r="J180">
        <f>'Picking Information'!O183</f>
        <v>0</v>
      </c>
      <c r="M180" s="365">
        <f t="shared" si="169"/>
        <v>0</v>
      </c>
      <c r="N180" s="366">
        <v>1.6074999999999999</v>
      </c>
      <c r="O180" s="367">
        <f t="shared" si="170"/>
        <v>0</v>
      </c>
      <c r="P180" s="367">
        <f t="shared" si="171"/>
        <v>0</v>
      </c>
      <c r="Q180" s="367">
        <f t="shared" si="172"/>
        <v>0</v>
      </c>
      <c r="R180" s="367">
        <f t="shared" si="173"/>
        <v>0</v>
      </c>
      <c r="S180" s="367" t="e">
        <f t="shared" si="174"/>
        <v>#DIV/0!</v>
      </c>
      <c r="T180" s="352" t="e">
        <f t="shared" si="178"/>
        <v>#DIV/0!</v>
      </c>
      <c r="U180" s="348" t="e">
        <f t="shared" si="178"/>
        <v>#DIV/0!</v>
      </c>
      <c r="V180" s="348" t="e">
        <f t="shared" si="178"/>
        <v>#DIV/0!</v>
      </c>
      <c r="W180" s="348" t="e">
        <f t="shared" si="178"/>
        <v>#DIV/0!</v>
      </c>
      <c r="X180" s="372"/>
      <c r="Y180" s="348" t="e">
        <f t="shared" si="179"/>
        <v>#DIV/0!</v>
      </c>
      <c r="Z180" s="348" t="e">
        <f t="shared" si="179"/>
        <v>#DIV/0!</v>
      </c>
      <c r="AA180" s="348" t="e">
        <f t="shared" si="179"/>
        <v>#DIV/0!</v>
      </c>
      <c r="AB180" s="350" t="e">
        <f t="shared" si="179"/>
        <v>#DIV/0!</v>
      </c>
      <c r="AC180" s="372"/>
      <c r="AD180" s="348" t="e">
        <f t="shared" si="180"/>
        <v>#DIV/0!</v>
      </c>
      <c r="AE180" s="348" t="e">
        <f t="shared" si="180"/>
        <v>#DIV/0!</v>
      </c>
      <c r="AF180" s="348" t="e">
        <f t="shared" si="180"/>
        <v>#DIV/0!</v>
      </c>
      <c r="AG180" s="350" t="e">
        <f t="shared" si="180"/>
        <v>#DIV/0!</v>
      </c>
      <c r="AH180" s="372"/>
      <c r="AI180" s="348" t="e">
        <f t="shared" si="181"/>
        <v>#DIV/0!</v>
      </c>
      <c r="AJ180" s="348" t="e">
        <f t="shared" si="181"/>
        <v>#DIV/0!</v>
      </c>
      <c r="AK180" s="348" t="e">
        <f t="shared" si="181"/>
        <v>#DIV/0!</v>
      </c>
      <c r="AL180" s="350" t="e">
        <f t="shared" si="181"/>
        <v>#DIV/0!</v>
      </c>
      <c r="AN180" s="393">
        <f t="shared" si="135"/>
        <v>0</v>
      </c>
      <c r="AO180" s="509">
        <f t="shared" si="136"/>
        <v>0</v>
      </c>
      <c r="AP180" s="373" t="e">
        <f t="shared" si="137"/>
        <v>#DIV/0!</v>
      </c>
      <c r="AQ180" s="384" t="e">
        <f t="shared" si="182"/>
        <v>#DIV/0!</v>
      </c>
      <c r="AR180" s="385" t="e">
        <f t="shared" si="182"/>
        <v>#DIV/0!</v>
      </c>
      <c r="AS180" s="385" t="e">
        <f t="shared" si="182"/>
        <v>#DIV/0!</v>
      </c>
      <c r="AT180" s="387" t="e">
        <f t="shared" si="182"/>
        <v>#DIV/0!</v>
      </c>
      <c r="AU180" s="373"/>
      <c r="AV180" s="384" t="e">
        <f t="shared" si="183"/>
        <v>#DIV/0!</v>
      </c>
      <c r="AW180" s="385" t="e">
        <f t="shared" si="183"/>
        <v>#DIV/0!</v>
      </c>
      <c r="AX180" s="385" t="e">
        <f t="shared" si="183"/>
        <v>#DIV/0!</v>
      </c>
      <c r="AY180" s="387" t="e">
        <f t="shared" si="183"/>
        <v>#DIV/0!</v>
      </c>
      <c r="AZ180" s="373"/>
      <c r="BA180" s="384" t="e">
        <f t="shared" si="184"/>
        <v>#DIV/0!</v>
      </c>
      <c r="BB180" s="385" t="e">
        <f t="shared" si="184"/>
        <v>#DIV/0!</v>
      </c>
      <c r="BC180" s="385" t="e">
        <f t="shared" si="184"/>
        <v>#DIV/0!</v>
      </c>
      <c r="BD180" s="387" t="e">
        <f t="shared" si="184"/>
        <v>#DIV/0!</v>
      </c>
      <c r="BE180" s="373"/>
      <c r="BF180" s="384" t="e">
        <f t="shared" si="185"/>
        <v>#DIV/0!</v>
      </c>
      <c r="BG180" s="385" t="e">
        <f t="shared" si="185"/>
        <v>#DIV/0!</v>
      </c>
      <c r="BH180" s="385" t="e">
        <f t="shared" si="185"/>
        <v>#DIV/0!</v>
      </c>
      <c r="BI180" s="387" t="e">
        <f t="shared" si="185"/>
        <v>#DIV/0!</v>
      </c>
      <c r="BK180" s="423" t="e">
        <f t="shared" si="175"/>
        <v>#DIV/0!</v>
      </c>
      <c r="BL180" s="419">
        <f t="shared" si="138"/>
        <v>0</v>
      </c>
      <c r="BM180" s="419">
        <f t="shared" si="139"/>
        <v>0</v>
      </c>
      <c r="BN180" s="423" t="e">
        <f t="shared" si="186"/>
        <v>#DIV/0!</v>
      </c>
      <c r="BO180" s="419" t="e">
        <f t="shared" si="186"/>
        <v>#DIV/0!</v>
      </c>
      <c r="BP180" s="419" t="e">
        <f t="shared" si="186"/>
        <v>#DIV/0!</v>
      </c>
      <c r="BQ180" s="424" t="e">
        <f t="shared" si="186"/>
        <v>#DIV/0!</v>
      </c>
      <c r="BR180" s="419"/>
      <c r="BS180" s="423" t="e">
        <f t="shared" si="187"/>
        <v>#DIV/0!</v>
      </c>
      <c r="BT180" s="419" t="e">
        <f t="shared" si="187"/>
        <v>#DIV/0!</v>
      </c>
      <c r="BU180" s="419" t="e">
        <f t="shared" si="187"/>
        <v>#DIV/0!</v>
      </c>
      <c r="BV180" s="424" t="e">
        <f t="shared" si="187"/>
        <v>#DIV/0!</v>
      </c>
      <c r="BW180" s="419"/>
      <c r="BX180" s="423" t="e">
        <f t="shared" si="188"/>
        <v>#DIV/0!</v>
      </c>
      <c r="BY180" s="419" t="e">
        <f t="shared" si="188"/>
        <v>#DIV/0!</v>
      </c>
      <c r="BZ180" s="419" t="e">
        <f t="shared" si="188"/>
        <v>#DIV/0!</v>
      </c>
      <c r="CA180" s="424" t="e">
        <f t="shared" si="188"/>
        <v>#DIV/0!</v>
      </c>
      <c r="CB180" s="419"/>
      <c r="CC180" s="423" t="e">
        <f t="shared" si="189"/>
        <v>#DIV/0!</v>
      </c>
      <c r="CD180" s="419" t="e">
        <f t="shared" si="189"/>
        <v>#DIV/0!</v>
      </c>
      <c r="CE180" s="419" t="e">
        <f t="shared" si="189"/>
        <v>#DIV/0!</v>
      </c>
      <c r="CF180" s="424" t="e">
        <f t="shared" si="189"/>
        <v>#DIV/0!</v>
      </c>
      <c r="CH180" s="449" t="e">
        <f t="shared" si="176"/>
        <v>#DIV/0!</v>
      </c>
      <c r="CI180" s="445">
        <f t="shared" si="149"/>
        <v>0</v>
      </c>
      <c r="CJ180" s="445">
        <f t="shared" si="177"/>
        <v>0</v>
      </c>
      <c r="CK180" s="451">
        <f t="shared" si="151"/>
        <v>0</v>
      </c>
      <c r="CL180" s="446" t="e">
        <f t="shared" si="190"/>
        <v>#DIV/0!</v>
      </c>
      <c r="CM180" s="446" t="e">
        <f t="shared" si="190"/>
        <v>#DIV/0!</v>
      </c>
      <c r="CN180" s="446" t="e">
        <f t="shared" si="190"/>
        <v>#DIV/0!</v>
      </c>
      <c r="CO180" s="451" t="e">
        <f t="shared" si="190"/>
        <v>#DIV/0!</v>
      </c>
      <c r="CP180" s="446"/>
      <c r="CQ180" s="449" t="e">
        <f t="shared" si="191"/>
        <v>#DIV/0!</v>
      </c>
      <c r="CR180" s="445" t="e">
        <f t="shared" si="191"/>
        <v>#DIV/0!</v>
      </c>
      <c r="CS180" s="445" t="e">
        <f t="shared" si="191"/>
        <v>#DIV/0!</v>
      </c>
      <c r="CT180" s="451" t="e">
        <f t="shared" si="191"/>
        <v>#DIV/0!</v>
      </c>
      <c r="CU180" s="446"/>
      <c r="CV180" s="449" t="e">
        <f t="shared" si="192"/>
        <v>#DIV/0!</v>
      </c>
      <c r="CW180" s="445" t="e">
        <f t="shared" si="192"/>
        <v>#DIV/0!</v>
      </c>
      <c r="CX180" s="445" t="e">
        <f t="shared" si="192"/>
        <v>#DIV/0!</v>
      </c>
      <c r="CY180" s="451" t="e">
        <f t="shared" si="192"/>
        <v>#DIV/0!</v>
      </c>
      <c r="CZ180" s="446"/>
      <c r="DA180" s="449" t="e">
        <f t="shared" si="193"/>
        <v>#DIV/0!</v>
      </c>
      <c r="DB180" s="445" t="e">
        <f t="shared" si="193"/>
        <v>#DIV/0!</v>
      </c>
      <c r="DC180" s="445" t="e">
        <f t="shared" si="193"/>
        <v>#DIV/0!</v>
      </c>
      <c r="DD180" s="451" t="e">
        <f t="shared" si="193"/>
        <v>#DIV/0!</v>
      </c>
    </row>
    <row r="181" spans="1:108">
      <c r="A181">
        <f>'Picking Information'!E184</f>
        <v>0</v>
      </c>
      <c r="B181">
        <f>'Picking Information'!H184</f>
        <v>0</v>
      </c>
      <c r="C181">
        <f>'Picking Information'!I184</f>
        <v>0</v>
      </c>
      <c r="D181">
        <f>'Picking Information'!J184</f>
        <v>0</v>
      </c>
      <c r="E181">
        <f>'Picking Information'!K184</f>
        <v>0</v>
      </c>
      <c r="F181">
        <f t="shared" si="168"/>
        <v>0</v>
      </c>
      <c r="J181">
        <f>'Picking Information'!O184</f>
        <v>0</v>
      </c>
      <c r="M181" s="365">
        <f t="shared" si="169"/>
        <v>0</v>
      </c>
      <c r="N181" s="366">
        <v>1.6074999999999999</v>
      </c>
      <c r="O181" s="367">
        <f t="shared" si="170"/>
        <v>0</v>
      </c>
      <c r="P181" s="367">
        <f t="shared" si="171"/>
        <v>0</v>
      </c>
      <c r="Q181" s="367">
        <f t="shared" si="172"/>
        <v>0</v>
      </c>
      <c r="R181" s="367">
        <f t="shared" si="173"/>
        <v>0</v>
      </c>
      <c r="S181" s="367" t="e">
        <f t="shared" si="174"/>
        <v>#DIV/0!</v>
      </c>
      <c r="T181" s="352" t="e">
        <f t="shared" si="178"/>
        <v>#DIV/0!</v>
      </c>
      <c r="U181" s="348" t="e">
        <f t="shared" si="178"/>
        <v>#DIV/0!</v>
      </c>
      <c r="V181" s="348" t="e">
        <f t="shared" si="178"/>
        <v>#DIV/0!</v>
      </c>
      <c r="W181" s="348" t="e">
        <f t="shared" si="178"/>
        <v>#DIV/0!</v>
      </c>
      <c r="X181" s="372"/>
      <c r="Y181" s="348" t="e">
        <f t="shared" si="179"/>
        <v>#DIV/0!</v>
      </c>
      <c r="Z181" s="348" t="e">
        <f t="shared" si="179"/>
        <v>#DIV/0!</v>
      </c>
      <c r="AA181" s="348" t="e">
        <f t="shared" si="179"/>
        <v>#DIV/0!</v>
      </c>
      <c r="AB181" s="350" t="e">
        <f t="shared" si="179"/>
        <v>#DIV/0!</v>
      </c>
      <c r="AC181" s="372"/>
      <c r="AD181" s="348" t="e">
        <f t="shared" si="180"/>
        <v>#DIV/0!</v>
      </c>
      <c r="AE181" s="348" t="e">
        <f t="shared" si="180"/>
        <v>#DIV/0!</v>
      </c>
      <c r="AF181" s="348" t="e">
        <f t="shared" si="180"/>
        <v>#DIV/0!</v>
      </c>
      <c r="AG181" s="350" t="e">
        <f t="shared" si="180"/>
        <v>#DIV/0!</v>
      </c>
      <c r="AH181" s="372"/>
      <c r="AI181" s="348" t="e">
        <f t="shared" si="181"/>
        <v>#DIV/0!</v>
      </c>
      <c r="AJ181" s="348" t="e">
        <f t="shared" si="181"/>
        <v>#DIV/0!</v>
      </c>
      <c r="AK181" s="348" t="e">
        <f t="shared" si="181"/>
        <v>#DIV/0!</v>
      </c>
      <c r="AL181" s="350" t="e">
        <f t="shared" si="181"/>
        <v>#DIV/0!</v>
      </c>
      <c r="AN181" s="393">
        <f t="shared" si="135"/>
        <v>0</v>
      </c>
      <c r="AO181" s="509">
        <f t="shared" si="136"/>
        <v>0</v>
      </c>
      <c r="AP181" s="373" t="e">
        <f t="shared" si="137"/>
        <v>#DIV/0!</v>
      </c>
      <c r="AQ181" s="384" t="e">
        <f t="shared" si="182"/>
        <v>#DIV/0!</v>
      </c>
      <c r="AR181" s="385" t="e">
        <f t="shared" si="182"/>
        <v>#DIV/0!</v>
      </c>
      <c r="AS181" s="385" t="e">
        <f t="shared" si="182"/>
        <v>#DIV/0!</v>
      </c>
      <c r="AT181" s="387" t="e">
        <f t="shared" si="182"/>
        <v>#DIV/0!</v>
      </c>
      <c r="AU181" s="373"/>
      <c r="AV181" s="384" t="e">
        <f t="shared" si="183"/>
        <v>#DIV/0!</v>
      </c>
      <c r="AW181" s="385" t="e">
        <f t="shared" si="183"/>
        <v>#DIV/0!</v>
      </c>
      <c r="AX181" s="385" t="e">
        <f t="shared" si="183"/>
        <v>#DIV/0!</v>
      </c>
      <c r="AY181" s="387" t="e">
        <f t="shared" si="183"/>
        <v>#DIV/0!</v>
      </c>
      <c r="AZ181" s="373"/>
      <c r="BA181" s="384" t="e">
        <f t="shared" si="184"/>
        <v>#DIV/0!</v>
      </c>
      <c r="BB181" s="385" t="e">
        <f t="shared" si="184"/>
        <v>#DIV/0!</v>
      </c>
      <c r="BC181" s="385" t="e">
        <f t="shared" si="184"/>
        <v>#DIV/0!</v>
      </c>
      <c r="BD181" s="387" t="e">
        <f t="shared" si="184"/>
        <v>#DIV/0!</v>
      </c>
      <c r="BE181" s="373"/>
      <c r="BF181" s="384" t="e">
        <f t="shared" si="185"/>
        <v>#DIV/0!</v>
      </c>
      <c r="BG181" s="385" t="e">
        <f t="shared" si="185"/>
        <v>#DIV/0!</v>
      </c>
      <c r="BH181" s="385" t="e">
        <f t="shared" si="185"/>
        <v>#DIV/0!</v>
      </c>
      <c r="BI181" s="387" t="e">
        <f t="shared" si="185"/>
        <v>#DIV/0!</v>
      </c>
      <c r="BK181" s="423" t="e">
        <f t="shared" si="175"/>
        <v>#DIV/0!</v>
      </c>
      <c r="BL181" s="419">
        <f t="shared" si="138"/>
        <v>0</v>
      </c>
      <c r="BM181" s="419">
        <f t="shared" si="139"/>
        <v>0</v>
      </c>
      <c r="BN181" s="423" t="e">
        <f t="shared" si="186"/>
        <v>#DIV/0!</v>
      </c>
      <c r="BO181" s="419" t="e">
        <f t="shared" si="186"/>
        <v>#DIV/0!</v>
      </c>
      <c r="BP181" s="419" t="e">
        <f t="shared" si="186"/>
        <v>#DIV/0!</v>
      </c>
      <c r="BQ181" s="424" t="e">
        <f t="shared" si="186"/>
        <v>#DIV/0!</v>
      </c>
      <c r="BR181" s="419"/>
      <c r="BS181" s="423" t="e">
        <f t="shared" si="187"/>
        <v>#DIV/0!</v>
      </c>
      <c r="BT181" s="419" t="e">
        <f t="shared" si="187"/>
        <v>#DIV/0!</v>
      </c>
      <c r="BU181" s="419" t="e">
        <f t="shared" si="187"/>
        <v>#DIV/0!</v>
      </c>
      <c r="BV181" s="424" t="e">
        <f t="shared" si="187"/>
        <v>#DIV/0!</v>
      </c>
      <c r="BW181" s="419"/>
      <c r="BX181" s="423" t="e">
        <f t="shared" si="188"/>
        <v>#DIV/0!</v>
      </c>
      <c r="BY181" s="419" t="e">
        <f t="shared" si="188"/>
        <v>#DIV/0!</v>
      </c>
      <c r="BZ181" s="419" t="e">
        <f t="shared" si="188"/>
        <v>#DIV/0!</v>
      </c>
      <c r="CA181" s="424" t="e">
        <f t="shared" si="188"/>
        <v>#DIV/0!</v>
      </c>
      <c r="CB181" s="419"/>
      <c r="CC181" s="423" t="e">
        <f t="shared" si="189"/>
        <v>#DIV/0!</v>
      </c>
      <c r="CD181" s="419" t="e">
        <f t="shared" si="189"/>
        <v>#DIV/0!</v>
      </c>
      <c r="CE181" s="419" t="e">
        <f t="shared" si="189"/>
        <v>#DIV/0!</v>
      </c>
      <c r="CF181" s="424" t="e">
        <f t="shared" si="189"/>
        <v>#DIV/0!</v>
      </c>
      <c r="CH181" s="449" t="e">
        <f t="shared" si="176"/>
        <v>#DIV/0!</v>
      </c>
      <c r="CI181" s="445">
        <f t="shared" si="149"/>
        <v>0</v>
      </c>
      <c r="CJ181" s="445">
        <f t="shared" si="177"/>
        <v>0</v>
      </c>
      <c r="CK181" s="451">
        <f t="shared" si="151"/>
        <v>0</v>
      </c>
      <c r="CL181" s="446" t="e">
        <f t="shared" si="190"/>
        <v>#DIV/0!</v>
      </c>
      <c r="CM181" s="446" t="e">
        <f t="shared" si="190"/>
        <v>#DIV/0!</v>
      </c>
      <c r="CN181" s="446" t="e">
        <f t="shared" si="190"/>
        <v>#DIV/0!</v>
      </c>
      <c r="CO181" s="451" t="e">
        <f t="shared" si="190"/>
        <v>#DIV/0!</v>
      </c>
      <c r="CP181" s="446"/>
      <c r="CQ181" s="449" t="e">
        <f t="shared" si="191"/>
        <v>#DIV/0!</v>
      </c>
      <c r="CR181" s="445" t="e">
        <f t="shared" si="191"/>
        <v>#DIV/0!</v>
      </c>
      <c r="CS181" s="445" t="e">
        <f t="shared" si="191"/>
        <v>#DIV/0!</v>
      </c>
      <c r="CT181" s="451" t="e">
        <f t="shared" si="191"/>
        <v>#DIV/0!</v>
      </c>
      <c r="CU181" s="446"/>
      <c r="CV181" s="449" t="e">
        <f t="shared" si="192"/>
        <v>#DIV/0!</v>
      </c>
      <c r="CW181" s="445" t="e">
        <f t="shared" si="192"/>
        <v>#DIV/0!</v>
      </c>
      <c r="CX181" s="445" t="e">
        <f t="shared" si="192"/>
        <v>#DIV/0!</v>
      </c>
      <c r="CY181" s="451" t="e">
        <f t="shared" si="192"/>
        <v>#DIV/0!</v>
      </c>
      <c r="CZ181" s="446"/>
      <c r="DA181" s="449" t="e">
        <f t="shared" si="193"/>
        <v>#DIV/0!</v>
      </c>
      <c r="DB181" s="445" t="e">
        <f t="shared" si="193"/>
        <v>#DIV/0!</v>
      </c>
      <c r="DC181" s="445" t="e">
        <f t="shared" si="193"/>
        <v>#DIV/0!</v>
      </c>
      <c r="DD181" s="451" t="e">
        <f t="shared" si="193"/>
        <v>#DIV/0!</v>
      </c>
    </row>
    <row r="182" spans="1:108">
      <c r="A182">
        <f>'Picking Information'!E185</f>
        <v>0</v>
      </c>
      <c r="B182">
        <f>'Picking Information'!H185</f>
        <v>0</v>
      </c>
      <c r="C182">
        <f>'Picking Information'!I185</f>
        <v>0</v>
      </c>
      <c r="D182">
        <f>'Picking Information'!J185</f>
        <v>0</v>
      </c>
      <c r="E182">
        <f>'Picking Information'!K185</f>
        <v>0</v>
      </c>
      <c r="F182">
        <f t="shared" si="168"/>
        <v>0</v>
      </c>
      <c r="J182">
        <f>'Picking Information'!O185</f>
        <v>0</v>
      </c>
      <c r="M182" s="365">
        <f t="shared" si="169"/>
        <v>0</v>
      </c>
      <c r="N182" s="366">
        <v>1.6074999999999999</v>
      </c>
      <c r="O182" s="367">
        <f t="shared" si="170"/>
        <v>0</v>
      </c>
      <c r="P182" s="367">
        <f t="shared" si="171"/>
        <v>0</v>
      </c>
      <c r="Q182" s="367">
        <f t="shared" si="172"/>
        <v>0</v>
      </c>
      <c r="R182" s="367">
        <f t="shared" si="173"/>
        <v>0</v>
      </c>
      <c r="S182" s="367" t="e">
        <f t="shared" si="174"/>
        <v>#DIV/0!</v>
      </c>
      <c r="T182" s="352" t="e">
        <f t="shared" si="178"/>
        <v>#DIV/0!</v>
      </c>
      <c r="U182" s="348" t="e">
        <f t="shared" si="178"/>
        <v>#DIV/0!</v>
      </c>
      <c r="V182" s="348" t="e">
        <f t="shared" si="178"/>
        <v>#DIV/0!</v>
      </c>
      <c r="W182" s="348" t="e">
        <f t="shared" si="178"/>
        <v>#DIV/0!</v>
      </c>
      <c r="X182" s="372"/>
      <c r="Y182" s="348" t="e">
        <f t="shared" si="179"/>
        <v>#DIV/0!</v>
      </c>
      <c r="Z182" s="348" t="e">
        <f t="shared" si="179"/>
        <v>#DIV/0!</v>
      </c>
      <c r="AA182" s="348" t="e">
        <f t="shared" si="179"/>
        <v>#DIV/0!</v>
      </c>
      <c r="AB182" s="350" t="e">
        <f t="shared" si="179"/>
        <v>#DIV/0!</v>
      </c>
      <c r="AC182" s="372"/>
      <c r="AD182" s="348" t="e">
        <f t="shared" si="180"/>
        <v>#DIV/0!</v>
      </c>
      <c r="AE182" s="348" t="e">
        <f t="shared" si="180"/>
        <v>#DIV/0!</v>
      </c>
      <c r="AF182" s="348" t="e">
        <f t="shared" si="180"/>
        <v>#DIV/0!</v>
      </c>
      <c r="AG182" s="350" t="e">
        <f t="shared" si="180"/>
        <v>#DIV/0!</v>
      </c>
      <c r="AH182" s="372"/>
      <c r="AI182" s="348" t="e">
        <f t="shared" si="181"/>
        <v>#DIV/0!</v>
      </c>
      <c r="AJ182" s="348" t="e">
        <f t="shared" si="181"/>
        <v>#DIV/0!</v>
      </c>
      <c r="AK182" s="348" t="e">
        <f t="shared" si="181"/>
        <v>#DIV/0!</v>
      </c>
      <c r="AL182" s="350" t="e">
        <f t="shared" si="181"/>
        <v>#DIV/0!</v>
      </c>
      <c r="AN182" s="393">
        <f t="shared" si="135"/>
        <v>0</v>
      </c>
      <c r="AO182" s="509">
        <f t="shared" si="136"/>
        <v>0</v>
      </c>
      <c r="AP182" s="373" t="e">
        <f t="shared" si="137"/>
        <v>#DIV/0!</v>
      </c>
      <c r="AQ182" s="384" t="e">
        <f t="shared" si="182"/>
        <v>#DIV/0!</v>
      </c>
      <c r="AR182" s="385" t="e">
        <f t="shared" si="182"/>
        <v>#DIV/0!</v>
      </c>
      <c r="AS182" s="385" t="e">
        <f t="shared" si="182"/>
        <v>#DIV/0!</v>
      </c>
      <c r="AT182" s="387" t="e">
        <f t="shared" si="182"/>
        <v>#DIV/0!</v>
      </c>
      <c r="AU182" s="373"/>
      <c r="AV182" s="384" t="e">
        <f t="shared" si="183"/>
        <v>#DIV/0!</v>
      </c>
      <c r="AW182" s="385" t="e">
        <f t="shared" si="183"/>
        <v>#DIV/0!</v>
      </c>
      <c r="AX182" s="385" t="e">
        <f t="shared" si="183"/>
        <v>#DIV/0!</v>
      </c>
      <c r="AY182" s="387" t="e">
        <f t="shared" si="183"/>
        <v>#DIV/0!</v>
      </c>
      <c r="AZ182" s="373"/>
      <c r="BA182" s="384" t="e">
        <f t="shared" si="184"/>
        <v>#DIV/0!</v>
      </c>
      <c r="BB182" s="385" t="e">
        <f t="shared" si="184"/>
        <v>#DIV/0!</v>
      </c>
      <c r="BC182" s="385" t="e">
        <f t="shared" si="184"/>
        <v>#DIV/0!</v>
      </c>
      <c r="BD182" s="387" t="e">
        <f t="shared" si="184"/>
        <v>#DIV/0!</v>
      </c>
      <c r="BE182" s="373"/>
      <c r="BF182" s="384" t="e">
        <f t="shared" si="185"/>
        <v>#DIV/0!</v>
      </c>
      <c r="BG182" s="385" t="e">
        <f t="shared" si="185"/>
        <v>#DIV/0!</v>
      </c>
      <c r="BH182" s="385" t="e">
        <f t="shared" si="185"/>
        <v>#DIV/0!</v>
      </c>
      <c r="BI182" s="387" t="e">
        <f t="shared" si="185"/>
        <v>#DIV/0!</v>
      </c>
      <c r="BK182" s="423" t="e">
        <f t="shared" si="175"/>
        <v>#DIV/0!</v>
      </c>
      <c r="BL182" s="419">
        <f t="shared" si="138"/>
        <v>0</v>
      </c>
      <c r="BM182" s="419">
        <f t="shared" si="139"/>
        <v>0</v>
      </c>
      <c r="BN182" s="423" t="e">
        <f t="shared" si="186"/>
        <v>#DIV/0!</v>
      </c>
      <c r="BO182" s="419" t="e">
        <f t="shared" si="186"/>
        <v>#DIV/0!</v>
      </c>
      <c r="BP182" s="419" t="e">
        <f t="shared" si="186"/>
        <v>#DIV/0!</v>
      </c>
      <c r="BQ182" s="424" t="e">
        <f t="shared" si="186"/>
        <v>#DIV/0!</v>
      </c>
      <c r="BR182" s="419"/>
      <c r="BS182" s="423" t="e">
        <f t="shared" si="187"/>
        <v>#DIV/0!</v>
      </c>
      <c r="BT182" s="419" t="e">
        <f t="shared" si="187"/>
        <v>#DIV/0!</v>
      </c>
      <c r="BU182" s="419" t="e">
        <f t="shared" si="187"/>
        <v>#DIV/0!</v>
      </c>
      <c r="BV182" s="424" t="e">
        <f t="shared" si="187"/>
        <v>#DIV/0!</v>
      </c>
      <c r="BW182" s="419"/>
      <c r="BX182" s="423" t="e">
        <f t="shared" si="188"/>
        <v>#DIV/0!</v>
      </c>
      <c r="BY182" s="419" t="e">
        <f t="shared" si="188"/>
        <v>#DIV/0!</v>
      </c>
      <c r="BZ182" s="419" t="e">
        <f t="shared" si="188"/>
        <v>#DIV/0!</v>
      </c>
      <c r="CA182" s="424" t="e">
        <f t="shared" si="188"/>
        <v>#DIV/0!</v>
      </c>
      <c r="CB182" s="419"/>
      <c r="CC182" s="423" t="e">
        <f t="shared" si="189"/>
        <v>#DIV/0!</v>
      </c>
      <c r="CD182" s="419" t="e">
        <f t="shared" si="189"/>
        <v>#DIV/0!</v>
      </c>
      <c r="CE182" s="419" t="e">
        <f t="shared" si="189"/>
        <v>#DIV/0!</v>
      </c>
      <c r="CF182" s="424" t="e">
        <f t="shared" si="189"/>
        <v>#DIV/0!</v>
      </c>
      <c r="CH182" s="449" t="e">
        <f t="shared" si="176"/>
        <v>#DIV/0!</v>
      </c>
      <c r="CI182" s="445">
        <f t="shared" si="149"/>
        <v>0</v>
      </c>
      <c r="CJ182" s="445">
        <f t="shared" si="177"/>
        <v>0</v>
      </c>
      <c r="CK182" s="451">
        <f t="shared" si="151"/>
        <v>0</v>
      </c>
      <c r="CL182" s="446" t="e">
        <f t="shared" si="190"/>
        <v>#DIV/0!</v>
      </c>
      <c r="CM182" s="446" t="e">
        <f t="shared" si="190"/>
        <v>#DIV/0!</v>
      </c>
      <c r="CN182" s="446" t="e">
        <f t="shared" si="190"/>
        <v>#DIV/0!</v>
      </c>
      <c r="CO182" s="451" t="e">
        <f t="shared" si="190"/>
        <v>#DIV/0!</v>
      </c>
      <c r="CP182" s="446"/>
      <c r="CQ182" s="449" t="e">
        <f t="shared" si="191"/>
        <v>#DIV/0!</v>
      </c>
      <c r="CR182" s="445" t="e">
        <f t="shared" si="191"/>
        <v>#DIV/0!</v>
      </c>
      <c r="CS182" s="445" t="e">
        <f t="shared" si="191"/>
        <v>#DIV/0!</v>
      </c>
      <c r="CT182" s="451" t="e">
        <f t="shared" si="191"/>
        <v>#DIV/0!</v>
      </c>
      <c r="CU182" s="446"/>
      <c r="CV182" s="449" t="e">
        <f t="shared" si="192"/>
        <v>#DIV/0!</v>
      </c>
      <c r="CW182" s="445" t="e">
        <f t="shared" si="192"/>
        <v>#DIV/0!</v>
      </c>
      <c r="CX182" s="445" t="e">
        <f t="shared" si="192"/>
        <v>#DIV/0!</v>
      </c>
      <c r="CY182" s="451" t="e">
        <f t="shared" si="192"/>
        <v>#DIV/0!</v>
      </c>
      <c r="CZ182" s="446"/>
      <c r="DA182" s="449" t="e">
        <f t="shared" si="193"/>
        <v>#DIV/0!</v>
      </c>
      <c r="DB182" s="445" t="e">
        <f t="shared" si="193"/>
        <v>#DIV/0!</v>
      </c>
      <c r="DC182" s="445" t="e">
        <f t="shared" si="193"/>
        <v>#DIV/0!</v>
      </c>
      <c r="DD182" s="451" t="e">
        <f t="shared" si="193"/>
        <v>#DIV/0!</v>
      </c>
    </row>
    <row r="183" spans="1:108">
      <c r="A183">
        <f>'Picking Information'!E186</f>
        <v>0</v>
      </c>
      <c r="B183">
        <f>'Picking Information'!H186</f>
        <v>0</v>
      </c>
      <c r="C183">
        <f>'Picking Information'!I186</f>
        <v>0</v>
      </c>
      <c r="D183">
        <f>'Picking Information'!J186</f>
        <v>0</v>
      </c>
      <c r="E183">
        <f>'Picking Information'!K186</f>
        <v>0</v>
      </c>
      <c r="F183">
        <f t="shared" si="168"/>
        <v>0</v>
      </c>
      <c r="J183">
        <f>'Picking Information'!O186</f>
        <v>0</v>
      </c>
      <c r="M183" s="365">
        <f t="shared" si="169"/>
        <v>0</v>
      </c>
      <c r="N183" s="366">
        <v>1.6074999999999999</v>
      </c>
      <c r="O183" s="367">
        <f t="shared" si="170"/>
        <v>0</v>
      </c>
      <c r="P183" s="367">
        <f t="shared" si="171"/>
        <v>0</v>
      </c>
      <c r="Q183" s="367">
        <f t="shared" si="172"/>
        <v>0</v>
      </c>
      <c r="R183" s="367">
        <f t="shared" si="173"/>
        <v>0</v>
      </c>
      <c r="S183" s="367" t="e">
        <f t="shared" si="174"/>
        <v>#DIV/0!</v>
      </c>
      <c r="T183" s="352" t="e">
        <f t="shared" si="178"/>
        <v>#DIV/0!</v>
      </c>
      <c r="U183" s="348" t="e">
        <f t="shared" si="178"/>
        <v>#DIV/0!</v>
      </c>
      <c r="V183" s="348" t="e">
        <f t="shared" si="178"/>
        <v>#DIV/0!</v>
      </c>
      <c r="W183" s="348" t="e">
        <f t="shared" si="178"/>
        <v>#DIV/0!</v>
      </c>
      <c r="X183" s="372"/>
      <c r="Y183" s="348" t="e">
        <f t="shared" si="179"/>
        <v>#DIV/0!</v>
      </c>
      <c r="Z183" s="348" t="e">
        <f t="shared" si="179"/>
        <v>#DIV/0!</v>
      </c>
      <c r="AA183" s="348" t="e">
        <f t="shared" si="179"/>
        <v>#DIV/0!</v>
      </c>
      <c r="AB183" s="350" t="e">
        <f t="shared" si="179"/>
        <v>#DIV/0!</v>
      </c>
      <c r="AC183" s="372"/>
      <c r="AD183" s="348" t="e">
        <f t="shared" si="180"/>
        <v>#DIV/0!</v>
      </c>
      <c r="AE183" s="348" t="e">
        <f t="shared" si="180"/>
        <v>#DIV/0!</v>
      </c>
      <c r="AF183" s="348" t="e">
        <f t="shared" si="180"/>
        <v>#DIV/0!</v>
      </c>
      <c r="AG183" s="350" t="e">
        <f t="shared" si="180"/>
        <v>#DIV/0!</v>
      </c>
      <c r="AH183" s="372"/>
      <c r="AI183" s="348" t="e">
        <f t="shared" si="181"/>
        <v>#DIV/0!</v>
      </c>
      <c r="AJ183" s="348" t="e">
        <f t="shared" si="181"/>
        <v>#DIV/0!</v>
      </c>
      <c r="AK183" s="348" t="e">
        <f t="shared" si="181"/>
        <v>#DIV/0!</v>
      </c>
      <c r="AL183" s="350" t="e">
        <f t="shared" si="181"/>
        <v>#DIV/0!</v>
      </c>
      <c r="AN183" s="393">
        <f t="shared" si="135"/>
        <v>0</v>
      </c>
      <c r="AO183" s="509">
        <f t="shared" si="136"/>
        <v>0</v>
      </c>
      <c r="AP183" s="373" t="e">
        <f t="shared" si="137"/>
        <v>#DIV/0!</v>
      </c>
      <c r="AQ183" s="384" t="e">
        <f t="shared" si="182"/>
        <v>#DIV/0!</v>
      </c>
      <c r="AR183" s="385" t="e">
        <f t="shared" si="182"/>
        <v>#DIV/0!</v>
      </c>
      <c r="AS183" s="385" t="e">
        <f t="shared" si="182"/>
        <v>#DIV/0!</v>
      </c>
      <c r="AT183" s="387" t="e">
        <f t="shared" si="182"/>
        <v>#DIV/0!</v>
      </c>
      <c r="AU183" s="373"/>
      <c r="AV183" s="384" t="e">
        <f t="shared" si="183"/>
        <v>#DIV/0!</v>
      </c>
      <c r="AW183" s="385" t="e">
        <f t="shared" si="183"/>
        <v>#DIV/0!</v>
      </c>
      <c r="AX183" s="385" t="e">
        <f t="shared" si="183"/>
        <v>#DIV/0!</v>
      </c>
      <c r="AY183" s="387" t="e">
        <f t="shared" si="183"/>
        <v>#DIV/0!</v>
      </c>
      <c r="AZ183" s="373"/>
      <c r="BA183" s="384" t="e">
        <f t="shared" si="184"/>
        <v>#DIV/0!</v>
      </c>
      <c r="BB183" s="385" t="e">
        <f t="shared" si="184"/>
        <v>#DIV/0!</v>
      </c>
      <c r="BC183" s="385" t="e">
        <f t="shared" si="184"/>
        <v>#DIV/0!</v>
      </c>
      <c r="BD183" s="387" t="e">
        <f t="shared" si="184"/>
        <v>#DIV/0!</v>
      </c>
      <c r="BE183" s="373"/>
      <c r="BF183" s="384" t="e">
        <f t="shared" si="185"/>
        <v>#DIV/0!</v>
      </c>
      <c r="BG183" s="385" t="e">
        <f t="shared" si="185"/>
        <v>#DIV/0!</v>
      </c>
      <c r="BH183" s="385" t="e">
        <f t="shared" si="185"/>
        <v>#DIV/0!</v>
      </c>
      <c r="BI183" s="387" t="e">
        <f t="shared" si="185"/>
        <v>#DIV/0!</v>
      </c>
      <c r="BK183" s="423" t="e">
        <f t="shared" si="175"/>
        <v>#DIV/0!</v>
      </c>
      <c r="BL183" s="419">
        <f t="shared" si="138"/>
        <v>0</v>
      </c>
      <c r="BM183" s="419">
        <f t="shared" si="139"/>
        <v>0</v>
      </c>
      <c r="BN183" s="423" t="e">
        <f t="shared" si="186"/>
        <v>#DIV/0!</v>
      </c>
      <c r="BO183" s="419" t="e">
        <f t="shared" si="186"/>
        <v>#DIV/0!</v>
      </c>
      <c r="BP183" s="419" t="e">
        <f t="shared" si="186"/>
        <v>#DIV/0!</v>
      </c>
      <c r="BQ183" s="424" t="e">
        <f t="shared" si="186"/>
        <v>#DIV/0!</v>
      </c>
      <c r="BR183" s="419"/>
      <c r="BS183" s="423" t="e">
        <f t="shared" si="187"/>
        <v>#DIV/0!</v>
      </c>
      <c r="BT183" s="419" t="e">
        <f t="shared" si="187"/>
        <v>#DIV/0!</v>
      </c>
      <c r="BU183" s="419" t="e">
        <f t="shared" si="187"/>
        <v>#DIV/0!</v>
      </c>
      <c r="BV183" s="424" t="e">
        <f t="shared" si="187"/>
        <v>#DIV/0!</v>
      </c>
      <c r="BW183" s="419"/>
      <c r="BX183" s="423" t="e">
        <f t="shared" si="188"/>
        <v>#DIV/0!</v>
      </c>
      <c r="BY183" s="419" t="e">
        <f t="shared" si="188"/>
        <v>#DIV/0!</v>
      </c>
      <c r="BZ183" s="419" t="e">
        <f t="shared" si="188"/>
        <v>#DIV/0!</v>
      </c>
      <c r="CA183" s="424" t="e">
        <f t="shared" si="188"/>
        <v>#DIV/0!</v>
      </c>
      <c r="CB183" s="419"/>
      <c r="CC183" s="423" t="e">
        <f t="shared" si="189"/>
        <v>#DIV/0!</v>
      </c>
      <c r="CD183" s="419" t="e">
        <f t="shared" si="189"/>
        <v>#DIV/0!</v>
      </c>
      <c r="CE183" s="419" t="e">
        <f t="shared" si="189"/>
        <v>#DIV/0!</v>
      </c>
      <c r="CF183" s="424" t="e">
        <f t="shared" si="189"/>
        <v>#DIV/0!</v>
      </c>
      <c r="CH183" s="449" t="e">
        <f t="shared" si="176"/>
        <v>#DIV/0!</v>
      </c>
      <c r="CI183" s="445">
        <f t="shared" si="149"/>
        <v>0</v>
      </c>
      <c r="CJ183" s="445">
        <f t="shared" si="177"/>
        <v>0</v>
      </c>
      <c r="CK183" s="451">
        <f t="shared" si="151"/>
        <v>0</v>
      </c>
      <c r="CL183" s="446" t="e">
        <f t="shared" si="190"/>
        <v>#DIV/0!</v>
      </c>
      <c r="CM183" s="446" t="e">
        <f t="shared" si="190"/>
        <v>#DIV/0!</v>
      </c>
      <c r="CN183" s="446" t="e">
        <f t="shared" si="190"/>
        <v>#DIV/0!</v>
      </c>
      <c r="CO183" s="451" t="e">
        <f t="shared" si="190"/>
        <v>#DIV/0!</v>
      </c>
      <c r="CP183" s="446"/>
      <c r="CQ183" s="449" t="e">
        <f t="shared" si="191"/>
        <v>#DIV/0!</v>
      </c>
      <c r="CR183" s="445" t="e">
        <f t="shared" si="191"/>
        <v>#DIV/0!</v>
      </c>
      <c r="CS183" s="445" t="e">
        <f t="shared" si="191"/>
        <v>#DIV/0!</v>
      </c>
      <c r="CT183" s="451" t="e">
        <f t="shared" si="191"/>
        <v>#DIV/0!</v>
      </c>
      <c r="CU183" s="446"/>
      <c r="CV183" s="449" t="e">
        <f t="shared" si="192"/>
        <v>#DIV/0!</v>
      </c>
      <c r="CW183" s="445" t="e">
        <f t="shared" si="192"/>
        <v>#DIV/0!</v>
      </c>
      <c r="CX183" s="445" t="e">
        <f t="shared" si="192"/>
        <v>#DIV/0!</v>
      </c>
      <c r="CY183" s="451" t="e">
        <f t="shared" si="192"/>
        <v>#DIV/0!</v>
      </c>
      <c r="CZ183" s="446"/>
      <c r="DA183" s="449" t="e">
        <f t="shared" si="193"/>
        <v>#DIV/0!</v>
      </c>
      <c r="DB183" s="445" t="e">
        <f t="shared" si="193"/>
        <v>#DIV/0!</v>
      </c>
      <c r="DC183" s="445" t="e">
        <f t="shared" si="193"/>
        <v>#DIV/0!</v>
      </c>
      <c r="DD183" s="451" t="e">
        <f t="shared" si="193"/>
        <v>#DIV/0!</v>
      </c>
    </row>
    <row r="184" spans="1:108">
      <c r="A184">
        <f>'Picking Information'!E187</f>
        <v>0</v>
      </c>
      <c r="B184">
        <f>'Picking Information'!H187</f>
        <v>0</v>
      </c>
      <c r="C184">
        <f>'Picking Information'!I187</f>
        <v>0</v>
      </c>
      <c r="D184">
        <f>'Picking Information'!J187</f>
        <v>0</v>
      </c>
      <c r="E184">
        <f>'Picking Information'!K187</f>
        <v>0</v>
      </c>
      <c r="F184">
        <f t="shared" si="168"/>
        <v>0</v>
      </c>
      <c r="J184">
        <f>'Picking Information'!O187</f>
        <v>0</v>
      </c>
      <c r="M184" s="365">
        <f t="shared" si="169"/>
        <v>0</v>
      </c>
      <c r="N184" s="366">
        <v>1.6074999999999999</v>
      </c>
      <c r="O184" s="367">
        <f t="shared" si="170"/>
        <v>0</v>
      </c>
      <c r="P184" s="367">
        <f t="shared" si="171"/>
        <v>0</v>
      </c>
      <c r="Q184" s="367">
        <f t="shared" si="172"/>
        <v>0</v>
      </c>
      <c r="R184" s="367">
        <f t="shared" si="173"/>
        <v>0</v>
      </c>
      <c r="S184" s="367" t="e">
        <f t="shared" si="174"/>
        <v>#DIV/0!</v>
      </c>
      <c r="T184" s="352" t="e">
        <f t="shared" si="178"/>
        <v>#DIV/0!</v>
      </c>
      <c r="U184" s="348" t="e">
        <f t="shared" si="178"/>
        <v>#DIV/0!</v>
      </c>
      <c r="V184" s="348" t="e">
        <f t="shared" si="178"/>
        <v>#DIV/0!</v>
      </c>
      <c r="W184" s="348" t="e">
        <f t="shared" si="178"/>
        <v>#DIV/0!</v>
      </c>
      <c r="X184" s="372"/>
      <c r="Y184" s="348" t="e">
        <f t="shared" si="179"/>
        <v>#DIV/0!</v>
      </c>
      <c r="Z184" s="348" t="e">
        <f t="shared" si="179"/>
        <v>#DIV/0!</v>
      </c>
      <c r="AA184" s="348" t="e">
        <f t="shared" si="179"/>
        <v>#DIV/0!</v>
      </c>
      <c r="AB184" s="350" t="e">
        <f t="shared" si="179"/>
        <v>#DIV/0!</v>
      </c>
      <c r="AC184" s="372"/>
      <c r="AD184" s="348" t="e">
        <f t="shared" si="180"/>
        <v>#DIV/0!</v>
      </c>
      <c r="AE184" s="348" t="e">
        <f t="shared" si="180"/>
        <v>#DIV/0!</v>
      </c>
      <c r="AF184" s="348" t="e">
        <f t="shared" si="180"/>
        <v>#DIV/0!</v>
      </c>
      <c r="AG184" s="350" t="e">
        <f t="shared" si="180"/>
        <v>#DIV/0!</v>
      </c>
      <c r="AH184" s="372"/>
      <c r="AI184" s="348" t="e">
        <f t="shared" si="181"/>
        <v>#DIV/0!</v>
      </c>
      <c r="AJ184" s="348" t="e">
        <f t="shared" si="181"/>
        <v>#DIV/0!</v>
      </c>
      <c r="AK184" s="348" t="e">
        <f t="shared" si="181"/>
        <v>#DIV/0!</v>
      </c>
      <c r="AL184" s="350" t="e">
        <f t="shared" si="181"/>
        <v>#DIV/0!</v>
      </c>
      <c r="AN184" s="393">
        <f t="shared" si="135"/>
        <v>0</v>
      </c>
      <c r="AO184" s="509">
        <f t="shared" si="136"/>
        <v>0</v>
      </c>
      <c r="AP184" s="373" t="e">
        <f t="shared" si="137"/>
        <v>#DIV/0!</v>
      </c>
      <c r="AQ184" s="384" t="e">
        <f t="shared" si="182"/>
        <v>#DIV/0!</v>
      </c>
      <c r="AR184" s="385" t="e">
        <f t="shared" si="182"/>
        <v>#DIV/0!</v>
      </c>
      <c r="AS184" s="385" t="e">
        <f t="shared" si="182"/>
        <v>#DIV/0!</v>
      </c>
      <c r="AT184" s="387" t="e">
        <f t="shared" si="182"/>
        <v>#DIV/0!</v>
      </c>
      <c r="AU184" s="373"/>
      <c r="AV184" s="384" t="e">
        <f t="shared" si="183"/>
        <v>#DIV/0!</v>
      </c>
      <c r="AW184" s="385" t="e">
        <f t="shared" si="183"/>
        <v>#DIV/0!</v>
      </c>
      <c r="AX184" s="385" t="e">
        <f t="shared" si="183"/>
        <v>#DIV/0!</v>
      </c>
      <c r="AY184" s="387" t="e">
        <f t="shared" si="183"/>
        <v>#DIV/0!</v>
      </c>
      <c r="AZ184" s="373"/>
      <c r="BA184" s="384" t="e">
        <f t="shared" si="184"/>
        <v>#DIV/0!</v>
      </c>
      <c r="BB184" s="385" t="e">
        <f t="shared" si="184"/>
        <v>#DIV/0!</v>
      </c>
      <c r="BC184" s="385" t="e">
        <f t="shared" si="184"/>
        <v>#DIV/0!</v>
      </c>
      <c r="BD184" s="387" t="e">
        <f t="shared" si="184"/>
        <v>#DIV/0!</v>
      </c>
      <c r="BE184" s="373"/>
      <c r="BF184" s="384" t="e">
        <f t="shared" si="185"/>
        <v>#DIV/0!</v>
      </c>
      <c r="BG184" s="385" t="e">
        <f t="shared" si="185"/>
        <v>#DIV/0!</v>
      </c>
      <c r="BH184" s="385" t="e">
        <f t="shared" si="185"/>
        <v>#DIV/0!</v>
      </c>
      <c r="BI184" s="387" t="e">
        <f t="shared" si="185"/>
        <v>#DIV/0!</v>
      </c>
      <c r="BK184" s="423" t="e">
        <f t="shared" si="175"/>
        <v>#DIV/0!</v>
      </c>
      <c r="BL184" s="419">
        <f t="shared" si="138"/>
        <v>0</v>
      </c>
      <c r="BM184" s="419">
        <f t="shared" si="139"/>
        <v>0</v>
      </c>
      <c r="BN184" s="423" t="e">
        <f t="shared" si="186"/>
        <v>#DIV/0!</v>
      </c>
      <c r="BO184" s="419" t="e">
        <f t="shared" si="186"/>
        <v>#DIV/0!</v>
      </c>
      <c r="BP184" s="419" t="e">
        <f t="shared" si="186"/>
        <v>#DIV/0!</v>
      </c>
      <c r="BQ184" s="424" t="e">
        <f t="shared" si="186"/>
        <v>#DIV/0!</v>
      </c>
      <c r="BR184" s="419"/>
      <c r="BS184" s="423" t="e">
        <f t="shared" si="187"/>
        <v>#DIV/0!</v>
      </c>
      <c r="BT184" s="419" t="e">
        <f t="shared" si="187"/>
        <v>#DIV/0!</v>
      </c>
      <c r="BU184" s="419" t="e">
        <f t="shared" si="187"/>
        <v>#DIV/0!</v>
      </c>
      <c r="BV184" s="424" t="e">
        <f t="shared" si="187"/>
        <v>#DIV/0!</v>
      </c>
      <c r="BW184" s="419"/>
      <c r="BX184" s="423" t="e">
        <f t="shared" si="188"/>
        <v>#DIV/0!</v>
      </c>
      <c r="BY184" s="419" t="e">
        <f t="shared" si="188"/>
        <v>#DIV/0!</v>
      </c>
      <c r="BZ184" s="419" t="e">
        <f t="shared" si="188"/>
        <v>#DIV/0!</v>
      </c>
      <c r="CA184" s="424" t="e">
        <f t="shared" si="188"/>
        <v>#DIV/0!</v>
      </c>
      <c r="CB184" s="419"/>
      <c r="CC184" s="423" t="e">
        <f t="shared" si="189"/>
        <v>#DIV/0!</v>
      </c>
      <c r="CD184" s="419" t="e">
        <f t="shared" si="189"/>
        <v>#DIV/0!</v>
      </c>
      <c r="CE184" s="419" t="e">
        <f t="shared" si="189"/>
        <v>#DIV/0!</v>
      </c>
      <c r="CF184" s="424" t="e">
        <f t="shared" si="189"/>
        <v>#DIV/0!</v>
      </c>
      <c r="CH184" s="449" t="e">
        <f t="shared" si="176"/>
        <v>#DIV/0!</v>
      </c>
      <c r="CI184" s="445">
        <f t="shared" si="149"/>
        <v>0</v>
      </c>
      <c r="CJ184" s="445">
        <f t="shared" si="177"/>
        <v>0</v>
      </c>
      <c r="CK184" s="451">
        <f t="shared" si="151"/>
        <v>0</v>
      </c>
      <c r="CL184" s="446" t="e">
        <f t="shared" si="190"/>
        <v>#DIV/0!</v>
      </c>
      <c r="CM184" s="446" t="e">
        <f t="shared" si="190"/>
        <v>#DIV/0!</v>
      </c>
      <c r="CN184" s="446" t="e">
        <f t="shared" si="190"/>
        <v>#DIV/0!</v>
      </c>
      <c r="CO184" s="451" t="e">
        <f t="shared" si="190"/>
        <v>#DIV/0!</v>
      </c>
      <c r="CP184" s="446"/>
      <c r="CQ184" s="449" t="e">
        <f t="shared" si="191"/>
        <v>#DIV/0!</v>
      </c>
      <c r="CR184" s="445" t="e">
        <f t="shared" si="191"/>
        <v>#DIV/0!</v>
      </c>
      <c r="CS184" s="445" t="e">
        <f t="shared" si="191"/>
        <v>#DIV/0!</v>
      </c>
      <c r="CT184" s="451" t="e">
        <f t="shared" si="191"/>
        <v>#DIV/0!</v>
      </c>
      <c r="CU184" s="446"/>
      <c r="CV184" s="449" t="e">
        <f t="shared" si="192"/>
        <v>#DIV/0!</v>
      </c>
      <c r="CW184" s="445" t="e">
        <f t="shared" si="192"/>
        <v>#DIV/0!</v>
      </c>
      <c r="CX184" s="445" t="e">
        <f t="shared" si="192"/>
        <v>#DIV/0!</v>
      </c>
      <c r="CY184" s="451" t="e">
        <f t="shared" si="192"/>
        <v>#DIV/0!</v>
      </c>
      <c r="CZ184" s="446"/>
      <c r="DA184" s="449" t="e">
        <f t="shared" si="193"/>
        <v>#DIV/0!</v>
      </c>
      <c r="DB184" s="445" t="e">
        <f t="shared" si="193"/>
        <v>#DIV/0!</v>
      </c>
      <c r="DC184" s="445" t="e">
        <f t="shared" si="193"/>
        <v>#DIV/0!</v>
      </c>
      <c r="DD184" s="451" t="e">
        <f t="shared" si="193"/>
        <v>#DIV/0!</v>
      </c>
    </row>
    <row r="185" spans="1:108">
      <c r="A185">
        <f>'Picking Information'!E188</f>
        <v>0</v>
      </c>
      <c r="B185">
        <f>'Picking Information'!H188</f>
        <v>0</v>
      </c>
      <c r="C185">
        <f>'Picking Information'!I188</f>
        <v>0</v>
      </c>
      <c r="D185">
        <f>'Picking Information'!J188</f>
        <v>0</v>
      </c>
      <c r="E185">
        <f>'Picking Information'!K188</f>
        <v>0</v>
      </c>
      <c r="F185">
        <f t="shared" si="168"/>
        <v>0</v>
      </c>
      <c r="J185">
        <f>'Picking Information'!O188</f>
        <v>0</v>
      </c>
      <c r="M185" s="365">
        <f t="shared" si="169"/>
        <v>0</v>
      </c>
      <c r="N185" s="366">
        <v>1.6074999999999999</v>
      </c>
      <c r="O185" s="367">
        <f t="shared" si="170"/>
        <v>0</v>
      </c>
      <c r="P185" s="367">
        <f t="shared" si="171"/>
        <v>0</v>
      </c>
      <c r="Q185" s="367">
        <f t="shared" si="172"/>
        <v>0</v>
      </c>
      <c r="R185" s="367">
        <f t="shared" si="173"/>
        <v>0</v>
      </c>
      <c r="S185" s="367" t="e">
        <f t="shared" si="174"/>
        <v>#DIV/0!</v>
      </c>
      <c r="T185" s="352" t="e">
        <f t="shared" si="178"/>
        <v>#DIV/0!</v>
      </c>
      <c r="U185" s="348" t="e">
        <f t="shared" si="178"/>
        <v>#DIV/0!</v>
      </c>
      <c r="V185" s="348" t="e">
        <f t="shared" si="178"/>
        <v>#DIV/0!</v>
      </c>
      <c r="W185" s="348" t="e">
        <f t="shared" si="178"/>
        <v>#DIV/0!</v>
      </c>
      <c r="X185" s="372"/>
      <c r="Y185" s="348" t="e">
        <f t="shared" si="179"/>
        <v>#DIV/0!</v>
      </c>
      <c r="Z185" s="348" t="e">
        <f t="shared" si="179"/>
        <v>#DIV/0!</v>
      </c>
      <c r="AA185" s="348" t="e">
        <f t="shared" si="179"/>
        <v>#DIV/0!</v>
      </c>
      <c r="AB185" s="350" t="e">
        <f t="shared" si="179"/>
        <v>#DIV/0!</v>
      </c>
      <c r="AC185" s="372"/>
      <c r="AD185" s="348" t="e">
        <f t="shared" si="180"/>
        <v>#DIV/0!</v>
      </c>
      <c r="AE185" s="348" t="e">
        <f t="shared" si="180"/>
        <v>#DIV/0!</v>
      </c>
      <c r="AF185" s="348" t="e">
        <f t="shared" si="180"/>
        <v>#DIV/0!</v>
      </c>
      <c r="AG185" s="350" t="e">
        <f t="shared" si="180"/>
        <v>#DIV/0!</v>
      </c>
      <c r="AH185" s="372"/>
      <c r="AI185" s="348" t="e">
        <f t="shared" si="181"/>
        <v>#DIV/0!</v>
      </c>
      <c r="AJ185" s="348" t="e">
        <f t="shared" si="181"/>
        <v>#DIV/0!</v>
      </c>
      <c r="AK185" s="348" t="e">
        <f t="shared" si="181"/>
        <v>#DIV/0!</v>
      </c>
      <c r="AL185" s="350" t="e">
        <f t="shared" si="181"/>
        <v>#DIV/0!</v>
      </c>
      <c r="AN185" s="393">
        <f t="shared" si="135"/>
        <v>0</v>
      </c>
      <c r="AO185" s="509">
        <f t="shared" si="136"/>
        <v>0</v>
      </c>
      <c r="AP185" s="373" t="e">
        <f t="shared" si="137"/>
        <v>#DIV/0!</v>
      </c>
      <c r="AQ185" s="384" t="e">
        <f t="shared" ref="AQ185:AT204" si="194">1-(1/2)*($AN185+$B185)*AQ$3/($AN185*$B185)+(0.2122)*(AQ$3^2/($AN185*$B185))+(0.0153)*(AQ$3^3/$AN185^3)</f>
        <v>#DIV/0!</v>
      </c>
      <c r="AR185" s="385" t="e">
        <f t="shared" si="194"/>
        <v>#DIV/0!</v>
      </c>
      <c r="AS185" s="385" t="e">
        <f t="shared" si="194"/>
        <v>#DIV/0!</v>
      </c>
      <c r="AT185" s="387" t="e">
        <f t="shared" si="194"/>
        <v>#DIV/0!</v>
      </c>
      <c r="AU185" s="373"/>
      <c r="AV185" s="384" t="e">
        <f t="shared" ref="AV185:AY204" si="195">1-(1/2)*($AN185+$B185)*AV$3/($AN185*$B185)+(0.2122)*(AV$3^2/($AN185*$B185))+(0.0153)*(AV$3^3/$AN185^3)</f>
        <v>#DIV/0!</v>
      </c>
      <c r="AW185" s="385" t="e">
        <f t="shared" si="195"/>
        <v>#DIV/0!</v>
      </c>
      <c r="AX185" s="385" t="e">
        <f t="shared" si="195"/>
        <v>#DIV/0!</v>
      </c>
      <c r="AY185" s="387" t="e">
        <f t="shared" si="195"/>
        <v>#DIV/0!</v>
      </c>
      <c r="AZ185" s="373"/>
      <c r="BA185" s="384" t="e">
        <f t="shared" ref="BA185:BD204" si="196">1-(1/2)*($AN185+$B185)*BA$3/($AN185*$B185)+(0.2122)*(BA$3^2/($AN185*$B185))+(0.0153)*(BA$3^3/$AN185^3)</f>
        <v>#DIV/0!</v>
      </c>
      <c r="BB185" s="385" t="e">
        <f t="shared" si="196"/>
        <v>#DIV/0!</v>
      </c>
      <c r="BC185" s="385" t="e">
        <f t="shared" si="196"/>
        <v>#DIV/0!</v>
      </c>
      <c r="BD185" s="387" t="e">
        <f t="shared" si="196"/>
        <v>#DIV/0!</v>
      </c>
      <c r="BE185" s="373"/>
      <c r="BF185" s="384" t="e">
        <f t="shared" ref="BF185:BI204" si="197">1-(1/2)*($AN185+$B185)*BF$3/($AN185*$B185)+(0.2122)*(BF$3^2/($AN185*$B185))+(0.0153)*(BF$3^3/$AN185^3)</f>
        <v>#DIV/0!</v>
      </c>
      <c r="BG185" s="385" t="e">
        <f t="shared" si="197"/>
        <v>#DIV/0!</v>
      </c>
      <c r="BH185" s="385" t="e">
        <f t="shared" si="197"/>
        <v>#DIV/0!</v>
      </c>
      <c r="BI185" s="387" t="e">
        <f t="shared" si="197"/>
        <v>#DIV/0!</v>
      </c>
      <c r="BK185" s="423" t="e">
        <f t="shared" si="175"/>
        <v>#DIV/0!</v>
      </c>
      <c r="BL185" s="419">
        <f t="shared" si="138"/>
        <v>0</v>
      </c>
      <c r="BM185" s="419">
        <f t="shared" si="139"/>
        <v>0</v>
      </c>
      <c r="BN185" s="423" t="e">
        <f t="shared" ref="BN185:BQ204" si="198">1-(3/4)*(BN$3/$BK185)+(0.2095*($C185+$E185+$F185)-(0.096-0.013*($C185^2+$E185^2)/$F185^2)*($C185+$E185)*$J185)*(BN$3^2/$BM185)</f>
        <v>#DIV/0!</v>
      </c>
      <c r="BO185" s="419" t="e">
        <f t="shared" si="198"/>
        <v>#DIV/0!</v>
      </c>
      <c r="BP185" s="419" t="e">
        <f t="shared" si="198"/>
        <v>#DIV/0!</v>
      </c>
      <c r="BQ185" s="424" t="e">
        <f t="shared" si="198"/>
        <v>#DIV/0!</v>
      </c>
      <c r="BR185" s="419"/>
      <c r="BS185" s="423" t="e">
        <f t="shared" ref="BS185:BV204" si="199">1-(3/4)*(BS$3/$BK185)+(0.2095*($C185+$E185+$F185)-(0.096-0.013*($C185^2+$E185^2)/$F185^2)*($C185+$E185)*$J185)*(BS$3^2/$BM185)</f>
        <v>#DIV/0!</v>
      </c>
      <c r="BT185" s="419" t="e">
        <f t="shared" si="199"/>
        <v>#DIV/0!</v>
      </c>
      <c r="BU185" s="419" t="e">
        <f t="shared" si="199"/>
        <v>#DIV/0!</v>
      </c>
      <c r="BV185" s="424" t="e">
        <f t="shared" si="199"/>
        <v>#DIV/0!</v>
      </c>
      <c r="BW185" s="419"/>
      <c r="BX185" s="423" t="e">
        <f t="shared" ref="BX185:CA204" si="200">1-(3/4)*(BX$3/$BK185)+(0.2095*($C185+$E185+$F185)-(0.096-0.013*($C185^2+$E185^2)/$F185^2)*($C185+$E185)*$J185)*(BX$3^2/$BM185)</f>
        <v>#DIV/0!</v>
      </c>
      <c r="BY185" s="419" t="e">
        <f t="shared" si="200"/>
        <v>#DIV/0!</v>
      </c>
      <c r="BZ185" s="419" t="e">
        <f t="shared" si="200"/>
        <v>#DIV/0!</v>
      </c>
      <c r="CA185" s="424" t="e">
        <f t="shared" si="200"/>
        <v>#DIV/0!</v>
      </c>
      <c r="CB185" s="419"/>
      <c r="CC185" s="423" t="e">
        <f t="shared" ref="CC185:CF204" si="201">1-(3/4)*(CC$3/$BK185)+(0.2095*($C185+$E185+$F185)-(0.096-0.013*($C185^2+$E185^2)/$F185^2)*($C185+$E185)*$J185)*(CC$3^2/$BM185)</f>
        <v>#DIV/0!</v>
      </c>
      <c r="CD185" s="419" t="e">
        <f t="shared" si="201"/>
        <v>#DIV/0!</v>
      </c>
      <c r="CE185" s="419" t="e">
        <f t="shared" si="201"/>
        <v>#DIV/0!</v>
      </c>
      <c r="CF185" s="424" t="e">
        <f t="shared" si="201"/>
        <v>#DIV/0!</v>
      </c>
      <c r="CH185" s="449" t="e">
        <f t="shared" si="176"/>
        <v>#DIV/0!</v>
      </c>
      <c r="CI185" s="445">
        <f t="shared" si="149"/>
        <v>0</v>
      </c>
      <c r="CJ185" s="445">
        <f t="shared" si="177"/>
        <v>0</v>
      </c>
      <c r="CK185" s="451">
        <f t="shared" si="151"/>
        <v>0</v>
      </c>
      <c r="CL185" s="446" t="e">
        <f t="shared" ref="CL185:CO204" si="202">1-(3/4)*(CL$3/$CH185)+((0.2093-0.0465*$J185)*($E185+$C185/SQRT(3))+(0.1062+0.2234*CL$3/(CL$3+6*($E185*SQRT(3)-$C185))*($F185-$J185*(($E185*SQRT(3)/2+$C185)/4))))*(CL$3^2/$CJ185)</f>
        <v>#DIV/0!</v>
      </c>
      <c r="CM185" s="446" t="e">
        <f t="shared" si="202"/>
        <v>#DIV/0!</v>
      </c>
      <c r="CN185" s="446" t="e">
        <f t="shared" si="202"/>
        <v>#DIV/0!</v>
      </c>
      <c r="CO185" s="451" t="e">
        <f t="shared" si="202"/>
        <v>#DIV/0!</v>
      </c>
      <c r="CP185" s="446"/>
      <c r="CQ185" s="449" t="e">
        <f t="shared" ref="CQ185:CT204" si="203">1-(3/4)*(CQ$3/$CH185)+((0.2093-0.0465*$J185)*($E185+$C185/SQRT(3))+(0.1062+0.2234*CQ$3/(CQ$3+6*($E185*SQRT(3)-$C185))*($F185-$J185*(($E185*SQRT(3)/2+$C185)/4))))*(CQ$3^2/$CJ185)</f>
        <v>#DIV/0!</v>
      </c>
      <c r="CR185" s="445" t="e">
        <f t="shared" si="203"/>
        <v>#DIV/0!</v>
      </c>
      <c r="CS185" s="445" t="e">
        <f t="shared" si="203"/>
        <v>#DIV/0!</v>
      </c>
      <c r="CT185" s="451" t="e">
        <f t="shared" si="203"/>
        <v>#DIV/0!</v>
      </c>
      <c r="CU185" s="446"/>
      <c r="CV185" s="449" t="e">
        <f t="shared" ref="CV185:CY204" si="204">1-(3/4)*(CV$3/$CH185)+((0.2093-0.0465*$J185)*($E185+$C185/SQRT(3))+(0.1062+0.2234*CV$3/(CV$3+6*($E185*SQRT(3)-$C185))*($F185-$J185*(($E185*SQRT(3)/2+$C185)/4))))*(CV$3^2/$CJ185)</f>
        <v>#DIV/0!</v>
      </c>
      <c r="CW185" s="445" t="e">
        <f t="shared" si="204"/>
        <v>#DIV/0!</v>
      </c>
      <c r="CX185" s="445" t="e">
        <f t="shared" si="204"/>
        <v>#DIV/0!</v>
      </c>
      <c r="CY185" s="451" t="e">
        <f t="shared" si="204"/>
        <v>#DIV/0!</v>
      </c>
      <c r="CZ185" s="446"/>
      <c r="DA185" s="449" t="e">
        <f t="shared" ref="DA185:DD204" si="205">1-(3/4)*(DA$3/$CH185)+((0.2093-0.0465*$J185)*($E185+$C185/SQRT(3))+(0.1062+0.2234*DA$3/(DA$3+6*($E185*SQRT(3)-$C185))*($F185-$J185*(($E185*SQRT(3)/2+$C185)/4))))*(DA$3^2/$CJ185)</f>
        <v>#DIV/0!</v>
      </c>
      <c r="DB185" s="445" t="e">
        <f t="shared" si="205"/>
        <v>#DIV/0!</v>
      </c>
      <c r="DC185" s="445" t="e">
        <f t="shared" si="205"/>
        <v>#DIV/0!</v>
      </c>
      <c r="DD185" s="451" t="e">
        <f t="shared" si="205"/>
        <v>#DIV/0!</v>
      </c>
    </row>
    <row r="186" spans="1:108">
      <c r="A186">
        <f>'Picking Information'!E189</f>
        <v>0</v>
      </c>
      <c r="B186">
        <f>'Picking Information'!H189</f>
        <v>0</v>
      </c>
      <c r="C186">
        <f>'Picking Information'!I189</f>
        <v>0</v>
      </c>
      <c r="D186">
        <f>'Picking Information'!J189</f>
        <v>0</v>
      </c>
      <c r="E186">
        <f>'Picking Information'!K189</f>
        <v>0</v>
      </c>
      <c r="F186">
        <f t="shared" si="168"/>
        <v>0</v>
      </c>
      <c r="J186">
        <f>'Picking Information'!O189</f>
        <v>0</v>
      </c>
      <c r="M186" s="365">
        <f t="shared" si="169"/>
        <v>0</v>
      </c>
      <c r="N186" s="366">
        <v>1.6074999999999999</v>
      </c>
      <c r="O186" s="367">
        <f t="shared" si="170"/>
        <v>0</v>
      </c>
      <c r="P186" s="367">
        <f t="shared" si="171"/>
        <v>0</v>
      </c>
      <c r="Q186" s="367">
        <f t="shared" si="172"/>
        <v>0</v>
      </c>
      <c r="R186" s="367">
        <f t="shared" si="173"/>
        <v>0</v>
      </c>
      <c r="S186" s="367" t="e">
        <f t="shared" si="174"/>
        <v>#DIV/0!</v>
      </c>
      <c r="T186" s="352" t="e">
        <f t="shared" si="178"/>
        <v>#DIV/0!</v>
      </c>
      <c r="U186" s="348" t="e">
        <f t="shared" si="178"/>
        <v>#DIV/0!</v>
      </c>
      <c r="V186" s="348" t="e">
        <f t="shared" si="178"/>
        <v>#DIV/0!</v>
      </c>
      <c r="W186" s="348" t="e">
        <f t="shared" si="178"/>
        <v>#DIV/0!</v>
      </c>
      <c r="X186" s="372"/>
      <c r="Y186" s="348" t="e">
        <f t="shared" si="179"/>
        <v>#DIV/0!</v>
      </c>
      <c r="Z186" s="348" t="e">
        <f t="shared" si="179"/>
        <v>#DIV/0!</v>
      </c>
      <c r="AA186" s="348" t="e">
        <f t="shared" si="179"/>
        <v>#DIV/0!</v>
      </c>
      <c r="AB186" s="350" t="e">
        <f t="shared" si="179"/>
        <v>#DIV/0!</v>
      </c>
      <c r="AC186" s="372"/>
      <c r="AD186" s="348" t="e">
        <f t="shared" si="180"/>
        <v>#DIV/0!</v>
      </c>
      <c r="AE186" s="348" t="e">
        <f t="shared" si="180"/>
        <v>#DIV/0!</v>
      </c>
      <c r="AF186" s="348" t="e">
        <f t="shared" si="180"/>
        <v>#DIV/0!</v>
      </c>
      <c r="AG186" s="350" t="e">
        <f t="shared" si="180"/>
        <v>#DIV/0!</v>
      </c>
      <c r="AH186" s="372"/>
      <c r="AI186" s="348" t="e">
        <f t="shared" si="181"/>
        <v>#DIV/0!</v>
      </c>
      <c r="AJ186" s="348" t="e">
        <f t="shared" si="181"/>
        <v>#DIV/0!</v>
      </c>
      <c r="AK186" s="348" t="e">
        <f t="shared" si="181"/>
        <v>#DIV/0!</v>
      </c>
      <c r="AL186" s="350" t="e">
        <f t="shared" si="181"/>
        <v>#DIV/0!</v>
      </c>
      <c r="AN186" s="393">
        <f t="shared" si="135"/>
        <v>0</v>
      </c>
      <c r="AO186" s="509">
        <f t="shared" si="136"/>
        <v>0</v>
      </c>
      <c r="AP186" s="373" t="e">
        <f t="shared" si="137"/>
        <v>#DIV/0!</v>
      </c>
      <c r="AQ186" s="384" t="e">
        <f t="shared" si="194"/>
        <v>#DIV/0!</v>
      </c>
      <c r="AR186" s="385" t="e">
        <f t="shared" si="194"/>
        <v>#DIV/0!</v>
      </c>
      <c r="AS186" s="385" t="e">
        <f t="shared" si="194"/>
        <v>#DIV/0!</v>
      </c>
      <c r="AT186" s="387" t="e">
        <f t="shared" si="194"/>
        <v>#DIV/0!</v>
      </c>
      <c r="AU186" s="373"/>
      <c r="AV186" s="384" t="e">
        <f t="shared" si="195"/>
        <v>#DIV/0!</v>
      </c>
      <c r="AW186" s="385" t="e">
        <f t="shared" si="195"/>
        <v>#DIV/0!</v>
      </c>
      <c r="AX186" s="385" t="e">
        <f t="shared" si="195"/>
        <v>#DIV/0!</v>
      </c>
      <c r="AY186" s="387" t="e">
        <f t="shared" si="195"/>
        <v>#DIV/0!</v>
      </c>
      <c r="AZ186" s="373"/>
      <c r="BA186" s="384" t="e">
        <f t="shared" si="196"/>
        <v>#DIV/0!</v>
      </c>
      <c r="BB186" s="385" t="e">
        <f t="shared" si="196"/>
        <v>#DIV/0!</v>
      </c>
      <c r="BC186" s="385" t="e">
        <f t="shared" si="196"/>
        <v>#DIV/0!</v>
      </c>
      <c r="BD186" s="387" t="e">
        <f t="shared" si="196"/>
        <v>#DIV/0!</v>
      </c>
      <c r="BE186" s="373"/>
      <c r="BF186" s="384" t="e">
        <f t="shared" si="197"/>
        <v>#DIV/0!</v>
      </c>
      <c r="BG186" s="385" t="e">
        <f t="shared" si="197"/>
        <v>#DIV/0!</v>
      </c>
      <c r="BH186" s="385" t="e">
        <f t="shared" si="197"/>
        <v>#DIV/0!</v>
      </c>
      <c r="BI186" s="387" t="e">
        <f t="shared" si="197"/>
        <v>#DIV/0!</v>
      </c>
      <c r="BK186" s="423" t="e">
        <f t="shared" si="175"/>
        <v>#DIV/0!</v>
      </c>
      <c r="BL186" s="419">
        <f t="shared" si="138"/>
        <v>0</v>
      </c>
      <c r="BM186" s="419">
        <f t="shared" si="139"/>
        <v>0</v>
      </c>
      <c r="BN186" s="423" t="e">
        <f t="shared" si="198"/>
        <v>#DIV/0!</v>
      </c>
      <c r="BO186" s="419" t="e">
        <f t="shared" si="198"/>
        <v>#DIV/0!</v>
      </c>
      <c r="BP186" s="419" t="e">
        <f t="shared" si="198"/>
        <v>#DIV/0!</v>
      </c>
      <c r="BQ186" s="424" t="e">
        <f t="shared" si="198"/>
        <v>#DIV/0!</v>
      </c>
      <c r="BR186" s="419"/>
      <c r="BS186" s="423" t="e">
        <f t="shared" si="199"/>
        <v>#DIV/0!</v>
      </c>
      <c r="BT186" s="419" t="e">
        <f t="shared" si="199"/>
        <v>#DIV/0!</v>
      </c>
      <c r="BU186" s="419" t="e">
        <f t="shared" si="199"/>
        <v>#DIV/0!</v>
      </c>
      <c r="BV186" s="424" t="e">
        <f t="shared" si="199"/>
        <v>#DIV/0!</v>
      </c>
      <c r="BW186" s="419"/>
      <c r="BX186" s="423" t="e">
        <f t="shared" si="200"/>
        <v>#DIV/0!</v>
      </c>
      <c r="BY186" s="419" t="e">
        <f t="shared" si="200"/>
        <v>#DIV/0!</v>
      </c>
      <c r="BZ186" s="419" t="e">
        <f t="shared" si="200"/>
        <v>#DIV/0!</v>
      </c>
      <c r="CA186" s="424" t="e">
        <f t="shared" si="200"/>
        <v>#DIV/0!</v>
      </c>
      <c r="CB186" s="419"/>
      <c r="CC186" s="423" t="e">
        <f t="shared" si="201"/>
        <v>#DIV/0!</v>
      </c>
      <c r="CD186" s="419" t="e">
        <f t="shared" si="201"/>
        <v>#DIV/0!</v>
      </c>
      <c r="CE186" s="419" t="e">
        <f t="shared" si="201"/>
        <v>#DIV/0!</v>
      </c>
      <c r="CF186" s="424" t="e">
        <f t="shared" si="201"/>
        <v>#DIV/0!</v>
      </c>
      <c r="CH186" s="449" t="e">
        <f t="shared" si="176"/>
        <v>#DIV/0!</v>
      </c>
      <c r="CI186" s="445">
        <f t="shared" si="149"/>
        <v>0</v>
      </c>
      <c r="CJ186" s="445">
        <f t="shared" si="177"/>
        <v>0</v>
      </c>
      <c r="CK186" s="451">
        <f t="shared" si="151"/>
        <v>0</v>
      </c>
      <c r="CL186" s="446" t="e">
        <f t="shared" si="202"/>
        <v>#DIV/0!</v>
      </c>
      <c r="CM186" s="446" t="e">
        <f t="shared" si="202"/>
        <v>#DIV/0!</v>
      </c>
      <c r="CN186" s="446" t="e">
        <f t="shared" si="202"/>
        <v>#DIV/0!</v>
      </c>
      <c r="CO186" s="451" t="e">
        <f t="shared" si="202"/>
        <v>#DIV/0!</v>
      </c>
      <c r="CP186" s="446"/>
      <c r="CQ186" s="449" t="e">
        <f t="shared" si="203"/>
        <v>#DIV/0!</v>
      </c>
      <c r="CR186" s="445" t="e">
        <f t="shared" si="203"/>
        <v>#DIV/0!</v>
      </c>
      <c r="CS186" s="445" t="e">
        <f t="shared" si="203"/>
        <v>#DIV/0!</v>
      </c>
      <c r="CT186" s="451" t="e">
        <f t="shared" si="203"/>
        <v>#DIV/0!</v>
      </c>
      <c r="CU186" s="446"/>
      <c r="CV186" s="449" t="e">
        <f t="shared" si="204"/>
        <v>#DIV/0!</v>
      </c>
      <c r="CW186" s="445" t="e">
        <f t="shared" si="204"/>
        <v>#DIV/0!</v>
      </c>
      <c r="CX186" s="445" t="e">
        <f t="shared" si="204"/>
        <v>#DIV/0!</v>
      </c>
      <c r="CY186" s="451" t="e">
        <f t="shared" si="204"/>
        <v>#DIV/0!</v>
      </c>
      <c r="CZ186" s="446"/>
      <c r="DA186" s="449" t="e">
        <f t="shared" si="205"/>
        <v>#DIV/0!</v>
      </c>
      <c r="DB186" s="445" t="e">
        <f t="shared" si="205"/>
        <v>#DIV/0!</v>
      </c>
      <c r="DC186" s="445" t="e">
        <f t="shared" si="205"/>
        <v>#DIV/0!</v>
      </c>
      <c r="DD186" s="451" t="e">
        <f t="shared" si="205"/>
        <v>#DIV/0!</v>
      </c>
    </row>
    <row r="187" spans="1:108">
      <c r="A187">
        <f>'Picking Information'!E190</f>
        <v>0</v>
      </c>
      <c r="B187">
        <f>'Picking Information'!H190</f>
        <v>0</v>
      </c>
      <c r="C187">
        <f>'Picking Information'!I190</f>
        <v>0</v>
      </c>
      <c r="D187">
        <f>'Picking Information'!J190</f>
        <v>0</v>
      </c>
      <c r="E187">
        <f>'Picking Information'!K190</f>
        <v>0</v>
      </c>
      <c r="F187">
        <f t="shared" si="168"/>
        <v>0</v>
      </c>
      <c r="J187">
        <f>'Picking Information'!O190</f>
        <v>0</v>
      </c>
      <c r="M187" s="365">
        <f t="shared" si="169"/>
        <v>0</v>
      </c>
      <c r="N187" s="366">
        <v>1.6074999999999999</v>
      </c>
      <c r="O187" s="367">
        <f t="shared" si="170"/>
        <v>0</v>
      </c>
      <c r="P187" s="367">
        <f t="shared" si="171"/>
        <v>0</v>
      </c>
      <c r="Q187" s="367">
        <f t="shared" si="172"/>
        <v>0</v>
      </c>
      <c r="R187" s="367">
        <f t="shared" si="173"/>
        <v>0</v>
      </c>
      <c r="S187" s="367" t="e">
        <f t="shared" si="174"/>
        <v>#DIV/0!</v>
      </c>
      <c r="T187" s="352" t="e">
        <f t="shared" si="178"/>
        <v>#DIV/0!</v>
      </c>
      <c r="U187" s="348" t="e">
        <f t="shared" si="178"/>
        <v>#DIV/0!</v>
      </c>
      <c r="V187" s="348" t="e">
        <f t="shared" si="178"/>
        <v>#DIV/0!</v>
      </c>
      <c r="W187" s="348" t="e">
        <f t="shared" si="178"/>
        <v>#DIV/0!</v>
      </c>
      <c r="X187" s="372"/>
      <c r="Y187" s="348" t="e">
        <f t="shared" si="179"/>
        <v>#DIV/0!</v>
      </c>
      <c r="Z187" s="348" t="e">
        <f t="shared" si="179"/>
        <v>#DIV/0!</v>
      </c>
      <c r="AA187" s="348" t="e">
        <f t="shared" si="179"/>
        <v>#DIV/0!</v>
      </c>
      <c r="AB187" s="350" t="e">
        <f t="shared" si="179"/>
        <v>#DIV/0!</v>
      </c>
      <c r="AC187" s="372"/>
      <c r="AD187" s="348" t="e">
        <f t="shared" si="180"/>
        <v>#DIV/0!</v>
      </c>
      <c r="AE187" s="348" t="e">
        <f t="shared" si="180"/>
        <v>#DIV/0!</v>
      </c>
      <c r="AF187" s="348" t="e">
        <f t="shared" si="180"/>
        <v>#DIV/0!</v>
      </c>
      <c r="AG187" s="350" t="e">
        <f t="shared" si="180"/>
        <v>#DIV/0!</v>
      </c>
      <c r="AH187" s="372"/>
      <c r="AI187" s="348" t="e">
        <f t="shared" si="181"/>
        <v>#DIV/0!</v>
      </c>
      <c r="AJ187" s="348" t="e">
        <f t="shared" si="181"/>
        <v>#DIV/0!</v>
      </c>
      <c r="AK187" s="348" t="e">
        <f t="shared" si="181"/>
        <v>#DIV/0!</v>
      </c>
      <c r="AL187" s="350" t="e">
        <f t="shared" si="181"/>
        <v>#DIV/0!</v>
      </c>
      <c r="AN187" s="393">
        <f t="shared" si="135"/>
        <v>0</v>
      </c>
      <c r="AO187" s="509">
        <f t="shared" si="136"/>
        <v>0</v>
      </c>
      <c r="AP187" s="373" t="e">
        <f t="shared" si="137"/>
        <v>#DIV/0!</v>
      </c>
      <c r="AQ187" s="384" t="e">
        <f t="shared" si="194"/>
        <v>#DIV/0!</v>
      </c>
      <c r="AR187" s="385" t="e">
        <f t="shared" si="194"/>
        <v>#DIV/0!</v>
      </c>
      <c r="AS187" s="385" t="e">
        <f t="shared" si="194"/>
        <v>#DIV/0!</v>
      </c>
      <c r="AT187" s="387" t="e">
        <f t="shared" si="194"/>
        <v>#DIV/0!</v>
      </c>
      <c r="AU187" s="373"/>
      <c r="AV187" s="384" t="e">
        <f t="shared" si="195"/>
        <v>#DIV/0!</v>
      </c>
      <c r="AW187" s="385" t="e">
        <f t="shared" si="195"/>
        <v>#DIV/0!</v>
      </c>
      <c r="AX187" s="385" t="e">
        <f t="shared" si="195"/>
        <v>#DIV/0!</v>
      </c>
      <c r="AY187" s="387" t="e">
        <f t="shared" si="195"/>
        <v>#DIV/0!</v>
      </c>
      <c r="AZ187" s="373"/>
      <c r="BA187" s="384" t="e">
        <f t="shared" si="196"/>
        <v>#DIV/0!</v>
      </c>
      <c r="BB187" s="385" t="e">
        <f t="shared" si="196"/>
        <v>#DIV/0!</v>
      </c>
      <c r="BC187" s="385" t="e">
        <f t="shared" si="196"/>
        <v>#DIV/0!</v>
      </c>
      <c r="BD187" s="387" t="e">
        <f t="shared" si="196"/>
        <v>#DIV/0!</v>
      </c>
      <c r="BE187" s="373"/>
      <c r="BF187" s="384" t="e">
        <f t="shared" si="197"/>
        <v>#DIV/0!</v>
      </c>
      <c r="BG187" s="385" t="e">
        <f t="shared" si="197"/>
        <v>#DIV/0!</v>
      </c>
      <c r="BH187" s="385" t="e">
        <f t="shared" si="197"/>
        <v>#DIV/0!</v>
      </c>
      <c r="BI187" s="387" t="e">
        <f t="shared" si="197"/>
        <v>#DIV/0!</v>
      </c>
      <c r="BK187" s="423" t="e">
        <f t="shared" si="175"/>
        <v>#DIV/0!</v>
      </c>
      <c r="BL187" s="419">
        <f t="shared" si="138"/>
        <v>0</v>
      </c>
      <c r="BM187" s="419">
        <f t="shared" si="139"/>
        <v>0</v>
      </c>
      <c r="BN187" s="423" t="e">
        <f t="shared" si="198"/>
        <v>#DIV/0!</v>
      </c>
      <c r="BO187" s="419" t="e">
        <f t="shared" si="198"/>
        <v>#DIV/0!</v>
      </c>
      <c r="BP187" s="419" t="e">
        <f t="shared" si="198"/>
        <v>#DIV/0!</v>
      </c>
      <c r="BQ187" s="424" t="e">
        <f t="shared" si="198"/>
        <v>#DIV/0!</v>
      </c>
      <c r="BR187" s="419"/>
      <c r="BS187" s="423" t="e">
        <f t="shared" si="199"/>
        <v>#DIV/0!</v>
      </c>
      <c r="BT187" s="419" t="e">
        <f t="shared" si="199"/>
        <v>#DIV/0!</v>
      </c>
      <c r="BU187" s="419" t="e">
        <f t="shared" si="199"/>
        <v>#DIV/0!</v>
      </c>
      <c r="BV187" s="424" t="e">
        <f t="shared" si="199"/>
        <v>#DIV/0!</v>
      </c>
      <c r="BW187" s="419"/>
      <c r="BX187" s="423" t="e">
        <f t="shared" si="200"/>
        <v>#DIV/0!</v>
      </c>
      <c r="BY187" s="419" t="e">
        <f t="shared" si="200"/>
        <v>#DIV/0!</v>
      </c>
      <c r="BZ187" s="419" t="e">
        <f t="shared" si="200"/>
        <v>#DIV/0!</v>
      </c>
      <c r="CA187" s="424" t="e">
        <f t="shared" si="200"/>
        <v>#DIV/0!</v>
      </c>
      <c r="CB187" s="419"/>
      <c r="CC187" s="423" t="e">
        <f t="shared" si="201"/>
        <v>#DIV/0!</v>
      </c>
      <c r="CD187" s="419" t="e">
        <f t="shared" si="201"/>
        <v>#DIV/0!</v>
      </c>
      <c r="CE187" s="419" t="e">
        <f t="shared" si="201"/>
        <v>#DIV/0!</v>
      </c>
      <c r="CF187" s="424" t="e">
        <f t="shared" si="201"/>
        <v>#DIV/0!</v>
      </c>
      <c r="CH187" s="449" t="e">
        <f t="shared" si="176"/>
        <v>#DIV/0!</v>
      </c>
      <c r="CI187" s="445">
        <f t="shared" si="149"/>
        <v>0</v>
      </c>
      <c r="CJ187" s="445">
        <f t="shared" si="177"/>
        <v>0</v>
      </c>
      <c r="CK187" s="451">
        <f t="shared" si="151"/>
        <v>0</v>
      </c>
      <c r="CL187" s="446" t="e">
        <f t="shared" si="202"/>
        <v>#DIV/0!</v>
      </c>
      <c r="CM187" s="446" t="e">
        <f t="shared" si="202"/>
        <v>#DIV/0!</v>
      </c>
      <c r="CN187" s="446" t="e">
        <f t="shared" si="202"/>
        <v>#DIV/0!</v>
      </c>
      <c r="CO187" s="451" t="e">
        <f t="shared" si="202"/>
        <v>#DIV/0!</v>
      </c>
      <c r="CP187" s="446"/>
      <c r="CQ187" s="449" t="e">
        <f t="shared" si="203"/>
        <v>#DIV/0!</v>
      </c>
      <c r="CR187" s="445" t="e">
        <f t="shared" si="203"/>
        <v>#DIV/0!</v>
      </c>
      <c r="CS187" s="445" t="e">
        <f t="shared" si="203"/>
        <v>#DIV/0!</v>
      </c>
      <c r="CT187" s="451" t="e">
        <f t="shared" si="203"/>
        <v>#DIV/0!</v>
      </c>
      <c r="CU187" s="446"/>
      <c r="CV187" s="449" t="e">
        <f t="shared" si="204"/>
        <v>#DIV/0!</v>
      </c>
      <c r="CW187" s="445" t="e">
        <f t="shared" si="204"/>
        <v>#DIV/0!</v>
      </c>
      <c r="CX187" s="445" t="e">
        <f t="shared" si="204"/>
        <v>#DIV/0!</v>
      </c>
      <c r="CY187" s="451" t="e">
        <f t="shared" si="204"/>
        <v>#DIV/0!</v>
      </c>
      <c r="CZ187" s="446"/>
      <c r="DA187" s="449" t="e">
        <f t="shared" si="205"/>
        <v>#DIV/0!</v>
      </c>
      <c r="DB187" s="445" t="e">
        <f t="shared" si="205"/>
        <v>#DIV/0!</v>
      </c>
      <c r="DC187" s="445" t="e">
        <f t="shared" si="205"/>
        <v>#DIV/0!</v>
      </c>
      <c r="DD187" s="451" t="e">
        <f t="shared" si="205"/>
        <v>#DIV/0!</v>
      </c>
    </row>
    <row r="188" spans="1:108">
      <c r="A188">
        <f>'Picking Information'!E191</f>
        <v>0</v>
      </c>
      <c r="B188">
        <f>'Picking Information'!H191</f>
        <v>0</v>
      </c>
      <c r="C188">
        <f>'Picking Information'!I191</f>
        <v>0</v>
      </c>
      <c r="D188">
        <f>'Picking Information'!J191</f>
        <v>0</v>
      </c>
      <c r="E188">
        <f>'Picking Information'!K191</f>
        <v>0</v>
      </c>
      <c r="F188">
        <f t="shared" si="168"/>
        <v>0</v>
      </c>
      <c r="J188">
        <f>'Picking Information'!O191</f>
        <v>0</v>
      </c>
      <c r="M188" s="365">
        <f t="shared" si="169"/>
        <v>0</v>
      </c>
      <c r="N188" s="366">
        <v>1.6074999999999999</v>
      </c>
      <c r="O188" s="367">
        <f t="shared" si="170"/>
        <v>0</v>
      </c>
      <c r="P188" s="367">
        <f t="shared" si="171"/>
        <v>0</v>
      </c>
      <c r="Q188" s="367">
        <f t="shared" si="172"/>
        <v>0</v>
      </c>
      <c r="R188" s="367">
        <f t="shared" si="173"/>
        <v>0</v>
      </c>
      <c r="S188" s="367" t="e">
        <f t="shared" si="174"/>
        <v>#DIV/0!</v>
      </c>
      <c r="T188" s="352" t="e">
        <f t="shared" si="178"/>
        <v>#DIV/0!</v>
      </c>
      <c r="U188" s="348" t="e">
        <f t="shared" si="178"/>
        <v>#DIV/0!</v>
      </c>
      <c r="V188" s="348" t="e">
        <f t="shared" si="178"/>
        <v>#DIV/0!</v>
      </c>
      <c r="W188" s="348" t="e">
        <f t="shared" si="178"/>
        <v>#DIV/0!</v>
      </c>
      <c r="X188" s="372"/>
      <c r="Y188" s="348" t="e">
        <f t="shared" si="179"/>
        <v>#DIV/0!</v>
      </c>
      <c r="Z188" s="348" t="e">
        <f t="shared" si="179"/>
        <v>#DIV/0!</v>
      </c>
      <c r="AA188" s="348" t="e">
        <f t="shared" si="179"/>
        <v>#DIV/0!</v>
      </c>
      <c r="AB188" s="350" t="e">
        <f t="shared" si="179"/>
        <v>#DIV/0!</v>
      </c>
      <c r="AC188" s="372"/>
      <c r="AD188" s="348" t="e">
        <f t="shared" si="180"/>
        <v>#DIV/0!</v>
      </c>
      <c r="AE188" s="348" t="e">
        <f t="shared" si="180"/>
        <v>#DIV/0!</v>
      </c>
      <c r="AF188" s="348" t="e">
        <f t="shared" si="180"/>
        <v>#DIV/0!</v>
      </c>
      <c r="AG188" s="350" t="e">
        <f t="shared" si="180"/>
        <v>#DIV/0!</v>
      </c>
      <c r="AH188" s="372"/>
      <c r="AI188" s="348" t="e">
        <f t="shared" si="181"/>
        <v>#DIV/0!</v>
      </c>
      <c r="AJ188" s="348" t="e">
        <f t="shared" si="181"/>
        <v>#DIV/0!</v>
      </c>
      <c r="AK188" s="348" t="e">
        <f t="shared" si="181"/>
        <v>#DIV/0!</v>
      </c>
      <c r="AL188" s="350" t="e">
        <f t="shared" si="181"/>
        <v>#DIV/0!</v>
      </c>
      <c r="AN188" s="393">
        <f t="shared" si="135"/>
        <v>0</v>
      </c>
      <c r="AO188" s="509">
        <f t="shared" si="136"/>
        <v>0</v>
      </c>
      <c r="AP188" s="373" t="e">
        <f t="shared" si="137"/>
        <v>#DIV/0!</v>
      </c>
      <c r="AQ188" s="384" t="e">
        <f t="shared" si="194"/>
        <v>#DIV/0!</v>
      </c>
      <c r="AR188" s="385" t="e">
        <f t="shared" si="194"/>
        <v>#DIV/0!</v>
      </c>
      <c r="AS188" s="385" t="e">
        <f t="shared" si="194"/>
        <v>#DIV/0!</v>
      </c>
      <c r="AT188" s="387" t="e">
        <f t="shared" si="194"/>
        <v>#DIV/0!</v>
      </c>
      <c r="AU188" s="373"/>
      <c r="AV188" s="384" t="e">
        <f t="shared" si="195"/>
        <v>#DIV/0!</v>
      </c>
      <c r="AW188" s="385" t="e">
        <f t="shared" si="195"/>
        <v>#DIV/0!</v>
      </c>
      <c r="AX188" s="385" t="e">
        <f t="shared" si="195"/>
        <v>#DIV/0!</v>
      </c>
      <c r="AY188" s="387" t="e">
        <f t="shared" si="195"/>
        <v>#DIV/0!</v>
      </c>
      <c r="AZ188" s="373"/>
      <c r="BA188" s="384" t="e">
        <f t="shared" si="196"/>
        <v>#DIV/0!</v>
      </c>
      <c r="BB188" s="385" t="e">
        <f t="shared" si="196"/>
        <v>#DIV/0!</v>
      </c>
      <c r="BC188" s="385" t="e">
        <f t="shared" si="196"/>
        <v>#DIV/0!</v>
      </c>
      <c r="BD188" s="387" t="e">
        <f t="shared" si="196"/>
        <v>#DIV/0!</v>
      </c>
      <c r="BE188" s="373"/>
      <c r="BF188" s="384" t="e">
        <f t="shared" si="197"/>
        <v>#DIV/0!</v>
      </c>
      <c r="BG188" s="385" t="e">
        <f t="shared" si="197"/>
        <v>#DIV/0!</v>
      </c>
      <c r="BH188" s="385" t="e">
        <f t="shared" si="197"/>
        <v>#DIV/0!</v>
      </c>
      <c r="BI188" s="387" t="e">
        <f t="shared" si="197"/>
        <v>#DIV/0!</v>
      </c>
      <c r="BK188" s="423" t="e">
        <f t="shared" si="175"/>
        <v>#DIV/0!</v>
      </c>
      <c r="BL188" s="419">
        <f t="shared" si="138"/>
        <v>0</v>
      </c>
      <c r="BM188" s="419">
        <f t="shared" si="139"/>
        <v>0</v>
      </c>
      <c r="BN188" s="423" t="e">
        <f t="shared" si="198"/>
        <v>#DIV/0!</v>
      </c>
      <c r="BO188" s="419" t="e">
        <f t="shared" si="198"/>
        <v>#DIV/0!</v>
      </c>
      <c r="BP188" s="419" t="e">
        <f t="shared" si="198"/>
        <v>#DIV/0!</v>
      </c>
      <c r="BQ188" s="424" t="e">
        <f t="shared" si="198"/>
        <v>#DIV/0!</v>
      </c>
      <c r="BR188" s="419"/>
      <c r="BS188" s="423" t="e">
        <f t="shared" si="199"/>
        <v>#DIV/0!</v>
      </c>
      <c r="BT188" s="419" t="e">
        <f t="shared" si="199"/>
        <v>#DIV/0!</v>
      </c>
      <c r="BU188" s="419" t="e">
        <f t="shared" si="199"/>
        <v>#DIV/0!</v>
      </c>
      <c r="BV188" s="424" t="e">
        <f t="shared" si="199"/>
        <v>#DIV/0!</v>
      </c>
      <c r="BW188" s="419"/>
      <c r="BX188" s="423" t="e">
        <f t="shared" si="200"/>
        <v>#DIV/0!</v>
      </c>
      <c r="BY188" s="419" t="e">
        <f t="shared" si="200"/>
        <v>#DIV/0!</v>
      </c>
      <c r="BZ188" s="419" t="e">
        <f t="shared" si="200"/>
        <v>#DIV/0!</v>
      </c>
      <c r="CA188" s="424" t="e">
        <f t="shared" si="200"/>
        <v>#DIV/0!</v>
      </c>
      <c r="CB188" s="419"/>
      <c r="CC188" s="423" t="e">
        <f t="shared" si="201"/>
        <v>#DIV/0!</v>
      </c>
      <c r="CD188" s="419" t="e">
        <f t="shared" si="201"/>
        <v>#DIV/0!</v>
      </c>
      <c r="CE188" s="419" t="e">
        <f t="shared" si="201"/>
        <v>#DIV/0!</v>
      </c>
      <c r="CF188" s="424" t="e">
        <f t="shared" si="201"/>
        <v>#DIV/0!</v>
      </c>
      <c r="CH188" s="449" t="e">
        <f t="shared" si="176"/>
        <v>#DIV/0!</v>
      </c>
      <c r="CI188" s="445">
        <f t="shared" si="149"/>
        <v>0</v>
      </c>
      <c r="CJ188" s="445">
        <f t="shared" si="177"/>
        <v>0</v>
      </c>
      <c r="CK188" s="451">
        <f t="shared" si="151"/>
        <v>0</v>
      </c>
      <c r="CL188" s="446" t="e">
        <f t="shared" si="202"/>
        <v>#DIV/0!</v>
      </c>
      <c r="CM188" s="446" t="e">
        <f t="shared" si="202"/>
        <v>#DIV/0!</v>
      </c>
      <c r="CN188" s="446" t="e">
        <f t="shared" si="202"/>
        <v>#DIV/0!</v>
      </c>
      <c r="CO188" s="451" t="e">
        <f t="shared" si="202"/>
        <v>#DIV/0!</v>
      </c>
      <c r="CP188" s="446"/>
      <c r="CQ188" s="449" t="e">
        <f t="shared" si="203"/>
        <v>#DIV/0!</v>
      </c>
      <c r="CR188" s="445" t="e">
        <f t="shared" si="203"/>
        <v>#DIV/0!</v>
      </c>
      <c r="CS188" s="445" t="e">
        <f t="shared" si="203"/>
        <v>#DIV/0!</v>
      </c>
      <c r="CT188" s="451" t="e">
        <f t="shared" si="203"/>
        <v>#DIV/0!</v>
      </c>
      <c r="CU188" s="446"/>
      <c r="CV188" s="449" t="e">
        <f t="shared" si="204"/>
        <v>#DIV/0!</v>
      </c>
      <c r="CW188" s="445" t="e">
        <f t="shared" si="204"/>
        <v>#DIV/0!</v>
      </c>
      <c r="CX188" s="445" t="e">
        <f t="shared" si="204"/>
        <v>#DIV/0!</v>
      </c>
      <c r="CY188" s="451" t="e">
        <f t="shared" si="204"/>
        <v>#DIV/0!</v>
      </c>
      <c r="CZ188" s="446"/>
      <c r="DA188" s="449" t="e">
        <f t="shared" si="205"/>
        <v>#DIV/0!</v>
      </c>
      <c r="DB188" s="445" t="e">
        <f t="shared" si="205"/>
        <v>#DIV/0!</v>
      </c>
      <c r="DC188" s="445" t="e">
        <f t="shared" si="205"/>
        <v>#DIV/0!</v>
      </c>
      <c r="DD188" s="451" t="e">
        <f t="shared" si="205"/>
        <v>#DIV/0!</v>
      </c>
    </row>
    <row r="189" spans="1:108">
      <c r="A189">
        <f>'Picking Information'!E192</f>
        <v>0</v>
      </c>
      <c r="B189">
        <f>'Picking Information'!H192</f>
        <v>0</v>
      </c>
      <c r="C189">
        <f>'Picking Information'!I192</f>
        <v>0</v>
      </c>
      <c r="D189">
        <f>'Picking Information'!J192</f>
        <v>0</v>
      </c>
      <c r="E189">
        <f>'Picking Information'!K192</f>
        <v>0</v>
      </c>
      <c r="F189">
        <f t="shared" si="168"/>
        <v>0</v>
      </c>
      <c r="J189">
        <f>'Picking Information'!O192</f>
        <v>0</v>
      </c>
      <c r="M189" s="365">
        <f t="shared" si="169"/>
        <v>0</v>
      </c>
      <c r="N189" s="366">
        <v>1.6074999999999999</v>
      </c>
      <c r="O189" s="367">
        <f t="shared" si="170"/>
        <v>0</v>
      </c>
      <c r="P189" s="367">
        <f t="shared" si="171"/>
        <v>0</v>
      </c>
      <c r="Q189" s="367">
        <f t="shared" si="172"/>
        <v>0</v>
      </c>
      <c r="R189" s="367">
        <f t="shared" si="173"/>
        <v>0</v>
      </c>
      <c r="S189" s="367" t="e">
        <f t="shared" si="174"/>
        <v>#DIV/0!</v>
      </c>
      <c r="T189" s="352" t="e">
        <f t="shared" si="178"/>
        <v>#DIV/0!</v>
      </c>
      <c r="U189" s="348" t="e">
        <f t="shared" si="178"/>
        <v>#DIV/0!</v>
      </c>
      <c r="V189" s="348" t="e">
        <f t="shared" si="178"/>
        <v>#DIV/0!</v>
      </c>
      <c r="W189" s="348" t="e">
        <f t="shared" si="178"/>
        <v>#DIV/0!</v>
      </c>
      <c r="X189" s="372"/>
      <c r="Y189" s="348" t="e">
        <f t="shared" si="179"/>
        <v>#DIV/0!</v>
      </c>
      <c r="Z189" s="348" t="e">
        <f t="shared" si="179"/>
        <v>#DIV/0!</v>
      </c>
      <c r="AA189" s="348" t="e">
        <f t="shared" si="179"/>
        <v>#DIV/0!</v>
      </c>
      <c r="AB189" s="350" t="e">
        <f t="shared" si="179"/>
        <v>#DIV/0!</v>
      </c>
      <c r="AC189" s="372"/>
      <c r="AD189" s="348" t="e">
        <f t="shared" si="180"/>
        <v>#DIV/0!</v>
      </c>
      <c r="AE189" s="348" t="e">
        <f t="shared" si="180"/>
        <v>#DIV/0!</v>
      </c>
      <c r="AF189" s="348" t="e">
        <f t="shared" si="180"/>
        <v>#DIV/0!</v>
      </c>
      <c r="AG189" s="350" t="e">
        <f t="shared" si="180"/>
        <v>#DIV/0!</v>
      </c>
      <c r="AH189" s="372"/>
      <c r="AI189" s="348" t="e">
        <f t="shared" si="181"/>
        <v>#DIV/0!</v>
      </c>
      <c r="AJ189" s="348" t="e">
        <f t="shared" si="181"/>
        <v>#DIV/0!</v>
      </c>
      <c r="AK189" s="348" t="e">
        <f t="shared" si="181"/>
        <v>#DIV/0!</v>
      </c>
      <c r="AL189" s="350" t="e">
        <f t="shared" si="181"/>
        <v>#DIV/0!</v>
      </c>
      <c r="AN189" s="393">
        <f t="shared" si="135"/>
        <v>0</v>
      </c>
      <c r="AO189" s="509">
        <f t="shared" si="136"/>
        <v>0</v>
      </c>
      <c r="AP189" s="373" t="e">
        <f t="shared" si="137"/>
        <v>#DIV/0!</v>
      </c>
      <c r="AQ189" s="384" t="e">
        <f t="shared" si="194"/>
        <v>#DIV/0!</v>
      </c>
      <c r="AR189" s="385" t="e">
        <f t="shared" si="194"/>
        <v>#DIV/0!</v>
      </c>
      <c r="AS189" s="385" t="e">
        <f t="shared" si="194"/>
        <v>#DIV/0!</v>
      </c>
      <c r="AT189" s="387" t="e">
        <f t="shared" si="194"/>
        <v>#DIV/0!</v>
      </c>
      <c r="AU189" s="373"/>
      <c r="AV189" s="384" t="e">
        <f t="shared" si="195"/>
        <v>#DIV/0!</v>
      </c>
      <c r="AW189" s="385" t="e">
        <f t="shared" si="195"/>
        <v>#DIV/0!</v>
      </c>
      <c r="AX189" s="385" t="e">
        <f t="shared" si="195"/>
        <v>#DIV/0!</v>
      </c>
      <c r="AY189" s="387" t="e">
        <f t="shared" si="195"/>
        <v>#DIV/0!</v>
      </c>
      <c r="AZ189" s="373"/>
      <c r="BA189" s="384" t="e">
        <f t="shared" si="196"/>
        <v>#DIV/0!</v>
      </c>
      <c r="BB189" s="385" t="e">
        <f t="shared" si="196"/>
        <v>#DIV/0!</v>
      </c>
      <c r="BC189" s="385" t="e">
        <f t="shared" si="196"/>
        <v>#DIV/0!</v>
      </c>
      <c r="BD189" s="387" t="e">
        <f t="shared" si="196"/>
        <v>#DIV/0!</v>
      </c>
      <c r="BE189" s="373"/>
      <c r="BF189" s="384" t="e">
        <f t="shared" si="197"/>
        <v>#DIV/0!</v>
      </c>
      <c r="BG189" s="385" t="e">
        <f t="shared" si="197"/>
        <v>#DIV/0!</v>
      </c>
      <c r="BH189" s="385" t="e">
        <f t="shared" si="197"/>
        <v>#DIV/0!</v>
      </c>
      <c r="BI189" s="387" t="e">
        <f t="shared" si="197"/>
        <v>#DIV/0!</v>
      </c>
      <c r="BK189" s="423" t="e">
        <f t="shared" si="175"/>
        <v>#DIV/0!</v>
      </c>
      <c r="BL189" s="419">
        <f t="shared" si="138"/>
        <v>0</v>
      </c>
      <c r="BM189" s="419">
        <f t="shared" si="139"/>
        <v>0</v>
      </c>
      <c r="BN189" s="423" t="e">
        <f t="shared" si="198"/>
        <v>#DIV/0!</v>
      </c>
      <c r="BO189" s="419" t="e">
        <f t="shared" si="198"/>
        <v>#DIV/0!</v>
      </c>
      <c r="BP189" s="419" t="e">
        <f t="shared" si="198"/>
        <v>#DIV/0!</v>
      </c>
      <c r="BQ189" s="424" t="e">
        <f t="shared" si="198"/>
        <v>#DIV/0!</v>
      </c>
      <c r="BR189" s="419"/>
      <c r="BS189" s="423" t="e">
        <f t="shared" si="199"/>
        <v>#DIV/0!</v>
      </c>
      <c r="BT189" s="419" t="e">
        <f t="shared" si="199"/>
        <v>#DIV/0!</v>
      </c>
      <c r="BU189" s="419" t="e">
        <f t="shared" si="199"/>
        <v>#DIV/0!</v>
      </c>
      <c r="BV189" s="424" t="e">
        <f t="shared" si="199"/>
        <v>#DIV/0!</v>
      </c>
      <c r="BW189" s="419"/>
      <c r="BX189" s="423" t="e">
        <f t="shared" si="200"/>
        <v>#DIV/0!</v>
      </c>
      <c r="BY189" s="419" t="e">
        <f t="shared" si="200"/>
        <v>#DIV/0!</v>
      </c>
      <c r="BZ189" s="419" t="e">
        <f t="shared" si="200"/>
        <v>#DIV/0!</v>
      </c>
      <c r="CA189" s="424" t="e">
        <f t="shared" si="200"/>
        <v>#DIV/0!</v>
      </c>
      <c r="CB189" s="419"/>
      <c r="CC189" s="423" t="e">
        <f t="shared" si="201"/>
        <v>#DIV/0!</v>
      </c>
      <c r="CD189" s="419" t="e">
        <f t="shared" si="201"/>
        <v>#DIV/0!</v>
      </c>
      <c r="CE189" s="419" t="e">
        <f t="shared" si="201"/>
        <v>#DIV/0!</v>
      </c>
      <c r="CF189" s="424" t="e">
        <f t="shared" si="201"/>
        <v>#DIV/0!</v>
      </c>
      <c r="CH189" s="449" t="e">
        <f t="shared" si="176"/>
        <v>#DIV/0!</v>
      </c>
      <c r="CI189" s="445">
        <f t="shared" si="149"/>
        <v>0</v>
      </c>
      <c r="CJ189" s="445">
        <f t="shared" si="177"/>
        <v>0</v>
      </c>
      <c r="CK189" s="451">
        <f t="shared" si="151"/>
        <v>0</v>
      </c>
      <c r="CL189" s="446" t="e">
        <f t="shared" si="202"/>
        <v>#DIV/0!</v>
      </c>
      <c r="CM189" s="446" t="e">
        <f t="shared" si="202"/>
        <v>#DIV/0!</v>
      </c>
      <c r="CN189" s="446" t="e">
        <f t="shared" si="202"/>
        <v>#DIV/0!</v>
      </c>
      <c r="CO189" s="451" t="e">
        <f t="shared" si="202"/>
        <v>#DIV/0!</v>
      </c>
      <c r="CP189" s="446"/>
      <c r="CQ189" s="449" t="e">
        <f t="shared" si="203"/>
        <v>#DIV/0!</v>
      </c>
      <c r="CR189" s="445" t="e">
        <f t="shared" si="203"/>
        <v>#DIV/0!</v>
      </c>
      <c r="CS189" s="445" t="e">
        <f t="shared" si="203"/>
        <v>#DIV/0!</v>
      </c>
      <c r="CT189" s="451" t="e">
        <f t="shared" si="203"/>
        <v>#DIV/0!</v>
      </c>
      <c r="CU189" s="446"/>
      <c r="CV189" s="449" t="e">
        <f t="shared" si="204"/>
        <v>#DIV/0!</v>
      </c>
      <c r="CW189" s="445" t="e">
        <f t="shared" si="204"/>
        <v>#DIV/0!</v>
      </c>
      <c r="CX189" s="445" t="e">
        <f t="shared" si="204"/>
        <v>#DIV/0!</v>
      </c>
      <c r="CY189" s="451" t="e">
        <f t="shared" si="204"/>
        <v>#DIV/0!</v>
      </c>
      <c r="CZ189" s="446"/>
      <c r="DA189" s="449" t="e">
        <f t="shared" si="205"/>
        <v>#DIV/0!</v>
      </c>
      <c r="DB189" s="445" t="e">
        <f t="shared" si="205"/>
        <v>#DIV/0!</v>
      </c>
      <c r="DC189" s="445" t="e">
        <f t="shared" si="205"/>
        <v>#DIV/0!</v>
      </c>
      <c r="DD189" s="451" t="e">
        <f t="shared" si="205"/>
        <v>#DIV/0!</v>
      </c>
    </row>
    <row r="190" spans="1:108">
      <c r="A190">
        <f>'Picking Information'!E193</f>
        <v>0</v>
      </c>
      <c r="B190">
        <f>'Picking Information'!H193</f>
        <v>0</v>
      </c>
      <c r="C190">
        <f>'Picking Information'!I193</f>
        <v>0</v>
      </c>
      <c r="D190">
        <f>'Picking Information'!J193</f>
        <v>0</v>
      </c>
      <c r="E190">
        <f>'Picking Information'!K193</f>
        <v>0</v>
      </c>
      <c r="F190">
        <f t="shared" si="168"/>
        <v>0</v>
      </c>
      <c r="J190">
        <f>'Picking Information'!O193</f>
        <v>0</v>
      </c>
      <c r="M190" s="365">
        <f t="shared" si="169"/>
        <v>0</v>
      </c>
      <c r="N190" s="366">
        <v>1.6074999999999999</v>
      </c>
      <c r="O190" s="367">
        <f t="shared" si="170"/>
        <v>0</v>
      </c>
      <c r="P190" s="367">
        <f t="shared" si="171"/>
        <v>0</v>
      </c>
      <c r="Q190" s="367">
        <f t="shared" si="172"/>
        <v>0</v>
      </c>
      <c r="R190" s="367">
        <f t="shared" si="173"/>
        <v>0</v>
      </c>
      <c r="S190" s="367" t="e">
        <f t="shared" si="174"/>
        <v>#DIV/0!</v>
      </c>
      <c r="T190" s="352" t="e">
        <f t="shared" si="178"/>
        <v>#DIV/0!</v>
      </c>
      <c r="U190" s="348" t="e">
        <f t="shared" si="178"/>
        <v>#DIV/0!</v>
      </c>
      <c r="V190" s="348" t="e">
        <f t="shared" si="178"/>
        <v>#DIV/0!</v>
      </c>
      <c r="W190" s="348" t="e">
        <f t="shared" si="178"/>
        <v>#DIV/0!</v>
      </c>
      <c r="X190" s="372"/>
      <c r="Y190" s="348" t="e">
        <f t="shared" si="179"/>
        <v>#DIV/0!</v>
      </c>
      <c r="Z190" s="348" t="e">
        <f t="shared" si="179"/>
        <v>#DIV/0!</v>
      </c>
      <c r="AA190" s="348" t="e">
        <f t="shared" si="179"/>
        <v>#DIV/0!</v>
      </c>
      <c r="AB190" s="350" t="e">
        <f t="shared" si="179"/>
        <v>#DIV/0!</v>
      </c>
      <c r="AC190" s="372"/>
      <c r="AD190" s="348" t="e">
        <f t="shared" si="180"/>
        <v>#DIV/0!</v>
      </c>
      <c r="AE190" s="348" t="e">
        <f t="shared" si="180"/>
        <v>#DIV/0!</v>
      </c>
      <c r="AF190" s="348" t="e">
        <f t="shared" si="180"/>
        <v>#DIV/0!</v>
      </c>
      <c r="AG190" s="350" t="e">
        <f t="shared" si="180"/>
        <v>#DIV/0!</v>
      </c>
      <c r="AH190" s="372"/>
      <c r="AI190" s="348" t="e">
        <f t="shared" si="181"/>
        <v>#DIV/0!</v>
      </c>
      <c r="AJ190" s="348" t="e">
        <f t="shared" si="181"/>
        <v>#DIV/0!</v>
      </c>
      <c r="AK190" s="348" t="e">
        <f t="shared" si="181"/>
        <v>#DIV/0!</v>
      </c>
      <c r="AL190" s="350" t="e">
        <f t="shared" si="181"/>
        <v>#DIV/0!</v>
      </c>
      <c r="AN190" s="393">
        <f t="shared" si="135"/>
        <v>0</v>
      </c>
      <c r="AO190" s="509">
        <f t="shared" si="136"/>
        <v>0</v>
      </c>
      <c r="AP190" s="373" t="e">
        <f t="shared" si="137"/>
        <v>#DIV/0!</v>
      </c>
      <c r="AQ190" s="384" t="e">
        <f t="shared" si="194"/>
        <v>#DIV/0!</v>
      </c>
      <c r="AR190" s="385" t="e">
        <f t="shared" si="194"/>
        <v>#DIV/0!</v>
      </c>
      <c r="AS190" s="385" t="e">
        <f t="shared" si="194"/>
        <v>#DIV/0!</v>
      </c>
      <c r="AT190" s="387" t="e">
        <f t="shared" si="194"/>
        <v>#DIV/0!</v>
      </c>
      <c r="AU190" s="373"/>
      <c r="AV190" s="384" t="e">
        <f t="shared" si="195"/>
        <v>#DIV/0!</v>
      </c>
      <c r="AW190" s="385" t="e">
        <f t="shared" si="195"/>
        <v>#DIV/0!</v>
      </c>
      <c r="AX190" s="385" t="e">
        <f t="shared" si="195"/>
        <v>#DIV/0!</v>
      </c>
      <c r="AY190" s="387" t="e">
        <f t="shared" si="195"/>
        <v>#DIV/0!</v>
      </c>
      <c r="AZ190" s="373"/>
      <c r="BA190" s="384" t="e">
        <f t="shared" si="196"/>
        <v>#DIV/0!</v>
      </c>
      <c r="BB190" s="385" t="e">
        <f t="shared" si="196"/>
        <v>#DIV/0!</v>
      </c>
      <c r="BC190" s="385" t="e">
        <f t="shared" si="196"/>
        <v>#DIV/0!</v>
      </c>
      <c r="BD190" s="387" t="e">
        <f t="shared" si="196"/>
        <v>#DIV/0!</v>
      </c>
      <c r="BE190" s="373"/>
      <c r="BF190" s="384" t="e">
        <f t="shared" si="197"/>
        <v>#DIV/0!</v>
      </c>
      <c r="BG190" s="385" t="e">
        <f t="shared" si="197"/>
        <v>#DIV/0!</v>
      </c>
      <c r="BH190" s="385" t="e">
        <f t="shared" si="197"/>
        <v>#DIV/0!</v>
      </c>
      <c r="BI190" s="387" t="e">
        <f t="shared" si="197"/>
        <v>#DIV/0!</v>
      </c>
      <c r="BK190" s="423" t="e">
        <f t="shared" si="175"/>
        <v>#DIV/0!</v>
      </c>
      <c r="BL190" s="419">
        <f t="shared" si="138"/>
        <v>0</v>
      </c>
      <c r="BM190" s="419">
        <f t="shared" si="139"/>
        <v>0</v>
      </c>
      <c r="BN190" s="423" t="e">
        <f t="shared" si="198"/>
        <v>#DIV/0!</v>
      </c>
      <c r="BO190" s="419" t="e">
        <f t="shared" si="198"/>
        <v>#DIV/0!</v>
      </c>
      <c r="BP190" s="419" t="e">
        <f t="shared" si="198"/>
        <v>#DIV/0!</v>
      </c>
      <c r="BQ190" s="424" t="e">
        <f t="shared" si="198"/>
        <v>#DIV/0!</v>
      </c>
      <c r="BR190" s="419"/>
      <c r="BS190" s="423" t="e">
        <f t="shared" si="199"/>
        <v>#DIV/0!</v>
      </c>
      <c r="BT190" s="419" t="e">
        <f t="shared" si="199"/>
        <v>#DIV/0!</v>
      </c>
      <c r="BU190" s="419" t="e">
        <f t="shared" si="199"/>
        <v>#DIV/0!</v>
      </c>
      <c r="BV190" s="424" t="e">
        <f t="shared" si="199"/>
        <v>#DIV/0!</v>
      </c>
      <c r="BW190" s="419"/>
      <c r="BX190" s="423" t="e">
        <f t="shared" si="200"/>
        <v>#DIV/0!</v>
      </c>
      <c r="BY190" s="419" t="e">
        <f t="shared" si="200"/>
        <v>#DIV/0!</v>
      </c>
      <c r="BZ190" s="419" t="e">
        <f t="shared" si="200"/>
        <v>#DIV/0!</v>
      </c>
      <c r="CA190" s="424" t="e">
        <f t="shared" si="200"/>
        <v>#DIV/0!</v>
      </c>
      <c r="CB190" s="419"/>
      <c r="CC190" s="423" t="e">
        <f t="shared" si="201"/>
        <v>#DIV/0!</v>
      </c>
      <c r="CD190" s="419" t="e">
        <f t="shared" si="201"/>
        <v>#DIV/0!</v>
      </c>
      <c r="CE190" s="419" t="e">
        <f t="shared" si="201"/>
        <v>#DIV/0!</v>
      </c>
      <c r="CF190" s="424" t="e">
        <f t="shared" si="201"/>
        <v>#DIV/0!</v>
      </c>
      <c r="CH190" s="449" t="e">
        <f t="shared" si="176"/>
        <v>#DIV/0!</v>
      </c>
      <c r="CI190" s="445">
        <f t="shared" si="149"/>
        <v>0</v>
      </c>
      <c r="CJ190" s="445">
        <f t="shared" si="177"/>
        <v>0</v>
      </c>
      <c r="CK190" s="451">
        <f t="shared" si="151"/>
        <v>0</v>
      </c>
      <c r="CL190" s="446" t="e">
        <f t="shared" si="202"/>
        <v>#DIV/0!</v>
      </c>
      <c r="CM190" s="446" t="e">
        <f t="shared" si="202"/>
        <v>#DIV/0!</v>
      </c>
      <c r="CN190" s="446" t="e">
        <f t="shared" si="202"/>
        <v>#DIV/0!</v>
      </c>
      <c r="CO190" s="451" t="e">
        <f t="shared" si="202"/>
        <v>#DIV/0!</v>
      </c>
      <c r="CP190" s="446"/>
      <c r="CQ190" s="449" t="e">
        <f t="shared" si="203"/>
        <v>#DIV/0!</v>
      </c>
      <c r="CR190" s="445" t="e">
        <f t="shared" si="203"/>
        <v>#DIV/0!</v>
      </c>
      <c r="CS190" s="445" t="e">
        <f t="shared" si="203"/>
        <v>#DIV/0!</v>
      </c>
      <c r="CT190" s="451" t="e">
        <f t="shared" si="203"/>
        <v>#DIV/0!</v>
      </c>
      <c r="CU190" s="446"/>
      <c r="CV190" s="449" t="e">
        <f t="shared" si="204"/>
        <v>#DIV/0!</v>
      </c>
      <c r="CW190" s="445" t="e">
        <f t="shared" si="204"/>
        <v>#DIV/0!</v>
      </c>
      <c r="CX190" s="445" t="e">
        <f t="shared" si="204"/>
        <v>#DIV/0!</v>
      </c>
      <c r="CY190" s="451" t="e">
        <f t="shared" si="204"/>
        <v>#DIV/0!</v>
      </c>
      <c r="CZ190" s="446"/>
      <c r="DA190" s="449" t="e">
        <f t="shared" si="205"/>
        <v>#DIV/0!</v>
      </c>
      <c r="DB190" s="445" t="e">
        <f t="shared" si="205"/>
        <v>#DIV/0!</v>
      </c>
      <c r="DC190" s="445" t="e">
        <f t="shared" si="205"/>
        <v>#DIV/0!</v>
      </c>
      <c r="DD190" s="451" t="e">
        <f t="shared" si="205"/>
        <v>#DIV/0!</v>
      </c>
    </row>
    <row r="191" spans="1:108">
      <c r="A191">
        <f>'Picking Information'!E194</f>
        <v>0</v>
      </c>
      <c r="B191">
        <f>'Picking Information'!H194</f>
        <v>0</v>
      </c>
      <c r="C191">
        <f>'Picking Information'!I194</f>
        <v>0</v>
      </c>
      <c r="D191">
        <f>'Picking Information'!J194</f>
        <v>0</v>
      </c>
      <c r="E191">
        <f>'Picking Information'!K194</f>
        <v>0</v>
      </c>
      <c r="F191">
        <f t="shared" si="168"/>
        <v>0</v>
      </c>
      <c r="J191">
        <f>'Picking Information'!O194</f>
        <v>0</v>
      </c>
      <c r="M191" s="365">
        <f t="shared" si="169"/>
        <v>0</v>
      </c>
      <c r="N191" s="366">
        <v>1.6074999999999999</v>
      </c>
      <c r="O191" s="367">
        <f t="shared" si="170"/>
        <v>0</v>
      </c>
      <c r="P191" s="367">
        <f t="shared" si="171"/>
        <v>0</v>
      </c>
      <c r="Q191" s="367">
        <f t="shared" si="172"/>
        <v>0</v>
      </c>
      <c r="R191" s="367">
        <f t="shared" si="173"/>
        <v>0</v>
      </c>
      <c r="S191" s="367" t="e">
        <f t="shared" si="174"/>
        <v>#DIV/0!</v>
      </c>
      <c r="T191" s="352" t="e">
        <f t="shared" si="178"/>
        <v>#DIV/0!</v>
      </c>
      <c r="U191" s="348" t="e">
        <f t="shared" si="178"/>
        <v>#DIV/0!</v>
      </c>
      <c r="V191" s="348" t="e">
        <f t="shared" si="178"/>
        <v>#DIV/0!</v>
      </c>
      <c r="W191" s="348" t="e">
        <f t="shared" si="178"/>
        <v>#DIV/0!</v>
      </c>
      <c r="X191" s="372"/>
      <c r="Y191" s="348" t="e">
        <f t="shared" si="179"/>
        <v>#DIV/0!</v>
      </c>
      <c r="Z191" s="348" t="e">
        <f t="shared" si="179"/>
        <v>#DIV/0!</v>
      </c>
      <c r="AA191" s="348" t="e">
        <f t="shared" si="179"/>
        <v>#DIV/0!</v>
      </c>
      <c r="AB191" s="350" t="e">
        <f t="shared" si="179"/>
        <v>#DIV/0!</v>
      </c>
      <c r="AC191" s="372"/>
      <c r="AD191" s="348" t="e">
        <f t="shared" si="180"/>
        <v>#DIV/0!</v>
      </c>
      <c r="AE191" s="348" t="e">
        <f t="shared" si="180"/>
        <v>#DIV/0!</v>
      </c>
      <c r="AF191" s="348" t="e">
        <f t="shared" si="180"/>
        <v>#DIV/0!</v>
      </c>
      <c r="AG191" s="350" t="e">
        <f t="shared" si="180"/>
        <v>#DIV/0!</v>
      </c>
      <c r="AH191" s="372"/>
      <c r="AI191" s="348" t="e">
        <f t="shared" si="181"/>
        <v>#DIV/0!</v>
      </c>
      <c r="AJ191" s="348" t="e">
        <f t="shared" si="181"/>
        <v>#DIV/0!</v>
      </c>
      <c r="AK191" s="348" t="e">
        <f t="shared" si="181"/>
        <v>#DIV/0!</v>
      </c>
      <c r="AL191" s="350" t="e">
        <f t="shared" si="181"/>
        <v>#DIV/0!</v>
      </c>
      <c r="AN191" s="393">
        <f t="shared" si="135"/>
        <v>0</v>
      </c>
      <c r="AO191" s="509">
        <f t="shared" si="136"/>
        <v>0</v>
      </c>
      <c r="AP191" s="373" t="e">
        <f t="shared" si="137"/>
        <v>#DIV/0!</v>
      </c>
      <c r="AQ191" s="384" t="e">
        <f t="shared" si="194"/>
        <v>#DIV/0!</v>
      </c>
      <c r="AR191" s="385" t="e">
        <f t="shared" si="194"/>
        <v>#DIV/0!</v>
      </c>
      <c r="AS191" s="385" t="e">
        <f t="shared" si="194"/>
        <v>#DIV/0!</v>
      </c>
      <c r="AT191" s="387" t="e">
        <f t="shared" si="194"/>
        <v>#DIV/0!</v>
      </c>
      <c r="AU191" s="373"/>
      <c r="AV191" s="384" t="e">
        <f t="shared" si="195"/>
        <v>#DIV/0!</v>
      </c>
      <c r="AW191" s="385" t="e">
        <f t="shared" si="195"/>
        <v>#DIV/0!</v>
      </c>
      <c r="AX191" s="385" t="e">
        <f t="shared" si="195"/>
        <v>#DIV/0!</v>
      </c>
      <c r="AY191" s="387" t="e">
        <f t="shared" si="195"/>
        <v>#DIV/0!</v>
      </c>
      <c r="AZ191" s="373"/>
      <c r="BA191" s="384" t="e">
        <f t="shared" si="196"/>
        <v>#DIV/0!</v>
      </c>
      <c r="BB191" s="385" t="e">
        <f t="shared" si="196"/>
        <v>#DIV/0!</v>
      </c>
      <c r="BC191" s="385" t="e">
        <f t="shared" si="196"/>
        <v>#DIV/0!</v>
      </c>
      <c r="BD191" s="387" t="e">
        <f t="shared" si="196"/>
        <v>#DIV/0!</v>
      </c>
      <c r="BE191" s="373"/>
      <c r="BF191" s="384" t="e">
        <f t="shared" si="197"/>
        <v>#DIV/0!</v>
      </c>
      <c r="BG191" s="385" t="e">
        <f t="shared" si="197"/>
        <v>#DIV/0!</v>
      </c>
      <c r="BH191" s="385" t="e">
        <f t="shared" si="197"/>
        <v>#DIV/0!</v>
      </c>
      <c r="BI191" s="387" t="e">
        <f t="shared" si="197"/>
        <v>#DIV/0!</v>
      </c>
      <c r="BK191" s="423" t="e">
        <f t="shared" si="175"/>
        <v>#DIV/0!</v>
      </c>
      <c r="BL191" s="419">
        <f t="shared" si="138"/>
        <v>0</v>
      </c>
      <c r="BM191" s="419">
        <f t="shared" si="139"/>
        <v>0</v>
      </c>
      <c r="BN191" s="423" t="e">
        <f t="shared" si="198"/>
        <v>#DIV/0!</v>
      </c>
      <c r="BO191" s="419" t="e">
        <f t="shared" si="198"/>
        <v>#DIV/0!</v>
      </c>
      <c r="BP191" s="419" t="e">
        <f t="shared" si="198"/>
        <v>#DIV/0!</v>
      </c>
      <c r="BQ191" s="424" t="e">
        <f t="shared" si="198"/>
        <v>#DIV/0!</v>
      </c>
      <c r="BR191" s="419"/>
      <c r="BS191" s="423" t="e">
        <f t="shared" si="199"/>
        <v>#DIV/0!</v>
      </c>
      <c r="BT191" s="419" t="e">
        <f t="shared" si="199"/>
        <v>#DIV/0!</v>
      </c>
      <c r="BU191" s="419" t="e">
        <f t="shared" si="199"/>
        <v>#DIV/0!</v>
      </c>
      <c r="BV191" s="424" t="e">
        <f t="shared" si="199"/>
        <v>#DIV/0!</v>
      </c>
      <c r="BW191" s="419"/>
      <c r="BX191" s="423" t="e">
        <f t="shared" si="200"/>
        <v>#DIV/0!</v>
      </c>
      <c r="BY191" s="419" t="e">
        <f t="shared" si="200"/>
        <v>#DIV/0!</v>
      </c>
      <c r="BZ191" s="419" t="e">
        <f t="shared" si="200"/>
        <v>#DIV/0!</v>
      </c>
      <c r="CA191" s="424" t="e">
        <f t="shared" si="200"/>
        <v>#DIV/0!</v>
      </c>
      <c r="CB191" s="419"/>
      <c r="CC191" s="423" t="e">
        <f t="shared" si="201"/>
        <v>#DIV/0!</v>
      </c>
      <c r="CD191" s="419" t="e">
        <f t="shared" si="201"/>
        <v>#DIV/0!</v>
      </c>
      <c r="CE191" s="419" t="e">
        <f t="shared" si="201"/>
        <v>#DIV/0!</v>
      </c>
      <c r="CF191" s="424" t="e">
        <f t="shared" si="201"/>
        <v>#DIV/0!</v>
      </c>
      <c r="CH191" s="449" t="e">
        <f t="shared" si="176"/>
        <v>#DIV/0!</v>
      </c>
      <c r="CI191" s="445">
        <f t="shared" si="149"/>
        <v>0</v>
      </c>
      <c r="CJ191" s="445">
        <f t="shared" si="177"/>
        <v>0</v>
      </c>
      <c r="CK191" s="451">
        <f t="shared" si="151"/>
        <v>0</v>
      </c>
      <c r="CL191" s="446" t="e">
        <f t="shared" si="202"/>
        <v>#DIV/0!</v>
      </c>
      <c r="CM191" s="446" t="e">
        <f t="shared" si="202"/>
        <v>#DIV/0!</v>
      </c>
      <c r="CN191" s="446" t="e">
        <f t="shared" si="202"/>
        <v>#DIV/0!</v>
      </c>
      <c r="CO191" s="451" t="e">
        <f t="shared" si="202"/>
        <v>#DIV/0!</v>
      </c>
      <c r="CP191" s="446"/>
      <c r="CQ191" s="449" t="e">
        <f t="shared" si="203"/>
        <v>#DIV/0!</v>
      </c>
      <c r="CR191" s="445" t="e">
        <f t="shared" si="203"/>
        <v>#DIV/0!</v>
      </c>
      <c r="CS191" s="445" t="e">
        <f t="shared" si="203"/>
        <v>#DIV/0!</v>
      </c>
      <c r="CT191" s="451" t="e">
        <f t="shared" si="203"/>
        <v>#DIV/0!</v>
      </c>
      <c r="CU191" s="446"/>
      <c r="CV191" s="449" t="e">
        <f t="shared" si="204"/>
        <v>#DIV/0!</v>
      </c>
      <c r="CW191" s="445" t="e">
        <f t="shared" si="204"/>
        <v>#DIV/0!</v>
      </c>
      <c r="CX191" s="445" t="e">
        <f t="shared" si="204"/>
        <v>#DIV/0!</v>
      </c>
      <c r="CY191" s="451" t="e">
        <f t="shared" si="204"/>
        <v>#DIV/0!</v>
      </c>
      <c r="CZ191" s="446"/>
      <c r="DA191" s="449" t="e">
        <f t="shared" si="205"/>
        <v>#DIV/0!</v>
      </c>
      <c r="DB191" s="445" t="e">
        <f t="shared" si="205"/>
        <v>#DIV/0!</v>
      </c>
      <c r="DC191" s="445" t="e">
        <f t="shared" si="205"/>
        <v>#DIV/0!</v>
      </c>
      <c r="DD191" s="451" t="e">
        <f t="shared" si="205"/>
        <v>#DIV/0!</v>
      </c>
    </row>
    <row r="192" spans="1:108">
      <c r="A192">
        <f>'Picking Information'!E195</f>
        <v>0</v>
      </c>
      <c r="B192">
        <f>'Picking Information'!H195</f>
        <v>0</v>
      </c>
      <c r="C192">
        <f>'Picking Information'!I195</f>
        <v>0</v>
      </c>
      <c r="D192">
        <f>'Picking Information'!J195</f>
        <v>0</v>
      </c>
      <c r="E192">
        <f>'Picking Information'!K195</f>
        <v>0</v>
      </c>
      <c r="F192">
        <f t="shared" si="168"/>
        <v>0</v>
      </c>
      <c r="J192">
        <f>'Picking Information'!O195</f>
        <v>0</v>
      </c>
      <c r="M192" s="365">
        <f t="shared" si="169"/>
        <v>0</v>
      </c>
      <c r="N192" s="366">
        <v>1.6074999999999999</v>
      </c>
      <c r="O192" s="367">
        <f t="shared" si="170"/>
        <v>0</v>
      </c>
      <c r="P192" s="367">
        <f t="shared" si="171"/>
        <v>0</v>
      </c>
      <c r="Q192" s="367">
        <f t="shared" si="172"/>
        <v>0</v>
      </c>
      <c r="R192" s="367">
        <f t="shared" si="173"/>
        <v>0</v>
      </c>
      <c r="S192" s="367" t="e">
        <f t="shared" si="174"/>
        <v>#DIV/0!</v>
      </c>
      <c r="T192" s="352" t="e">
        <f t="shared" si="178"/>
        <v>#DIV/0!</v>
      </c>
      <c r="U192" s="348" t="e">
        <f t="shared" si="178"/>
        <v>#DIV/0!</v>
      </c>
      <c r="V192" s="348" t="e">
        <f t="shared" si="178"/>
        <v>#DIV/0!</v>
      </c>
      <c r="W192" s="348" t="e">
        <f t="shared" si="178"/>
        <v>#DIV/0!</v>
      </c>
      <c r="X192" s="372"/>
      <c r="Y192" s="348" t="e">
        <f t="shared" si="179"/>
        <v>#DIV/0!</v>
      </c>
      <c r="Z192" s="348" t="e">
        <f t="shared" si="179"/>
        <v>#DIV/0!</v>
      </c>
      <c r="AA192" s="348" t="e">
        <f t="shared" si="179"/>
        <v>#DIV/0!</v>
      </c>
      <c r="AB192" s="350" t="e">
        <f t="shared" si="179"/>
        <v>#DIV/0!</v>
      </c>
      <c r="AC192" s="372"/>
      <c r="AD192" s="348" t="e">
        <f t="shared" si="180"/>
        <v>#DIV/0!</v>
      </c>
      <c r="AE192" s="348" t="e">
        <f t="shared" si="180"/>
        <v>#DIV/0!</v>
      </c>
      <c r="AF192" s="348" t="e">
        <f t="shared" si="180"/>
        <v>#DIV/0!</v>
      </c>
      <c r="AG192" s="350" t="e">
        <f t="shared" si="180"/>
        <v>#DIV/0!</v>
      </c>
      <c r="AH192" s="372"/>
      <c r="AI192" s="348" t="e">
        <f t="shared" si="181"/>
        <v>#DIV/0!</v>
      </c>
      <c r="AJ192" s="348" t="e">
        <f t="shared" si="181"/>
        <v>#DIV/0!</v>
      </c>
      <c r="AK192" s="348" t="e">
        <f t="shared" si="181"/>
        <v>#DIV/0!</v>
      </c>
      <c r="AL192" s="350" t="e">
        <f t="shared" si="181"/>
        <v>#DIV/0!</v>
      </c>
      <c r="AN192" s="393">
        <f t="shared" si="135"/>
        <v>0</v>
      </c>
      <c r="AO192" s="509">
        <f t="shared" si="136"/>
        <v>0</v>
      </c>
      <c r="AP192" s="373" t="e">
        <f t="shared" si="137"/>
        <v>#DIV/0!</v>
      </c>
      <c r="AQ192" s="384" t="e">
        <f t="shared" si="194"/>
        <v>#DIV/0!</v>
      </c>
      <c r="AR192" s="385" t="e">
        <f t="shared" si="194"/>
        <v>#DIV/0!</v>
      </c>
      <c r="AS192" s="385" t="e">
        <f t="shared" si="194"/>
        <v>#DIV/0!</v>
      </c>
      <c r="AT192" s="387" t="e">
        <f t="shared" si="194"/>
        <v>#DIV/0!</v>
      </c>
      <c r="AU192" s="373"/>
      <c r="AV192" s="384" t="e">
        <f t="shared" si="195"/>
        <v>#DIV/0!</v>
      </c>
      <c r="AW192" s="385" t="e">
        <f t="shared" si="195"/>
        <v>#DIV/0!</v>
      </c>
      <c r="AX192" s="385" t="e">
        <f t="shared" si="195"/>
        <v>#DIV/0!</v>
      </c>
      <c r="AY192" s="387" t="e">
        <f t="shared" si="195"/>
        <v>#DIV/0!</v>
      </c>
      <c r="AZ192" s="373"/>
      <c r="BA192" s="384" t="e">
        <f t="shared" si="196"/>
        <v>#DIV/0!</v>
      </c>
      <c r="BB192" s="385" t="e">
        <f t="shared" si="196"/>
        <v>#DIV/0!</v>
      </c>
      <c r="BC192" s="385" t="e">
        <f t="shared" si="196"/>
        <v>#DIV/0!</v>
      </c>
      <c r="BD192" s="387" t="e">
        <f t="shared" si="196"/>
        <v>#DIV/0!</v>
      </c>
      <c r="BE192" s="373"/>
      <c r="BF192" s="384" t="e">
        <f t="shared" si="197"/>
        <v>#DIV/0!</v>
      </c>
      <c r="BG192" s="385" t="e">
        <f t="shared" si="197"/>
        <v>#DIV/0!</v>
      </c>
      <c r="BH192" s="385" t="e">
        <f t="shared" si="197"/>
        <v>#DIV/0!</v>
      </c>
      <c r="BI192" s="387" t="e">
        <f t="shared" si="197"/>
        <v>#DIV/0!</v>
      </c>
      <c r="BK192" s="423" t="e">
        <f t="shared" si="175"/>
        <v>#DIV/0!</v>
      </c>
      <c r="BL192" s="419">
        <f t="shared" si="138"/>
        <v>0</v>
      </c>
      <c r="BM192" s="419">
        <f t="shared" si="139"/>
        <v>0</v>
      </c>
      <c r="BN192" s="423" t="e">
        <f t="shared" si="198"/>
        <v>#DIV/0!</v>
      </c>
      <c r="BO192" s="419" t="e">
        <f t="shared" si="198"/>
        <v>#DIV/0!</v>
      </c>
      <c r="BP192" s="419" t="e">
        <f t="shared" si="198"/>
        <v>#DIV/0!</v>
      </c>
      <c r="BQ192" s="424" t="e">
        <f t="shared" si="198"/>
        <v>#DIV/0!</v>
      </c>
      <c r="BR192" s="419"/>
      <c r="BS192" s="423" t="e">
        <f t="shared" si="199"/>
        <v>#DIV/0!</v>
      </c>
      <c r="BT192" s="419" t="e">
        <f t="shared" si="199"/>
        <v>#DIV/0!</v>
      </c>
      <c r="BU192" s="419" t="e">
        <f t="shared" si="199"/>
        <v>#DIV/0!</v>
      </c>
      <c r="BV192" s="424" t="e">
        <f t="shared" si="199"/>
        <v>#DIV/0!</v>
      </c>
      <c r="BW192" s="419"/>
      <c r="BX192" s="423" t="e">
        <f t="shared" si="200"/>
        <v>#DIV/0!</v>
      </c>
      <c r="BY192" s="419" t="e">
        <f t="shared" si="200"/>
        <v>#DIV/0!</v>
      </c>
      <c r="BZ192" s="419" t="e">
        <f t="shared" si="200"/>
        <v>#DIV/0!</v>
      </c>
      <c r="CA192" s="424" t="e">
        <f t="shared" si="200"/>
        <v>#DIV/0!</v>
      </c>
      <c r="CB192" s="419"/>
      <c r="CC192" s="423" t="e">
        <f t="shared" si="201"/>
        <v>#DIV/0!</v>
      </c>
      <c r="CD192" s="419" t="e">
        <f t="shared" si="201"/>
        <v>#DIV/0!</v>
      </c>
      <c r="CE192" s="419" t="e">
        <f t="shared" si="201"/>
        <v>#DIV/0!</v>
      </c>
      <c r="CF192" s="424" t="e">
        <f t="shared" si="201"/>
        <v>#DIV/0!</v>
      </c>
      <c r="CH192" s="449" t="e">
        <f t="shared" si="176"/>
        <v>#DIV/0!</v>
      </c>
      <c r="CI192" s="445">
        <f t="shared" si="149"/>
        <v>0</v>
      </c>
      <c r="CJ192" s="445">
        <f t="shared" si="177"/>
        <v>0</v>
      </c>
      <c r="CK192" s="451">
        <f t="shared" si="151"/>
        <v>0</v>
      </c>
      <c r="CL192" s="446" t="e">
        <f t="shared" si="202"/>
        <v>#DIV/0!</v>
      </c>
      <c r="CM192" s="446" t="e">
        <f t="shared" si="202"/>
        <v>#DIV/0!</v>
      </c>
      <c r="CN192" s="446" t="e">
        <f t="shared" si="202"/>
        <v>#DIV/0!</v>
      </c>
      <c r="CO192" s="451" t="e">
        <f t="shared" si="202"/>
        <v>#DIV/0!</v>
      </c>
      <c r="CP192" s="446"/>
      <c r="CQ192" s="449" t="e">
        <f t="shared" si="203"/>
        <v>#DIV/0!</v>
      </c>
      <c r="CR192" s="445" t="e">
        <f t="shared" si="203"/>
        <v>#DIV/0!</v>
      </c>
      <c r="CS192" s="445" t="e">
        <f t="shared" si="203"/>
        <v>#DIV/0!</v>
      </c>
      <c r="CT192" s="451" t="e">
        <f t="shared" si="203"/>
        <v>#DIV/0!</v>
      </c>
      <c r="CU192" s="446"/>
      <c r="CV192" s="449" t="e">
        <f t="shared" si="204"/>
        <v>#DIV/0!</v>
      </c>
      <c r="CW192" s="445" t="e">
        <f t="shared" si="204"/>
        <v>#DIV/0!</v>
      </c>
      <c r="CX192" s="445" t="e">
        <f t="shared" si="204"/>
        <v>#DIV/0!</v>
      </c>
      <c r="CY192" s="451" t="e">
        <f t="shared" si="204"/>
        <v>#DIV/0!</v>
      </c>
      <c r="CZ192" s="446"/>
      <c r="DA192" s="449" t="e">
        <f t="shared" si="205"/>
        <v>#DIV/0!</v>
      </c>
      <c r="DB192" s="445" t="e">
        <f t="shared" si="205"/>
        <v>#DIV/0!</v>
      </c>
      <c r="DC192" s="445" t="e">
        <f t="shared" si="205"/>
        <v>#DIV/0!</v>
      </c>
      <c r="DD192" s="451" t="e">
        <f t="shared" si="205"/>
        <v>#DIV/0!</v>
      </c>
    </row>
    <row r="193" spans="1:108">
      <c r="A193">
        <f>'Picking Information'!E196</f>
        <v>0</v>
      </c>
      <c r="B193">
        <f>'Picking Information'!H196</f>
        <v>0</v>
      </c>
      <c r="C193">
        <f>'Picking Information'!I196</f>
        <v>0</v>
      </c>
      <c r="D193">
        <f>'Picking Information'!J196</f>
        <v>0</v>
      </c>
      <c r="E193">
        <f>'Picking Information'!K196</f>
        <v>0</v>
      </c>
      <c r="F193">
        <f t="shared" si="168"/>
        <v>0</v>
      </c>
      <c r="J193">
        <f>'Picking Information'!O196</f>
        <v>0</v>
      </c>
      <c r="M193" s="365">
        <f t="shared" si="169"/>
        <v>0</v>
      </c>
      <c r="N193" s="366">
        <v>1.6074999999999999</v>
      </c>
      <c r="O193" s="367">
        <f t="shared" si="170"/>
        <v>0</v>
      </c>
      <c r="P193" s="367">
        <f t="shared" si="171"/>
        <v>0</v>
      </c>
      <c r="Q193" s="367">
        <f t="shared" si="172"/>
        <v>0</v>
      </c>
      <c r="R193" s="367">
        <f t="shared" si="173"/>
        <v>0</v>
      </c>
      <c r="S193" s="367" t="e">
        <f t="shared" si="174"/>
        <v>#DIV/0!</v>
      </c>
      <c r="T193" s="352" t="e">
        <f t="shared" si="178"/>
        <v>#DIV/0!</v>
      </c>
      <c r="U193" s="348" t="e">
        <f t="shared" si="178"/>
        <v>#DIV/0!</v>
      </c>
      <c r="V193" s="348" t="e">
        <f t="shared" si="178"/>
        <v>#DIV/0!</v>
      </c>
      <c r="W193" s="348" t="e">
        <f t="shared" si="178"/>
        <v>#DIV/0!</v>
      </c>
      <c r="X193" s="372"/>
      <c r="Y193" s="348" t="e">
        <f t="shared" si="179"/>
        <v>#DIV/0!</v>
      </c>
      <c r="Z193" s="348" t="e">
        <f t="shared" si="179"/>
        <v>#DIV/0!</v>
      </c>
      <c r="AA193" s="348" t="e">
        <f t="shared" si="179"/>
        <v>#DIV/0!</v>
      </c>
      <c r="AB193" s="350" t="e">
        <f t="shared" si="179"/>
        <v>#DIV/0!</v>
      </c>
      <c r="AC193" s="372"/>
      <c r="AD193" s="348" t="e">
        <f t="shared" si="180"/>
        <v>#DIV/0!</v>
      </c>
      <c r="AE193" s="348" t="e">
        <f t="shared" si="180"/>
        <v>#DIV/0!</v>
      </c>
      <c r="AF193" s="348" t="e">
        <f t="shared" si="180"/>
        <v>#DIV/0!</v>
      </c>
      <c r="AG193" s="350" t="e">
        <f t="shared" si="180"/>
        <v>#DIV/0!</v>
      </c>
      <c r="AH193" s="372"/>
      <c r="AI193" s="348" t="e">
        <f t="shared" si="181"/>
        <v>#DIV/0!</v>
      </c>
      <c r="AJ193" s="348" t="e">
        <f t="shared" si="181"/>
        <v>#DIV/0!</v>
      </c>
      <c r="AK193" s="348" t="e">
        <f t="shared" si="181"/>
        <v>#DIV/0!</v>
      </c>
      <c r="AL193" s="350" t="e">
        <f t="shared" si="181"/>
        <v>#DIV/0!</v>
      </c>
      <c r="AN193" s="393">
        <f t="shared" si="135"/>
        <v>0</v>
      </c>
      <c r="AO193" s="509">
        <f t="shared" si="136"/>
        <v>0</v>
      </c>
      <c r="AP193" s="373" t="e">
        <f t="shared" si="137"/>
        <v>#DIV/0!</v>
      </c>
      <c r="AQ193" s="384" t="e">
        <f t="shared" si="194"/>
        <v>#DIV/0!</v>
      </c>
      <c r="AR193" s="385" t="e">
        <f t="shared" si="194"/>
        <v>#DIV/0!</v>
      </c>
      <c r="AS193" s="385" t="e">
        <f t="shared" si="194"/>
        <v>#DIV/0!</v>
      </c>
      <c r="AT193" s="387" t="e">
        <f t="shared" si="194"/>
        <v>#DIV/0!</v>
      </c>
      <c r="AU193" s="373"/>
      <c r="AV193" s="384" t="e">
        <f t="shared" si="195"/>
        <v>#DIV/0!</v>
      </c>
      <c r="AW193" s="385" t="e">
        <f t="shared" si="195"/>
        <v>#DIV/0!</v>
      </c>
      <c r="AX193" s="385" t="e">
        <f t="shared" si="195"/>
        <v>#DIV/0!</v>
      </c>
      <c r="AY193" s="387" t="e">
        <f t="shared" si="195"/>
        <v>#DIV/0!</v>
      </c>
      <c r="AZ193" s="373"/>
      <c r="BA193" s="384" t="e">
        <f t="shared" si="196"/>
        <v>#DIV/0!</v>
      </c>
      <c r="BB193" s="385" t="e">
        <f t="shared" si="196"/>
        <v>#DIV/0!</v>
      </c>
      <c r="BC193" s="385" t="e">
        <f t="shared" si="196"/>
        <v>#DIV/0!</v>
      </c>
      <c r="BD193" s="387" t="e">
        <f t="shared" si="196"/>
        <v>#DIV/0!</v>
      </c>
      <c r="BE193" s="373"/>
      <c r="BF193" s="384" t="e">
        <f t="shared" si="197"/>
        <v>#DIV/0!</v>
      </c>
      <c r="BG193" s="385" t="e">
        <f t="shared" si="197"/>
        <v>#DIV/0!</v>
      </c>
      <c r="BH193" s="385" t="e">
        <f t="shared" si="197"/>
        <v>#DIV/0!</v>
      </c>
      <c r="BI193" s="387" t="e">
        <f t="shared" si="197"/>
        <v>#DIV/0!</v>
      </c>
      <c r="BK193" s="423" t="e">
        <f t="shared" si="175"/>
        <v>#DIV/0!</v>
      </c>
      <c r="BL193" s="419">
        <f t="shared" si="138"/>
        <v>0</v>
      </c>
      <c r="BM193" s="419">
        <f t="shared" si="139"/>
        <v>0</v>
      </c>
      <c r="BN193" s="423" t="e">
        <f t="shared" si="198"/>
        <v>#DIV/0!</v>
      </c>
      <c r="BO193" s="419" t="e">
        <f t="shared" si="198"/>
        <v>#DIV/0!</v>
      </c>
      <c r="BP193" s="419" t="e">
        <f t="shared" si="198"/>
        <v>#DIV/0!</v>
      </c>
      <c r="BQ193" s="424" t="e">
        <f t="shared" si="198"/>
        <v>#DIV/0!</v>
      </c>
      <c r="BR193" s="419"/>
      <c r="BS193" s="423" t="e">
        <f t="shared" si="199"/>
        <v>#DIV/0!</v>
      </c>
      <c r="BT193" s="419" t="e">
        <f t="shared" si="199"/>
        <v>#DIV/0!</v>
      </c>
      <c r="BU193" s="419" t="e">
        <f t="shared" si="199"/>
        <v>#DIV/0!</v>
      </c>
      <c r="BV193" s="424" t="e">
        <f t="shared" si="199"/>
        <v>#DIV/0!</v>
      </c>
      <c r="BW193" s="419"/>
      <c r="BX193" s="423" t="e">
        <f t="shared" si="200"/>
        <v>#DIV/0!</v>
      </c>
      <c r="BY193" s="419" t="e">
        <f t="shared" si="200"/>
        <v>#DIV/0!</v>
      </c>
      <c r="BZ193" s="419" t="e">
        <f t="shared" si="200"/>
        <v>#DIV/0!</v>
      </c>
      <c r="CA193" s="424" t="e">
        <f t="shared" si="200"/>
        <v>#DIV/0!</v>
      </c>
      <c r="CB193" s="419"/>
      <c r="CC193" s="423" t="e">
        <f t="shared" si="201"/>
        <v>#DIV/0!</v>
      </c>
      <c r="CD193" s="419" t="e">
        <f t="shared" si="201"/>
        <v>#DIV/0!</v>
      </c>
      <c r="CE193" s="419" t="e">
        <f t="shared" si="201"/>
        <v>#DIV/0!</v>
      </c>
      <c r="CF193" s="424" t="e">
        <f t="shared" si="201"/>
        <v>#DIV/0!</v>
      </c>
      <c r="CH193" s="449" t="e">
        <f t="shared" si="176"/>
        <v>#DIV/0!</v>
      </c>
      <c r="CI193" s="445">
        <f t="shared" si="149"/>
        <v>0</v>
      </c>
      <c r="CJ193" s="445">
        <f t="shared" si="177"/>
        <v>0</v>
      </c>
      <c r="CK193" s="451">
        <f t="shared" si="151"/>
        <v>0</v>
      </c>
      <c r="CL193" s="446" t="e">
        <f t="shared" si="202"/>
        <v>#DIV/0!</v>
      </c>
      <c r="CM193" s="446" t="e">
        <f t="shared" si="202"/>
        <v>#DIV/0!</v>
      </c>
      <c r="CN193" s="446" t="e">
        <f t="shared" si="202"/>
        <v>#DIV/0!</v>
      </c>
      <c r="CO193" s="451" t="e">
        <f t="shared" si="202"/>
        <v>#DIV/0!</v>
      </c>
      <c r="CP193" s="446"/>
      <c r="CQ193" s="449" t="e">
        <f t="shared" si="203"/>
        <v>#DIV/0!</v>
      </c>
      <c r="CR193" s="445" t="e">
        <f t="shared" si="203"/>
        <v>#DIV/0!</v>
      </c>
      <c r="CS193" s="445" t="e">
        <f t="shared" si="203"/>
        <v>#DIV/0!</v>
      </c>
      <c r="CT193" s="451" t="e">
        <f t="shared" si="203"/>
        <v>#DIV/0!</v>
      </c>
      <c r="CU193" s="446"/>
      <c r="CV193" s="449" t="e">
        <f t="shared" si="204"/>
        <v>#DIV/0!</v>
      </c>
      <c r="CW193" s="445" t="e">
        <f t="shared" si="204"/>
        <v>#DIV/0!</v>
      </c>
      <c r="CX193" s="445" t="e">
        <f t="shared" si="204"/>
        <v>#DIV/0!</v>
      </c>
      <c r="CY193" s="451" t="e">
        <f t="shared" si="204"/>
        <v>#DIV/0!</v>
      </c>
      <c r="CZ193" s="446"/>
      <c r="DA193" s="449" t="e">
        <f t="shared" si="205"/>
        <v>#DIV/0!</v>
      </c>
      <c r="DB193" s="445" t="e">
        <f t="shared" si="205"/>
        <v>#DIV/0!</v>
      </c>
      <c r="DC193" s="445" t="e">
        <f t="shared" si="205"/>
        <v>#DIV/0!</v>
      </c>
      <c r="DD193" s="451" t="e">
        <f t="shared" si="205"/>
        <v>#DIV/0!</v>
      </c>
    </row>
    <row r="194" spans="1:108">
      <c r="A194">
        <f>'Picking Information'!E197</f>
        <v>0</v>
      </c>
      <c r="B194">
        <f>'Picking Information'!H197</f>
        <v>0</v>
      </c>
      <c r="C194">
        <f>'Picking Information'!I197</f>
        <v>0</v>
      </c>
      <c r="D194">
        <f>'Picking Information'!J197</f>
        <v>0</v>
      </c>
      <c r="E194">
        <f>'Picking Information'!K197</f>
        <v>0</v>
      </c>
      <c r="F194">
        <f t="shared" si="168"/>
        <v>0</v>
      </c>
      <c r="J194">
        <f>'Picking Information'!O197</f>
        <v>0</v>
      </c>
      <c r="M194" s="365">
        <f t="shared" si="169"/>
        <v>0</v>
      </c>
      <c r="N194" s="366">
        <v>1.6074999999999999</v>
      </c>
      <c r="O194" s="367">
        <f t="shared" si="170"/>
        <v>0</v>
      </c>
      <c r="P194" s="367">
        <f t="shared" si="171"/>
        <v>0</v>
      </c>
      <c r="Q194" s="367">
        <f t="shared" si="172"/>
        <v>0</v>
      </c>
      <c r="R194" s="367">
        <f t="shared" si="173"/>
        <v>0</v>
      </c>
      <c r="S194" s="367" t="e">
        <f t="shared" si="174"/>
        <v>#DIV/0!</v>
      </c>
      <c r="T194" s="352" t="e">
        <f t="shared" si="178"/>
        <v>#DIV/0!</v>
      </c>
      <c r="U194" s="348" t="e">
        <f t="shared" si="178"/>
        <v>#DIV/0!</v>
      </c>
      <c r="V194" s="348" t="e">
        <f t="shared" si="178"/>
        <v>#DIV/0!</v>
      </c>
      <c r="W194" s="348" t="e">
        <f t="shared" si="178"/>
        <v>#DIV/0!</v>
      </c>
      <c r="X194" s="372"/>
      <c r="Y194" s="348" t="e">
        <f t="shared" si="179"/>
        <v>#DIV/0!</v>
      </c>
      <c r="Z194" s="348" t="e">
        <f t="shared" si="179"/>
        <v>#DIV/0!</v>
      </c>
      <c r="AA194" s="348" t="e">
        <f t="shared" si="179"/>
        <v>#DIV/0!</v>
      </c>
      <c r="AB194" s="350" t="e">
        <f t="shared" si="179"/>
        <v>#DIV/0!</v>
      </c>
      <c r="AC194" s="372"/>
      <c r="AD194" s="348" t="e">
        <f t="shared" si="180"/>
        <v>#DIV/0!</v>
      </c>
      <c r="AE194" s="348" t="e">
        <f t="shared" si="180"/>
        <v>#DIV/0!</v>
      </c>
      <c r="AF194" s="348" t="e">
        <f t="shared" si="180"/>
        <v>#DIV/0!</v>
      </c>
      <c r="AG194" s="350" t="e">
        <f t="shared" si="180"/>
        <v>#DIV/0!</v>
      </c>
      <c r="AH194" s="372"/>
      <c r="AI194" s="348" t="e">
        <f t="shared" si="181"/>
        <v>#DIV/0!</v>
      </c>
      <c r="AJ194" s="348" t="e">
        <f t="shared" si="181"/>
        <v>#DIV/0!</v>
      </c>
      <c r="AK194" s="348" t="e">
        <f t="shared" si="181"/>
        <v>#DIV/0!</v>
      </c>
      <c r="AL194" s="350" t="e">
        <f t="shared" si="181"/>
        <v>#DIV/0!</v>
      </c>
      <c r="AN194" s="393">
        <f t="shared" si="135"/>
        <v>0</v>
      </c>
      <c r="AO194" s="509">
        <f t="shared" si="136"/>
        <v>0</v>
      </c>
      <c r="AP194" s="373" t="e">
        <f t="shared" si="137"/>
        <v>#DIV/0!</v>
      </c>
      <c r="AQ194" s="384" t="e">
        <f t="shared" si="194"/>
        <v>#DIV/0!</v>
      </c>
      <c r="AR194" s="385" t="e">
        <f t="shared" si="194"/>
        <v>#DIV/0!</v>
      </c>
      <c r="AS194" s="385" t="e">
        <f t="shared" si="194"/>
        <v>#DIV/0!</v>
      </c>
      <c r="AT194" s="387" t="e">
        <f t="shared" si="194"/>
        <v>#DIV/0!</v>
      </c>
      <c r="AU194" s="373"/>
      <c r="AV194" s="384" t="e">
        <f t="shared" si="195"/>
        <v>#DIV/0!</v>
      </c>
      <c r="AW194" s="385" t="e">
        <f t="shared" si="195"/>
        <v>#DIV/0!</v>
      </c>
      <c r="AX194" s="385" t="e">
        <f t="shared" si="195"/>
        <v>#DIV/0!</v>
      </c>
      <c r="AY194" s="387" t="e">
        <f t="shared" si="195"/>
        <v>#DIV/0!</v>
      </c>
      <c r="AZ194" s="373"/>
      <c r="BA194" s="384" t="e">
        <f t="shared" si="196"/>
        <v>#DIV/0!</v>
      </c>
      <c r="BB194" s="385" t="e">
        <f t="shared" si="196"/>
        <v>#DIV/0!</v>
      </c>
      <c r="BC194" s="385" t="e">
        <f t="shared" si="196"/>
        <v>#DIV/0!</v>
      </c>
      <c r="BD194" s="387" t="e">
        <f t="shared" si="196"/>
        <v>#DIV/0!</v>
      </c>
      <c r="BE194" s="373"/>
      <c r="BF194" s="384" t="e">
        <f t="shared" si="197"/>
        <v>#DIV/0!</v>
      </c>
      <c r="BG194" s="385" t="e">
        <f t="shared" si="197"/>
        <v>#DIV/0!</v>
      </c>
      <c r="BH194" s="385" t="e">
        <f t="shared" si="197"/>
        <v>#DIV/0!</v>
      </c>
      <c r="BI194" s="387" t="e">
        <f t="shared" si="197"/>
        <v>#DIV/0!</v>
      </c>
      <c r="BK194" s="423" t="e">
        <f t="shared" si="175"/>
        <v>#DIV/0!</v>
      </c>
      <c r="BL194" s="419">
        <f t="shared" si="138"/>
        <v>0</v>
      </c>
      <c r="BM194" s="419">
        <f t="shared" si="139"/>
        <v>0</v>
      </c>
      <c r="BN194" s="423" t="e">
        <f t="shared" si="198"/>
        <v>#DIV/0!</v>
      </c>
      <c r="BO194" s="419" t="e">
        <f t="shared" si="198"/>
        <v>#DIV/0!</v>
      </c>
      <c r="BP194" s="419" t="e">
        <f t="shared" si="198"/>
        <v>#DIV/0!</v>
      </c>
      <c r="BQ194" s="424" t="e">
        <f t="shared" si="198"/>
        <v>#DIV/0!</v>
      </c>
      <c r="BR194" s="419"/>
      <c r="BS194" s="423" t="e">
        <f t="shared" si="199"/>
        <v>#DIV/0!</v>
      </c>
      <c r="BT194" s="419" t="e">
        <f t="shared" si="199"/>
        <v>#DIV/0!</v>
      </c>
      <c r="BU194" s="419" t="e">
        <f t="shared" si="199"/>
        <v>#DIV/0!</v>
      </c>
      <c r="BV194" s="424" t="e">
        <f t="shared" si="199"/>
        <v>#DIV/0!</v>
      </c>
      <c r="BW194" s="419"/>
      <c r="BX194" s="423" t="e">
        <f t="shared" si="200"/>
        <v>#DIV/0!</v>
      </c>
      <c r="BY194" s="419" t="e">
        <f t="shared" si="200"/>
        <v>#DIV/0!</v>
      </c>
      <c r="BZ194" s="419" t="e">
        <f t="shared" si="200"/>
        <v>#DIV/0!</v>
      </c>
      <c r="CA194" s="424" t="e">
        <f t="shared" si="200"/>
        <v>#DIV/0!</v>
      </c>
      <c r="CB194" s="419"/>
      <c r="CC194" s="423" t="e">
        <f t="shared" si="201"/>
        <v>#DIV/0!</v>
      </c>
      <c r="CD194" s="419" t="e">
        <f t="shared" si="201"/>
        <v>#DIV/0!</v>
      </c>
      <c r="CE194" s="419" t="e">
        <f t="shared" si="201"/>
        <v>#DIV/0!</v>
      </c>
      <c r="CF194" s="424" t="e">
        <f t="shared" si="201"/>
        <v>#DIV/0!</v>
      </c>
      <c r="CH194" s="449" t="e">
        <f t="shared" si="176"/>
        <v>#DIV/0!</v>
      </c>
      <c r="CI194" s="445">
        <f t="shared" si="149"/>
        <v>0</v>
      </c>
      <c r="CJ194" s="445">
        <f t="shared" si="177"/>
        <v>0</v>
      </c>
      <c r="CK194" s="451">
        <f t="shared" si="151"/>
        <v>0</v>
      </c>
      <c r="CL194" s="446" t="e">
        <f t="shared" si="202"/>
        <v>#DIV/0!</v>
      </c>
      <c r="CM194" s="446" t="e">
        <f t="shared" si="202"/>
        <v>#DIV/0!</v>
      </c>
      <c r="CN194" s="446" t="e">
        <f t="shared" si="202"/>
        <v>#DIV/0!</v>
      </c>
      <c r="CO194" s="451" t="e">
        <f t="shared" si="202"/>
        <v>#DIV/0!</v>
      </c>
      <c r="CP194" s="446"/>
      <c r="CQ194" s="449" t="e">
        <f t="shared" si="203"/>
        <v>#DIV/0!</v>
      </c>
      <c r="CR194" s="445" t="e">
        <f t="shared" si="203"/>
        <v>#DIV/0!</v>
      </c>
      <c r="CS194" s="445" t="e">
        <f t="shared" si="203"/>
        <v>#DIV/0!</v>
      </c>
      <c r="CT194" s="451" t="e">
        <f t="shared" si="203"/>
        <v>#DIV/0!</v>
      </c>
      <c r="CU194" s="446"/>
      <c r="CV194" s="449" t="e">
        <f t="shared" si="204"/>
        <v>#DIV/0!</v>
      </c>
      <c r="CW194" s="445" t="e">
        <f t="shared" si="204"/>
        <v>#DIV/0!</v>
      </c>
      <c r="CX194" s="445" t="e">
        <f t="shared" si="204"/>
        <v>#DIV/0!</v>
      </c>
      <c r="CY194" s="451" t="e">
        <f t="shared" si="204"/>
        <v>#DIV/0!</v>
      </c>
      <c r="CZ194" s="446"/>
      <c r="DA194" s="449" t="e">
        <f t="shared" si="205"/>
        <v>#DIV/0!</v>
      </c>
      <c r="DB194" s="445" t="e">
        <f t="shared" si="205"/>
        <v>#DIV/0!</v>
      </c>
      <c r="DC194" s="445" t="e">
        <f t="shared" si="205"/>
        <v>#DIV/0!</v>
      </c>
      <c r="DD194" s="451" t="e">
        <f t="shared" si="205"/>
        <v>#DIV/0!</v>
      </c>
    </row>
    <row r="195" spans="1:108">
      <c r="A195">
        <f>'Picking Information'!E198</f>
        <v>0</v>
      </c>
      <c r="B195">
        <f>'Picking Information'!H198</f>
        <v>0</v>
      </c>
      <c r="C195">
        <f>'Picking Information'!I198</f>
        <v>0</v>
      </c>
      <c r="D195">
        <f>'Picking Information'!J198</f>
        <v>0</v>
      </c>
      <c r="E195">
        <f>'Picking Information'!K198</f>
        <v>0</v>
      </c>
      <c r="F195">
        <f t="shared" si="168"/>
        <v>0</v>
      </c>
      <c r="J195">
        <f>'Picking Information'!O198</f>
        <v>0</v>
      </c>
      <c r="M195" s="365">
        <f t="shared" si="169"/>
        <v>0</v>
      </c>
      <c r="N195" s="366">
        <v>1.6074999999999999</v>
      </c>
      <c r="O195" s="367">
        <f t="shared" si="170"/>
        <v>0</v>
      </c>
      <c r="P195" s="367">
        <f t="shared" si="171"/>
        <v>0</v>
      </c>
      <c r="Q195" s="367">
        <f t="shared" si="172"/>
        <v>0</v>
      </c>
      <c r="R195" s="367">
        <f t="shared" si="173"/>
        <v>0</v>
      </c>
      <c r="S195" s="367" t="e">
        <f t="shared" si="174"/>
        <v>#DIV/0!</v>
      </c>
      <c r="T195" s="352" t="e">
        <f t="shared" si="178"/>
        <v>#DIV/0!</v>
      </c>
      <c r="U195" s="348" t="e">
        <f t="shared" si="178"/>
        <v>#DIV/0!</v>
      </c>
      <c r="V195" s="348" t="e">
        <f t="shared" si="178"/>
        <v>#DIV/0!</v>
      </c>
      <c r="W195" s="348" t="e">
        <f t="shared" si="178"/>
        <v>#DIV/0!</v>
      </c>
      <c r="X195" s="372"/>
      <c r="Y195" s="348" t="e">
        <f t="shared" si="179"/>
        <v>#DIV/0!</v>
      </c>
      <c r="Z195" s="348" t="e">
        <f t="shared" si="179"/>
        <v>#DIV/0!</v>
      </c>
      <c r="AA195" s="348" t="e">
        <f t="shared" si="179"/>
        <v>#DIV/0!</v>
      </c>
      <c r="AB195" s="350" t="e">
        <f t="shared" si="179"/>
        <v>#DIV/0!</v>
      </c>
      <c r="AC195" s="372"/>
      <c r="AD195" s="348" t="e">
        <f t="shared" si="180"/>
        <v>#DIV/0!</v>
      </c>
      <c r="AE195" s="348" t="e">
        <f t="shared" si="180"/>
        <v>#DIV/0!</v>
      </c>
      <c r="AF195" s="348" t="e">
        <f t="shared" si="180"/>
        <v>#DIV/0!</v>
      </c>
      <c r="AG195" s="350" t="e">
        <f t="shared" si="180"/>
        <v>#DIV/0!</v>
      </c>
      <c r="AH195" s="372"/>
      <c r="AI195" s="348" t="e">
        <f t="shared" si="181"/>
        <v>#DIV/0!</v>
      </c>
      <c r="AJ195" s="348" t="e">
        <f t="shared" si="181"/>
        <v>#DIV/0!</v>
      </c>
      <c r="AK195" s="348" t="e">
        <f t="shared" si="181"/>
        <v>#DIV/0!</v>
      </c>
      <c r="AL195" s="350" t="e">
        <f t="shared" si="181"/>
        <v>#DIV/0!</v>
      </c>
      <c r="AN195" s="393">
        <f t="shared" si="135"/>
        <v>0</v>
      </c>
      <c r="AO195" s="509">
        <f t="shared" si="136"/>
        <v>0</v>
      </c>
      <c r="AP195" s="373" t="e">
        <f t="shared" si="137"/>
        <v>#DIV/0!</v>
      </c>
      <c r="AQ195" s="384" t="e">
        <f t="shared" si="194"/>
        <v>#DIV/0!</v>
      </c>
      <c r="AR195" s="385" t="e">
        <f t="shared" si="194"/>
        <v>#DIV/0!</v>
      </c>
      <c r="AS195" s="385" t="e">
        <f t="shared" si="194"/>
        <v>#DIV/0!</v>
      </c>
      <c r="AT195" s="387" t="e">
        <f t="shared" si="194"/>
        <v>#DIV/0!</v>
      </c>
      <c r="AU195" s="373"/>
      <c r="AV195" s="384" t="e">
        <f t="shared" si="195"/>
        <v>#DIV/0!</v>
      </c>
      <c r="AW195" s="385" t="e">
        <f t="shared" si="195"/>
        <v>#DIV/0!</v>
      </c>
      <c r="AX195" s="385" t="e">
        <f t="shared" si="195"/>
        <v>#DIV/0!</v>
      </c>
      <c r="AY195" s="387" t="e">
        <f t="shared" si="195"/>
        <v>#DIV/0!</v>
      </c>
      <c r="AZ195" s="373"/>
      <c r="BA195" s="384" t="e">
        <f t="shared" si="196"/>
        <v>#DIV/0!</v>
      </c>
      <c r="BB195" s="385" t="e">
        <f t="shared" si="196"/>
        <v>#DIV/0!</v>
      </c>
      <c r="BC195" s="385" t="e">
        <f t="shared" si="196"/>
        <v>#DIV/0!</v>
      </c>
      <c r="BD195" s="387" t="e">
        <f t="shared" si="196"/>
        <v>#DIV/0!</v>
      </c>
      <c r="BE195" s="373"/>
      <c r="BF195" s="384" t="e">
        <f t="shared" si="197"/>
        <v>#DIV/0!</v>
      </c>
      <c r="BG195" s="385" t="e">
        <f t="shared" si="197"/>
        <v>#DIV/0!</v>
      </c>
      <c r="BH195" s="385" t="e">
        <f t="shared" si="197"/>
        <v>#DIV/0!</v>
      </c>
      <c r="BI195" s="387" t="e">
        <f t="shared" si="197"/>
        <v>#DIV/0!</v>
      </c>
      <c r="BK195" s="423" t="e">
        <f t="shared" si="175"/>
        <v>#DIV/0!</v>
      </c>
      <c r="BL195" s="419">
        <f t="shared" si="138"/>
        <v>0</v>
      </c>
      <c r="BM195" s="419">
        <f t="shared" si="139"/>
        <v>0</v>
      </c>
      <c r="BN195" s="423" t="e">
        <f t="shared" si="198"/>
        <v>#DIV/0!</v>
      </c>
      <c r="BO195" s="419" t="e">
        <f t="shared" si="198"/>
        <v>#DIV/0!</v>
      </c>
      <c r="BP195" s="419" t="e">
        <f t="shared" si="198"/>
        <v>#DIV/0!</v>
      </c>
      <c r="BQ195" s="424" t="e">
        <f t="shared" si="198"/>
        <v>#DIV/0!</v>
      </c>
      <c r="BR195" s="419"/>
      <c r="BS195" s="423" t="e">
        <f t="shared" si="199"/>
        <v>#DIV/0!</v>
      </c>
      <c r="BT195" s="419" t="e">
        <f t="shared" si="199"/>
        <v>#DIV/0!</v>
      </c>
      <c r="BU195" s="419" t="e">
        <f t="shared" si="199"/>
        <v>#DIV/0!</v>
      </c>
      <c r="BV195" s="424" t="e">
        <f t="shared" si="199"/>
        <v>#DIV/0!</v>
      </c>
      <c r="BW195" s="419"/>
      <c r="BX195" s="423" t="e">
        <f t="shared" si="200"/>
        <v>#DIV/0!</v>
      </c>
      <c r="BY195" s="419" t="e">
        <f t="shared" si="200"/>
        <v>#DIV/0!</v>
      </c>
      <c r="BZ195" s="419" t="e">
        <f t="shared" si="200"/>
        <v>#DIV/0!</v>
      </c>
      <c r="CA195" s="424" t="e">
        <f t="shared" si="200"/>
        <v>#DIV/0!</v>
      </c>
      <c r="CB195" s="419"/>
      <c r="CC195" s="423" t="e">
        <f t="shared" si="201"/>
        <v>#DIV/0!</v>
      </c>
      <c r="CD195" s="419" t="e">
        <f t="shared" si="201"/>
        <v>#DIV/0!</v>
      </c>
      <c r="CE195" s="419" t="e">
        <f t="shared" si="201"/>
        <v>#DIV/0!</v>
      </c>
      <c r="CF195" s="424" t="e">
        <f t="shared" si="201"/>
        <v>#DIV/0!</v>
      </c>
      <c r="CH195" s="449" t="e">
        <f t="shared" si="176"/>
        <v>#DIV/0!</v>
      </c>
      <c r="CI195" s="445">
        <f t="shared" si="149"/>
        <v>0</v>
      </c>
      <c r="CJ195" s="445">
        <f t="shared" si="177"/>
        <v>0</v>
      </c>
      <c r="CK195" s="451">
        <f t="shared" si="151"/>
        <v>0</v>
      </c>
      <c r="CL195" s="446" t="e">
        <f t="shared" si="202"/>
        <v>#DIV/0!</v>
      </c>
      <c r="CM195" s="446" t="e">
        <f t="shared" si="202"/>
        <v>#DIV/0!</v>
      </c>
      <c r="CN195" s="446" t="e">
        <f t="shared" si="202"/>
        <v>#DIV/0!</v>
      </c>
      <c r="CO195" s="451" t="e">
        <f t="shared" si="202"/>
        <v>#DIV/0!</v>
      </c>
      <c r="CP195" s="446"/>
      <c r="CQ195" s="449" t="e">
        <f t="shared" si="203"/>
        <v>#DIV/0!</v>
      </c>
      <c r="CR195" s="445" t="e">
        <f t="shared" si="203"/>
        <v>#DIV/0!</v>
      </c>
      <c r="CS195" s="445" t="e">
        <f t="shared" si="203"/>
        <v>#DIV/0!</v>
      </c>
      <c r="CT195" s="451" t="e">
        <f t="shared" si="203"/>
        <v>#DIV/0!</v>
      </c>
      <c r="CU195" s="446"/>
      <c r="CV195" s="449" t="e">
        <f t="shared" si="204"/>
        <v>#DIV/0!</v>
      </c>
      <c r="CW195" s="445" t="e">
        <f t="shared" si="204"/>
        <v>#DIV/0!</v>
      </c>
      <c r="CX195" s="445" t="e">
        <f t="shared" si="204"/>
        <v>#DIV/0!</v>
      </c>
      <c r="CY195" s="451" t="e">
        <f t="shared" si="204"/>
        <v>#DIV/0!</v>
      </c>
      <c r="CZ195" s="446"/>
      <c r="DA195" s="449" t="e">
        <f t="shared" si="205"/>
        <v>#DIV/0!</v>
      </c>
      <c r="DB195" s="445" t="e">
        <f t="shared" si="205"/>
        <v>#DIV/0!</v>
      </c>
      <c r="DC195" s="445" t="e">
        <f t="shared" si="205"/>
        <v>#DIV/0!</v>
      </c>
      <c r="DD195" s="451" t="e">
        <f t="shared" si="205"/>
        <v>#DIV/0!</v>
      </c>
    </row>
    <row r="196" spans="1:108">
      <c r="A196">
        <f>'Picking Information'!E199</f>
        <v>0</v>
      </c>
      <c r="B196">
        <f>'Picking Information'!H199</f>
        <v>0</v>
      </c>
      <c r="C196">
        <f>'Picking Information'!I199</f>
        <v>0</v>
      </c>
      <c r="D196">
        <f>'Picking Information'!J199</f>
        <v>0</v>
      </c>
      <c r="E196">
        <f>'Picking Information'!K199</f>
        <v>0</v>
      </c>
      <c r="F196">
        <f t="shared" si="168"/>
        <v>0</v>
      </c>
      <c r="J196">
        <f>'Picking Information'!O199</f>
        <v>0</v>
      </c>
      <c r="M196" s="365">
        <f t="shared" si="169"/>
        <v>0</v>
      </c>
      <c r="N196" s="366">
        <v>1.6074999999999999</v>
      </c>
      <c r="O196" s="367">
        <f t="shared" si="170"/>
        <v>0</v>
      </c>
      <c r="P196" s="367">
        <f t="shared" si="171"/>
        <v>0</v>
      </c>
      <c r="Q196" s="367">
        <f t="shared" si="172"/>
        <v>0</v>
      </c>
      <c r="R196" s="367">
        <f t="shared" si="173"/>
        <v>0</v>
      </c>
      <c r="S196" s="367" t="e">
        <f t="shared" si="174"/>
        <v>#DIV/0!</v>
      </c>
      <c r="T196" s="352" t="e">
        <f t="shared" si="178"/>
        <v>#DIV/0!</v>
      </c>
      <c r="U196" s="348" t="e">
        <f t="shared" si="178"/>
        <v>#DIV/0!</v>
      </c>
      <c r="V196" s="348" t="e">
        <f t="shared" si="178"/>
        <v>#DIV/0!</v>
      </c>
      <c r="W196" s="348" t="e">
        <f t="shared" si="178"/>
        <v>#DIV/0!</v>
      </c>
      <c r="X196" s="372"/>
      <c r="Y196" s="348" t="e">
        <f t="shared" si="179"/>
        <v>#DIV/0!</v>
      </c>
      <c r="Z196" s="348" t="e">
        <f t="shared" si="179"/>
        <v>#DIV/0!</v>
      </c>
      <c r="AA196" s="348" t="e">
        <f t="shared" si="179"/>
        <v>#DIV/0!</v>
      </c>
      <c r="AB196" s="350" t="e">
        <f t="shared" si="179"/>
        <v>#DIV/0!</v>
      </c>
      <c r="AC196" s="372"/>
      <c r="AD196" s="348" t="e">
        <f t="shared" si="180"/>
        <v>#DIV/0!</v>
      </c>
      <c r="AE196" s="348" t="e">
        <f t="shared" si="180"/>
        <v>#DIV/0!</v>
      </c>
      <c r="AF196" s="348" t="e">
        <f t="shared" si="180"/>
        <v>#DIV/0!</v>
      </c>
      <c r="AG196" s="350" t="e">
        <f t="shared" si="180"/>
        <v>#DIV/0!</v>
      </c>
      <c r="AH196" s="372"/>
      <c r="AI196" s="348" t="e">
        <f t="shared" si="181"/>
        <v>#DIV/0!</v>
      </c>
      <c r="AJ196" s="348" t="e">
        <f t="shared" si="181"/>
        <v>#DIV/0!</v>
      </c>
      <c r="AK196" s="348" t="e">
        <f t="shared" si="181"/>
        <v>#DIV/0!</v>
      </c>
      <c r="AL196" s="350" t="e">
        <f t="shared" si="181"/>
        <v>#DIV/0!</v>
      </c>
      <c r="AN196" s="393">
        <f t="shared" si="135"/>
        <v>0</v>
      </c>
      <c r="AO196" s="509">
        <f t="shared" si="136"/>
        <v>0</v>
      </c>
      <c r="AP196" s="373" t="e">
        <f t="shared" si="137"/>
        <v>#DIV/0!</v>
      </c>
      <c r="AQ196" s="384" t="e">
        <f t="shared" si="194"/>
        <v>#DIV/0!</v>
      </c>
      <c r="AR196" s="385" t="e">
        <f t="shared" si="194"/>
        <v>#DIV/0!</v>
      </c>
      <c r="AS196" s="385" t="e">
        <f t="shared" si="194"/>
        <v>#DIV/0!</v>
      </c>
      <c r="AT196" s="387" t="e">
        <f t="shared" si="194"/>
        <v>#DIV/0!</v>
      </c>
      <c r="AU196" s="373"/>
      <c r="AV196" s="384" t="e">
        <f t="shared" si="195"/>
        <v>#DIV/0!</v>
      </c>
      <c r="AW196" s="385" t="e">
        <f t="shared" si="195"/>
        <v>#DIV/0!</v>
      </c>
      <c r="AX196" s="385" t="e">
        <f t="shared" si="195"/>
        <v>#DIV/0!</v>
      </c>
      <c r="AY196" s="387" t="e">
        <f t="shared" si="195"/>
        <v>#DIV/0!</v>
      </c>
      <c r="AZ196" s="373"/>
      <c r="BA196" s="384" t="e">
        <f t="shared" si="196"/>
        <v>#DIV/0!</v>
      </c>
      <c r="BB196" s="385" t="e">
        <f t="shared" si="196"/>
        <v>#DIV/0!</v>
      </c>
      <c r="BC196" s="385" t="e">
        <f t="shared" si="196"/>
        <v>#DIV/0!</v>
      </c>
      <c r="BD196" s="387" t="e">
        <f t="shared" si="196"/>
        <v>#DIV/0!</v>
      </c>
      <c r="BE196" s="373"/>
      <c r="BF196" s="384" t="e">
        <f t="shared" si="197"/>
        <v>#DIV/0!</v>
      </c>
      <c r="BG196" s="385" t="e">
        <f t="shared" si="197"/>
        <v>#DIV/0!</v>
      </c>
      <c r="BH196" s="385" t="e">
        <f t="shared" si="197"/>
        <v>#DIV/0!</v>
      </c>
      <c r="BI196" s="387" t="e">
        <f t="shared" si="197"/>
        <v>#DIV/0!</v>
      </c>
      <c r="BK196" s="423" t="e">
        <f t="shared" si="175"/>
        <v>#DIV/0!</v>
      </c>
      <c r="BL196" s="419">
        <f t="shared" si="138"/>
        <v>0</v>
      </c>
      <c r="BM196" s="419">
        <f t="shared" si="139"/>
        <v>0</v>
      </c>
      <c r="BN196" s="423" t="e">
        <f t="shared" si="198"/>
        <v>#DIV/0!</v>
      </c>
      <c r="BO196" s="419" t="e">
        <f t="shared" si="198"/>
        <v>#DIV/0!</v>
      </c>
      <c r="BP196" s="419" t="e">
        <f t="shared" si="198"/>
        <v>#DIV/0!</v>
      </c>
      <c r="BQ196" s="424" t="e">
        <f t="shared" si="198"/>
        <v>#DIV/0!</v>
      </c>
      <c r="BR196" s="419"/>
      <c r="BS196" s="423" t="e">
        <f t="shared" si="199"/>
        <v>#DIV/0!</v>
      </c>
      <c r="BT196" s="419" t="e">
        <f t="shared" si="199"/>
        <v>#DIV/0!</v>
      </c>
      <c r="BU196" s="419" t="e">
        <f t="shared" si="199"/>
        <v>#DIV/0!</v>
      </c>
      <c r="BV196" s="424" t="e">
        <f t="shared" si="199"/>
        <v>#DIV/0!</v>
      </c>
      <c r="BW196" s="419"/>
      <c r="BX196" s="423" t="e">
        <f t="shared" si="200"/>
        <v>#DIV/0!</v>
      </c>
      <c r="BY196" s="419" t="e">
        <f t="shared" si="200"/>
        <v>#DIV/0!</v>
      </c>
      <c r="BZ196" s="419" t="e">
        <f t="shared" si="200"/>
        <v>#DIV/0!</v>
      </c>
      <c r="CA196" s="424" t="e">
        <f t="shared" si="200"/>
        <v>#DIV/0!</v>
      </c>
      <c r="CB196" s="419"/>
      <c r="CC196" s="423" t="e">
        <f t="shared" si="201"/>
        <v>#DIV/0!</v>
      </c>
      <c r="CD196" s="419" t="e">
        <f t="shared" si="201"/>
        <v>#DIV/0!</v>
      </c>
      <c r="CE196" s="419" t="e">
        <f t="shared" si="201"/>
        <v>#DIV/0!</v>
      </c>
      <c r="CF196" s="424" t="e">
        <f t="shared" si="201"/>
        <v>#DIV/0!</v>
      </c>
      <c r="CH196" s="449" t="e">
        <f t="shared" si="176"/>
        <v>#DIV/0!</v>
      </c>
      <c r="CI196" s="445">
        <f t="shared" si="149"/>
        <v>0</v>
      </c>
      <c r="CJ196" s="445">
        <f t="shared" si="177"/>
        <v>0</v>
      </c>
      <c r="CK196" s="451">
        <f t="shared" si="151"/>
        <v>0</v>
      </c>
      <c r="CL196" s="446" t="e">
        <f t="shared" si="202"/>
        <v>#DIV/0!</v>
      </c>
      <c r="CM196" s="446" t="e">
        <f t="shared" si="202"/>
        <v>#DIV/0!</v>
      </c>
      <c r="CN196" s="446" t="e">
        <f t="shared" si="202"/>
        <v>#DIV/0!</v>
      </c>
      <c r="CO196" s="451" t="e">
        <f t="shared" si="202"/>
        <v>#DIV/0!</v>
      </c>
      <c r="CP196" s="446"/>
      <c r="CQ196" s="449" t="e">
        <f t="shared" si="203"/>
        <v>#DIV/0!</v>
      </c>
      <c r="CR196" s="445" t="e">
        <f t="shared" si="203"/>
        <v>#DIV/0!</v>
      </c>
      <c r="CS196" s="445" t="e">
        <f t="shared" si="203"/>
        <v>#DIV/0!</v>
      </c>
      <c r="CT196" s="451" t="e">
        <f t="shared" si="203"/>
        <v>#DIV/0!</v>
      </c>
      <c r="CU196" s="446"/>
      <c r="CV196" s="449" t="e">
        <f t="shared" si="204"/>
        <v>#DIV/0!</v>
      </c>
      <c r="CW196" s="445" t="e">
        <f t="shared" si="204"/>
        <v>#DIV/0!</v>
      </c>
      <c r="CX196" s="445" t="e">
        <f t="shared" si="204"/>
        <v>#DIV/0!</v>
      </c>
      <c r="CY196" s="451" t="e">
        <f t="shared" si="204"/>
        <v>#DIV/0!</v>
      </c>
      <c r="CZ196" s="446"/>
      <c r="DA196" s="449" t="e">
        <f t="shared" si="205"/>
        <v>#DIV/0!</v>
      </c>
      <c r="DB196" s="445" t="e">
        <f t="shared" si="205"/>
        <v>#DIV/0!</v>
      </c>
      <c r="DC196" s="445" t="e">
        <f t="shared" si="205"/>
        <v>#DIV/0!</v>
      </c>
      <c r="DD196" s="451" t="e">
        <f t="shared" si="205"/>
        <v>#DIV/0!</v>
      </c>
    </row>
    <row r="197" spans="1:108">
      <c r="A197">
        <f>'Picking Information'!E200</f>
        <v>0</v>
      </c>
      <c r="B197">
        <f>'Picking Information'!H200</f>
        <v>0</v>
      </c>
      <c r="C197">
        <f>'Picking Information'!I200</f>
        <v>0</v>
      </c>
      <c r="D197">
        <f>'Picking Information'!J200</f>
        <v>0</v>
      </c>
      <c r="E197">
        <f>'Picking Information'!K200</f>
        <v>0</v>
      </c>
      <c r="F197">
        <f t="shared" si="168"/>
        <v>0</v>
      </c>
      <c r="J197">
        <f>'Picking Information'!O200</f>
        <v>0</v>
      </c>
      <c r="M197" s="365">
        <f t="shared" si="169"/>
        <v>0</v>
      </c>
      <c r="N197" s="366">
        <v>1.6074999999999999</v>
      </c>
      <c r="O197" s="367">
        <f t="shared" si="170"/>
        <v>0</v>
      </c>
      <c r="P197" s="367">
        <f t="shared" si="171"/>
        <v>0</v>
      </c>
      <c r="Q197" s="367">
        <f t="shared" si="172"/>
        <v>0</v>
      </c>
      <c r="R197" s="367">
        <f t="shared" si="173"/>
        <v>0</v>
      </c>
      <c r="S197" s="367" t="e">
        <f t="shared" si="174"/>
        <v>#DIV/0!</v>
      </c>
      <c r="T197" s="352" t="e">
        <f t="shared" si="178"/>
        <v>#DIV/0!</v>
      </c>
      <c r="U197" s="348" t="e">
        <f t="shared" si="178"/>
        <v>#DIV/0!</v>
      </c>
      <c r="V197" s="348" t="e">
        <f t="shared" si="178"/>
        <v>#DIV/0!</v>
      </c>
      <c r="W197" s="348" t="e">
        <f t="shared" si="178"/>
        <v>#DIV/0!</v>
      </c>
      <c r="X197" s="372"/>
      <c r="Y197" s="348" t="e">
        <f t="shared" si="179"/>
        <v>#DIV/0!</v>
      </c>
      <c r="Z197" s="348" t="e">
        <f t="shared" si="179"/>
        <v>#DIV/0!</v>
      </c>
      <c r="AA197" s="348" t="e">
        <f t="shared" si="179"/>
        <v>#DIV/0!</v>
      </c>
      <c r="AB197" s="350" t="e">
        <f t="shared" si="179"/>
        <v>#DIV/0!</v>
      </c>
      <c r="AC197" s="372"/>
      <c r="AD197" s="348" t="e">
        <f t="shared" si="180"/>
        <v>#DIV/0!</v>
      </c>
      <c r="AE197" s="348" t="e">
        <f t="shared" si="180"/>
        <v>#DIV/0!</v>
      </c>
      <c r="AF197" s="348" t="e">
        <f t="shared" si="180"/>
        <v>#DIV/0!</v>
      </c>
      <c r="AG197" s="350" t="e">
        <f t="shared" si="180"/>
        <v>#DIV/0!</v>
      </c>
      <c r="AH197" s="372"/>
      <c r="AI197" s="348" t="e">
        <f t="shared" si="181"/>
        <v>#DIV/0!</v>
      </c>
      <c r="AJ197" s="348" t="e">
        <f t="shared" si="181"/>
        <v>#DIV/0!</v>
      </c>
      <c r="AK197" s="348" t="e">
        <f t="shared" si="181"/>
        <v>#DIV/0!</v>
      </c>
      <c r="AL197" s="350" t="e">
        <f t="shared" si="181"/>
        <v>#DIV/0!</v>
      </c>
      <c r="AN197" s="393">
        <f t="shared" ref="AN197:AN260" si="206">C197/2</f>
        <v>0</v>
      </c>
      <c r="AO197" s="509">
        <f t="shared" ref="AO197:AO260" si="207">PI()*AN197^2*B197</f>
        <v>0</v>
      </c>
      <c r="AP197" s="373" t="e">
        <f t="shared" ref="AP197:AP260" si="208">(3/2)*(AN197*B197)/(AN197+B197)</f>
        <v>#DIV/0!</v>
      </c>
      <c r="AQ197" s="384" t="e">
        <f t="shared" si="194"/>
        <v>#DIV/0!</v>
      </c>
      <c r="AR197" s="385" t="e">
        <f t="shared" si="194"/>
        <v>#DIV/0!</v>
      </c>
      <c r="AS197" s="385" t="e">
        <f t="shared" si="194"/>
        <v>#DIV/0!</v>
      </c>
      <c r="AT197" s="387" t="e">
        <f t="shared" si="194"/>
        <v>#DIV/0!</v>
      </c>
      <c r="AU197" s="373"/>
      <c r="AV197" s="384" t="e">
        <f t="shared" si="195"/>
        <v>#DIV/0!</v>
      </c>
      <c r="AW197" s="385" t="e">
        <f t="shared" si="195"/>
        <v>#DIV/0!</v>
      </c>
      <c r="AX197" s="385" t="e">
        <f t="shared" si="195"/>
        <v>#DIV/0!</v>
      </c>
      <c r="AY197" s="387" t="e">
        <f t="shared" si="195"/>
        <v>#DIV/0!</v>
      </c>
      <c r="AZ197" s="373"/>
      <c r="BA197" s="384" t="e">
        <f t="shared" si="196"/>
        <v>#DIV/0!</v>
      </c>
      <c r="BB197" s="385" t="e">
        <f t="shared" si="196"/>
        <v>#DIV/0!</v>
      </c>
      <c r="BC197" s="385" t="e">
        <f t="shared" si="196"/>
        <v>#DIV/0!</v>
      </c>
      <c r="BD197" s="387" t="e">
        <f t="shared" si="196"/>
        <v>#DIV/0!</v>
      </c>
      <c r="BE197" s="373"/>
      <c r="BF197" s="384" t="e">
        <f t="shared" si="197"/>
        <v>#DIV/0!</v>
      </c>
      <c r="BG197" s="385" t="e">
        <f t="shared" si="197"/>
        <v>#DIV/0!</v>
      </c>
      <c r="BH197" s="385" t="e">
        <f t="shared" si="197"/>
        <v>#DIV/0!</v>
      </c>
      <c r="BI197" s="387" t="e">
        <f t="shared" si="197"/>
        <v>#DIV/0!</v>
      </c>
      <c r="BK197" s="423" t="e">
        <f t="shared" si="175"/>
        <v>#DIV/0!</v>
      </c>
      <c r="BL197" s="419">
        <f t="shared" ref="BL197:BL260" si="209">2*(C197*E197+E197*F197+C197*F197)-J197*((C197^2+E197^2)/2+(2-SQRT(2))*C197*E197)</f>
        <v>0</v>
      </c>
      <c r="BM197" s="419">
        <f t="shared" ref="BM197:BM260" si="210">C197*E197*F197-J197*(C197/4)*(E197^2+C197^2/3)</f>
        <v>0</v>
      </c>
      <c r="BN197" s="423" t="e">
        <f t="shared" si="198"/>
        <v>#DIV/0!</v>
      </c>
      <c r="BO197" s="419" t="e">
        <f t="shared" si="198"/>
        <v>#DIV/0!</v>
      </c>
      <c r="BP197" s="419" t="e">
        <f t="shared" si="198"/>
        <v>#DIV/0!</v>
      </c>
      <c r="BQ197" s="424" t="e">
        <f t="shared" si="198"/>
        <v>#DIV/0!</v>
      </c>
      <c r="BR197" s="419"/>
      <c r="BS197" s="423" t="e">
        <f t="shared" si="199"/>
        <v>#DIV/0!</v>
      </c>
      <c r="BT197" s="419" t="e">
        <f t="shared" si="199"/>
        <v>#DIV/0!</v>
      </c>
      <c r="BU197" s="419" t="e">
        <f t="shared" si="199"/>
        <v>#DIV/0!</v>
      </c>
      <c r="BV197" s="424" t="e">
        <f t="shared" si="199"/>
        <v>#DIV/0!</v>
      </c>
      <c r="BW197" s="419"/>
      <c r="BX197" s="423" t="e">
        <f t="shared" si="200"/>
        <v>#DIV/0!</v>
      </c>
      <c r="BY197" s="419" t="e">
        <f t="shared" si="200"/>
        <v>#DIV/0!</v>
      </c>
      <c r="BZ197" s="419" t="e">
        <f t="shared" si="200"/>
        <v>#DIV/0!</v>
      </c>
      <c r="CA197" s="424" t="e">
        <f t="shared" si="200"/>
        <v>#DIV/0!</v>
      </c>
      <c r="CB197" s="419"/>
      <c r="CC197" s="423" t="e">
        <f t="shared" si="201"/>
        <v>#DIV/0!</v>
      </c>
      <c r="CD197" s="419" t="e">
        <f t="shared" si="201"/>
        <v>#DIV/0!</v>
      </c>
      <c r="CE197" s="419" t="e">
        <f t="shared" si="201"/>
        <v>#DIV/0!</v>
      </c>
      <c r="CF197" s="424" t="e">
        <f t="shared" si="201"/>
        <v>#DIV/0!</v>
      </c>
      <c r="CH197" s="449" t="e">
        <f t="shared" si="176"/>
        <v>#DIV/0!</v>
      </c>
      <c r="CI197" s="445">
        <f t="shared" si="149"/>
        <v>0</v>
      </c>
      <c r="CJ197" s="445">
        <f t="shared" si="177"/>
        <v>0</v>
      </c>
      <c r="CK197" s="451">
        <f t="shared" si="151"/>
        <v>0</v>
      </c>
      <c r="CL197" s="446" t="e">
        <f t="shared" si="202"/>
        <v>#DIV/0!</v>
      </c>
      <c r="CM197" s="446" t="e">
        <f t="shared" si="202"/>
        <v>#DIV/0!</v>
      </c>
      <c r="CN197" s="446" t="e">
        <f t="shared" si="202"/>
        <v>#DIV/0!</v>
      </c>
      <c r="CO197" s="451" t="e">
        <f t="shared" si="202"/>
        <v>#DIV/0!</v>
      </c>
      <c r="CP197" s="446"/>
      <c r="CQ197" s="449" t="e">
        <f t="shared" si="203"/>
        <v>#DIV/0!</v>
      </c>
      <c r="CR197" s="445" t="e">
        <f t="shared" si="203"/>
        <v>#DIV/0!</v>
      </c>
      <c r="CS197" s="445" t="e">
        <f t="shared" si="203"/>
        <v>#DIV/0!</v>
      </c>
      <c r="CT197" s="451" t="e">
        <f t="shared" si="203"/>
        <v>#DIV/0!</v>
      </c>
      <c r="CU197" s="446"/>
      <c r="CV197" s="449" t="e">
        <f t="shared" si="204"/>
        <v>#DIV/0!</v>
      </c>
      <c r="CW197" s="445" t="e">
        <f t="shared" si="204"/>
        <v>#DIV/0!</v>
      </c>
      <c r="CX197" s="445" t="e">
        <f t="shared" si="204"/>
        <v>#DIV/0!</v>
      </c>
      <c r="CY197" s="451" t="e">
        <f t="shared" si="204"/>
        <v>#DIV/0!</v>
      </c>
      <c r="CZ197" s="446"/>
      <c r="DA197" s="449" t="e">
        <f t="shared" si="205"/>
        <v>#DIV/0!</v>
      </c>
      <c r="DB197" s="445" t="e">
        <f t="shared" si="205"/>
        <v>#DIV/0!</v>
      </c>
      <c r="DC197" s="445" t="e">
        <f t="shared" si="205"/>
        <v>#DIV/0!</v>
      </c>
      <c r="DD197" s="451" t="e">
        <f t="shared" si="205"/>
        <v>#DIV/0!</v>
      </c>
    </row>
    <row r="198" spans="1:108">
      <c r="A198">
        <f>'Picking Information'!E201</f>
        <v>0</v>
      </c>
      <c r="B198">
        <f>'Picking Information'!H201</f>
        <v>0</v>
      </c>
      <c r="C198">
        <f>'Picking Information'!I201</f>
        <v>0</v>
      </c>
      <c r="D198">
        <f>'Picking Information'!J201</f>
        <v>0</v>
      </c>
      <c r="E198">
        <f>'Picking Information'!K201</f>
        <v>0</v>
      </c>
      <c r="F198">
        <f t="shared" si="168"/>
        <v>0</v>
      </c>
      <c r="J198">
        <f>'Picking Information'!O201</f>
        <v>0</v>
      </c>
      <c r="M198" s="365">
        <f t="shared" si="169"/>
        <v>0</v>
      </c>
      <c r="N198" s="366">
        <v>1.6074999999999999</v>
      </c>
      <c r="O198" s="367">
        <f t="shared" si="170"/>
        <v>0</v>
      </c>
      <c r="P198" s="367">
        <f t="shared" si="171"/>
        <v>0</v>
      </c>
      <c r="Q198" s="367">
        <f t="shared" si="172"/>
        <v>0</v>
      </c>
      <c r="R198" s="367">
        <f t="shared" si="173"/>
        <v>0</v>
      </c>
      <c r="S198" s="367" t="e">
        <f t="shared" si="174"/>
        <v>#DIV/0!</v>
      </c>
      <c r="T198" s="352" t="e">
        <f t="shared" si="178"/>
        <v>#DIV/0!</v>
      </c>
      <c r="U198" s="348" t="e">
        <f t="shared" si="178"/>
        <v>#DIV/0!</v>
      </c>
      <c r="V198" s="348" t="e">
        <f t="shared" si="178"/>
        <v>#DIV/0!</v>
      </c>
      <c r="W198" s="348" t="e">
        <f t="shared" si="178"/>
        <v>#DIV/0!</v>
      </c>
      <c r="X198" s="372"/>
      <c r="Y198" s="348" t="e">
        <f t="shared" si="179"/>
        <v>#DIV/0!</v>
      </c>
      <c r="Z198" s="348" t="e">
        <f t="shared" si="179"/>
        <v>#DIV/0!</v>
      </c>
      <c r="AA198" s="348" t="e">
        <f t="shared" si="179"/>
        <v>#DIV/0!</v>
      </c>
      <c r="AB198" s="350" t="e">
        <f t="shared" si="179"/>
        <v>#DIV/0!</v>
      </c>
      <c r="AC198" s="372"/>
      <c r="AD198" s="348" t="e">
        <f t="shared" si="180"/>
        <v>#DIV/0!</v>
      </c>
      <c r="AE198" s="348" t="e">
        <f t="shared" si="180"/>
        <v>#DIV/0!</v>
      </c>
      <c r="AF198" s="348" t="e">
        <f t="shared" si="180"/>
        <v>#DIV/0!</v>
      </c>
      <c r="AG198" s="350" t="e">
        <f t="shared" si="180"/>
        <v>#DIV/0!</v>
      </c>
      <c r="AH198" s="372"/>
      <c r="AI198" s="348" t="e">
        <f t="shared" si="181"/>
        <v>#DIV/0!</v>
      </c>
      <c r="AJ198" s="348" t="e">
        <f t="shared" si="181"/>
        <v>#DIV/0!</v>
      </c>
      <c r="AK198" s="348" t="e">
        <f t="shared" si="181"/>
        <v>#DIV/0!</v>
      </c>
      <c r="AL198" s="350" t="e">
        <f t="shared" si="181"/>
        <v>#DIV/0!</v>
      </c>
      <c r="AN198" s="393">
        <f t="shared" si="206"/>
        <v>0</v>
      </c>
      <c r="AO198" s="509">
        <f t="shared" si="207"/>
        <v>0</v>
      </c>
      <c r="AP198" s="373" t="e">
        <f t="shared" si="208"/>
        <v>#DIV/0!</v>
      </c>
      <c r="AQ198" s="384" t="e">
        <f t="shared" si="194"/>
        <v>#DIV/0!</v>
      </c>
      <c r="AR198" s="385" t="e">
        <f t="shared" si="194"/>
        <v>#DIV/0!</v>
      </c>
      <c r="AS198" s="385" t="e">
        <f t="shared" si="194"/>
        <v>#DIV/0!</v>
      </c>
      <c r="AT198" s="387" t="e">
        <f t="shared" si="194"/>
        <v>#DIV/0!</v>
      </c>
      <c r="AU198" s="373"/>
      <c r="AV198" s="384" t="e">
        <f t="shared" si="195"/>
        <v>#DIV/0!</v>
      </c>
      <c r="AW198" s="385" t="e">
        <f t="shared" si="195"/>
        <v>#DIV/0!</v>
      </c>
      <c r="AX198" s="385" t="e">
        <f t="shared" si="195"/>
        <v>#DIV/0!</v>
      </c>
      <c r="AY198" s="387" t="e">
        <f t="shared" si="195"/>
        <v>#DIV/0!</v>
      </c>
      <c r="AZ198" s="373"/>
      <c r="BA198" s="384" t="e">
        <f t="shared" si="196"/>
        <v>#DIV/0!</v>
      </c>
      <c r="BB198" s="385" t="e">
        <f t="shared" si="196"/>
        <v>#DIV/0!</v>
      </c>
      <c r="BC198" s="385" t="e">
        <f t="shared" si="196"/>
        <v>#DIV/0!</v>
      </c>
      <c r="BD198" s="387" t="e">
        <f t="shared" si="196"/>
        <v>#DIV/0!</v>
      </c>
      <c r="BE198" s="373"/>
      <c r="BF198" s="384" t="e">
        <f t="shared" si="197"/>
        <v>#DIV/0!</v>
      </c>
      <c r="BG198" s="385" t="e">
        <f t="shared" si="197"/>
        <v>#DIV/0!</v>
      </c>
      <c r="BH198" s="385" t="e">
        <f t="shared" si="197"/>
        <v>#DIV/0!</v>
      </c>
      <c r="BI198" s="387" t="e">
        <f t="shared" si="197"/>
        <v>#DIV/0!</v>
      </c>
      <c r="BK198" s="423" t="e">
        <f t="shared" si="175"/>
        <v>#DIV/0!</v>
      </c>
      <c r="BL198" s="419">
        <f t="shared" si="209"/>
        <v>0</v>
      </c>
      <c r="BM198" s="419">
        <f t="shared" si="210"/>
        <v>0</v>
      </c>
      <c r="BN198" s="423" t="e">
        <f t="shared" si="198"/>
        <v>#DIV/0!</v>
      </c>
      <c r="BO198" s="419" t="e">
        <f t="shared" si="198"/>
        <v>#DIV/0!</v>
      </c>
      <c r="BP198" s="419" t="e">
        <f t="shared" si="198"/>
        <v>#DIV/0!</v>
      </c>
      <c r="BQ198" s="424" t="e">
        <f t="shared" si="198"/>
        <v>#DIV/0!</v>
      </c>
      <c r="BR198" s="419"/>
      <c r="BS198" s="423" t="e">
        <f t="shared" si="199"/>
        <v>#DIV/0!</v>
      </c>
      <c r="BT198" s="419" t="e">
        <f t="shared" si="199"/>
        <v>#DIV/0!</v>
      </c>
      <c r="BU198" s="419" t="e">
        <f t="shared" si="199"/>
        <v>#DIV/0!</v>
      </c>
      <c r="BV198" s="424" t="e">
        <f t="shared" si="199"/>
        <v>#DIV/0!</v>
      </c>
      <c r="BW198" s="419"/>
      <c r="BX198" s="423" t="e">
        <f t="shared" si="200"/>
        <v>#DIV/0!</v>
      </c>
      <c r="BY198" s="419" t="e">
        <f t="shared" si="200"/>
        <v>#DIV/0!</v>
      </c>
      <c r="BZ198" s="419" t="e">
        <f t="shared" si="200"/>
        <v>#DIV/0!</v>
      </c>
      <c r="CA198" s="424" t="e">
        <f t="shared" si="200"/>
        <v>#DIV/0!</v>
      </c>
      <c r="CB198" s="419"/>
      <c r="CC198" s="423" t="e">
        <f t="shared" si="201"/>
        <v>#DIV/0!</v>
      </c>
      <c r="CD198" s="419" t="e">
        <f t="shared" si="201"/>
        <v>#DIV/0!</v>
      </c>
      <c r="CE198" s="419" t="e">
        <f t="shared" si="201"/>
        <v>#DIV/0!</v>
      </c>
      <c r="CF198" s="424" t="e">
        <f t="shared" si="201"/>
        <v>#DIV/0!</v>
      </c>
      <c r="CH198" s="449" t="e">
        <f t="shared" si="176"/>
        <v>#DIV/0!</v>
      </c>
      <c r="CI198" s="445">
        <f t="shared" si="149"/>
        <v>0</v>
      </c>
      <c r="CJ198" s="445">
        <f t="shared" si="177"/>
        <v>0</v>
      </c>
      <c r="CK198" s="451">
        <f t="shared" si="151"/>
        <v>0</v>
      </c>
      <c r="CL198" s="446" t="e">
        <f t="shared" si="202"/>
        <v>#DIV/0!</v>
      </c>
      <c r="CM198" s="446" t="e">
        <f t="shared" si="202"/>
        <v>#DIV/0!</v>
      </c>
      <c r="CN198" s="446" t="e">
        <f t="shared" si="202"/>
        <v>#DIV/0!</v>
      </c>
      <c r="CO198" s="451" t="e">
        <f t="shared" si="202"/>
        <v>#DIV/0!</v>
      </c>
      <c r="CP198" s="446"/>
      <c r="CQ198" s="449" t="e">
        <f t="shared" si="203"/>
        <v>#DIV/0!</v>
      </c>
      <c r="CR198" s="445" t="e">
        <f t="shared" si="203"/>
        <v>#DIV/0!</v>
      </c>
      <c r="CS198" s="445" t="e">
        <f t="shared" si="203"/>
        <v>#DIV/0!</v>
      </c>
      <c r="CT198" s="451" t="e">
        <f t="shared" si="203"/>
        <v>#DIV/0!</v>
      </c>
      <c r="CU198" s="446"/>
      <c r="CV198" s="449" t="e">
        <f t="shared" si="204"/>
        <v>#DIV/0!</v>
      </c>
      <c r="CW198" s="445" t="e">
        <f t="shared" si="204"/>
        <v>#DIV/0!</v>
      </c>
      <c r="CX198" s="445" t="e">
        <f t="shared" si="204"/>
        <v>#DIV/0!</v>
      </c>
      <c r="CY198" s="451" t="e">
        <f t="shared" si="204"/>
        <v>#DIV/0!</v>
      </c>
      <c r="CZ198" s="446"/>
      <c r="DA198" s="449" t="e">
        <f t="shared" si="205"/>
        <v>#DIV/0!</v>
      </c>
      <c r="DB198" s="445" t="e">
        <f t="shared" si="205"/>
        <v>#DIV/0!</v>
      </c>
      <c r="DC198" s="445" t="e">
        <f t="shared" si="205"/>
        <v>#DIV/0!</v>
      </c>
      <c r="DD198" s="451" t="e">
        <f t="shared" si="205"/>
        <v>#DIV/0!</v>
      </c>
    </row>
    <row r="199" spans="1:108">
      <c r="A199">
        <f>'Picking Information'!E202</f>
        <v>0</v>
      </c>
      <c r="B199">
        <f>'Picking Information'!H202</f>
        <v>0</v>
      </c>
      <c r="C199">
        <f>'Picking Information'!I202</f>
        <v>0</v>
      </c>
      <c r="D199">
        <f>'Picking Information'!J202</f>
        <v>0</v>
      </c>
      <c r="E199">
        <f>'Picking Information'!K202</f>
        <v>0</v>
      </c>
      <c r="F199">
        <f t="shared" si="168"/>
        <v>0</v>
      </c>
      <c r="J199">
        <f>'Picking Information'!O202</f>
        <v>0</v>
      </c>
      <c r="M199" s="365">
        <f t="shared" si="169"/>
        <v>0</v>
      </c>
      <c r="N199" s="366">
        <v>1.6074999999999999</v>
      </c>
      <c r="O199" s="367">
        <f t="shared" si="170"/>
        <v>0</v>
      </c>
      <c r="P199" s="367">
        <f t="shared" si="171"/>
        <v>0</v>
      </c>
      <c r="Q199" s="367">
        <f t="shared" si="172"/>
        <v>0</v>
      </c>
      <c r="R199" s="367">
        <f t="shared" si="173"/>
        <v>0</v>
      </c>
      <c r="S199" s="367" t="e">
        <f t="shared" si="174"/>
        <v>#DIV/0!</v>
      </c>
      <c r="T199" s="352" t="e">
        <f t="shared" si="178"/>
        <v>#DIV/0!</v>
      </c>
      <c r="U199" s="348" t="e">
        <f t="shared" si="178"/>
        <v>#DIV/0!</v>
      </c>
      <c r="V199" s="348" t="e">
        <f t="shared" si="178"/>
        <v>#DIV/0!</v>
      </c>
      <c r="W199" s="348" t="e">
        <f t="shared" si="178"/>
        <v>#DIV/0!</v>
      </c>
      <c r="X199" s="372"/>
      <c r="Y199" s="348" t="e">
        <f t="shared" si="179"/>
        <v>#DIV/0!</v>
      </c>
      <c r="Z199" s="348" t="e">
        <f t="shared" si="179"/>
        <v>#DIV/0!</v>
      </c>
      <c r="AA199" s="348" t="e">
        <f t="shared" si="179"/>
        <v>#DIV/0!</v>
      </c>
      <c r="AB199" s="350" t="e">
        <f t="shared" si="179"/>
        <v>#DIV/0!</v>
      </c>
      <c r="AC199" s="372"/>
      <c r="AD199" s="348" t="e">
        <f t="shared" si="180"/>
        <v>#DIV/0!</v>
      </c>
      <c r="AE199" s="348" t="e">
        <f t="shared" si="180"/>
        <v>#DIV/0!</v>
      </c>
      <c r="AF199" s="348" t="e">
        <f t="shared" si="180"/>
        <v>#DIV/0!</v>
      </c>
      <c r="AG199" s="350" t="e">
        <f t="shared" si="180"/>
        <v>#DIV/0!</v>
      </c>
      <c r="AH199" s="372"/>
      <c r="AI199" s="348" t="e">
        <f t="shared" si="181"/>
        <v>#DIV/0!</v>
      </c>
      <c r="AJ199" s="348" t="e">
        <f t="shared" si="181"/>
        <v>#DIV/0!</v>
      </c>
      <c r="AK199" s="348" t="e">
        <f t="shared" si="181"/>
        <v>#DIV/0!</v>
      </c>
      <c r="AL199" s="350" t="e">
        <f t="shared" si="181"/>
        <v>#DIV/0!</v>
      </c>
      <c r="AN199" s="393">
        <f t="shared" si="206"/>
        <v>0</v>
      </c>
      <c r="AO199" s="509">
        <f t="shared" si="207"/>
        <v>0</v>
      </c>
      <c r="AP199" s="373" t="e">
        <f t="shared" si="208"/>
        <v>#DIV/0!</v>
      </c>
      <c r="AQ199" s="384" t="e">
        <f t="shared" si="194"/>
        <v>#DIV/0!</v>
      </c>
      <c r="AR199" s="385" t="e">
        <f t="shared" si="194"/>
        <v>#DIV/0!</v>
      </c>
      <c r="AS199" s="385" t="e">
        <f t="shared" si="194"/>
        <v>#DIV/0!</v>
      </c>
      <c r="AT199" s="387" t="e">
        <f t="shared" si="194"/>
        <v>#DIV/0!</v>
      </c>
      <c r="AU199" s="373"/>
      <c r="AV199" s="384" t="e">
        <f t="shared" si="195"/>
        <v>#DIV/0!</v>
      </c>
      <c r="AW199" s="385" t="e">
        <f t="shared" si="195"/>
        <v>#DIV/0!</v>
      </c>
      <c r="AX199" s="385" t="e">
        <f t="shared" si="195"/>
        <v>#DIV/0!</v>
      </c>
      <c r="AY199" s="387" t="e">
        <f t="shared" si="195"/>
        <v>#DIV/0!</v>
      </c>
      <c r="AZ199" s="373"/>
      <c r="BA199" s="384" t="e">
        <f t="shared" si="196"/>
        <v>#DIV/0!</v>
      </c>
      <c r="BB199" s="385" t="e">
        <f t="shared" si="196"/>
        <v>#DIV/0!</v>
      </c>
      <c r="BC199" s="385" t="e">
        <f t="shared" si="196"/>
        <v>#DIV/0!</v>
      </c>
      <c r="BD199" s="387" t="e">
        <f t="shared" si="196"/>
        <v>#DIV/0!</v>
      </c>
      <c r="BE199" s="373"/>
      <c r="BF199" s="384" t="e">
        <f t="shared" si="197"/>
        <v>#DIV/0!</v>
      </c>
      <c r="BG199" s="385" t="e">
        <f t="shared" si="197"/>
        <v>#DIV/0!</v>
      </c>
      <c r="BH199" s="385" t="e">
        <f t="shared" si="197"/>
        <v>#DIV/0!</v>
      </c>
      <c r="BI199" s="387" t="e">
        <f t="shared" si="197"/>
        <v>#DIV/0!</v>
      </c>
      <c r="BK199" s="423" t="e">
        <f t="shared" si="175"/>
        <v>#DIV/0!</v>
      </c>
      <c r="BL199" s="419">
        <f t="shared" si="209"/>
        <v>0</v>
      </c>
      <c r="BM199" s="419">
        <f t="shared" si="210"/>
        <v>0</v>
      </c>
      <c r="BN199" s="423" t="e">
        <f t="shared" si="198"/>
        <v>#DIV/0!</v>
      </c>
      <c r="BO199" s="419" t="e">
        <f t="shared" si="198"/>
        <v>#DIV/0!</v>
      </c>
      <c r="BP199" s="419" t="e">
        <f t="shared" si="198"/>
        <v>#DIV/0!</v>
      </c>
      <c r="BQ199" s="424" t="e">
        <f t="shared" si="198"/>
        <v>#DIV/0!</v>
      </c>
      <c r="BR199" s="419"/>
      <c r="BS199" s="423" t="e">
        <f t="shared" si="199"/>
        <v>#DIV/0!</v>
      </c>
      <c r="BT199" s="419" t="e">
        <f t="shared" si="199"/>
        <v>#DIV/0!</v>
      </c>
      <c r="BU199" s="419" t="e">
        <f t="shared" si="199"/>
        <v>#DIV/0!</v>
      </c>
      <c r="BV199" s="424" t="e">
        <f t="shared" si="199"/>
        <v>#DIV/0!</v>
      </c>
      <c r="BW199" s="419"/>
      <c r="BX199" s="423" t="e">
        <f t="shared" si="200"/>
        <v>#DIV/0!</v>
      </c>
      <c r="BY199" s="419" t="e">
        <f t="shared" si="200"/>
        <v>#DIV/0!</v>
      </c>
      <c r="BZ199" s="419" t="e">
        <f t="shared" si="200"/>
        <v>#DIV/0!</v>
      </c>
      <c r="CA199" s="424" t="e">
        <f t="shared" si="200"/>
        <v>#DIV/0!</v>
      </c>
      <c r="CB199" s="419"/>
      <c r="CC199" s="423" t="e">
        <f t="shared" si="201"/>
        <v>#DIV/0!</v>
      </c>
      <c r="CD199" s="419" t="e">
        <f t="shared" si="201"/>
        <v>#DIV/0!</v>
      </c>
      <c r="CE199" s="419" t="e">
        <f t="shared" si="201"/>
        <v>#DIV/0!</v>
      </c>
      <c r="CF199" s="424" t="e">
        <f t="shared" si="201"/>
        <v>#DIV/0!</v>
      </c>
      <c r="CH199" s="449" t="e">
        <f t="shared" si="176"/>
        <v>#DIV/0!</v>
      </c>
      <c r="CI199" s="445">
        <f t="shared" si="149"/>
        <v>0</v>
      </c>
      <c r="CJ199" s="445">
        <f t="shared" si="177"/>
        <v>0</v>
      </c>
      <c r="CK199" s="451">
        <f t="shared" si="151"/>
        <v>0</v>
      </c>
      <c r="CL199" s="446" t="e">
        <f t="shared" si="202"/>
        <v>#DIV/0!</v>
      </c>
      <c r="CM199" s="446" t="e">
        <f t="shared" si="202"/>
        <v>#DIV/0!</v>
      </c>
      <c r="CN199" s="446" t="e">
        <f t="shared" si="202"/>
        <v>#DIV/0!</v>
      </c>
      <c r="CO199" s="451" t="e">
        <f t="shared" si="202"/>
        <v>#DIV/0!</v>
      </c>
      <c r="CP199" s="446"/>
      <c r="CQ199" s="449" t="e">
        <f t="shared" si="203"/>
        <v>#DIV/0!</v>
      </c>
      <c r="CR199" s="445" t="e">
        <f t="shared" si="203"/>
        <v>#DIV/0!</v>
      </c>
      <c r="CS199" s="445" t="e">
        <f t="shared" si="203"/>
        <v>#DIV/0!</v>
      </c>
      <c r="CT199" s="451" t="e">
        <f t="shared" si="203"/>
        <v>#DIV/0!</v>
      </c>
      <c r="CU199" s="446"/>
      <c r="CV199" s="449" t="e">
        <f t="shared" si="204"/>
        <v>#DIV/0!</v>
      </c>
      <c r="CW199" s="445" t="e">
        <f t="shared" si="204"/>
        <v>#DIV/0!</v>
      </c>
      <c r="CX199" s="445" t="e">
        <f t="shared" si="204"/>
        <v>#DIV/0!</v>
      </c>
      <c r="CY199" s="451" t="e">
        <f t="shared" si="204"/>
        <v>#DIV/0!</v>
      </c>
      <c r="CZ199" s="446"/>
      <c r="DA199" s="449" t="e">
        <f t="shared" si="205"/>
        <v>#DIV/0!</v>
      </c>
      <c r="DB199" s="445" t="e">
        <f t="shared" si="205"/>
        <v>#DIV/0!</v>
      </c>
      <c r="DC199" s="445" t="e">
        <f t="shared" si="205"/>
        <v>#DIV/0!</v>
      </c>
      <c r="DD199" s="451" t="e">
        <f t="shared" si="205"/>
        <v>#DIV/0!</v>
      </c>
    </row>
    <row r="200" spans="1:108">
      <c r="A200">
        <f>'Picking Information'!E203</f>
        <v>0</v>
      </c>
      <c r="B200">
        <f>'Picking Information'!H203</f>
        <v>0</v>
      </c>
      <c r="C200">
        <f>'Picking Information'!I203</f>
        <v>0</v>
      </c>
      <c r="D200">
        <f>'Picking Information'!J203</f>
        <v>0</v>
      </c>
      <c r="E200">
        <f>'Picking Information'!K203</f>
        <v>0</v>
      </c>
      <c r="F200">
        <f t="shared" si="168"/>
        <v>0</v>
      </c>
      <c r="J200">
        <f>'Picking Information'!O203</f>
        <v>0</v>
      </c>
      <c r="M200" s="365">
        <f t="shared" si="169"/>
        <v>0</v>
      </c>
      <c r="N200" s="366">
        <v>1.6074999999999999</v>
      </c>
      <c r="O200" s="367">
        <f t="shared" si="170"/>
        <v>0</v>
      </c>
      <c r="P200" s="367">
        <f t="shared" si="171"/>
        <v>0</v>
      </c>
      <c r="Q200" s="367">
        <f t="shared" si="172"/>
        <v>0</v>
      </c>
      <c r="R200" s="367">
        <f t="shared" si="173"/>
        <v>0</v>
      </c>
      <c r="S200" s="367" t="e">
        <f t="shared" si="174"/>
        <v>#DIV/0!</v>
      </c>
      <c r="T200" s="352" t="e">
        <f t="shared" si="178"/>
        <v>#DIV/0!</v>
      </c>
      <c r="U200" s="348" t="e">
        <f t="shared" si="178"/>
        <v>#DIV/0!</v>
      </c>
      <c r="V200" s="348" t="e">
        <f t="shared" si="178"/>
        <v>#DIV/0!</v>
      </c>
      <c r="W200" s="348" t="e">
        <f t="shared" si="178"/>
        <v>#DIV/0!</v>
      </c>
      <c r="X200" s="372"/>
      <c r="Y200" s="348" t="e">
        <f t="shared" si="179"/>
        <v>#DIV/0!</v>
      </c>
      <c r="Z200" s="348" t="e">
        <f t="shared" si="179"/>
        <v>#DIV/0!</v>
      </c>
      <c r="AA200" s="348" t="e">
        <f t="shared" si="179"/>
        <v>#DIV/0!</v>
      </c>
      <c r="AB200" s="350" t="e">
        <f t="shared" si="179"/>
        <v>#DIV/0!</v>
      </c>
      <c r="AC200" s="372"/>
      <c r="AD200" s="348" t="e">
        <f t="shared" si="180"/>
        <v>#DIV/0!</v>
      </c>
      <c r="AE200" s="348" t="e">
        <f t="shared" si="180"/>
        <v>#DIV/0!</v>
      </c>
      <c r="AF200" s="348" t="e">
        <f t="shared" si="180"/>
        <v>#DIV/0!</v>
      </c>
      <c r="AG200" s="350" t="e">
        <f t="shared" si="180"/>
        <v>#DIV/0!</v>
      </c>
      <c r="AH200" s="372"/>
      <c r="AI200" s="348" t="e">
        <f t="shared" si="181"/>
        <v>#DIV/0!</v>
      </c>
      <c r="AJ200" s="348" t="e">
        <f t="shared" si="181"/>
        <v>#DIV/0!</v>
      </c>
      <c r="AK200" s="348" t="e">
        <f t="shared" si="181"/>
        <v>#DIV/0!</v>
      </c>
      <c r="AL200" s="350" t="e">
        <f t="shared" si="181"/>
        <v>#DIV/0!</v>
      </c>
      <c r="AN200" s="393">
        <f t="shared" si="206"/>
        <v>0</v>
      </c>
      <c r="AO200" s="509">
        <f t="shared" si="207"/>
        <v>0</v>
      </c>
      <c r="AP200" s="373" t="e">
        <f t="shared" si="208"/>
        <v>#DIV/0!</v>
      </c>
      <c r="AQ200" s="384" t="e">
        <f t="shared" si="194"/>
        <v>#DIV/0!</v>
      </c>
      <c r="AR200" s="385" t="e">
        <f t="shared" si="194"/>
        <v>#DIV/0!</v>
      </c>
      <c r="AS200" s="385" t="e">
        <f t="shared" si="194"/>
        <v>#DIV/0!</v>
      </c>
      <c r="AT200" s="387" t="e">
        <f t="shared" si="194"/>
        <v>#DIV/0!</v>
      </c>
      <c r="AU200" s="373"/>
      <c r="AV200" s="384" t="e">
        <f t="shared" si="195"/>
        <v>#DIV/0!</v>
      </c>
      <c r="AW200" s="385" t="e">
        <f t="shared" si="195"/>
        <v>#DIV/0!</v>
      </c>
      <c r="AX200" s="385" t="e">
        <f t="shared" si="195"/>
        <v>#DIV/0!</v>
      </c>
      <c r="AY200" s="387" t="e">
        <f t="shared" si="195"/>
        <v>#DIV/0!</v>
      </c>
      <c r="AZ200" s="373"/>
      <c r="BA200" s="384" t="e">
        <f t="shared" si="196"/>
        <v>#DIV/0!</v>
      </c>
      <c r="BB200" s="385" t="e">
        <f t="shared" si="196"/>
        <v>#DIV/0!</v>
      </c>
      <c r="BC200" s="385" t="e">
        <f t="shared" si="196"/>
        <v>#DIV/0!</v>
      </c>
      <c r="BD200" s="387" t="e">
        <f t="shared" si="196"/>
        <v>#DIV/0!</v>
      </c>
      <c r="BE200" s="373"/>
      <c r="BF200" s="384" t="e">
        <f t="shared" si="197"/>
        <v>#DIV/0!</v>
      </c>
      <c r="BG200" s="385" t="e">
        <f t="shared" si="197"/>
        <v>#DIV/0!</v>
      </c>
      <c r="BH200" s="385" t="e">
        <f t="shared" si="197"/>
        <v>#DIV/0!</v>
      </c>
      <c r="BI200" s="387" t="e">
        <f t="shared" si="197"/>
        <v>#DIV/0!</v>
      </c>
      <c r="BK200" s="423" t="e">
        <f t="shared" si="175"/>
        <v>#DIV/0!</v>
      </c>
      <c r="BL200" s="419">
        <f t="shared" si="209"/>
        <v>0</v>
      </c>
      <c r="BM200" s="419">
        <f t="shared" si="210"/>
        <v>0</v>
      </c>
      <c r="BN200" s="423" t="e">
        <f t="shared" si="198"/>
        <v>#DIV/0!</v>
      </c>
      <c r="BO200" s="419" t="e">
        <f t="shared" si="198"/>
        <v>#DIV/0!</v>
      </c>
      <c r="BP200" s="419" t="e">
        <f t="shared" si="198"/>
        <v>#DIV/0!</v>
      </c>
      <c r="BQ200" s="424" t="e">
        <f t="shared" si="198"/>
        <v>#DIV/0!</v>
      </c>
      <c r="BR200" s="419"/>
      <c r="BS200" s="423" t="e">
        <f t="shared" si="199"/>
        <v>#DIV/0!</v>
      </c>
      <c r="BT200" s="419" t="e">
        <f t="shared" si="199"/>
        <v>#DIV/0!</v>
      </c>
      <c r="BU200" s="419" t="e">
        <f t="shared" si="199"/>
        <v>#DIV/0!</v>
      </c>
      <c r="BV200" s="424" t="e">
        <f t="shared" si="199"/>
        <v>#DIV/0!</v>
      </c>
      <c r="BW200" s="419"/>
      <c r="BX200" s="423" t="e">
        <f t="shared" si="200"/>
        <v>#DIV/0!</v>
      </c>
      <c r="BY200" s="419" t="e">
        <f t="shared" si="200"/>
        <v>#DIV/0!</v>
      </c>
      <c r="BZ200" s="419" t="e">
        <f t="shared" si="200"/>
        <v>#DIV/0!</v>
      </c>
      <c r="CA200" s="424" t="e">
        <f t="shared" si="200"/>
        <v>#DIV/0!</v>
      </c>
      <c r="CB200" s="419"/>
      <c r="CC200" s="423" t="e">
        <f t="shared" si="201"/>
        <v>#DIV/0!</v>
      </c>
      <c r="CD200" s="419" t="e">
        <f t="shared" si="201"/>
        <v>#DIV/0!</v>
      </c>
      <c r="CE200" s="419" t="e">
        <f t="shared" si="201"/>
        <v>#DIV/0!</v>
      </c>
      <c r="CF200" s="424" t="e">
        <f t="shared" si="201"/>
        <v>#DIV/0!</v>
      </c>
      <c r="CH200" s="449" t="e">
        <f t="shared" si="176"/>
        <v>#DIV/0!</v>
      </c>
      <c r="CI200" s="445">
        <f t="shared" si="149"/>
        <v>0</v>
      </c>
      <c r="CJ200" s="445">
        <f t="shared" si="177"/>
        <v>0</v>
      </c>
      <c r="CK200" s="451">
        <f t="shared" si="151"/>
        <v>0</v>
      </c>
      <c r="CL200" s="446" t="e">
        <f t="shared" si="202"/>
        <v>#DIV/0!</v>
      </c>
      <c r="CM200" s="446" t="e">
        <f t="shared" si="202"/>
        <v>#DIV/0!</v>
      </c>
      <c r="CN200" s="446" t="e">
        <f t="shared" si="202"/>
        <v>#DIV/0!</v>
      </c>
      <c r="CO200" s="451" t="e">
        <f t="shared" si="202"/>
        <v>#DIV/0!</v>
      </c>
      <c r="CP200" s="446"/>
      <c r="CQ200" s="449" t="e">
        <f t="shared" si="203"/>
        <v>#DIV/0!</v>
      </c>
      <c r="CR200" s="445" t="e">
        <f t="shared" si="203"/>
        <v>#DIV/0!</v>
      </c>
      <c r="CS200" s="445" t="e">
        <f t="shared" si="203"/>
        <v>#DIV/0!</v>
      </c>
      <c r="CT200" s="451" t="e">
        <f t="shared" si="203"/>
        <v>#DIV/0!</v>
      </c>
      <c r="CU200" s="446"/>
      <c r="CV200" s="449" t="e">
        <f t="shared" si="204"/>
        <v>#DIV/0!</v>
      </c>
      <c r="CW200" s="445" t="e">
        <f t="shared" si="204"/>
        <v>#DIV/0!</v>
      </c>
      <c r="CX200" s="445" t="e">
        <f t="shared" si="204"/>
        <v>#DIV/0!</v>
      </c>
      <c r="CY200" s="451" t="e">
        <f t="shared" si="204"/>
        <v>#DIV/0!</v>
      </c>
      <c r="CZ200" s="446"/>
      <c r="DA200" s="449" t="e">
        <f t="shared" si="205"/>
        <v>#DIV/0!</v>
      </c>
      <c r="DB200" s="445" t="e">
        <f t="shared" si="205"/>
        <v>#DIV/0!</v>
      </c>
      <c r="DC200" s="445" t="e">
        <f t="shared" si="205"/>
        <v>#DIV/0!</v>
      </c>
      <c r="DD200" s="451" t="e">
        <f t="shared" si="205"/>
        <v>#DIV/0!</v>
      </c>
    </row>
    <row r="201" spans="1:108">
      <c r="A201">
        <f>'Picking Information'!E204</f>
        <v>0</v>
      </c>
      <c r="B201">
        <f>'Picking Information'!H204</f>
        <v>0</v>
      </c>
      <c r="C201">
        <f>'Picking Information'!I204</f>
        <v>0</v>
      </c>
      <c r="D201">
        <f>'Picking Information'!J204</f>
        <v>0</v>
      </c>
      <c r="E201">
        <f>'Picking Information'!K204</f>
        <v>0</v>
      </c>
      <c r="F201">
        <f t="shared" si="168"/>
        <v>0</v>
      </c>
      <c r="J201">
        <f>'Picking Information'!O204</f>
        <v>0</v>
      </c>
      <c r="M201" s="365">
        <f t="shared" si="169"/>
        <v>0</v>
      </c>
      <c r="N201" s="366">
        <v>1.6074999999999999</v>
      </c>
      <c r="O201" s="367">
        <f t="shared" si="170"/>
        <v>0</v>
      </c>
      <c r="P201" s="367">
        <f t="shared" si="171"/>
        <v>0</v>
      </c>
      <c r="Q201" s="367">
        <f t="shared" si="172"/>
        <v>0</v>
      </c>
      <c r="R201" s="367">
        <f t="shared" si="173"/>
        <v>0</v>
      </c>
      <c r="S201" s="367" t="e">
        <f t="shared" si="174"/>
        <v>#DIV/0!</v>
      </c>
      <c r="T201" s="352" t="e">
        <f t="shared" si="178"/>
        <v>#DIV/0!</v>
      </c>
      <c r="U201" s="348" t="e">
        <f t="shared" si="178"/>
        <v>#DIV/0!</v>
      </c>
      <c r="V201" s="348" t="e">
        <f t="shared" si="178"/>
        <v>#DIV/0!</v>
      </c>
      <c r="W201" s="348" t="e">
        <f t="shared" si="178"/>
        <v>#DIV/0!</v>
      </c>
      <c r="X201" s="372"/>
      <c r="Y201" s="348" t="e">
        <f t="shared" si="179"/>
        <v>#DIV/0!</v>
      </c>
      <c r="Z201" s="348" t="e">
        <f t="shared" si="179"/>
        <v>#DIV/0!</v>
      </c>
      <c r="AA201" s="348" t="e">
        <f t="shared" si="179"/>
        <v>#DIV/0!</v>
      </c>
      <c r="AB201" s="350" t="e">
        <f t="shared" si="179"/>
        <v>#DIV/0!</v>
      </c>
      <c r="AC201" s="372"/>
      <c r="AD201" s="348" t="e">
        <f t="shared" si="180"/>
        <v>#DIV/0!</v>
      </c>
      <c r="AE201" s="348" t="e">
        <f t="shared" si="180"/>
        <v>#DIV/0!</v>
      </c>
      <c r="AF201" s="348" t="e">
        <f t="shared" si="180"/>
        <v>#DIV/0!</v>
      </c>
      <c r="AG201" s="350" t="e">
        <f t="shared" si="180"/>
        <v>#DIV/0!</v>
      </c>
      <c r="AH201" s="372"/>
      <c r="AI201" s="348" t="e">
        <f t="shared" si="181"/>
        <v>#DIV/0!</v>
      </c>
      <c r="AJ201" s="348" t="e">
        <f t="shared" si="181"/>
        <v>#DIV/0!</v>
      </c>
      <c r="AK201" s="348" t="e">
        <f t="shared" si="181"/>
        <v>#DIV/0!</v>
      </c>
      <c r="AL201" s="350" t="e">
        <f t="shared" si="181"/>
        <v>#DIV/0!</v>
      </c>
      <c r="AN201" s="393">
        <f t="shared" si="206"/>
        <v>0</v>
      </c>
      <c r="AO201" s="509">
        <f t="shared" si="207"/>
        <v>0</v>
      </c>
      <c r="AP201" s="373" t="e">
        <f t="shared" si="208"/>
        <v>#DIV/0!</v>
      </c>
      <c r="AQ201" s="384" t="e">
        <f t="shared" si="194"/>
        <v>#DIV/0!</v>
      </c>
      <c r="AR201" s="385" t="e">
        <f t="shared" si="194"/>
        <v>#DIV/0!</v>
      </c>
      <c r="AS201" s="385" t="e">
        <f t="shared" si="194"/>
        <v>#DIV/0!</v>
      </c>
      <c r="AT201" s="387" t="e">
        <f t="shared" si="194"/>
        <v>#DIV/0!</v>
      </c>
      <c r="AU201" s="373"/>
      <c r="AV201" s="384" t="e">
        <f t="shared" si="195"/>
        <v>#DIV/0!</v>
      </c>
      <c r="AW201" s="385" t="e">
        <f t="shared" si="195"/>
        <v>#DIV/0!</v>
      </c>
      <c r="AX201" s="385" t="e">
        <f t="shared" si="195"/>
        <v>#DIV/0!</v>
      </c>
      <c r="AY201" s="387" t="e">
        <f t="shared" si="195"/>
        <v>#DIV/0!</v>
      </c>
      <c r="AZ201" s="373"/>
      <c r="BA201" s="384" t="e">
        <f t="shared" si="196"/>
        <v>#DIV/0!</v>
      </c>
      <c r="BB201" s="385" t="e">
        <f t="shared" si="196"/>
        <v>#DIV/0!</v>
      </c>
      <c r="BC201" s="385" t="e">
        <f t="shared" si="196"/>
        <v>#DIV/0!</v>
      </c>
      <c r="BD201" s="387" t="e">
        <f t="shared" si="196"/>
        <v>#DIV/0!</v>
      </c>
      <c r="BE201" s="373"/>
      <c r="BF201" s="384" t="e">
        <f t="shared" si="197"/>
        <v>#DIV/0!</v>
      </c>
      <c r="BG201" s="385" t="e">
        <f t="shared" si="197"/>
        <v>#DIV/0!</v>
      </c>
      <c r="BH201" s="385" t="e">
        <f t="shared" si="197"/>
        <v>#DIV/0!</v>
      </c>
      <c r="BI201" s="387" t="e">
        <f t="shared" si="197"/>
        <v>#DIV/0!</v>
      </c>
      <c r="BK201" s="423" t="e">
        <f t="shared" si="175"/>
        <v>#DIV/0!</v>
      </c>
      <c r="BL201" s="419">
        <f t="shared" si="209"/>
        <v>0</v>
      </c>
      <c r="BM201" s="419">
        <f t="shared" si="210"/>
        <v>0</v>
      </c>
      <c r="BN201" s="423" t="e">
        <f t="shared" si="198"/>
        <v>#DIV/0!</v>
      </c>
      <c r="BO201" s="419" t="e">
        <f t="shared" si="198"/>
        <v>#DIV/0!</v>
      </c>
      <c r="BP201" s="419" t="e">
        <f t="shared" si="198"/>
        <v>#DIV/0!</v>
      </c>
      <c r="BQ201" s="424" t="e">
        <f t="shared" si="198"/>
        <v>#DIV/0!</v>
      </c>
      <c r="BR201" s="419"/>
      <c r="BS201" s="423" t="e">
        <f t="shared" si="199"/>
        <v>#DIV/0!</v>
      </c>
      <c r="BT201" s="419" t="e">
        <f t="shared" si="199"/>
        <v>#DIV/0!</v>
      </c>
      <c r="BU201" s="419" t="e">
        <f t="shared" si="199"/>
        <v>#DIV/0!</v>
      </c>
      <c r="BV201" s="424" t="e">
        <f t="shared" si="199"/>
        <v>#DIV/0!</v>
      </c>
      <c r="BW201" s="419"/>
      <c r="BX201" s="423" t="e">
        <f t="shared" si="200"/>
        <v>#DIV/0!</v>
      </c>
      <c r="BY201" s="419" t="e">
        <f t="shared" si="200"/>
        <v>#DIV/0!</v>
      </c>
      <c r="BZ201" s="419" t="e">
        <f t="shared" si="200"/>
        <v>#DIV/0!</v>
      </c>
      <c r="CA201" s="424" t="e">
        <f t="shared" si="200"/>
        <v>#DIV/0!</v>
      </c>
      <c r="CB201" s="419"/>
      <c r="CC201" s="423" t="e">
        <f t="shared" si="201"/>
        <v>#DIV/0!</v>
      </c>
      <c r="CD201" s="419" t="e">
        <f t="shared" si="201"/>
        <v>#DIV/0!</v>
      </c>
      <c r="CE201" s="419" t="e">
        <f t="shared" si="201"/>
        <v>#DIV/0!</v>
      </c>
      <c r="CF201" s="424" t="e">
        <f t="shared" si="201"/>
        <v>#DIV/0!</v>
      </c>
      <c r="CH201" s="449" t="e">
        <f t="shared" si="176"/>
        <v>#DIV/0!</v>
      </c>
      <c r="CI201" s="445">
        <f t="shared" ref="CI201:CI264" si="211">2*$F201*($E201+$C201/SQRT(3))+2*$C201*($E201-$C201/(2*SQRT(3)))-$J201*((SQRT(3)*$E201^2/4)+(2-SQRT(2))*$E201*$C201+(SQRT(2)-1)*$C201^2/(2*SQRT(3)))</f>
        <v>0</v>
      </c>
      <c r="CJ201" s="445">
        <f t="shared" si="177"/>
        <v>0</v>
      </c>
      <c r="CK201" s="451">
        <f t="shared" ref="CK201:CK264" si="212">IF($C201&gt;SQRT(3)*$E201/2,(1/6*SQRT(3))*($C201-(SQRT(3)*$E201/2))^3,0)</f>
        <v>0</v>
      </c>
      <c r="CL201" s="446" t="e">
        <f t="shared" si="202"/>
        <v>#DIV/0!</v>
      </c>
      <c r="CM201" s="446" t="e">
        <f t="shared" si="202"/>
        <v>#DIV/0!</v>
      </c>
      <c r="CN201" s="446" t="e">
        <f t="shared" si="202"/>
        <v>#DIV/0!</v>
      </c>
      <c r="CO201" s="451" t="e">
        <f t="shared" si="202"/>
        <v>#DIV/0!</v>
      </c>
      <c r="CP201" s="446"/>
      <c r="CQ201" s="449" t="e">
        <f t="shared" si="203"/>
        <v>#DIV/0!</v>
      </c>
      <c r="CR201" s="445" t="e">
        <f t="shared" si="203"/>
        <v>#DIV/0!</v>
      </c>
      <c r="CS201" s="445" t="e">
        <f t="shared" si="203"/>
        <v>#DIV/0!</v>
      </c>
      <c r="CT201" s="451" t="e">
        <f t="shared" si="203"/>
        <v>#DIV/0!</v>
      </c>
      <c r="CU201" s="446"/>
      <c r="CV201" s="449" t="e">
        <f t="shared" si="204"/>
        <v>#DIV/0!</v>
      </c>
      <c r="CW201" s="445" t="e">
        <f t="shared" si="204"/>
        <v>#DIV/0!</v>
      </c>
      <c r="CX201" s="445" t="e">
        <f t="shared" si="204"/>
        <v>#DIV/0!</v>
      </c>
      <c r="CY201" s="451" t="e">
        <f t="shared" si="204"/>
        <v>#DIV/0!</v>
      </c>
      <c r="CZ201" s="446"/>
      <c r="DA201" s="449" t="e">
        <f t="shared" si="205"/>
        <v>#DIV/0!</v>
      </c>
      <c r="DB201" s="445" t="e">
        <f t="shared" si="205"/>
        <v>#DIV/0!</v>
      </c>
      <c r="DC201" s="445" t="e">
        <f t="shared" si="205"/>
        <v>#DIV/0!</v>
      </c>
      <c r="DD201" s="451" t="e">
        <f t="shared" si="205"/>
        <v>#DIV/0!</v>
      </c>
    </row>
    <row r="202" spans="1:108">
      <c r="A202">
        <f>'Picking Information'!E205</f>
        <v>0</v>
      </c>
      <c r="B202">
        <f>'Picking Information'!H205</f>
        <v>0</v>
      </c>
      <c r="C202">
        <f>'Picking Information'!I205</f>
        <v>0</v>
      </c>
      <c r="D202">
        <f>'Picking Information'!J205</f>
        <v>0</v>
      </c>
      <c r="E202">
        <f>'Picking Information'!K205</f>
        <v>0</v>
      </c>
      <c r="F202">
        <f t="shared" si="168"/>
        <v>0</v>
      </c>
      <c r="J202">
        <f>'Picking Information'!O205</f>
        <v>0</v>
      </c>
      <c r="M202" s="365">
        <f t="shared" si="169"/>
        <v>0</v>
      </c>
      <c r="N202" s="366">
        <v>1.6074999999999999</v>
      </c>
      <c r="O202" s="367">
        <f t="shared" si="170"/>
        <v>0</v>
      </c>
      <c r="P202" s="367">
        <f t="shared" si="171"/>
        <v>0</v>
      </c>
      <c r="Q202" s="367">
        <f t="shared" si="172"/>
        <v>0</v>
      </c>
      <c r="R202" s="367">
        <f t="shared" si="173"/>
        <v>0</v>
      </c>
      <c r="S202" s="367" t="e">
        <f t="shared" si="174"/>
        <v>#DIV/0!</v>
      </c>
      <c r="T202" s="352" t="e">
        <f t="shared" si="178"/>
        <v>#DIV/0!</v>
      </c>
      <c r="U202" s="348" t="e">
        <f t="shared" si="178"/>
        <v>#DIV/0!</v>
      </c>
      <c r="V202" s="348" t="e">
        <f t="shared" si="178"/>
        <v>#DIV/0!</v>
      </c>
      <c r="W202" s="348" t="e">
        <f t="shared" si="178"/>
        <v>#DIV/0!</v>
      </c>
      <c r="X202" s="372"/>
      <c r="Y202" s="348" t="e">
        <f t="shared" si="179"/>
        <v>#DIV/0!</v>
      </c>
      <c r="Z202" s="348" t="e">
        <f t="shared" si="179"/>
        <v>#DIV/0!</v>
      </c>
      <c r="AA202" s="348" t="e">
        <f t="shared" si="179"/>
        <v>#DIV/0!</v>
      </c>
      <c r="AB202" s="350" t="e">
        <f t="shared" si="179"/>
        <v>#DIV/0!</v>
      </c>
      <c r="AC202" s="372"/>
      <c r="AD202" s="348" t="e">
        <f t="shared" si="180"/>
        <v>#DIV/0!</v>
      </c>
      <c r="AE202" s="348" t="e">
        <f t="shared" si="180"/>
        <v>#DIV/0!</v>
      </c>
      <c r="AF202" s="348" t="e">
        <f t="shared" si="180"/>
        <v>#DIV/0!</v>
      </c>
      <c r="AG202" s="350" t="e">
        <f t="shared" si="180"/>
        <v>#DIV/0!</v>
      </c>
      <c r="AH202" s="372"/>
      <c r="AI202" s="348" t="e">
        <f t="shared" si="181"/>
        <v>#DIV/0!</v>
      </c>
      <c r="AJ202" s="348" t="e">
        <f t="shared" si="181"/>
        <v>#DIV/0!</v>
      </c>
      <c r="AK202" s="348" t="e">
        <f t="shared" si="181"/>
        <v>#DIV/0!</v>
      </c>
      <c r="AL202" s="350" t="e">
        <f t="shared" si="181"/>
        <v>#DIV/0!</v>
      </c>
      <c r="AN202" s="393">
        <f t="shared" si="206"/>
        <v>0</v>
      </c>
      <c r="AO202" s="509">
        <f t="shared" si="207"/>
        <v>0</v>
      </c>
      <c r="AP202" s="373" t="e">
        <f t="shared" si="208"/>
        <v>#DIV/0!</v>
      </c>
      <c r="AQ202" s="384" t="e">
        <f t="shared" si="194"/>
        <v>#DIV/0!</v>
      </c>
      <c r="AR202" s="385" t="e">
        <f t="shared" si="194"/>
        <v>#DIV/0!</v>
      </c>
      <c r="AS202" s="385" t="e">
        <f t="shared" si="194"/>
        <v>#DIV/0!</v>
      </c>
      <c r="AT202" s="387" t="e">
        <f t="shared" si="194"/>
        <v>#DIV/0!</v>
      </c>
      <c r="AU202" s="373"/>
      <c r="AV202" s="384" t="e">
        <f t="shared" si="195"/>
        <v>#DIV/0!</v>
      </c>
      <c r="AW202" s="385" t="e">
        <f t="shared" si="195"/>
        <v>#DIV/0!</v>
      </c>
      <c r="AX202" s="385" t="e">
        <f t="shared" si="195"/>
        <v>#DIV/0!</v>
      </c>
      <c r="AY202" s="387" t="e">
        <f t="shared" si="195"/>
        <v>#DIV/0!</v>
      </c>
      <c r="AZ202" s="373"/>
      <c r="BA202" s="384" t="e">
        <f t="shared" si="196"/>
        <v>#DIV/0!</v>
      </c>
      <c r="BB202" s="385" t="e">
        <f t="shared" si="196"/>
        <v>#DIV/0!</v>
      </c>
      <c r="BC202" s="385" t="e">
        <f t="shared" si="196"/>
        <v>#DIV/0!</v>
      </c>
      <c r="BD202" s="387" t="e">
        <f t="shared" si="196"/>
        <v>#DIV/0!</v>
      </c>
      <c r="BE202" s="373"/>
      <c r="BF202" s="384" t="e">
        <f t="shared" si="197"/>
        <v>#DIV/0!</v>
      </c>
      <c r="BG202" s="385" t="e">
        <f t="shared" si="197"/>
        <v>#DIV/0!</v>
      </c>
      <c r="BH202" s="385" t="e">
        <f t="shared" si="197"/>
        <v>#DIV/0!</v>
      </c>
      <c r="BI202" s="387" t="e">
        <f t="shared" si="197"/>
        <v>#DIV/0!</v>
      </c>
      <c r="BK202" s="423" t="e">
        <f t="shared" si="175"/>
        <v>#DIV/0!</v>
      </c>
      <c r="BL202" s="419">
        <f t="shared" si="209"/>
        <v>0</v>
      </c>
      <c r="BM202" s="419">
        <f t="shared" si="210"/>
        <v>0</v>
      </c>
      <c r="BN202" s="423" t="e">
        <f t="shared" si="198"/>
        <v>#DIV/0!</v>
      </c>
      <c r="BO202" s="419" t="e">
        <f t="shared" si="198"/>
        <v>#DIV/0!</v>
      </c>
      <c r="BP202" s="419" t="e">
        <f t="shared" si="198"/>
        <v>#DIV/0!</v>
      </c>
      <c r="BQ202" s="424" t="e">
        <f t="shared" si="198"/>
        <v>#DIV/0!</v>
      </c>
      <c r="BR202" s="419"/>
      <c r="BS202" s="423" t="e">
        <f t="shared" si="199"/>
        <v>#DIV/0!</v>
      </c>
      <c r="BT202" s="419" t="e">
        <f t="shared" si="199"/>
        <v>#DIV/0!</v>
      </c>
      <c r="BU202" s="419" t="e">
        <f t="shared" si="199"/>
        <v>#DIV/0!</v>
      </c>
      <c r="BV202" s="424" t="e">
        <f t="shared" si="199"/>
        <v>#DIV/0!</v>
      </c>
      <c r="BW202" s="419"/>
      <c r="BX202" s="423" t="e">
        <f t="shared" si="200"/>
        <v>#DIV/0!</v>
      </c>
      <c r="BY202" s="419" t="e">
        <f t="shared" si="200"/>
        <v>#DIV/0!</v>
      </c>
      <c r="BZ202" s="419" t="e">
        <f t="shared" si="200"/>
        <v>#DIV/0!</v>
      </c>
      <c r="CA202" s="424" t="e">
        <f t="shared" si="200"/>
        <v>#DIV/0!</v>
      </c>
      <c r="CB202" s="419"/>
      <c r="CC202" s="423" t="e">
        <f t="shared" si="201"/>
        <v>#DIV/0!</v>
      </c>
      <c r="CD202" s="419" t="e">
        <f t="shared" si="201"/>
        <v>#DIV/0!</v>
      </c>
      <c r="CE202" s="419" t="e">
        <f t="shared" si="201"/>
        <v>#DIV/0!</v>
      </c>
      <c r="CF202" s="424" t="e">
        <f t="shared" si="201"/>
        <v>#DIV/0!</v>
      </c>
      <c r="CH202" s="449" t="e">
        <f t="shared" si="176"/>
        <v>#DIV/0!</v>
      </c>
      <c r="CI202" s="445">
        <f t="shared" si="211"/>
        <v>0</v>
      </c>
      <c r="CJ202" s="445">
        <f t="shared" si="177"/>
        <v>0</v>
      </c>
      <c r="CK202" s="451">
        <f t="shared" si="212"/>
        <v>0</v>
      </c>
      <c r="CL202" s="446" t="e">
        <f t="shared" si="202"/>
        <v>#DIV/0!</v>
      </c>
      <c r="CM202" s="446" t="e">
        <f t="shared" si="202"/>
        <v>#DIV/0!</v>
      </c>
      <c r="CN202" s="446" t="e">
        <f t="shared" si="202"/>
        <v>#DIV/0!</v>
      </c>
      <c r="CO202" s="451" t="e">
        <f t="shared" si="202"/>
        <v>#DIV/0!</v>
      </c>
      <c r="CP202" s="446"/>
      <c r="CQ202" s="449" t="e">
        <f t="shared" si="203"/>
        <v>#DIV/0!</v>
      </c>
      <c r="CR202" s="445" t="e">
        <f t="shared" si="203"/>
        <v>#DIV/0!</v>
      </c>
      <c r="CS202" s="445" t="e">
        <f t="shared" si="203"/>
        <v>#DIV/0!</v>
      </c>
      <c r="CT202" s="451" t="e">
        <f t="shared" si="203"/>
        <v>#DIV/0!</v>
      </c>
      <c r="CU202" s="446"/>
      <c r="CV202" s="449" t="e">
        <f t="shared" si="204"/>
        <v>#DIV/0!</v>
      </c>
      <c r="CW202" s="445" t="e">
        <f t="shared" si="204"/>
        <v>#DIV/0!</v>
      </c>
      <c r="CX202" s="445" t="e">
        <f t="shared" si="204"/>
        <v>#DIV/0!</v>
      </c>
      <c r="CY202" s="451" t="e">
        <f t="shared" si="204"/>
        <v>#DIV/0!</v>
      </c>
      <c r="CZ202" s="446"/>
      <c r="DA202" s="449" t="e">
        <f t="shared" si="205"/>
        <v>#DIV/0!</v>
      </c>
      <c r="DB202" s="445" t="e">
        <f t="shared" si="205"/>
        <v>#DIV/0!</v>
      </c>
      <c r="DC202" s="445" t="e">
        <f t="shared" si="205"/>
        <v>#DIV/0!</v>
      </c>
      <c r="DD202" s="451" t="e">
        <f t="shared" si="205"/>
        <v>#DIV/0!</v>
      </c>
    </row>
    <row r="203" spans="1:108">
      <c r="A203">
        <f>'Picking Information'!E206</f>
        <v>0</v>
      </c>
      <c r="B203">
        <f>'Picking Information'!H206</f>
        <v>0</v>
      </c>
      <c r="C203">
        <f>'Picking Information'!I206</f>
        <v>0</v>
      </c>
      <c r="D203">
        <f>'Picking Information'!J206</f>
        <v>0</v>
      </c>
      <c r="E203">
        <f>'Picking Information'!K206</f>
        <v>0</v>
      </c>
      <c r="F203">
        <f t="shared" si="168"/>
        <v>0</v>
      </c>
      <c r="J203">
        <f>'Picking Information'!O206</f>
        <v>0</v>
      </c>
      <c r="M203" s="365">
        <f t="shared" si="169"/>
        <v>0</v>
      </c>
      <c r="N203" s="366">
        <v>1.6074999999999999</v>
      </c>
      <c r="O203" s="367">
        <f t="shared" si="170"/>
        <v>0</v>
      </c>
      <c r="P203" s="367">
        <f t="shared" si="171"/>
        <v>0</v>
      </c>
      <c r="Q203" s="367">
        <f t="shared" si="172"/>
        <v>0</v>
      </c>
      <c r="R203" s="367">
        <f t="shared" si="173"/>
        <v>0</v>
      </c>
      <c r="S203" s="367" t="e">
        <f t="shared" si="174"/>
        <v>#DIV/0!</v>
      </c>
      <c r="T203" s="352" t="e">
        <f t="shared" si="178"/>
        <v>#DIV/0!</v>
      </c>
      <c r="U203" s="348" t="e">
        <f t="shared" si="178"/>
        <v>#DIV/0!</v>
      </c>
      <c r="V203" s="348" t="e">
        <f t="shared" si="178"/>
        <v>#DIV/0!</v>
      </c>
      <c r="W203" s="348" t="e">
        <f t="shared" si="178"/>
        <v>#DIV/0!</v>
      </c>
      <c r="X203" s="372"/>
      <c r="Y203" s="348" t="e">
        <f t="shared" si="179"/>
        <v>#DIV/0!</v>
      </c>
      <c r="Z203" s="348" t="e">
        <f t="shared" si="179"/>
        <v>#DIV/0!</v>
      </c>
      <c r="AA203" s="348" t="e">
        <f t="shared" si="179"/>
        <v>#DIV/0!</v>
      </c>
      <c r="AB203" s="350" t="e">
        <f t="shared" si="179"/>
        <v>#DIV/0!</v>
      </c>
      <c r="AC203" s="372"/>
      <c r="AD203" s="348" t="e">
        <f t="shared" si="180"/>
        <v>#DIV/0!</v>
      </c>
      <c r="AE203" s="348" t="e">
        <f t="shared" si="180"/>
        <v>#DIV/0!</v>
      </c>
      <c r="AF203" s="348" t="e">
        <f t="shared" si="180"/>
        <v>#DIV/0!</v>
      </c>
      <c r="AG203" s="350" t="e">
        <f t="shared" si="180"/>
        <v>#DIV/0!</v>
      </c>
      <c r="AH203" s="372"/>
      <c r="AI203" s="348" t="e">
        <f t="shared" si="181"/>
        <v>#DIV/0!</v>
      </c>
      <c r="AJ203" s="348" t="e">
        <f t="shared" si="181"/>
        <v>#DIV/0!</v>
      </c>
      <c r="AK203" s="348" t="e">
        <f t="shared" si="181"/>
        <v>#DIV/0!</v>
      </c>
      <c r="AL203" s="350" t="e">
        <f t="shared" si="181"/>
        <v>#DIV/0!</v>
      </c>
      <c r="AN203" s="393">
        <f t="shared" si="206"/>
        <v>0</v>
      </c>
      <c r="AO203" s="509">
        <f t="shared" si="207"/>
        <v>0</v>
      </c>
      <c r="AP203" s="373" t="e">
        <f t="shared" si="208"/>
        <v>#DIV/0!</v>
      </c>
      <c r="AQ203" s="384" t="e">
        <f t="shared" si="194"/>
        <v>#DIV/0!</v>
      </c>
      <c r="AR203" s="385" t="e">
        <f t="shared" si="194"/>
        <v>#DIV/0!</v>
      </c>
      <c r="AS203" s="385" t="e">
        <f t="shared" si="194"/>
        <v>#DIV/0!</v>
      </c>
      <c r="AT203" s="387" t="e">
        <f t="shared" si="194"/>
        <v>#DIV/0!</v>
      </c>
      <c r="AU203" s="373"/>
      <c r="AV203" s="384" t="e">
        <f t="shared" si="195"/>
        <v>#DIV/0!</v>
      </c>
      <c r="AW203" s="385" t="e">
        <f t="shared" si="195"/>
        <v>#DIV/0!</v>
      </c>
      <c r="AX203" s="385" t="e">
        <f t="shared" si="195"/>
        <v>#DIV/0!</v>
      </c>
      <c r="AY203" s="387" t="e">
        <f t="shared" si="195"/>
        <v>#DIV/0!</v>
      </c>
      <c r="AZ203" s="373"/>
      <c r="BA203" s="384" t="e">
        <f t="shared" si="196"/>
        <v>#DIV/0!</v>
      </c>
      <c r="BB203" s="385" t="e">
        <f t="shared" si="196"/>
        <v>#DIV/0!</v>
      </c>
      <c r="BC203" s="385" t="e">
        <f t="shared" si="196"/>
        <v>#DIV/0!</v>
      </c>
      <c r="BD203" s="387" t="e">
        <f t="shared" si="196"/>
        <v>#DIV/0!</v>
      </c>
      <c r="BE203" s="373"/>
      <c r="BF203" s="384" t="e">
        <f t="shared" si="197"/>
        <v>#DIV/0!</v>
      </c>
      <c r="BG203" s="385" t="e">
        <f t="shared" si="197"/>
        <v>#DIV/0!</v>
      </c>
      <c r="BH203" s="385" t="e">
        <f t="shared" si="197"/>
        <v>#DIV/0!</v>
      </c>
      <c r="BI203" s="387" t="e">
        <f t="shared" si="197"/>
        <v>#DIV/0!</v>
      </c>
      <c r="BK203" s="423" t="e">
        <f t="shared" si="175"/>
        <v>#DIV/0!</v>
      </c>
      <c r="BL203" s="419">
        <f t="shared" si="209"/>
        <v>0</v>
      </c>
      <c r="BM203" s="419">
        <f t="shared" si="210"/>
        <v>0</v>
      </c>
      <c r="BN203" s="423" t="e">
        <f t="shared" si="198"/>
        <v>#DIV/0!</v>
      </c>
      <c r="BO203" s="419" t="e">
        <f t="shared" si="198"/>
        <v>#DIV/0!</v>
      </c>
      <c r="BP203" s="419" t="e">
        <f t="shared" si="198"/>
        <v>#DIV/0!</v>
      </c>
      <c r="BQ203" s="424" t="e">
        <f t="shared" si="198"/>
        <v>#DIV/0!</v>
      </c>
      <c r="BR203" s="419"/>
      <c r="BS203" s="423" t="e">
        <f t="shared" si="199"/>
        <v>#DIV/0!</v>
      </c>
      <c r="BT203" s="419" t="e">
        <f t="shared" si="199"/>
        <v>#DIV/0!</v>
      </c>
      <c r="BU203" s="419" t="e">
        <f t="shared" si="199"/>
        <v>#DIV/0!</v>
      </c>
      <c r="BV203" s="424" t="e">
        <f t="shared" si="199"/>
        <v>#DIV/0!</v>
      </c>
      <c r="BW203" s="419"/>
      <c r="BX203" s="423" t="e">
        <f t="shared" si="200"/>
        <v>#DIV/0!</v>
      </c>
      <c r="BY203" s="419" t="e">
        <f t="shared" si="200"/>
        <v>#DIV/0!</v>
      </c>
      <c r="BZ203" s="419" t="e">
        <f t="shared" si="200"/>
        <v>#DIV/0!</v>
      </c>
      <c r="CA203" s="424" t="e">
        <f t="shared" si="200"/>
        <v>#DIV/0!</v>
      </c>
      <c r="CB203" s="419"/>
      <c r="CC203" s="423" t="e">
        <f t="shared" si="201"/>
        <v>#DIV/0!</v>
      </c>
      <c r="CD203" s="419" t="e">
        <f t="shared" si="201"/>
        <v>#DIV/0!</v>
      </c>
      <c r="CE203" s="419" t="e">
        <f t="shared" si="201"/>
        <v>#DIV/0!</v>
      </c>
      <c r="CF203" s="424" t="e">
        <f t="shared" si="201"/>
        <v>#DIV/0!</v>
      </c>
      <c r="CH203" s="449" t="e">
        <f t="shared" si="176"/>
        <v>#DIV/0!</v>
      </c>
      <c r="CI203" s="445">
        <f t="shared" si="211"/>
        <v>0</v>
      </c>
      <c r="CJ203" s="445">
        <f t="shared" si="177"/>
        <v>0</v>
      </c>
      <c r="CK203" s="451">
        <f t="shared" si="212"/>
        <v>0</v>
      </c>
      <c r="CL203" s="446" t="e">
        <f t="shared" si="202"/>
        <v>#DIV/0!</v>
      </c>
      <c r="CM203" s="446" t="e">
        <f t="shared" si="202"/>
        <v>#DIV/0!</v>
      </c>
      <c r="CN203" s="446" t="e">
        <f t="shared" si="202"/>
        <v>#DIV/0!</v>
      </c>
      <c r="CO203" s="451" t="e">
        <f t="shared" si="202"/>
        <v>#DIV/0!</v>
      </c>
      <c r="CP203" s="446"/>
      <c r="CQ203" s="449" t="e">
        <f t="shared" si="203"/>
        <v>#DIV/0!</v>
      </c>
      <c r="CR203" s="445" t="e">
        <f t="shared" si="203"/>
        <v>#DIV/0!</v>
      </c>
      <c r="CS203" s="445" t="e">
        <f t="shared" si="203"/>
        <v>#DIV/0!</v>
      </c>
      <c r="CT203" s="451" t="e">
        <f t="shared" si="203"/>
        <v>#DIV/0!</v>
      </c>
      <c r="CU203" s="446"/>
      <c r="CV203" s="449" t="e">
        <f t="shared" si="204"/>
        <v>#DIV/0!</v>
      </c>
      <c r="CW203" s="445" t="e">
        <f t="shared" si="204"/>
        <v>#DIV/0!</v>
      </c>
      <c r="CX203" s="445" t="e">
        <f t="shared" si="204"/>
        <v>#DIV/0!</v>
      </c>
      <c r="CY203" s="451" t="e">
        <f t="shared" si="204"/>
        <v>#DIV/0!</v>
      </c>
      <c r="CZ203" s="446"/>
      <c r="DA203" s="449" t="e">
        <f t="shared" si="205"/>
        <v>#DIV/0!</v>
      </c>
      <c r="DB203" s="445" t="e">
        <f t="shared" si="205"/>
        <v>#DIV/0!</v>
      </c>
      <c r="DC203" s="445" t="e">
        <f t="shared" si="205"/>
        <v>#DIV/0!</v>
      </c>
      <c r="DD203" s="451" t="e">
        <f t="shared" si="205"/>
        <v>#DIV/0!</v>
      </c>
    </row>
    <row r="204" spans="1:108">
      <c r="A204">
        <f>'Picking Information'!E207</f>
        <v>0</v>
      </c>
      <c r="B204">
        <f>'Picking Information'!H207</f>
        <v>0</v>
      </c>
      <c r="C204">
        <f>'Picking Information'!I207</f>
        <v>0</v>
      </c>
      <c r="D204">
        <f>'Picking Information'!J207</f>
        <v>0</v>
      </c>
      <c r="E204">
        <f>'Picking Information'!K207</f>
        <v>0</v>
      </c>
      <c r="F204">
        <f t="shared" si="168"/>
        <v>0</v>
      </c>
      <c r="J204">
        <f>'Picking Information'!O207</f>
        <v>0</v>
      </c>
      <c r="M204" s="365">
        <f t="shared" si="169"/>
        <v>0</v>
      </c>
      <c r="N204" s="366">
        <v>1.6074999999999999</v>
      </c>
      <c r="O204" s="367">
        <f t="shared" si="170"/>
        <v>0</v>
      </c>
      <c r="P204" s="367">
        <f t="shared" si="171"/>
        <v>0</v>
      </c>
      <c r="Q204" s="367">
        <f t="shared" si="172"/>
        <v>0</v>
      </c>
      <c r="R204" s="367">
        <f t="shared" si="173"/>
        <v>0</v>
      </c>
      <c r="S204" s="367" t="e">
        <f t="shared" si="174"/>
        <v>#DIV/0!</v>
      </c>
      <c r="T204" s="352" t="e">
        <f t="shared" si="178"/>
        <v>#DIV/0!</v>
      </c>
      <c r="U204" s="348" t="e">
        <f t="shared" si="178"/>
        <v>#DIV/0!</v>
      </c>
      <c r="V204" s="348" t="e">
        <f t="shared" si="178"/>
        <v>#DIV/0!</v>
      </c>
      <c r="W204" s="348" t="e">
        <f t="shared" si="178"/>
        <v>#DIV/0!</v>
      </c>
      <c r="X204" s="372"/>
      <c r="Y204" s="348" t="e">
        <f t="shared" si="179"/>
        <v>#DIV/0!</v>
      </c>
      <c r="Z204" s="348" t="e">
        <f t="shared" si="179"/>
        <v>#DIV/0!</v>
      </c>
      <c r="AA204" s="348" t="e">
        <f t="shared" si="179"/>
        <v>#DIV/0!</v>
      </c>
      <c r="AB204" s="350" t="e">
        <f t="shared" si="179"/>
        <v>#DIV/0!</v>
      </c>
      <c r="AC204" s="372"/>
      <c r="AD204" s="348" t="e">
        <f t="shared" si="180"/>
        <v>#DIV/0!</v>
      </c>
      <c r="AE204" s="348" t="e">
        <f t="shared" si="180"/>
        <v>#DIV/0!</v>
      </c>
      <c r="AF204" s="348" t="e">
        <f t="shared" si="180"/>
        <v>#DIV/0!</v>
      </c>
      <c r="AG204" s="350" t="e">
        <f t="shared" si="180"/>
        <v>#DIV/0!</v>
      </c>
      <c r="AH204" s="372"/>
      <c r="AI204" s="348" t="e">
        <f t="shared" si="181"/>
        <v>#DIV/0!</v>
      </c>
      <c r="AJ204" s="348" t="e">
        <f t="shared" si="181"/>
        <v>#DIV/0!</v>
      </c>
      <c r="AK204" s="348" t="e">
        <f t="shared" si="181"/>
        <v>#DIV/0!</v>
      </c>
      <c r="AL204" s="350" t="e">
        <f t="shared" si="181"/>
        <v>#DIV/0!</v>
      </c>
      <c r="AN204" s="393">
        <f t="shared" si="206"/>
        <v>0</v>
      </c>
      <c r="AO204" s="509">
        <f t="shared" si="207"/>
        <v>0</v>
      </c>
      <c r="AP204" s="373" t="e">
        <f t="shared" si="208"/>
        <v>#DIV/0!</v>
      </c>
      <c r="AQ204" s="384" t="e">
        <f t="shared" si="194"/>
        <v>#DIV/0!</v>
      </c>
      <c r="AR204" s="385" t="e">
        <f t="shared" si="194"/>
        <v>#DIV/0!</v>
      </c>
      <c r="AS204" s="385" t="e">
        <f t="shared" si="194"/>
        <v>#DIV/0!</v>
      </c>
      <c r="AT204" s="387" t="e">
        <f t="shared" si="194"/>
        <v>#DIV/0!</v>
      </c>
      <c r="AU204" s="373"/>
      <c r="AV204" s="384" t="e">
        <f t="shared" si="195"/>
        <v>#DIV/0!</v>
      </c>
      <c r="AW204" s="385" t="e">
        <f t="shared" si="195"/>
        <v>#DIV/0!</v>
      </c>
      <c r="AX204" s="385" t="e">
        <f t="shared" si="195"/>
        <v>#DIV/0!</v>
      </c>
      <c r="AY204" s="387" t="e">
        <f t="shared" si="195"/>
        <v>#DIV/0!</v>
      </c>
      <c r="AZ204" s="373"/>
      <c r="BA204" s="384" t="e">
        <f t="shared" si="196"/>
        <v>#DIV/0!</v>
      </c>
      <c r="BB204" s="385" t="e">
        <f t="shared" si="196"/>
        <v>#DIV/0!</v>
      </c>
      <c r="BC204" s="385" t="e">
        <f t="shared" si="196"/>
        <v>#DIV/0!</v>
      </c>
      <c r="BD204" s="387" t="e">
        <f t="shared" si="196"/>
        <v>#DIV/0!</v>
      </c>
      <c r="BE204" s="373"/>
      <c r="BF204" s="384" t="e">
        <f t="shared" si="197"/>
        <v>#DIV/0!</v>
      </c>
      <c r="BG204" s="385" t="e">
        <f t="shared" si="197"/>
        <v>#DIV/0!</v>
      </c>
      <c r="BH204" s="385" t="e">
        <f t="shared" si="197"/>
        <v>#DIV/0!</v>
      </c>
      <c r="BI204" s="387" t="e">
        <f t="shared" si="197"/>
        <v>#DIV/0!</v>
      </c>
      <c r="BK204" s="423" t="e">
        <f t="shared" si="175"/>
        <v>#DIV/0!</v>
      </c>
      <c r="BL204" s="419">
        <f t="shared" si="209"/>
        <v>0</v>
      </c>
      <c r="BM204" s="419">
        <f t="shared" si="210"/>
        <v>0</v>
      </c>
      <c r="BN204" s="423" t="e">
        <f t="shared" si="198"/>
        <v>#DIV/0!</v>
      </c>
      <c r="BO204" s="419" t="e">
        <f t="shared" si="198"/>
        <v>#DIV/0!</v>
      </c>
      <c r="BP204" s="419" t="e">
        <f t="shared" si="198"/>
        <v>#DIV/0!</v>
      </c>
      <c r="BQ204" s="424" t="e">
        <f t="shared" si="198"/>
        <v>#DIV/0!</v>
      </c>
      <c r="BR204" s="419"/>
      <c r="BS204" s="423" t="e">
        <f t="shared" si="199"/>
        <v>#DIV/0!</v>
      </c>
      <c r="BT204" s="419" t="e">
        <f t="shared" si="199"/>
        <v>#DIV/0!</v>
      </c>
      <c r="BU204" s="419" t="e">
        <f t="shared" si="199"/>
        <v>#DIV/0!</v>
      </c>
      <c r="BV204" s="424" t="e">
        <f t="shared" si="199"/>
        <v>#DIV/0!</v>
      </c>
      <c r="BW204" s="419"/>
      <c r="BX204" s="423" t="e">
        <f t="shared" si="200"/>
        <v>#DIV/0!</v>
      </c>
      <c r="BY204" s="419" t="e">
        <f t="shared" si="200"/>
        <v>#DIV/0!</v>
      </c>
      <c r="BZ204" s="419" t="e">
        <f t="shared" si="200"/>
        <v>#DIV/0!</v>
      </c>
      <c r="CA204" s="424" t="e">
        <f t="shared" si="200"/>
        <v>#DIV/0!</v>
      </c>
      <c r="CB204" s="419"/>
      <c r="CC204" s="423" t="e">
        <f t="shared" si="201"/>
        <v>#DIV/0!</v>
      </c>
      <c r="CD204" s="419" t="e">
        <f t="shared" si="201"/>
        <v>#DIV/0!</v>
      </c>
      <c r="CE204" s="419" t="e">
        <f t="shared" si="201"/>
        <v>#DIV/0!</v>
      </c>
      <c r="CF204" s="424" t="e">
        <f t="shared" si="201"/>
        <v>#DIV/0!</v>
      </c>
      <c r="CH204" s="449" t="e">
        <f t="shared" si="176"/>
        <v>#DIV/0!</v>
      </c>
      <c r="CI204" s="445">
        <f t="shared" si="211"/>
        <v>0</v>
      </c>
      <c r="CJ204" s="445">
        <f t="shared" si="177"/>
        <v>0</v>
      </c>
      <c r="CK204" s="451">
        <f t="shared" si="212"/>
        <v>0</v>
      </c>
      <c r="CL204" s="446" t="e">
        <f t="shared" si="202"/>
        <v>#DIV/0!</v>
      </c>
      <c r="CM204" s="446" t="e">
        <f t="shared" si="202"/>
        <v>#DIV/0!</v>
      </c>
      <c r="CN204" s="446" t="e">
        <f t="shared" si="202"/>
        <v>#DIV/0!</v>
      </c>
      <c r="CO204" s="451" t="e">
        <f t="shared" si="202"/>
        <v>#DIV/0!</v>
      </c>
      <c r="CP204" s="446"/>
      <c r="CQ204" s="449" t="e">
        <f t="shared" si="203"/>
        <v>#DIV/0!</v>
      </c>
      <c r="CR204" s="445" t="e">
        <f t="shared" si="203"/>
        <v>#DIV/0!</v>
      </c>
      <c r="CS204" s="445" t="e">
        <f t="shared" si="203"/>
        <v>#DIV/0!</v>
      </c>
      <c r="CT204" s="451" t="e">
        <f t="shared" si="203"/>
        <v>#DIV/0!</v>
      </c>
      <c r="CU204" s="446"/>
      <c r="CV204" s="449" t="e">
        <f t="shared" si="204"/>
        <v>#DIV/0!</v>
      </c>
      <c r="CW204" s="445" t="e">
        <f t="shared" si="204"/>
        <v>#DIV/0!</v>
      </c>
      <c r="CX204" s="445" t="e">
        <f t="shared" si="204"/>
        <v>#DIV/0!</v>
      </c>
      <c r="CY204" s="451" t="e">
        <f t="shared" si="204"/>
        <v>#DIV/0!</v>
      </c>
      <c r="CZ204" s="446"/>
      <c r="DA204" s="449" t="e">
        <f t="shared" si="205"/>
        <v>#DIV/0!</v>
      </c>
      <c r="DB204" s="445" t="e">
        <f t="shared" si="205"/>
        <v>#DIV/0!</v>
      </c>
      <c r="DC204" s="445" t="e">
        <f t="shared" si="205"/>
        <v>#DIV/0!</v>
      </c>
      <c r="DD204" s="451" t="e">
        <f t="shared" si="205"/>
        <v>#DIV/0!</v>
      </c>
    </row>
    <row r="205" spans="1:108">
      <c r="A205">
        <f>'Picking Information'!E208</f>
        <v>0</v>
      </c>
      <c r="B205">
        <f>'Picking Information'!H208</f>
        <v>0</v>
      </c>
      <c r="C205">
        <f>'Picking Information'!I208</f>
        <v>0</v>
      </c>
      <c r="D205">
        <f>'Picking Information'!J208</f>
        <v>0</v>
      </c>
      <c r="E205">
        <f>'Picking Information'!K208</f>
        <v>0</v>
      </c>
      <c r="F205">
        <f t="shared" si="168"/>
        <v>0</v>
      </c>
      <c r="J205">
        <f>'Picking Information'!O208</f>
        <v>0</v>
      </c>
      <c r="M205" s="365">
        <f t="shared" si="169"/>
        <v>0</v>
      </c>
      <c r="N205" s="366">
        <v>1.6074999999999999</v>
      </c>
      <c r="O205" s="367">
        <f t="shared" si="170"/>
        <v>0</v>
      </c>
      <c r="P205" s="367">
        <f t="shared" si="171"/>
        <v>0</v>
      </c>
      <c r="Q205" s="367">
        <f t="shared" si="172"/>
        <v>0</v>
      </c>
      <c r="R205" s="367">
        <f t="shared" si="173"/>
        <v>0</v>
      </c>
      <c r="S205" s="367" t="e">
        <f t="shared" si="174"/>
        <v>#DIV/0!</v>
      </c>
      <c r="T205" s="352" t="e">
        <f t="shared" si="178"/>
        <v>#DIV/0!</v>
      </c>
      <c r="U205" s="348" t="e">
        <f t="shared" si="178"/>
        <v>#DIV/0!</v>
      </c>
      <c r="V205" s="348" t="e">
        <f t="shared" si="178"/>
        <v>#DIV/0!</v>
      </c>
      <c r="W205" s="348" t="e">
        <f t="shared" si="178"/>
        <v>#DIV/0!</v>
      </c>
      <c r="X205" s="372"/>
      <c r="Y205" s="348" t="e">
        <f t="shared" si="179"/>
        <v>#DIV/0!</v>
      </c>
      <c r="Z205" s="348" t="e">
        <f t="shared" si="179"/>
        <v>#DIV/0!</v>
      </c>
      <c r="AA205" s="348" t="e">
        <f t="shared" si="179"/>
        <v>#DIV/0!</v>
      </c>
      <c r="AB205" s="350" t="e">
        <f t="shared" si="179"/>
        <v>#DIV/0!</v>
      </c>
      <c r="AC205" s="372"/>
      <c r="AD205" s="348" t="e">
        <f t="shared" si="180"/>
        <v>#DIV/0!</v>
      </c>
      <c r="AE205" s="348" t="e">
        <f t="shared" si="180"/>
        <v>#DIV/0!</v>
      </c>
      <c r="AF205" s="348" t="e">
        <f t="shared" si="180"/>
        <v>#DIV/0!</v>
      </c>
      <c r="AG205" s="350" t="e">
        <f t="shared" si="180"/>
        <v>#DIV/0!</v>
      </c>
      <c r="AH205" s="372"/>
      <c r="AI205" s="348" t="e">
        <f t="shared" si="181"/>
        <v>#DIV/0!</v>
      </c>
      <c r="AJ205" s="348" t="e">
        <f t="shared" si="181"/>
        <v>#DIV/0!</v>
      </c>
      <c r="AK205" s="348" t="e">
        <f t="shared" si="181"/>
        <v>#DIV/0!</v>
      </c>
      <c r="AL205" s="350" t="e">
        <f t="shared" si="181"/>
        <v>#DIV/0!</v>
      </c>
      <c r="AN205" s="393">
        <f t="shared" si="206"/>
        <v>0</v>
      </c>
      <c r="AO205" s="509">
        <f t="shared" si="207"/>
        <v>0</v>
      </c>
      <c r="AP205" s="373" t="e">
        <f t="shared" si="208"/>
        <v>#DIV/0!</v>
      </c>
      <c r="AQ205" s="384" t="e">
        <f t="shared" ref="AQ205:AT224" si="213">1-(1/2)*($AN205+$B205)*AQ$3/($AN205*$B205)+(0.2122)*(AQ$3^2/($AN205*$B205))+(0.0153)*(AQ$3^3/$AN205^3)</f>
        <v>#DIV/0!</v>
      </c>
      <c r="AR205" s="385" t="e">
        <f t="shared" si="213"/>
        <v>#DIV/0!</v>
      </c>
      <c r="AS205" s="385" t="e">
        <f t="shared" si="213"/>
        <v>#DIV/0!</v>
      </c>
      <c r="AT205" s="387" t="e">
        <f t="shared" si="213"/>
        <v>#DIV/0!</v>
      </c>
      <c r="AU205" s="373"/>
      <c r="AV205" s="384" t="e">
        <f t="shared" ref="AV205:AY224" si="214">1-(1/2)*($AN205+$B205)*AV$3/($AN205*$B205)+(0.2122)*(AV$3^2/($AN205*$B205))+(0.0153)*(AV$3^3/$AN205^3)</f>
        <v>#DIV/0!</v>
      </c>
      <c r="AW205" s="385" t="e">
        <f t="shared" si="214"/>
        <v>#DIV/0!</v>
      </c>
      <c r="AX205" s="385" t="e">
        <f t="shared" si="214"/>
        <v>#DIV/0!</v>
      </c>
      <c r="AY205" s="387" t="e">
        <f t="shared" si="214"/>
        <v>#DIV/0!</v>
      </c>
      <c r="AZ205" s="373"/>
      <c r="BA205" s="384" t="e">
        <f t="shared" ref="BA205:BD224" si="215">1-(1/2)*($AN205+$B205)*BA$3/($AN205*$B205)+(0.2122)*(BA$3^2/($AN205*$B205))+(0.0153)*(BA$3^3/$AN205^3)</f>
        <v>#DIV/0!</v>
      </c>
      <c r="BB205" s="385" t="e">
        <f t="shared" si="215"/>
        <v>#DIV/0!</v>
      </c>
      <c r="BC205" s="385" t="e">
        <f t="shared" si="215"/>
        <v>#DIV/0!</v>
      </c>
      <c r="BD205" s="387" t="e">
        <f t="shared" si="215"/>
        <v>#DIV/0!</v>
      </c>
      <c r="BE205" s="373"/>
      <c r="BF205" s="384" t="e">
        <f t="shared" ref="BF205:BI224" si="216">1-(1/2)*($AN205+$B205)*BF$3/($AN205*$B205)+(0.2122)*(BF$3^2/($AN205*$B205))+(0.0153)*(BF$3^3/$AN205^3)</f>
        <v>#DIV/0!</v>
      </c>
      <c r="BG205" s="385" t="e">
        <f t="shared" si="216"/>
        <v>#DIV/0!</v>
      </c>
      <c r="BH205" s="385" t="e">
        <f t="shared" si="216"/>
        <v>#DIV/0!</v>
      </c>
      <c r="BI205" s="387" t="e">
        <f t="shared" si="216"/>
        <v>#DIV/0!</v>
      </c>
      <c r="BK205" s="423" t="e">
        <f t="shared" si="175"/>
        <v>#DIV/0!</v>
      </c>
      <c r="BL205" s="419">
        <f t="shared" si="209"/>
        <v>0</v>
      </c>
      <c r="BM205" s="419">
        <f t="shared" si="210"/>
        <v>0</v>
      </c>
      <c r="BN205" s="423" t="e">
        <f t="shared" ref="BN205:BQ224" si="217">1-(3/4)*(BN$3/$BK205)+(0.2095*($C205+$E205+$F205)-(0.096-0.013*($C205^2+$E205^2)/$F205^2)*($C205+$E205)*$J205)*(BN$3^2/$BM205)</f>
        <v>#DIV/0!</v>
      </c>
      <c r="BO205" s="419" t="e">
        <f t="shared" si="217"/>
        <v>#DIV/0!</v>
      </c>
      <c r="BP205" s="419" t="e">
        <f t="shared" si="217"/>
        <v>#DIV/0!</v>
      </c>
      <c r="BQ205" s="424" t="e">
        <f t="shared" si="217"/>
        <v>#DIV/0!</v>
      </c>
      <c r="BR205" s="419"/>
      <c r="BS205" s="423" t="e">
        <f t="shared" ref="BS205:BV224" si="218">1-(3/4)*(BS$3/$BK205)+(0.2095*($C205+$E205+$F205)-(0.096-0.013*($C205^2+$E205^2)/$F205^2)*($C205+$E205)*$J205)*(BS$3^2/$BM205)</f>
        <v>#DIV/0!</v>
      </c>
      <c r="BT205" s="419" t="e">
        <f t="shared" si="218"/>
        <v>#DIV/0!</v>
      </c>
      <c r="BU205" s="419" t="e">
        <f t="shared" si="218"/>
        <v>#DIV/0!</v>
      </c>
      <c r="BV205" s="424" t="e">
        <f t="shared" si="218"/>
        <v>#DIV/0!</v>
      </c>
      <c r="BW205" s="419"/>
      <c r="BX205" s="423" t="e">
        <f t="shared" ref="BX205:CA224" si="219">1-(3/4)*(BX$3/$BK205)+(0.2095*($C205+$E205+$F205)-(0.096-0.013*($C205^2+$E205^2)/$F205^2)*($C205+$E205)*$J205)*(BX$3^2/$BM205)</f>
        <v>#DIV/0!</v>
      </c>
      <c r="BY205" s="419" t="e">
        <f t="shared" si="219"/>
        <v>#DIV/0!</v>
      </c>
      <c r="BZ205" s="419" t="e">
        <f t="shared" si="219"/>
        <v>#DIV/0!</v>
      </c>
      <c r="CA205" s="424" t="e">
        <f t="shared" si="219"/>
        <v>#DIV/0!</v>
      </c>
      <c r="CB205" s="419"/>
      <c r="CC205" s="423" t="e">
        <f t="shared" ref="CC205:CF224" si="220">1-(3/4)*(CC$3/$BK205)+(0.2095*($C205+$E205+$F205)-(0.096-0.013*($C205^2+$E205^2)/$F205^2)*($C205+$E205)*$J205)*(CC$3^2/$BM205)</f>
        <v>#DIV/0!</v>
      </c>
      <c r="CD205" s="419" t="e">
        <f t="shared" si="220"/>
        <v>#DIV/0!</v>
      </c>
      <c r="CE205" s="419" t="e">
        <f t="shared" si="220"/>
        <v>#DIV/0!</v>
      </c>
      <c r="CF205" s="424" t="e">
        <f t="shared" si="220"/>
        <v>#DIV/0!</v>
      </c>
      <c r="CH205" s="449" t="e">
        <f t="shared" si="176"/>
        <v>#DIV/0!</v>
      </c>
      <c r="CI205" s="445">
        <f t="shared" si="211"/>
        <v>0</v>
      </c>
      <c r="CJ205" s="445">
        <f t="shared" si="177"/>
        <v>0</v>
      </c>
      <c r="CK205" s="451">
        <f t="shared" si="212"/>
        <v>0</v>
      </c>
      <c r="CL205" s="446" t="e">
        <f t="shared" ref="CL205:CO224" si="221">1-(3/4)*(CL$3/$CH205)+((0.2093-0.0465*$J205)*($E205+$C205/SQRT(3))+(0.1062+0.2234*CL$3/(CL$3+6*($E205*SQRT(3)-$C205))*($F205-$J205*(($E205*SQRT(3)/2+$C205)/4))))*(CL$3^2/$CJ205)</f>
        <v>#DIV/0!</v>
      </c>
      <c r="CM205" s="446" t="e">
        <f t="shared" si="221"/>
        <v>#DIV/0!</v>
      </c>
      <c r="CN205" s="446" t="e">
        <f t="shared" si="221"/>
        <v>#DIV/0!</v>
      </c>
      <c r="CO205" s="451" t="e">
        <f t="shared" si="221"/>
        <v>#DIV/0!</v>
      </c>
      <c r="CP205" s="446"/>
      <c r="CQ205" s="449" t="e">
        <f t="shared" ref="CQ205:CT224" si="222">1-(3/4)*(CQ$3/$CH205)+((0.2093-0.0465*$J205)*($E205+$C205/SQRT(3))+(0.1062+0.2234*CQ$3/(CQ$3+6*($E205*SQRT(3)-$C205))*($F205-$J205*(($E205*SQRT(3)/2+$C205)/4))))*(CQ$3^2/$CJ205)</f>
        <v>#DIV/0!</v>
      </c>
      <c r="CR205" s="445" t="e">
        <f t="shared" si="222"/>
        <v>#DIV/0!</v>
      </c>
      <c r="CS205" s="445" t="e">
        <f t="shared" si="222"/>
        <v>#DIV/0!</v>
      </c>
      <c r="CT205" s="451" t="e">
        <f t="shared" si="222"/>
        <v>#DIV/0!</v>
      </c>
      <c r="CU205" s="446"/>
      <c r="CV205" s="449" t="e">
        <f t="shared" ref="CV205:CY224" si="223">1-(3/4)*(CV$3/$CH205)+((0.2093-0.0465*$J205)*($E205+$C205/SQRT(3))+(0.1062+0.2234*CV$3/(CV$3+6*($E205*SQRT(3)-$C205))*($F205-$J205*(($E205*SQRT(3)/2+$C205)/4))))*(CV$3^2/$CJ205)</f>
        <v>#DIV/0!</v>
      </c>
      <c r="CW205" s="445" t="e">
        <f t="shared" si="223"/>
        <v>#DIV/0!</v>
      </c>
      <c r="CX205" s="445" t="e">
        <f t="shared" si="223"/>
        <v>#DIV/0!</v>
      </c>
      <c r="CY205" s="451" t="e">
        <f t="shared" si="223"/>
        <v>#DIV/0!</v>
      </c>
      <c r="CZ205" s="446"/>
      <c r="DA205" s="449" t="e">
        <f t="shared" ref="DA205:DD224" si="224">1-(3/4)*(DA$3/$CH205)+((0.2093-0.0465*$J205)*($E205+$C205/SQRT(3))+(0.1062+0.2234*DA$3/(DA$3+6*($E205*SQRT(3)-$C205))*($F205-$J205*(($E205*SQRT(3)/2+$C205)/4))))*(DA$3^2/$CJ205)</f>
        <v>#DIV/0!</v>
      </c>
      <c r="DB205" s="445" t="e">
        <f t="shared" si="224"/>
        <v>#DIV/0!</v>
      </c>
      <c r="DC205" s="445" t="e">
        <f t="shared" si="224"/>
        <v>#DIV/0!</v>
      </c>
      <c r="DD205" s="451" t="e">
        <f t="shared" si="224"/>
        <v>#DIV/0!</v>
      </c>
    </row>
    <row r="206" spans="1:108">
      <c r="A206">
        <f>'Picking Information'!E209</f>
        <v>0</v>
      </c>
      <c r="B206">
        <f>'Picking Information'!H209</f>
        <v>0</v>
      </c>
      <c r="C206">
        <f>'Picking Information'!I209</f>
        <v>0</v>
      </c>
      <c r="D206">
        <f>'Picking Information'!J209</f>
        <v>0</v>
      </c>
      <c r="E206">
        <f>'Picking Information'!K209</f>
        <v>0</v>
      </c>
      <c r="F206">
        <f t="shared" si="168"/>
        <v>0</v>
      </c>
      <c r="J206">
        <f>'Picking Information'!O209</f>
        <v>0</v>
      </c>
      <c r="M206" s="365">
        <f t="shared" si="169"/>
        <v>0</v>
      </c>
      <c r="N206" s="366">
        <v>1.6074999999999999</v>
      </c>
      <c r="O206" s="367">
        <f t="shared" si="170"/>
        <v>0</v>
      </c>
      <c r="P206" s="367">
        <f t="shared" si="171"/>
        <v>0</v>
      </c>
      <c r="Q206" s="367">
        <f t="shared" si="172"/>
        <v>0</v>
      </c>
      <c r="R206" s="367">
        <f t="shared" si="173"/>
        <v>0</v>
      </c>
      <c r="S206" s="367" t="e">
        <f t="shared" si="174"/>
        <v>#DIV/0!</v>
      </c>
      <c r="T206" s="352" t="e">
        <f t="shared" si="178"/>
        <v>#DIV/0!</v>
      </c>
      <c r="U206" s="348" t="e">
        <f t="shared" si="178"/>
        <v>#DIV/0!</v>
      </c>
      <c r="V206" s="348" t="e">
        <f t="shared" si="178"/>
        <v>#DIV/0!</v>
      </c>
      <c r="W206" s="348" t="e">
        <f t="shared" si="178"/>
        <v>#DIV/0!</v>
      </c>
      <c r="X206" s="372"/>
      <c r="Y206" s="348" t="e">
        <f t="shared" si="179"/>
        <v>#DIV/0!</v>
      </c>
      <c r="Z206" s="348" t="e">
        <f t="shared" si="179"/>
        <v>#DIV/0!</v>
      </c>
      <c r="AA206" s="348" t="e">
        <f t="shared" si="179"/>
        <v>#DIV/0!</v>
      </c>
      <c r="AB206" s="350" t="e">
        <f t="shared" si="179"/>
        <v>#DIV/0!</v>
      </c>
      <c r="AC206" s="372"/>
      <c r="AD206" s="348" t="e">
        <f t="shared" si="180"/>
        <v>#DIV/0!</v>
      </c>
      <c r="AE206" s="348" t="e">
        <f t="shared" si="180"/>
        <v>#DIV/0!</v>
      </c>
      <c r="AF206" s="348" t="e">
        <f t="shared" si="180"/>
        <v>#DIV/0!</v>
      </c>
      <c r="AG206" s="350" t="e">
        <f t="shared" si="180"/>
        <v>#DIV/0!</v>
      </c>
      <c r="AH206" s="372"/>
      <c r="AI206" s="348" t="e">
        <f t="shared" si="181"/>
        <v>#DIV/0!</v>
      </c>
      <c r="AJ206" s="348" t="e">
        <f t="shared" si="181"/>
        <v>#DIV/0!</v>
      </c>
      <c r="AK206" s="348" t="e">
        <f t="shared" si="181"/>
        <v>#DIV/0!</v>
      </c>
      <c r="AL206" s="350" t="e">
        <f t="shared" si="181"/>
        <v>#DIV/0!</v>
      </c>
      <c r="AN206" s="393">
        <f t="shared" si="206"/>
        <v>0</v>
      </c>
      <c r="AO206" s="509">
        <f t="shared" si="207"/>
        <v>0</v>
      </c>
      <c r="AP206" s="373" t="e">
        <f t="shared" si="208"/>
        <v>#DIV/0!</v>
      </c>
      <c r="AQ206" s="384" t="e">
        <f t="shared" si="213"/>
        <v>#DIV/0!</v>
      </c>
      <c r="AR206" s="385" t="e">
        <f t="shared" si="213"/>
        <v>#DIV/0!</v>
      </c>
      <c r="AS206" s="385" t="e">
        <f t="shared" si="213"/>
        <v>#DIV/0!</v>
      </c>
      <c r="AT206" s="387" t="e">
        <f t="shared" si="213"/>
        <v>#DIV/0!</v>
      </c>
      <c r="AU206" s="373"/>
      <c r="AV206" s="384" t="e">
        <f t="shared" si="214"/>
        <v>#DIV/0!</v>
      </c>
      <c r="AW206" s="385" t="e">
        <f t="shared" si="214"/>
        <v>#DIV/0!</v>
      </c>
      <c r="AX206" s="385" t="e">
        <f t="shared" si="214"/>
        <v>#DIV/0!</v>
      </c>
      <c r="AY206" s="387" t="e">
        <f t="shared" si="214"/>
        <v>#DIV/0!</v>
      </c>
      <c r="AZ206" s="373"/>
      <c r="BA206" s="384" t="e">
        <f t="shared" si="215"/>
        <v>#DIV/0!</v>
      </c>
      <c r="BB206" s="385" t="e">
        <f t="shared" si="215"/>
        <v>#DIV/0!</v>
      </c>
      <c r="BC206" s="385" t="e">
        <f t="shared" si="215"/>
        <v>#DIV/0!</v>
      </c>
      <c r="BD206" s="387" t="e">
        <f t="shared" si="215"/>
        <v>#DIV/0!</v>
      </c>
      <c r="BE206" s="373"/>
      <c r="BF206" s="384" t="e">
        <f t="shared" si="216"/>
        <v>#DIV/0!</v>
      </c>
      <c r="BG206" s="385" t="e">
        <f t="shared" si="216"/>
        <v>#DIV/0!</v>
      </c>
      <c r="BH206" s="385" t="e">
        <f t="shared" si="216"/>
        <v>#DIV/0!</v>
      </c>
      <c r="BI206" s="387" t="e">
        <f t="shared" si="216"/>
        <v>#DIV/0!</v>
      </c>
      <c r="BK206" s="423" t="e">
        <f t="shared" si="175"/>
        <v>#DIV/0!</v>
      </c>
      <c r="BL206" s="419">
        <f t="shared" si="209"/>
        <v>0</v>
      </c>
      <c r="BM206" s="419">
        <f t="shared" si="210"/>
        <v>0</v>
      </c>
      <c r="BN206" s="423" t="e">
        <f t="shared" si="217"/>
        <v>#DIV/0!</v>
      </c>
      <c r="BO206" s="419" t="e">
        <f t="shared" si="217"/>
        <v>#DIV/0!</v>
      </c>
      <c r="BP206" s="419" t="e">
        <f t="shared" si="217"/>
        <v>#DIV/0!</v>
      </c>
      <c r="BQ206" s="424" t="e">
        <f t="shared" si="217"/>
        <v>#DIV/0!</v>
      </c>
      <c r="BR206" s="419"/>
      <c r="BS206" s="423" t="e">
        <f t="shared" si="218"/>
        <v>#DIV/0!</v>
      </c>
      <c r="BT206" s="419" t="e">
        <f t="shared" si="218"/>
        <v>#DIV/0!</v>
      </c>
      <c r="BU206" s="419" t="e">
        <f t="shared" si="218"/>
        <v>#DIV/0!</v>
      </c>
      <c r="BV206" s="424" t="e">
        <f t="shared" si="218"/>
        <v>#DIV/0!</v>
      </c>
      <c r="BW206" s="419"/>
      <c r="BX206" s="423" t="e">
        <f t="shared" si="219"/>
        <v>#DIV/0!</v>
      </c>
      <c r="BY206" s="419" t="e">
        <f t="shared" si="219"/>
        <v>#DIV/0!</v>
      </c>
      <c r="BZ206" s="419" t="e">
        <f t="shared" si="219"/>
        <v>#DIV/0!</v>
      </c>
      <c r="CA206" s="424" t="e">
        <f t="shared" si="219"/>
        <v>#DIV/0!</v>
      </c>
      <c r="CB206" s="419"/>
      <c r="CC206" s="423" t="e">
        <f t="shared" si="220"/>
        <v>#DIV/0!</v>
      </c>
      <c r="CD206" s="419" t="e">
        <f t="shared" si="220"/>
        <v>#DIV/0!</v>
      </c>
      <c r="CE206" s="419" t="e">
        <f t="shared" si="220"/>
        <v>#DIV/0!</v>
      </c>
      <c r="CF206" s="424" t="e">
        <f t="shared" si="220"/>
        <v>#DIV/0!</v>
      </c>
      <c r="CH206" s="449" t="e">
        <f t="shared" si="176"/>
        <v>#DIV/0!</v>
      </c>
      <c r="CI206" s="445">
        <f t="shared" si="211"/>
        <v>0</v>
      </c>
      <c r="CJ206" s="445">
        <f t="shared" si="177"/>
        <v>0</v>
      </c>
      <c r="CK206" s="451">
        <f t="shared" si="212"/>
        <v>0</v>
      </c>
      <c r="CL206" s="446" t="e">
        <f t="shared" si="221"/>
        <v>#DIV/0!</v>
      </c>
      <c r="CM206" s="446" t="e">
        <f t="shared" si="221"/>
        <v>#DIV/0!</v>
      </c>
      <c r="CN206" s="446" t="e">
        <f t="shared" si="221"/>
        <v>#DIV/0!</v>
      </c>
      <c r="CO206" s="451" t="e">
        <f t="shared" si="221"/>
        <v>#DIV/0!</v>
      </c>
      <c r="CP206" s="446"/>
      <c r="CQ206" s="449" t="e">
        <f t="shared" si="222"/>
        <v>#DIV/0!</v>
      </c>
      <c r="CR206" s="445" t="e">
        <f t="shared" si="222"/>
        <v>#DIV/0!</v>
      </c>
      <c r="CS206" s="445" t="e">
        <f t="shared" si="222"/>
        <v>#DIV/0!</v>
      </c>
      <c r="CT206" s="451" t="e">
        <f t="shared" si="222"/>
        <v>#DIV/0!</v>
      </c>
      <c r="CU206" s="446"/>
      <c r="CV206" s="449" t="e">
        <f t="shared" si="223"/>
        <v>#DIV/0!</v>
      </c>
      <c r="CW206" s="445" t="e">
        <f t="shared" si="223"/>
        <v>#DIV/0!</v>
      </c>
      <c r="CX206" s="445" t="e">
        <f t="shared" si="223"/>
        <v>#DIV/0!</v>
      </c>
      <c r="CY206" s="451" t="e">
        <f t="shared" si="223"/>
        <v>#DIV/0!</v>
      </c>
      <c r="CZ206" s="446"/>
      <c r="DA206" s="449" t="e">
        <f t="shared" si="224"/>
        <v>#DIV/0!</v>
      </c>
      <c r="DB206" s="445" t="e">
        <f t="shared" si="224"/>
        <v>#DIV/0!</v>
      </c>
      <c r="DC206" s="445" t="e">
        <f t="shared" si="224"/>
        <v>#DIV/0!</v>
      </c>
      <c r="DD206" s="451" t="e">
        <f t="shared" si="224"/>
        <v>#DIV/0!</v>
      </c>
    </row>
    <row r="207" spans="1:108">
      <c r="A207">
        <f>'Picking Information'!E210</f>
        <v>0</v>
      </c>
      <c r="B207">
        <f>'Picking Information'!H210</f>
        <v>0</v>
      </c>
      <c r="C207">
        <f>'Picking Information'!I210</f>
        <v>0</v>
      </c>
      <c r="D207">
        <f>'Picking Information'!J210</f>
        <v>0</v>
      </c>
      <c r="E207">
        <f>'Picking Information'!K210</f>
        <v>0</v>
      </c>
      <c r="F207">
        <f t="shared" si="168"/>
        <v>0</v>
      </c>
      <c r="J207">
        <f>'Picking Information'!O210</f>
        <v>0</v>
      </c>
      <c r="M207" s="365">
        <f t="shared" si="169"/>
        <v>0</v>
      </c>
      <c r="N207" s="366">
        <v>1.6074999999999999</v>
      </c>
      <c r="O207" s="367">
        <f t="shared" si="170"/>
        <v>0</v>
      </c>
      <c r="P207" s="367">
        <f t="shared" si="171"/>
        <v>0</v>
      </c>
      <c r="Q207" s="367">
        <f t="shared" si="172"/>
        <v>0</v>
      </c>
      <c r="R207" s="367">
        <f t="shared" si="173"/>
        <v>0</v>
      </c>
      <c r="S207" s="367" t="e">
        <f t="shared" si="174"/>
        <v>#DIV/0!</v>
      </c>
      <c r="T207" s="352" t="e">
        <f t="shared" si="178"/>
        <v>#DIV/0!</v>
      </c>
      <c r="U207" s="348" t="e">
        <f t="shared" si="178"/>
        <v>#DIV/0!</v>
      </c>
      <c r="V207" s="348" t="e">
        <f t="shared" si="178"/>
        <v>#DIV/0!</v>
      </c>
      <c r="W207" s="348" t="e">
        <f t="shared" si="178"/>
        <v>#DIV/0!</v>
      </c>
      <c r="X207" s="372"/>
      <c r="Y207" s="348" t="e">
        <f t="shared" si="179"/>
        <v>#DIV/0!</v>
      </c>
      <c r="Z207" s="348" t="e">
        <f t="shared" si="179"/>
        <v>#DIV/0!</v>
      </c>
      <c r="AA207" s="348" t="e">
        <f t="shared" si="179"/>
        <v>#DIV/0!</v>
      </c>
      <c r="AB207" s="350" t="e">
        <f t="shared" si="179"/>
        <v>#DIV/0!</v>
      </c>
      <c r="AC207" s="372"/>
      <c r="AD207" s="348" t="e">
        <f t="shared" si="180"/>
        <v>#DIV/0!</v>
      </c>
      <c r="AE207" s="348" t="e">
        <f t="shared" si="180"/>
        <v>#DIV/0!</v>
      </c>
      <c r="AF207" s="348" t="e">
        <f t="shared" si="180"/>
        <v>#DIV/0!</v>
      </c>
      <c r="AG207" s="350" t="e">
        <f t="shared" si="180"/>
        <v>#DIV/0!</v>
      </c>
      <c r="AH207" s="372"/>
      <c r="AI207" s="348" t="e">
        <f t="shared" si="181"/>
        <v>#DIV/0!</v>
      </c>
      <c r="AJ207" s="348" t="e">
        <f t="shared" si="181"/>
        <v>#DIV/0!</v>
      </c>
      <c r="AK207" s="348" t="e">
        <f t="shared" si="181"/>
        <v>#DIV/0!</v>
      </c>
      <c r="AL207" s="350" t="e">
        <f t="shared" si="181"/>
        <v>#DIV/0!</v>
      </c>
      <c r="AN207" s="393">
        <f t="shared" si="206"/>
        <v>0</v>
      </c>
      <c r="AO207" s="509">
        <f t="shared" si="207"/>
        <v>0</v>
      </c>
      <c r="AP207" s="373" t="e">
        <f t="shared" si="208"/>
        <v>#DIV/0!</v>
      </c>
      <c r="AQ207" s="384" t="e">
        <f t="shared" si="213"/>
        <v>#DIV/0!</v>
      </c>
      <c r="AR207" s="385" t="e">
        <f t="shared" si="213"/>
        <v>#DIV/0!</v>
      </c>
      <c r="AS207" s="385" t="e">
        <f t="shared" si="213"/>
        <v>#DIV/0!</v>
      </c>
      <c r="AT207" s="387" t="e">
        <f t="shared" si="213"/>
        <v>#DIV/0!</v>
      </c>
      <c r="AU207" s="373"/>
      <c r="AV207" s="384" t="e">
        <f t="shared" si="214"/>
        <v>#DIV/0!</v>
      </c>
      <c r="AW207" s="385" t="e">
        <f t="shared" si="214"/>
        <v>#DIV/0!</v>
      </c>
      <c r="AX207" s="385" t="e">
        <f t="shared" si="214"/>
        <v>#DIV/0!</v>
      </c>
      <c r="AY207" s="387" t="e">
        <f t="shared" si="214"/>
        <v>#DIV/0!</v>
      </c>
      <c r="AZ207" s="373"/>
      <c r="BA207" s="384" t="e">
        <f t="shared" si="215"/>
        <v>#DIV/0!</v>
      </c>
      <c r="BB207" s="385" t="e">
        <f t="shared" si="215"/>
        <v>#DIV/0!</v>
      </c>
      <c r="BC207" s="385" t="e">
        <f t="shared" si="215"/>
        <v>#DIV/0!</v>
      </c>
      <c r="BD207" s="387" t="e">
        <f t="shared" si="215"/>
        <v>#DIV/0!</v>
      </c>
      <c r="BE207" s="373"/>
      <c r="BF207" s="384" t="e">
        <f t="shared" si="216"/>
        <v>#DIV/0!</v>
      </c>
      <c r="BG207" s="385" t="e">
        <f t="shared" si="216"/>
        <v>#DIV/0!</v>
      </c>
      <c r="BH207" s="385" t="e">
        <f t="shared" si="216"/>
        <v>#DIV/0!</v>
      </c>
      <c r="BI207" s="387" t="e">
        <f t="shared" si="216"/>
        <v>#DIV/0!</v>
      </c>
      <c r="BK207" s="423" t="e">
        <f t="shared" si="175"/>
        <v>#DIV/0!</v>
      </c>
      <c r="BL207" s="419">
        <f t="shared" si="209"/>
        <v>0</v>
      </c>
      <c r="BM207" s="419">
        <f t="shared" si="210"/>
        <v>0</v>
      </c>
      <c r="BN207" s="423" t="e">
        <f t="shared" si="217"/>
        <v>#DIV/0!</v>
      </c>
      <c r="BO207" s="419" t="e">
        <f t="shared" si="217"/>
        <v>#DIV/0!</v>
      </c>
      <c r="BP207" s="419" t="e">
        <f t="shared" si="217"/>
        <v>#DIV/0!</v>
      </c>
      <c r="BQ207" s="424" t="e">
        <f t="shared" si="217"/>
        <v>#DIV/0!</v>
      </c>
      <c r="BR207" s="419"/>
      <c r="BS207" s="423" t="e">
        <f t="shared" si="218"/>
        <v>#DIV/0!</v>
      </c>
      <c r="BT207" s="419" t="e">
        <f t="shared" si="218"/>
        <v>#DIV/0!</v>
      </c>
      <c r="BU207" s="419" t="e">
        <f t="shared" si="218"/>
        <v>#DIV/0!</v>
      </c>
      <c r="BV207" s="424" t="e">
        <f t="shared" si="218"/>
        <v>#DIV/0!</v>
      </c>
      <c r="BW207" s="419"/>
      <c r="BX207" s="423" t="e">
        <f t="shared" si="219"/>
        <v>#DIV/0!</v>
      </c>
      <c r="BY207" s="419" t="e">
        <f t="shared" si="219"/>
        <v>#DIV/0!</v>
      </c>
      <c r="BZ207" s="419" t="e">
        <f t="shared" si="219"/>
        <v>#DIV/0!</v>
      </c>
      <c r="CA207" s="424" t="e">
        <f t="shared" si="219"/>
        <v>#DIV/0!</v>
      </c>
      <c r="CB207" s="419"/>
      <c r="CC207" s="423" t="e">
        <f t="shared" si="220"/>
        <v>#DIV/0!</v>
      </c>
      <c r="CD207" s="419" t="e">
        <f t="shared" si="220"/>
        <v>#DIV/0!</v>
      </c>
      <c r="CE207" s="419" t="e">
        <f t="shared" si="220"/>
        <v>#DIV/0!</v>
      </c>
      <c r="CF207" s="424" t="e">
        <f t="shared" si="220"/>
        <v>#DIV/0!</v>
      </c>
      <c r="CH207" s="449" t="e">
        <f t="shared" si="176"/>
        <v>#DIV/0!</v>
      </c>
      <c r="CI207" s="445">
        <f t="shared" si="211"/>
        <v>0</v>
      </c>
      <c r="CJ207" s="445">
        <f t="shared" si="177"/>
        <v>0</v>
      </c>
      <c r="CK207" s="451">
        <f t="shared" si="212"/>
        <v>0</v>
      </c>
      <c r="CL207" s="446" t="e">
        <f t="shared" si="221"/>
        <v>#DIV/0!</v>
      </c>
      <c r="CM207" s="446" t="e">
        <f t="shared" si="221"/>
        <v>#DIV/0!</v>
      </c>
      <c r="CN207" s="446" t="e">
        <f t="shared" si="221"/>
        <v>#DIV/0!</v>
      </c>
      <c r="CO207" s="451" t="e">
        <f t="shared" si="221"/>
        <v>#DIV/0!</v>
      </c>
      <c r="CP207" s="446"/>
      <c r="CQ207" s="449" t="e">
        <f t="shared" si="222"/>
        <v>#DIV/0!</v>
      </c>
      <c r="CR207" s="445" t="e">
        <f t="shared" si="222"/>
        <v>#DIV/0!</v>
      </c>
      <c r="CS207" s="445" t="e">
        <f t="shared" si="222"/>
        <v>#DIV/0!</v>
      </c>
      <c r="CT207" s="451" t="e">
        <f t="shared" si="222"/>
        <v>#DIV/0!</v>
      </c>
      <c r="CU207" s="446"/>
      <c r="CV207" s="449" t="e">
        <f t="shared" si="223"/>
        <v>#DIV/0!</v>
      </c>
      <c r="CW207" s="445" t="e">
        <f t="shared" si="223"/>
        <v>#DIV/0!</v>
      </c>
      <c r="CX207" s="445" t="e">
        <f t="shared" si="223"/>
        <v>#DIV/0!</v>
      </c>
      <c r="CY207" s="451" t="e">
        <f t="shared" si="223"/>
        <v>#DIV/0!</v>
      </c>
      <c r="CZ207" s="446"/>
      <c r="DA207" s="449" t="e">
        <f t="shared" si="224"/>
        <v>#DIV/0!</v>
      </c>
      <c r="DB207" s="445" t="e">
        <f t="shared" si="224"/>
        <v>#DIV/0!</v>
      </c>
      <c r="DC207" s="445" t="e">
        <f t="shared" si="224"/>
        <v>#DIV/0!</v>
      </c>
      <c r="DD207" s="451" t="e">
        <f t="shared" si="224"/>
        <v>#DIV/0!</v>
      </c>
    </row>
    <row r="208" spans="1:108">
      <c r="A208">
        <f>'Picking Information'!E211</f>
        <v>0</v>
      </c>
      <c r="B208">
        <f>'Picking Information'!H211</f>
        <v>0</v>
      </c>
      <c r="C208">
        <f>'Picking Information'!I211</f>
        <v>0</v>
      </c>
      <c r="D208">
        <f>'Picking Information'!J211</f>
        <v>0</v>
      </c>
      <c r="E208">
        <f>'Picking Information'!K211</f>
        <v>0</v>
      </c>
      <c r="F208">
        <f t="shared" si="168"/>
        <v>0</v>
      </c>
      <c r="J208">
        <f>'Picking Information'!O211</f>
        <v>0</v>
      </c>
      <c r="M208" s="365">
        <f t="shared" si="169"/>
        <v>0</v>
      </c>
      <c r="N208" s="366">
        <v>1.6074999999999999</v>
      </c>
      <c r="O208" s="367">
        <f t="shared" si="170"/>
        <v>0</v>
      </c>
      <c r="P208" s="367">
        <f t="shared" si="171"/>
        <v>0</v>
      </c>
      <c r="Q208" s="367">
        <f t="shared" si="172"/>
        <v>0</v>
      </c>
      <c r="R208" s="367">
        <f t="shared" si="173"/>
        <v>0</v>
      </c>
      <c r="S208" s="367" t="e">
        <f t="shared" si="174"/>
        <v>#DIV/0!</v>
      </c>
      <c r="T208" s="352" t="e">
        <f t="shared" si="178"/>
        <v>#DIV/0!</v>
      </c>
      <c r="U208" s="348" t="e">
        <f t="shared" si="178"/>
        <v>#DIV/0!</v>
      </c>
      <c r="V208" s="348" t="e">
        <f t="shared" si="178"/>
        <v>#DIV/0!</v>
      </c>
      <c r="W208" s="348" t="e">
        <f t="shared" si="178"/>
        <v>#DIV/0!</v>
      </c>
      <c r="X208" s="372"/>
      <c r="Y208" s="348" t="e">
        <f t="shared" si="179"/>
        <v>#DIV/0!</v>
      </c>
      <c r="Z208" s="348" t="e">
        <f t="shared" si="179"/>
        <v>#DIV/0!</v>
      </c>
      <c r="AA208" s="348" t="e">
        <f t="shared" si="179"/>
        <v>#DIV/0!</v>
      </c>
      <c r="AB208" s="350" t="e">
        <f t="shared" si="179"/>
        <v>#DIV/0!</v>
      </c>
      <c r="AC208" s="372"/>
      <c r="AD208" s="348" t="e">
        <f t="shared" si="180"/>
        <v>#DIV/0!</v>
      </c>
      <c r="AE208" s="348" t="e">
        <f t="shared" si="180"/>
        <v>#DIV/0!</v>
      </c>
      <c r="AF208" s="348" t="e">
        <f t="shared" si="180"/>
        <v>#DIV/0!</v>
      </c>
      <c r="AG208" s="350" t="e">
        <f t="shared" si="180"/>
        <v>#DIV/0!</v>
      </c>
      <c r="AH208" s="372"/>
      <c r="AI208" s="348" t="e">
        <f t="shared" si="181"/>
        <v>#DIV/0!</v>
      </c>
      <c r="AJ208" s="348" t="e">
        <f t="shared" si="181"/>
        <v>#DIV/0!</v>
      </c>
      <c r="AK208" s="348" t="e">
        <f t="shared" si="181"/>
        <v>#DIV/0!</v>
      </c>
      <c r="AL208" s="350" t="e">
        <f t="shared" si="181"/>
        <v>#DIV/0!</v>
      </c>
      <c r="AN208" s="393">
        <f t="shared" si="206"/>
        <v>0</v>
      </c>
      <c r="AO208" s="509">
        <f t="shared" si="207"/>
        <v>0</v>
      </c>
      <c r="AP208" s="373" t="e">
        <f t="shared" si="208"/>
        <v>#DIV/0!</v>
      </c>
      <c r="AQ208" s="384" t="e">
        <f t="shared" si="213"/>
        <v>#DIV/0!</v>
      </c>
      <c r="AR208" s="385" t="e">
        <f t="shared" si="213"/>
        <v>#DIV/0!</v>
      </c>
      <c r="AS208" s="385" t="e">
        <f t="shared" si="213"/>
        <v>#DIV/0!</v>
      </c>
      <c r="AT208" s="387" t="e">
        <f t="shared" si="213"/>
        <v>#DIV/0!</v>
      </c>
      <c r="AU208" s="373"/>
      <c r="AV208" s="384" t="e">
        <f t="shared" si="214"/>
        <v>#DIV/0!</v>
      </c>
      <c r="AW208" s="385" t="e">
        <f t="shared" si="214"/>
        <v>#DIV/0!</v>
      </c>
      <c r="AX208" s="385" t="e">
        <f t="shared" si="214"/>
        <v>#DIV/0!</v>
      </c>
      <c r="AY208" s="387" t="e">
        <f t="shared" si="214"/>
        <v>#DIV/0!</v>
      </c>
      <c r="AZ208" s="373"/>
      <c r="BA208" s="384" t="e">
        <f t="shared" si="215"/>
        <v>#DIV/0!</v>
      </c>
      <c r="BB208" s="385" t="e">
        <f t="shared" si="215"/>
        <v>#DIV/0!</v>
      </c>
      <c r="BC208" s="385" t="e">
        <f t="shared" si="215"/>
        <v>#DIV/0!</v>
      </c>
      <c r="BD208" s="387" t="e">
        <f t="shared" si="215"/>
        <v>#DIV/0!</v>
      </c>
      <c r="BE208" s="373"/>
      <c r="BF208" s="384" t="e">
        <f t="shared" si="216"/>
        <v>#DIV/0!</v>
      </c>
      <c r="BG208" s="385" t="e">
        <f t="shared" si="216"/>
        <v>#DIV/0!</v>
      </c>
      <c r="BH208" s="385" t="e">
        <f t="shared" si="216"/>
        <v>#DIV/0!</v>
      </c>
      <c r="BI208" s="387" t="e">
        <f t="shared" si="216"/>
        <v>#DIV/0!</v>
      </c>
      <c r="BK208" s="423" t="e">
        <f t="shared" si="175"/>
        <v>#DIV/0!</v>
      </c>
      <c r="BL208" s="419">
        <f t="shared" si="209"/>
        <v>0</v>
      </c>
      <c r="BM208" s="419">
        <f t="shared" si="210"/>
        <v>0</v>
      </c>
      <c r="BN208" s="423" t="e">
        <f t="shared" si="217"/>
        <v>#DIV/0!</v>
      </c>
      <c r="BO208" s="419" t="e">
        <f t="shared" si="217"/>
        <v>#DIV/0!</v>
      </c>
      <c r="BP208" s="419" t="e">
        <f t="shared" si="217"/>
        <v>#DIV/0!</v>
      </c>
      <c r="BQ208" s="424" t="e">
        <f t="shared" si="217"/>
        <v>#DIV/0!</v>
      </c>
      <c r="BR208" s="419"/>
      <c r="BS208" s="423" t="e">
        <f t="shared" si="218"/>
        <v>#DIV/0!</v>
      </c>
      <c r="BT208" s="419" t="e">
        <f t="shared" si="218"/>
        <v>#DIV/0!</v>
      </c>
      <c r="BU208" s="419" t="e">
        <f t="shared" si="218"/>
        <v>#DIV/0!</v>
      </c>
      <c r="BV208" s="424" t="e">
        <f t="shared" si="218"/>
        <v>#DIV/0!</v>
      </c>
      <c r="BW208" s="419"/>
      <c r="BX208" s="423" t="e">
        <f t="shared" si="219"/>
        <v>#DIV/0!</v>
      </c>
      <c r="BY208" s="419" t="e">
        <f t="shared" si="219"/>
        <v>#DIV/0!</v>
      </c>
      <c r="BZ208" s="419" t="e">
        <f t="shared" si="219"/>
        <v>#DIV/0!</v>
      </c>
      <c r="CA208" s="424" t="e">
        <f t="shared" si="219"/>
        <v>#DIV/0!</v>
      </c>
      <c r="CB208" s="419"/>
      <c r="CC208" s="423" t="e">
        <f t="shared" si="220"/>
        <v>#DIV/0!</v>
      </c>
      <c r="CD208" s="419" t="e">
        <f t="shared" si="220"/>
        <v>#DIV/0!</v>
      </c>
      <c r="CE208" s="419" t="e">
        <f t="shared" si="220"/>
        <v>#DIV/0!</v>
      </c>
      <c r="CF208" s="424" t="e">
        <f t="shared" si="220"/>
        <v>#DIV/0!</v>
      </c>
      <c r="CH208" s="449" t="e">
        <f t="shared" si="176"/>
        <v>#DIV/0!</v>
      </c>
      <c r="CI208" s="445">
        <f t="shared" si="211"/>
        <v>0</v>
      </c>
      <c r="CJ208" s="445">
        <f t="shared" si="177"/>
        <v>0</v>
      </c>
      <c r="CK208" s="451">
        <f t="shared" si="212"/>
        <v>0</v>
      </c>
      <c r="CL208" s="446" t="e">
        <f t="shared" si="221"/>
        <v>#DIV/0!</v>
      </c>
      <c r="CM208" s="446" t="e">
        <f t="shared" si="221"/>
        <v>#DIV/0!</v>
      </c>
      <c r="CN208" s="446" t="e">
        <f t="shared" si="221"/>
        <v>#DIV/0!</v>
      </c>
      <c r="CO208" s="451" t="e">
        <f t="shared" si="221"/>
        <v>#DIV/0!</v>
      </c>
      <c r="CP208" s="446"/>
      <c r="CQ208" s="449" t="e">
        <f t="shared" si="222"/>
        <v>#DIV/0!</v>
      </c>
      <c r="CR208" s="445" t="e">
        <f t="shared" si="222"/>
        <v>#DIV/0!</v>
      </c>
      <c r="CS208" s="445" t="e">
        <f t="shared" si="222"/>
        <v>#DIV/0!</v>
      </c>
      <c r="CT208" s="451" t="e">
        <f t="shared" si="222"/>
        <v>#DIV/0!</v>
      </c>
      <c r="CU208" s="446"/>
      <c r="CV208" s="449" t="e">
        <f t="shared" si="223"/>
        <v>#DIV/0!</v>
      </c>
      <c r="CW208" s="445" t="e">
        <f t="shared" si="223"/>
        <v>#DIV/0!</v>
      </c>
      <c r="CX208" s="445" t="e">
        <f t="shared" si="223"/>
        <v>#DIV/0!</v>
      </c>
      <c r="CY208" s="451" t="e">
        <f t="shared" si="223"/>
        <v>#DIV/0!</v>
      </c>
      <c r="CZ208" s="446"/>
      <c r="DA208" s="449" t="e">
        <f t="shared" si="224"/>
        <v>#DIV/0!</v>
      </c>
      <c r="DB208" s="445" t="e">
        <f t="shared" si="224"/>
        <v>#DIV/0!</v>
      </c>
      <c r="DC208" s="445" t="e">
        <f t="shared" si="224"/>
        <v>#DIV/0!</v>
      </c>
      <c r="DD208" s="451" t="e">
        <f t="shared" si="224"/>
        <v>#DIV/0!</v>
      </c>
    </row>
    <row r="209" spans="1:108">
      <c r="A209">
        <f>'Picking Information'!E212</f>
        <v>0</v>
      </c>
      <c r="B209">
        <f>'Picking Information'!H212</f>
        <v>0</v>
      </c>
      <c r="C209">
        <f>'Picking Information'!I212</f>
        <v>0</v>
      </c>
      <c r="D209">
        <f>'Picking Information'!J212</f>
        <v>0</v>
      </c>
      <c r="E209">
        <f>'Picking Information'!K212</f>
        <v>0</v>
      </c>
      <c r="F209">
        <f t="shared" si="168"/>
        <v>0</v>
      </c>
      <c r="J209">
        <f>'Picking Information'!O212</f>
        <v>0</v>
      </c>
      <c r="M209" s="365">
        <f t="shared" si="169"/>
        <v>0</v>
      </c>
      <c r="N209" s="366">
        <v>1.6074999999999999</v>
      </c>
      <c r="O209" s="367">
        <f t="shared" si="170"/>
        <v>0</v>
      </c>
      <c r="P209" s="367">
        <f t="shared" si="171"/>
        <v>0</v>
      </c>
      <c r="Q209" s="367">
        <f t="shared" si="172"/>
        <v>0</v>
      </c>
      <c r="R209" s="367">
        <f t="shared" si="173"/>
        <v>0</v>
      </c>
      <c r="S209" s="367" t="e">
        <f t="shared" si="174"/>
        <v>#DIV/0!</v>
      </c>
      <c r="T209" s="352" t="e">
        <f t="shared" si="178"/>
        <v>#DIV/0!</v>
      </c>
      <c r="U209" s="348" t="e">
        <f t="shared" si="178"/>
        <v>#DIV/0!</v>
      </c>
      <c r="V209" s="348" t="e">
        <f t="shared" si="178"/>
        <v>#DIV/0!</v>
      </c>
      <c r="W209" s="348" t="e">
        <f t="shared" si="178"/>
        <v>#DIV/0!</v>
      </c>
      <c r="X209" s="372"/>
      <c r="Y209" s="348" t="e">
        <f t="shared" si="179"/>
        <v>#DIV/0!</v>
      </c>
      <c r="Z209" s="348" t="e">
        <f t="shared" si="179"/>
        <v>#DIV/0!</v>
      </c>
      <c r="AA209" s="348" t="e">
        <f t="shared" si="179"/>
        <v>#DIV/0!</v>
      </c>
      <c r="AB209" s="350" t="e">
        <f t="shared" si="179"/>
        <v>#DIV/0!</v>
      </c>
      <c r="AC209" s="372"/>
      <c r="AD209" s="348" t="e">
        <f t="shared" si="180"/>
        <v>#DIV/0!</v>
      </c>
      <c r="AE209" s="348" t="e">
        <f t="shared" si="180"/>
        <v>#DIV/0!</v>
      </c>
      <c r="AF209" s="348" t="e">
        <f t="shared" si="180"/>
        <v>#DIV/0!</v>
      </c>
      <c r="AG209" s="350" t="e">
        <f t="shared" si="180"/>
        <v>#DIV/0!</v>
      </c>
      <c r="AH209" s="372"/>
      <c r="AI209" s="348" t="e">
        <f t="shared" si="181"/>
        <v>#DIV/0!</v>
      </c>
      <c r="AJ209" s="348" t="e">
        <f t="shared" si="181"/>
        <v>#DIV/0!</v>
      </c>
      <c r="AK209" s="348" t="e">
        <f t="shared" si="181"/>
        <v>#DIV/0!</v>
      </c>
      <c r="AL209" s="350" t="e">
        <f t="shared" si="181"/>
        <v>#DIV/0!</v>
      </c>
      <c r="AN209" s="393">
        <f t="shared" si="206"/>
        <v>0</v>
      </c>
      <c r="AO209" s="509">
        <f t="shared" si="207"/>
        <v>0</v>
      </c>
      <c r="AP209" s="373" t="e">
        <f t="shared" si="208"/>
        <v>#DIV/0!</v>
      </c>
      <c r="AQ209" s="384" t="e">
        <f t="shared" si="213"/>
        <v>#DIV/0!</v>
      </c>
      <c r="AR209" s="385" t="e">
        <f t="shared" si="213"/>
        <v>#DIV/0!</v>
      </c>
      <c r="AS209" s="385" t="e">
        <f t="shared" si="213"/>
        <v>#DIV/0!</v>
      </c>
      <c r="AT209" s="387" t="e">
        <f t="shared" si="213"/>
        <v>#DIV/0!</v>
      </c>
      <c r="AU209" s="373"/>
      <c r="AV209" s="384" t="e">
        <f t="shared" si="214"/>
        <v>#DIV/0!</v>
      </c>
      <c r="AW209" s="385" t="e">
        <f t="shared" si="214"/>
        <v>#DIV/0!</v>
      </c>
      <c r="AX209" s="385" t="e">
        <f t="shared" si="214"/>
        <v>#DIV/0!</v>
      </c>
      <c r="AY209" s="387" t="e">
        <f t="shared" si="214"/>
        <v>#DIV/0!</v>
      </c>
      <c r="AZ209" s="373"/>
      <c r="BA209" s="384" t="e">
        <f t="shared" si="215"/>
        <v>#DIV/0!</v>
      </c>
      <c r="BB209" s="385" t="e">
        <f t="shared" si="215"/>
        <v>#DIV/0!</v>
      </c>
      <c r="BC209" s="385" t="e">
        <f t="shared" si="215"/>
        <v>#DIV/0!</v>
      </c>
      <c r="BD209" s="387" t="e">
        <f t="shared" si="215"/>
        <v>#DIV/0!</v>
      </c>
      <c r="BE209" s="373"/>
      <c r="BF209" s="384" t="e">
        <f t="shared" si="216"/>
        <v>#DIV/0!</v>
      </c>
      <c r="BG209" s="385" t="e">
        <f t="shared" si="216"/>
        <v>#DIV/0!</v>
      </c>
      <c r="BH209" s="385" t="e">
        <f t="shared" si="216"/>
        <v>#DIV/0!</v>
      </c>
      <c r="BI209" s="387" t="e">
        <f t="shared" si="216"/>
        <v>#DIV/0!</v>
      </c>
      <c r="BK209" s="423" t="e">
        <f t="shared" si="175"/>
        <v>#DIV/0!</v>
      </c>
      <c r="BL209" s="419">
        <f t="shared" si="209"/>
        <v>0</v>
      </c>
      <c r="BM209" s="419">
        <f t="shared" si="210"/>
        <v>0</v>
      </c>
      <c r="BN209" s="423" t="e">
        <f t="shared" si="217"/>
        <v>#DIV/0!</v>
      </c>
      <c r="BO209" s="419" t="e">
        <f t="shared" si="217"/>
        <v>#DIV/0!</v>
      </c>
      <c r="BP209" s="419" t="e">
        <f t="shared" si="217"/>
        <v>#DIV/0!</v>
      </c>
      <c r="BQ209" s="424" t="e">
        <f t="shared" si="217"/>
        <v>#DIV/0!</v>
      </c>
      <c r="BR209" s="419"/>
      <c r="BS209" s="423" t="e">
        <f t="shared" si="218"/>
        <v>#DIV/0!</v>
      </c>
      <c r="BT209" s="419" t="e">
        <f t="shared" si="218"/>
        <v>#DIV/0!</v>
      </c>
      <c r="BU209" s="419" t="e">
        <f t="shared" si="218"/>
        <v>#DIV/0!</v>
      </c>
      <c r="BV209" s="424" t="e">
        <f t="shared" si="218"/>
        <v>#DIV/0!</v>
      </c>
      <c r="BW209" s="419"/>
      <c r="BX209" s="423" t="e">
        <f t="shared" si="219"/>
        <v>#DIV/0!</v>
      </c>
      <c r="BY209" s="419" t="e">
        <f t="shared" si="219"/>
        <v>#DIV/0!</v>
      </c>
      <c r="BZ209" s="419" t="e">
        <f t="shared" si="219"/>
        <v>#DIV/0!</v>
      </c>
      <c r="CA209" s="424" t="e">
        <f t="shared" si="219"/>
        <v>#DIV/0!</v>
      </c>
      <c r="CB209" s="419"/>
      <c r="CC209" s="423" t="e">
        <f t="shared" si="220"/>
        <v>#DIV/0!</v>
      </c>
      <c r="CD209" s="419" t="e">
        <f t="shared" si="220"/>
        <v>#DIV/0!</v>
      </c>
      <c r="CE209" s="419" t="e">
        <f t="shared" si="220"/>
        <v>#DIV/0!</v>
      </c>
      <c r="CF209" s="424" t="e">
        <f t="shared" si="220"/>
        <v>#DIV/0!</v>
      </c>
      <c r="CH209" s="449" t="e">
        <f t="shared" si="176"/>
        <v>#DIV/0!</v>
      </c>
      <c r="CI209" s="445">
        <f t="shared" si="211"/>
        <v>0</v>
      </c>
      <c r="CJ209" s="445">
        <f t="shared" si="177"/>
        <v>0</v>
      </c>
      <c r="CK209" s="451">
        <f t="shared" si="212"/>
        <v>0</v>
      </c>
      <c r="CL209" s="446" t="e">
        <f t="shared" si="221"/>
        <v>#DIV/0!</v>
      </c>
      <c r="CM209" s="446" t="e">
        <f t="shared" si="221"/>
        <v>#DIV/0!</v>
      </c>
      <c r="CN209" s="446" t="e">
        <f t="shared" si="221"/>
        <v>#DIV/0!</v>
      </c>
      <c r="CO209" s="451" t="e">
        <f t="shared" si="221"/>
        <v>#DIV/0!</v>
      </c>
      <c r="CP209" s="446"/>
      <c r="CQ209" s="449" t="e">
        <f t="shared" si="222"/>
        <v>#DIV/0!</v>
      </c>
      <c r="CR209" s="445" t="e">
        <f t="shared" si="222"/>
        <v>#DIV/0!</v>
      </c>
      <c r="CS209" s="445" t="e">
        <f t="shared" si="222"/>
        <v>#DIV/0!</v>
      </c>
      <c r="CT209" s="451" t="e">
        <f t="shared" si="222"/>
        <v>#DIV/0!</v>
      </c>
      <c r="CU209" s="446"/>
      <c r="CV209" s="449" t="e">
        <f t="shared" si="223"/>
        <v>#DIV/0!</v>
      </c>
      <c r="CW209" s="445" t="e">
        <f t="shared" si="223"/>
        <v>#DIV/0!</v>
      </c>
      <c r="CX209" s="445" t="e">
        <f t="shared" si="223"/>
        <v>#DIV/0!</v>
      </c>
      <c r="CY209" s="451" t="e">
        <f t="shared" si="223"/>
        <v>#DIV/0!</v>
      </c>
      <c r="CZ209" s="446"/>
      <c r="DA209" s="449" t="e">
        <f t="shared" si="224"/>
        <v>#DIV/0!</v>
      </c>
      <c r="DB209" s="445" t="e">
        <f t="shared" si="224"/>
        <v>#DIV/0!</v>
      </c>
      <c r="DC209" s="445" t="e">
        <f t="shared" si="224"/>
        <v>#DIV/0!</v>
      </c>
      <c r="DD209" s="451" t="e">
        <f t="shared" si="224"/>
        <v>#DIV/0!</v>
      </c>
    </row>
    <row r="210" spans="1:108">
      <c r="A210">
        <f>'Picking Information'!E213</f>
        <v>0</v>
      </c>
      <c r="B210">
        <f>'Picking Information'!H213</f>
        <v>0</v>
      </c>
      <c r="C210">
        <f>'Picking Information'!I213</f>
        <v>0</v>
      </c>
      <c r="D210">
        <f>'Picking Information'!J213</f>
        <v>0</v>
      </c>
      <c r="E210">
        <f>'Picking Information'!K213</f>
        <v>0</v>
      </c>
      <c r="F210">
        <f t="shared" si="168"/>
        <v>0</v>
      </c>
      <c r="J210">
        <f>'Picking Information'!O213</f>
        <v>0</v>
      </c>
      <c r="M210" s="365">
        <f t="shared" si="169"/>
        <v>0</v>
      </c>
      <c r="N210" s="366">
        <v>1.6074999999999999</v>
      </c>
      <c r="O210" s="367">
        <f t="shared" si="170"/>
        <v>0</v>
      </c>
      <c r="P210" s="367">
        <f t="shared" si="171"/>
        <v>0</v>
      </c>
      <c r="Q210" s="367">
        <f t="shared" si="172"/>
        <v>0</v>
      </c>
      <c r="R210" s="367">
        <f t="shared" si="173"/>
        <v>0</v>
      </c>
      <c r="S210" s="367" t="e">
        <f t="shared" si="174"/>
        <v>#DIV/0!</v>
      </c>
      <c r="T210" s="352" t="e">
        <f t="shared" si="178"/>
        <v>#DIV/0!</v>
      </c>
      <c r="U210" s="348" t="e">
        <f t="shared" si="178"/>
        <v>#DIV/0!</v>
      </c>
      <c r="V210" s="348" t="e">
        <f t="shared" si="178"/>
        <v>#DIV/0!</v>
      </c>
      <c r="W210" s="348" t="e">
        <f t="shared" si="178"/>
        <v>#DIV/0!</v>
      </c>
      <c r="X210" s="372"/>
      <c r="Y210" s="348" t="e">
        <f t="shared" si="179"/>
        <v>#DIV/0!</v>
      </c>
      <c r="Z210" s="348" t="e">
        <f t="shared" si="179"/>
        <v>#DIV/0!</v>
      </c>
      <c r="AA210" s="348" t="e">
        <f t="shared" si="179"/>
        <v>#DIV/0!</v>
      </c>
      <c r="AB210" s="350" t="e">
        <f t="shared" si="179"/>
        <v>#DIV/0!</v>
      </c>
      <c r="AC210" s="372"/>
      <c r="AD210" s="348" t="e">
        <f t="shared" si="180"/>
        <v>#DIV/0!</v>
      </c>
      <c r="AE210" s="348" t="e">
        <f t="shared" si="180"/>
        <v>#DIV/0!</v>
      </c>
      <c r="AF210" s="348" t="e">
        <f t="shared" si="180"/>
        <v>#DIV/0!</v>
      </c>
      <c r="AG210" s="350" t="e">
        <f t="shared" si="180"/>
        <v>#DIV/0!</v>
      </c>
      <c r="AH210" s="372"/>
      <c r="AI210" s="348" t="e">
        <f t="shared" si="181"/>
        <v>#DIV/0!</v>
      </c>
      <c r="AJ210" s="348" t="e">
        <f t="shared" si="181"/>
        <v>#DIV/0!</v>
      </c>
      <c r="AK210" s="348" t="e">
        <f t="shared" si="181"/>
        <v>#DIV/0!</v>
      </c>
      <c r="AL210" s="350" t="e">
        <f t="shared" si="181"/>
        <v>#DIV/0!</v>
      </c>
      <c r="AN210" s="393">
        <f t="shared" si="206"/>
        <v>0</v>
      </c>
      <c r="AO210" s="509">
        <f t="shared" si="207"/>
        <v>0</v>
      </c>
      <c r="AP210" s="373" t="e">
        <f t="shared" si="208"/>
        <v>#DIV/0!</v>
      </c>
      <c r="AQ210" s="384" t="e">
        <f t="shared" si="213"/>
        <v>#DIV/0!</v>
      </c>
      <c r="AR210" s="385" t="e">
        <f t="shared" si="213"/>
        <v>#DIV/0!</v>
      </c>
      <c r="AS210" s="385" t="e">
        <f t="shared" si="213"/>
        <v>#DIV/0!</v>
      </c>
      <c r="AT210" s="387" t="e">
        <f t="shared" si="213"/>
        <v>#DIV/0!</v>
      </c>
      <c r="AU210" s="373"/>
      <c r="AV210" s="384" t="e">
        <f t="shared" si="214"/>
        <v>#DIV/0!</v>
      </c>
      <c r="AW210" s="385" t="e">
        <f t="shared" si="214"/>
        <v>#DIV/0!</v>
      </c>
      <c r="AX210" s="385" t="e">
        <f t="shared" si="214"/>
        <v>#DIV/0!</v>
      </c>
      <c r="AY210" s="387" t="e">
        <f t="shared" si="214"/>
        <v>#DIV/0!</v>
      </c>
      <c r="AZ210" s="373"/>
      <c r="BA210" s="384" t="e">
        <f t="shared" si="215"/>
        <v>#DIV/0!</v>
      </c>
      <c r="BB210" s="385" t="e">
        <f t="shared" si="215"/>
        <v>#DIV/0!</v>
      </c>
      <c r="BC210" s="385" t="e">
        <f t="shared" si="215"/>
        <v>#DIV/0!</v>
      </c>
      <c r="BD210" s="387" t="e">
        <f t="shared" si="215"/>
        <v>#DIV/0!</v>
      </c>
      <c r="BE210" s="373"/>
      <c r="BF210" s="384" t="e">
        <f t="shared" si="216"/>
        <v>#DIV/0!</v>
      </c>
      <c r="BG210" s="385" t="e">
        <f t="shared" si="216"/>
        <v>#DIV/0!</v>
      </c>
      <c r="BH210" s="385" t="e">
        <f t="shared" si="216"/>
        <v>#DIV/0!</v>
      </c>
      <c r="BI210" s="387" t="e">
        <f t="shared" si="216"/>
        <v>#DIV/0!</v>
      </c>
      <c r="BK210" s="423" t="e">
        <f t="shared" si="175"/>
        <v>#DIV/0!</v>
      </c>
      <c r="BL210" s="419">
        <f t="shared" si="209"/>
        <v>0</v>
      </c>
      <c r="BM210" s="419">
        <f t="shared" si="210"/>
        <v>0</v>
      </c>
      <c r="BN210" s="423" t="e">
        <f t="shared" si="217"/>
        <v>#DIV/0!</v>
      </c>
      <c r="BO210" s="419" t="e">
        <f t="shared" si="217"/>
        <v>#DIV/0!</v>
      </c>
      <c r="BP210" s="419" t="e">
        <f t="shared" si="217"/>
        <v>#DIV/0!</v>
      </c>
      <c r="BQ210" s="424" t="e">
        <f t="shared" si="217"/>
        <v>#DIV/0!</v>
      </c>
      <c r="BR210" s="419"/>
      <c r="BS210" s="423" t="e">
        <f t="shared" si="218"/>
        <v>#DIV/0!</v>
      </c>
      <c r="BT210" s="419" t="e">
        <f t="shared" si="218"/>
        <v>#DIV/0!</v>
      </c>
      <c r="BU210" s="419" t="e">
        <f t="shared" si="218"/>
        <v>#DIV/0!</v>
      </c>
      <c r="BV210" s="424" t="e">
        <f t="shared" si="218"/>
        <v>#DIV/0!</v>
      </c>
      <c r="BW210" s="419"/>
      <c r="BX210" s="423" t="e">
        <f t="shared" si="219"/>
        <v>#DIV/0!</v>
      </c>
      <c r="BY210" s="419" t="e">
        <f t="shared" si="219"/>
        <v>#DIV/0!</v>
      </c>
      <c r="BZ210" s="419" t="e">
        <f t="shared" si="219"/>
        <v>#DIV/0!</v>
      </c>
      <c r="CA210" s="424" t="e">
        <f t="shared" si="219"/>
        <v>#DIV/0!</v>
      </c>
      <c r="CB210" s="419"/>
      <c r="CC210" s="423" t="e">
        <f t="shared" si="220"/>
        <v>#DIV/0!</v>
      </c>
      <c r="CD210" s="419" t="e">
        <f t="shared" si="220"/>
        <v>#DIV/0!</v>
      </c>
      <c r="CE210" s="419" t="e">
        <f t="shared" si="220"/>
        <v>#DIV/0!</v>
      </c>
      <c r="CF210" s="424" t="e">
        <f t="shared" si="220"/>
        <v>#DIV/0!</v>
      </c>
      <c r="CH210" s="449" t="e">
        <f t="shared" si="176"/>
        <v>#DIV/0!</v>
      </c>
      <c r="CI210" s="445">
        <f t="shared" si="211"/>
        <v>0</v>
      </c>
      <c r="CJ210" s="445">
        <f t="shared" si="177"/>
        <v>0</v>
      </c>
      <c r="CK210" s="451">
        <f t="shared" si="212"/>
        <v>0</v>
      </c>
      <c r="CL210" s="446" t="e">
        <f t="shared" si="221"/>
        <v>#DIV/0!</v>
      </c>
      <c r="CM210" s="446" t="e">
        <f t="shared" si="221"/>
        <v>#DIV/0!</v>
      </c>
      <c r="CN210" s="446" t="e">
        <f t="shared" si="221"/>
        <v>#DIV/0!</v>
      </c>
      <c r="CO210" s="451" t="e">
        <f t="shared" si="221"/>
        <v>#DIV/0!</v>
      </c>
      <c r="CP210" s="446"/>
      <c r="CQ210" s="449" t="e">
        <f t="shared" si="222"/>
        <v>#DIV/0!</v>
      </c>
      <c r="CR210" s="445" t="e">
        <f t="shared" si="222"/>
        <v>#DIV/0!</v>
      </c>
      <c r="CS210" s="445" t="e">
        <f t="shared" si="222"/>
        <v>#DIV/0!</v>
      </c>
      <c r="CT210" s="451" t="e">
        <f t="shared" si="222"/>
        <v>#DIV/0!</v>
      </c>
      <c r="CU210" s="446"/>
      <c r="CV210" s="449" t="e">
        <f t="shared" si="223"/>
        <v>#DIV/0!</v>
      </c>
      <c r="CW210" s="445" t="e">
        <f t="shared" si="223"/>
        <v>#DIV/0!</v>
      </c>
      <c r="CX210" s="445" t="e">
        <f t="shared" si="223"/>
        <v>#DIV/0!</v>
      </c>
      <c r="CY210" s="451" t="e">
        <f t="shared" si="223"/>
        <v>#DIV/0!</v>
      </c>
      <c r="CZ210" s="446"/>
      <c r="DA210" s="449" t="e">
        <f t="shared" si="224"/>
        <v>#DIV/0!</v>
      </c>
      <c r="DB210" s="445" t="e">
        <f t="shared" si="224"/>
        <v>#DIV/0!</v>
      </c>
      <c r="DC210" s="445" t="e">
        <f t="shared" si="224"/>
        <v>#DIV/0!</v>
      </c>
      <c r="DD210" s="451" t="e">
        <f t="shared" si="224"/>
        <v>#DIV/0!</v>
      </c>
    </row>
    <row r="211" spans="1:108">
      <c r="A211">
        <f>'Picking Information'!E214</f>
        <v>0</v>
      </c>
      <c r="B211">
        <f>'Picking Information'!H214</f>
        <v>0</v>
      </c>
      <c r="C211">
        <f>'Picking Information'!I214</f>
        <v>0</v>
      </c>
      <c r="D211">
        <f>'Picking Information'!J214</f>
        <v>0</v>
      </c>
      <c r="E211">
        <f>'Picking Information'!K214</f>
        <v>0</v>
      </c>
      <c r="F211">
        <f t="shared" si="168"/>
        <v>0</v>
      </c>
      <c r="J211">
        <f>'Picking Information'!O214</f>
        <v>0</v>
      </c>
      <c r="M211" s="365">
        <f t="shared" si="169"/>
        <v>0</v>
      </c>
      <c r="N211" s="366">
        <v>1.6074999999999999</v>
      </c>
      <c r="O211" s="367">
        <f t="shared" si="170"/>
        <v>0</v>
      </c>
      <c r="P211" s="367">
        <f t="shared" si="171"/>
        <v>0</v>
      </c>
      <c r="Q211" s="367">
        <f t="shared" si="172"/>
        <v>0</v>
      </c>
      <c r="R211" s="367">
        <f t="shared" si="173"/>
        <v>0</v>
      </c>
      <c r="S211" s="367" t="e">
        <f t="shared" si="174"/>
        <v>#DIV/0!</v>
      </c>
      <c r="T211" s="352" t="e">
        <f t="shared" si="178"/>
        <v>#DIV/0!</v>
      </c>
      <c r="U211" s="348" t="e">
        <f t="shared" si="178"/>
        <v>#DIV/0!</v>
      </c>
      <c r="V211" s="348" t="e">
        <f t="shared" si="178"/>
        <v>#DIV/0!</v>
      </c>
      <c r="W211" s="348" t="e">
        <f t="shared" si="178"/>
        <v>#DIV/0!</v>
      </c>
      <c r="X211" s="372"/>
      <c r="Y211" s="348" t="e">
        <f t="shared" si="179"/>
        <v>#DIV/0!</v>
      </c>
      <c r="Z211" s="348" t="e">
        <f t="shared" si="179"/>
        <v>#DIV/0!</v>
      </c>
      <c r="AA211" s="348" t="e">
        <f t="shared" si="179"/>
        <v>#DIV/0!</v>
      </c>
      <c r="AB211" s="350" t="e">
        <f t="shared" si="179"/>
        <v>#DIV/0!</v>
      </c>
      <c r="AC211" s="372"/>
      <c r="AD211" s="348" t="e">
        <f t="shared" si="180"/>
        <v>#DIV/0!</v>
      </c>
      <c r="AE211" s="348" t="e">
        <f t="shared" si="180"/>
        <v>#DIV/0!</v>
      </c>
      <c r="AF211" s="348" t="e">
        <f t="shared" si="180"/>
        <v>#DIV/0!</v>
      </c>
      <c r="AG211" s="350" t="e">
        <f t="shared" si="180"/>
        <v>#DIV/0!</v>
      </c>
      <c r="AH211" s="372"/>
      <c r="AI211" s="348" t="e">
        <f t="shared" si="181"/>
        <v>#DIV/0!</v>
      </c>
      <c r="AJ211" s="348" t="e">
        <f t="shared" si="181"/>
        <v>#DIV/0!</v>
      </c>
      <c r="AK211" s="348" t="e">
        <f t="shared" si="181"/>
        <v>#DIV/0!</v>
      </c>
      <c r="AL211" s="350" t="e">
        <f t="shared" si="181"/>
        <v>#DIV/0!</v>
      </c>
      <c r="AN211" s="393">
        <f t="shared" si="206"/>
        <v>0</v>
      </c>
      <c r="AO211" s="509">
        <f t="shared" si="207"/>
        <v>0</v>
      </c>
      <c r="AP211" s="373" t="e">
        <f t="shared" si="208"/>
        <v>#DIV/0!</v>
      </c>
      <c r="AQ211" s="384" t="e">
        <f t="shared" si="213"/>
        <v>#DIV/0!</v>
      </c>
      <c r="AR211" s="385" t="e">
        <f t="shared" si="213"/>
        <v>#DIV/0!</v>
      </c>
      <c r="AS211" s="385" t="e">
        <f t="shared" si="213"/>
        <v>#DIV/0!</v>
      </c>
      <c r="AT211" s="387" t="e">
        <f t="shared" si="213"/>
        <v>#DIV/0!</v>
      </c>
      <c r="AU211" s="373"/>
      <c r="AV211" s="384" t="e">
        <f t="shared" si="214"/>
        <v>#DIV/0!</v>
      </c>
      <c r="AW211" s="385" t="e">
        <f t="shared" si="214"/>
        <v>#DIV/0!</v>
      </c>
      <c r="AX211" s="385" t="e">
        <f t="shared" si="214"/>
        <v>#DIV/0!</v>
      </c>
      <c r="AY211" s="387" t="e">
        <f t="shared" si="214"/>
        <v>#DIV/0!</v>
      </c>
      <c r="AZ211" s="373"/>
      <c r="BA211" s="384" t="e">
        <f t="shared" si="215"/>
        <v>#DIV/0!</v>
      </c>
      <c r="BB211" s="385" t="e">
        <f t="shared" si="215"/>
        <v>#DIV/0!</v>
      </c>
      <c r="BC211" s="385" t="e">
        <f t="shared" si="215"/>
        <v>#DIV/0!</v>
      </c>
      <c r="BD211" s="387" t="e">
        <f t="shared" si="215"/>
        <v>#DIV/0!</v>
      </c>
      <c r="BE211" s="373"/>
      <c r="BF211" s="384" t="e">
        <f t="shared" si="216"/>
        <v>#DIV/0!</v>
      </c>
      <c r="BG211" s="385" t="e">
        <f t="shared" si="216"/>
        <v>#DIV/0!</v>
      </c>
      <c r="BH211" s="385" t="e">
        <f t="shared" si="216"/>
        <v>#DIV/0!</v>
      </c>
      <c r="BI211" s="387" t="e">
        <f t="shared" si="216"/>
        <v>#DIV/0!</v>
      </c>
      <c r="BK211" s="423" t="e">
        <f t="shared" si="175"/>
        <v>#DIV/0!</v>
      </c>
      <c r="BL211" s="419">
        <f t="shared" si="209"/>
        <v>0</v>
      </c>
      <c r="BM211" s="419">
        <f t="shared" si="210"/>
        <v>0</v>
      </c>
      <c r="BN211" s="423" t="e">
        <f t="shared" si="217"/>
        <v>#DIV/0!</v>
      </c>
      <c r="BO211" s="419" t="e">
        <f t="shared" si="217"/>
        <v>#DIV/0!</v>
      </c>
      <c r="BP211" s="419" t="e">
        <f t="shared" si="217"/>
        <v>#DIV/0!</v>
      </c>
      <c r="BQ211" s="424" t="e">
        <f t="shared" si="217"/>
        <v>#DIV/0!</v>
      </c>
      <c r="BR211" s="419"/>
      <c r="BS211" s="423" t="e">
        <f t="shared" si="218"/>
        <v>#DIV/0!</v>
      </c>
      <c r="BT211" s="419" t="e">
        <f t="shared" si="218"/>
        <v>#DIV/0!</v>
      </c>
      <c r="BU211" s="419" t="e">
        <f t="shared" si="218"/>
        <v>#DIV/0!</v>
      </c>
      <c r="BV211" s="424" t="e">
        <f t="shared" si="218"/>
        <v>#DIV/0!</v>
      </c>
      <c r="BW211" s="419"/>
      <c r="BX211" s="423" t="e">
        <f t="shared" si="219"/>
        <v>#DIV/0!</v>
      </c>
      <c r="BY211" s="419" t="e">
        <f t="shared" si="219"/>
        <v>#DIV/0!</v>
      </c>
      <c r="BZ211" s="419" t="e">
        <f t="shared" si="219"/>
        <v>#DIV/0!</v>
      </c>
      <c r="CA211" s="424" t="e">
        <f t="shared" si="219"/>
        <v>#DIV/0!</v>
      </c>
      <c r="CB211" s="419"/>
      <c r="CC211" s="423" t="e">
        <f t="shared" si="220"/>
        <v>#DIV/0!</v>
      </c>
      <c r="CD211" s="419" t="e">
        <f t="shared" si="220"/>
        <v>#DIV/0!</v>
      </c>
      <c r="CE211" s="419" t="e">
        <f t="shared" si="220"/>
        <v>#DIV/0!</v>
      </c>
      <c r="CF211" s="424" t="e">
        <f t="shared" si="220"/>
        <v>#DIV/0!</v>
      </c>
      <c r="CH211" s="449" t="e">
        <f t="shared" si="176"/>
        <v>#DIV/0!</v>
      </c>
      <c r="CI211" s="445">
        <f t="shared" si="211"/>
        <v>0</v>
      </c>
      <c r="CJ211" s="445">
        <f t="shared" si="177"/>
        <v>0</v>
      </c>
      <c r="CK211" s="451">
        <f t="shared" si="212"/>
        <v>0</v>
      </c>
      <c r="CL211" s="446" t="e">
        <f t="shared" si="221"/>
        <v>#DIV/0!</v>
      </c>
      <c r="CM211" s="446" t="e">
        <f t="shared" si="221"/>
        <v>#DIV/0!</v>
      </c>
      <c r="CN211" s="446" t="e">
        <f t="shared" si="221"/>
        <v>#DIV/0!</v>
      </c>
      <c r="CO211" s="451" t="e">
        <f t="shared" si="221"/>
        <v>#DIV/0!</v>
      </c>
      <c r="CP211" s="446"/>
      <c r="CQ211" s="449" t="e">
        <f t="shared" si="222"/>
        <v>#DIV/0!</v>
      </c>
      <c r="CR211" s="445" t="e">
        <f t="shared" si="222"/>
        <v>#DIV/0!</v>
      </c>
      <c r="CS211" s="445" t="e">
        <f t="shared" si="222"/>
        <v>#DIV/0!</v>
      </c>
      <c r="CT211" s="451" t="e">
        <f t="shared" si="222"/>
        <v>#DIV/0!</v>
      </c>
      <c r="CU211" s="446"/>
      <c r="CV211" s="449" t="e">
        <f t="shared" si="223"/>
        <v>#DIV/0!</v>
      </c>
      <c r="CW211" s="445" t="e">
        <f t="shared" si="223"/>
        <v>#DIV/0!</v>
      </c>
      <c r="CX211" s="445" t="e">
        <f t="shared" si="223"/>
        <v>#DIV/0!</v>
      </c>
      <c r="CY211" s="451" t="e">
        <f t="shared" si="223"/>
        <v>#DIV/0!</v>
      </c>
      <c r="CZ211" s="446"/>
      <c r="DA211" s="449" t="e">
        <f t="shared" si="224"/>
        <v>#DIV/0!</v>
      </c>
      <c r="DB211" s="445" t="e">
        <f t="shared" si="224"/>
        <v>#DIV/0!</v>
      </c>
      <c r="DC211" s="445" t="e">
        <f t="shared" si="224"/>
        <v>#DIV/0!</v>
      </c>
      <c r="DD211" s="451" t="e">
        <f t="shared" si="224"/>
        <v>#DIV/0!</v>
      </c>
    </row>
    <row r="212" spans="1:108">
      <c r="A212">
        <f>'Picking Information'!E215</f>
        <v>0</v>
      </c>
      <c r="B212">
        <f>'Picking Information'!H215</f>
        <v>0</v>
      </c>
      <c r="C212">
        <f>'Picking Information'!I215</f>
        <v>0</v>
      </c>
      <c r="D212">
        <f>'Picking Information'!J215</f>
        <v>0</v>
      </c>
      <c r="E212">
        <f>'Picking Information'!K215</f>
        <v>0</v>
      </c>
      <c r="F212">
        <f t="shared" si="168"/>
        <v>0</v>
      </c>
      <c r="J212">
        <f>'Picking Information'!O215</f>
        <v>0</v>
      </c>
      <c r="M212" s="365">
        <f t="shared" si="169"/>
        <v>0</v>
      </c>
      <c r="N212" s="366">
        <v>1.6074999999999999</v>
      </c>
      <c r="O212" s="367">
        <f t="shared" si="170"/>
        <v>0</v>
      </c>
      <c r="P212" s="367">
        <f t="shared" si="171"/>
        <v>0</v>
      </c>
      <c r="Q212" s="367">
        <f t="shared" si="172"/>
        <v>0</v>
      </c>
      <c r="R212" s="367">
        <f t="shared" si="173"/>
        <v>0</v>
      </c>
      <c r="S212" s="367" t="e">
        <f t="shared" si="174"/>
        <v>#DIV/0!</v>
      </c>
      <c r="T212" s="352" t="e">
        <f t="shared" si="178"/>
        <v>#DIV/0!</v>
      </c>
      <c r="U212" s="348" t="e">
        <f t="shared" si="178"/>
        <v>#DIV/0!</v>
      </c>
      <c r="V212" s="348" t="e">
        <f t="shared" si="178"/>
        <v>#DIV/0!</v>
      </c>
      <c r="W212" s="348" t="e">
        <f t="shared" si="178"/>
        <v>#DIV/0!</v>
      </c>
      <c r="X212" s="372"/>
      <c r="Y212" s="348" t="e">
        <f t="shared" si="179"/>
        <v>#DIV/0!</v>
      </c>
      <c r="Z212" s="348" t="e">
        <f t="shared" si="179"/>
        <v>#DIV/0!</v>
      </c>
      <c r="AA212" s="348" t="e">
        <f t="shared" si="179"/>
        <v>#DIV/0!</v>
      </c>
      <c r="AB212" s="350" t="e">
        <f t="shared" si="179"/>
        <v>#DIV/0!</v>
      </c>
      <c r="AC212" s="372"/>
      <c r="AD212" s="348" t="e">
        <f t="shared" si="180"/>
        <v>#DIV/0!</v>
      </c>
      <c r="AE212" s="348" t="e">
        <f t="shared" si="180"/>
        <v>#DIV/0!</v>
      </c>
      <c r="AF212" s="348" t="e">
        <f t="shared" si="180"/>
        <v>#DIV/0!</v>
      </c>
      <c r="AG212" s="350" t="e">
        <f t="shared" si="180"/>
        <v>#DIV/0!</v>
      </c>
      <c r="AH212" s="372"/>
      <c r="AI212" s="348" t="e">
        <f t="shared" si="181"/>
        <v>#DIV/0!</v>
      </c>
      <c r="AJ212" s="348" t="e">
        <f t="shared" si="181"/>
        <v>#DIV/0!</v>
      </c>
      <c r="AK212" s="348" t="e">
        <f t="shared" si="181"/>
        <v>#DIV/0!</v>
      </c>
      <c r="AL212" s="350" t="e">
        <f t="shared" si="181"/>
        <v>#DIV/0!</v>
      </c>
      <c r="AN212" s="393">
        <f t="shared" si="206"/>
        <v>0</v>
      </c>
      <c r="AO212" s="509">
        <f t="shared" si="207"/>
        <v>0</v>
      </c>
      <c r="AP212" s="373" t="e">
        <f t="shared" si="208"/>
        <v>#DIV/0!</v>
      </c>
      <c r="AQ212" s="384" t="e">
        <f t="shared" si="213"/>
        <v>#DIV/0!</v>
      </c>
      <c r="AR212" s="385" t="e">
        <f t="shared" si="213"/>
        <v>#DIV/0!</v>
      </c>
      <c r="AS212" s="385" t="e">
        <f t="shared" si="213"/>
        <v>#DIV/0!</v>
      </c>
      <c r="AT212" s="387" t="e">
        <f t="shared" si="213"/>
        <v>#DIV/0!</v>
      </c>
      <c r="AU212" s="373"/>
      <c r="AV212" s="384" t="e">
        <f t="shared" si="214"/>
        <v>#DIV/0!</v>
      </c>
      <c r="AW212" s="385" t="e">
        <f t="shared" si="214"/>
        <v>#DIV/0!</v>
      </c>
      <c r="AX212" s="385" t="e">
        <f t="shared" si="214"/>
        <v>#DIV/0!</v>
      </c>
      <c r="AY212" s="387" t="e">
        <f t="shared" si="214"/>
        <v>#DIV/0!</v>
      </c>
      <c r="AZ212" s="373"/>
      <c r="BA212" s="384" t="e">
        <f t="shared" si="215"/>
        <v>#DIV/0!</v>
      </c>
      <c r="BB212" s="385" t="e">
        <f t="shared" si="215"/>
        <v>#DIV/0!</v>
      </c>
      <c r="BC212" s="385" t="e">
        <f t="shared" si="215"/>
        <v>#DIV/0!</v>
      </c>
      <c r="BD212" s="387" t="e">
        <f t="shared" si="215"/>
        <v>#DIV/0!</v>
      </c>
      <c r="BE212" s="373"/>
      <c r="BF212" s="384" t="e">
        <f t="shared" si="216"/>
        <v>#DIV/0!</v>
      </c>
      <c r="BG212" s="385" t="e">
        <f t="shared" si="216"/>
        <v>#DIV/0!</v>
      </c>
      <c r="BH212" s="385" t="e">
        <f t="shared" si="216"/>
        <v>#DIV/0!</v>
      </c>
      <c r="BI212" s="387" t="e">
        <f t="shared" si="216"/>
        <v>#DIV/0!</v>
      </c>
      <c r="BK212" s="423" t="e">
        <f t="shared" si="175"/>
        <v>#DIV/0!</v>
      </c>
      <c r="BL212" s="419">
        <f t="shared" si="209"/>
        <v>0</v>
      </c>
      <c r="BM212" s="419">
        <f t="shared" si="210"/>
        <v>0</v>
      </c>
      <c r="BN212" s="423" t="e">
        <f t="shared" si="217"/>
        <v>#DIV/0!</v>
      </c>
      <c r="BO212" s="419" t="e">
        <f t="shared" si="217"/>
        <v>#DIV/0!</v>
      </c>
      <c r="BP212" s="419" t="e">
        <f t="shared" si="217"/>
        <v>#DIV/0!</v>
      </c>
      <c r="BQ212" s="424" t="e">
        <f t="shared" si="217"/>
        <v>#DIV/0!</v>
      </c>
      <c r="BR212" s="419"/>
      <c r="BS212" s="423" t="e">
        <f t="shared" si="218"/>
        <v>#DIV/0!</v>
      </c>
      <c r="BT212" s="419" t="e">
        <f t="shared" si="218"/>
        <v>#DIV/0!</v>
      </c>
      <c r="BU212" s="419" t="e">
        <f t="shared" si="218"/>
        <v>#DIV/0!</v>
      </c>
      <c r="BV212" s="424" t="e">
        <f t="shared" si="218"/>
        <v>#DIV/0!</v>
      </c>
      <c r="BW212" s="419"/>
      <c r="BX212" s="423" t="e">
        <f t="shared" si="219"/>
        <v>#DIV/0!</v>
      </c>
      <c r="BY212" s="419" t="e">
        <f t="shared" si="219"/>
        <v>#DIV/0!</v>
      </c>
      <c r="BZ212" s="419" t="e">
        <f t="shared" si="219"/>
        <v>#DIV/0!</v>
      </c>
      <c r="CA212" s="424" t="e">
        <f t="shared" si="219"/>
        <v>#DIV/0!</v>
      </c>
      <c r="CB212" s="419"/>
      <c r="CC212" s="423" t="e">
        <f t="shared" si="220"/>
        <v>#DIV/0!</v>
      </c>
      <c r="CD212" s="419" t="e">
        <f t="shared" si="220"/>
        <v>#DIV/0!</v>
      </c>
      <c r="CE212" s="419" t="e">
        <f t="shared" si="220"/>
        <v>#DIV/0!</v>
      </c>
      <c r="CF212" s="424" t="e">
        <f t="shared" si="220"/>
        <v>#DIV/0!</v>
      </c>
      <c r="CH212" s="449" t="e">
        <f t="shared" si="176"/>
        <v>#DIV/0!</v>
      </c>
      <c r="CI212" s="445">
        <f t="shared" si="211"/>
        <v>0</v>
      </c>
      <c r="CJ212" s="445">
        <f t="shared" si="177"/>
        <v>0</v>
      </c>
      <c r="CK212" s="451">
        <f t="shared" si="212"/>
        <v>0</v>
      </c>
      <c r="CL212" s="446" t="e">
        <f t="shared" si="221"/>
        <v>#DIV/0!</v>
      </c>
      <c r="CM212" s="446" t="e">
        <f t="shared" si="221"/>
        <v>#DIV/0!</v>
      </c>
      <c r="CN212" s="446" t="e">
        <f t="shared" si="221"/>
        <v>#DIV/0!</v>
      </c>
      <c r="CO212" s="451" t="e">
        <f t="shared" si="221"/>
        <v>#DIV/0!</v>
      </c>
      <c r="CP212" s="446"/>
      <c r="CQ212" s="449" t="e">
        <f t="shared" si="222"/>
        <v>#DIV/0!</v>
      </c>
      <c r="CR212" s="445" t="e">
        <f t="shared" si="222"/>
        <v>#DIV/0!</v>
      </c>
      <c r="CS212" s="445" t="e">
        <f t="shared" si="222"/>
        <v>#DIV/0!</v>
      </c>
      <c r="CT212" s="451" t="e">
        <f t="shared" si="222"/>
        <v>#DIV/0!</v>
      </c>
      <c r="CU212" s="446"/>
      <c r="CV212" s="449" t="e">
        <f t="shared" si="223"/>
        <v>#DIV/0!</v>
      </c>
      <c r="CW212" s="445" t="e">
        <f t="shared" si="223"/>
        <v>#DIV/0!</v>
      </c>
      <c r="CX212" s="445" t="e">
        <f t="shared" si="223"/>
        <v>#DIV/0!</v>
      </c>
      <c r="CY212" s="451" t="e">
        <f t="shared" si="223"/>
        <v>#DIV/0!</v>
      </c>
      <c r="CZ212" s="446"/>
      <c r="DA212" s="449" t="e">
        <f t="shared" si="224"/>
        <v>#DIV/0!</v>
      </c>
      <c r="DB212" s="445" t="e">
        <f t="shared" si="224"/>
        <v>#DIV/0!</v>
      </c>
      <c r="DC212" s="445" t="e">
        <f t="shared" si="224"/>
        <v>#DIV/0!</v>
      </c>
      <c r="DD212" s="451" t="e">
        <f t="shared" si="224"/>
        <v>#DIV/0!</v>
      </c>
    </row>
    <row r="213" spans="1:108">
      <c r="A213">
        <f>'Picking Information'!E216</f>
        <v>0</v>
      </c>
      <c r="B213">
        <f>'Picking Information'!H216</f>
        <v>0</v>
      </c>
      <c r="C213">
        <f>'Picking Information'!I216</f>
        <v>0</v>
      </c>
      <c r="D213">
        <f>'Picking Information'!J216</f>
        <v>0</v>
      </c>
      <c r="E213">
        <f>'Picking Information'!K216</f>
        <v>0</v>
      </c>
      <c r="F213">
        <f t="shared" si="168"/>
        <v>0</v>
      </c>
      <c r="J213">
        <f>'Picking Information'!O216</f>
        <v>0</v>
      </c>
      <c r="M213" s="365">
        <f t="shared" si="169"/>
        <v>0</v>
      </c>
      <c r="N213" s="366">
        <v>1.6074999999999999</v>
      </c>
      <c r="O213" s="367">
        <f t="shared" si="170"/>
        <v>0</v>
      </c>
      <c r="P213" s="367">
        <f t="shared" si="171"/>
        <v>0</v>
      </c>
      <c r="Q213" s="367">
        <f t="shared" si="172"/>
        <v>0</v>
      </c>
      <c r="R213" s="367">
        <f t="shared" si="173"/>
        <v>0</v>
      </c>
      <c r="S213" s="367" t="e">
        <f t="shared" si="174"/>
        <v>#DIV/0!</v>
      </c>
      <c r="T213" s="352" t="e">
        <f t="shared" si="178"/>
        <v>#DIV/0!</v>
      </c>
      <c r="U213" s="348" t="e">
        <f t="shared" si="178"/>
        <v>#DIV/0!</v>
      </c>
      <c r="V213" s="348" t="e">
        <f t="shared" si="178"/>
        <v>#DIV/0!</v>
      </c>
      <c r="W213" s="348" t="e">
        <f t="shared" si="178"/>
        <v>#DIV/0!</v>
      </c>
      <c r="X213" s="372"/>
      <c r="Y213" s="348" t="e">
        <f t="shared" si="179"/>
        <v>#DIV/0!</v>
      </c>
      <c r="Z213" s="348" t="e">
        <f t="shared" si="179"/>
        <v>#DIV/0!</v>
      </c>
      <c r="AA213" s="348" t="e">
        <f t="shared" si="179"/>
        <v>#DIV/0!</v>
      </c>
      <c r="AB213" s="350" t="e">
        <f t="shared" si="179"/>
        <v>#DIV/0!</v>
      </c>
      <c r="AC213" s="372"/>
      <c r="AD213" s="348" t="e">
        <f t="shared" si="180"/>
        <v>#DIV/0!</v>
      </c>
      <c r="AE213" s="348" t="e">
        <f t="shared" si="180"/>
        <v>#DIV/0!</v>
      </c>
      <c r="AF213" s="348" t="e">
        <f t="shared" si="180"/>
        <v>#DIV/0!</v>
      </c>
      <c r="AG213" s="350" t="e">
        <f t="shared" si="180"/>
        <v>#DIV/0!</v>
      </c>
      <c r="AH213" s="372"/>
      <c r="AI213" s="348" t="e">
        <f t="shared" si="181"/>
        <v>#DIV/0!</v>
      </c>
      <c r="AJ213" s="348" t="e">
        <f t="shared" si="181"/>
        <v>#DIV/0!</v>
      </c>
      <c r="AK213" s="348" t="e">
        <f t="shared" si="181"/>
        <v>#DIV/0!</v>
      </c>
      <c r="AL213" s="350" t="e">
        <f t="shared" si="181"/>
        <v>#DIV/0!</v>
      </c>
      <c r="AN213" s="393">
        <f t="shared" si="206"/>
        <v>0</v>
      </c>
      <c r="AO213" s="509">
        <f t="shared" si="207"/>
        <v>0</v>
      </c>
      <c r="AP213" s="373" t="e">
        <f t="shared" si="208"/>
        <v>#DIV/0!</v>
      </c>
      <c r="AQ213" s="384" t="e">
        <f t="shared" si="213"/>
        <v>#DIV/0!</v>
      </c>
      <c r="AR213" s="385" t="e">
        <f t="shared" si="213"/>
        <v>#DIV/0!</v>
      </c>
      <c r="AS213" s="385" t="e">
        <f t="shared" si="213"/>
        <v>#DIV/0!</v>
      </c>
      <c r="AT213" s="387" t="e">
        <f t="shared" si="213"/>
        <v>#DIV/0!</v>
      </c>
      <c r="AU213" s="373"/>
      <c r="AV213" s="384" t="e">
        <f t="shared" si="214"/>
        <v>#DIV/0!</v>
      </c>
      <c r="AW213" s="385" t="e">
        <f t="shared" si="214"/>
        <v>#DIV/0!</v>
      </c>
      <c r="AX213" s="385" t="e">
        <f t="shared" si="214"/>
        <v>#DIV/0!</v>
      </c>
      <c r="AY213" s="387" t="e">
        <f t="shared" si="214"/>
        <v>#DIV/0!</v>
      </c>
      <c r="AZ213" s="373"/>
      <c r="BA213" s="384" t="e">
        <f t="shared" si="215"/>
        <v>#DIV/0!</v>
      </c>
      <c r="BB213" s="385" t="e">
        <f t="shared" si="215"/>
        <v>#DIV/0!</v>
      </c>
      <c r="BC213" s="385" t="e">
        <f t="shared" si="215"/>
        <v>#DIV/0!</v>
      </c>
      <c r="BD213" s="387" t="e">
        <f t="shared" si="215"/>
        <v>#DIV/0!</v>
      </c>
      <c r="BE213" s="373"/>
      <c r="BF213" s="384" t="e">
        <f t="shared" si="216"/>
        <v>#DIV/0!</v>
      </c>
      <c r="BG213" s="385" t="e">
        <f t="shared" si="216"/>
        <v>#DIV/0!</v>
      </c>
      <c r="BH213" s="385" t="e">
        <f t="shared" si="216"/>
        <v>#DIV/0!</v>
      </c>
      <c r="BI213" s="387" t="e">
        <f t="shared" si="216"/>
        <v>#DIV/0!</v>
      </c>
      <c r="BK213" s="423" t="e">
        <f t="shared" si="175"/>
        <v>#DIV/0!</v>
      </c>
      <c r="BL213" s="419">
        <f t="shared" si="209"/>
        <v>0</v>
      </c>
      <c r="BM213" s="419">
        <f t="shared" si="210"/>
        <v>0</v>
      </c>
      <c r="BN213" s="423" t="e">
        <f t="shared" si="217"/>
        <v>#DIV/0!</v>
      </c>
      <c r="BO213" s="419" t="e">
        <f t="shared" si="217"/>
        <v>#DIV/0!</v>
      </c>
      <c r="BP213" s="419" t="e">
        <f t="shared" si="217"/>
        <v>#DIV/0!</v>
      </c>
      <c r="BQ213" s="424" t="e">
        <f t="shared" si="217"/>
        <v>#DIV/0!</v>
      </c>
      <c r="BR213" s="419"/>
      <c r="BS213" s="423" t="e">
        <f t="shared" si="218"/>
        <v>#DIV/0!</v>
      </c>
      <c r="BT213" s="419" t="e">
        <f t="shared" si="218"/>
        <v>#DIV/0!</v>
      </c>
      <c r="BU213" s="419" t="e">
        <f t="shared" si="218"/>
        <v>#DIV/0!</v>
      </c>
      <c r="BV213" s="424" t="e">
        <f t="shared" si="218"/>
        <v>#DIV/0!</v>
      </c>
      <c r="BW213" s="419"/>
      <c r="BX213" s="423" t="e">
        <f t="shared" si="219"/>
        <v>#DIV/0!</v>
      </c>
      <c r="BY213" s="419" t="e">
        <f t="shared" si="219"/>
        <v>#DIV/0!</v>
      </c>
      <c r="BZ213" s="419" t="e">
        <f t="shared" si="219"/>
        <v>#DIV/0!</v>
      </c>
      <c r="CA213" s="424" t="e">
        <f t="shared" si="219"/>
        <v>#DIV/0!</v>
      </c>
      <c r="CB213" s="419"/>
      <c r="CC213" s="423" t="e">
        <f t="shared" si="220"/>
        <v>#DIV/0!</v>
      </c>
      <c r="CD213" s="419" t="e">
        <f t="shared" si="220"/>
        <v>#DIV/0!</v>
      </c>
      <c r="CE213" s="419" t="e">
        <f t="shared" si="220"/>
        <v>#DIV/0!</v>
      </c>
      <c r="CF213" s="424" t="e">
        <f t="shared" si="220"/>
        <v>#DIV/0!</v>
      </c>
      <c r="CH213" s="449" t="e">
        <f t="shared" si="176"/>
        <v>#DIV/0!</v>
      </c>
      <c r="CI213" s="445">
        <f t="shared" si="211"/>
        <v>0</v>
      </c>
      <c r="CJ213" s="445">
        <f t="shared" si="177"/>
        <v>0</v>
      </c>
      <c r="CK213" s="451">
        <f t="shared" si="212"/>
        <v>0</v>
      </c>
      <c r="CL213" s="446" t="e">
        <f t="shared" si="221"/>
        <v>#DIV/0!</v>
      </c>
      <c r="CM213" s="446" t="e">
        <f t="shared" si="221"/>
        <v>#DIV/0!</v>
      </c>
      <c r="CN213" s="446" t="e">
        <f t="shared" si="221"/>
        <v>#DIV/0!</v>
      </c>
      <c r="CO213" s="451" t="e">
        <f t="shared" si="221"/>
        <v>#DIV/0!</v>
      </c>
      <c r="CP213" s="446"/>
      <c r="CQ213" s="449" t="e">
        <f t="shared" si="222"/>
        <v>#DIV/0!</v>
      </c>
      <c r="CR213" s="445" t="e">
        <f t="shared" si="222"/>
        <v>#DIV/0!</v>
      </c>
      <c r="CS213" s="445" t="e">
        <f t="shared" si="222"/>
        <v>#DIV/0!</v>
      </c>
      <c r="CT213" s="451" t="e">
        <f t="shared" si="222"/>
        <v>#DIV/0!</v>
      </c>
      <c r="CU213" s="446"/>
      <c r="CV213" s="449" t="e">
        <f t="shared" si="223"/>
        <v>#DIV/0!</v>
      </c>
      <c r="CW213" s="445" t="e">
        <f t="shared" si="223"/>
        <v>#DIV/0!</v>
      </c>
      <c r="CX213" s="445" t="e">
        <f t="shared" si="223"/>
        <v>#DIV/0!</v>
      </c>
      <c r="CY213" s="451" t="e">
        <f t="shared" si="223"/>
        <v>#DIV/0!</v>
      </c>
      <c r="CZ213" s="446"/>
      <c r="DA213" s="449" t="e">
        <f t="shared" si="224"/>
        <v>#DIV/0!</v>
      </c>
      <c r="DB213" s="445" t="e">
        <f t="shared" si="224"/>
        <v>#DIV/0!</v>
      </c>
      <c r="DC213" s="445" t="e">
        <f t="shared" si="224"/>
        <v>#DIV/0!</v>
      </c>
      <c r="DD213" s="451" t="e">
        <f t="shared" si="224"/>
        <v>#DIV/0!</v>
      </c>
    </row>
    <row r="214" spans="1:108">
      <c r="A214">
        <f>'Picking Information'!E217</f>
        <v>0</v>
      </c>
      <c r="B214">
        <f>'Picking Information'!H217</f>
        <v>0</v>
      </c>
      <c r="C214">
        <f>'Picking Information'!I217</f>
        <v>0</v>
      </c>
      <c r="D214">
        <f>'Picking Information'!J217</f>
        <v>0</v>
      </c>
      <c r="E214">
        <f>'Picking Information'!K217</f>
        <v>0</v>
      </c>
      <c r="F214">
        <f t="shared" si="168"/>
        <v>0</v>
      </c>
      <c r="J214">
        <f>'Picking Information'!O217</f>
        <v>0</v>
      </c>
      <c r="M214" s="365">
        <f t="shared" si="169"/>
        <v>0</v>
      </c>
      <c r="N214" s="366">
        <v>1.6074999999999999</v>
      </c>
      <c r="O214" s="367">
        <f t="shared" si="170"/>
        <v>0</v>
      </c>
      <c r="P214" s="367">
        <f t="shared" si="171"/>
        <v>0</v>
      </c>
      <c r="Q214" s="367">
        <f t="shared" si="172"/>
        <v>0</v>
      </c>
      <c r="R214" s="367">
        <f t="shared" si="173"/>
        <v>0</v>
      </c>
      <c r="S214" s="367" t="e">
        <f t="shared" si="174"/>
        <v>#DIV/0!</v>
      </c>
      <c r="T214" s="352" t="e">
        <f t="shared" si="178"/>
        <v>#DIV/0!</v>
      </c>
      <c r="U214" s="348" t="e">
        <f t="shared" si="178"/>
        <v>#DIV/0!</v>
      </c>
      <c r="V214" s="348" t="e">
        <f t="shared" si="178"/>
        <v>#DIV/0!</v>
      </c>
      <c r="W214" s="348" t="e">
        <f t="shared" si="178"/>
        <v>#DIV/0!</v>
      </c>
      <c r="X214" s="372"/>
      <c r="Y214" s="348" t="e">
        <f t="shared" si="179"/>
        <v>#DIV/0!</v>
      </c>
      <c r="Z214" s="348" t="e">
        <f t="shared" si="179"/>
        <v>#DIV/0!</v>
      </c>
      <c r="AA214" s="348" t="e">
        <f t="shared" si="179"/>
        <v>#DIV/0!</v>
      </c>
      <c r="AB214" s="350" t="e">
        <f t="shared" si="179"/>
        <v>#DIV/0!</v>
      </c>
      <c r="AC214" s="372"/>
      <c r="AD214" s="348" t="e">
        <f t="shared" si="180"/>
        <v>#DIV/0!</v>
      </c>
      <c r="AE214" s="348" t="e">
        <f t="shared" si="180"/>
        <v>#DIV/0!</v>
      </c>
      <c r="AF214" s="348" t="e">
        <f t="shared" si="180"/>
        <v>#DIV/0!</v>
      </c>
      <c r="AG214" s="350" t="e">
        <f t="shared" si="180"/>
        <v>#DIV/0!</v>
      </c>
      <c r="AH214" s="372"/>
      <c r="AI214" s="348" t="e">
        <f t="shared" si="181"/>
        <v>#DIV/0!</v>
      </c>
      <c r="AJ214" s="348" t="e">
        <f t="shared" si="181"/>
        <v>#DIV/0!</v>
      </c>
      <c r="AK214" s="348" t="e">
        <f t="shared" si="181"/>
        <v>#DIV/0!</v>
      </c>
      <c r="AL214" s="350" t="e">
        <f t="shared" si="181"/>
        <v>#DIV/0!</v>
      </c>
      <c r="AN214" s="393">
        <f t="shared" si="206"/>
        <v>0</v>
      </c>
      <c r="AO214" s="509">
        <f t="shared" si="207"/>
        <v>0</v>
      </c>
      <c r="AP214" s="373" t="e">
        <f t="shared" si="208"/>
        <v>#DIV/0!</v>
      </c>
      <c r="AQ214" s="384" t="e">
        <f t="shared" si="213"/>
        <v>#DIV/0!</v>
      </c>
      <c r="AR214" s="385" t="e">
        <f t="shared" si="213"/>
        <v>#DIV/0!</v>
      </c>
      <c r="AS214" s="385" t="e">
        <f t="shared" si="213"/>
        <v>#DIV/0!</v>
      </c>
      <c r="AT214" s="387" t="e">
        <f t="shared" si="213"/>
        <v>#DIV/0!</v>
      </c>
      <c r="AU214" s="373"/>
      <c r="AV214" s="384" t="e">
        <f t="shared" si="214"/>
        <v>#DIV/0!</v>
      </c>
      <c r="AW214" s="385" t="e">
        <f t="shared" si="214"/>
        <v>#DIV/0!</v>
      </c>
      <c r="AX214" s="385" t="e">
        <f t="shared" si="214"/>
        <v>#DIV/0!</v>
      </c>
      <c r="AY214" s="387" t="e">
        <f t="shared" si="214"/>
        <v>#DIV/0!</v>
      </c>
      <c r="AZ214" s="373"/>
      <c r="BA214" s="384" t="e">
        <f t="shared" si="215"/>
        <v>#DIV/0!</v>
      </c>
      <c r="BB214" s="385" t="e">
        <f t="shared" si="215"/>
        <v>#DIV/0!</v>
      </c>
      <c r="BC214" s="385" t="e">
        <f t="shared" si="215"/>
        <v>#DIV/0!</v>
      </c>
      <c r="BD214" s="387" t="e">
        <f t="shared" si="215"/>
        <v>#DIV/0!</v>
      </c>
      <c r="BE214" s="373"/>
      <c r="BF214" s="384" t="e">
        <f t="shared" si="216"/>
        <v>#DIV/0!</v>
      </c>
      <c r="BG214" s="385" t="e">
        <f t="shared" si="216"/>
        <v>#DIV/0!</v>
      </c>
      <c r="BH214" s="385" t="e">
        <f t="shared" si="216"/>
        <v>#DIV/0!</v>
      </c>
      <c r="BI214" s="387" t="e">
        <f t="shared" si="216"/>
        <v>#DIV/0!</v>
      </c>
      <c r="BK214" s="423" t="e">
        <f t="shared" si="175"/>
        <v>#DIV/0!</v>
      </c>
      <c r="BL214" s="419">
        <f t="shared" si="209"/>
        <v>0</v>
      </c>
      <c r="BM214" s="419">
        <f t="shared" si="210"/>
        <v>0</v>
      </c>
      <c r="BN214" s="423" t="e">
        <f t="shared" si="217"/>
        <v>#DIV/0!</v>
      </c>
      <c r="BO214" s="419" t="e">
        <f t="shared" si="217"/>
        <v>#DIV/0!</v>
      </c>
      <c r="BP214" s="419" t="e">
        <f t="shared" si="217"/>
        <v>#DIV/0!</v>
      </c>
      <c r="BQ214" s="424" t="e">
        <f t="shared" si="217"/>
        <v>#DIV/0!</v>
      </c>
      <c r="BR214" s="419"/>
      <c r="BS214" s="423" t="e">
        <f t="shared" si="218"/>
        <v>#DIV/0!</v>
      </c>
      <c r="BT214" s="419" t="e">
        <f t="shared" si="218"/>
        <v>#DIV/0!</v>
      </c>
      <c r="BU214" s="419" t="e">
        <f t="shared" si="218"/>
        <v>#DIV/0!</v>
      </c>
      <c r="BV214" s="424" t="e">
        <f t="shared" si="218"/>
        <v>#DIV/0!</v>
      </c>
      <c r="BW214" s="419"/>
      <c r="BX214" s="423" t="e">
        <f t="shared" si="219"/>
        <v>#DIV/0!</v>
      </c>
      <c r="BY214" s="419" t="e">
        <f t="shared" si="219"/>
        <v>#DIV/0!</v>
      </c>
      <c r="BZ214" s="419" t="e">
        <f t="shared" si="219"/>
        <v>#DIV/0!</v>
      </c>
      <c r="CA214" s="424" t="e">
        <f t="shared" si="219"/>
        <v>#DIV/0!</v>
      </c>
      <c r="CB214" s="419"/>
      <c r="CC214" s="423" t="e">
        <f t="shared" si="220"/>
        <v>#DIV/0!</v>
      </c>
      <c r="CD214" s="419" t="e">
        <f t="shared" si="220"/>
        <v>#DIV/0!</v>
      </c>
      <c r="CE214" s="419" t="e">
        <f t="shared" si="220"/>
        <v>#DIV/0!</v>
      </c>
      <c r="CF214" s="424" t="e">
        <f t="shared" si="220"/>
        <v>#DIV/0!</v>
      </c>
      <c r="CH214" s="449" t="e">
        <f t="shared" si="176"/>
        <v>#DIV/0!</v>
      </c>
      <c r="CI214" s="445">
        <f t="shared" si="211"/>
        <v>0</v>
      </c>
      <c r="CJ214" s="445">
        <f t="shared" si="177"/>
        <v>0</v>
      </c>
      <c r="CK214" s="451">
        <f t="shared" si="212"/>
        <v>0</v>
      </c>
      <c r="CL214" s="446" t="e">
        <f t="shared" si="221"/>
        <v>#DIV/0!</v>
      </c>
      <c r="CM214" s="446" t="e">
        <f t="shared" si="221"/>
        <v>#DIV/0!</v>
      </c>
      <c r="CN214" s="446" t="e">
        <f t="shared" si="221"/>
        <v>#DIV/0!</v>
      </c>
      <c r="CO214" s="451" t="e">
        <f t="shared" si="221"/>
        <v>#DIV/0!</v>
      </c>
      <c r="CP214" s="446"/>
      <c r="CQ214" s="449" t="e">
        <f t="shared" si="222"/>
        <v>#DIV/0!</v>
      </c>
      <c r="CR214" s="445" t="e">
        <f t="shared" si="222"/>
        <v>#DIV/0!</v>
      </c>
      <c r="CS214" s="445" t="e">
        <f t="shared" si="222"/>
        <v>#DIV/0!</v>
      </c>
      <c r="CT214" s="451" t="e">
        <f t="shared" si="222"/>
        <v>#DIV/0!</v>
      </c>
      <c r="CU214" s="446"/>
      <c r="CV214" s="449" t="e">
        <f t="shared" si="223"/>
        <v>#DIV/0!</v>
      </c>
      <c r="CW214" s="445" t="e">
        <f t="shared" si="223"/>
        <v>#DIV/0!</v>
      </c>
      <c r="CX214" s="445" t="e">
        <f t="shared" si="223"/>
        <v>#DIV/0!</v>
      </c>
      <c r="CY214" s="451" t="e">
        <f t="shared" si="223"/>
        <v>#DIV/0!</v>
      </c>
      <c r="CZ214" s="446"/>
      <c r="DA214" s="449" t="e">
        <f t="shared" si="224"/>
        <v>#DIV/0!</v>
      </c>
      <c r="DB214" s="445" t="e">
        <f t="shared" si="224"/>
        <v>#DIV/0!</v>
      </c>
      <c r="DC214" s="445" t="e">
        <f t="shared" si="224"/>
        <v>#DIV/0!</v>
      </c>
      <c r="DD214" s="451" t="e">
        <f t="shared" si="224"/>
        <v>#DIV/0!</v>
      </c>
    </row>
    <row r="215" spans="1:108">
      <c r="A215">
        <f>'Picking Information'!E218</f>
        <v>0</v>
      </c>
      <c r="B215">
        <f>'Picking Information'!H218</f>
        <v>0</v>
      </c>
      <c r="C215">
        <f>'Picking Information'!I218</f>
        <v>0</v>
      </c>
      <c r="D215">
        <f>'Picking Information'!J218</f>
        <v>0</v>
      </c>
      <c r="E215">
        <f>'Picking Information'!K218</f>
        <v>0</v>
      </c>
      <c r="F215">
        <f t="shared" si="168"/>
        <v>0</v>
      </c>
      <c r="J215">
        <f>'Picking Information'!O218</f>
        <v>0</v>
      </c>
      <c r="M215" s="365">
        <f t="shared" si="169"/>
        <v>0</v>
      </c>
      <c r="N215" s="366">
        <v>1.6074999999999999</v>
      </c>
      <c r="O215" s="367">
        <f t="shared" si="170"/>
        <v>0</v>
      </c>
      <c r="P215" s="367">
        <f t="shared" si="171"/>
        <v>0</v>
      </c>
      <c r="Q215" s="367">
        <f t="shared" si="172"/>
        <v>0</v>
      </c>
      <c r="R215" s="367">
        <f t="shared" si="173"/>
        <v>0</v>
      </c>
      <c r="S215" s="367" t="e">
        <f t="shared" si="174"/>
        <v>#DIV/0!</v>
      </c>
      <c r="T215" s="352" t="e">
        <f t="shared" si="178"/>
        <v>#DIV/0!</v>
      </c>
      <c r="U215" s="348" t="e">
        <f t="shared" si="178"/>
        <v>#DIV/0!</v>
      </c>
      <c r="V215" s="348" t="e">
        <f t="shared" si="178"/>
        <v>#DIV/0!</v>
      </c>
      <c r="W215" s="348" t="e">
        <f t="shared" si="178"/>
        <v>#DIV/0!</v>
      </c>
      <c r="X215" s="372"/>
      <c r="Y215" s="348" t="e">
        <f t="shared" si="179"/>
        <v>#DIV/0!</v>
      </c>
      <c r="Z215" s="348" t="e">
        <f t="shared" si="179"/>
        <v>#DIV/0!</v>
      </c>
      <c r="AA215" s="348" t="e">
        <f t="shared" si="179"/>
        <v>#DIV/0!</v>
      </c>
      <c r="AB215" s="350" t="e">
        <f t="shared" si="179"/>
        <v>#DIV/0!</v>
      </c>
      <c r="AC215" s="372"/>
      <c r="AD215" s="348" t="e">
        <f t="shared" si="180"/>
        <v>#DIV/0!</v>
      </c>
      <c r="AE215" s="348" t="e">
        <f t="shared" si="180"/>
        <v>#DIV/0!</v>
      </c>
      <c r="AF215" s="348" t="e">
        <f t="shared" si="180"/>
        <v>#DIV/0!</v>
      </c>
      <c r="AG215" s="350" t="e">
        <f t="shared" si="180"/>
        <v>#DIV/0!</v>
      </c>
      <c r="AH215" s="372"/>
      <c r="AI215" s="348" t="e">
        <f t="shared" si="181"/>
        <v>#DIV/0!</v>
      </c>
      <c r="AJ215" s="348" t="e">
        <f t="shared" si="181"/>
        <v>#DIV/0!</v>
      </c>
      <c r="AK215" s="348" t="e">
        <f t="shared" si="181"/>
        <v>#DIV/0!</v>
      </c>
      <c r="AL215" s="350" t="e">
        <f t="shared" si="181"/>
        <v>#DIV/0!</v>
      </c>
      <c r="AN215" s="393">
        <f t="shared" si="206"/>
        <v>0</v>
      </c>
      <c r="AO215" s="509">
        <f t="shared" si="207"/>
        <v>0</v>
      </c>
      <c r="AP215" s="373" t="e">
        <f t="shared" si="208"/>
        <v>#DIV/0!</v>
      </c>
      <c r="AQ215" s="384" t="e">
        <f t="shared" si="213"/>
        <v>#DIV/0!</v>
      </c>
      <c r="AR215" s="385" t="e">
        <f t="shared" si="213"/>
        <v>#DIV/0!</v>
      </c>
      <c r="AS215" s="385" t="e">
        <f t="shared" si="213"/>
        <v>#DIV/0!</v>
      </c>
      <c r="AT215" s="387" t="e">
        <f t="shared" si="213"/>
        <v>#DIV/0!</v>
      </c>
      <c r="AU215" s="373"/>
      <c r="AV215" s="384" t="e">
        <f t="shared" si="214"/>
        <v>#DIV/0!</v>
      </c>
      <c r="AW215" s="385" t="e">
        <f t="shared" si="214"/>
        <v>#DIV/0!</v>
      </c>
      <c r="AX215" s="385" t="e">
        <f t="shared" si="214"/>
        <v>#DIV/0!</v>
      </c>
      <c r="AY215" s="387" t="e">
        <f t="shared" si="214"/>
        <v>#DIV/0!</v>
      </c>
      <c r="AZ215" s="373"/>
      <c r="BA215" s="384" t="e">
        <f t="shared" si="215"/>
        <v>#DIV/0!</v>
      </c>
      <c r="BB215" s="385" t="e">
        <f t="shared" si="215"/>
        <v>#DIV/0!</v>
      </c>
      <c r="BC215" s="385" t="e">
        <f t="shared" si="215"/>
        <v>#DIV/0!</v>
      </c>
      <c r="BD215" s="387" t="e">
        <f t="shared" si="215"/>
        <v>#DIV/0!</v>
      </c>
      <c r="BE215" s="373"/>
      <c r="BF215" s="384" t="e">
        <f t="shared" si="216"/>
        <v>#DIV/0!</v>
      </c>
      <c r="BG215" s="385" t="e">
        <f t="shared" si="216"/>
        <v>#DIV/0!</v>
      </c>
      <c r="BH215" s="385" t="e">
        <f t="shared" si="216"/>
        <v>#DIV/0!</v>
      </c>
      <c r="BI215" s="387" t="e">
        <f t="shared" si="216"/>
        <v>#DIV/0!</v>
      </c>
      <c r="BK215" s="423" t="e">
        <f t="shared" si="175"/>
        <v>#DIV/0!</v>
      </c>
      <c r="BL215" s="419">
        <f t="shared" si="209"/>
        <v>0</v>
      </c>
      <c r="BM215" s="419">
        <f t="shared" si="210"/>
        <v>0</v>
      </c>
      <c r="BN215" s="423" t="e">
        <f t="shared" si="217"/>
        <v>#DIV/0!</v>
      </c>
      <c r="BO215" s="419" t="e">
        <f t="shared" si="217"/>
        <v>#DIV/0!</v>
      </c>
      <c r="BP215" s="419" t="e">
        <f t="shared" si="217"/>
        <v>#DIV/0!</v>
      </c>
      <c r="BQ215" s="424" t="e">
        <f t="shared" si="217"/>
        <v>#DIV/0!</v>
      </c>
      <c r="BR215" s="419"/>
      <c r="BS215" s="423" t="e">
        <f t="shared" si="218"/>
        <v>#DIV/0!</v>
      </c>
      <c r="BT215" s="419" t="e">
        <f t="shared" si="218"/>
        <v>#DIV/0!</v>
      </c>
      <c r="BU215" s="419" t="e">
        <f t="shared" si="218"/>
        <v>#DIV/0!</v>
      </c>
      <c r="BV215" s="424" t="e">
        <f t="shared" si="218"/>
        <v>#DIV/0!</v>
      </c>
      <c r="BW215" s="419"/>
      <c r="BX215" s="423" t="e">
        <f t="shared" si="219"/>
        <v>#DIV/0!</v>
      </c>
      <c r="BY215" s="419" t="e">
        <f t="shared" si="219"/>
        <v>#DIV/0!</v>
      </c>
      <c r="BZ215" s="419" t="e">
        <f t="shared" si="219"/>
        <v>#DIV/0!</v>
      </c>
      <c r="CA215" s="424" t="e">
        <f t="shared" si="219"/>
        <v>#DIV/0!</v>
      </c>
      <c r="CB215" s="419"/>
      <c r="CC215" s="423" t="e">
        <f t="shared" si="220"/>
        <v>#DIV/0!</v>
      </c>
      <c r="CD215" s="419" t="e">
        <f t="shared" si="220"/>
        <v>#DIV/0!</v>
      </c>
      <c r="CE215" s="419" t="e">
        <f t="shared" si="220"/>
        <v>#DIV/0!</v>
      </c>
      <c r="CF215" s="424" t="e">
        <f t="shared" si="220"/>
        <v>#DIV/0!</v>
      </c>
      <c r="CH215" s="449" t="e">
        <f t="shared" si="176"/>
        <v>#DIV/0!</v>
      </c>
      <c r="CI215" s="445">
        <f t="shared" si="211"/>
        <v>0</v>
      </c>
      <c r="CJ215" s="445">
        <f t="shared" si="177"/>
        <v>0</v>
      </c>
      <c r="CK215" s="451">
        <f t="shared" si="212"/>
        <v>0</v>
      </c>
      <c r="CL215" s="446" t="e">
        <f t="shared" si="221"/>
        <v>#DIV/0!</v>
      </c>
      <c r="CM215" s="446" t="e">
        <f t="shared" si="221"/>
        <v>#DIV/0!</v>
      </c>
      <c r="CN215" s="446" t="e">
        <f t="shared" si="221"/>
        <v>#DIV/0!</v>
      </c>
      <c r="CO215" s="451" t="e">
        <f t="shared" si="221"/>
        <v>#DIV/0!</v>
      </c>
      <c r="CP215" s="446"/>
      <c r="CQ215" s="449" t="e">
        <f t="shared" si="222"/>
        <v>#DIV/0!</v>
      </c>
      <c r="CR215" s="445" t="e">
        <f t="shared" si="222"/>
        <v>#DIV/0!</v>
      </c>
      <c r="CS215" s="445" t="e">
        <f t="shared" si="222"/>
        <v>#DIV/0!</v>
      </c>
      <c r="CT215" s="451" t="e">
        <f t="shared" si="222"/>
        <v>#DIV/0!</v>
      </c>
      <c r="CU215" s="446"/>
      <c r="CV215" s="449" t="e">
        <f t="shared" si="223"/>
        <v>#DIV/0!</v>
      </c>
      <c r="CW215" s="445" t="e">
        <f t="shared" si="223"/>
        <v>#DIV/0!</v>
      </c>
      <c r="CX215" s="445" t="e">
        <f t="shared" si="223"/>
        <v>#DIV/0!</v>
      </c>
      <c r="CY215" s="451" t="e">
        <f t="shared" si="223"/>
        <v>#DIV/0!</v>
      </c>
      <c r="CZ215" s="446"/>
      <c r="DA215" s="449" t="e">
        <f t="shared" si="224"/>
        <v>#DIV/0!</v>
      </c>
      <c r="DB215" s="445" t="e">
        <f t="shared" si="224"/>
        <v>#DIV/0!</v>
      </c>
      <c r="DC215" s="445" t="e">
        <f t="shared" si="224"/>
        <v>#DIV/0!</v>
      </c>
      <c r="DD215" s="451" t="e">
        <f t="shared" si="224"/>
        <v>#DIV/0!</v>
      </c>
    </row>
    <row r="216" spans="1:108">
      <c r="A216">
        <f>'Picking Information'!E219</f>
        <v>0</v>
      </c>
      <c r="B216">
        <f>'Picking Information'!H219</f>
        <v>0</v>
      </c>
      <c r="C216">
        <f>'Picking Information'!I219</f>
        <v>0</v>
      </c>
      <c r="D216">
        <f>'Picking Information'!J219</f>
        <v>0</v>
      </c>
      <c r="E216">
        <f>'Picking Information'!K219</f>
        <v>0</v>
      </c>
      <c r="F216">
        <f t="shared" ref="F216:F279" si="225">(B216+D216)/2</f>
        <v>0</v>
      </c>
      <c r="J216">
        <f>'Picking Information'!O219</f>
        <v>0</v>
      </c>
      <c r="M216" s="365">
        <f t="shared" ref="M216:M279" si="226">(4/3)*PI()*(C216/2)*(E216/2)*(F216/2)</f>
        <v>0</v>
      </c>
      <c r="N216" s="366">
        <v>1.6074999999999999</v>
      </c>
      <c r="O216" s="367">
        <f t="shared" ref="O216:O279" si="227">(C216/2)^$N$5</f>
        <v>0</v>
      </c>
      <c r="P216" s="367">
        <f t="shared" ref="P216:P279" si="228">(E216/2)^$N$5</f>
        <v>0</v>
      </c>
      <c r="Q216" s="367">
        <f t="shared" ref="Q216:Q279" si="229">(F216/2)^$N$5</f>
        <v>0</v>
      </c>
      <c r="R216" s="367">
        <f t="shared" ref="R216:R279" si="230">4*PI()*((O216*P216+P216*Q216+Q216*O216)/3)^(1/$N$5)</f>
        <v>0</v>
      </c>
      <c r="S216" s="367" t="e">
        <f t="shared" ref="S216:S279" si="231">3*M216/R216</f>
        <v>#DIV/0!</v>
      </c>
      <c r="T216" s="352" t="e">
        <f t="shared" si="178"/>
        <v>#DIV/0!</v>
      </c>
      <c r="U216" s="348" t="e">
        <f t="shared" si="178"/>
        <v>#DIV/0!</v>
      </c>
      <c r="V216" s="348" t="e">
        <f t="shared" si="178"/>
        <v>#DIV/0!</v>
      </c>
      <c r="W216" s="348" t="e">
        <f t="shared" si="178"/>
        <v>#DIV/0!</v>
      </c>
      <c r="X216" s="372"/>
      <c r="Y216" s="348" t="e">
        <f t="shared" si="179"/>
        <v>#DIV/0!</v>
      </c>
      <c r="Z216" s="348" t="e">
        <f t="shared" si="179"/>
        <v>#DIV/0!</v>
      </c>
      <c r="AA216" s="348" t="e">
        <f t="shared" si="179"/>
        <v>#DIV/0!</v>
      </c>
      <c r="AB216" s="350" t="e">
        <f t="shared" si="179"/>
        <v>#DIV/0!</v>
      </c>
      <c r="AC216" s="372"/>
      <c r="AD216" s="348" t="e">
        <f t="shared" si="180"/>
        <v>#DIV/0!</v>
      </c>
      <c r="AE216" s="348" t="e">
        <f t="shared" si="180"/>
        <v>#DIV/0!</v>
      </c>
      <c r="AF216" s="348" t="e">
        <f t="shared" si="180"/>
        <v>#DIV/0!</v>
      </c>
      <c r="AG216" s="350" t="e">
        <f t="shared" si="180"/>
        <v>#DIV/0!</v>
      </c>
      <c r="AH216" s="372"/>
      <c r="AI216" s="348" t="e">
        <f t="shared" si="181"/>
        <v>#DIV/0!</v>
      </c>
      <c r="AJ216" s="348" t="e">
        <f t="shared" si="181"/>
        <v>#DIV/0!</v>
      </c>
      <c r="AK216" s="348" t="e">
        <f t="shared" si="181"/>
        <v>#DIV/0!</v>
      </c>
      <c r="AL216" s="350" t="e">
        <f t="shared" si="181"/>
        <v>#DIV/0!</v>
      </c>
      <c r="AN216" s="393">
        <f t="shared" si="206"/>
        <v>0</v>
      </c>
      <c r="AO216" s="509">
        <f t="shared" si="207"/>
        <v>0</v>
      </c>
      <c r="AP216" s="373" t="e">
        <f t="shared" si="208"/>
        <v>#DIV/0!</v>
      </c>
      <c r="AQ216" s="384" t="e">
        <f t="shared" si="213"/>
        <v>#DIV/0!</v>
      </c>
      <c r="AR216" s="385" t="e">
        <f t="shared" si="213"/>
        <v>#DIV/0!</v>
      </c>
      <c r="AS216" s="385" t="e">
        <f t="shared" si="213"/>
        <v>#DIV/0!</v>
      </c>
      <c r="AT216" s="387" t="e">
        <f t="shared" si="213"/>
        <v>#DIV/0!</v>
      </c>
      <c r="AU216" s="373"/>
      <c r="AV216" s="384" t="e">
        <f t="shared" si="214"/>
        <v>#DIV/0!</v>
      </c>
      <c r="AW216" s="385" t="e">
        <f t="shared" si="214"/>
        <v>#DIV/0!</v>
      </c>
      <c r="AX216" s="385" t="e">
        <f t="shared" si="214"/>
        <v>#DIV/0!</v>
      </c>
      <c r="AY216" s="387" t="e">
        <f t="shared" si="214"/>
        <v>#DIV/0!</v>
      </c>
      <c r="AZ216" s="373"/>
      <c r="BA216" s="384" t="e">
        <f t="shared" si="215"/>
        <v>#DIV/0!</v>
      </c>
      <c r="BB216" s="385" t="e">
        <f t="shared" si="215"/>
        <v>#DIV/0!</v>
      </c>
      <c r="BC216" s="385" t="e">
        <f t="shared" si="215"/>
        <v>#DIV/0!</v>
      </c>
      <c r="BD216" s="387" t="e">
        <f t="shared" si="215"/>
        <v>#DIV/0!</v>
      </c>
      <c r="BE216" s="373"/>
      <c r="BF216" s="384" t="e">
        <f t="shared" si="216"/>
        <v>#DIV/0!</v>
      </c>
      <c r="BG216" s="385" t="e">
        <f t="shared" si="216"/>
        <v>#DIV/0!</v>
      </c>
      <c r="BH216" s="385" t="e">
        <f t="shared" si="216"/>
        <v>#DIV/0!</v>
      </c>
      <c r="BI216" s="387" t="e">
        <f t="shared" si="216"/>
        <v>#DIV/0!</v>
      </c>
      <c r="BK216" s="423" t="e">
        <f t="shared" ref="BK216:BK279" si="232">3*BM216/BL216</f>
        <v>#DIV/0!</v>
      </c>
      <c r="BL216" s="419">
        <f t="shared" si="209"/>
        <v>0</v>
      </c>
      <c r="BM216" s="419">
        <f t="shared" si="210"/>
        <v>0</v>
      </c>
      <c r="BN216" s="423" t="e">
        <f t="shared" si="217"/>
        <v>#DIV/0!</v>
      </c>
      <c r="BO216" s="419" t="e">
        <f t="shared" si="217"/>
        <v>#DIV/0!</v>
      </c>
      <c r="BP216" s="419" t="e">
        <f t="shared" si="217"/>
        <v>#DIV/0!</v>
      </c>
      <c r="BQ216" s="424" t="e">
        <f t="shared" si="217"/>
        <v>#DIV/0!</v>
      </c>
      <c r="BR216" s="419"/>
      <c r="BS216" s="423" t="e">
        <f t="shared" si="218"/>
        <v>#DIV/0!</v>
      </c>
      <c r="BT216" s="419" t="e">
        <f t="shared" si="218"/>
        <v>#DIV/0!</v>
      </c>
      <c r="BU216" s="419" t="e">
        <f t="shared" si="218"/>
        <v>#DIV/0!</v>
      </c>
      <c r="BV216" s="424" t="e">
        <f t="shared" si="218"/>
        <v>#DIV/0!</v>
      </c>
      <c r="BW216" s="419"/>
      <c r="BX216" s="423" t="e">
        <f t="shared" si="219"/>
        <v>#DIV/0!</v>
      </c>
      <c r="BY216" s="419" t="e">
        <f t="shared" si="219"/>
        <v>#DIV/0!</v>
      </c>
      <c r="BZ216" s="419" t="e">
        <f t="shared" si="219"/>
        <v>#DIV/0!</v>
      </c>
      <c r="CA216" s="424" t="e">
        <f t="shared" si="219"/>
        <v>#DIV/0!</v>
      </c>
      <c r="CB216" s="419"/>
      <c r="CC216" s="423" t="e">
        <f t="shared" si="220"/>
        <v>#DIV/0!</v>
      </c>
      <c r="CD216" s="419" t="e">
        <f t="shared" si="220"/>
        <v>#DIV/0!</v>
      </c>
      <c r="CE216" s="419" t="e">
        <f t="shared" si="220"/>
        <v>#DIV/0!</v>
      </c>
      <c r="CF216" s="424" t="e">
        <f t="shared" si="220"/>
        <v>#DIV/0!</v>
      </c>
      <c r="CH216" s="449" t="e">
        <f t="shared" ref="CH216:CH279" si="233">3*CJ216/CI216</f>
        <v>#DIV/0!</v>
      </c>
      <c r="CI216" s="445">
        <f t="shared" si="211"/>
        <v>0</v>
      </c>
      <c r="CJ216" s="445">
        <f t="shared" ref="CJ216:CJ279" si="234">$F216*$C216*($E216-$C216/(2*SQRT(3)))-$J216*(SQRT(3)*$E216^2*$C216/8-CK216)</f>
        <v>0</v>
      </c>
      <c r="CK216" s="451">
        <f t="shared" si="212"/>
        <v>0</v>
      </c>
      <c r="CL216" s="446" t="e">
        <f t="shared" si="221"/>
        <v>#DIV/0!</v>
      </c>
      <c r="CM216" s="446" t="e">
        <f t="shared" si="221"/>
        <v>#DIV/0!</v>
      </c>
      <c r="CN216" s="446" t="e">
        <f t="shared" si="221"/>
        <v>#DIV/0!</v>
      </c>
      <c r="CO216" s="451" t="e">
        <f t="shared" si="221"/>
        <v>#DIV/0!</v>
      </c>
      <c r="CP216" s="446"/>
      <c r="CQ216" s="449" t="e">
        <f t="shared" si="222"/>
        <v>#DIV/0!</v>
      </c>
      <c r="CR216" s="445" t="e">
        <f t="shared" si="222"/>
        <v>#DIV/0!</v>
      </c>
      <c r="CS216" s="445" t="e">
        <f t="shared" si="222"/>
        <v>#DIV/0!</v>
      </c>
      <c r="CT216" s="451" t="e">
        <f t="shared" si="222"/>
        <v>#DIV/0!</v>
      </c>
      <c r="CU216" s="446"/>
      <c r="CV216" s="449" t="e">
        <f t="shared" si="223"/>
        <v>#DIV/0!</v>
      </c>
      <c r="CW216" s="445" t="e">
        <f t="shared" si="223"/>
        <v>#DIV/0!</v>
      </c>
      <c r="CX216" s="445" t="e">
        <f t="shared" si="223"/>
        <v>#DIV/0!</v>
      </c>
      <c r="CY216" s="451" t="e">
        <f t="shared" si="223"/>
        <v>#DIV/0!</v>
      </c>
      <c r="CZ216" s="446"/>
      <c r="DA216" s="449" t="e">
        <f t="shared" si="224"/>
        <v>#DIV/0!</v>
      </c>
      <c r="DB216" s="445" t="e">
        <f t="shared" si="224"/>
        <v>#DIV/0!</v>
      </c>
      <c r="DC216" s="445" t="e">
        <f t="shared" si="224"/>
        <v>#DIV/0!</v>
      </c>
      <c r="DD216" s="451" t="e">
        <f t="shared" si="224"/>
        <v>#DIV/0!</v>
      </c>
    </row>
    <row r="217" spans="1:108">
      <c r="A217">
        <f>'Picking Information'!E220</f>
        <v>0</v>
      </c>
      <c r="B217">
        <f>'Picking Information'!H220</f>
        <v>0</v>
      </c>
      <c r="C217">
        <f>'Picking Information'!I220</f>
        <v>0</v>
      </c>
      <c r="D217">
        <f>'Picking Information'!J220</f>
        <v>0</v>
      </c>
      <c r="E217">
        <f>'Picking Information'!K220</f>
        <v>0</v>
      </c>
      <c r="F217">
        <f t="shared" si="225"/>
        <v>0</v>
      </c>
      <c r="J217">
        <f>'Picking Information'!O220</f>
        <v>0</v>
      </c>
      <c r="M217" s="365">
        <f t="shared" si="226"/>
        <v>0</v>
      </c>
      <c r="N217" s="366">
        <v>1.6074999999999999</v>
      </c>
      <c r="O217" s="367">
        <f t="shared" si="227"/>
        <v>0</v>
      </c>
      <c r="P217" s="367">
        <f t="shared" si="228"/>
        <v>0</v>
      </c>
      <c r="Q217" s="367">
        <f t="shared" si="229"/>
        <v>0</v>
      </c>
      <c r="R217" s="367">
        <f t="shared" si="230"/>
        <v>0</v>
      </c>
      <c r="S217" s="367" t="e">
        <f t="shared" si="231"/>
        <v>#DIV/0!</v>
      </c>
      <c r="T217" s="352" t="e">
        <f t="shared" si="178"/>
        <v>#DIV/0!</v>
      </c>
      <c r="U217" s="348" t="e">
        <f t="shared" si="178"/>
        <v>#DIV/0!</v>
      </c>
      <c r="V217" s="348" t="e">
        <f t="shared" si="178"/>
        <v>#DIV/0!</v>
      </c>
      <c r="W217" s="348" t="e">
        <f t="shared" si="178"/>
        <v>#DIV/0!</v>
      </c>
      <c r="X217" s="372"/>
      <c r="Y217" s="348" t="e">
        <f t="shared" si="179"/>
        <v>#DIV/0!</v>
      </c>
      <c r="Z217" s="348" t="e">
        <f t="shared" si="179"/>
        <v>#DIV/0!</v>
      </c>
      <c r="AA217" s="348" t="e">
        <f t="shared" si="179"/>
        <v>#DIV/0!</v>
      </c>
      <c r="AB217" s="350" t="e">
        <f t="shared" si="179"/>
        <v>#DIV/0!</v>
      </c>
      <c r="AC217" s="372"/>
      <c r="AD217" s="348" t="e">
        <f t="shared" si="180"/>
        <v>#DIV/0!</v>
      </c>
      <c r="AE217" s="348" t="e">
        <f t="shared" si="180"/>
        <v>#DIV/0!</v>
      </c>
      <c r="AF217" s="348" t="e">
        <f t="shared" si="180"/>
        <v>#DIV/0!</v>
      </c>
      <c r="AG217" s="350" t="e">
        <f t="shared" si="180"/>
        <v>#DIV/0!</v>
      </c>
      <c r="AH217" s="372"/>
      <c r="AI217" s="348" t="e">
        <f t="shared" si="181"/>
        <v>#DIV/0!</v>
      </c>
      <c r="AJ217" s="348" t="e">
        <f t="shared" si="181"/>
        <v>#DIV/0!</v>
      </c>
      <c r="AK217" s="348" t="e">
        <f t="shared" si="181"/>
        <v>#DIV/0!</v>
      </c>
      <c r="AL217" s="350" t="e">
        <f t="shared" si="181"/>
        <v>#DIV/0!</v>
      </c>
      <c r="AN217" s="393">
        <f t="shared" si="206"/>
        <v>0</v>
      </c>
      <c r="AO217" s="509">
        <f t="shared" si="207"/>
        <v>0</v>
      </c>
      <c r="AP217" s="373" t="e">
        <f t="shared" si="208"/>
        <v>#DIV/0!</v>
      </c>
      <c r="AQ217" s="384" t="e">
        <f t="shared" si="213"/>
        <v>#DIV/0!</v>
      </c>
      <c r="AR217" s="385" t="e">
        <f t="shared" si="213"/>
        <v>#DIV/0!</v>
      </c>
      <c r="AS217" s="385" t="e">
        <f t="shared" si="213"/>
        <v>#DIV/0!</v>
      </c>
      <c r="AT217" s="387" t="e">
        <f t="shared" si="213"/>
        <v>#DIV/0!</v>
      </c>
      <c r="AU217" s="373"/>
      <c r="AV217" s="384" t="e">
        <f t="shared" si="214"/>
        <v>#DIV/0!</v>
      </c>
      <c r="AW217" s="385" t="e">
        <f t="shared" si="214"/>
        <v>#DIV/0!</v>
      </c>
      <c r="AX217" s="385" t="e">
        <f t="shared" si="214"/>
        <v>#DIV/0!</v>
      </c>
      <c r="AY217" s="387" t="e">
        <f t="shared" si="214"/>
        <v>#DIV/0!</v>
      </c>
      <c r="AZ217" s="373"/>
      <c r="BA217" s="384" t="e">
        <f t="shared" si="215"/>
        <v>#DIV/0!</v>
      </c>
      <c r="BB217" s="385" t="e">
        <f t="shared" si="215"/>
        <v>#DIV/0!</v>
      </c>
      <c r="BC217" s="385" t="e">
        <f t="shared" si="215"/>
        <v>#DIV/0!</v>
      </c>
      <c r="BD217" s="387" t="e">
        <f t="shared" si="215"/>
        <v>#DIV/0!</v>
      </c>
      <c r="BE217" s="373"/>
      <c r="BF217" s="384" t="e">
        <f t="shared" si="216"/>
        <v>#DIV/0!</v>
      </c>
      <c r="BG217" s="385" t="e">
        <f t="shared" si="216"/>
        <v>#DIV/0!</v>
      </c>
      <c r="BH217" s="385" t="e">
        <f t="shared" si="216"/>
        <v>#DIV/0!</v>
      </c>
      <c r="BI217" s="387" t="e">
        <f t="shared" si="216"/>
        <v>#DIV/0!</v>
      </c>
      <c r="BK217" s="423" t="e">
        <f t="shared" si="232"/>
        <v>#DIV/0!</v>
      </c>
      <c r="BL217" s="419">
        <f t="shared" si="209"/>
        <v>0</v>
      </c>
      <c r="BM217" s="419">
        <f t="shared" si="210"/>
        <v>0</v>
      </c>
      <c r="BN217" s="423" t="e">
        <f t="shared" si="217"/>
        <v>#DIV/0!</v>
      </c>
      <c r="BO217" s="419" t="e">
        <f t="shared" si="217"/>
        <v>#DIV/0!</v>
      </c>
      <c r="BP217" s="419" t="e">
        <f t="shared" si="217"/>
        <v>#DIV/0!</v>
      </c>
      <c r="BQ217" s="424" t="e">
        <f t="shared" si="217"/>
        <v>#DIV/0!</v>
      </c>
      <c r="BR217" s="419"/>
      <c r="BS217" s="423" t="e">
        <f t="shared" si="218"/>
        <v>#DIV/0!</v>
      </c>
      <c r="BT217" s="419" t="e">
        <f t="shared" si="218"/>
        <v>#DIV/0!</v>
      </c>
      <c r="BU217" s="419" t="e">
        <f t="shared" si="218"/>
        <v>#DIV/0!</v>
      </c>
      <c r="BV217" s="424" t="e">
        <f t="shared" si="218"/>
        <v>#DIV/0!</v>
      </c>
      <c r="BW217" s="419"/>
      <c r="BX217" s="423" t="e">
        <f t="shared" si="219"/>
        <v>#DIV/0!</v>
      </c>
      <c r="BY217" s="419" t="e">
        <f t="shared" si="219"/>
        <v>#DIV/0!</v>
      </c>
      <c r="BZ217" s="419" t="e">
        <f t="shared" si="219"/>
        <v>#DIV/0!</v>
      </c>
      <c r="CA217" s="424" t="e">
        <f t="shared" si="219"/>
        <v>#DIV/0!</v>
      </c>
      <c r="CB217" s="419"/>
      <c r="CC217" s="423" t="e">
        <f t="shared" si="220"/>
        <v>#DIV/0!</v>
      </c>
      <c r="CD217" s="419" t="e">
        <f t="shared" si="220"/>
        <v>#DIV/0!</v>
      </c>
      <c r="CE217" s="419" t="e">
        <f t="shared" si="220"/>
        <v>#DIV/0!</v>
      </c>
      <c r="CF217" s="424" t="e">
        <f t="shared" si="220"/>
        <v>#DIV/0!</v>
      </c>
      <c r="CH217" s="449" t="e">
        <f t="shared" si="233"/>
        <v>#DIV/0!</v>
      </c>
      <c r="CI217" s="445">
        <f t="shared" si="211"/>
        <v>0</v>
      </c>
      <c r="CJ217" s="445">
        <f t="shared" si="234"/>
        <v>0</v>
      </c>
      <c r="CK217" s="451">
        <f t="shared" si="212"/>
        <v>0</v>
      </c>
      <c r="CL217" s="446" t="e">
        <f t="shared" si="221"/>
        <v>#DIV/0!</v>
      </c>
      <c r="CM217" s="446" t="e">
        <f t="shared" si="221"/>
        <v>#DIV/0!</v>
      </c>
      <c r="CN217" s="446" t="e">
        <f t="shared" si="221"/>
        <v>#DIV/0!</v>
      </c>
      <c r="CO217" s="451" t="e">
        <f t="shared" si="221"/>
        <v>#DIV/0!</v>
      </c>
      <c r="CP217" s="446"/>
      <c r="CQ217" s="449" t="e">
        <f t="shared" si="222"/>
        <v>#DIV/0!</v>
      </c>
      <c r="CR217" s="445" t="e">
        <f t="shared" si="222"/>
        <v>#DIV/0!</v>
      </c>
      <c r="CS217" s="445" t="e">
        <f t="shared" si="222"/>
        <v>#DIV/0!</v>
      </c>
      <c r="CT217" s="451" t="e">
        <f t="shared" si="222"/>
        <v>#DIV/0!</v>
      </c>
      <c r="CU217" s="446"/>
      <c r="CV217" s="449" t="e">
        <f t="shared" si="223"/>
        <v>#DIV/0!</v>
      </c>
      <c r="CW217" s="445" t="e">
        <f t="shared" si="223"/>
        <v>#DIV/0!</v>
      </c>
      <c r="CX217" s="445" t="e">
        <f t="shared" si="223"/>
        <v>#DIV/0!</v>
      </c>
      <c r="CY217" s="451" t="e">
        <f t="shared" si="223"/>
        <v>#DIV/0!</v>
      </c>
      <c r="CZ217" s="446"/>
      <c r="DA217" s="449" t="e">
        <f t="shared" si="224"/>
        <v>#DIV/0!</v>
      </c>
      <c r="DB217" s="445" t="e">
        <f t="shared" si="224"/>
        <v>#DIV/0!</v>
      </c>
      <c r="DC217" s="445" t="e">
        <f t="shared" si="224"/>
        <v>#DIV/0!</v>
      </c>
      <c r="DD217" s="451" t="e">
        <f t="shared" si="224"/>
        <v>#DIV/0!</v>
      </c>
    </row>
    <row r="218" spans="1:108">
      <c r="A218">
        <f>'Picking Information'!E221</f>
        <v>0</v>
      </c>
      <c r="B218">
        <f>'Picking Information'!H221</f>
        <v>0</v>
      </c>
      <c r="C218">
        <f>'Picking Information'!I221</f>
        <v>0</v>
      </c>
      <c r="D218">
        <f>'Picking Information'!J221</f>
        <v>0</v>
      </c>
      <c r="E218">
        <f>'Picking Information'!K221</f>
        <v>0</v>
      </c>
      <c r="F218">
        <f t="shared" si="225"/>
        <v>0</v>
      </c>
      <c r="J218">
        <f>'Picking Information'!O221</f>
        <v>0</v>
      </c>
      <c r="M218" s="365">
        <f t="shared" si="226"/>
        <v>0</v>
      </c>
      <c r="N218" s="366">
        <v>1.6074999999999999</v>
      </c>
      <c r="O218" s="367">
        <f t="shared" si="227"/>
        <v>0</v>
      </c>
      <c r="P218" s="367">
        <f t="shared" si="228"/>
        <v>0</v>
      </c>
      <c r="Q218" s="367">
        <f t="shared" si="229"/>
        <v>0</v>
      </c>
      <c r="R218" s="367">
        <f t="shared" si="230"/>
        <v>0</v>
      </c>
      <c r="S218" s="367" t="e">
        <f t="shared" si="231"/>
        <v>#DIV/0!</v>
      </c>
      <c r="T218" s="352" t="e">
        <f t="shared" si="178"/>
        <v>#DIV/0!</v>
      </c>
      <c r="U218" s="348" t="e">
        <f t="shared" si="178"/>
        <v>#DIV/0!</v>
      </c>
      <c r="V218" s="348" t="e">
        <f t="shared" si="178"/>
        <v>#DIV/0!</v>
      </c>
      <c r="W218" s="348" t="e">
        <f t="shared" si="178"/>
        <v>#DIV/0!</v>
      </c>
      <c r="X218" s="372"/>
      <c r="Y218" s="348" t="e">
        <f t="shared" si="179"/>
        <v>#DIV/0!</v>
      </c>
      <c r="Z218" s="348" t="e">
        <f t="shared" si="179"/>
        <v>#DIV/0!</v>
      </c>
      <c r="AA218" s="348" t="e">
        <f t="shared" si="179"/>
        <v>#DIV/0!</v>
      </c>
      <c r="AB218" s="350" t="e">
        <f t="shared" si="179"/>
        <v>#DIV/0!</v>
      </c>
      <c r="AC218" s="372"/>
      <c r="AD218" s="348" t="e">
        <f t="shared" si="180"/>
        <v>#DIV/0!</v>
      </c>
      <c r="AE218" s="348" t="e">
        <f t="shared" si="180"/>
        <v>#DIV/0!</v>
      </c>
      <c r="AF218" s="348" t="e">
        <f t="shared" si="180"/>
        <v>#DIV/0!</v>
      </c>
      <c r="AG218" s="350" t="e">
        <f t="shared" si="180"/>
        <v>#DIV/0!</v>
      </c>
      <c r="AH218" s="372"/>
      <c r="AI218" s="348" t="e">
        <f t="shared" si="181"/>
        <v>#DIV/0!</v>
      </c>
      <c r="AJ218" s="348" t="e">
        <f t="shared" si="181"/>
        <v>#DIV/0!</v>
      </c>
      <c r="AK218" s="348" t="e">
        <f t="shared" si="181"/>
        <v>#DIV/0!</v>
      </c>
      <c r="AL218" s="350" t="e">
        <f t="shared" si="181"/>
        <v>#DIV/0!</v>
      </c>
      <c r="AN218" s="393">
        <f t="shared" si="206"/>
        <v>0</v>
      </c>
      <c r="AO218" s="509">
        <f t="shared" si="207"/>
        <v>0</v>
      </c>
      <c r="AP218" s="373" t="e">
        <f t="shared" si="208"/>
        <v>#DIV/0!</v>
      </c>
      <c r="AQ218" s="384" t="e">
        <f t="shared" si="213"/>
        <v>#DIV/0!</v>
      </c>
      <c r="AR218" s="385" t="e">
        <f t="shared" si="213"/>
        <v>#DIV/0!</v>
      </c>
      <c r="AS218" s="385" t="e">
        <f t="shared" si="213"/>
        <v>#DIV/0!</v>
      </c>
      <c r="AT218" s="387" t="e">
        <f t="shared" si="213"/>
        <v>#DIV/0!</v>
      </c>
      <c r="AU218" s="373"/>
      <c r="AV218" s="384" t="e">
        <f t="shared" si="214"/>
        <v>#DIV/0!</v>
      </c>
      <c r="AW218" s="385" t="e">
        <f t="shared" si="214"/>
        <v>#DIV/0!</v>
      </c>
      <c r="AX218" s="385" t="e">
        <f t="shared" si="214"/>
        <v>#DIV/0!</v>
      </c>
      <c r="AY218" s="387" t="e">
        <f t="shared" si="214"/>
        <v>#DIV/0!</v>
      </c>
      <c r="AZ218" s="373"/>
      <c r="BA218" s="384" t="e">
        <f t="shared" si="215"/>
        <v>#DIV/0!</v>
      </c>
      <c r="BB218" s="385" t="e">
        <f t="shared" si="215"/>
        <v>#DIV/0!</v>
      </c>
      <c r="BC218" s="385" t="e">
        <f t="shared" si="215"/>
        <v>#DIV/0!</v>
      </c>
      <c r="BD218" s="387" t="e">
        <f t="shared" si="215"/>
        <v>#DIV/0!</v>
      </c>
      <c r="BE218" s="373"/>
      <c r="BF218" s="384" t="e">
        <f t="shared" si="216"/>
        <v>#DIV/0!</v>
      </c>
      <c r="BG218" s="385" t="e">
        <f t="shared" si="216"/>
        <v>#DIV/0!</v>
      </c>
      <c r="BH218" s="385" t="e">
        <f t="shared" si="216"/>
        <v>#DIV/0!</v>
      </c>
      <c r="BI218" s="387" t="e">
        <f t="shared" si="216"/>
        <v>#DIV/0!</v>
      </c>
      <c r="BK218" s="423" t="e">
        <f t="shared" si="232"/>
        <v>#DIV/0!</v>
      </c>
      <c r="BL218" s="419">
        <f t="shared" si="209"/>
        <v>0</v>
      </c>
      <c r="BM218" s="419">
        <f t="shared" si="210"/>
        <v>0</v>
      </c>
      <c r="BN218" s="423" t="e">
        <f t="shared" si="217"/>
        <v>#DIV/0!</v>
      </c>
      <c r="BO218" s="419" t="e">
        <f t="shared" si="217"/>
        <v>#DIV/0!</v>
      </c>
      <c r="BP218" s="419" t="e">
        <f t="shared" si="217"/>
        <v>#DIV/0!</v>
      </c>
      <c r="BQ218" s="424" t="e">
        <f t="shared" si="217"/>
        <v>#DIV/0!</v>
      </c>
      <c r="BR218" s="419"/>
      <c r="BS218" s="423" t="e">
        <f t="shared" si="218"/>
        <v>#DIV/0!</v>
      </c>
      <c r="BT218" s="419" t="e">
        <f t="shared" si="218"/>
        <v>#DIV/0!</v>
      </c>
      <c r="BU218" s="419" t="e">
        <f t="shared" si="218"/>
        <v>#DIV/0!</v>
      </c>
      <c r="BV218" s="424" t="e">
        <f t="shared" si="218"/>
        <v>#DIV/0!</v>
      </c>
      <c r="BW218" s="419"/>
      <c r="BX218" s="423" t="e">
        <f t="shared" si="219"/>
        <v>#DIV/0!</v>
      </c>
      <c r="BY218" s="419" t="e">
        <f t="shared" si="219"/>
        <v>#DIV/0!</v>
      </c>
      <c r="BZ218" s="419" t="e">
        <f t="shared" si="219"/>
        <v>#DIV/0!</v>
      </c>
      <c r="CA218" s="424" t="e">
        <f t="shared" si="219"/>
        <v>#DIV/0!</v>
      </c>
      <c r="CB218" s="419"/>
      <c r="CC218" s="423" t="e">
        <f t="shared" si="220"/>
        <v>#DIV/0!</v>
      </c>
      <c r="CD218" s="419" t="e">
        <f t="shared" si="220"/>
        <v>#DIV/0!</v>
      </c>
      <c r="CE218" s="419" t="e">
        <f t="shared" si="220"/>
        <v>#DIV/0!</v>
      </c>
      <c r="CF218" s="424" t="e">
        <f t="shared" si="220"/>
        <v>#DIV/0!</v>
      </c>
      <c r="CH218" s="449" t="e">
        <f t="shared" si="233"/>
        <v>#DIV/0!</v>
      </c>
      <c r="CI218" s="445">
        <f t="shared" si="211"/>
        <v>0</v>
      </c>
      <c r="CJ218" s="445">
        <f t="shared" si="234"/>
        <v>0</v>
      </c>
      <c r="CK218" s="451">
        <f t="shared" si="212"/>
        <v>0</v>
      </c>
      <c r="CL218" s="446" t="e">
        <f t="shared" si="221"/>
        <v>#DIV/0!</v>
      </c>
      <c r="CM218" s="446" t="e">
        <f t="shared" si="221"/>
        <v>#DIV/0!</v>
      </c>
      <c r="CN218" s="446" t="e">
        <f t="shared" si="221"/>
        <v>#DIV/0!</v>
      </c>
      <c r="CO218" s="451" t="e">
        <f t="shared" si="221"/>
        <v>#DIV/0!</v>
      </c>
      <c r="CP218" s="446"/>
      <c r="CQ218" s="449" t="e">
        <f t="shared" si="222"/>
        <v>#DIV/0!</v>
      </c>
      <c r="CR218" s="445" t="e">
        <f t="shared" si="222"/>
        <v>#DIV/0!</v>
      </c>
      <c r="CS218" s="445" t="e">
        <f t="shared" si="222"/>
        <v>#DIV/0!</v>
      </c>
      <c r="CT218" s="451" t="e">
        <f t="shared" si="222"/>
        <v>#DIV/0!</v>
      </c>
      <c r="CU218" s="446"/>
      <c r="CV218" s="449" t="e">
        <f t="shared" si="223"/>
        <v>#DIV/0!</v>
      </c>
      <c r="CW218" s="445" t="e">
        <f t="shared" si="223"/>
        <v>#DIV/0!</v>
      </c>
      <c r="CX218" s="445" t="e">
        <f t="shared" si="223"/>
        <v>#DIV/0!</v>
      </c>
      <c r="CY218" s="451" t="e">
        <f t="shared" si="223"/>
        <v>#DIV/0!</v>
      </c>
      <c r="CZ218" s="446"/>
      <c r="DA218" s="449" t="e">
        <f t="shared" si="224"/>
        <v>#DIV/0!</v>
      </c>
      <c r="DB218" s="445" t="e">
        <f t="shared" si="224"/>
        <v>#DIV/0!</v>
      </c>
      <c r="DC218" s="445" t="e">
        <f t="shared" si="224"/>
        <v>#DIV/0!</v>
      </c>
      <c r="DD218" s="451" t="e">
        <f t="shared" si="224"/>
        <v>#DIV/0!</v>
      </c>
    </row>
    <row r="219" spans="1:108">
      <c r="A219">
        <f>'Picking Information'!E222</f>
        <v>0</v>
      </c>
      <c r="B219">
        <f>'Picking Information'!H222</f>
        <v>0</v>
      </c>
      <c r="C219">
        <f>'Picking Information'!I222</f>
        <v>0</v>
      </c>
      <c r="D219">
        <f>'Picking Information'!J222</f>
        <v>0</v>
      </c>
      <c r="E219">
        <f>'Picking Information'!K222</f>
        <v>0</v>
      </c>
      <c r="F219">
        <f t="shared" si="225"/>
        <v>0</v>
      </c>
      <c r="J219">
        <f>'Picking Information'!O222</f>
        <v>0</v>
      </c>
      <c r="M219" s="365">
        <f t="shared" si="226"/>
        <v>0</v>
      </c>
      <c r="N219" s="366">
        <v>1.6074999999999999</v>
      </c>
      <c r="O219" s="367">
        <f t="shared" si="227"/>
        <v>0</v>
      </c>
      <c r="P219" s="367">
        <f t="shared" si="228"/>
        <v>0</v>
      </c>
      <c r="Q219" s="367">
        <f t="shared" si="229"/>
        <v>0</v>
      </c>
      <c r="R219" s="367">
        <f t="shared" si="230"/>
        <v>0</v>
      </c>
      <c r="S219" s="367" t="e">
        <f t="shared" si="231"/>
        <v>#DIV/0!</v>
      </c>
      <c r="T219" s="352" t="e">
        <f t="shared" si="178"/>
        <v>#DIV/0!</v>
      </c>
      <c r="U219" s="348" t="e">
        <f t="shared" si="178"/>
        <v>#DIV/0!</v>
      </c>
      <c r="V219" s="348" t="e">
        <f t="shared" si="178"/>
        <v>#DIV/0!</v>
      </c>
      <c r="W219" s="348" t="e">
        <f t="shared" si="178"/>
        <v>#DIV/0!</v>
      </c>
      <c r="X219" s="372"/>
      <c r="Y219" s="348" t="e">
        <f t="shared" si="179"/>
        <v>#DIV/0!</v>
      </c>
      <c r="Z219" s="348" t="e">
        <f t="shared" si="179"/>
        <v>#DIV/0!</v>
      </c>
      <c r="AA219" s="348" t="e">
        <f t="shared" si="179"/>
        <v>#DIV/0!</v>
      </c>
      <c r="AB219" s="350" t="e">
        <f t="shared" si="179"/>
        <v>#DIV/0!</v>
      </c>
      <c r="AC219" s="372"/>
      <c r="AD219" s="348" t="e">
        <f t="shared" si="180"/>
        <v>#DIV/0!</v>
      </c>
      <c r="AE219" s="348" t="e">
        <f t="shared" si="180"/>
        <v>#DIV/0!</v>
      </c>
      <c r="AF219" s="348" t="e">
        <f t="shared" si="180"/>
        <v>#DIV/0!</v>
      </c>
      <c r="AG219" s="350" t="e">
        <f t="shared" si="180"/>
        <v>#DIV/0!</v>
      </c>
      <c r="AH219" s="372"/>
      <c r="AI219" s="348" t="e">
        <f t="shared" si="181"/>
        <v>#DIV/0!</v>
      </c>
      <c r="AJ219" s="348" t="e">
        <f t="shared" si="181"/>
        <v>#DIV/0!</v>
      </c>
      <c r="AK219" s="348" t="e">
        <f t="shared" si="181"/>
        <v>#DIV/0!</v>
      </c>
      <c r="AL219" s="350" t="e">
        <f t="shared" si="181"/>
        <v>#DIV/0!</v>
      </c>
      <c r="AN219" s="393">
        <f t="shared" si="206"/>
        <v>0</v>
      </c>
      <c r="AO219" s="509">
        <f t="shared" si="207"/>
        <v>0</v>
      </c>
      <c r="AP219" s="373" t="e">
        <f t="shared" si="208"/>
        <v>#DIV/0!</v>
      </c>
      <c r="AQ219" s="384" t="e">
        <f t="shared" si="213"/>
        <v>#DIV/0!</v>
      </c>
      <c r="AR219" s="385" t="e">
        <f t="shared" si="213"/>
        <v>#DIV/0!</v>
      </c>
      <c r="AS219" s="385" t="e">
        <f t="shared" si="213"/>
        <v>#DIV/0!</v>
      </c>
      <c r="AT219" s="387" t="e">
        <f t="shared" si="213"/>
        <v>#DIV/0!</v>
      </c>
      <c r="AU219" s="373"/>
      <c r="AV219" s="384" t="e">
        <f t="shared" si="214"/>
        <v>#DIV/0!</v>
      </c>
      <c r="AW219" s="385" t="e">
        <f t="shared" si="214"/>
        <v>#DIV/0!</v>
      </c>
      <c r="AX219" s="385" t="e">
        <f t="shared" si="214"/>
        <v>#DIV/0!</v>
      </c>
      <c r="AY219" s="387" t="e">
        <f t="shared" si="214"/>
        <v>#DIV/0!</v>
      </c>
      <c r="AZ219" s="373"/>
      <c r="BA219" s="384" t="e">
        <f t="shared" si="215"/>
        <v>#DIV/0!</v>
      </c>
      <c r="BB219" s="385" t="e">
        <f t="shared" si="215"/>
        <v>#DIV/0!</v>
      </c>
      <c r="BC219" s="385" t="e">
        <f t="shared" si="215"/>
        <v>#DIV/0!</v>
      </c>
      <c r="BD219" s="387" t="e">
        <f t="shared" si="215"/>
        <v>#DIV/0!</v>
      </c>
      <c r="BE219" s="373"/>
      <c r="BF219" s="384" t="e">
        <f t="shared" si="216"/>
        <v>#DIV/0!</v>
      </c>
      <c r="BG219" s="385" t="e">
        <f t="shared" si="216"/>
        <v>#DIV/0!</v>
      </c>
      <c r="BH219" s="385" t="e">
        <f t="shared" si="216"/>
        <v>#DIV/0!</v>
      </c>
      <c r="BI219" s="387" t="e">
        <f t="shared" si="216"/>
        <v>#DIV/0!</v>
      </c>
      <c r="BK219" s="423" t="e">
        <f t="shared" si="232"/>
        <v>#DIV/0!</v>
      </c>
      <c r="BL219" s="419">
        <f t="shared" si="209"/>
        <v>0</v>
      </c>
      <c r="BM219" s="419">
        <f t="shared" si="210"/>
        <v>0</v>
      </c>
      <c r="BN219" s="423" t="e">
        <f t="shared" si="217"/>
        <v>#DIV/0!</v>
      </c>
      <c r="BO219" s="419" t="e">
        <f t="shared" si="217"/>
        <v>#DIV/0!</v>
      </c>
      <c r="BP219" s="419" t="e">
        <f t="shared" si="217"/>
        <v>#DIV/0!</v>
      </c>
      <c r="BQ219" s="424" t="e">
        <f t="shared" si="217"/>
        <v>#DIV/0!</v>
      </c>
      <c r="BR219" s="419"/>
      <c r="BS219" s="423" t="e">
        <f t="shared" si="218"/>
        <v>#DIV/0!</v>
      </c>
      <c r="BT219" s="419" t="e">
        <f t="shared" si="218"/>
        <v>#DIV/0!</v>
      </c>
      <c r="BU219" s="419" t="e">
        <f t="shared" si="218"/>
        <v>#DIV/0!</v>
      </c>
      <c r="BV219" s="424" t="e">
        <f t="shared" si="218"/>
        <v>#DIV/0!</v>
      </c>
      <c r="BW219" s="419"/>
      <c r="BX219" s="423" t="e">
        <f t="shared" si="219"/>
        <v>#DIV/0!</v>
      </c>
      <c r="BY219" s="419" t="e">
        <f t="shared" si="219"/>
        <v>#DIV/0!</v>
      </c>
      <c r="BZ219" s="419" t="e">
        <f t="shared" si="219"/>
        <v>#DIV/0!</v>
      </c>
      <c r="CA219" s="424" t="e">
        <f t="shared" si="219"/>
        <v>#DIV/0!</v>
      </c>
      <c r="CB219" s="419"/>
      <c r="CC219" s="423" t="e">
        <f t="shared" si="220"/>
        <v>#DIV/0!</v>
      </c>
      <c r="CD219" s="419" t="e">
        <f t="shared" si="220"/>
        <v>#DIV/0!</v>
      </c>
      <c r="CE219" s="419" t="e">
        <f t="shared" si="220"/>
        <v>#DIV/0!</v>
      </c>
      <c r="CF219" s="424" t="e">
        <f t="shared" si="220"/>
        <v>#DIV/0!</v>
      </c>
      <c r="CH219" s="449" t="e">
        <f t="shared" si="233"/>
        <v>#DIV/0!</v>
      </c>
      <c r="CI219" s="445">
        <f t="shared" si="211"/>
        <v>0</v>
      </c>
      <c r="CJ219" s="445">
        <f t="shared" si="234"/>
        <v>0</v>
      </c>
      <c r="CK219" s="451">
        <f t="shared" si="212"/>
        <v>0</v>
      </c>
      <c r="CL219" s="446" t="e">
        <f t="shared" si="221"/>
        <v>#DIV/0!</v>
      </c>
      <c r="CM219" s="446" t="e">
        <f t="shared" si="221"/>
        <v>#DIV/0!</v>
      </c>
      <c r="CN219" s="446" t="e">
        <f t="shared" si="221"/>
        <v>#DIV/0!</v>
      </c>
      <c r="CO219" s="451" t="e">
        <f t="shared" si="221"/>
        <v>#DIV/0!</v>
      </c>
      <c r="CP219" s="446"/>
      <c r="CQ219" s="449" t="e">
        <f t="shared" si="222"/>
        <v>#DIV/0!</v>
      </c>
      <c r="CR219" s="445" t="e">
        <f t="shared" si="222"/>
        <v>#DIV/0!</v>
      </c>
      <c r="CS219" s="445" t="e">
        <f t="shared" si="222"/>
        <v>#DIV/0!</v>
      </c>
      <c r="CT219" s="451" t="e">
        <f t="shared" si="222"/>
        <v>#DIV/0!</v>
      </c>
      <c r="CU219" s="446"/>
      <c r="CV219" s="449" t="e">
        <f t="shared" si="223"/>
        <v>#DIV/0!</v>
      </c>
      <c r="CW219" s="445" t="e">
        <f t="shared" si="223"/>
        <v>#DIV/0!</v>
      </c>
      <c r="CX219" s="445" t="e">
        <f t="shared" si="223"/>
        <v>#DIV/0!</v>
      </c>
      <c r="CY219" s="451" t="e">
        <f t="shared" si="223"/>
        <v>#DIV/0!</v>
      </c>
      <c r="CZ219" s="446"/>
      <c r="DA219" s="449" t="e">
        <f t="shared" si="224"/>
        <v>#DIV/0!</v>
      </c>
      <c r="DB219" s="445" t="e">
        <f t="shared" si="224"/>
        <v>#DIV/0!</v>
      </c>
      <c r="DC219" s="445" t="e">
        <f t="shared" si="224"/>
        <v>#DIV/0!</v>
      </c>
      <c r="DD219" s="451" t="e">
        <f t="shared" si="224"/>
        <v>#DIV/0!</v>
      </c>
    </row>
    <row r="220" spans="1:108">
      <c r="A220">
        <f>'Picking Information'!E223</f>
        <v>0</v>
      </c>
      <c r="B220">
        <f>'Picking Information'!H223</f>
        <v>0</v>
      </c>
      <c r="C220">
        <f>'Picking Information'!I223</f>
        <v>0</v>
      </c>
      <c r="D220">
        <f>'Picking Information'!J223</f>
        <v>0</v>
      </c>
      <c r="E220">
        <f>'Picking Information'!K223</f>
        <v>0</v>
      </c>
      <c r="F220">
        <f t="shared" si="225"/>
        <v>0</v>
      </c>
      <c r="J220">
        <f>'Picking Information'!O223</f>
        <v>0</v>
      </c>
      <c r="M220" s="365">
        <f t="shared" si="226"/>
        <v>0</v>
      </c>
      <c r="N220" s="366">
        <v>1.6074999999999999</v>
      </c>
      <c r="O220" s="367">
        <f t="shared" si="227"/>
        <v>0</v>
      </c>
      <c r="P220" s="367">
        <f t="shared" si="228"/>
        <v>0</v>
      </c>
      <c r="Q220" s="367">
        <f t="shared" si="229"/>
        <v>0</v>
      </c>
      <c r="R220" s="367">
        <f t="shared" si="230"/>
        <v>0</v>
      </c>
      <c r="S220" s="367" t="e">
        <f t="shared" si="231"/>
        <v>#DIV/0!</v>
      </c>
      <c r="T220" s="352" t="e">
        <f t="shared" si="178"/>
        <v>#DIV/0!</v>
      </c>
      <c r="U220" s="348" t="e">
        <f t="shared" si="178"/>
        <v>#DIV/0!</v>
      </c>
      <c r="V220" s="348" t="e">
        <f t="shared" si="178"/>
        <v>#DIV/0!</v>
      </c>
      <c r="W220" s="348" t="e">
        <f t="shared" si="178"/>
        <v>#DIV/0!</v>
      </c>
      <c r="X220" s="372"/>
      <c r="Y220" s="348" t="e">
        <f t="shared" si="179"/>
        <v>#DIV/0!</v>
      </c>
      <c r="Z220" s="348" t="e">
        <f t="shared" si="179"/>
        <v>#DIV/0!</v>
      </c>
      <c r="AA220" s="348" t="e">
        <f t="shared" si="179"/>
        <v>#DIV/0!</v>
      </c>
      <c r="AB220" s="350" t="e">
        <f t="shared" si="179"/>
        <v>#DIV/0!</v>
      </c>
      <c r="AC220" s="372"/>
      <c r="AD220" s="348" t="e">
        <f t="shared" si="180"/>
        <v>#DIV/0!</v>
      </c>
      <c r="AE220" s="348" t="e">
        <f t="shared" si="180"/>
        <v>#DIV/0!</v>
      </c>
      <c r="AF220" s="348" t="e">
        <f t="shared" si="180"/>
        <v>#DIV/0!</v>
      </c>
      <c r="AG220" s="350" t="e">
        <f t="shared" si="180"/>
        <v>#DIV/0!</v>
      </c>
      <c r="AH220" s="372"/>
      <c r="AI220" s="348" t="e">
        <f t="shared" si="181"/>
        <v>#DIV/0!</v>
      </c>
      <c r="AJ220" s="348" t="e">
        <f t="shared" si="181"/>
        <v>#DIV/0!</v>
      </c>
      <c r="AK220" s="348" t="e">
        <f t="shared" si="181"/>
        <v>#DIV/0!</v>
      </c>
      <c r="AL220" s="350" t="e">
        <f t="shared" si="181"/>
        <v>#DIV/0!</v>
      </c>
      <c r="AN220" s="393">
        <f t="shared" si="206"/>
        <v>0</v>
      </c>
      <c r="AO220" s="509">
        <f t="shared" si="207"/>
        <v>0</v>
      </c>
      <c r="AP220" s="373" t="e">
        <f t="shared" si="208"/>
        <v>#DIV/0!</v>
      </c>
      <c r="AQ220" s="384" t="e">
        <f t="shared" si="213"/>
        <v>#DIV/0!</v>
      </c>
      <c r="AR220" s="385" t="e">
        <f t="shared" si="213"/>
        <v>#DIV/0!</v>
      </c>
      <c r="AS220" s="385" t="e">
        <f t="shared" si="213"/>
        <v>#DIV/0!</v>
      </c>
      <c r="AT220" s="387" t="e">
        <f t="shared" si="213"/>
        <v>#DIV/0!</v>
      </c>
      <c r="AU220" s="373"/>
      <c r="AV220" s="384" t="e">
        <f t="shared" si="214"/>
        <v>#DIV/0!</v>
      </c>
      <c r="AW220" s="385" t="e">
        <f t="shared" si="214"/>
        <v>#DIV/0!</v>
      </c>
      <c r="AX220" s="385" t="e">
        <f t="shared" si="214"/>
        <v>#DIV/0!</v>
      </c>
      <c r="AY220" s="387" t="e">
        <f t="shared" si="214"/>
        <v>#DIV/0!</v>
      </c>
      <c r="AZ220" s="373"/>
      <c r="BA220" s="384" t="e">
        <f t="shared" si="215"/>
        <v>#DIV/0!</v>
      </c>
      <c r="BB220" s="385" t="e">
        <f t="shared" si="215"/>
        <v>#DIV/0!</v>
      </c>
      <c r="BC220" s="385" t="e">
        <f t="shared" si="215"/>
        <v>#DIV/0!</v>
      </c>
      <c r="BD220" s="387" t="e">
        <f t="shared" si="215"/>
        <v>#DIV/0!</v>
      </c>
      <c r="BE220" s="373"/>
      <c r="BF220" s="384" t="e">
        <f t="shared" si="216"/>
        <v>#DIV/0!</v>
      </c>
      <c r="BG220" s="385" t="e">
        <f t="shared" si="216"/>
        <v>#DIV/0!</v>
      </c>
      <c r="BH220" s="385" t="e">
        <f t="shared" si="216"/>
        <v>#DIV/0!</v>
      </c>
      <c r="BI220" s="387" t="e">
        <f t="shared" si="216"/>
        <v>#DIV/0!</v>
      </c>
      <c r="BK220" s="423" t="e">
        <f t="shared" si="232"/>
        <v>#DIV/0!</v>
      </c>
      <c r="BL220" s="419">
        <f t="shared" si="209"/>
        <v>0</v>
      </c>
      <c r="BM220" s="419">
        <f t="shared" si="210"/>
        <v>0</v>
      </c>
      <c r="BN220" s="423" t="e">
        <f t="shared" si="217"/>
        <v>#DIV/0!</v>
      </c>
      <c r="BO220" s="419" t="e">
        <f t="shared" si="217"/>
        <v>#DIV/0!</v>
      </c>
      <c r="BP220" s="419" t="e">
        <f t="shared" si="217"/>
        <v>#DIV/0!</v>
      </c>
      <c r="BQ220" s="424" t="e">
        <f t="shared" si="217"/>
        <v>#DIV/0!</v>
      </c>
      <c r="BR220" s="419"/>
      <c r="BS220" s="423" t="e">
        <f t="shared" si="218"/>
        <v>#DIV/0!</v>
      </c>
      <c r="BT220" s="419" t="e">
        <f t="shared" si="218"/>
        <v>#DIV/0!</v>
      </c>
      <c r="BU220" s="419" t="e">
        <f t="shared" si="218"/>
        <v>#DIV/0!</v>
      </c>
      <c r="BV220" s="424" t="e">
        <f t="shared" si="218"/>
        <v>#DIV/0!</v>
      </c>
      <c r="BW220" s="419"/>
      <c r="BX220" s="423" t="e">
        <f t="shared" si="219"/>
        <v>#DIV/0!</v>
      </c>
      <c r="BY220" s="419" t="e">
        <f t="shared" si="219"/>
        <v>#DIV/0!</v>
      </c>
      <c r="BZ220" s="419" t="e">
        <f t="shared" si="219"/>
        <v>#DIV/0!</v>
      </c>
      <c r="CA220" s="424" t="e">
        <f t="shared" si="219"/>
        <v>#DIV/0!</v>
      </c>
      <c r="CB220" s="419"/>
      <c r="CC220" s="423" t="e">
        <f t="shared" si="220"/>
        <v>#DIV/0!</v>
      </c>
      <c r="CD220" s="419" t="e">
        <f t="shared" si="220"/>
        <v>#DIV/0!</v>
      </c>
      <c r="CE220" s="419" t="e">
        <f t="shared" si="220"/>
        <v>#DIV/0!</v>
      </c>
      <c r="CF220" s="424" t="e">
        <f t="shared" si="220"/>
        <v>#DIV/0!</v>
      </c>
      <c r="CH220" s="449" t="e">
        <f t="shared" si="233"/>
        <v>#DIV/0!</v>
      </c>
      <c r="CI220" s="445">
        <f t="shared" si="211"/>
        <v>0</v>
      </c>
      <c r="CJ220" s="445">
        <f t="shared" si="234"/>
        <v>0</v>
      </c>
      <c r="CK220" s="451">
        <f t="shared" si="212"/>
        <v>0</v>
      </c>
      <c r="CL220" s="446" t="e">
        <f t="shared" si="221"/>
        <v>#DIV/0!</v>
      </c>
      <c r="CM220" s="446" t="e">
        <f t="shared" si="221"/>
        <v>#DIV/0!</v>
      </c>
      <c r="CN220" s="446" t="e">
        <f t="shared" si="221"/>
        <v>#DIV/0!</v>
      </c>
      <c r="CO220" s="451" t="e">
        <f t="shared" si="221"/>
        <v>#DIV/0!</v>
      </c>
      <c r="CP220" s="446"/>
      <c r="CQ220" s="449" t="e">
        <f t="shared" si="222"/>
        <v>#DIV/0!</v>
      </c>
      <c r="CR220" s="445" t="e">
        <f t="shared" si="222"/>
        <v>#DIV/0!</v>
      </c>
      <c r="CS220" s="445" t="e">
        <f t="shared" si="222"/>
        <v>#DIV/0!</v>
      </c>
      <c r="CT220" s="451" t="e">
        <f t="shared" si="222"/>
        <v>#DIV/0!</v>
      </c>
      <c r="CU220" s="446"/>
      <c r="CV220" s="449" t="e">
        <f t="shared" si="223"/>
        <v>#DIV/0!</v>
      </c>
      <c r="CW220" s="445" t="e">
        <f t="shared" si="223"/>
        <v>#DIV/0!</v>
      </c>
      <c r="CX220" s="445" t="e">
        <f t="shared" si="223"/>
        <v>#DIV/0!</v>
      </c>
      <c r="CY220" s="451" t="e">
        <f t="shared" si="223"/>
        <v>#DIV/0!</v>
      </c>
      <c r="CZ220" s="446"/>
      <c r="DA220" s="449" t="e">
        <f t="shared" si="224"/>
        <v>#DIV/0!</v>
      </c>
      <c r="DB220" s="445" t="e">
        <f t="shared" si="224"/>
        <v>#DIV/0!</v>
      </c>
      <c r="DC220" s="445" t="e">
        <f t="shared" si="224"/>
        <v>#DIV/0!</v>
      </c>
      <c r="DD220" s="451" t="e">
        <f t="shared" si="224"/>
        <v>#DIV/0!</v>
      </c>
    </row>
    <row r="221" spans="1:108">
      <c r="A221">
        <f>'Picking Information'!E224</f>
        <v>0</v>
      </c>
      <c r="B221">
        <f>'Picking Information'!H224</f>
        <v>0</v>
      </c>
      <c r="C221">
        <f>'Picking Information'!I224</f>
        <v>0</v>
      </c>
      <c r="D221">
        <f>'Picking Information'!J224</f>
        <v>0</v>
      </c>
      <c r="E221">
        <f>'Picking Information'!K224</f>
        <v>0</v>
      </c>
      <c r="F221">
        <f t="shared" si="225"/>
        <v>0</v>
      </c>
      <c r="J221">
        <f>'Picking Information'!O224</f>
        <v>0</v>
      </c>
      <c r="M221" s="365">
        <f t="shared" si="226"/>
        <v>0</v>
      </c>
      <c r="N221" s="366">
        <v>1.6074999999999999</v>
      </c>
      <c r="O221" s="367">
        <f t="shared" si="227"/>
        <v>0</v>
      </c>
      <c r="P221" s="367">
        <f t="shared" si="228"/>
        <v>0</v>
      </c>
      <c r="Q221" s="367">
        <f t="shared" si="229"/>
        <v>0</v>
      </c>
      <c r="R221" s="367">
        <f t="shared" si="230"/>
        <v>0</v>
      </c>
      <c r="S221" s="367" t="e">
        <f t="shared" si="231"/>
        <v>#DIV/0!</v>
      </c>
      <c r="T221" s="352" t="e">
        <f t="shared" si="178"/>
        <v>#DIV/0!</v>
      </c>
      <c r="U221" s="348" t="e">
        <f t="shared" si="178"/>
        <v>#DIV/0!</v>
      </c>
      <c r="V221" s="348" t="e">
        <f t="shared" si="178"/>
        <v>#DIV/0!</v>
      </c>
      <c r="W221" s="348" t="e">
        <f t="shared" si="178"/>
        <v>#DIV/0!</v>
      </c>
      <c r="X221" s="372"/>
      <c r="Y221" s="348" t="e">
        <f t="shared" si="179"/>
        <v>#DIV/0!</v>
      </c>
      <c r="Z221" s="348" t="e">
        <f t="shared" si="179"/>
        <v>#DIV/0!</v>
      </c>
      <c r="AA221" s="348" t="e">
        <f t="shared" si="179"/>
        <v>#DIV/0!</v>
      </c>
      <c r="AB221" s="350" t="e">
        <f t="shared" si="179"/>
        <v>#DIV/0!</v>
      </c>
      <c r="AC221" s="372"/>
      <c r="AD221" s="348" t="e">
        <f t="shared" si="180"/>
        <v>#DIV/0!</v>
      </c>
      <c r="AE221" s="348" t="e">
        <f t="shared" si="180"/>
        <v>#DIV/0!</v>
      </c>
      <c r="AF221" s="348" t="e">
        <f t="shared" si="180"/>
        <v>#DIV/0!</v>
      </c>
      <c r="AG221" s="350" t="e">
        <f t="shared" si="180"/>
        <v>#DIV/0!</v>
      </c>
      <c r="AH221" s="372"/>
      <c r="AI221" s="348" t="e">
        <f t="shared" si="181"/>
        <v>#DIV/0!</v>
      </c>
      <c r="AJ221" s="348" t="e">
        <f t="shared" si="181"/>
        <v>#DIV/0!</v>
      </c>
      <c r="AK221" s="348" t="e">
        <f t="shared" si="181"/>
        <v>#DIV/0!</v>
      </c>
      <c r="AL221" s="350" t="e">
        <f t="shared" si="181"/>
        <v>#DIV/0!</v>
      </c>
      <c r="AN221" s="393">
        <f t="shared" si="206"/>
        <v>0</v>
      </c>
      <c r="AO221" s="509">
        <f t="shared" si="207"/>
        <v>0</v>
      </c>
      <c r="AP221" s="373" t="e">
        <f t="shared" si="208"/>
        <v>#DIV/0!</v>
      </c>
      <c r="AQ221" s="384" t="e">
        <f t="shared" si="213"/>
        <v>#DIV/0!</v>
      </c>
      <c r="AR221" s="385" t="e">
        <f t="shared" si="213"/>
        <v>#DIV/0!</v>
      </c>
      <c r="AS221" s="385" t="e">
        <f t="shared" si="213"/>
        <v>#DIV/0!</v>
      </c>
      <c r="AT221" s="387" t="e">
        <f t="shared" si="213"/>
        <v>#DIV/0!</v>
      </c>
      <c r="AU221" s="373"/>
      <c r="AV221" s="384" t="e">
        <f t="shared" si="214"/>
        <v>#DIV/0!</v>
      </c>
      <c r="AW221" s="385" t="e">
        <f t="shared" si="214"/>
        <v>#DIV/0!</v>
      </c>
      <c r="AX221" s="385" t="e">
        <f t="shared" si="214"/>
        <v>#DIV/0!</v>
      </c>
      <c r="AY221" s="387" t="e">
        <f t="shared" si="214"/>
        <v>#DIV/0!</v>
      </c>
      <c r="AZ221" s="373"/>
      <c r="BA221" s="384" t="e">
        <f t="shared" si="215"/>
        <v>#DIV/0!</v>
      </c>
      <c r="BB221" s="385" t="e">
        <f t="shared" si="215"/>
        <v>#DIV/0!</v>
      </c>
      <c r="BC221" s="385" t="e">
        <f t="shared" si="215"/>
        <v>#DIV/0!</v>
      </c>
      <c r="BD221" s="387" t="e">
        <f t="shared" si="215"/>
        <v>#DIV/0!</v>
      </c>
      <c r="BE221" s="373"/>
      <c r="BF221" s="384" t="e">
        <f t="shared" si="216"/>
        <v>#DIV/0!</v>
      </c>
      <c r="BG221" s="385" t="e">
        <f t="shared" si="216"/>
        <v>#DIV/0!</v>
      </c>
      <c r="BH221" s="385" t="e">
        <f t="shared" si="216"/>
        <v>#DIV/0!</v>
      </c>
      <c r="BI221" s="387" t="e">
        <f t="shared" si="216"/>
        <v>#DIV/0!</v>
      </c>
      <c r="BK221" s="423" t="e">
        <f t="shared" si="232"/>
        <v>#DIV/0!</v>
      </c>
      <c r="BL221" s="419">
        <f t="shared" si="209"/>
        <v>0</v>
      </c>
      <c r="BM221" s="419">
        <f t="shared" si="210"/>
        <v>0</v>
      </c>
      <c r="BN221" s="423" t="e">
        <f t="shared" si="217"/>
        <v>#DIV/0!</v>
      </c>
      <c r="BO221" s="419" t="e">
        <f t="shared" si="217"/>
        <v>#DIV/0!</v>
      </c>
      <c r="BP221" s="419" t="e">
        <f t="shared" si="217"/>
        <v>#DIV/0!</v>
      </c>
      <c r="BQ221" s="424" t="e">
        <f t="shared" si="217"/>
        <v>#DIV/0!</v>
      </c>
      <c r="BR221" s="419"/>
      <c r="BS221" s="423" t="e">
        <f t="shared" si="218"/>
        <v>#DIV/0!</v>
      </c>
      <c r="BT221" s="419" t="e">
        <f t="shared" si="218"/>
        <v>#DIV/0!</v>
      </c>
      <c r="BU221" s="419" t="e">
        <f t="shared" si="218"/>
        <v>#DIV/0!</v>
      </c>
      <c r="BV221" s="424" t="e">
        <f t="shared" si="218"/>
        <v>#DIV/0!</v>
      </c>
      <c r="BW221" s="419"/>
      <c r="BX221" s="423" t="e">
        <f t="shared" si="219"/>
        <v>#DIV/0!</v>
      </c>
      <c r="BY221" s="419" t="e">
        <f t="shared" si="219"/>
        <v>#DIV/0!</v>
      </c>
      <c r="BZ221" s="419" t="e">
        <f t="shared" si="219"/>
        <v>#DIV/0!</v>
      </c>
      <c r="CA221" s="424" t="e">
        <f t="shared" si="219"/>
        <v>#DIV/0!</v>
      </c>
      <c r="CB221" s="419"/>
      <c r="CC221" s="423" t="e">
        <f t="shared" si="220"/>
        <v>#DIV/0!</v>
      </c>
      <c r="CD221" s="419" t="e">
        <f t="shared" si="220"/>
        <v>#DIV/0!</v>
      </c>
      <c r="CE221" s="419" t="e">
        <f t="shared" si="220"/>
        <v>#DIV/0!</v>
      </c>
      <c r="CF221" s="424" t="e">
        <f t="shared" si="220"/>
        <v>#DIV/0!</v>
      </c>
      <c r="CH221" s="449" t="e">
        <f t="shared" si="233"/>
        <v>#DIV/0!</v>
      </c>
      <c r="CI221" s="445">
        <f t="shared" si="211"/>
        <v>0</v>
      </c>
      <c r="CJ221" s="445">
        <f t="shared" si="234"/>
        <v>0</v>
      </c>
      <c r="CK221" s="451">
        <f t="shared" si="212"/>
        <v>0</v>
      </c>
      <c r="CL221" s="446" t="e">
        <f t="shared" si="221"/>
        <v>#DIV/0!</v>
      </c>
      <c r="CM221" s="446" t="e">
        <f t="shared" si="221"/>
        <v>#DIV/0!</v>
      </c>
      <c r="CN221" s="446" t="e">
        <f t="shared" si="221"/>
        <v>#DIV/0!</v>
      </c>
      <c r="CO221" s="451" t="e">
        <f t="shared" si="221"/>
        <v>#DIV/0!</v>
      </c>
      <c r="CP221" s="446"/>
      <c r="CQ221" s="449" t="e">
        <f t="shared" si="222"/>
        <v>#DIV/0!</v>
      </c>
      <c r="CR221" s="445" t="e">
        <f t="shared" si="222"/>
        <v>#DIV/0!</v>
      </c>
      <c r="CS221" s="445" t="e">
        <f t="shared" si="222"/>
        <v>#DIV/0!</v>
      </c>
      <c r="CT221" s="451" t="e">
        <f t="shared" si="222"/>
        <v>#DIV/0!</v>
      </c>
      <c r="CU221" s="446"/>
      <c r="CV221" s="449" t="e">
        <f t="shared" si="223"/>
        <v>#DIV/0!</v>
      </c>
      <c r="CW221" s="445" t="e">
        <f t="shared" si="223"/>
        <v>#DIV/0!</v>
      </c>
      <c r="CX221" s="445" t="e">
        <f t="shared" si="223"/>
        <v>#DIV/0!</v>
      </c>
      <c r="CY221" s="451" t="e">
        <f t="shared" si="223"/>
        <v>#DIV/0!</v>
      </c>
      <c r="CZ221" s="446"/>
      <c r="DA221" s="449" t="e">
        <f t="shared" si="224"/>
        <v>#DIV/0!</v>
      </c>
      <c r="DB221" s="445" t="e">
        <f t="shared" si="224"/>
        <v>#DIV/0!</v>
      </c>
      <c r="DC221" s="445" t="e">
        <f t="shared" si="224"/>
        <v>#DIV/0!</v>
      </c>
      <c r="DD221" s="451" t="e">
        <f t="shared" si="224"/>
        <v>#DIV/0!</v>
      </c>
    </row>
    <row r="222" spans="1:108">
      <c r="A222">
        <f>'Picking Information'!E225</f>
        <v>0</v>
      </c>
      <c r="B222">
        <f>'Picking Information'!H225</f>
        <v>0</v>
      </c>
      <c r="C222">
        <f>'Picking Information'!I225</f>
        <v>0</v>
      </c>
      <c r="D222">
        <f>'Picking Information'!J225</f>
        <v>0</v>
      </c>
      <c r="E222">
        <f>'Picking Information'!K225</f>
        <v>0</v>
      </c>
      <c r="F222">
        <f t="shared" si="225"/>
        <v>0</v>
      </c>
      <c r="J222">
        <f>'Picking Information'!O225</f>
        <v>0</v>
      </c>
      <c r="M222" s="365">
        <f t="shared" si="226"/>
        <v>0</v>
      </c>
      <c r="N222" s="366">
        <v>1.6074999999999999</v>
      </c>
      <c r="O222" s="367">
        <f t="shared" si="227"/>
        <v>0</v>
      </c>
      <c r="P222" s="367">
        <f t="shared" si="228"/>
        <v>0</v>
      </c>
      <c r="Q222" s="367">
        <f t="shared" si="229"/>
        <v>0</v>
      </c>
      <c r="R222" s="367">
        <f t="shared" si="230"/>
        <v>0</v>
      </c>
      <c r="S222" s="367" t="e">
        <f t="shared" si="231"/>
        <v>#DIV/0!</v>
      </c>
      <c r="T222" s="352" t="e">
        <f t="shared" si="178"/>
        <v>#DIV/0!</v>
      </c>
      <c r="U222" s="348" t="e">
        <f t="shared" si="178"/>
        <v>#DIV/0!</v>
      </c>
      <c r="V222" s="348" t="e">
        <f t="shared" si="178"/>
        <v>#DIV/0!</v>
      </c>
      <c r="W222" s="348" t="e">
        <f t="shared" si="178"/>
        <v>#DIV/0!</v>
      </c>
      <c r="X222" s="372"/>
      <c r="Y222" s="348" t="e">
        <f t="shared" si="179"/>
        <v>#DIV/0!</v>
      </c>
      <c r="Z222" s="348" t="e">
        <f t="shared" si="179"/>
        <v>#DIV/0!</v>
      </c>
      <c r="AA222" s="348" t="e">
        <f t="shared" si="179"/>
        <v>#DIV/0!</v>
      </c>
      <c r="AB222" s="350" t="e">
        <f t="shared" si="179"/>
        <v>#DIV/0!</v>
      </c>
      <c r="AC222" s="372"/>
      <c r="AD222" s="348" t="e">
        <f t="shared" si="180"/>
        <v>#DIV/0!</v>
      </c>
      <c r="AE222" s="348" t="e">
        <f t="shared" si="180"/>
        <v>#DIV/0!</v>
      </c>
      <c r="AF222" s="348" t="e">
        <f t="shared" si="180"/>
        <v>#DIV/0!</v>
      </c>
      <c r="AG222" s="350" t="e">
        <f t="shared" si="180"/>
        <v>#DIV/0!</v>
      </c>
      <c r="AH222" s="372"/>
      <c r="AI222" s="348" t="e">
        <f t="shared" si="181"/>
        <v>#DIV/0!</v>
      </c>
      <c r="AJ222" s="348" t="e">
        <f t="shared" si="181"/>
        <v>#DIV/0!</v>
      </c>
      <c r="AK222" s="348" t="e">
        <f t="shared" si="181"/>
        <v>#DIV/0!</v>
      </c>
      <c r="AL222" s="350" t="e">
        <f t="shared" si="181"/>
        <v>#DIV/0!</v>
      </c>
      <c r="AN222" s="393">
        <f t="shared" si="206"/>
        <v>0</v>
      </c>
      <c r="AO222" s="509">
        <f t="shared" si="207"/>
        <v>0</v>
      </c>
      <c r="AP222" s="373" t="e">
        <f t="shared" si="208"/>
        <v>#DIV/0!</v>
      </c>
      <c r="AQ222" s="384" t="e">
        <f t="shared" si="213"/>
        <v>#DIV/0!</v>
      </c>
      <c r="AR222" s="385" t="e">
        <f t="shared" si="213"/>
        <v>#DIV/0!</v>
      </c>
      <c r="AS222" s="385" t="e">
        <f t="shared" si="213"/>
        <v>#DIV/0!</v>
      </c>
      <c r="AT222" s="387" t="e">
        <f t="shared" si="213"/>
        <v>#DIV/0!</v>
      </c>
      <c r="AU222" s="373"/>
      <c r="AV222" s="384" t="e">
        <f t="shared" si="214"/>
        <v>#DIV/0!</v>
      </c>
      <c r="AW222" s="385" t="e">
        <f t="shared" si="214"/>
        <v>#DIV/0!</v>
      </c>
      <c r="AX222" s="385" t="e">
        <f t="shared" si="214"/>
        <v>#DIV/0!</v>
      </c>
      <c r="AY222" s="387" t="e">
        <f t="shared" si="214"/>
        <v>#DIV/0!</v>
      </c>
      <c r="AZ222" s="373"/>
      <c r="BA222" s="384" t="e">
        <f t="shared" si="215"/>
        <v>#DIV/0!</v>
      </c>
      <c r="BB222" s="385" t="e">
        <f t="shared" si="215"/>
        <v>#DIV/0!</v>
      </c>
      <c r="BC222" s="385" t="e">
        <f t="shared" si="215"/>
        <v>#DIV/0!</v>
      </c>
      <c r="BD222" s="387" t="e">
        <f t="shared" si="215"/>
        <v>#DIV/0!</v>
      </c>
      <c r="BE222" s="373"/>
      <c r="BF222" s="384" t="e">
        <f t="shared" si="216"/>
        <v>#DIV/0!</v>
      </c>
      <c r="BG222" s="385" t="e">
        <f t="shared" si="216"/>
        <v>#DIV/0!</v>
      </c>
      <c r="BH222" s="385" t="e">
        <f t="shared" si="216"/>
        <v>#DIV/0!</v>
      </c>
      <c r="BI222" s="387" t="e">
        <f t="shared" si="216"/>
        <v>#DIV/0!</v>
      </c>
      <c r="BK222" s="423" t="e">
        <f t="shared" si="232"/>
        <v>#DIV/0!</v>
      </c>
      <c r="BL222" s="419">
        <f t="shared" si="209"/>
        <v>0</v>
      </c>
      <c r="BM222" s="419">
        <f t="shared" si="210"/>
        <v>0</v>
      </c>
      <c r="BN222" s="423" t="e">
        <f t="shared" si="217"/>
        <v>#DIV/0!</v>
      </c>
      <c r="BO222" s="419" t="e">
        <f t="shared" si="217"/>
        <v>#DIV/0!</v>
      </c>
      <c r="BP222" s="419" t="e">
        <f t="shared" si="217"/>
        <v>#DIV/0!</v>
      </c>
      <c r="BQ222" s="424" t="e">
        <f t="shared" si="217"/>
        <v>#DIV/0!</v>
      </c>
      <c r="BR222" s="419"/>
      <c r="BS222" s="423" t="e">
        <f t="shared" si="218"/>
        <v>#DIV/0!</v>
      </c>
      <c r="BT222" s="419" t="e">
        <f t="shared" si="218"/>
        <v>#DIV/0!</v>
      </c>
      <c r="BU222" s="419" t="e">
        <f t="shared" si="218"/>
        <v>#DIV/0!</v>
      </c>
      <c r="BV222" s="424" t="e">
        <f t="shared" si="218"/>
        <v>#DIV/0!</v>
      </c>
      <c r="BW222" s="419"/>
      <c r="BX222" s="423" t="e">
        <f t="shared" si="219"/>
        <v>#DIV/0!</v>
      </c>
      <c r="BY222" s="419" t="e">
        <f t="shared" si="219"/>
        <v>#DIV/0!</v>
      </c>
      <c r="BZ222" s="419" t="e">
        <f t="shared" si="219"/>
        <v>#DIV/0!</v>
      </c>
      <c r="CA222" s="424" t="e">
        <f t="shared" si="219"/>
        <v>#DIV/0!</v>
      </c>
      <c r="CB222" s="419"/>
      <c r="CC222" s="423" t="e">
        <f t="shared" si="220"/>
        <v>#DIV/0!</v>
      </c>
      <c r="CD222" s="419" t="e">
        <f t="shared" si="220"/>
        <v>#DIV/0!</v>
      </c>
      <c r="CE222" s="419" t="e">
        <f t="shared" si="220"/>
        <v>#DIV/0!</v>
      </c>
      <c r="CF222" s="424" t="e">
        <f t="shared" si="220"/>
        <v>#DIV/0!</v>
      </c>
      <c r="CH222" s="449" t="e">
        <f t="shared" si="233"/>
        <v>#DIV/0!</v>
      </c>
      <c r="CI222" s="445">
        <f t="shared" si="211"/>
        <v>0</v>
      </c>
      <c r="CJ222" s="445">
        <f t="shared" si="234"/>
        <v>0</v>
      </c>
      <c r="CK222" s="451">
        <f t="shared" si="212"/>
        <v>0</v>
      </c>
      <c r="CL222" s="446" t="e">
        <f t="shared" si="221"/>
        <v>#DIV/0!</v>
      </c>
      <c r="CM222" s="446" t="e">
        <f t="shared" si="221"/>
        <v>#DIV/0!</v>
      </c>
      <c r="CN222" s="446" t="e">
        <f t="shared" si="221"/>
        <v>#DIV/0!</v>
      </c>
      <c r="CO222" s="451" t="e">
        <f t="shared" si="221"/>
        <v>#DIV/0!</v>
      </c>
      <c r="CP222" s="446"/>
      <c r="CQ222" s="449" t="e">
        <f t="shared" si="222"/>
        <v>#DIV/0!</v>
      </c>
      <c r="CR222" s="445" t="e">
        <f t="shared" si="222"/>
        <v>#DIV/0!</v>
      </c>
      <c r="CS222" s="445" t="e">
        <f t="shared" si="222"/>
        <v>#DIV/0!</v>
      </c>
      <c r="CT222" s="451" t="e">
        <f t="shared" si="222"/>
        <v>#DIV/0!</v>
      </c>
      <c r="CU222" s="446"/>
      <c r="CV222" s="449" t="e">
        <f t="shared" si="223"/>
        <v>#DIV/0!</v>
      </c>
      <c r="CW222" s="445" t="e">
        <f t="shared" si="223"/>
        <v>#DIV/0!</v>
      </c>
      <c r="CX222" s="445" t="e">
        <f t="shared" si="223"/>
        <v>#DIV/0!</v>
      </c>
      <c r="CY222" s="451" t="e">
        <f t="shared" si="223"/>
        <v>#DIV/0!</v>
      </c>
      <c r="CZ222" s="446"/>
      <c r="DA222" s="449" t="e">
        <f t="shared" si="224"/>
        <v>#DIV/0!</v>
      </c>
      <c r="DB222" s="445" t="e">
        <f t="shared" si="224"/>
        <v>#DIV/0!</v>
      </c>
      <c r="DC222" s="445" t="e">
        <f t="shared" si="224"/>
        <v>#DIV/0!</v>
      </c>
      <c r="DD222" s="451" t="e">
        <f t="shared" si="224"/>
        <v>#DIV/0!</v>
      </c>
    </row>
    <row r="223" spans="1:108">
      <c r="A223">
        <f>'Picking Information'!E226</f>
        <v>0</v>
      </c>
      <c r="B223">
        <f>'Picking Information'!H226</f>
        <v>0</v>
      </c>
      <c r="C223">
        <f>'Picking Information'!I226</f>
        <v>0</v>
      </c>
      <c r="D223">
        <f>'Picking Information'!J226</f>
        <v>0</v>
      </c>
      <c r="E223">
        <f>'Picking Information'!K226</f>
        <v>0</v>
      </c>
      <c r="F223">
        <f t="shared" si="225"/>
        <v>0</v>
      </c>
      <c r="J223">
        <f>'Picking Information'!O226</f>
        <v>0</v>
      </c>
      <c r="M223" s="365">
        <f t="shared" si="226"/>
        <v>0</v>
      </c>
      <c r="N223" s="366">
        <v>1.6074999999999999</v>
      </c>
      <c r="O223" s="367">
        <f t="shared" si="227"/>
        <v>0</v>
      </c>
      <c r="P223" s="367">
        <f t="shared" si="228"/>
        <v>0</v>
      </c>
      <c r="Q223" s="367">
        <f t="shared" si="229"/>
        <v>0</v>
      </c>
      <c r="R223" s="367">
        <f t="shared" si="230"/>
        <v>0</v>
      </c>
      <c r="S223" s="367" t="e">
        <f t="shared" si="231"/>
        <v>#DIV/0!</v>
      </c>
      <c r="T223" s="352" t="e">
        <f t="shared" si="178"/>
        <v>#DIV/0!</v>
      </c>
      <c r="U223" s="348" t="e">
        <f t="shared" si="178"/>
        <v>#DIV/0!</v>
      </c>
      <c r="V223" s="348" t="e">
        <f t="shared" si="178"/>
        <v>#DIV/0!</v>
      </c>
      <c r="W223" s="348" t="e">
        <f t="shared" ref="T223:W286" si="235">1-(3/4)*(W$3/$S223)+((1/16)+0.1686*(1-($C223/2)/$S223)^2)*(W$3/$S223)^3</f>
        <v>#DIV/0!</v>
      </c>
      <c r="X223" s="372"/>
      <c r="Y223" s="348" t="e">
        <f t="shared" si="179"/>
        <v>#DIV/0!</v>
      </c>
      <c r="Z223" s="348" t="e">
        <f t="shared" si="179"/>
        <v>#DIV/0!</v>
      </c>
      <c r="AA223" s="348" t="e">
        <f t="shared" si="179"/>
        <v>#DIV/0!</v>
      </c>
      <c r="AB223" s="350" t="e">
        <f t="shared" ref="Y223:AB286" si="236">1-(3/4)*(AB$3/$S223)+((1/16)+0.1686*(1-($C223/2)/$S223)^2)*(AB$3/$S223)^3</f>
        <v>#DIV/0!</v>
      </c>
      <c r="AC223" s="372"/>
      <c r="AD223" s="348" t="e">
        <f t="shared" si="180"/>
        <v>#DIV/0!</v>
      </c>
      <c r="AE223" s="348" t="e">
        <f t="shared" si="180"/>
        <v>#DIV/0!</v>
      </c>
      <c r="AF223" s="348" t="e">
        <f t="shared" si="180"/>
        <v>#DIV/0!</v>
      </c>
      <c r="AG223" s="350" t="e">
        <f t="shared" ref="AD223:AG286" si="237">1-(3/4)*(AG$3/$S223)+((1/16)+0.1686*(1-($C223/2)/$S223)^2)*(AG$3/$S223)^3</f>
        <v>#DIV/0!</v>
      </c>
      <c r="AH223" s="372"/>
      <c r="AI223" s="348" t="e">
        <f t="shared" si="181"/>
        <v>#DIV/0!</v>
      </c>
      <c r="AJ223" s="348" t="e">
        <f t="shared" si="181"/>
        <v>#DIV/0!</v>
      </c>
      <c r="AK223" s="348" t="e">
        <f t="shared" si="181"/>
        <v>#DIV/0!</v>
      </c>
      <c r="AL223" s="350" t="e">
        <f t="shared" ref="AI223:AL286" si="238">1-(3/4)*(AL$3/$S223)+((1/16)+0.1686*(1-($C223/2)/$S223)^2)*(AL$3/$S223)^3</f>
        <v>#DIV/0!</v>
      </c>
      <c r="AN223" s="393">
        <f t="shared" si="206"/>
        <v>0</v>
      </c>
      <c r="AO223" s="509">
        <f t="shared" si="207"/>
        <v>0</v>
      </c>
      <c r="AP223" s="373" t="e">
        <f t="shared" si="208"/>
        <v>#DIV/0!</v>
      </c>
      <c r="AQ223" s="384" t="e">
        <f t="shared" si="213"/>
        <v>#DIV/0!</v>
      </c>
      <c r="AR223" s="385" t="e">
        <f t="shared" si="213"/>
        <v>#DIV/0!</v>
      </c>
      <c r="AS223" s="385" t="e">
        <f t="shared" si="213"/>
        <v>#DIV/0!</v>
      </c>
      <c r="AT223" s="387" t="e">
        <f t="shared" si="213"/>
        <v>#DIV/0!</v>
      </c>
      <c r="AU223" s="373"/>
      <c r="AV223" s="384" t="e">
        <f t="shared" si="214"/>
        <v>#DIV/0!</v>
      </c>
      <c r="AW223" s="385" t="e">
        <f t="shared" si="214"/>
        <v>#DIV/0!</v>
      </c>
      <c r="AX223" s="385" t="e">
        <f t="shared" si="214"/>
        <v>#DIV/0!</v>
      </c>
      <c r="AY223" s="387" t="e">
        <f t="shared" si="214"/>
        <v>#DIV/0!</v>
      </c>
      <c r="AZ223" s="373"/>
      <c r="BA223" s="384" t="e">
        <f t="shared" si="215"/>
        <v>#DIV/0!</v>
      </c>
      <c r="BB223" s="385" t="e">
        <f t="shared" si="215"/>
        <v>#DIV/0!</v>
      </c>
      <c r="BC223" s="385" t="e">
        <f t="shared" si="215"/>
        <v>#DIV/0!</v>
      </c>
      <c r="BD223" s="387" t="e">
        <f t="shared" si="215"/>
        <v>#DIV/0!</v>
      </c>
      <c r="BE223" s="373"/>
      <c r="BF223" s="384" t="e">
        <f t="shared" si="216"/>
        <v>#DIV/0!</v>
      </c>
      <c r="BG223" s="385" t="e">
        <f t="shared" si="216"/>
        <v>#DIV/0!</v>
      </c>
      <c r="BH223" s="385" t="e">
        <f t="shared" si="216"/>
        <v>#DIV/0!</v>
      </c>
      <c r="BI223" s="387" t="e">
        <f t="shared" si="216"/>
        <v>#DIV/0!</v>
      </c>
      <c r="BK223" s="423" t="e">
        <f t="shared" si="232"/>
        <v>#DIV/0!</v>
      </c>
      <c r="BL223" s="419">
        <f t="shared" si="209"/>
        <v>0</v>
      </c>
      <c r="BM223" s="419">
        <f t="shared" si="210"/>
        <v>0</v>
      </c>
      <c r="BN223" s="423" t="e">
        <f t="shared" si="217"/>
        <v>#DIV/0!</v>
      </c>
      <c r="BO223" s="419" t="e">
        <f t="shared" si="217"/>
        <v>#DIV/0!</v>
      </c>
      <c r="BP223" s="419" t="e">
        <f t="shared" si="217"/>
        <v>#DIV/0!</v>
      </c>
      <c r="BQ223" s="424" t="e">
        <f t="shared" si="217"/>
        <v>#DIV/0!</v>
      </c>
      <c r="BR223" s="419"/>
      <c r="BS223" s="423" t="e">
        <f t="shared" si="218"/>
        <v>#DIV/0!</v>
      </c>
      <c r="BT223" s="419" t="e">
        <f t="shared" si="218"/>
        <v>#DIV/0!</v>
      </c>
      <c r="BU223" s="419" t="e">
        <f t="shared" si="218"/>
        <v>#DIV/0!</v>
      </c>
      <c r="BV223" s="424" t="e">
        <f t="shared" si="218"/>
        <v>#DIV/0!</v>
      </c>
      <c r="BW223" s="419"/>
      <c r="BX223" s="423" t="e">
        <f t="shared" si="219"/>
        <v>#DIV/0!</v>
      </c>
      <c r="BY223" s="419" t="e">
        <f t="shared" si="219"/>
        <v>#DIV/0!</v>
      </c>
      <c r="BZ223" s="419" t="e">
        <f t="shared" si="219"/>
        <v>#DIV/0!</v>
      </c>
      <c r="CA223" s="424" t="e">
        <f t="shared" si="219"/>
        <v>#DIV/0!</v>
      </c>
      <c r="CB223" s="419"/>
      <c r="CC223" s="423" t="e">
        <f t="shared" si="220"/>
        <v>#DIV/0!</v>
      </c>
      <c r="CD223" s="419" t="e">
        <f t="shared" si="220"/>
        <v>#DIV/0!</v>
      </c>
      <c r="CE223" s="419" t="e">
        <f t="shared" si="220"/>
        <v>#DIV/0!</v>
      </c>
      <c r="CF223" s="424" t="e">
        <f t="shared" si="220"/>
        <v>#DIV/0!</v>
      </c>
      <c r="CH223" s="449" t="e">
        <f t="shared" si="233"/>
        <v>#DIV/0!</v>
      </c>
      <c r="CI223" s="445">
        <f t="shared" si="211"/>
        <v>0</v>
      </c>
      <c r="CJ223" s="445">
        <f t="shared" si="234"/>
        <v>0</v>
      </c>
      <c r="CK223" s="451">
        <f t="shared" si="212"/>
        <v>0</v>
      </c>
      <c r="CL223" s="446" t="e">
        <f t="shared" si="221"/>
        <v>#DIV/0!</v>
      </c>
      <c r="CM223" s="446" t="e">
        <f t="shared" si="221"/>
        <v>#DIV/0!</v>
      </c>
      <c r="CN223" s="446" t="e">
        <f t="shared" si="221"/>
        <v>#DIV/0!</v>
      </c>
      <c r="CO223" s="451" t="e">
        <f t="shared" si="221"/>
        <v>#DIV/0!</v>
      </c>
      <c r="CP223" s="446"/>
      <c r="CQ223" s="449" t="e">
        <f t="shared" si="222"/>
        <v>#DIV/0!</v>
      </c>
      <c r="CR223" s="445" t="e">
        <f t="shared" si="222"/>
        <v>#DIV/0!</v>
      </c>
      <c r="CS223" s="445" t="e">
        <f t="shared" si="222"/>
        <v>#DIV/0!</v>
      </c>
      <c r="CT223" s="451" t="e">
        <f t="shared" si="222"/>
        <v>#DIV/0!</v>
      </c>
      <c r="CU223" s="446"/>
      <c r="CV223" s="449" t="e">
        <f t="shared" si="223"/>
        <v>#DIV/0!</v>
      </c>
      <c r="CW223" s="445" t="e">
        <f t="shared" si="223"/>
        <v>#DIV/0!</v>
      </c>
      <c r="CX223" s="445" t="e">
        <f t="shared" si="223"/>
        <v>#DIV/0!</v>
      </c>
      <c r="CY223" s="451" t="e">
        <f t="shared" si="223"/>
        <v>#DIV/0!</v>
      </c>
      <c r="CZ223" s="446"/>
      <c r="DA223" s="449" t="e">
        <f t="shared" si="224"/>
        <v>#DIV/0!</v>
      </c>
      <c r="DB223" s="445" t="e">
        <f t="shared" si="224"/>
        <v>#DIV/0!</v>
      </c>
      <c r="DC223" s="445" t="e">
        <f t="shared" si="224"/>
        <v>#DIV/0!</v>
      </c>
      <c r="DD223" s="451" t="e">
        <f t="shared" si="224"/>
        <v>#DIV/0!</v>
      </c>
    </row>
    <row r="224" spans="1:108">
      <c r="A224">
        <f>'Picking Information'!E227</f>
        <v>0</v>
      </c>
      <c r="B224">
        <f>'Picking Information'!H227</f>
        <v>0</v>
      </c>
      <c r="C224">
        <f>'Picking Information'!I227</f>
        <v>0</v>
      </c>
      <c r="D224">
        <f>'Picking Information'!J227</f>
        <v>0</v>
      </c>
      <c r="E224">
        <f>'Picking Information'!K227</f>
        <v>0</v>
      </c>
      <c r="F224">
        <f t="shared" si="225"/>
        <v>0</v>
      </c>
      <c r="J224">
        <f>'Picking Information'!O227</f>
        <v>0</v>
      </c>
      <c r="M224" s="365">
        <f t="shared" si="226"/>
        <v>0</v>
      </c>
      <c r="N224" s="366">
        <v>1.6074999999999999</v>
      </c>
      <c r="O224" s="367">
        <f t="shared" si="227"/>
        <v>0</v>
      </c>
      <c r="P224" s="367">
        <f t="shared" si="228"/>
        <v>0</v>
      </c>
      <c r="Q224" s="367">
        <f t="shared" si="229"/>
        <v>0</v>
      </c>
      <c r="R224" s="367">
        <f t="shared" si="230"/>
        <v>0</v>
      </c>
      <c r="S224" s="367" t="e">
        <f t="shared" si="231"/>
        <v>#DIV/0!</v>
      </c>
      <c r="T224" s="352" t="e">
        <f t="shared" si="235"/>
        <v>#DIV/0!</v>
      </c>
      <c r="U224" s="348" t="e">
        <f t="shared" si="235"/>
        <v>#DIV/0!</v>
      </c>
      <c r="V224" s="348" t="e">
        <f t="shared" si="235"/>
        <v>#DIV/0!</v>
      </c>
      <c r="W224" s="348" t="e">
        <f t="shared" si="235"/>
        <v>#DIV/0!</v>
      </c>
      <c r="X224" s="372"/>
      <c r="Y224" s="348" t="e">
        <f t="shared" si="236"/>
        <v>#DIV/0!</v>
      </c>
      <c r="Z224" s="348" t="e">
        <f t="shared" si="236"/>
        <v>#DIV/0!</v>
      </c>
      <c r="AA224" s="348" t="e">
        <f t="shared" si="236"/>
        <v>#DIV/0!</v>
      </c>
      <c r="AB224" s="350" t="e">
        <f t="shared" si="236"/>
        <v>#DIV/0!</v>
      </c>
      <c r="AC224" s="372"/>
      <c r="AD224" s="348" t="e">
        <f t="shared" si="237"/>
        <v>#DIV/0!</v>
      </c>
      <c r="AE224" s="348" t="e">
        <f t="shared" si="237"/>
        <v>#DIV/0!</v>
      </c>
      <c r="AF224" s="348" t="e">
        <f t="shared" si="237"/>
        <v>#DIV/0!</v>
      </c>
      <c r="AG224" s="350" t="e">
        <f t="shared" si="237"/>
        <v>#DIV/0!</v>
      </c>
      <c r="AH224" s="372"/>
      <c r="AI224" s="348" t="e">
        <f t="shared" si="238"/>
        <v>#DIV/0!</v>
      </c>
      <c r="AJ224" s="348" t="e">
        <f t="shared" si="238"/>
        <v>#DIV/0!</v>
      </c>
      <c r="AK224" s="348" t="e">
        <f t="shared" si="238"/>
        <v>#DIV/0!</v>
      </c>
      <c r="AL224" s="350" t="e">
        <f t="shared" si="238"/>
        <v>#DIV/0!</v>
      </c>
      <c r="AN224" s="393">
        <f t="shared" si="206"/>
        <v>0</v>
      </c>
      <c r="AO224" s="509">
        <f t="shared" si="207"/>
        <v>0</v>
      </c>
      <c r="AP224" s="373" t="e">
        <f t="shared" si="208"/>
        <v>#DIV/0!</v>
      </c>
      <c r="AQ224" s="384" t="e">
        <f t="shared" si="213"/>
        <v>#DIV/0!</v>
      </c>
      <c r="AR224" s="385" t="e">
        <f t="shared" si="213"/>
        <v>#DIV/0!</v>
      </c>
      <c r="AS224" s="385" t="e">
        <f t="shared" si="213"/>
        <v>#DIV/0!</v>
      </c>
      <c r="AT224" s="387" t="e">
        <f t="shared" si="213"/>
        <v>#DIV/0!</v>
      </c>
      <c r="AU224" s="373"/>
      <c r="AV224" s="384" t="e">
        <f t="shared" si="214"/>
        <v>#DIV/0!</v>
      </c>
      <c r="AW224" s="385" t="e">
        <f t="shared" si="214"/>
        <v>#DIV/0!</v>
      </c>
      <c r="AX224" s="385" t="e">
        <f t="shared" si="214"/>
        <v>#DIV/0!</v>
      </c>
      <c r="AY224" s="387" t="e">
        <f t="shared" si="214"/>
        <v>#DIV/0!</v>
      </c>
      <c r="AZ224" s="373"/>
      <c r="BA224" s="384" t="e">
        <f t="shared" si="215"/>
        <v>#DIV/0!</v>
      </c>
      <c r="BB224" s="385" t="e">
        <f t="shared" si="215"/>
        <v>#DIV/0!</v>
      </c>
      <c r="BC224" s="385" t="e">
        <f t="shared" si="215"/>
        <v>#DIV/0!</v>
      </c>
      <c r="BD224" s="387" t="e">
        <f t="shared" si="215"/>
        <v>#DIV/0!</v>
      </c>
      <c r="BE224" s="373"/>
      <c r="BF224" s="384" t="e">
        <f t="shared" si="216"/>
        <v>#DIV/0!</v>
      </c>
      <c r="BG224" s="385" t="e">
        <f t="shared" si="216"/>
        <v>#DIV/0!</v>
      </c>
      <c r="BH224" s="385" t="e">
        <f t="shared" si="216"/>
        <v>#DIV/0!</v>
      </c>
      <c r="BI224" s="387" t="e">
        <f t="shared" si="216"/>
        <v>#DIV/0!</v>
      </c>
      <c r="BK224" s="423" t="e">
        <f t="shared" si="232"/>
        <v>#DIV/0!</v>
      </c>
      <c r="BL224" s="419">
        <f t="shared" si="209"/>
        <v>0</v>
      </c>
      <c r="BM224" s="419">
        <f t="shared" si="210"/>
        <v>0</v>
      </c>
      <c r="BN224" s="423" t="e">
        <f t="shared" si="217"/>
        <v>#DIV/0!</v>
      </c>
      <c r="BO224" s="419" t="e">
        <f t="shared" si="217"/>
        <v>#DIV/0!</v>
      </c>
      <c r="BP224" s="419" t="e">
        <f t="shared" si="217"/>
        <v>#DIV/0!</v>
      </c>
      <c r="BQ224" s="424" t="e">
        <f t="shared" si="217"/>
        <v>#DIV/0!</v>
      </c>
      <c r="BR224" s="419"/>
      <c r="BS224" s="423" t="e">
        <f t="shared" si="218"/>
        <v>#DIV/0!</v>
      </c>
      <c r="BT224" s="419" t="e">
        <f t="shared" si="218"/>
        <v>#DIV/0!</v>
      </c>
      <c r="BU224" s="419" t="e">
        <f t="shared" si="218"/>
        <v>#DIV/0!</v>
      </c>
      <c r="BV224" s="424" t="e">
        <f t="shared" si="218"/>
        <v>#DIV/0!</v>
      </c>
      <c r="BW224" s="419"/>
      <c r="BX224" s="423" t="e">
        <f t="shared" si="219"/>
        <v>#DIV/0!</v>
      </c>
      <c r="BY224" s="419" t="e">
        <f t="shared" si="219"/>
        <v>#DIV/0!</v>
      </c>
      <c r="BZ224" s="419" t="e">
        <f t="shared" si="219"/>
        <v>#DIV/0!</v>
      </c>
      <c r="CA224" s="424" t="e">
        <f t="shared" si="219"/>
        <v>#DIV/0!</v>
      </c>
      <c r="CB224" s="419"/>
      <c r="CC224" s="423" t="e">
        <f t="shared" si="220"/>
        <v>#DIV/0!</v>
      </c>
      <c r="CD224" s="419" t="e">
        <f t="shared" si="220"/>
        <v>#DIV/0!</v>
      </c>
      <c r="CE224" s="419" t="e">
        <f t="shared" si="220"/>
        <v>#DIV/0!</v>
      </c>
      <c r="CF224" s="424" t="e">
        <f t="shared" si="220"/>
        <v>#DIV/0!</v>
      </c>
      <c r="CH224" s="449" t="e">
        <f t="shared" si="233"/>
        <v>#DIV/0!</v>
      </c>
      <c r="CI224" s="445">
        <f t="shared" si="211"/>
        <v>0</v>
      </c>
      <c r="CJ224" s="445">
        <f t="shared" si="234"/>
        <v>0</v>
      </c>
      <c r="CK224" s="451">
        <f t="shared" si="212"/>
        <v>0</v>
      </c>
      <c r="CL224" s="446" t="e">
        <f t="shared" si="221"/>
        <v>#DIV/0!</v>
      </c>
      <c r="CM224" s="446" t="e">
        <f t="shared" si="221"/>
        <v>#DIV/0!</v>
      </c>
      <c r="CN224" s="446" t="e">
        <f t="shared" si="221"/>
        <v>#DIV/0!</v>
      </c>
      <c r="CO224" s="451" t="e">
        <f t="shared" si="221"/>
        <v>#DIV/0!</v>
      </c>
      <c r="CP224" s="446"/>
      <c r="CQ224" s="449" t="e">
        <f t="shared" si="222"/>
        <v>#DIV/0!</v>
      </c>
      <c r="CR224" s="445" t="e">
        <f t="shared" si="222"/>
        <v>#DIV/0!</v>
      </c>
      <c r="CS224" s="445" t="e">
        <f t="shared" si="222"/>
        <v>#DIV/0!</v>
      </c>
      <c r="CT224" s="451" t="e">
        <f t="shared" si="222"/>
        <v>#DIV/0!</v>
      </c>
      <c r="CU224" s="446"/>
      <c r="CV224" s="449" t="e">
        <f t="shared" si="223"/>
        <v>#DIV/0!</v>
      </c>
      <c r="CW224" s="445" t="e">
        <f t="shared" si="223"/>
        <v>#DIV/0!</v>
      </c>
      <c r="CX224" s="445" t="e">
        <f t="shared" si="223"/>
        <v>#DIV/0!</v>
      </c>
      <c r="CY224" s="451" t="e">
        <f t="shared" si="223"/>
        <v>#DIV/0!</v>
      </c>
      <c r="CZ224" s="446"/>
      <c r="DA224" s="449" t="e">
        <f t="shared" si="224"/>
        <v>#DIV/0!</v>
      </c>
      <c r="DB224" s="445" t="e">
        <f t="shared" si="224"/>
        <v>#DIV/0!</v>
      </c>
      <c r="DC224" s="445" t="e">
        <f t="shared" si="224"/>
        <v>#DIV/0!</v>
      </c>
      <c r="DD224" s="451" t="e">
        <f t="shared" si="224"/>
        <v>#DIV/0!</v>
      </c>
    </row>
    <row r="225" spans="1:108">
      <c r="A225">
        <f>'Picking Information'!E228</f>
        <v>0</v>
      </c>
      <c r="B225">
        <f>'Picking Information'!H228</f>
        <v>0</v>
      </c>
      <c r="C225">
        <f>'Picking Information'!I228</f>
        <v>0</v>
      </c>
      <c r="D225">
        <f>'Picking Information'!J228</f>
        <v>0</v>
      </c>
      <c r="E225">
        <f>'Picking Information'!K228</f>
        <v>0</v>
      </c>
      <c r="F225">
        <f t="shared" si="225"/>
        <v>0</v>
      </c>
      <c r="J225">
        <f>'Picking Information'!O228</f>
        <v>0</v>
      </c>
      <c r="M225" s="365">
        <f t="shared" si="226"/>
        <v>0</v>
      </c>
      <c r="N225" s="366">
        <v>1.6074999999999999</v>
      </c>
      <c r="O225" s="367">
        <f t="shared" si="227"/>
        <v>0</v>
      </c>
      <c r="P225" s="367">
        <f t="shared" si="228"/>
        <v>0</v>
      </c>
      <c r="Q225" s="367">
        <f t="shared" si="229"/>
        <v>0</v>
      </c>
      <c r="R225" s="367">
        <f t="shared" si="230"/>
        <v>0</v>
      </c>
      <c r="S225" s="367" t="e">
        <f t="shared" si="231"/>
        <v>#DIV/0!</v>
      </c>
      <c r="T225" s="352" t="e">
        <f t="shared" si="235"/>
        <v>#DIV/0!</v>
      </c>
      <c r="U225" s="348" t="e">
        <f t="shared" si="235"/>
        <v>#DIV/0!</v>
      </c>
      <c r="V225" s="348" t="e">
        <f t="shared" si="235"/>
        <v>#DIV/0!</v>
      </c>
      <c r="W225" s="348" t="e">
        <f t="shared" si="235"/>
        <v>#DIV/0!</v>
      </c>
      <c r="X225" s="372"/>
      <c r="Y225" s="348" t="e">
        <f t="shared" si="236"/>
        <v>#DIV/0!</v>
      </c>
      <c r="Z225" s="348" t="e">
        <f t="shared" si="236"/>
        <v>#DIV/0!</v>
      </c>
      <c r="AA225" s="348" t="e">
        <f t="shared" si="236"/>
        <v>#DIV/0!</v>
      </c>
      <c r="AB225" s="350" t="e">
        <f t="shared" si="236"/>
        <v>#DIV/0!</v>
      </c>
      <c r="AC225" s="372"/>
      <c r="AD225" s="348" t="e">
        <f t="shared" si="237"/>
        <v>#DIV/0!</v>
      </c>
      <c r="AE225" s="348" t="e">
        <f t="shared" si="237"/>
        <v>#DIV/0!</v>
      </c>
      <c r="AF225" s="348" t="e">
        <f t="shared" si="237"/>
        <v>#DIV/0!</v>
      </c>
      <c r="AG225" s="350" t="e">
        <f t="shared" si="237"/>
        <v>#DIV/0!</v>
      </c>
      <c r="AH225" s="372"/>
      <c r="AI225" s="348" t="e">
        <f t="shared" si="238"/>
        <v>#DIV/0!</v>
      </c>
      <c r="AJ225" s="348" t="e">
        <f t="shared" si="238"/>
        <v>#DIV/0!</v>
      </c>
      <c r="AK225" s="348" t="e">
        <f t="shared" si="238"/>
        <v>#DIV/0!</v>
      </c>
      <c r="AL225" s="350" t="e">
        <f t="shared" si="238"/>
        <v>#DIV/0!</v>
      </c>
      <c r="AN225" s="393">
        <f t="shared" si="206"/>
        <v>0</v>
      </c>
      <c r="AO225" s="509">
        <f t="shared" si="207"/>
        <v>0</v>
      </c>
      <c r="AP225" s="373" t="e">
        <f t="shared" si="208"/>
        <v>#DIV/0!</v>
      </c>
      <c r="AQ225" s="384" t="e">
        <f t="shared" ref="AQ225:AT244" si="239">1-(1/2)*($AN225+$B225)*AQ$3/($AN225*$B225)+(0.2122)*(AQ$3^2/($AN225*$B225))+(0.0153)*(AQ$3^3/$AN225^3)</f>
        <v>#DIV/0!</v>
      </c>
      <c r="AR225" s="385" t="e">
        <f t="shared" si="239"/>
        <v>#DIV/0!</v>
      </c>
      <c r="AS225" s="385" t="e">
        <f t="shared" si="239"/>
        <v>#DIV/0!</v>
      </c>
      <c r="AT225" s="387" t="e">
        <f t="shared" si="239"/>
        <v>#DIV/0!</v>
      </c>
      <c r="AU225" s="373"/>
      <c r="AV225" s="384" t="e">
        <f t="shared" ref="AV225:AY244" si="240">1-(1/2)*($AN225+$B225)*AV$3/($AN225*$B225)+(0.2122)*(AV$3^2/($AN225*$B225))+(0.0153)*(AV$3^3/$AN225^3)</f>
        <v>#DIV/0!</v>
      </c>
      <c r="AW225" s="385" t="e">
        <f t="shared" si="240"/>
        <v>#DIV/0!</v>
      </c>
      <c r="AX225" s="385" t="e">
        <f t="shared" si="240"/>
        <v>#DIV/0!</v>
      </c>
      <c r="AY225" s="387" t="e">
        <f t="shared" si="240"/>
        <v>#DIV/0!</v>
      </c>
      <c r="AZ225" s="373"/>
      <c r="BA225" s="384" t="e">
        <f t="shared" ref="BA225:BD244" si="241">1-(1/2)*($AN225+$B225)*BA$3/($AN225*$B225)+(0.2122)*(BA$3^2/($AN225*$B225))+(0.0153)*(BA$3^3/$AN225^3)</f>
        <v>#DIV/0!</v>
      </c>
      <c r="BB225" s="385" t="e">
        <f t="shared" si="241"/>
        <v>#DIV/0!</v>
      </c>
      <c r="BC225" s="385" t="e">
        <f t="shared" si="241"/>
        <v>#DIV/0!</v>
      </c>
      <c r="BD225" s="387" t="e">
        <f t="shared" si="241"/>
        <v>#DIV/0!</v>
      </c>
      <c r="BE225" s="373"/>
      <c r="BF225" s="384" t="e">
        <f t="shared" ref="BF225:BI244" si="242">1-(1/2)*($AN225+$B225)*BF$3/($AN225*$B225)+(0.2122)*(BF$3^2/($AN225*$B225))+(0.0153)*(BF$3^3/$AN225^3)</f>
        <v>#DIV/0!</v>
      </c>
      <c r="BG225" s="385" t="e">
        <f t="shared" si="242"/>
        <v>#DIV/0!</v>
      </c>
      <c r="BH225" s="385" t="e">
        <f t="shared" si="242"/>
        <v>#DIV/0!</v>
      </c>
      <c r="BI225" s="387" t="e">
        <f t="shared" si="242"/>
        <v>#DIV/0!</v>
      </c>
      <c r="BK225" s="423" t="e">
        <f t="shared" si="232"/>
        <v>#DIV/0!</v>
      </c>
      <c r="BL225" s="419">
        <f t="shared" si="209"/>
        <v>0</v>
      </c>
      <c r="BM225" s="419">
        <f t="shared" si="210"/>
        <v>0</v>
      </c>
      <c r="BN225" s="423" t="e">
        <f t="shared" ref="BN225:BQ244" si="243">1-(3/4)*(BN$3/$BK225)+(0.2095*($C225+$E225+$F225)-(0.096-0.013*($C225^2+$E225^2)/$F225^2)*($C225+$E225)*$J225)*(BN$3^2/$BM225)</f>
        <v>#DIV/0!</v>
      </c>
      <c r="BO225" s="419" t="e">
        <f t="shared" si="243"/>
        <v>#DIV/0!</v>
      </c>
      <c r="BP225" s="419" t="e">
        <f t="shared" si="243"/>
        <v>#DIV/0!</v>
      </c>
      <c r="BQ225" s="424" t="e">
        <f t="shared" si="243"/>
        <v>#DIV/0!</v>
      </c>
      <c r="BR225" s="419"/>
      <c r="BS225" s="423" t="e">
        <f t="shared" ref="BS225:BV244" si="244">1-(3/4)*(BS$3/$BK225)+(0.2095*($C225+$E225+$F225)-(0.096-0.013*($C225^2+$E225^2)/$F225^2)*($C225+$E225)*$J225)*(BS$3^2/$BM225)</f>
        <v>#DIV/0!</v>
      </c>
      <c r="BT225" s="419" t="e">
        <f t="shared" si="244"/>
        <v>#DIV/0!</v>
      </c>
      <c r="BU225" s="419" t="e">
        <f t="shared" si="244"/>
        <v>#DIV/0!</v>
      </c>
      <c r="BV225" s="424" t="e">
        <f t="shared" si="244"/>
        <v>#DIV/0!</v>
      </c>
      <c r="BW225" s="419"/>
      <c r="BX225" s="423" t="e">
        <f t="shared" ref="BX225:CA244" si="245">1-(3/4)*(BX$3/$BK225)+(0.2095*($C225+$E225+$F225)-(0.096-0.013*($C225^2+$E225^2)/$F225^2)*($C225+$E225)*$J225)*(BX$3^2/$BM225)</f>
        <v>#DIV/0!</v>
      </c>
      <c r="BY225" s="419" t="e">
        <f t="shared" si="245"/>
        <v>#DIV/0!</v>
      </c>
      <c r="BZ225" s="419" t="e">
        <f t="shared" si="245"/>
        <v>#DIV/0!</v>
      </c>
      <c r="CA225" s="424" t="e">
        <f t="shared" si="245"/>
        <v>#DIV/0!</v>
      </c>
      <c r="CB225" s="419"/>
      <c r="CC225" s="423" t="e">
        <f t="shared" ref="CC225:CF244" si="246">1-(3/4)*(CC$3/$BK225)+(0.2095*($C225+$E225+$F225)-(0.096-0.013*($C225^2+$E225^2)/$F225^2)*($C225+$E225)*$J225)*(CC$3^2/$BM225)</f>
        <v>#DIV/0!</v>
      </c>
      <c r="CD225" s="419" t="e">
        <f t="shared" si="246"/>
        <v>#DIV/0!</v>
      </c>
      <c r="CE225" s="419" t="e">
        <f t="shared" si="246"/>
        <v>#DIV/0!</v>
      </c>
      <c r="CF225" s="424" t="e">
        <f t="shared" si="246"/>
        <v>#DIV/0!</v>
      </c>
      <c r="CH225" s="449" t="e">
        <f t="shared" si="233"/>
        <v>#DIV/0!</v>
      </c>
      <c r="CI225" s="445">
        <f t="shared" si="211"/>
        <v>0</v>
      </c>
      <c r="CJ225" s="445">
        <f t="shared" si="234"/>
        <v>0</v>
      </c>
      <c r="CK225" s="451">
        <f t="shared" si="212"/>
        <v>0</v>
      </c>
      <c r="CL225" s="446" t="e">
        <f t="shared" ref="CL225:CO244" si="247">1-(3/4)*(CL$3/$CH225)+((0.2093-0.0465*$J225)*($E225+$C225/SQRT(3))+(0.1062+0.2234*CL$3/(CL$3+6*($E225*SQRT(3)-$C225))*($F225-$J225*(($E225*SQRT(3)/2+$C225)/4))))*(CL$3^2/$CJ225)</f>
        <v>#DIV/0!</v>
      </c>
      <c r="CM225" s="446" t="e">
        <f t="shared" si="247"/>
        <v>#DIV/0!</v>
      </c>
      <c r="CN225" s="446" t="e">
        <f t="shared" si="247"/>
        <v>#DIV/0!</v>
      </c>
      <c r="CO225" s="451" t="e">
        <f t="shared" si="247"/>
        <v>#DIV/0!</v>
      </c>
      <c r="CP225" s="446"/>
      <c r="CQ225" s="449" t="e">
        <f t="shared" ref="CQ225:CT244" si="248">1-(3/4)*(CQ$3/$CH225)+((0.2093-0.0465*$J225)*($E225+$C225/SQRT(3))+(0.1062+0.2234*CQ$3/(CQ$3+6*($E225*SQRT(3)-$C225))*($F225-$J225*(($E225*SQRT(3)/2+$C225)/4))))*(CQ$3^2/$CJ225)</f>
        <v>#DIV/0!</v>
      </c>
      <c r="CR225" s="445" t="e">
        <f t="shared" si="248"/>
        <v>#DIV/0!</v>
      </c>
      <c r="CS225" s="445" t="e">
        <f t="shared" si="248"/>
        <v>#DIV/0!</v>
      </c>
      <c r="CT225" s="451" t="e">
        <f t="shared" si="248"/>
        <v>#DIV/0!</v>
      </c>
      <c r="CU225" s="446"/>
      <c r="CV225" s="449" t="e">
        <f t="shared" ref="CV225:CY244" si="249">1-(3/4)*(CV$3/$CH225)+((0.2093-0.0465*$J225)*($E225+$C225/SQRT(3))+(0.1062+0.2234*CV$3/(CV$3+6*($E225*SQRT(3)-$C225))*($F225-$J225*(($E225*SQRT(3)/2+$C225)/4))))*(CV$3^2/$CJ225)</f>
        <v>#DIV/0!</v>
      </c>
      <c r="CW225" s="445" t="e">
        <f t="shared" si="249"/>
        <v>#DIV/0!</v>
      </c>
      <c r="CX225" s="445" t="e">
        <f t="shared" si="249"/>
        <v>#DIV/0!</v>
      </c>
      <c r="CY225" s="451" t="e">
        <f t="shared" si="249"/>
        <v>#DIV/0!</v>
      </c>
      <c r="CZ225" s="446"/>
      <c r="DA225" s="449" t="e">
        <f t="shared" ref="DA225:DD244" si="250">1-(3/4)*(DA$3/$CH225)+((0.2093-0.0465*$J225)*($E225+$C225/SQRT(3))+(0.1062+0.2234*DA$3/(DA$3+6*($E225*SQRT(3)-$C225))*($F225-$J225*(($E225*SQRT(3)/2+$C225)/4))))*(DA$3^2/$CJ225)</f>
        <v>#DIV/0!</v>
      </c>
      <c r="DB225" s="445" t="e">
        <f t="shared" si="250"/>
        <v>#DIV/0!</v>
      </c>
      <c r="DC225" s="445" t="e">
        <f t="shared" si="250"/>
        <v>#DIV/0!</v>
      </c>
      <c r="DD225" s="451" t="e">
        <f t="shared" si="250"/>
        <v>#DIV/0!</v>
      </c>
    </row>
    <row r="226" spans="1:108">
      <c r="A226">
        <f>'Picking Information'!E229</f>
        <v>0</v>
      </c>
      <c r="B226">
        <f>'Picking Information'!H229</f>
        <v>0</v>
      </c>
      <c r="C226">
        <f>'Picking Information'!I229</f>
        <v>0</v>
      </c>
      <c r="D226">
        <f>'Picking Information'!J229</f>
        <v>0</v>
      </c>
      <c r="E226">
        <f>'Picking Information'!K229</f>
        <v>0</v>
      </c>
      <c r="F226">
        <f t="shared" si="225"/>
        <v>0</v>
      </c>
      <c r="J226">
        <f>'Picking Information'!O229</f>
        <v>0</v>
      </c>
      <c r="M226" s="365">
        <f t="shared" si="226"/>
        <v>0</v>
      </c>
      <c r="N226" s="366">
        <v>1.6074999999999999</v>
      </c>
      <c r="O226" s="367">
        <f t="shared" si="227"/>
        <v>0</v>
      </c>
      <c r="P226" s="367">
        <f t="shared" si="228"/>
        <v>0</v>
      </c>
      <c r="Q226" s="367">
        <f t="shared" si="229"/>
        <v>0</v>
      </c>
      <c r="R226" s="367">
        <f t="shared" si="230"/>
        <v>0</v>
      </c>
      <c r="S226" s="367" t="e">
        <f t="shared" si="231"/>
        <v>#DIV/0!</v>
      </c>
      <c r="T226" s="352" t="e">
        <f t="shared" si="235"/>
        <v>#DIV/0!</v>
      </c>
      <c r="U226" s="348" t="e">
        <f t="shared" si="235"/>
        <v>#DIV/0!</v>
      </c>
      <c r="V226" s="348" t="e">
        <f t="shared" si="235"/>
        <v>#DIV/0!</v>
      </c>
      <c r="W226" s="348" t="e">
        <f t="shared" si="235"/>
        <v>#DIV/0!</v>
      </c>
      <c r="X226" s="372"/>
      <c r="Y226" s="348" t="e">
        <f t="shared" si="236"/>
        <v>#DIV/0!</v>
      </c>
      <c r="Z226" s="348" t="e">
        <f t="shared" si="236"/>
        <v>#DIV/0!</v>
      </c>
      <c r="AA226" s="348" t="e">
        <f t="shared" si="236"/>
        <v>#DIV/0!</v>
      </c>
      <c r="AB226" s="350" t="e">
        <f t="shared" si="236"/>
        <v>#DIV/0!</v>
      </c>
      <c r="AC226" s="372"/>
      <c r="AD226" s="348" t="e">
        <f t="shared" si="237"/>
        <v>#DIV/0!</v>
      </c>
      <c r="AE226" s="348" t="e">
        <f t="shared" si="237"/>
        <v>#DIV/0!</v>
      </c>
      <c r="AF226" s="348" t="e">
        <f t="shared" si="237"/>
        <v>#DIV/0!</v>
      </c>
      <c r="AG226" s="350" t="e">
        <f t="shared" si="237"/>
        <v>#DIV/0!</v>
      </c>
      <c r="AH226" s="372"/>
      <c r="AI226" s="348" t="e">
        <f t="shared" si="238"/>
        <v>#DIV/0!</v>
      </c>
      <c r="AJ226" s="348" t="e">
        <f t="shared" si="238"/>
        <v>#DIV/0!</v>
      </c>
      <c r="AK226" s="348" t="e">
        <f t="shared" si="238"/>
        <v>#DIV/0!</v>
      </c>
      <c r="AL226" s="350" t="e">
        <f t="shared" si="238"/>
        <v>#DIV/0!</v>
      </c>
      <c r="AN226" s="393">
        <f t="shared" si="206"/>
        <v>0</v>
      </c>
      <c r="AO226" s="509">
        <f t="shared" si="207"/>
        <v>0</v>
      </c>
      <c r="AP226" s="373" t="e">
        <f t="shared" si="208"/>
        <v>#DIV/0!</v>
      </c>
      <c r="AQ226" s="384" t="e">
        <f t="shared" si="239"/>
        <v>#DIV/0!</v>
      </c>
      <c r="AR226" s="385" t="e">
        <f t="shared" si="239"/>
        <v>#DIV/0!</v>
      </c>
      <c r="AS226" s="385" t="e">
        <f t="shared" si="239"/>
        <v>#DIV/0!</v>
      </c>
      <c r="AT226" s="387" t="e">
        <f t="shared" si="239"/>
        <v>#DIV/0!</v>
      </c>
      <c r="AU226" s="373"/>
      <c r="AV226" s="384" t="e">
        <f t="shared" si="240"/>
        <v>#DIV/0!</v>
      </c>
      <c r="AW226" s="385" t="e">
        <f t="shared" si="240"/>
        <v>#DIV/0!</v>
      </c>
      <c r="AX226" s="385" t="e">
        <f t="shared" si="240"/>
        <v>#DIV/0!</v>
      </c>
      <c r="AY226" s="387" t="e">
        <f t="shared" si="240"/>
        <v>#DIV/0!</v>
      </c>
      <c r="AZ226" s="373"/>
      <c r="BA226" s="384" t="e">
        <f t="shared" si="241"/>
        <v>#DIV/0!</v>
      </c>
      <c r="BB226" s="385" t="e">
        <f t="shared" si="241"/>
        <v>#DIV/0!</v>
      </c>
      <c r="BC226" s="385" t="e">
        <f t="shared" si="241"/>
        <v>#DIV/0!</v>
      </c>
      <c r="BD226" s="387" t="e">
        <f t="shared" si="241"/>
        <v>#DIV/0!</v>
      </c>
      <c r="BE226" s="373"/>
      <c r="BF226" s="384" t="e">
        <f t="shared" si="242"/>
        <v>#DIV/0!</v>
      </c>
      <c r="BG226" s="385" t="e">
        <f t="shared" si="242"/>
        <v>#DIV/0!</v>
      </c>
      <c r="BH226" s="385" t="e">
        <f t="shared" si="242"/>
        <v>#DIV/0!</v>
      </c>
      <c r="BI226" s="387" t="e">
        <f t="shared" si="242"/>
        <v>#DIV/0!</v>
      </c>
      <c r="BK226" s="423" t="e">
        <f t="shared" si="232"/>
        <v>#DIV/0!</v>
      </c>
      <c r="BL226" s="419">
        <f t="shared" si="209"/>
        <v>0</v>
      </c>
      <c r="BM226" s="419">
        <f t="shared" si="210"/>
        <v>0</v>
      </c>
      <c r="BN226" s="423" t="e">
        <f t="shared" si="243"/>
        <v>#DIV/0!</v>
      </c>
      <c r="BO226" s="419" t="e">
        <f t="shared" si="243"/>
        <v>#DIV/0!</v>
      </c>
      <c r="BP226" s="419" t="e">
        <f t="shared" si="243"/>
        <v>#DIV/0!</v>
      </c>
      <c r="BQ226" s="424" t="e">
        <f t="shared" si="243"/>
        <v>#DIV/0!</v>
      </c>
      <c r="BR226" s="419"/>
      <c r="BS226" s="423" t="e">
        <f t="shared" si="244"/>
        <v>#DIV/0!</v>
      </c>
      <c r="BT226" s="419" t="e">
        <f t="shared" si="244"/>
        <v>#DIV/0!</v>
      </c>
      <c r="BU226" s="419" t="e">
        <f t="shared" si="244"/>
        <v>#DIV/0!</v>
      </c>
      <c r="BV226" s="424" t="e">
        <f t="shared" si="244"/>
        <v>#DIV/0!</v>
      </c>
      <c r="BW226" s="419"/>
      <c r="BX226" s="423" t="e">
        <f t="shared" si="245"/>
        <v>#DIV/0!</v>
      </c>
      <c r="BY226" s="419" t="e">
        <f t="shared" si="245"/>
        <v>#DIV/0!</v>
      </c>
      <c r="BZ226" s="419" t="e">
        <f t="shared" si="245"/>
        <v>#DIV/0!</v>
      </c>
      <c r="CA226" s="424" t="e">
        <f t="shared" si="245"/>
        <v>#DIV/0!</v>
      </c>
      <c r="CB226" s="419"/>
      <c r="CC226" s="423" t="e">
        <f t="shared" si="246"/>
        <v>#DIV/0!</v>
      </c>
      <c r="CD226" s="419" t="e">
        <f t="shared" si="246"/>
        <v>#DIV/0!</v>
      </c>
      <c r="CE226" s="419" t="e">
        <f t="shared" si="246"/>
        <v>#DIV/0!</v>
      </c>
      <c r="CF226" s="424" t="e">
        <f t="shared" si="246"/>
        <v>#DIV/0!</v>
      </c>
      <c r="CH226" s="449" t="e">
        <f t="shared" si="233"/>
        <v>#DIV/0!</v>
      </c>
      <c r="CI226" s="445">
        <f t="shared" si="211"/>
        <v>0</v>
      </c>
      <c r="CJ226" s="445">
        <f t="shared" si="234"/>
        <v>0</v>
      </c>
      <c r="CK226" s="451">
        <f t="shared" si="212"/>
        <v>0</v>
      </c>
      <c r="CL226" s="446" t="e">
        <f t="shared" si="247"/>
        <v>#DIV/0!</v>
      </c>
      <c r="CM226" s="446" t="e">
        <f t="shared" si="247"/>
        <v>#DIV/0!</v>
      </c>
      <c r="CN226" s="446" t="e">
        <f t="shared" si="247"/>
        <v>#DIV/0!</v>
      </c>
      <c r="CO226" s="451" t="e">
        <f t="shared" si="247"/>
        <v>#DIV/0!</v>
      </c>
      <c r="CP226" s="446"/>
      <c r="CQ226" s="449" t="e">
        <f t="shared" si="248"/>
        <v>#DIV/0!</v>
      </c>
      <c r="CR226" s="445" t="e">
        <f t="shared" si="248"/>
        <v>#DIV/0!</v>
      </c>
      <c r="CS226" s="445" t="e">
        <f t="shared" si="248"/>
        <v>#DIV/0!</v>
      </c>
      <c r="CT226" s="451" t="e">
        <f t="shared" si="248"/>
        <v>#DIV/0!</v>
      </c>
      <c r="CU226" s="446"/>
      <c r="CV226" s="449" t="e">
        <f t="shared" si="249"/>
        <v>#DIV/0!</v>
      </c>
      <c r="CW226" s="445" t="e">
        <f t="shared" si="249"/>
        <v>#DIV/0!</v>
      </c>
      <c r="CX226" s="445" t="e">
        <f t="shared" si="249"/>
        <v>#DIV/0!</v>
      </c>
      <c r="CY226" s="451" t="e">
        <f t="shared" si="249"/>
        <v>#DIV/0!</v>
      </c>
      <c r="CZ226" s="446"/>
      <c r="DA226" s="449" t="e">
        <f t="shared" si="250"/>
        <v>#DIV/0!</v>
      </c>
      <c r="DB226" s="445" t="e">
        <f t="shared" si="250"/>
        <v>#DIV/0!</v>
      </c>
      <c r="DC226" s="445" t="e">
        <f t="shared" si="250"/>
        <v>#DIV/0!</v>
      </c>
      <c r="DD226" s="451" t="e">
        <f t="shared" si="250"/>
        <v>#DIV/0!</v>
      </c>
    </row>
    <row r="227" spans="1:108">
      <c r="A227">
        <f>'Picking Information'!E230</f>
        <v>0</v>
      </c>
      <c r="B227">
        <f>'Picking Information'!H230</f>
        <v>0</v>
      </c>
      <c r="C227">
        <f>'Picking Information'!I230</f>
        <v>0</v>
      </c>
      <c r="D227">
        <f>'Picking Information'!J230</f>
        <v>0</v>
      </c>
      <c r="E227">
        <f>'Picking Information'!K230</f>
        <v>0</v>
      </c>
      <c r="F227">
        <f t="shared" si="225"/>
        <v>0</v>
      </c>
      <c r="J227">
        <f>'Picking Information'!O230</f>
        <v>0</v>
      </c>
      <c r="M227" s="365">
        <f t="shared" si="226"/>
        <v>0</v>
      </c>
      <c r="N227" s="366">
        <v>1.6074999999999999</v>
      </c>
      <c r="O227" s="367">
        <f t="shared" si="227"/>
        <v>0</v>
      </c>
      <c r="P227" s="367">
        <f t="shared" si="228"/>
        <v>0</v>
      </c>
      <c r="Q227" s="367">
        <f t="shared" si="229"/>
        <v>0</v>
      </c>
      <c r="R227" s="367">
        <f t="shared" si="230"/>
        <v>0</v>
      </c>
      <c r="S227" s="367" t="e">
        <f t="shared" si="231"/>
        <v>#DIV/0!</v>
      </c>
      <c r="T227" s="352" t="e">
        <f t="shared" si="235"/>
        <v>#DIV/0!</v>
      </c>
      <c r="U227" s="348" t="e">
        <f t="shared" si="235"/>
        <v>#DIV/0!</v>
      </c>
      <c r="V227" s="348" t="e">
        <f t="shared" si="235"/>
        <v>#DIV/0!</v>
      </c>
      <c r="W227" s="348" t="e">
        <f t="shared" si="235"/>
        <v>#DIV/0!</v>
      </c>
      <c r="X227" s="372"/>
      <c r="Y227" s="348" t="e">
        <f t="shared" si="236"/>
        <v>#DIV/0!</v>
      </c>
      <c r="Z227" s="348" t="e">
        <f t="shared" si="236"/>
        <v>#DIV/0!</v>
      </c>
      <c r="AA227" s="348" t="e">
        <f t="shared" si="236"/>
        <v>#DIV/0!</v>
      </c>
      <c r="AB227" s="350" t="e">
        <f t="shared" si="236"/>
        <v>#DIV/0!</v>
      </c>
      <c r="AC227" s="372"/>
      <c r="AD227" s="348" t="e">
        <f t="shared" si="237"/>
        <v>#DIV/0!</v>
      </c>
      <c r="AE227" s="348" t="e">
        <f t="shared" si="237"/>
        <v>#DIV/0!</v>
      </c>
      <c r="AF227" s="348" t="e">
        <f t="shared" si="237"/>
        <v>#DIV/0!</v>
      </c>
      <c r="AG227" s="350" t="e">
        <f t="shared" si="237"/>
        <v>#DIV/0!</v>
      </c>
      <c r="AH227" s="372"/>
      <c r="AI227" s="348" t="e">
        <f t="shared" si="238"/>
        <v>#DIV/0!</v>
      </c>
      <c r="AJ227" s="348" t="e">
        <f t="shared" si="238"/>
        <v>#DIV/0!</v>
      </c>
      <c r="AK227" s="348" t="e">
        <f t="shared" si="238"/>
        <v>#DIV/0!</v>
      </c>
      <c r="AL227" s="350" t="e">
        <f t="shared" si="238"/>
        <v>#DIV/0!</v>
      </c>
      <c r="AN227" s="393">
        <f t="shared" si="206"/>
        <v>0</v>
      </c>
      <c r="AO227" s="509">
        <f t="shared" si="207"/>
        <v>0</v>
      </c>
      <c r="AP227" s="373" t="e">
        <f t="shared" si="208"/>
        <v>#DIV/0!</v>
      </c>
      <c r="AQ227" s="384" t="e">
        <f t="shared" si="239"/>
        <v>#DIV/0!</v>
      </c>
      <c r="AR227" s="385" t="e">
        <f t="shared" si="239"/>
        <v>#DIV/0!</v>
      </c>
      <c r="AS227" s="385" t="e">
        <f t="shared" si="239"/>
        <v>#DIV/0!</v>
      </c>
      <c r="AT227" s="387" t="e">
        <f t="shared" si="239"/>
        <v>#DIV/0!</v>
      </c>
      <c r="AU227" s="373"/>
      <c r="AV227" s="384" t="e">
        <f t="shared" si="240"/>
        <v>#DIV/0!</v>
      </c>
      <c r="AW227" s="385" t="e">
        <f t="shared" si="240"/>
        <v>#DIV/0!</v>
      </c>
      <c r="AX227" s="385" t="e">
        <f t="shared" si="240"/>
        <v>#DIV/0!</v>
      </c>
      <c r="AY227" s="387" t="e">
        <f t="shared" si="240"/>
        <v>#DIV/0!</v>
      </c>
      <c r="AZ227" s="373"/>
      <c r="BA227" s="384" t="e">
        <f t="shared" si="241"/>
        <v>#DIV/0!</v>
      </c>
      <c r="BB227" s="385" t="e">
        <f t="shared" si="241"/>
        <v>#DIV/0!</v>
      </c>
      <c r="BC227" s="385" t="e">
        <f t="shared" si="241"/>
        <v>#DIV/0!</v>
      </c>
      <c r="BD227" s="387" t="e">
        <f t="shared" si="241"/>
        <v>#DIV/0!</v>
      </c>
      <c r="BE227" s="373"/>
      <c r="BF227" s="384" t="e">
        <f t="shared" si="242"/>
        <v>#DIV/0!</v>
      </c>
      <c r="BG227" s="385" t="e">
        <f t="shared" si="242"/>
        <v>#DIV/0!</v>
      </c>
      <c r="BH227" s="385" t="e">
        <f t="shared" si="242"/>
        <v>#DIV/0!</v>
      </c>
      <c r="BI227" s="387" t="e">
        <f t="shared" si="242"/>
        <v>#DIV/0!</v>
      </c>
      <c r="BK227" s="423" t="e">
        <f t="shared" si="232"/>
        <v>#DIV/0!</v>
      </c>
      <c r="BL227" s="419">
        <f t="shared" si="209"/>
        <v>0</v>
      </c>
      <c r="BM227" s="419">
        <f t="shared" si="210"/>
        <v>0</v>
      </c>
      <c r="BN227" s="423" t="e">
        <f t="shared" si="243"/>
        <v>#DIV/0!</v>
      </c>
      <c r="BO227" s="419" t="e">
        <f t="shared" si="243"/>
        <v>#DIV/0!</v>
      </c>
      <c r="BP227" s="419" t="e">
        <f t="shared" si="243"/>
        <v>#DIV/0!</v>
      </c>
      <c r="BQ227" s="424" t="e">
        <f t="shared" si="243"/>
        <v>#DIV/0!</v>
      </c>
      <c r="BR227" s="419"/>
      <c r="BS227" s="423" t="e">
        <f t="shared" si="244"/>
        <v>#DIV/0!</v>
      </c>
      <c r="BT227" s="419" t="e">
        <f t="shared" si="244"/>
        <v>#DIV/0!</v>
      </c>
      <c r="BU227" s="419" t="e">
        <f t="shared" si="244"/>
        <v>#DIV/0!</v>
      </c>
      <c r="BV227" s="424" t="e">
        <f t="shared" si="244"/>
        <v>#DIV/0!</v>
      </c>
      <c r="BW227" s="419"/>
      <c r="BX227" s="423" t="e">
        <f t="shared" si="245"/>
        <v>#DIV/0!</v>
      </c>
      <c r="BY227" s="419" t="e">
        <f t="shared" si="245"/>
        <v>#DIV/0!</v>
      </c>
      <c r="BZ227" s="419" t="e">
        <f t="shared" si="245"/>
        <v>#DIV/0!</v>
      </c>
      <c r="CA227" s="424" t="e">
        <f t="shared" si="245"/>
        <v>#DIV/0!</v>
      </c>
      <c r="CB227" s="419"/>
      <c r="CC227" s="423" t="e">
        <f t="shared" si="246"/>
        <v>#DIV/0!</v>
      </c>
      <c r="CD227" s="419" t="e">
        <f t="shared" si="246"/>
        <v>#DIV/0!</v>
      </c>
      <c r="CE227" s="419" t="e">
        <f t="shared" si="246"/>
        <v>#DIV/0!</v>
      </c>
      <c r="CF227" s="424" t="e">
        <f t="shared" si="246"/>
        <v>#DIV/0!</v>
      </c>
      <c r="CH227" s="449" t="e">
        <f t="shared" si="233"/>
        <v>#DIV/0!</v>
      </c>
      <c r="CI227" s="445">
        <f t="shared" si="211"/>
        <v>0</v>
      </c>
      <c r="CJ227" s="445">
        <f t="shared" si="234"/>
        <v>0</v>
      </c>
      <c r="CK227" s="451">
        <f t="shared" si="212"/>
        <v>0</v>
      </c>
      <c r="CL227" s="446" t="e">
        <f t="shared" si="247"/>
        <v>#DIV/0!</v>
      </c>
      <c r="CM227" s="446" t="e">
        <f t="shared" si="247"/>
        <v>#DIV/0!</v>
      </c>
      <c r="CN227" s="446" t="e">
        <f t="shared" si="247"/>
        <v>#DIV/0!</v>
      </c>
      <c r="CO227" s="451" t="e">
        <f t="shared" si="247"/>
        <v>#DIV/0!</v>
      </c>
      <c r="CP227" s="446"/>
      <c r="CQ227" s="449" t="e">
        <f t="shared" si="248"/>
        <v>#DIV/0!</v>
      </c>
      <c r="CR227" s="445" t="e">
        <f t="shared" si="248"/>
        <v>#DIV/0!</v>
      </c>
      <c r="CS227" s="445" t="e">
        <f t="shared" si="248"/>
        <v>#DIV/0!</v>
      </c>
      <c r="CT227" s="451" t="e">
        <f t="shared" si="248"/>
        <v>#DIV/0!</v>
      </c>
      <c r="CU227" s="446"/>
      <c r="CV227" s="449" t="e">
        <f t="shared" si="249"/>
        <v>#DIV/0!</v>
      </c>
      <c r="CW227" s="445" t="e">
        <f t="shared" si="249"/>
        <v>#DIV/0!</v>
      </c>
      <c r="CX227" s="445" t="e">
        <f t="shared" si="249"/>
        <v>#DIV/0!</v>
      </c>
      <c r="CY227" s="451" t="e">
        <f t="shared" si="249"/>
        <v>#DIV/0!</v>
      </c>
      <c r="CZ227" s="446"/>
      <c r="DA227" s="449" t="e">
        <f t="shared" si="250"/>
        <v>#DIV/0!</v>
      </c>
      <c r="DB227" s="445" t="e">
        <f t="shared" si="250"/>
        <v>#DIV/0!</v>
      </c>
      <c r="DC227" s="445" t="e">
        <f t="shared" si="250"/>
        <v>#DIV/0!</v>
      </c>
      <c r="DD227" s="451" t="e">
        <f t="shared" si="250"/>
        <v>#DIV/0!</v>
      </c>
    </row>
    <row r="228" spans="1:108">
      <c r="A228">
        <f>'Picking Information'!E231</f>
        <v>0</v>
      </c>
      <c r="B228">
        <f>'Picking Information'!H231</f>
        <v>0</v>
      </c>
      <c r="C228">
        <f>'Picking Information'!I231</f>
        <v>0</v>
      </c>
      <c r="D228">
        <f>'Picking Information'!J231</f>
        <v>0</v>
      </c>
      <c r="E228">
        <f>'Picking Information'!K231</f>
        <v>0</v>
      </c>
      <c r="F228">
        <f t="shared" si="225"/>
        <v>0</v>
      </c>
      <c r="J228">
        <f>'Picking Information'!O231</f>
        <v>0</v>
      </c>
      <c r="M228" s="365">
        <f t="shared" si="226"/>
        <v>0</v>
      </c>
      <c r="N228" s="366">
        <v>1.6074999999999999</v>
      </c>
      <c r="O228" s="367">
        <f t="shared" si="227"/>
        <v>0</v>
      </c>
      <c r="P228" s="367">
        <f t="shared" si="228"/>
        <v>0</v>
      </c>
      <c r="Q228" s="367">
        <f t="shared" si="229"/>
        <v>0</v>
      </c>
      <c r="R228" s="367">
        <f t="shared" si="230"/>
        <v>0</v>
      </c>
      <c r="S228" s="367" t="e">
        <f t="shared" si="231"/>
        <v>#DIV/0!</v>
      </c>
      <c r="T228" s="352" t="e">
        <f t="shared" si="235"/>
        <v>#DIV/0!</v>
      </c>
      <c r="U228" s="348" t="e">
        <f t="shared" si="235"/>
        <v>#DIV/0!</v>
      </c>
      <c r="V228" s="348" t="e">
        <f t="shared" si="235"/>
        <v>#DIV/0!</v>
      </c>
      <c r="W228" s="348" t="e">
        <f t="shared" si="235"/>
        <v>#DIV/0!</v>
      </c>
      <c r="X228" s="372"/>
      <c r="Y228" s="348" t="e">
        <f t="shared" si="236"/>
        <v>#DIV/0!</v>
      </c>
      <c r="Z228" s="348" t="e">
        <f t="shared" si="236"/>
        <v>#DIV/0!</v>
      </c>
      <c r="AA228" s="348" t="e">
        <f t="shared" si="236"/>
        <v>#DIV/0!</v>
      </c>
      <c r="AB228" s="350" t="e">
        <f t="shared" si="236"/>
        <v>#DIV/0!</v>
      </c>
      <c r="AC228" s="372"/>
      <c r="AD228" s="348" t="e">
        <f t="shared" si="237"/>
        <v>#DIV/0!</v>
      </c>
      <c r="AE228" s="348" t="e">
        <f t="shared" si="237"/>
        <v>#DIV/0!</v>
      </c>
      <c r="AF228" s="348" t="e">
        <f t="shared" si="237"/>
        <v>#DIV/0!</v>
      </c>
      <c r="AG228" s="350" t="e">
        <f t="shared" si="237"/>
        <v>#DIV/0!</v>
      </c>
      <c r="AH228" s="372"/>
      <c r="AI228" s="348" t="e">
        <f t="shared" si="238"/>
        <v>#DIV/0!</v>
      </c>
      <c r="AJ228" s="348" t="e">
        <f t="shared" si="238"/>
        <v>#DIV/0!</v>
      </c>
      <c r="AK228" s="348" t="e">
        <f t="shared" si="238"/>
        <v>#DIV/0!</v>
      </c>
      <c r="AL228" s="350" t="e">
        <f t="shared" si="238"/>
        <v>#DIV/0!</v>
      </c>
      <c r="AN228" s="393">
        <f t="shared" si="206"/>
        <v>0</v>
      </c>
      <c r="AO228" s="509">
        <f t="shared" si="207"/>
        <v>0</v>
      </c>
      <c r="AP228" s="373" t="e">
        <f t="shared" si="208"/>
        <v>#DIV/0!</v>
      </c>
      <c r="AQ228" s="384" t="e">
        <f t="shared" si="239"/>
        <v>#DIV/0!</v>
      </c>
      <c r="AR228" s="385" t="e">
        <f t="shared" si="239"/>
        <v>#DIV/0!</v>
      </c>
      <c r="AS228" s="385" t="e">
        <f t="shared" si="239"/>
        <v>#DIV/0!</v>
      </c>
      <c r="AT228" s="387" t="e">
        <f t="shared" si="239"/>
        <v>#DIV/0!</v>
      </c>
      <c r="AU228" s="373"/>
      <c r="AV228" s="384" t="e">
        <f t="shared" si="240"/>
        <v>#DIV/0!</v>
      </c>
      <c r="AW228" s="385" t="e">
        <f t="shared" si="240"/>
        <v>#DIV/0!</v>
      </c>
      <c r="AX228" s="385" t="e">
        <f t="shared" si="240"/>
        <v>#DIV/0!</v>
      </c>
      <c r="AY228" s="387" t="e">
        <f t="shared" si="240"/>
        <v>#DIV/0!</v>
      </c>
      <c r="AZ228" s="373"/>
      <c r="BA228" s="384" t="e">
        <f t="shared" si="241"/>
        <v>#DIV/0!</v>
      </c>
      <c r="BB228" s="385" t="e">
        <f t="shared" si="241"/>
        <v>#DIV/0!</v>
      </c>
      <c r="BC228" s="385" t="e">
        <f t="shared" si="241"/>
        <v>#DIV/0!</v>
      </c>
      <c r="BD228" s="387" t="e">
        <f t="shared" si="241"/>
        <v>#DIV/0!</v>
      </c>
      <c r="BE228" s="373"/>
      <c r="BF228" s="384" t="e">
        <f t="shared" si="242"/>
        <v>#DIV/0!</v>
      </c>
      <c r="BG228" s="385" t="e">
        <f t="shared" si="242"/>
        <v>#DIV/0!</v>
      </c>
      <c r="BH228" s="385" t="e">
        <f t="shared" si="242"/>
        <v>#DIV/0!</v>
      </c>
      <c r="BI228" s="387" t="e">
        <f t="shared" si="242"/>
        <v>#DIV/0!</v>
      </c>
      <c r="BK228" s="423" t="e">
        <f t="shared" si="232"/>
        <v>#DIV/0!</v>
      </c>
      <c r="BL228" s="419">
        <f t="shared" si="209"/>
        <v>0</v>
      </c>
      <c r="BM228" s="419">
        <f t="shared" si="210"/>
        <v>0</v>
      </c>
      <c r="BN228" s="423" t="e">
        <f t="shared" si="243"/>
        <v>#DIV/0!</v>
      </c>
      <c r="BO228" s="419" t="e">
        <f t="shared" si="243"/>
        <v>#DIV/0!</v>
      </c>
      <c r="BP228" s="419" t="e">
        <f t="shared" si="243"/>
        <v>#DIV/0!</v>
      </c>
      <c r="BQ228" s="424" t="e">
        <f t="shared" si="243"/>
        <v>#DIV/0!</v>
      </c>
      <c r="BR228" s="419"/>
      <c r="BS228" s="423" t="e">
        <f t="shared" si="244"/>
        <v>#DIV/0!</v>
      </c>
      <c r="BT228" s="419" t="e">
        <f t="shared" si="244"/>
        <v>#DIV/0!</v>
      </c>
      <c r="BU228" s="419" t="e">
        <f t="shared" si="244"/>
        <v>#DIV/0!</v>
      </c>
      <c r="BV228" s="424" t="e">
        <f t="shared" si="244"/>
        <v>#DIV/0!</v>
      </c>
      <c r="BW228" s="419"/>
      <c r="BX228" s="423" t="e">
        <f t="shared" si="245"/>
        <v>#DIV/0!</v>
      </c>
      <c r="BY228" s="419" t="e">
        <f t="shared" si="245"/>
        <v>#DIV/0!</v>
      </c>
      <c r="BZ228" s="419" t="e">
        <f t="shared" si="245"/>
        <v>#DIV/0!</v>
      </c>
      <c r="CA228" s="424" t="e">
        <f t="shared" si="245"/>
        <v>#DIV/0!</v>
      </c>
      <c r="CB228" s="419"/>
      <c r="CC228" s="423" t="e">
        <f t="shared" si="246"/>
        <v>#DIV/0!</v>
      </c>
      <c r="CD228" s="419" t="e">
        <f t="shared" si="246"/>
        <v>#DIV/0!</v>
      </c>
      <c r="CE228" s="419" t="e">
        <f t="shared" si="246"/>
        <v>#DIV/0!</v>
      </c>
      <c r="CF228" s="424" t="e">
        <f t="shared" si="246"/>
        <v>#DIV/0!</v>
      </c>
      <c r="CH228" s="449" t="e">
        <f t="shared" si="233"/>
        <v>#DIV/0!</v>
      </c>
      <c r="CI228" s="445">
        <f t="shared" si="211"/>
        <v>0</v>
      </c>
      <c r="CJ228" s="445">
        <f t="shared" si="234"/>
        <v>0</v>
      </c>
      <c r="CK228" s="451">
        <f t="shared" si="212"/>
        <v>0</v>
      </c>
      <c r="CL228" s="446" t="e">
        <f t="shared" si="247"/>
        <v>#DIV/0!</v>
      </c>
      <c r="CM228" s="446" t="e">
        <f t="shared" si="247"/>
        <v>#DIV/0!</v>
      </c>
      <c r="CN228" s="446" t="e">
        <f t="shared" si="247"/>
        <v>#DIV/0!</v>
      </c>
      <c r="CO228" s="451" t="e">
        <f t="shared" si="247"/>
        <v>#DIV/0!</v>
      </c>
      <c r="CP228" s="446"/>
      <c r="CQ228" s="449" t="e">
        <f t="shared" si="248"/>
        <v>#DIV/0!</v>
      </c>
      <c r="CR228" s="445" t="e">
        <f t="shared" si="248"/>
        <v>#DIV/0!</v>
      </c>
      <c r="CS228" s="445" t="e">
        <f t="shared" si="248"/>
        <v>#DIV/0!</v>
      </c>
      <c r="CT228" s="451" t="e">
        <f t="shared" si="248"/>
        <v>#DIV/0!</v>
      </c>
      <c r="CU228" s="446"/>
      <c r="CV228" s="449" t="e">
        <f t="shared" si="249"/>
        <v>#DIV/0!</v>
      </c>
      <c r="CW228" s="445" t="e">
        <f t="shared" si="249"/>
        <v>#DIV/0!</v>
      </c>
      <c r="CX228" s="445" t="e">
        <f t="shared" si="249"/>
        <v>#DIV/0!</v>
      </c>
      <c r="CY228" s="451" t="e">
        <f t="shared" si="249"/>
        <v>#DIV/0!</v>
      </c>
      <c r="CZ228" s="446"/>
      <c r="DA228" s="449" t="e">
        <f t="shared" si="250"/>
        <v>#DIV/0!</v>
      </c>
      <c r="DB228" s="445" t="e">
        <f t="shared" si="250"/>
        <v>#DIV/0!</v>
      </c>
      <c r="DC228" s="445" t="e">
        <f t="shared" si="250"/>
        <v>#DIV/0!</v>
      </c>
      <c r="DD228" s="451" t="e">
        <f t="shared" si="250"/>
        <v>#DIV/0!</v>
      </c>
    </row>
    <row r="229" spans="1:108">
      <c r="A229">
        <f>'Picking Information'!E232</f>
        <v>0</v>
      </c>
      <c r="B229">
        <f>'Picking Information'!H232</f>
        <v>0</v>
      </c>
      <c r="C229">
        <f>'Picking Information'!I232</f>
        <v>0</v>
      </c>
      <c r="D229">
        <f>'Picking Information'!J232</f>
        <v>0</v>
      </c>
      <c r="E229">
        <f>'Picking Information'!K232</f>
        <v>0</v>
      </c>
      <c r="F229">
        <f t="shared" si="225"/>
        <v>0</v>
      </c>
      <c r="J229">
        <f>'Picking Information'!O232</f>
        <v>0</v>
      </c>
      <c r="M229" s="365">
        <f t="shared" si="226"/>
        <v>0</v>
      </c>
      <c r="N229" s="366">
        <v>1.6074999999999999</v>
      </c>
      <c r="O229" s="367">
        <f t="shared" si="227"/>
        <v>0</v>
      </c>
      <c r="P229" s="367">
        <f t="shared" si="228"/>
        <v>0</v>
      </c>
      <c r="Q229" s="367">
        <f t="shared" si="229"/>
        <v>0</v>
      </c>
      <c r="R229" s="367">
        <f t="shared" si="230"/>
        <v>0</v>
      </c>
      <c r="S229" s="367" t="e">
        <f t="shared" si="231"/>
        <v>#DIV/0!</v>
      </c>
      <c r="T229" s="352" t="e">
        <f t="shared" si="235"/>
        <v>#DIV/0!</v>
      </c>
      <c r="U229" s="348" t="e">
        <f t="shared" si="235"/>
        <v>#DIV/0!</v>
      </c>
      <c r="V229" s="348" t="e">
        <f t="shared" si="235"/>
        <v>#DIV/0!</v>
      </c>
      <c r="W229" s="348" t="e">
        <f t="shared" si="235"/>
        <v>#DIV/0!</v>
      </c>
      <c r="X229" s="372"/>
      <c r="Y229" s="348" t="e">
        <f t="shared" si="236"/>
        <v>#DIV/0!</v>
      </c>
      <c r="Z229" s="348" t="e">
        <f t="shared" si="236"/>
        <v>#DIV/0!</v>
      </c>
      <c r="AA229" s="348" t="e">
        <f t="shared" si="236"/>
        <v>#DIV/0!</v>
      </c>
      <c r="AB229" s="350" t="e">
        <f t="shared" si="236"/>
        <v>#DIV/0!</v>
      </c>
      <c r="AC229" s="372"/>
      <c r="AD229" s="348" t="e">
        <f t="shared" si="237"/>
        <v>#DIV/0!</v>
      </c>
      <c r="AE229" s="348" t="e">
        <f t="shared" si="237"/>
        <v>#DIV/0!</v>
      </c>
      <c r="AF229" s="348" t="e">
        <f t="shared" si="237"/>
        <v>#DIV/0!</v>
      </c>
      <c r="AG229" s="350" t="e">
        <f t="shared" si="237"/>
        <v>#DIV/0!</v>
      </c>
      <c r="AH229" s="372"/>
      <c r="AI229" s="348" t="e">
        <f t="shared" si="238"/>
        <v>#DIV/0!</v>
      </c>
      <c r="AJ229" s="348" t="e">
        <f t="shared" si="238"/>
        <v>#DIV/0!</v>
      </c>
      <c r="AK229" s="348" t="e">
        <f t="shared" si="238"/>
        <v>#DIV/0!</v>
      </c>
      <c r="AL229" s="350" t="e">
        <f t="shared" si="238"/>
        <v>#DIV/0!</v>
      </c>
      <c r="AN229" s="393">
        <f t="shared" si="206"/>
        <v>0</v>
      </c>
      <c r="AO229" s="509">
        <f t="shared" si="207"/>
        <v>0</v>
      </c>
      <c r="AP229" s="373" t="e">
        <f t="shared" si="208"/>
        <v>#DIV/0!</v>
      </c>
      <c r="AQ229" s="384" t="e">
        <f t="shared" si="239"/>
        <v>#DIV/0!</v>
      </c>
      <c r="AR229" s="385" t="e">
        <f t="shared" si="239"/>
        <v>#DIV/0!</v>
      </c>
      <c r="AS229" s="385" t="e">
        <f t="shared" si="239"/>
        <v>#DIV/0!</v>
      </c>
      <c r="AT229" s="387" t="e">
        <f t="shared" si="239"/>
        <v>#DIV/0!</v>
      </c>
      <c r="AU229" s="373"/>
      <c r="AV229" s="384" t="e">
        <f t="shared" si="240"/>
        <v>#DIV/0!</v>
      </c>
      <c r="AW229" s="385" t="e">
        <f t="shared" si="240"/>
        <v>#DIV/0!</v>
      </c>
      <c r="AX229" s="385" t="e">
        <f t="shared" si="240"/>
        <v>#DIV/0!</v>
      </c>
      <c r="AY229" s="387" t="e">
        <f t="shared" si="240"/>
        <v>#DIV/0!</v>
      </c>
      <c r="AZ229" s="373"/>
      <c r="BA229" s="384" t="e">
        <f t="shared" si="241"/>
        <v>#DIV/0!</v>
      </c>
      <c r="BB229" s="385" t="e">
        <f t="shared" si="241"/>
        <v>#DIV/0!</v>
      </c>
      <c r="BC229" s="385" t="e">
        <f t="shared" si="241"/>
        <v>#DIV/0!</v>
      </c>
      <c r="BD229" s="387" t="e">
        <f t="shared" si="241"/>
        <v>#DIV/0!</v>
      </c>
      <c r="BE229" s="373"/>
      <c r="BF229" s="384" t="e">
        <f t="shared" si="242"/>
        <v>#DIV/0!</v>
      </c>
      <c r="BG229" s="385" t="e">
        <f t="shared" si="242"/>
        <v>#DIV/0!</v>
      </c>
      <c r="BH229" s="385" t="e">
        <f t="shared" si="242"/>
        <v>#DIV/0!</v>
      </c>
      <c r="BI229" s="387" t="e">
        <f t="shared" si="242"/>
        <v>#DIV/0!</v>
      </c>
      <c r="BK229" s="423" t="e">
        <f t="shared" si="232"/>
        <v>#DIV/0!</v>
      </c>
      <c r="BL229" s="419">
        <f t="shared" si="209"/>
        <v>0</v>
      </c>
      <c r="BM229" s="419">
        <f t="shared" si="210"/>
        <v>0</v>
      </c>
      <c r="BN229" s="423" t="e">
        <f t="shared" si="243"/>
        <v>#DIV/0!</v>
      </c>
      <c r="BO229" s="419" t="e">
        <f t="shared" si="243"/>
        <v>#DIV/0!</v>
      </c>
      <c r="BP229" s="419" t="e">
        <f t="shared" si="243"/>
        <v>#DIV/0!</v>
      </c>
      <c r="BQ229" s="424" t="e">
        <f t="shared" si="243"/>
        <v>#DIV/0!</v>
      </c>
      <c r="BR229" s="419"/>
      <c r="BS229" s="423" t="e">
        <f t="shared" si="244"/>
        <v>#DIV/0!</v>
      </c>
      <c r="BT229" s="419" t="e">
        <f t="shared" si="244"/>
        <v>#DIV/0!</v>
      </c>
      <c r="BU229" s="419" t="e">
        <f t="shared" si="244"/>
        <v>#DIV/0!</v>
      </c>
      <c r="BV229" s="424" t="e">
        <f t="shared" si="244"/>
        <v>#DIV/0!</v>
      </c>
      <c r="BW229" s="419"/>
      <c r="BX229" s="423" t="e">
        <f t="shared" si="245"/>
        <v>#DIV/0!</v>
      </c>
      <c r="BY229" s="419" t="e">
        <f t="shared" si="245"/>
        <v>#DIV/0!</v>
      </c>
      <c r="BZ229" s="419" t="e">
        <f t="shared" si="245"/>
        <v>#DIV/0!</v>
      </c>
      <c r="CA229" s="424" t="e">
        <f t="shared" si="245"/>
        <v>#DIV/0!</v>
      </c>
      <c r="CB229" s="419"/>
      <c r="CC229" s="423" t="e">
        <f t="shared" si="246"/>
        <v>#DIV/0!</v>
      </c>
      <c r="CD229" s="419" t="e">
        <f t="shared" si="246"/>
        <v>#DIV/0!</v>
      </c>
      <c r="CE229" s="419" t="e">
        <f t="shared" si="246"/>
        <v>#DIV/0!</v>
      </c>
      <c r="CF229" s="424" t="e">
        <f t="shared" si="246"/>
        <v>#DIV/0!</v>
      </c>
      <c r="CH229" s="449" t="e">
        <f t="shared" si="233"/>
        <v>#DIV/0!</v>
      </c>
      <c r="CI229" s="445">
        <f t="shared" si="211"/>
        <v>0</v>
      </c>
      <c r="CJ229" s="445">
        <f t="shared" si="234"/>
        <v>0</v>
      </c>
      <c r="CK229" s="451">
        <f t="shared" si="212"/>
        <v>0</v>
      </c>
      <c r="CL229" s="446" t="e">
        <f t="shared" si="247"/>
        <v>#DIV/0!</v>
      </c>
      <c r="CM229" s="446" t="e">
        <f t="shared" si="247"/>
        <v>#DIV/0!</v>
      </c>
      <c r="CN229" s="446" t="e">
        <f t="shared" si="247"/>
        <v>#DIV/0!</v>
      </c>
      <c r="CO229" s="451" t="e">
        <f t="shared" si="247"/>
        <v>#DIV/0!</v>
      </c>
      <c r="CP229" s="446"/>
      <c r="CQ229" s="449" t="e">
        <f t="shared" si="248"/>
        <v>#DIV/0!</v>
      </c>
      <c r="CR229" s="445" t="e">
        <f t="shared" si="248"/>
        <v>#DIV/0!</v>
      </c>
      <c r="CS229" s="445" t="e">
        <f t="shared" si="248"/>
        <v>#DIV/0!</v>
      </c>
      <c r="CT229" s="451" t="e">
        <f t="shared" si="248"/>
        <v>#DIV/0!</v>
      </c>
      <c r="CU229" s="446"/>
      <c r="CV229" s="449" t="e">
        <f t="shared" si="249"/>
        <v>#DIV/0!</v>
      </c>
      <c r="CW229" s="445" t="e">
        <f t="shared" si="249"/>
        <v>#DIV/0!</v>
      </c>
      <c r="CX229" s="445" t="e">
        <f t="shared" si="249"/>
        <v>#DIV/0!</v>
      </c>
      <c r="CY229" s="451" t="e">
        <f t="shared" si="249"/>
        <v>#DIV/0!</v>
      </c>
      <c r="CZ229" s="446"/>
      <c r="DA229" s="449" t="e">
        <f t="shared" si="250"/>
        <v>#DIV/0!</v>
      </c>
      <c r="DB229" s="445" t="e">
        <f t="shared" si="250"/>
        <v>#DIV/0!</v>
      </c>
      <c r="DC229" s="445" t="e">
        <f t="shared" si="250"/>
        <v>#DIV/0!</v>
      </c>
      <c r="DD229" s="451" t="e">
        <f t="shared" si="250"/>
        <v>#DIV/0!</v>
      </c>
    </row>
    <row r="230" spans="1:108">
      <c r="A230">
        <f>'Picking Information'!E233</f>
        <v>0</v>
      </c>
      <c r="B230">
        <f>'Picking Information'!H233</f>
        <v>0</v>
      </c>
      <c r="C230">
        <f>'Picking Information'!I233</f>
        <v>0</v>
      </c>
      <c r="D230">
        <f>'Picking Information'!J233</f>
        <v>0</v>
      </c>
      <c r="E230">
        <f>'Picking Information'!K233</f>
        <v>0</v>
      </c>
      <c r="F230">
        <f t="shared" si="225"/>
        <v>0</v>
      </c>
      <c r="J230">
        <f>'Picking Information'!O233</f>
        <v>0</v>
      </c>
      <c r="M230" s="365">
        <f t="shared" si="226"/>
        <v>0</v>
      </c>
      <c r="N230" s="366">
        <v>1.6074999999999999</v>
      </c>
      <c r="O230" s="367">
        <f t="shared" si="227"/>
        <v>0</v>
      </c>
      <c r="P230" s="367">
        <f t="shared" si="228"/>
        <v>0</v>
      </c>
      <c r="Q230" s="367">
        <f t="shared" si="229"/>
        <v>0</v>
      </c>
      <c r="R230" s="367">
        <f t="shared" si="230"/>
        <v>0</v>
      </c>
      <c r="S230" s="367" t="e">
        <f t="shared" si="231"/>
        <v>#DIV/0!</v>
      </c>
      <c r="T230" s="352" t="e">
        <f t="shared" si="235"/>
        <v>#DIV/0!</v>
      </c>
      <c r="U230" s="348" t="e">
        <f t="shared" si="235"/>
        <v>#DIV/0!</v>
      </c>
      <c r="V230" s="348" t="e">
        <f t="shared" si="235"/>
        <v>#DIV/0!</v>
      </c>
      <c r="W230" s="348" t="e">
        <f t="shared" si="235"/>
        <v>#DIV/0!</v>
      </c>
      <c r="X230" s="372"/>
      <c r="Y230" s="348" t="e">
        <f t="shared" si="236"/>
        <v>#DIV/0!</v>
      </c>
      <c r="Z230" s="348" t="e">
        <f t="shared" si="236"/>
        <v>#DIV/0!</v>
      </c>
      <c r="AA230" s="348" t="e">
        <f t="shared" si="236"/>
        <v>#DIV/0!</v>
      </c>
      <c r="AB230" s="350" t="e">
        <f t="shared" si="236"/>
        <v>#DIV/0!</v>
      </c>
      <c r="AC230" s="372"/>
      <c r="AD230" s="348" t="e">
        <f t="shared" si="237"/>
        <v>#DIV/0!</v>
      </c>
      <c r="AE230" s="348" t="e">
        <f t="shared" si="237"/>
        <v>#DIV/0!</v>
      </c>
      <c r="AF230" s="348" t="e">
        <f t="shared" si="237"/>
        <v>#DIV/0!</v>
      </c>
      <c r="AG230" s="350" t="e">
        <f t="shared" si="237"/>
        <v>#DIV/0!</v>
      </c>
      <c r="AH230" s="372"/>
      <c r="AI230" s="348" t="e">
        <f t="shared" si="238"/>
        <v>#DIV/0!</v>
      </c>
      <c r="AJ230" s="348" t="e">
        <f t="shared" si="238"/>
        <v>#DIV/0!</v>
      </c>
      <c r="AK230" s="348" t="e">
        <f t="shared" si="238"/>
        <v>#DIV/0!</v>
      </c>
      <c r="AL230" s="350" t="e">
        <f t="shared" si="238"/>
        <v>#DIV/0!</v>
      </c>
      <c r="AN230" s="393">
        <f t="shared" si="206"/>
        <v>0</v>
      </c>
      <c r="AO230" s="509">
        <f t="shared" si="207"/>
        <v>0</v>
      </c>
      <c r="AP230" s="373" t="e">
        <f t="shared" si="208"/>
        <v>#DIV/0!</v>
      </c>
      <c r="AQ230" s="384" t="e">
        <f t="shared" si="239"/>
        <v>#DIV/0!</v>
      </c>
      <c r="AR230" s="385" t="e">
        <f t="shared" si="239"/>
        <v>#DIV/0!</v>
      </c>
      <c r="AS230" s="385" t="e">
        <f t="shared" si="239"/>
        <v>#DIV/0!</v>
      </c>
      <c r="AT230" s="387" t="e">
        <f t="shared" si="239"/>
        <v>#DIV/0!</v>
      </c>
      <c r="AU230" s="373"/>
      <c r="AV230" s="384" t="e">
        <f t="shared" si="240"/>
        <v>#DIV/0!</v>
      </c>
      <c r="AW230" s="385" t="e">
        <f t="shared" si="240"/>
        <v>#DIV/0!</v>
      </c>
      <c r="AX230" s="385" t="e">
        <f t="shared" si="240"/>
        <v>#DIV/0!</v>
      </c>
      <c r="AY230" s="387" t="e">
        <f t="shared" si="240"/>
        <v>#DIV/0!</v>
      </c>
      <c r="AZ230" s="373"/>
      <c r="BA230" s="384" t="e">
        <f t="shared" si="241"/>
        <v>#DIV/0!</v>
      </c>
      <c r="BB230" s="385" t="e">
        <f t="shared" si="241"/>
        <v>#DIV/0!</v>
      </c>
      <c r="BC230" s="385" t="e">
        <f t="shared" si="241"/>
        <v>#DIV/0!</v>
      </c>
      <c r="BD230" s="387" t="e">
        <f t="shared" si="241"/>
        <v>#DIV/0!</v>
      </c>
      <c r="BE230" s="373"/>
      <c r="BF230" s="384" t="e">
        <f t="shared" si="242"/>
        <v>#DIV/0!</v>
      </c>
      <c r="BG230" s="385" t="e">
        <f t="shared" si="242"/>
        <v>#DIV/0!</v>
      </c>
      <c r="BH230" s="385" t="e">
        <f t="shared" si="242"/>
        <v>#DIV/0!</v>
      </c>
      <c r="BI230" s="387" t="e">
        <f t="shared" si="242"/>
        <v>#DIV/0!</v>
      </c>
      <c r="BK230" s="423" t="e">
        <f t="shared" si="232"/>
        <v>#DIV/0!</v>
      </c>
      <c r="BL230" s="419">
        <f t="shared" si="209"/>
        <v>0</v>
      </c>
      <c r="BM230" s="419">
        <f t="shared" si="210"/>
        <v>0</v>
      </c>
      <c r="BN230" s="423" t="e">
        <f t="shared" si="243"/>
        <v>#DIV/0!</v>
      </c>
      <c r="BO230" s="419" t="e">
        <f t="shared" si="243"/>
        <v>#DIV/0!</v>
      </c>
      <c r="BP230" s="419" t="e">
        <f t="shared" si="243"/>
        <v>#DIV/0!</v>
      </c>
      <c r="BQ230" s="424" t="e">
        <f t="shared" si="243"/>
        <v>#DIV/0!</v>
      </c>
      <c r="BR230" s="419"/>
      <c r="BS230" s="423" t="e">
        <f t="shared" si="244"/>
        <v>#DIV/0!</v>
      </c>
      <c r="BT230" s="419" t="e">
        <f t="shared" si="244"/>
        <v>#DIV/0!</v>
      </c>
      <c r="BU230" s="419" t="e">
        <f t="shared" si="244"/>
        <v>#DIV/0!</v>
      </c>
      <c r="BV230" s="424" t="e">
        <f t="shared" si="244"/>
        <v>#DIV/0!</v>
      </c>
      <c r="BW230" s="419"/>
      <c r="BX230" s="423" t="e">
        <f t="shared" si="245"/>
        <v>#DIV/0!</v>
      </c>
      <c r="BY230" s="419" t="e">
        <f t="shared" si="245"/>
        <v>#DIV/0!</v>
      </c>
      <c r="BZ230" s="419" t="e">
        <f t="shared" si="245"/>
        <v>#DIV/0!</v>
      </c>
      <c r="CA230" s="424" t="e">
        <f t="shared" si="245"/>
        <v>#DIV/0!</v>
      </c>
      <c r="CB230" s="419"/>
      <c r="CC230" s="423" t="e">
        <f t="shared" si="246"/>
        <v>#DIV/0!</v>
      </c>
      <c r="CD230" s="419" t="e">
        <f t="shared" si="246"/>
        <v>#DIV/0!</v>
      </c>
      <c r="CE230" s="419" t="e">
        <f t="shared" si="246"/>
        <v>#DIV/0!</v>
      </c>
      <c r="CF230" s="424" t="e">
        <f t="shared" si="246"/>
        <v>#DIV/0!</v>
      </c>
      <c r="CH230" s="449" t="e">
        <f t="shared" si="233"/>
        <v>#DIV/0!</v>
      </c>
      <c r="CI230" s="445">
        <f t="shared" si="211"/>
        <v>0</v>
      </c>
      <c r="CJ230" s="445">
        <f t="shared" si="234"/>
        <v>0</v>
      </c>
      <c r="CK230" s="451">
        <f t="shared" si="212"/>
        <v>0</v>
      </c>
      <c r="CL230" s="446" t="e">
        <f t="shared" si="247"/>
        <v>#DIV/0!</v>
      </c>
      <c r="CM230" s="446" t="e">
        <f t="shared" si="247"/>
        <v>#DIV/0!</v>
      </c>
      <c r="CN230" s="446" t="e">
        <f t="shared" si="247"/>
        <v>#DIV/0!</v>
      </c>
      <c r="CO230" s="451" t="e">
        <f t="shared" si="247"/>
        <v>#DIV/0!</v>
      </c>
      <c r="CP230" s="446"/>
      <c r="CQ230" s="449" t="e">
        <f t="shared" si="248"/>
        <v>#DIV/0!</v>
      </c>
      <c r="CR230" s="445" t="e">
        <f t="shared" si="248"/>
        <v>#DIV/0!</v>
      </c>
      <c r="CS230" s="445" t="e">
        <f t="shared" si="248"/>
        <v>#DIV/0!</v>
      </c>
      <c r="CT230" s="451" t="e">
        <f t="shared" si="248"/>
        <v>#DIV/0!</v>
      </c>
      <c r="CU230" s="446"/>
      <c r="CV230" s="449" t="e">
        <f t="shared" si="249"/>
        <v>#DIV/0!</v>
      </c>
      <c r="CW230" s="445" t="e">
        <f t="shared" si="249"/>
        <v>#DIV/0!</v>
      </c>
      <c r="CX230" s="445" t="e">
        <f t="shared" si="249"/>
        <v>#DIV/0!</v>
      </c>
      <c r="CY230" s="451" t="e">
        <f t="shared" si="249"/>
        <v>#DIV/0!</v>
      </c>
      <c r="CZ230" s="446"/>
      <c r="DA230" s="449" t="e">
        <f t="shared" si="250"/>
        <v>#DIV/0!</v>
      </c>
      <c r="DB230" s="445" t="e">
        <f t="shared" si="250"/>
        <v>#DIV/0!</v>
      </c>
      <c r="DC230" s="445" t="e">
        <f t="shared" si="250"/>
        <v>#DIV/0!</v>
      </c>
      <c r="DD230" s="451" t="e">
        <f t="shared" si="250"/>
        <v>#DIV/0!</v>
      </c>
    </row>
    <row r="231" spans="1:108">
      <c r="A231">
        <f>'Picking Information'!E234</f>
        <v>0</v>
      </c>
      <c r="B231">
        <f>'Picking Information'!H234</f>
        <v>0</v>
      </c>
      <c r="C231">
        <f>'Picking Information'!I234</f>
        <v>0</v>
      </c>
      <c r="D231">
        <f>'Picking Information'!J234</f>
        <v>0</v>
      </c>
      <c r="E231">
        <f>'Picking Information'!K234</f>
        <v>0</v>
      </c>
      <c r="F231">
        <f t="shared" si="225"/>
        <v>0</v>
      </c>
      <c r="J231">
        <f>'Picking Information'!O234</f>
        <v>0</v>
      </c>
      <c r="M231" s="365">
        <f t="shared" si="226"/>
        <v>0</v>
      </c>
      <c r="N231" s="366">
        <v>1.6074999999999999</v>
      </c>
      <c r="O231" s="367">
        <f t="shared" si="227"/>
        <v>0</v>
      </c>
      <c r="P231" s="367">
        <f t="shared" si="228"/>
        <v>0</v>
      </c>
      <c r="Q231" s="367">
        <f t="shared" si="229"/>
        <v>0</v>
      </c>
      <c r="R231" s="367">
        <f t="shared" si="230"/>
        <v>0</v>
      </c>
      <c r="S231" s="367" t="e">
        <f t="shared" si="231"/>
        <v>#DIV/0!</v>
      </c>
      <c r="T231" s="352" t="e">
        <f t="shared" si="235"/>
        <v>#DIV/0!</v>
      </c>
      <c r="U231" s="348" t="e">
        <f t="shared" si="235"/>
        <v>#DIV/0!</v>
      </c>
      <c r="V231" s="348" t="e">
        <f t="shared" si="235"/>
        <v>#DIV/0!</v>
      </c>
      <c r="W231" s="348" t="e">
        <f t="shared" si="235"/>
        <v>#DIV/0!</v>
      </c>
      <c r="X231" s="372"/>
      <c r="Y231" s="348" t="e">
        <f t="shared" si="236"/>
        <v>#DIV/0!</v>
      </c>
      <c r="Z231" s="348" t="e">
        <f t="shared" si="236"/>
        <v>#DIV/0!</v>
      </c>
      <c r="AA231" s="348" t="e">
        <f t="shared" si="236"/>
        <v>#DIV/0!</v>
      </c>
      <c r="AB231" s="350" t="e">
        <f t="shared" si="236"/>
        <v>#DIV/0!</v>
      </c>
      <c r="AC231" s="372"/>
      <c r="AD231" s="348" t="e">
        <f t="shared" si="237"/>
        <v>#DIV/0!</v>
      </c>
      <c r="AE231" s="348" t="e">
        <f t="shared" si="237"/>
        <v>#DIV/0!</v>
      </c>
      <c r="AF231" s="348" t="e">
        <f t="shared" si="237"/>
        <v>#DIV/0!</v>
      </c>
      <c r="AG231" s="350" t="e">
        <f t="shared" si="237"/>
        <v>#DIV/0!</v>
      </c>
      <c r="AH231" s="372"/>
      <c r="AI231" s="348" t="e">
        <f t="shared" si="238"/>
        <v>#DIV/0!</v>
      </c>
      <c r="AJ231" s="348" t="e">
        <f t="shared" si="238"/>
        <v>#DIV/0!</v>
      </c>
      <c r="AK231" s="348" t="e">
        <f t="shared" si="238"/>
        <v>#DIV/0!</v>
      </c>
      <c r="AL231" s="350" t="e">
        <f t="shared" si="238"/>
        <v>#DIV/0!</v>
      </c>
      <c r="AN231" s="393">
        <f t="shared" si="206"/>
        <v>0</v>
      </c>
      <c r="AO231" s="509">
        <f t="shared" si="207"/>
        <v>0</v>
      </c>
      <c r="AP231" s="373" t="e">
        <f t="shared" si="208"/>
        <v>#DIV/0!</v>
      </c>
      <c r="AQ231" s="384" t="e">
        <f t="shared" si="239"/>
        <v>#DIV/0!</v>
      </c>
      <c r="AR231" s="385" t="e">
        <f t="shared" si="239"/>
        <v>#DIV/0!</v>
      </c>
      <c r="AS231" s="385" t="e">
        <f t="shared" si="239"/>
        <v>#DIV/0!</v>
      </c>
      <c r="AT231" s="387" t="e">
        <f t="shared" si="239"/>
        <v>#DIV/0!</v>
      </c>
      <c r="AU231" s="373"/>
      <c r="AV231" s="384" t="e">
        <f t="shared" si="240"/>
        <v>#DIV/0!</v>
      </c>
      <c r="AW231" s="385" t="e">
        <f t="shared" si="240"/>
        <v>#DIV/0!</v>
      </c>
      <c r="AX231" s="385" t="e">
        <f t="shared" si="240"/>
        <v>#DIV/0!</v>
      </c>
      <c r="AY231" s="387" t="e">
        <f t="shared" si="240"/>
        <v>#DIV/0!</v>
      </c>
      <c r="AZ231" s="373"/>
      <c r="BA231" s="384" t="e">
        <f t="shared" si="241"/>
        <v>#DIV/0!</v>
      </c>
      <c r="BB231" s="385" t="e">
        <f t="shared" si="241"/>
        <v>#DIV/0!</v>
      </c>
      <c r="BC231" s="385" t="e">
        <f t="shared" si="241"/>
        <v>#DIV/0!</v>
      </c>
      <c r="BD231" s="387" t="e">
        <f t="shared" si="241"/>
        <v>#DIV/0!</v>
      </c>
      <c r="BE231" s="373"/>
      <c r="BF231" s="384" t="e">
        <f t="shared" si="242"/>
        <v>#DIV/0!</v>
      </c>
      <c r="BG231" s="385" t="e">
        <f t="shared" si="242"/>
        <v>#DIV/0!</v>
      </c>
      <c r="BH231" s="385" t="e">
        <f t="shared" si="242"/>
        <v>#DIV/0!</v>
      </c>
      <c r="BI231" s="387" t="e">
        <f t="shared" si="242"/>
        <v>#DIV/0!</v>
      </c>
      <c r="BK231" s="423" t="e">
        <f t="shared" si="232"/>
        <v>#DIV/0!</v>
      </c>
      <c r="BL231" s="419">
        <f t="shared" si="209"/>
        <v>0</v>
      </c>
      <c r="BM231" s="419">
        <f t="shared" si="210"/>
        <v>0</v>
      </c>
      <c r="BN231" s="423" t="e">
        <f t="shared" si="243"/>
        <v>#DIV/0!</v>
      </c>
      <c r="BO231" s="419" t="e">
        <f t="shared" si="243"/>
        <v>#DIV/0!</v>
      </c>
      <c r="BP231" s="419" t="e">
        <f t="shared" si="243"/>
        <v>#DIV/0!</v>
      </c>
      <c r="BQ231" s="424" t="e">
        <f t="shared" si="243"/>
        <v>#DIV/0!</v>
      </c>
      <c r="BR231" s="419"/>
      <c r="BS231" s="423" t="e">
        <f t="shared" si="244"/>
        <v>#DIV/0!</v>
      </c>
      <c r="BT231" s="419" t="e">
        <f t="shared" si="244"/>
        <v>#DIV/0!</v>
      </c>
      <c r="BU231" s="419" t="e">
        <f t="shared" si="244"/>
        <v>#DIV/0!</v>
      </c>
      <c r="BV231" s="424" t="e">
        <f t="shared" si="244"/>
        <v>#DIV/0!</v>
      </c>
      <c r="BW231" s="419"/>
      <c r="BX231" s="423" t="e">
        <f t="shared" si="245"/>
        <v>#DIV/0!</v>
      </c>
      <c r="BY231" s="419" t="e">
        <f t="shared" si="245"/>
        <v>#DIV/0!</v>
      </c>
      <c r="BZ231" s="419" t="e">
        <f t="shared" si="245"/>
        <v>#DIV/0!</v>
      </c>
      <c r="CA231" s="424" t="e">
        <f t="shared" si="245"/>
        <v>#DIV/0!</v>
      </c>
      <c r="CB231" s="419"/>
      <c r="CC231" s="423" t="e">
        <f t="shared" si="246"/>
        <v>#DIV/0!</v>
      </c>
      <c r="CD231" s="419" t="e">
        <f t="shared" si="246"/>
        <v>#DIV/0!</v>
      </c>
      <c r="CE231" s="419" t="e">
        <f t="shared" si="246"/>
        <v>#DIV/0!</v>
      </c>
      <c r="CF231" s="424" t="e">
        <f t="shared" si="246"/>
        <v>#DIV/0!</v>
      </c>
      <c r="CH231" s="449" t="e">
        <f t="shared" si="233"/>
        <v>#DIV/0!</v>
      </c>
      <c r="CI231" s="445">
        <f t="shared" si="211"/>
        <v>0</v>
      </c>
      <c r="CJ231" s="445">
        <f t="shared" si="234"/>
        <v>0</v>
      </c>
      <c r="CK231" s="451">
        <f t="shared" si="212"/>
        <v>0</v>
      </c>
      <c r="CL231" s="446" t="e">
        <f t="shared" si="247"/>
        <v>#DIV/0!</v>
      </c>
      <c r="CM231" s="446" t="e">
        <f t="shared" si="247"/>
        <v>#DIV/0!</v>
      </c>
      <c r="CN231" s="446" t="e">
        <f t="shared" si="247"/>
        <v>#DIV/0!</v>
      </c>
      <c r="CO231" s="451" t="e">
        <f t="shared" si="247"/>
        <v>#DIV/0!</v>
      </c>
      <c r="CP231" s="446"/>
      <c r="CQ231" s="449" t="e">
        <f t="shared" si="248"/>
        <v>#DIV/0!</v>
      </c>
      <c r="CR231" s="445" t="e">
        <f t="shared" si="248"/>
        <v>#DIV/0!</v>
      </c>
      <c r="CS231" s="445" t="e">
        <f t="shared" si="248"/>
        <v>#DIV/0!</v>
      </c>
      <c r="CT231" s="451" t="e">
        <f t="shared" si="248"/>
        <v>#DIV/0!</v>
      </c>
      <c r="CU231" s="446"/>
      <c r="CV231" s="449" t="e">
        <f t="shared" si="249"/>
        <v>#DIV/0!</v>
      </c>
      <c r="CW231" s="445" t="e">
        <f t="shared" si="249"/>
        <v>#DIV/0!</v>
      </c>
      <c r="CX231" s="445" t="e">
        <f t="shared" si="249"/>
        <v>#DIV/0!</v>
      </c>
      <c r="CY231" s="451" t="e">
        <f t="shared" si="249"/>
        <v>#DIV/0!</v>
      </c>
      <c r="CZ231" s="446"/>
      <c r="DA231" s="449" t="e">
        <f t="shared" si="250"/>
        <v>#DIV/0!</v>
      </c>
      <c r="DB231" s="445" t="e">
        <f t="shared" si="250"/>
        <v>#DIV/0!</v>
      </c>
      <c r="DC231" s="445" t="e">
        <f t="shared" si="250"/>
        <v>#DIV/0!</v>
      </c>
      <c r="DD231" s="451" t="e">
        <f t="shared" si="250"/>
        <v>#DIV/0!</v>
      </c>
    </row>
    <row r="232" spans="1:108">
      <c r="A232">
        <f>'Picking Information'!E235</f>
        <v>0</v>
      </c>
      <c r="B232">
        <f>'Picking Information'!H235</f>
        <v>0</v>
      </c>
      <c r="C232">
        <f>'Picking Information'!I235</f>
        <v>0</v>
      </c>
      <c r="D232">
        <f>'Picking Information'!J235</f>
        <v>0</v>
      </c>
      <c r="E232">
        <f>'Picking Information'!K235</f>
        <v>0</v>
      </c>
      <c r="F232">
        <f t="shared" si="225"/>
        <v>0</v>
      </c>
      <c r="J232">
        <f>'Picking Information'!O235</f>
        <v>0</v>
      </c>
      <c r="M232" s="365">
        <f t="shared" si="226"/>
        <v>0</v>
      </c>
      <c r="N232" s="366">
        <v>1.6074999999999999</v>
      </c>
      <c r="O232" s="367">
        <f t="shared" si="227"/>
        <v>0</v>
      </c>
      <c r="P232" s="367">
        <f t="shared" si="228"/>
        <v>0</v>
      </c>
      <c r="Q232" s="367">
        <f t="shared" si="229"/>
        <v>0</v>
      </c>
      <c r="R232" s="367">
        <f t="shared" si="230"/>
        <v>0</v>
      </c>
      <c r="S232" s="367" t="e">
        <f t="shared" si="231"/>
        <v>#DIV/0!</v>
      </c>
      <c r="T232" s="352" t="e">
        <f t="shared" si="235"/>
        <v>#DIV/0!</v>
      </c>
      <c r="U232" s="348" t="e">
        <f t="shared" si="235"/>
        <v>#DIV/0!</v>
      </c>
      <c r="V232" s="348" t="e">
        <f t="shared" si="235"/>
        <v>#DIV/0!</v>
      </c>
      <c r="W232" s="348" t="e">
        <f t="shared" si="235"/>
        <v>#DIV/0!</v>
      </c>
      <c r="X232" s="372"/>
      <c r="Y232" s="348" t="e">
        <f t="shared" si="236"/>
        <v>#DIV/0!</v>
      </c>
      <c r="Z232" s="348" t="e">
        <f t="shared" si="236"/>
        <v>#DIV/0!</v>
      </c>
      <c r="AA232" s="348" t="e">
        <f t="shared" si="236"/>
        <v>#DIV/0!</v>
      </c>
      <c r="AB232" s="350" t="e">
        <f t="shared" si="236"/>
        <v>#DIV/0!</v>
      </c>
      <c r="AC232" s="372"/>
      <c r="AD232" s="348" t="e">
        <f t="shared" si="237"/>
        <v>#DIV/0!</v>
      </c>
      <c r="AE232" s="348" t="e">
        <f t="shared" si="237"/>
        <v>#DIV/0!</v>
      </c>
      <c r="AF232" s="348" t="e">
        <f t="shared" si="237"/>
        <v>#DIV/0!</v>
      </c>
      <c r="AG232" s="350" t="e">
        <f t="shared" si="237"/>
        <v>#DIV/0!</v>
      </c>
      <c r="AH232" s="372"/>
      <c r="AI232" s="348" t="e">
        <f t="shared" si="238"/>
        <v>#DIV/0!</v>
      </c>
      <c r="AJ232" s="348" t="e">
        <f t="shared" si="238"/>
        <v>#DIV/0!</v>
      </c>
      <c r="AK232" s="348" t="e">
        <f t="shared" si="238"/>
        <v>#DIV/0!</v>
      </c>
      <c r="AL232" s="350" t="e">
        <f t="shared" si="238"/>
        <v>#DIV/0!</v>
      </c>
      <c r="AN232" s="393">
        <f t="shared" si="206"/>
        <v>0</v>
      </c>
      <c r="AO232" s="509">
        <f t="shared" si="207"/>
        <v>0</v>
      </c>
      <c r="AP232" s="373" t="e">
        <f t="shared" si="208"/>
        <v>#DIV/0!</v>
      </c>
      <c r="AQ232" s="384" t="e">
        <f t="shared" si="239"/>
        <v>#DIV/0!</v>
      </c>
      <c r="AR232" s="385" t="e">
        <f t="shared" si="239"/>
        <v>#DIV/0!</v>
      </c>
      <c r="AS232" s="385" t="e">
        <f t="shared" si="239"/>
        <v>#DIV/0!</v>
      </c>
      <c r="AT232" s="387" t="e">
        <f t="shared" si="239"/>
        <v>#DIV/0!</v>
      </c>
      <c r="AU232" s="373"/>
      <c r="AV232" s="384" t="e">
        <f t="shared" si="240"/>
        <v>#DIV/0!</v>
      </c>
      <c r="AW232" s="385" t="e">
        <f t="shared" si="240"/>
        <v>#DIV/0!</v>
      </c>
      <c r="AX232" s="385" t="e">
        <f t="shared" si="240"/>
        <v>#DIV/0!</v>
      </c>
      <c r="AY232" s="387" t="e">
        <f t="shared" si="240"/>
        <v>#DIV/0!</v>
      </c>
      <c r="AZ232" s="373"/>
      <c r="BA232" s="384" t="e">
        <f t="shared" si="241"/>
        <v>#DIV/0!</v>
      </c>
      <c r="BB232" s="385" t="e">
        <f t="shared" si="241"/>
        <v>#DIV/0!</v>
      </c>
      <c r="BC232" s="385" t="e">
        <f t="shared" si="241"/>
        <v>#DIV/0!</v>
      </c>
      <c r="BD232" s="387" t="e">
        <f t="shared" si="241"/>
        <v>#DIV/0!</v>
      </c>
      <c r="BE232" s="373"/>
      <c r="BF232" s="384" t="e">
        <f t="shared" si="242"/>
        <v>#DIV/0!</v>
      </c>
      <c r="BG232" s="385" t="e">
        <f t="shared" si="242"/>
        <v>#DIV/0!</v>
      </c>
      <c r="BH232" s="385" t="e">
        <f t="shared" si="242"/>
        <v>#DIV/0!</v>
      </c>
      <c r="BI232" s="387" t="e">
        <f t="shared" si="242"/>
        <v>#DIV/0!</v>
      </c>
      <c r="BK232" s="423" t="e">
        <f t="shared" si="232"/>
        <v>#DIV/0!</v>
      </c>
      <c r="BL232" s="419">
        <f t="shared" si="209"/>
        <v>0</v>
      </c>
      <c r="BM232" s="419">
        <f t="shared" si="210"/>
        <v>0</v>
      </c>
      <c r="BN232" s="423" t="e">
        <f t="shared" si="243"/>
        <v>#DIV/0!</v>
      </c>
      <c r="BO232" s="419" t="e">
        <f t="shared" si="243"/>
        <v>#DIV/0!</v>
      </c>
      <c r="BP232" s="419" t="e">
        <f t="shared" si="243"/>
        <v>#DIV/0!</v>
      </c>
      <c r="BQ232" s="424" t="e">
        <f t="shared" si="243"/>
        <v>#DIV/0!</v>
      </c>
      <c r="BR232" s="419"/>
      <c r="BS232" s="423" t="e">
        <f t="shared" si="244"/>
        <v>#DIV/0!</v>
      </c>
      <c r="BT232" s="419" t="e">
        <f t="shared" si="244"/>
        <v>#DIV/0!</v>
      </c>
      <c r="BU232" s="419" t="e">
        <f t="shared" si="244"/>
        <v>#DIV/0!</v>
      </c>
      <c r="BV232" s="424" t="e">
        <f t="shared" si="244"/>
        <v>#DIV/0!</v>
      </c>
      <c r="BW232" s="419"/>
      <c r="BX232" s="423" t="e">
        <f t="shared" si="245"/>
        <v>#DIV/0!</v>
      </c>
      <c r="BY232" s="419" t="e">
        <f t="shared" si="245"/>
        <v>#DIV/0!</v>
      </c>
      <c r="BZ232" s="419" t="e">
        <f t="shared" si="245"/>
        <v>#DIV/0!</v>
      </c>
      <c r="CA232" s="424" t="e">
        <f t="shared" si="245"/>
        <v>#DIV/0!</v>
      </c>
      <c r="CB232" s="419"/>
      <c r="CC232" s="423" t="e">
        <f t="shared" si="246"/>
        <v>#DIV/0!</v>
      </c>
      <c r="CD232" s="419" t="e">
        <f t="shared" si="246"/>
        <v>#DIV/0!</v>
      </c>
      <c r="CE232" s="419" t="e">
        <f t="shared" si="246"/>
        <v>#DIV/0!</v>
      </c>
      <c r="CF232" s="424" t="e">
        <f t="shared" si="246"/>
        <v>#DIV/0!</v>
      </c>
      <c r="CH232" s="449" t="e">
        <f t="shared" si="233"/>
        <v>#DIV/0!</v>
      </c>
      <c r="CI232" s="445">
        <f t="shared" si="211"/>
        <v>0</v>
      </c>
      <c r="CJ232" s="445">
        <f t="shared" si="234"/>
        <v>0</v>
      </c>
      <c r="CK232" s="451">
        <f t="shared" si="212"/>
        <v>0</v>
      </c>
      <c r="CL232" s="446" t="e">
        <f t="shared" si="247"/>
        <v>#DIV/0!</v>
      </c>
      <c r="CM232" s="446" t="e">
        <f t="shared" si="247"/>
        <v>#DIV/0!</v>
      </c>
      <c r="CN232" s="446" t="e">
        <f t="shared" si="247"/>
        <v>#DIV/0!</v>
      </c>
      <c r="CO232" s="451" t="e">
        <f t="shared" si="247"/>
        <v>#DIV/0!</v>
      </c>
      <c r="CP232" s="446"/>
      <c r="CQ232" s="449" t="e">
        <f t="shared" si="248"/>
        <v>#DIV/0!</v>
      </c>
      <c r="CR232" s="445" t="e">
        <f t="shared" si="248"/>
        <v>#DIV/0!</v>
      </c>
      <c r="CS232" s="445" t="e">
        <f t="shared" si="248"/>
        <v>#DIV/0!</v>
      </c>
      <c r="CT232" s="451" t="e">
        <f t="shared" si="248"/>
        <v>#DIV/0!</v>
      </c>
      <c r="CU232" s="446"/>
      <c r="CV232" s="449" t="e">
        <f t="shared" si="249"/>
        <v>#DIV/0!</v>
      </c>
      <c r="CW232" s="445" t="e">
        <f t="shared" si="249"/>
        <v>#DIV/0!</v>
      </c>
      <c r="CX232" s="445" t="e">
        <f t="shared" si="249"/>
        <v>#DIV/0!</v>
      </c>
      <c r="CY232" s="451" t="e">
        <f t="shared" si="249"/>
        <v>#DIV/0!</v>
      </c>
      <c r="CZ232" s="446"/>
      <c r="DA232" s="449" t="e">
        <f t="shared" si="250"/>
        <v>#DIV/0!</v>
      </c>
      <c r="DB232" s="445" t="e">
        <f t="shared" si="250"/>
        <v>#DIV/0!</v>
      </c>
      <c r="DC232" s="445" t="e">
        <f t="shared" si="250"/>
        <v>#DIV/0!</v>
      </c>
      <c r="DD232" s="451" t="e">
        <f t="shared" si="250"/>
        <v>#DIV/0!</v>
      </c>
    </row>
    <row r="233" spans="1:108">
      <c r="A233">
        <f>'Picking Information'!E236</f>
        <v>0</v>
      </c>
      <c r="B233">
        <f>'Picking Information'!H236</f>
        <v>0</v>
      </c>
      <c r="C233">
        <f>'Picking Information'!I236</f>
        <v>0</v>
      </c>
      <c r="D233">
        <f>'Picking Information'!J236</f>
        <v>0</v>
      </c>
      <c r="E233">
        <f>'Picking Information'!K236</f>
        <v>0</v>
      </c>
      <c r="F233">
        <f t="shared" si="225"/>
        <v>0</v>
      </c>
      <c r="J233">
        <f>'Picking Information'!O236</f>
        <v>0</v>
      </c>
      <c r="M233" s="365">
        <f t="shared" si="226"/>
        <v>0</v>
      </c>
      <c r="N233" s="366">
        <v>1.6074999999999999</v>
      </c>
      <c r="O233" s="367">
        <f t="shared" si="227"/>
        <v>0</v>
      </c>
      <c r="P233" s="367">
        <f t="shared" si="228"/>
        <v>0</v>
      </c>
      <c r="Q233" s="367">
        <f t="shared" si="229"/>
        <v>0</v>
      </c>
      <c r="R233" s="367">
        <f t="shared" si="230"/>
        <v>0</v>
      </c>
      <c r="S233" s="367" t="e">
        <f t="shared" si="231"/>
        <v>#DIV/0!</v>
      </c>
      <c r="T233" s="352" t="e">
        <f t="shared" si="235"/>
        <v>#DIV/0!</v>
      </c>
      <c r="U233" s="348" t="e">
        <f t="shared" si="235"/>
        <v>#DIV/0!</v>
      </c>
      <c r="V233" s="348" t="e">
        <f t="shared" si="235"/>
        <v>#DIV/0!</v>
      </c>
      <c r="W233" s="348" t="e">
        <f t="shared" si="235"/>
        <v>#DIV/0!</v>
      </c>
      <c r="X233" s="372"/>
      <c r="Y233" s="348" t="e">
        <f t="shared" si="236"/>
        <v>#DIV/0!</v>
      </c>
      <c r="Z233" s="348" t="e">
        <f t="shared" si="236"/>
        <v>#DIV/0!</v>
      </c>
      <c r="AA233" s="348" t="e">
        <f t="shared" si="236"/>
        <v>#DIV/0!</v>
      </c>
      <c r="AB233" s="350" t="e">
        <f t="shared" si="236"/>
        <v>#DIV/0!</v>
      </c>
      <c r="AC233" s="372"/>
      <c r="AD233" s="348" t="e">
        <f t="shared" si="237"/>
        <v>#DIV/0!</v>
      </c>
      <c r="AE233" s="348" t="e">
        <f t="shared" si="237"/>
        <v>#DIV/0!</v>
      </c>
      <c r="AF233" s="348" t="e">
        <f t="shared" si="237"/>
        <v>#DIV/0!</v>
      </c>
      <c r="AG233" s="350" t="e">
        <f t="shared" si="237"/>
        <v>#DIV/0!</v>
      </c>
      <c r="AH233" s="372"/>
      <c r="AI233" s="348" t="e">
        <f t="shared" si="238"/>
        <v>#DIV/0!</v>
      </c>
      <c r="AJ233" s="348" t="e">
        <f t="shared" si="238"/>
        <v>#DIV/0!</v>
      </c>
      <c r="AK233" s="348" t="e">
        <f t="shared" si="238"/>
        <v>#DIV/0!</v>
      </c>
      <c r="AL233" s="350" t="e">
        <f t="shared" si="238"/>
        <v>#DIV/0!</v>
      </c>
      <c r="AN233" s="393">
        <f t="shared" si="206"/>
        <v>0</v>
      </c>
      <c r="AO233" s="509">
        <f t="shared" si="207"/>
        <v>0</v>
      </c>
      <c r="AP233" s="373" t="e">
        <f t="shared" si="208"/>
        <v>#DIV/0!</v>
      </c>
      <c r="AQ233" s="384" t="e">
        <f t="shared" si="239"/>
        <v>#DIV/0!</v>
      </c>
      <c r="AR233" s="385" t="e">
        <f t="shared" si="239"/>
        <v>#DIV/0!</v>
      </c>
      <c r="AS233" s="385" t="e">
        <f t="shared" si="239"/>
        <v>#DIV/0!</v>
      </c>
      <c r="AT233" s="387" t="e">
        <f t="shared" si="239"/>
        <v>#DIV/0!</v>
      </c>
      <c r="AU233" s="373"/>
      <c r="AV233" s="384" t="e">
        <f t="shared" si="240"/>
        <v>#DIV/0!</v>
      </c>
      <c r="AW233" s="385" t="e">
        <f t="shared" si="240"/>
        <v>#DIV/0!</v>
      </c>
      <c r="AX233" s="385" t="e">
        <f t="shared" si="240"/>
        <v>#DIV/0!</v>
      </c>
      <c r="AY233" s="387" t="e">
        <f t="shared" si="240"/>
        <v>#DIV/0!</v>
      </c>
      <c r="AZ233" s="373"/>
      <c r="BA233" s="384" t="e">
        <f t="shared" si="241"/>
        <v>#DIV/0!</v>
      </c>
      <c r="BB233" s="385" t="e">
        <f t="shared" si="241"/>
        <v>#DIV/0!</v>
      </c>
      <c r="BC233" s="385" t="e">
        <f t="shared" si="241"/>
        <v>#DIV/0!</v>
      </c>
      <c r="BD233" s="387" t="e">
        <f t="shared" si="241"/>
        <v>#DIV/0!</v>
      </c>
      <c r="BE233" s="373"/>
      <c r="BF233" s="384" t="e">
        <f t="shared" si="242"/>
        <v>#DIV/0!</v>
      </c>
      <c r="BG233" s="385" t="e">
        <f t="shared" si="242"/>
        <v>#DIV/0!</v>
      </c>
      <c r="BH233" s="385" t="e">
        <f t="shared" si="242"/>
        <v>#DIV/0!</v>
      </c>
      <c r="BI233" s="387" t="e">
        <f t="shared" si="242"/>
        <v>#DIV/0!</v>
      </c>
      <c r="BK233" s="423" t="e">
        <f t="shared" si="232"/>
        <v>#DIV/0!</v>
      </c>
      <c r="BL233" s="419">
        <f t="shared" si="209"/>
        <v>0</v>
      </c>
      <c r="BM233" s="419">
        <f t="shared" si="210"/>
        <v>0</v>
      </c>
      <c r="BN233" s="423" t="e">
        <f t="shared" si="243"/>
        <v>#DIV/0!</v>
      </c>
      <c r="BO233" s="419" t="e">
        <f t="shared" si="243"/>
        <v>#DIV/0!</v>
      </c>
      <c r="BP233" s="419" t="e">
        <f t="shared" si="243"/>
        <v>#DIV/0!</v>
      </c>
      <c r="BQ233" s="424" t="e">
        <f t="shared" si="243"/>
        <v>#DIV/0!</v>
      </c>
      <c r="BR233" s="419"/>
      <c r="BS233" s="423" t="e">
        <f t="shared" si="244"/>
        <v>#DIV/0!</v>
      </c>
      <c r="BT233" s="419" t="e">
        <f t="shared" si="244"/>
        <v>#DIV/0!</v>
      </c>
      <c r="BU233" s="419" t="e">
        <f t="shared" si="244"/>
        <v>#DIV/0!</v>
      </c>
      <c r="BV233" s="424" t="e">
        <f t="shared" si="244"/>
        <v>#DIV/0!</v>
      </c>
      <c r="BW233" s="419"/>
      <c r="BX233" s="423" t="e">
        <f t="shared" si="245"/>
        <v>#DIV/0!</v>
      </c>
      <c r="BY233" s="419" t="e">
        <f t="shared" si="245"/>
        <v>#DIV/0!</v>
      </c>
      <c r="BZ233" s="419" t="e">
        <f t="shared" si="245"/>
        <v>#DIV/0!</v>
      </c>
      <c r="CA233" s="424" t="e">
        <f t="shared" si="245"/>
        <v>#DIV/0!</v>
      </c>
      <c r="CB233" s="419"/>
      <c r="CC233" s="423" t="e">
        <f t="shared" si="246"/>
        <v>#DIV/0!</v>
      </c>
      <c r="CD233" s="419" t="e">
        <f t="shared" si="246"/>
        <v>#DIV/0!</v>
      </c>
      <c r="CE233" s="419" t="e">
        <f t="shared" si="246"/>
        <v>#DIV/0!</v>
      </c>
      <c r="CF233" s="424" t="e">
        <f t="shared" si="246"/>
        <v>#DIV/0!</v>
      </c>
      <c r="CH233" s="449" t="e">
        <f t="shared" si="233"/>
        <v>#DIV/0!</v>
      </c>
      <c r="CI233" s="445">
        <f t="shared" si="211"/>
        <v>0</v>
      </c>
      <c r="CJ233" s="445">
        <f t="shared" si="234"/>
        <v>0</v>
      </c>
      <c r="CK233" s="451">
        <f t="shared" si="212"/>
        <v>0</v>
      </c>
      <c r="CL233" s="446" t="e">
        <f t="shared" si="247"/>
        <v>#DIV/0!</v>
      </c>
      <c r="CM233" s="446" t="e">
        <f t="shared" si="247"/>
        <v>#DIV/0!</v>
      </c>
      <c r="CN233" s="446" t="e">
        <f t="shared" si="247"/>
        <v>#DIV/0!</v>
      </c>
      <c r="CO233" s="451" t="e">
        <f t="shared" si="247"/>
        <v>#DIV/0!</v>
      </c>
      <c r="CP233" s="446"/>
      <c r="CQ233" s="449" t="e">
        <f t="shared" si="248"/>
        <v>#DIV/0!</v>
      </c>
      <c r="CR233" s="445" t="e">
        <f t="shared" si="248"/>
        <v>#DIV/0!</v>
      </c>
      <c r="CS233" s="445" t="e">
        <f t="shared" si="248"/>
        <v>#DIV/0!</v>
      </c>
      <c r="CT233" s="451" t="e">
        <f t="shared" si="248"/>
        <v>#DIV/0!</v>
      </c>
      <c r="CU233" s="446"/>
      <c r="CV233" s="449" t="e">
        <f t="shared" si="249"/>
        <v>#DIV/0!</v>
      </c>
      <c r="CW233" s="445" t="e">
        <f t="shared" si="249"/>
        <v>#DIV/0!</v>
      </c>
      <c r="CX233" s="445" t="e">
        <f t="shared" si="249"/>
        <v>#DIV/0!</v>
      </c>
      <c r="CY233" s="451" t="e">
        <f t="shared" si="249"/>
        <v>#DIV/0!</v>
      </c>
      <c r="CZ233" s="446"/>
      <c r="DA233" s="449" t="e">
        <f t="shared" si="250"/>
        <v>#DIV/0!</v>
      </c>
      <c r="DB233" s="445" t="e">
        <f t="shared" si="250"/>
        <v>#DIV/0!</v>
      </c>
      <c r="DC233" s="445" t="e">
        <f t="shared" si="250"/>
        <v>#DIV/0!</v>
      </c>
      <c r="DD233" s="451" t="e">
        <f t="shared" si="250"/>
        <v>#DIV/0!</v>
      </c>
    </row>
    <row r="234" spans="1:108">
      <c r="A234">
        <f>'Picking Information'!E237</f>
        <v>0</v>
      </c>
      <c r="B234">
        <f>'Picking Information'!H237</f>
        <v>0</v>
      </c>
      <c r="C234">
        <f>'Picking Information'!I237</f>
        <v>0</v>
      </c>
      <c r="D234">
        <f>'Picking Information'!J237</f>
        <v>0</v>
      </c>
      <c r="E234">
        <f>'Picking Information'!K237</f>
        <v>0</v>
      </c>
      <c r="F234">
        <f t="shared" si="225"/>
        <v>0</v>
      </c>
      <c r="J234">
        <f>'Picking Information'!O237</f>
        <v>0</v>
      </c>
      <c r="M234" s="365">
        <f t="shared" si="226"/>
        <v>0</v>
      </c>
      <c r="N234" s="366">
        <v>1.6074999999999999</v>
      </c>
      <c r="O234" s="367">
        <f t="shared" si="227"/>
        <v>0</v>
      </c>
      <c r="P234" s="367">
        <f t="shared" si="228"/>
        <v>0</v>
      </c>
      <c r="Q234" s="367">
        <f t="shared" si="229"/>
        <v>0</v>
      </c>
      <c r="R234" s="367">
        <f t="shared" si="230"/>
        <v>0</v>
      </c>
      <c r="S234" s="367" t="e">
        <f t="shared" si="231"/>
        <v>#DIV/0!</v>
      </c>
      <c r="T234" s="352" t="e">
        <f t="shared" si="235"/>
        <v>#DIV/0!</v>
      </c>
      <c r="U234" s="348" t="e">
        <f t="shared" si="235"/>
        <v>#DIV/0!</v>
      </c>
      <c r="V234" s="348" t="e">
        <f t="shared" si="235"/>
        <v>#DIV/0!</v>
      </c>
      <c r="W234" s="348" t="e">
        <f t="shared" si="235"/>
        <v>#DIV/0!</v>
      </c>
      <c r="X234" s="372"/>
      <c r="Y234" s="348" t="e">
        <f t="shared" si="236"/>
        <v>#DIV/0!</v>
      </c>
      <c r="Z234" s="348" t="e">
        <f t="shared" si="236"/>
        <v>#DIV/0!</v>
      </c>
      <c r="AA234" s="348" t="e">
        <f t="shared" si="236"/>
        <v>#DIV/0!</v>
      </c>
      <c r="AB234" s="350" t="e">
        <f t="shared" si="236"/>
        <v>#DIV/0!</v>
      </c>
      <c r="AC234" s="372"/>
      <c r="AD234" s="348" t="e">
        <f t="shared" si="237"/>
        <v>#DIV/0!</v>
      </c>
      <c r="AE234" s="348" t="e">
        <f t="shared" si="237"/>
        <v>#DIV/0!</v>
      </c>
      <c r="AF234" s="348" t="e">
        <f t="shared" si="237"/>
        <v>#DIV/0!</v>
      </c>
      <c r="AG234" s="350" t="e">
        <f t="shared" si="237"/>
        <v>#DIV/0!</v>
      </c>
      <c r="AH234" s="372"/>
      <c r="AI234" s="348" t="e">
        <f t="shared" si="238"/>
        <v>#DIV/0!</v>
      </c>
      <c r="AJ234" s="348" t="e">
        <f t="shared" si="238"/>
        <v>#DIV/0!</v>
      </c>
      <c r="AK234" s="348" t="e">
        <f t="shared" si="238"/>
        <v>#DIV/0!</v>
      </c>
      <c r="AL234" s="350" t="e">
        <f t="shared" si="238"/>
        <v>#DIV/0!</v>
      </c>
      <c r="AN234" s="393">
        <f t="shared" si="206"/>
        <v>0</v>
      </c>
      <c r="AO234" s="509">
        <f t="shared" si="207"/>
        <v>0</v>
      </c>
      <c r="AP234" s="373" t="e">
        <f t="shared" si="208"/>
        <v>#DIV/0!</v>
      </c>
      <c r="AQ234" s="384" t="e">
        <f t="shared" si="239"/>
        <v>#DIV/0!</v>
      </c>
      <c r="AR234" s="385" t="e">
        <f t="shared" si="239"/>
        <v>#DIV/0!</v>
      </c>
      <c r="AS234" s="385" t="e">
        <f t="shared" si="239"/>
        <v>#DIV/0!</v>
      </c>
      <c r="AT234" s="387" t="e">
        <f t="shared" si="239"/>
        <v>#DIV/0!</v>
      </c>
      <c r="AU234" s="373"/>
      <c r="AV234" s="384" t="e">
        <f t="shared" si="240"/>
        <v>#DIV/0!</v>
      </c>
      <c r="AW234" s="385" t="e">
        <f t="shared" si="240"/>
        <v>#DIV/0!</v>
      </c>
      <c r="AX234" s="385" t="e">
        <f t="shared" si="240"/>
        <v>#DIV/0!</v>
      </c>
      <c r="AY234" s="387" t="e">
        <f t="shared" si="240"/>
        <v>#DIV/0!</v>
      </c>
      <c r="AZ234" s="373"/>
      <c r="BA234" s="384" t="e">
        <f t="shared" si="241"/>
        <v>#DIV/0!</v>
      </c>
      <c r="BB234" s="385" t="e">
        <f t="shared" si="241"/>
        <v>#DIV/0!</v>
      </c>
      <c r="BC234" s="385" t="e">
        <f t="shared" si="241"/>
        <v>#DIV/0!</v>
      </c>
      <c r="BD234" s="387" t="e">
        <f t="shared" si="241"/>
        <v>#DIV/0!</v>
      </c>
      <c r="BE234" s="373"/>
      <c r="BF234" s="384" t="e">
        <f t="shared" si="242"/>
        <v>#DIV/0!</v>
      </c>
      <c r="BG234" s="385" t="e">
        <f t="shared" si="242"/>
        <v>#DIV/0!</v>
      </c>
      <c r="BH234" s="385" t="e">
        <f t="shared" si="242"/>
        <v>#DIV/0!</v>
      </c>
      <c r="BI234" s="387" t="e">
        <f t="shared" si="242"/>
        <v>#DIV/0!</v>
      </c>
      <c r="BK234" s="423" t="e">
        <f t="shared" si="232"/>
        <v>#DIV/0!</v>
      </c>
      <c r="BL234" s="419">
        <f t="shared" si="209"/>
        <v>0</v>
      </c>
      <c r="BM234" s="419">
        <f t="shared" si="210"/>
        <v>0</v>
      </c>
      <c r="BN234" s="423" t="e">
        <f t="shared" si="243"/>
        <v>#DIV/0!</v>
      </c>
      <c r="BO234" s="419" t="e">
        <f t="shared" si="243"/>
        <v>#DIV/0!</v>
      </c>
      <c r="BP234" s="419" t="e">
        <f t="shared" si="243"/>
        <v>#DIV/0!</v>
      </c>
      <c r="BQ234" s="424" t="e">
        <f t="shared" si="243"/>
        <v>#DIV/0!</v>
      </c>
      <c r="BR234" s="419"/>
      <c r="BS234" s="423" t="e">
        <f t="shared" si="244"/>
        <v>#DIV/0!</v>
      </c>
      <c r="BT234" s="419" t="e">
        <f t="shared" si="244"/>
        <v>#DIV/0!</v>
      </c>
      <c r="BU234" s="419" t="e">
        <f t="shared" si="244"/>
        <v>#DIV/0!</v>
      </c>
      <c r="BV234" s="424" t="e">
        <f t="shared" si="244"/>
        <v>#DIV/0!</v>
      </c>
      <c r="BW234" s="419"/>
      <c r="BX234" s="423" t="e">
        <f t="shared" si="245"/>
        <v>#DIV/0!</v>
      </c>
      <c r="BY234" s="419" t="e">
        <f t="shared" si="245"/>
        <v>#DIV/0!</v>
      </c>
      <c r="BZ234" s="419" t="e">
        <f t="shared" si="245"/>
        <v>#DIV/0!</v>
      </c>
      <c r="CA234" s="424" t="e">
        <f t="shared" si="245"/>
        <v>#DIV/0!</v>
      </c>
      <c r="CB234" s="419"/>
      <c r="CC234" s="423" t="e">
        <f t="shared" si="246"/>
        <v>#DIV/0!</v>
      </c>
      <c r="CD234" s="419" t="e">
        <f t="shared" si="246"/>
        <v>#DIV/0!</v>
      </c>
      <c r="CE234" s="419" t="e">
        <f t="shared" si="246"/>
        <v>#DIV/0!</v>
      </c>
      <c r="CF234" s="424" t="e">
        <f t="shared" si="246"/>
        <v>#DIV/0!</v>
      </c>
      <c r="CH234" s="449" t="e">
        <f t="shared" si="233"/>
        <v>#DIV/0!</v>
      </c>
      <c r="CI234" s="445">
        <f t="shared" si="211"/>
        <v>0</v>
      </c>
      <c r="CJ234" s="445">
        <f t="shared" si="234"/>
        <v>0</v>
      </c>
      <c r="CK234" s="451">
        <f t="shared" si="212"/>
        <v>0</v>
      </c>
      <c r="CL234" s="446" t="e">
        <f t="shared" si="247"/>
        <v>#DIV/0!</v>
      </c>
      <c r="CM234" s="446" t="e">
        <f t="shared" si="247"/>
        <v>#DIV/0!</v>
      </c>
      <c r="CN234" s="446" t="e">
        <f t="shared" si="247"/>
        <v>#DIV/0!</v>
      </c>
      <c r="CO234" s="451" t="e">
        <f t="shared" si="247"/>
        <v>#DIV/0!</v>
      </c>
      <c r="CP234" s="446"/>
      <c r="CQ234" s="449" t="e">
        <f t="shared" si="248"/>
        <v>#DIV/0!</v>
      </c>
      <c r="CR234" s="445" t="e">
        <f t="shared" si="248"/>
        <v>#DIV/0!</v>
      </c>
      <c r="CS234" s="445" t="e">
        <f t="shared" si="248"/>
        <v>#DIV/0!</v>
      </c>
      <c r="CT234" s="451" t="e">
        <f t="shared" si="248"/>
        <v>#DIV/0!</v>
      </c>
      <c r="CU234" s="446"/>
      <c r="CV234" s="449" t="e">
        <f t="shared" si="249"/>
        <v>#DIV/0!</v>
      </c>
      <c r="CW234" s="445" t="e">
        <f t="shared" si="249"/>
        <v>#DIV/0!</v>
      </c>
      <c r="CX234" s="445" t="e">
        <f t="shared" si="249"/>
        <v>#DIV/0!</v>
      </c>
      <c r="CY234" s="451" t="e">
        <f t="shared" si="249"/>
        <v>#DIV/0!</v>
      </c>
      <c r="CZ234" s="446"/>
      <c r="DA234" s="449" t="e">
        <f t="shared" si="250"/>
        <v>#DIV/0!</v>
      </c>
      <c r="DB234" s="445" t="e">
        <f t="shared" si="250"/>
        <v>#DIV/0!</v>
      </c>
      <c r="DC234" s="445" t="e">
        <f t="shared" si="250"/>
        <v>#DIV/0!</v>
      </c>
      <c r="DD234" s="451" t="e">
        <f t="shared" si="250"/>
        <v>#DIV/0!</v>
      </c>
    </row>
    <row r="235" spans="1:108">
      <c r="A235">
        <f>'Picking Information'!E238</f>
        <v>0</v>
      </c>
      <c r="B235">
        <f>'Picking Information'!H238</f>
        <v>0</v>
      </c>
      <c r="C235">
        <f>'Picking Information'!I238</f>
        <v>0</v>
      </c>
      <c r="D235">
        <f>'Picking Information'!J238</f>
        <v>0</v>
      </c>
      <c r="E235">
        <f>'Picking Information'!K238</f>
        <v>0</v>
      </c>
      <c r="F235">
        <f t="shared" si="225"/>
        <v>0</v>
      </c>
      <c r="J235">
        <f>'Picking Information'!O238</f>
        <v>0</v>
      </c>
      <c r="M235" s="365">
        <f t="shared" si="226"/>
        <v>0</v>
      </c>
      <c r="N235" s="366">
        <v>1.6074999999999999</v>
      </c>
      <c r="O235" s="367">
        <f t="shared" si="227"/>
        <v>0</v>
      </c>
      <c r="P235" s="367">
        <f t="shared" si="228"/>
        <v>0</v>
      </c>
      <c r="Q235" s="367">
        <f t="shared" si="229"/>
        <v>0</v>
      </c>
      <c r="R235" s="367">
        <f t="shared" si="230"/>
        <v>0</v>
      </c>
      <c r="S235" s="367" t="e">
        <f t="shared" si="231"/>
        <v>#DIV/0!</v>
      </c>
      <c r="T235" s="352" t="e">
        <f t="shared" si="235"/>
        <v>#DIV/0!</v>
      </c>
      <c r="U235" s="348" t="e">
        <f t="shared" si="235"/>
        <v>#DIV/0!</v>
      </c>
      <c r="V235" s="348" t="e">
        <f t="shared" si="235"/>
        <v>#DIV/0!</v>
      </c>
      <c r="W235" s="348" t="e">
        <f t="shared" si="235"/>
        <v>#DIV/0!</v>
      </c>
      <c r="X235" s="372"/>
      <c r="Y235" s="348" t="e">
        <f t="shared" si="236"/>
        <v>#DIV/0!</v>
      </c>
      <c r="Z235" s="348" t="e">
        <f t="shared" si="236"/>
        <v>#DIV/0!</v>
      </c>
      <c r="AA235" s="348" t="e">
        <f t="shared" si="236"/>
        <v>#DIV/0!</v>
      </c>
      <c r="AB235" s="350" t="e">
        <f t="shared" si="236"/>
        <v>#DIV/0!</v>
      </c>
      <c r="AC235" s="372"/>
      <c r="AD235" s="348" t="e">
        <f t="shared" si="237"/>
        <v>#DIV/0!</v>
      </c>
      <c r="AE235" s="348" t="e">
        <f t="shared" si="237"/>
        <v>#DIV/0!</v>
      </c>
      <c r="AF235" s="348" t="e">
        <f t="shared" si="237"/>
        <v>#DIV/0!</v>
      </c>
      <c r="AG235" s="350" t="e">
        <f t="shared" si="237"/>
        <v>#DIV/0!</v>
      </c>
      <c r="AH235" s="372"/>
      <c r="AI235" s="348" t="e">
        <f t="shared" si="238"/>
        <v>#DIV/0!</v>
      </c>
      <c r="AJ235" s="348" t="e">
        <f t="shared" si="238"/>
        <v>#DIV/0!</v>
      </c>
      <c r="AK235" s="348" t="e">
        <f t="shared" si="238"/>
        <v>#DIV/0!</v>
      </c>
      <c r="AL235" s="350" t="e">
        <f t="shared" si="238"/>
        <v>#DIV/0!</v>
      </c>
      <c r="AN235" s="393">
        <f t="shared" si="206"/>
        <v>0</v>
      </c>
      <c r="AO235" s="509">
        <f t="shared" si="207"/>
        <v>0</v>
      </c>
      <c r="AP235" s="373" t="e">
        <f t="shared" si="208"/>
        <v>#DIV/0!</v>
      </c>
      <c r="AQ235" s="384" t="e">
        <f t="shared" si="239"/>
        <v>#DIV/0!</v>
      </c>
      <c r="AR235" s="385" t="e">
        <f t="shared" si="239"/>
        <v>#DIV/0!</v>
      </c>
      <c r="AS235" s="385" t="e">
        <f t="shared" si="239"/>
        <v>#DIV/0!</v>
      </c>
      <c r="AT235" s="387" t="e">
        <f t="shared" si="239"/>
        <v>#DIV/0!</v>
      </c>
      <c r="AU235" s="373"/>
      <c r="AV235" s="384" t="e">
        <f t="shared" si="240"/>
        <v>#DIV/0!</v>
      </c>
      <c r="AW235" s="385" t="e">
        <f t="shared" si="240"/>
        <v>#DIV/0!</v>
      </c>
      <c r="AX235" s="385" t="e">
        <f t="shared" si="240"/>
        <v>#DIV/0!</v>
      </c>
      <c r="AY235" s="387" t="e">
        <f t="shared" si="240"/>
        <v>#DIV/0!</v>
      </c>
      <c r="AZ235" s="373"/>
      <c r="BA235" s="384" t="e">
        <f t="shared" si="241"/>
        <v>#DIV/0!</v>
      </c>
      <c r="BB235" s="385" t="e">
        <f t="shared" si="241"/>
        <v>#DIV/0!</v>
      </c>
      <c r="BC235" s="385" t="e">
        <f t="shared" si="241"/>
        <v>#DIV/0!</v>
      </c>
      <c r="BD235" s="387" t="e">
        <f t="shared" si="241"/>
        <v>#DIV/0!</v>
      </c>
      <c r="BE235" s="373"/>
      <c r="BF235" s="384" t="e">
        <f t="shared" si="242"/>
        <v>#DIV/0!</v>
      </c>
      <c r="BG235" s="385" t="e">
        <f t="shared" si="242"/>
        <v>#DIV/0!</v>
      </c>
      <c r="BH235" s="385" t="e">
        <f t="shared" si="242"/>
        <v>#DIV/0!</v>
      </c>
      <c r="BI235" s="387" t="e">
        <f t="shared" si="242"/>
        <v>#DIV/0!</v>
      </c>
      <c r="BK235" s="423" t="e">
        <f t="shared" si="232"/>
        <v>#DIV/0!</v>
      </c>
      <c r="BL235" s="419">
        <f t="shared" si="209"/>
        <v>0</v>
      </c>
      <c r="BM235" s="419">
        <f t="shared" si="210"/>
        <v>0</v>
      </c>
      <c r="BN235" s="423" t="e">
        <f t="shared" si="243"/>
        <v>#DIV/0!</v>
      </c>
      <c r="BO235" s="419" t="e">
        <f t="shared" si="243"/>
        <v>#DIV/0!</v>
      </c>
      <c r="BP235" s="419" t="e">
        <f t="shared" si="243"/>
        <v>#DIV/0!</v>
      </c>
      <c r="BQ235" s="424" t="e">
        <f t="shared" si="243"/>
        <v>#DIV/0!</v>
      </c>
      <c r="BR235" s="419"/>
      <c r="BS235" s="423" t="e">
        <f t="shared" si="244"/>
        <v>#DIV/0!</v>
      </c>
      <c r="BT235" s="419" t="e">
        <f t="shared" si="244"/>
        <v>#DIV/0!</v>
      </c>
      <c r="BU235" s="419" t="e">
        <f t="shared" si="244"/>
        <v>#DIV/0!</v>
      </c>
      <c r="BV235" s="424" t="e">
        <f t="shared" si="244"/>
        <v>#DIV/0!</v>
      </c>
      <c r="BW235" s="419"/>
      <c r="BX235" s="423" t="e">
        <f t="shared" si="245"/>
        <v>#DIV/0!</v>
      </c>
      <c r="BY235" s="419" t="e">
        <f t="shared" si="245"/>
        <v>#DIV/0!</v>
      </c>
      <c r="BZ235" s="419" t="e">
        <f t="shared" si="245"/>
        <v>#DIV/0!</v>
      </c>
      <c r="CA235" s="424" t="e">
        <f t="shared" si="245"/>
        <v>#DIV/0!</v>
      </c>
      <c r="CB235" s="419"/>
      <c r="CC235" s="423" t="e">
        <f t="shared" si="246"/>
        <v>#DIV/0!</v>
      </c>
      <c r="CD235" s="419" t="e">
        <f t="shared" si="246"/>
        <v>#DIV/0!</v>
      </c>
      <c r="CE235" s="419" t="e">
        <f t="shared" si="246"/>
        <v>#DIV/0!</v>
      </c>
      <c r="CF235" s="424" t="e">
        <f t="shared" si="246"/>
        <v>#DIV/0!</v>
      </c>
      <c r="CH235" s="449" t="e">
        <f t="shared" si="233"/>
        <v>#DIV/0!</v>
      </c>
      <c r="CI235" s="445">
        <f t="shared" si="211"/>
        <v>0</v>
      </c>
      <c r="CJ235" s="445">
        <f t="shared" si="234"/>
        <v>0</v>
      </c>
      <c r="CK235" s="451">
        <f t="shared" si="212"/>
        <v>0</v>
      </c>
      <c r="CL235" s="446" t="e">
        <f t="shared" si="247"/>
        <v>#DIV/0!</v>
      </c>
      <c r="CM235" s="446" t="e">
        <f t="shared" si="247"/>
        <v>#DIV/0!</v>
      </c>
      <c r="CN235" s="446" t="e">
        <f t="shared" si="247"/>
        <v>#DIV/0!</v>
      </c>
      <c r="CO235" s="451" t="e">
        <f t="shared" si="247"/>
        <v>#DIV/0!</v>
      </c>
      <c r="CP235" s="446"/>
      <c r="CQ235" s="449" t="e">
        <f t="shared" si="248"/>
        <v>#DIV/0!</v>
      </c>
      <c r="CR235" s="445" t="e">
        <f t="shared" si="248"/>
        <v>#DIV/0!</v>
      </c>
      <c r="CS235" s="445" t="e">
        <f t="shared" si="248"/>
        <v>#DIV/0!</v>
      </c>
      <c r="CT235" s="451" t="e">
        <f t="shared" si="248"/>
        <v>#DIV/0!</v>
      </c>
      <c r="CU235" s="446"/>
      <c r="CV235" s="449" t="e">
        <f t="shared" si="249"/>
        <v>#DIV/0!</v>
      </c>
      <c r="CW235" s="445" t="e">
        <f t="shared" si="249"/>
        <v>#DIV/0!</v>
      </c>
      <c r="CX235" s="445" t="e">
        <f t="shared" si="249"/>
        <v>#DIV/0!</v>
      </c>
      <c r="CY235" s="451" t="e">
        <f t="shared" si="249"/>
        <v>#DIV/0!</v>
      </c>
      <c r="CZ235" s="446"/>
      <c r="DA235" s="449" t="e">
        <f t="shared" si="250"/>
        <v>#DIV/0!</v>
      </c>
      <c r="DB235" s="445" t="e">
        <f t="shared" si="250"/>
        <v>#DIV/0!</v>
      </c>
      <c r="DC235" s="445" t="e">
        <f t="shared" si="250"/>
        <v>#DIV/0!</v>
      </c>
      <c r="DD235" s="451" t="e">
        <f t="shared" si="250"/>
        <v>#DIV/0!</v>
      </c>
    </row>
    <row r="236" spans="1:108">
      <c r="A236">
        <f>'Picking Information'!E239</f>
        <v>0</v>
      </c>
      <c r="B236">
        <f>'Picking Information'!H239</f>
        <v>0</v>
      </c>
      <c r="C236">
        <f>'Picking Information'!I239</f>
        <v>0</v>
      </c>
      <c r="D236">
        <f>'Picking Information'!J239</f>
        <v>0</v>
      </c>
      <c r="E236">
        <f>'Picking Information'!K239</f>
        <v>0</v>
      </c>
      <c r="F236">
        <f t="shared" si="225"/>
        <v>0</v>
      </c>
      <c r="J236">
        <f>'Picking Information'!O239</f>
        <v>0</v>
      </c>
      <c r="M236" s="365">
        <f t="shared" si="226"/>
        <v>0</v>
      </c>
      <c r="N236" s="366">
        <v>1.6074999999999999</v>
      </c>
      <c r="O236" s="367">
        <f t="shared" si="227"/>
        <v>0</v>
      </c>
      <c r="P236" s="367">
        <f t="shared" si="228"/>
        <v>0</v>
      </c>
      <c r="Q236" s="367">
        <f t="shared" si="229"/>
        <v>0</v>
      </c>
      <c r="R236" s="367">
        <f t="shared" si="230"/>
        <v>0</v>
      </c>
      <c r="S236" s="367" t="e">
        <f t="shared" si="231"/>
        <v>#DIV/0!</v>
      </c>
      <c r="T236" s="352" t="e">
        <f t="shared" si="235"/>
        <v>#DIV/0!</v>
      </c>
      <c r="U236" s="348" t="e">
        <f t="shared" si="235"/>
        <v>#DIV/0!</v>
      </c>
      <c r="V236" s="348" t="e">
        <f t="shared" si="235"/>
        <v>#DIV/0!</v>
      </c>
      <c r="W236" s="348" t="e">
        <f t="shared" si="235"/>
        <v>#DIV/0!</v>
      </c>
      <c r="X236" s="372"/>
      <c r="Y236" s="348" t="e">
        <f t="shared" si="236"/>
        <v>#DIV/0!</v>
      </c>
      <c r="Z236" s="348" t="e">
        <f t="shared" si="236"/>
        <v>#DIV/0!</v>
      </c>
      <c r="AA236" s="348" t="e">
        <f t="shared" si="236"/>
        <v>#DIV/0!</v>
      </c>
      <c r="AB236" s="350" t="e">
        <f t="shared" si="236"/>
        <v>#DIV/0!</v>
      </c>
      <c r="AC236" s="372"/>
      <c r="AD236" s="348" t="e">
        <f t="shared" si="237"/>
        <v>#DIV/0!</v>
      </c>
      <c r="AE236" s="348" t="e">
        <f t="shared" si="237"/>
        <v>#DIV/0!</v>
      </c>
      <c r="AF236" s="348" t="e">
        <f t="shared" si="237"/>
        <v>#DIV/0!</v>
      </c>
      <c r="AG236" s="350" t="e">
        <f t="shared" si="237"/>
        <v>#DIV/0!</v>
      </c>
      <c r="AH236" s="372"/>
      <c r="AI236" s="348" t="e">
        <f t="shared" si="238"/>
        <v>#DIV/0!</v>
      </c>
      <c r="AJ236" s="348" t="e">
        <f t="shared" si="238"/>
        <v>#DIV/0!</v>
      </c>
      <c r="AK236" s="348" t="e">
        <f t="shared" si="238"/>
        <v>#DIV/0!</v>
      </c>
      <c r="AL236" s="350" t="e">
        <f t="shared" si="238"/>
        <v>#DIV/0!</v>
      </c>
      <c r="AN236" s="393">
        <f t="shared" si="206"/>
        <v>0</v>
      </c>
      <c r="AO236" s="509">
        <f t="shared" si="207"/>
        <v>0</v>
      </c>
      <c r="AP236" s="373" t="e">
        <f t="shared" si="208"/>
        <v>#DIV/0!</v>
      </c>
      <c r="AQ236" s="384" t="e">
        <f t="shared" si="239"/>
        <v>#DIV/0!</v>
      </c>
      <c r="AR236" s="385" t="e">
        <f t="shared" si="239"/>
        <v>#DIV/0!</v>
      </c>
      <c r="AS236" s="385" t="e">
        <f t="shared" si="239"/>
        <v>#DIV/0!</v>
      </c>
      <c r="AT236" s="387" t="e">
        <f t="shared" si="239"/>
        <v>#DIV/0!</v>
      </c>
      <c r="AU236" s="373"/>
      <c r="AV236" s="384" t="e">
        <f t="shared" si="240"/>
        <v>#DIV/0!</v>
      </c>
      <c r="AW236" s="385" t="e">
        <f t="shared" si="240"/>
        <v>#DIV/0!</v>
      </c>
      <c r="AX236" s="385" t="e">
        <f t="shared" si="240"/>
        <v>#DIV/0!</v>
      </c>
      <c r="AY236" s="387" t="e">
        <f t="shared" si="240"/>
        <v>#DIV/0!</v>
      </c>
      <c r="AZ236" s="373"/>
      <c r="BA236" s="384" t="e">
        <f t="shared" si="241"/>
        <v>#DIV/0!</v>
      </c>
      <c r="BB236" s="385" t="e">
        <f t="shared" si="241"/>
        <v>#DIV/0!</v>
      </c>
      <c r="BC236" s="385" t="e">
        <f t="shared" si="241"/>
        <v>#DIV/0!</v>
      </c>
      <c r="BD236" s="387" t="e">
        <f t="shared" si="241"/>
        <v>#DIV/0!</v>
      </c>
      <c r="BE236" s="373"/>
      <c r="BF236" s="384" t="e">
        <f t="shared" si="242"/>
        <v>#DIV/0!</v>
      </c>
      <c r="BG236" s="385" t="e">
        <f t="shared" si="242"/>
        <v>#DIV/0!</v>
      </c>
      <c r="BH236" s="385" t="e">
        <f t="shared" si="242"/>
        <v>#DIV/0!</v>
      </c>
      <c r="BI236" s="387" t="e">
        <f t="shared" si="242"/>
        <v>#DIV/0!</v>
      </c>
      <c r="BK236" s="423" t="e">
        <f t="shared" si="232"/>
        <v>#DIV/0!</v>
      </c>
      <c r="BL236" s="419">
        <f t="shared" si="209"/>
        <v>0</v>
      </c>
      <c r="BM236" s="419">
        <f t="shared" si="210"/>
        <v>0</v>
      </c>
      <c r="BN236" s="423" t="e">
        <f t="shared" si="243"/>
        <v>#DIV/0!</v>
      </c>
      <c r="BO236" s="419" t="e">
        <f t="shared" si="243"/>
        <v>#DIV/0!</v>
      </c>
      <c r="BP236" s="419" t="e">
        <f t="shared" si="243"/>
        <v>#DIV/0!</v>
      </c>
      <c r="BQ236" s="424" t="e">
        <f t="shared" si="243"/>
        <v>#DIV/0!</v>
      </c>
      <c r="BR236" s="419"/>
      <c r="BS236" s="423" t="e">
        <f t="shared" si="244"/>
        <v>#DIV/0!</v>
      </c>
      <c r="BT236" s="419" t="e">
        <f t="shared" si="244"/>
        <v>#DIV/0!</v>
      </c>
      <c r="BU236" s="419" t="e">
        <f t="shared" si="244"/>
        <v>#DIV/0!</v>
      </c>
      <c r="BV236" s="424" t="e">
        <f t="shared" si="244"/>
        <v>#DIV/0!</v>
      </c>
      <c r="BW236" s="419"/>
      <c r="BX236" s="423" t="e">
        <f t="shared" si="245"/>
        <v>#DIV/0!</v>
      </c>
      <c r="BY236" s="419" t="e">
        <f t="shared" si="245"/>
        <v>#DIV/0!</v>
      </c>
      <c r="BZ236" s="419" t="e">
        <f t="shared" si="245"/>
        <v>#DIV/0!</v>
      </c>
      <c r="CA236" s="424" t="e">
        <f t="shared" si="245"/>
        <v>#DIV/0!</v>
      </c>
      <c r="CB236" s="419"/>
      <c r="CC236" s="423" t="e">
        <f t="shared" si="246"/>
        <v>#DIV/0!</v>
      </c>
      <c r="CD236" s="419" t="e">
        <f t="shared" si="246"/>
        <v>#DIV/0!</v>
      </c>
      <c r="CE236" s="419" t="e">
        <f t="shared" si="246"/>
        <v>#DIV/0!</v>
      </c>
      <c r="CF236" s="424" t="e">
        <f t="shared" si="246"/>
        <v>#DIV/0!</v>
      </c>
      <c r="CH236" s="449" t="e">
        <f t="shared" si="233"/>
        <v>#DIV/0!</v>
      </c>
      <c r="CI236" s="445">
        <f t="shared" si="211"/>
        <v>0</v>
      </c>
      <c r="CJ236" s="445">
        <f t="shared" si="234"/>
        <v>0</v>
      </c>
      <c r="CK236" s="451">
        <f t="shared" si="212"/>
        <v>0</v>
      </c>
      <c r="CL236" s="446" t="e">
        <f t="shared" si="247"/>
        <v>#DIV/0!</v>
      </c>
      <c r="CM236" s="446" t="e">
        <f t="shared" si="247"/>
        <v>#DIV/0!</v>
      </c>
      <c r="CN236" s="446" t="e">
        <f t="shared" si="247"/>
        <v>#DIV/0!</v>
      </c>
      <c r="CO236" s="451" t="e">
        <f t="shared" si="247"/>
        <v>#DIV/0!</v>
      </c>
      <c r="CP236" s="446"/>
      <c r="CQ236" s="449" t="e">
        <f t="shared" si="248"/>
        <v>#DIV/0!</v>
      </c>
      <c r="CR236" s="445" t="e">
        <f t="shared" si="248"/>
        <v>#DIV/0!</v>
      </c>
      <c r="CS236" s="445" t="e">
        <f t="shared" si="248"/>
        <v>#DIV/0!</v>
      </c>
      <c r="CT236" s="451" t="e">
        <f t="shared" si="248"/>
        <v>#DIV/0!</v>
      </c>
      <c r="CU236" s="446"/>
      <c r="CV236" s="449" t="e">
        <f t="shared" si="249"/>
        <v>#DIV/0!</v>
      </c>
      <c r="CW236" s="445" t="e">
        <f t="shared" si="249"/>
        <v>#DIV/0!</v>
      </c>
      <c r="CX236" s="445" t="e">
        <f t="shared" si="249"/>
        <v>#DIV/0!</v>
      </c>
      <c r="CY236" s="451" t="e">
        <f t="shared" si="249"/>
        <v>#DIV/0!</v>
      </c>
      <c r="CZ236" s="446"/>
      <c r="DA236" s="449" t="e">
        <f t="shared" si="250"/>
        <v>#DIV/0!</v>
      </c>
      <c r="DB236" s="445" t="e">
        <f t="shared" si="250"/>
        <v>#DIV/0!</v>
      </c>
      <c r="DC236" s="445" t="e">
        <f t="shared" si="250"/>
        <v>#DIV/0!</v>
      </c>
      <c r="DD236" s="451" t="e">
        <f t="shared" si="250"/>
        <v>#DIV/0!</v>
      </c>
    </row>
    <row r="237" spans="1:108">
      <c r="A237">
        <f>'Picking Information'!E240</f>
        <v>0</v>
      </c>
      <c r="B237">
        <f>'Picking Information'!H240</f>
        <v>0</v>
      </c>
      <c r="C237">
        <f>'Picking Information'!I240</f>
        <v>0</v>
      </c>
      <c r="D237">
        <f>'Picking Information'!J240</f>
        <v>0</v>
      </c>
      <c r="E237">
        <f>'Picking Information'!K240</f>
        <v>0</v>
      </c>
      <c r="F237">
        <f t="shared" si="225"/>
        <v>0</v>
      </c>
      <c r="J237">
        <f>'Picking Information'!O240</f>
        <v>0</v>
      </c>
      <c r="M237" s="365">
        <f t="shared" si="226"/>
        <v>0</v>
      </c>
      <c r="N237" s="366">
        <v>1.6074999999999999</v>
      </c>
      <c r="O237" s="367">
        <f t="shared" si="227"/>
        <v>0</v>
      </c>
      <c r="P237" s="367">
        <f t="shared" si="228"/>
        <v>0</v>
      </c>
      <c r="Q237" s="367">
        <f t="shared" si="229"/>
        <v>0</v>
      </c>
      <c r="R237" s="367">
        <f t="shared" si="230"/>
        <v>0</v>
      </c>
      <c r="S237" s="367" t="e">
        <f t="shared" si="231"/>
        <v>#DIV/0!</v>
      </c>
      <c r="T237" s="352" t="e">
        <f t="shared" si="235"/>
        <v>#DIV/0!</v>
      </c>
      <c r="U237" s="348" t="e">
        <f t="shared" si="235"/>
        <v>#DIV/0!</v>
      </c>
      <c r="V237" s="348" t="e">
        <f t="shared" si="235"/>
        <v>#DIV/0!</v>
      </c>
      <c r="W237" s="348" t="e">
        <f t="shared" si="235"/>
        <v>#DIV/0!</v>
      </c>
      <c r="X237" s="372"/>
      <c r="Y237" s="348" t="e">
        <f t="shared" si="236"/>
        <v>#DIV/0!</v>
      </c>
      <c r="Z237" s="348" t="e">
        <f t="shared" si="236"/>
        <v>#DIV/0!</v>
      </c>
      <c r="AA237" s="348" t="e">
        <f t="shared" si="236"/>
        <v>#DIV/0!</v>
      </c>
      <c r="AB237" s="350" t="e">
        <f t="shared" si="236"/>
        <v>#DIV/0!</v>
      </c>
      <c r="AC237" s="372"/>
      <c r="AD237" s="348" t="e">
        <f t="shared" si="237"/>
        <v>#DIV/0!</v>
      </c>
      <c r="AE237" s="348" t="e">
        <f t="shared" si="237"/>
        <v>#DIV/0!</v>
      </c>
      <c r="AF237" s="348" t="e">
        <f t="shared" si="237"/>
        <v>#DIV/0!</v>
      </c>
      <c r="AG237" s="350" t="e">
        <f t="shared" si="237"/>
        <v>#DIV/0!</v>
      </c>
      <c r="AH237" s="372"/>
      <c r="AI237" s="348" t="e">
        <f t="shared" si="238"/>
        <v>#DIV/0!</v>
      </c>
      <c r="AJ237" s="348" t="e">
        <f t="shared" si="238"/>
        <v>#DIV/0!</v>
      </c>
      <c r="AK237" s="348" t="e">
        <f t="shared" si="238"/>
        <v>#DIV/0!</v>
      </c>
      <c r="AL237" s="350" t="e">
        <f t="shared" si="238"/>
        <v>#DIV/0!</v>
      </c>
      <c r="AN237" s="393">
        <f t="shared" si="206"/>
        <v>0</v>
      </c>
      <c r="AO237" s="509">
        <f t="shared" si="207"/>
        <v>0</v>
      </c>
      <c r="AP237" s="373" t="e">
        <f t="shared" si="208"/>
        <v>#DIV/0!</v>
      </c>
      <c r="AQ237" s="384" t="e">
        <f t="shared" si="239"/>
        <v>#DIV/0!</v>
      </c>
      <c r="AR237" s="385" t="e">
        <f t="shared" si="239"/>
        <v>#DIV/0!</v>
      </c>
      <c r="AS237" s="385" t="e">
        <f t="shared" si="239"/>
        <v>#DIV/0!</v>
      </c>
      <c r="AT237" s="387" t="e">
        <f t="shared" si="239"/>
        <v>#DIV/0!</v>
      </c>
      <c r="AU237" s="373"/>
      <c r="AV237" s="384" t="e">
        <f t="shared" si="240"/>
        <v>#DIV/0!</v>
      </c>
      <c r="AW237" s="385" t="e">
        <f t="shared" si="240"/>
        <v>#DIV/0!</v>
      </c>
      <c r="AX237" s="385" t="e">
        <f t="shared" si="240"/>
        <v>#DIV/0!</v>
      </c>
      <c r="AY237" s="387" t="e">
        <f t="shared" si="240"/>
        <v>#DIV/0!</v>
      </c>
      <c r="AZ237" s="373"/>
      <c r="BA237" s="384" t="e">
        <f t="shared" si="241"/>
        <v>#DIV/0!</v>
      </c>
      <c r="BB237" s="385" t="e">
        <f t="shared" si="241"/>
        <v>#DIV/0!</v>
      </c>
      <c r="BC237" s="385" t="e">
        <f t="shared" si="241"/>
        <v>#DIV/0!</v>
      </c>
      <c r="BD237" s="387" t="e">
        <f t="shared" si="241"/>
        <v>#DIV/0!</v>
      </c>
      <c r="BE237" s="373"/>
      <c r="BF237" s="384" t="e">
        <f t="shared" si="242"/>
        <v>#DIV/0!</v>
      </c>
      <c r="BG237" s="385" t="e">
        <f t="shared" si="242"/>
        <v>#DIV/0!</v>
      </c>
      <c r="BH237" s="385" t="e">
        <f t="shared" si="242"/>
        <v>#DIV/0!</v>
      </c>
      <c r="BI237" s="387" t="e">
        <f t="shared" si="242"/>
        <v>#DIV/0!</v>
      </c>
      <c r="BK237" s="423" t="e">
        <f t="shared" si="232"/>
        <v>#DIV/0!</v>
      </c>
      <c r="BL237" s="419">
        <f t="shared" si="209"/>
        <v>0</v>
      </c>
      <c r="BM237" s="419">
        <f t="shared" si="210"/>
        <v>0</v>
      </c>
      <c r="BN237" s="423" t="e">
        <f t="shared" si="243"/>
        <v>#DIV/0!</v>
      </c>
      <c r="BO237" s="419" t="e">
        <f t="shared" si="243"/>
        <v>#DIV/0!</v>
      </c>
      <c r="BP237" s="419" t="e">
        <f t="shared" si="243"/>
        <v>#DIV/0!</v>
      </c>
      <c r="BQ237" s="424" t="e">
        <f t="shared" si="243"/>
        <v>#DIV/0!</v>
      </c>
      <c r="BR237" s="419"/>
      <c r="BS237" s="423" t="e">
        <f t="shared" si="244"/>
        <v>#DIV/0!</v>
      </c>
      <c r="BT237" s="419" t="e">
        <f t="shared" si="244"/>
        <v>#DIV/0!</v>
      </c>
      <c r="BU237" s="419" t="e">
        <f t="shared" si="244"/>
        <v>#DIV/0!</v>
      </c>
      <c r="BV237" s="424" t="e">
        <f t="shared" si="244"/>
        <v>#DIV/0!</v>
      </c>
      <c r="BW237" s="419"/>
      <c r="BX237" s="423" t="e">
        <f t="shared" si="245"/>
        <v>#DIV/0!</v>
      </c>
      <c r="BY237" s="419" t="e">
        <f t="shared" si="245"/>
        <v>#DIV/0!</v>
      </c>
      <c r="BZ237" s="419" t="e">
        <f t="shared" si="245"/>
        <v>#DIV/0!</v>
      </c>
      <c r="CA237" s="424" t="e">
        <f t="shared" si="245"/>
        <v>#DIV/0!</v>
      </c>
      <c r="CB237" s="419"/>
      <c r="CC237" s="423" t="e">
        <f t="shared" si="246"/>
        <v>#DIV/0!</v>
      </c>
      <c r="CD237" s="419" t="e">
        <f t="shared" si="246"/>
        <v>#DIV/0!</v>
      </c>
      <c r="CE237" s="419" t="e">
        <f t="shared" si="246"/>
        <v>#DIV/0!</v>
      </c>
      <c r="CF237" s="424" t="e">
        <f t="shared" si="246"/>
        <v>#DIV/0!</v>
      </c>
      <c r="CH237" s="449" t="e">
        <f t="shared" si="233"/>
        <v>#DIV/0!</v>
      </c>
      <c r="CI237" s="445">
        <f t="shared" si="211"/>
        <v>0</v>
      </c>
      <c r="CJ237" s="445">
        <f t="shared" si="234"/>
        <v>0</v>
      </c>
      <c r="CK237" s="451">
        <f t="shared" si="212"/>
        <v>0</v>
      </c>
      <c r="CL237" s="446" t="e">
        <f t="shared" si="247"/>
        <v>#DIV/0!</v>
      </c>
      <c r="CM237" s="446" t="e">
        <f t="shared" si="247"/>
        <v>#DIV/0!</v>
      </c>
      <c r="CN237" s="446" t="e">
        <f t="shared" si="247"/>
        <v>#DIV/0!</v>
      </c>
      <c r="CO237" s="451" t="e">
        <f t="shared" si="247"/>
        <v>#DIV/0!</v>
      </c>
      <c r="CP237" s="446"/>
      <c r="CQ237" s="449" t="e">
        <f t="shared" si="248"/>
        <v>#DIV/0!</v>
      </c>
      <c r="CR237" s="445" t="e">
        <f t="shared" si="248"/>
        <v>#DIV/0!</v>
      </c>
      <c r="CS237" s="445" t="e">
        <f t="shared" si="248"/>
        <v>#DIV/0!</v>
      </c>
      <c r="CT237" s="451" t="e">
        <f t="shared" si="248"/>
        <v>#DIV/0!</v>
      </c>
      <c r="CU237" s="446"/>
      <c r="CV237" s="449" t="e">
        <f t="shared" si="249"/>
        <v>#DIV/0!</v>
      </c>
      <c r="CW237" s="445" t="e">
        <f t="shared" si="249"/>
        <v>#DIV/0!</v>
      </c>
      <c r="CX237" s="445" t="e">
        <f t="shared" si="249"/>
        <v>#DIV/0!</v>
      </c>
      <c r="CY237" s="451" t="e">
        <f t="shared" si="249"/>
        <v>#DIV/0!</v>
      </c>
      <c r="CZ237" s="446"/>
      <c r="DA237" s="449" t="e">
        <f t="shared" si="250"/>
        <v>#DIV/0!</v>
      </c>
      <c r="DB237" s="445" t="e">
        <f t="shared" si="250"/>
        <v>#DIV/0!</v>
      </c>
      <c r="DC237" s="445" t="e">
        <f t="shared" si="250"/>
        <v>#DIV/0!</v>
      </c>
      <c r="DD237" s="451" t="e">
        <f t="shared" si="250"/>
        <v>#DIV/0!</v>
      </c>
    </row>
    <row r="238" spans="1:108">
      <c r="A238">
        <f>'Picking Information'!E241</f>
        <v>0</v>
      </c>
      <c r="B238">
        <f>'Picking Information'!H241</f>
        <v>0</v>
      </c>
      <c r="C238">
        <f>'Picking Information'!I241</f>
        <v>0</v>
      </c>
      <c r="D238">
        <f>'Picking Information'!J241</f>
        <v>0</v>
      </c>
      <c r="E238">
        <f>'Picking Information'!K241</f>
        <v>0</v>
      </c>
      <c r="F238">
        <f t="shared" si="225"/>
        <v>0</v>
      </c>
      <c r="J238">
        <f>'Picking Information'!O241</f>
        <v>0</v>
      </c>
      <c r="M238" s="365">
        <f t="shared" si="226"/>
        <v>0</v>
      </c>
      <c r="N238" s="366">
        <v>1.6074999999999999</v>
      </c>
      <c r="O238" s="367">
        <f t="shared" si="227"/>
        <v>0</v>
      </c>
      <c r="P238" s="367">
        <f t="shared" si="228"/>
        <v>0</v>
      </c>
      <c r="Q238" s="367">
        <f t="shared" si="229"/>
        <v>0</v>
      </c>
      <c r="R238" s="367">
        <f t="shared" si="230"/>
        <v>0</v>
      </c>
      <c r="S238" s="367" t="e">
        <f t="shared" si="231"/>
        <v>#DIV/0!</v>
      </c>
      <c r="T238" s="352" t="e">
        <f t="shared" si="235"/>
        <v>#DIV/0!</v>
      </c>
      <c r="U238" s="348" t="e">
        <f t="shared" si="235"/>
        <v>#DIV/0!</v>
      </c>
      <c r="V238" s="348" t="e">
        <f t="shared" si="235"/>
        <v>#DIV/0!</v>
      </c>
      <c r="W238" s="348" t="e">
        <f t="shared" si="235"/>
        <v>#DIV/0!</v>
      </c>
      <c r="X238" s="372"/>
      <c r="Y238" s="348" t="e">
        <f t="shared" si="236"/>
        <v>#DIV/0!</v>
      </c>
      <c r="Z238" s="348" t="e">
        <f t="shared" si="236"/>
        <v>#DIV/0!</v>
      </c>
      <c r="AA238" s="348" t="e">
        <f t="shared" si="236"/>
        <v>#DIV/0!</v>
      </c>
      <c r="AB238" s="350" t="e">
        <f t="shared" si="236"/>
        <v>#DIV/0!</v>
      </c>
      <c r="AC238" s="372"/>
      <c r="AD238" s="348" t="e">
        <f t="shared" si="237"/>
        <v>#DIV/0!</v>
      </c>
      <c r="AE238" s="348" t="e">
        <f t="shared" si="237"/>
        <v>#DIV/0!</v>
      </c>
      <c r="AF238" s="348" t="e">
        <f t="shared" si="237"/>
        <v>#DIV/0!</v>
      </c>
      <c r="AG238" s="350" t="e">
        <f t="shared" si="237"/>
        <v>#DIV/0!</v>
      </c>
      <c r="AH238" s="372"/>
      <c r="AI238" s="348" t="e">
        <f t="shared" si="238"/>
        <v>#DIV/0!</v>
      </c>
      <c r="AJ238" s="348" t="e">
        <f t="shared" si="238"/>
        <v>#DIV/0!</v>
      </c>
      <c r="AK238" s="348" t="e">
        <f t="shared" si="238"/>
        <v>#DIV/0!</v>
      </c>
      <c r="AL238" s="350" t="e">
        <f t="shared" si="238"/>
        <v>#DIV/0!</v>
      </c>
      <c r="AN238" s="393">
        <f t="shared" si="206"/>
        <v>0</v>
      </c>
      <c r="AO238" s="509">
        <f t="shared" si="207"/>
        <v>0</v>
      </c>
      <c r="AP238" s="373" t="e">
        <f t="shared" si="208"/>
        <v>#DIV/0!</v>
      </c>
      <c r="AQ238" s="384" t="e">
        <f t="shared" si="239"/>
        <v>#DIV/0!</v>
      </c>
      <c r="AR238" s="385" t="e">
        <f t="shared" si="239"/>
        <v>#DIV/0!</v>
      </c>
      <c r="AS238" s="385" t="e">
        <f t="shared" si="239"/>
        <v>#DIV/0!</v>
      </c>
      <c r="AT238" s="387" t="e">
        <f t="shared" si="239"/>
        <v>#DIV/0!</v>
      </c>
      <c r="AU238" s="373"/>
      <c r="AV238" s="384" t="e">
        <f t="shared" si="240"/>
        <v>#DIV/0!</v>
      </c>
      <c r="AW238" s="385" t="e">
        <f t="shared" si="240"/>
        <v>#DIV/0!</v>
      </c>
      <c r="AX238" s="385" t="e">
        <f t="shared" si="240"/>
        <v>#DIV/0!</v>
      </c>
      <c r="AY238" s="387" t="e">
        <f t="shared" si="240"/>
        <v>#DIV/0!</v>
      </c>
      <c r="AZ238" s="373"/>
      <c r="BA238" s="384" t="e">
        <f t="shared" si="241"/>
        <v>#DIV/0!</v>
      </c>
      <c r="BB238" s="385" t="e">
        <f t="shared" si="241"/>
        <v>#DIV/0!</v>
      </c>
      <c r="BC238" s="385" t="e">
        <f t="shared" si="241"/>
        <v>#DIV/0!</v>
      </c>
      <c r="BD238" s="387" t="e">
        <f t="shared" si="241"/>
        <v>#DIV/0!</v>
      </c>
      <c r="BE238" s="373"/>
      <c r="BF238" s="384" t="e">
        <f t="shared" si="242"/>
        <v>#DIV/0!</v>
      </c>
      <c r="BG238" s="385" t="e">
        <f t="shared" si="242"/>
        <v>#DIV/0!</v>
      </c>
      <c r="BH238" s="385" t="e">
        <f t="shared" si="242"/>
        <v>#DIV/0!</v>
      </c>
      <c r="BI238" s="387" t="e">
        <f t="shared" si="242"/>
        <v>#DIV/0!</v>
      </c>
      <c r="BK238" s="423" t="e">
        <f t="shared" si="232"/>
        <v>#DIV/0!</v>
      </c>
      <c r="BL238" s="419">
        <f t="shared" si="209"/>
        <v>0</v>
      </c>
      <c r="BM238" s="419">
        <f t="shared" si="210"/>
        <v>0</v>
      </c>
      <c r="BN238" s="423" t="e">
        <f t="shared" si="243"/>
        <v>#DIV/0!</v>
      </c>
      <c r="BO238" s="419" t="e">
        <f t="shared" si="243"/>
        <v>#DIV/0!</v>
      </c>
      <c r="BP238" s="419" t="e">
        <f t="shared" si="243"/>
        <v>#DIV/0!</v>
      </c>
      <c r="BQ238" s="424" t="e">
        <f t="shared" si="243"/>
        <v>#DIV/0!</v>
      </c>
      <c r="BR238" s="419"/>
      <c r="BS238" s="423" t="e">
        <f t="shared" si="244"/>
        <v>#DIV/0!</v>
      </c>
      <c r="BT238" s="419" t="e">
        <f t="shared" si="244"/>
        <v>#DIV/0!</v>
      </c>
      <c r="BU238" s="419" t="e">
        <f t="shared" si="244"/>
        <v>#DIV/0!</v>
      </c>
      <c r="BV238" s="424" t="e">
        <f t="shared" si="244"/>
        <v>#DIV/0!</v>
      </c>
      <c r="BW238" s="419"/>
      <c r="BX238" s="423" t="e">
        <f t="shared" si="245"/>
        <v>#DIV/0!</v>
      </c>
      <c r="BY238" s="419" t="e">
        <f t="shared" si="245"/>
        <v>#DIV/0!</v>
      </c>
      <c r="BZ238" s="419" t="e">
        <f t="shared" si="245"/>
        <v>#DIV/0!</v>
      </c>
      <c r="CA238" s="424" t="e">
        <f t="shared" si="245"/>
        <v>#DIV/0!</v>
      </c>
      <c r="CB238" s="419"/>
      <c r="CC238" s="423" t="e">
        <f t="shared" si="246"/>
        <v>#DIV/0!</v>
      </c>
      <c r="CD238" s="419" t="e">
        <f t="shared" si="246"/>
        <v>#DIV/0!</v>
      </c>
      <c r="CE238" s="419" t="e">
        <f t="shared" si="246"/>
        <v>#DIV/0!</v>
      </c>
      <c r="CF238" s="424" t="e">
        <f t="shared" si="246"/>
        <v>#DIV/0!</v>
      </c>
      <c r="CH238" s="449" t="e">
        <f t="shared" si="233"/>
        <v>#DIV/0!</v>
      </c>
      <c r="CI238" s="445">
        <f t="shared" si="211"/>
        <v>0</v>
      </c>
      <c r="CJ238" s="445">
        <f t="shared" si="234"/>
        <v>0</v>
      </c>
      <c r="CK238" s="451">
        <f t="shared" si="212"/>
        <v>0</v>
      </c>
      <c r="CL238" s="446" t="e">
        <f t="shared" si="247"/>
        <v>#DIV/0!</v>
      </c>
      <c r="CM238" s="446" t="e">
        <f t="shared" si="247"/>
        <v>#DIV/0!</v>
      </c>
      <c r="CN238" s="446" t="e">
        <f t="shared" si="247"/>
        <v>#DIV/0!</v>
      </c>
      <c r="CO238" s="451" t="e">
        <f t="shared" si="247"/>
        <v>#DIV/0!</v>
      </c>
      <c r="CP238" s="446"/>
      <c r="CQ238" s="449" t="e">
        <f t="shared" si="248"/>
        <v>#DIV/0!</v>
      </c>
      <c r="CR238" s="445" t="e">
        <f t="shared" si="248"/>
        <v>#DIV/0!</v>
      </c>
      <c r="CS238" s="445" t="e">
        <f t="shared" si="248"/>
        <v>#DIV/0!</v>
      </c>
      <c r="CT238" s="451" t="e">
        <f t="shared" si="248"/>
        <v>#DIV/0!</v>
      </c>
      <c r="CU238" s="446"/>
      <c r="CV238" s="449" t="e">
        <f t="shared" si="249"/>
        <v>#DIV/0!</v>
      </c>
      <c r="CW238" s="445" t="e">
        <f t="shared" si="249"/>
        <v>#DIV/0!</v>
      </c>
      <c r="CX238" s="445" t="e">
        <f t="shared" si="249"/>
        <v>#DIV/0!</v>
      </c>
      <c r="CY238" s="451" t="e">
        <f t="shared" si="249"/>
        <v>#DIV/0!</v>
      </c>
      <c r="CZ238" s="446"/>
      <c r="DA238" s="449" t="e">
        <f t="shared" si="250"/>
        <v>#DIV/0!</v>
      </c>
      <c r="DB238" s="445" t="e">
        <f t="shared" si="250"/>
        <v>#DIV/0!</v>
      </c>
      <c r="DC238" s="445" t="e">
        <f t="shared" si="250"/>
        <v>#DIV/0!</v>
      </c>
      <c r="DD238" s="451" t="e">
        <f t="shared" si="250"/>
        <v>#DIV/0!</v>
      </c>
    </row>
    <row r="239" spans="1:108">
      <c r="A239">
        <f>'Picking Information'!E242</f>
        <v>0</v>
      </c>
      <c r="B239">
        <f>'Picking Information'!H242</f>
        <v>0</v>
      </c>
      <c r="C239">
        <f>'Picking Information'!I242</f>
        <v>0</v>
      </c>
      <c r="D239">
        <f>'Picking Information'!J242</f>
        <v>0</v>
      </c>
      <c r="E239">
        <f>'Picking Information'!K242</f>
        <v>0</v>
      </c>
      <c r="F239">
        <f t="shared" si="225"/>
        <v>0</v>
      </c>
      <c r="J239">
        <f>'Picking Information'!O242</f>
        <v>0</v>
      </c>
      <c r="M239" s="365">
        <f t="shared" si="226"/>
        <v>0</v>
      </c>
      <c r="N239" s="366">
        <v>1.6074999999999999</v>
      </c>
      <c r="O239" s="367">
        <f t="shared" si="227"/>
        <v>0</v>
      </c>
      <c r="P239" s="367">
        <f t="shared" si="228"/>
        <v>0</v>
      </c>
      <c r="Q239" s="367">
        <f t="shared" si="229"/>
        <v>0</v>
      </c>
      <c r="R239" s="367">
        <f t="shared" si="230"/>
        <v>0</v>
      </c>
      <c r="S239" s="367" t="e">
        <f t="shared" si="231"/>
        <v>#DIV/0!</v>
      </c>
      <c r="T239" s="352" t="e">
        <f t="shared" si="235"/>
        <v>#DIV/0!</v>
      </c>
      <c r="U239" s="348" t="e">
        <f t="shared" si="235"/>
        <v>#DIV/0!</v>
      </c>
      <c r="V239" s="348" t="e">
        <f t="shared" si="235"/>
        <v>#DIV/0!</v>
      </c>
      <c r="W239" s="348" t="e">
        <f t="shared" si="235"/>
        <v>#DIV/0!</v>
      </c>
      <c r="X239" s="372"/>
      <c r="Y239" s="348" t="e">
        <f t="shared" si="236"/>
        <v>#DIV/0!</v>
      </c>
      <c r="Z239" s="348" t="e">
        <f t="shared" si="236"/>
        <v>#DIV/0!</v>
      </c>
      <c r="AA239" s="348" t="e">
        <f t="shared" si="236"/>
        <v>#DIV/0!</v>
      </c>
      <c r="AB239" s="350" t="e">
        <f t="shared" si="236"/>
        <v>#DIV/0!</v>
      </c>
      <c r="AC239" s="372"/>
      <c r="AD239" s="348" t="e">
        <f t="shared" si="237"/>
        <v>#DIV/0!</v>
      </c>
      <c r="AE239" s="348" t="e">
        <f t="shared" si="237"/>
        <v>#DIV/0!</v>
      </c>
      <c r="AF239" s="348" t="e">
        <f t="shared" si="237"/>
        <v>#DIV/0!</v>
      </c>
      <c r="AG239" s="350" t="e">
        <f t="shared" si="237"/>
        <v>#DIV/0!</v>
      </c>
      <c r="AH239" s="372"/>
      <c r="AI239" s="348" t="e">
        <f t="shared" si="238"/>
        <v>#DIV/0!</v>
      </c>
      <c r="AJ239" s="348" t="e">
        <f t="shared" si="238"/>
        <v>#DIV/0!</v>
      </c>
      <c r="AK239" s="348" t="e">
        <f t="shared" si="238"/>
        <v>#DIV/0!</v>
      </c>
      <c r="AL239" s="350" t="e">
        <f t="shared" si="238"/>
        <v>#DIV/0!</v>
      </c>
      <c r="AN239" s="393">
        <f t="shared" si="206"/>
        <v>0</v>
      </c>
      <c r="AO239" s="509">
        <f t="shared" si="207"/>
        <v>0</v>
      </c>
      <c r="AP239" s="373" t="e">
        <f t="shared" si="208"/>
        <v>#DIV/0!</v>
      </c>
      <c r="AQ239" s="384" t="e">
        <f t="shared" si="239"/>
        <v>#DIV/0!</v>
      </c>
      <c r="AR239" s="385" t="e">
        <f t="shared" si="239"/>
        <v>#DIV/0!</v>
      </c>
      <c r="AS239" s="385" t="e">
        <f t="shared" si="239"/>
        <v>#DIV/0!</v>
      </c>
      <c r="AT239" s="387" t="e">
        <f t="shared" si="239"/>
        <v>#DIV/0!</v>
      </c>
      <c r="AU239" s="373"/>
      <c r="AV239" s="384" t="e">
        <f t="shared" si="240"/>
        <v>#DIV/0!</v>
      </c>
      <c r="AW239" s="385" t="e">
        <f t="shared" si="240"/>
        <v>#DIV/0!</v>
      </c>
      <c r="AX239" s="385" t="e">
        <f t="shared" si="240"/>
        <v>#DIV/0!</v>
      </c>
      <c r="AY239" s="387" t="e">
        <f t="shared" si="240"/>
        <v>#DIV/0!</v>
      </c>
      <c r="AZ239" s="373"/>
      <c r="BA239" s="384" t="e">
        <f t="shared" si="241"/>
        <v>#DIV/0!</v>
      </c>
      <c r="BB239" s="385" t="e">
        <f t="shared" si="241"/>
        <v>#DIV/0!</v>
      </c>
      <c r="BC239" s="385" t="e">
        <f t="shared" si="241"/>
        <v>#DIV/0!</v>
      </c>
      <c r="BD239" s="387" t="e">
        <f t="shared" si="241"/>
        <v>#DIV/0!</v>
      </c>
      <c r="BE239" s="373"/>
      <c r="BF239" s="384" t="e">
        <f t="shared" si="242"/>
        <v>#DIV/0!</v>
      </c>
      <c r="BG239" s="385" t="e">
        <f t="shared" si="242"/>
        <v>#DIV/0!</v>
      </c>
      <c r="BH239" s="385" t="e">
        <f t="shared" si="242"/>
        <v>#DIV/0!</v>
      </c>
      <c r="BI239" s="387" t="e">
        <f t="shared" si="242"/>
        <v>#DIV/0!</v>
      </c>
      <c r="BK239" s="423" t="e">
        <f t="shared" si="232"/>
        <v>#DIV/0!</v>
      </c>
      <c r="BL239" s="419">
        <f t="shared" si="209"/>
        <v>0</v>
      </c>
      <c r="BM239" s="419">
        <f t="shared" si="210"/>
        <v>0</v>
      </c>
      <c r="BN239" s="423" t="e">
        <f t="shared" si="243"/>
        <v>#DIV/0!</v>
      </c>
      <c r="BO239" s="419" t="e">
        <f t="shared" si="243"/>
        <v>#DIV/0!</v>
      </c>
      <c r="BP239" s="419" t="e">
        <f t="shared" si="243"/>
        <v>#DIV/0!</v>
      </c>
      <c r="BQ239" s="424" t="e">
        <f t="shared" si="243"/>
        <v>#DIV/0!</v>
      </c>
      <c r="BR239" s="419"/>
      <c r="BS239" s="423" t="e">
        <f t="shared" si="244"/>
        <v>#DIV/0!</v>
      </c>
      <c r="BT239" s="419" t="e">
        <f t="shared" si="244"/>
        <v>#DIV/0!</v>
      </c>
      <c r="BU239" s="419" t="e">
        <f t="shared" si="244"/>
        <v>#DIV/0!</v>
      </c>
      <c r="BV239" s="424" t="e">
        <f t="shared" si="244"/>
        <v>#DIV/0!</v>
      </c>
      <c r="BW239" s="419"/>
      <c r="BX239" s="423" t="e">
        <f t="shared" si="245"/>
        <v>#DIV/0!</v>
      </c>
      <c r="BY239" s="419" t="e">
        <f t="shared" si="245"/>
        <v>#DIV/0!</v>
      </c>
      <c r="BZ239" s="419" t="e">
        <f t="shared" si="245"/>
        <v>#DIV/0!</v>
      </c>
      <c r="CA239" s="424" t="e">
        <f t="shared" si="245"/>
        <v>#DIV/0!</v>
      </c>
      <c r="CB239" s="419"/>
      <c r="CC239" s="423" t="e">
        <f t="shared" si="246"/>
        <v>#DIV/0!</v>
      </c>
      <c r="CD239" s="419" t="e">
        <f t="shared" si="246"/>
        <v>#DIV/0!</v>
      </c>
      <c r="CE239" s="419" t="e">
        <f t="shared" si="246"/>
        <v>#DIV/0!</v>
      </c>
      <c r="CF239" s="424" t="e">
        <f t="shared" si="246"/>
        <v>#DIV/0!</v>
      </c>
      <c r="CH239" s="449" t="e">
        <f t="shared" si="233"/>
        <v>#DIV/0!</v>
      </c>
      <c r="CI239" s="445">
        <f t="shared" si="211"/>
        <v>0</v>
      </c>
      <c r="CJ239" s="445">
        <f t="shared" si="234"/>
        <v>0</v>
      </c>
      <c r="CK239" s="451">
        <f t="shared" si="212"/>
        <v>0</v>
      </c>
      <c r="CL239" s="446" t="e">
        <f t="shared" si="247"/>
        <v>#DIV/0!</v>
      </c>
      <c r="CM239" s="446" t="e">
        <f t="shared" si="247"/>
        <v>#DIV/0!</v>
      </c>
      <c r="CN239" s="446" t="e">
        <f t="shared" si="247"/>
        <v>#DIV/0!</v>
      </c>
      <c r="CO239" s="451" t="e">
        <f t="shared" si="247"/>
        <v>#DIV/0!</v>
      </c>
      <c r="CP239" s="446"/>
      <c r="CQ239" s="449" t="e">
        <f t="shared" si="248"/>
        <v>#DIV/0!</v>
      </c>
      <c r="CR239" s="445" t="e">
        <f t="shared" si="248"/>
        <v>#DIV/0!</v>
      </c>
      <c r="CS239" s="445" t="e">
        <f t="shared" si="248"/>
        <v>#DIV/0!</v>
      </c>
      <c r="CT239" s="451" t="e">
        <f t="shared" si="248"/>
        <v>#DIV/0!</v>
      </c>
      <c r="CU239" s="446"/>
      <c r="CV239" s="449" t="e">
        <f t="shared" si="249"/>
        <v>#DIV/0!</v>
      </c>
      <c r="CW239" s="445" t="e">
        <f t="shared" si="249"/>
        <v>#DIV/0!</v>
      </c>
      <c r="CX239" s="445" t="e">
        <f t="shared" si="249"/>
        <v>#DIV/0!</v>
      </c>
      <c r="CY239" s="451" t="e">
        <f t="shared" si="249"/>
        <v>#DIV/0!</v>
      </c>
      <c r="CZ239" s="446"/>
      <c r="DA239" s="449" t="e">
        <f t="shared" si="250"/>
        <v>#DIV/0!</v>
      </c>
      <c r="DB239" s="445" t="e">
        <f t="shared" si="250"/>
        <v>#DIV/0!</v>
      </c>
      <c r="DC239" s="445" t="e">
        <f t="shared" si="250"/>
        <v>#DIV/0!</v>
      </c>
      <c r="DD239" s="451" t="e">
        <f t="shared" si="250"/>
        <v>#DIV/0!</v>
      </c>
    </row>
    <row r="240" spans="1:108">
      <c r="A240">
        <f>'Picking Information'!E243</f>
        <v>0</v>
      </c>
      <c r="B240">
        <f>'Picking Information'!H243</f>
        <v>0</v>
      </c>
      <c r="C240">
        <f>'Picking Information'!I243</f>
        <v>0</v>
      </c>
      <c r="D240">
        <f>'Picking Information'!J243</f>
        <v>0</v>
      </c>
      <c r="E240">
        <f>'Picking Information'!K243</f>
        <v>0</v>
      </c>
      <c r="F240">
        <f t="shared" si="225"/>
        <v>0</v>
      </c>
      <c r="J240">
        <f>'Picking Information'!O243</f>
        <v>0</v>
      </c>
      <c r="M240" s="365">
        <f t="shared" si="226"/>
        <v>0</v>
      </c>
      <c r="N240" s="366">
        <v>1.6074999999999999</v>
      </c>
      <c r="O240" s="367">
        <f t="shared" si="227"/>
        <v>0</v>
      </c>
      <c r="P240" s="367">
        <f t="shared" si="228"/>
        <v>0</v>
      </c>
      <c r="Q240" s="367">
        <f t="shared" si="229"/>
        <v>0</v>
      </c>
      <c r="R240" s="367">
        <f t="shared" si="230"/>
        <v>0</v>
      </c>
      <c r="S240" s="367" t="e">
        <f t="shared" si="231"/>
        <v>#DIV/0!</v>
      </c>
      <c r="T240" s="352" t="e">
        <f t="shared" si="235"/>
        <v>#DIV/0!</v>
      </c>
      <c r="U240" s="348" t="e">
        <f t="shared" si="235"/>
        <v>#DIV/0!</v>
      </c>
      <c r="V240" s="348" t="e">
        <f t="shared" si="235"/>
        <v>#DIV/0!</v>
      </c>
      <c r="W240" s="348" t="e">
        <f t="shared" si="235"/>
        <v>#DIV/0!</v>
      </c>
      <c r="X240" s="372"/>
      <c r="Y240" s="348" t="e">
        <f t="shared" si="236"/>
        <v>#DIV/0!</v>
      </c>
      <c r="Z240" s="348" t="e">
        <f t="shared" si="236"/>
        <v>#DIV/0!</v>
      </c>
      <c r="AA240" s="348" t="e">
        <f t="shared" si="236"/>
        <v>#DIV/0!</v>
      </c>
      <c r="AB240" s="350" t="e">
        <f t="shared" si="236"/>
        <v>#DIV/0!</v>
      </c>
      <c r="AC240" s="372"/>
      <c r="AD240" s="348" t="e">
        <f t="shared" si="237"/>
        <v>#DIV/0!</v>
      </c>
      <c r="AE240" s="348" t="e">
        <f t="shared" si="237"/>
        <v>#DIV/0!</v>
      </c>
      <c r="AF240" s="348" t="e">
        <f t="shared" si="237"/>
        <v>#DIV/0!</v>
      </c>
      <c r="AG240" s="350" t="e">
        <f t="shared" si="237"/>
        <v>#DIV/0!</v>
      </c>
      <c r="AH240" s="372"/>
      <c r="AI240" s="348" t="e">
        <f t="shared" si="238"/>
        <v>#DIV/0!</v>
      </c>
      <c r="AJ240" s="348" t="e">
        <f t="shared" si="238"/>
        <v>#DIV/0!</v>
      </c>
      <c r="AK240" s="348" t="e">
        <f t="shared" si="238"/>
        <v>#DIV/0!</v>
      </c>
      <c r="AL240" s="350" t="e">
        <f t="shared" si="238"/>
        <v>#DIV/0!</v>
      </c>
      <c r="AN240" s="393">
        <f t="shared" si="206"/>
        <v>0</v>
      </c>
      <c r="AO240" s="509">
        <f t="shared" si="207"/>
        <v>0</v>
      </c>
      <c r="AP240" s="373" t="e">
        <f t="shared" si="208"/>
        <v>#DIV/0!</v>
      </c>
      <c r="AQ240" s="384" t="e">
        <f t="shared" si="239"/>
        <v>#DIV/0!</v>
      </c>
      <c r="AR240" s="385" t="e">
        <f t="shared" si="239"/>
        <v>#DIV/0!</v>
      </c>
      <c r="AS240" s="385" t="e">
        <f t="shared" si="239"/>
        <v>#DIV/0!</v>
      </c>
      <c r="AT240" s="387" t="e">
        <f t="shared" si="239"/>
        <v>#DIV/0!</v>
      </c>
      <c r="AU240" s="373"/>
      <c r="AV240" s="384" t="e">
        <f t="shared" si="240"/>
        <v>#DIV/0!</v>
      </c>
      <c r="AW240" s="385" t="e">
        <f t="shared" si="240"/>
        <v>#DIV/0!</v>
      </c>
      <c r="AX240" s="385" t="e">
        <f t="shared" si="240"/>
        <v>#DIV/0!</v>
      </c>
      <c r="AY240" s="387" t="e">
        <f t="shared" si="240"/>
        <v>#DIV/0!</v>
      </c>
      <c r="AZ240" s="373"/>
      <c r="BA240" s="384" t="e">
        <f t="shared" si="241"/>
        <v>#DIV/0!</v>
      </c>
      <c r="BB240" s="385" t="e">
        <f t="shared" si="241"/>
        <v>#DIV/0!</v>
      </c>
      <c r="BC240" s="385" t="e">
        <f t="shared" si="241"/>
        <v>#DIV/0!</v>
      </c>
      <c r="BD240" s="387" t="e">
        <f t="shared" si="241"/>
        <v>#DIV/0!</v>
      </c>
      <c r="BE240" s="373"/>
      <c r="BF240" s="384" t="e">
        <f t="shared" si="242"/>
        <v>#DIV/0!</v>
      </c>
      <c r="BG240" s="385" t="e">
        <f t="shared" si="242"/>
        <v>#DIV/0!</v>
      </c>
      <c r="BH240" s="385" t="e">
        <f t="shared" si="242"/>
        <v>#DIV/0!</v>
      </c>
      <c r="BI240" s="387" t="e">
        <f t="shared" si="242"/>
        <v>#DIV/0!</v>
      </c>
      <c r="BK240" s="423" t="e">
        <f t="shared" si="232"/>
        <v>#DIV/0!</v>
      </c>
      <c r="BL240" s="419">
        <f t="shared" si="209"/>
        <v>0</v>
      </c>
      <c r="BM240" s="419">
        <f t="shared" si="210"/>
        <v>0</v>
      </c>
      <c r="BN240" s="423" t="e">
        <f t="shared" si="243"/>
        <v>#DIV/0!</v>
      </c>
      <c r="BO240" s="419" t="e">
        <f t="shared" si="243"/>
        <v>#DIV/0!</v>
      </c>
      <c r="BP240" s="419" t="e">
        <f t="shared" si="243"/>
        <v>#DIV/0!</v>
      </c>
      <c r="BQ240" s="424" t="e">
        <f t="shared" si="243"/>
        <v>#DIV/0!</v>
      </c>
      <c r="BR240" s="419"/>
      <c r="BS240" s="423" t="e">
        <f t="shared" si="244"/>
        <v>#DIV/0!</v>
      </c>
      <c r="BT240" s="419" t="e">
        <f t="shared" si="244"/>
        <v>#DIV/0!</v>
      </c>
      <c r="BU240" s="419" t="e">
        <f t="shared" si="244"/>
        <v>#DIV/0!</v>
      </c>
      <c r="BV240" s="424" t="e">
        <f t="shared" si="244"/>
        <v>#DIV/0!</v>
      </c>
      <c r="BW240" s="419"/>
      <c r="BX240" s="423" t="e">
        <f t="shared" si="245"/>
        <v>#DIV/0!</v>
      </c>
      <c r="BY240" s="419" t="e">
        <f t="shared" si="245"/>
        <v>#DIV/0!</v>
      </c>
      <c r="BZ240" s="419" t="e">
        <f t="shared" si="245"/>
        <v>#DIV/0!</v>
      </c>
      <c r="CA240" s="424" t="e">
        <f t="shared" si="245"/>
        <v>#DIV/0!</v>
      </c>
      <c r="CB240" s="419"/>
      <c r="CC240" s="423" t="e">
        <f t="shared" si="246"/>
        <v>#DIV/0!</v>
      </c>
      <c r="CD240" s="419" t="e">
        <f t="shared" si="246"/>
        <v>#DIV/0!</v>
      </c>
      <c r="CE240" s="419" t="e">
        <f t="shared" si="246"/>
        <v>#DIV/0!</v>
      </c>
      <c r="CF240" s="424" t="e">
        <f t="shared" si="246"/>
        <v>#DIV/0!</v>
      </c>
      <c r="CH240" s="449" t="e">
        <f t="shared" si="233"/>
        <v>#DIV/0!</v>
      </c>
      <c r="CI240" s="445">
        <f t="shared" si="211"/>
        <v>0</v>
      </c>
      <c r="CJ240" s="445">
        <f t="shared" si="234"/>
        <v>0</v>
      </c>
      <c r="CK240" s="451">
        <f t="shared" si="212"/>
        <v>0</v>
      </c>
      <c r="CL240" s="446" t="e">
        <f t="shared" si="247"/>
        <v>#DIV/0!</v>
      </c>
      <c r="CM240" s="446" t="e">
        <f t="shared" si="247"/>
        <v>#DIV/0!</v>
      </c>
      <c r="CN240" s="446" t="e">
        <f t="shared" si="247"/>
        <v>#DIV/0!</v>
      </c>
      <c r="CO240" s="451" t="e">
        <f t="shared" si="247"/>
        <v>#DIV/0!</v>
      </c>
      <c r="CP240" s="446"/>
      <c r="CQ240" s="449" t="e">
        <f t="shared" si="248"/>
        <v>#DIV/0!</v>
      </c>
      <c r="CR240" s="445" t="e">
        <f t="shared" si="248"/>
        <v>#DIV/0!</v>
      </c>
      <c r="CS240" s="445" t="e">
        <f t="shared" si="248"/>
        <v>#DIV/0!</v>
      </c>
      <c r="CT240" s="451" t="e">
        <f t="shared" si="248"/>
        <v>#DIV/0!</v>
      </c>
      <c r="CU240" s="446"/>
      <c r="CV240" s="449" t="e">
        <f t="shared" si="249"/>
        <v>#DIV/0!</v>
      </c>
      <c r="CW240" s="445" t="e">
        <f t="shared" si="249"/>
        <v>#DIV/0!</v>
      </c>
      <c r="CX240" s="445" t="e">
        <f t="shared" si="249"/>
        <v>#DIV/0!</v>
      </c>
      <c r="CY240" s="451" t="e">
        <f t="shared" si="249"/>
        <v>#DIV/0!</v>
      </c>
      <c r="CZ240" s="446"/>
      <c r="DA240" s="449" t="e">
        <f t="shared" si="250"/>
        <v>#DIV/0!</v>
      </c>
      <c r="DB240" s="445" t="e">
        <f t="shared" si="250"/>
        <v>#DIV/0!</v>
      </c>
      <c r="DC240" s="445" t="e">
        <f t="shared" si="250"/>
        <v>#DIV/0!</v>
      </c>
      <c r="DD240" s="451" t="e">
        <f t="shared" si="250"/>
        <v>#DIV/0!</v>
      </c>
    </row>
    <row r="241" spans="1:108">
      <c r="A241">
        <f>'Picking Information'!E244</f>
        <v>0</v>
      </c>
      <c r="B241">
        <f>'Picking Information'!H244</f>
        <v>0</v>
      </c>
      <c r="C241">
        <f>'Picking Information'!I244</f>
        <v>0</v>
      </c>
      <c r="D241">
        <f>'Picking Information'!J244</f>
        <v>0</v>
      </c>
      <c r="E241">
        <f>'Picking Information'!K244</f>
        <v>0</v>
      </c>
      <c r="F241">
        <f t="shared" si="225"/>
        <v>0</v>
      </c>
      <c r="J241">
        <f>'Picking Information'!O244</f>
        <v>0</v>
      </c>
      <c r="M241" s="365">
        <f t="shared" si="226"/>
        <v>0</v>
      </c>
      <c r="N241" s="366">
        <v>1.6074999999999999</v>
      </c>
      <c r="O241" s="367">
        <f t="shared" si="227"/>
        <v>0</v>
      </c>
      <c r="P241" s="367">
        <f t="shared" si="228"/>
        <v>0</v>
      </c>
      <c r="Q241" s="367">
        <f t="shared" si="229"/>
        <v>0</v>
      </c>
      <c r="R241" s="367">
        <f t="shared" si="230"/>
        <v>0</v>
      </c>
      <c r="S241" s="367" t="e">
        <f t="shared" si="231"/>
        <v>#DIV/0!</v>
      </c>
      <c r="T241" s="352" t="e">
        <f t="shared" si="235"/>
        <v>#DIV/0!</v>
      </c>
      <c r="U241" s="348" t="e">
        <f t="shared" si="235"/>
        <v>#DIV/0!</v>
      </c>
      <c r="V241" s="348" t="e">
        <f t="shared" si="235"/>
        <v>#DIV/0!</v>
      </c>
      <c r="W241" s="348" t="e">
        <f t="shared" si="235"/>
        <v>#DIV/0!</v>
      </c>
      <c r="X241" s="372"/>
      <c r="Y241" s="348" t="e">
        <f t="shared" si="236"/>
        <v>#DIV/0!</v>
      </c>
      <c r="Z241" s="348" t="e">
        <f t="shared" si="236"/>
        <v>#DIV/0!</v>
      </c>
      <c r="AA241" s="348" t="e">
        <f t="shared" si="236"/>
        <v>#DIV/0!</v>
      </c>
      <c r="AB241" s="350" t="e">
        <f t="shared" si="236"/>
        <v>#DIV/0!</v>
      </c>
      <c r="AC241" s="372"/>
      <c r="AD241" s="348" t="e">
        <f t="shared" si="237"/>
        <v>#DIV/0!</v>
      </c>
      <c r="AE241" s="348" t="e">
        <f t="shared" si="237"/>
        <v>#DIV/0!</v>
      </c>
      <c r="AF241" s="348" t="e">
        <f t="shared" si="237"/>
        <v>#DIV/0!</v>
      </c>
      <c r="AG241" s="350" t="e">
        <f t="shared" si="237"/>
        <v>#DIV/0!</v>
      </c>
      <c r="AH241" s="372"/>
      <c r="AI241" s="348" t="e">
        <f t="shared" si="238"/>
        <v>#DIV/0!</v>
      </c>
      <c r="AJ241" s="348" t="e">
        <f t="shared" si="238"/>
        <v>#DIV/0!</v>
      </c>
      <c r="AK241" s="348" t="e">
        <f t="shared" si="238"/>
        <v>#DIV/0!</v>
      </c>
      <c r="AL241" s="350" t="e">
        <f t="shared" si="238"/>
        <v>#DIV/0!</v>
      </c>
      <c r="AN241" s="393">
        <f t="shared" si="206"/>
        <v>0</v>
      </c>
      <c r="AO241" s="509">
        <f t="shared" si="207"/>
        <v>0</v>
      </c>
      <c r="AP241" s="373" t="e">
        <f t="shared" si="208"/>
        <v>#DIV/0!</v>
      </c>
      <c r="AQ241" s="384" t="e">
        <f t="shared" si="239"/>
        <v>#DIV/0!</v>
      </c>
      <c r="AR241" s="385" t="e">
        <f t="shared" si="239"/>
        <v>#DIV/0!</v>
      </c>
      <c r="AS241" s="385" t="e">
        <f t="shared" si="239"/>
        <v>#DIV/0!</v>
      </c>
      <c r="AT241" s="387" t="e">
        <f t="shared" si="239"/>
        <v>#DIV/0!</v>
      </c>
      <c r="AU241" s="373"/>
      <c r="AV241" s="384" t="e">
        <f t="shared" si="240"/>
        <v>#DIV/0!</v>
      </c>
      <c r="AW241" s="385" t="e">
        <f t="shared" si="240"/>
        <v>#DIV/0!</v>
      </c>
      <c r="AX241" s="385" t="e">
        <f t="shared" si="240"/>
        <v>#DIV/0!</v>
      </c>
      <c r="AY241" s="387" t="e">
        <f t="shared" si="240"/>
        <v>#DIV/0!</v>
      </c>
      <c r="AZ241" s="373"/>
      <c r="BA241" s="384" t="e">
        <f t="shared" si="241"/>
        <v>#DIV/0!</v>
      </c>
      <c r="BB241" s="385" t="e">
        <f t="shared" si="241"/>
        <v>#DIV/0!</v>
      </c>
      <c r="BC241" s="385" t="e">
        <f t="shared" si="241"/>
        <v>#DIV/0!</v>
      </c>
      <c r="BD241" s="387" t="e">
        <f t="shared" si="241"/>
        <v>#DIV/0!</v>
      </c>
      <c r="BE241" s="373"/>
      <c r="BF241" s="384" t="e">
        <f t="shared" si="242"/>
        <v>#DIV/0!</v>
      </c>
      <c r="BG241" s="385" t="e">
        <f t="shared" si="242"/>
        <v>#DIV/0!</v>
      </c>
      <c r="BH241" s="385" t="e">
        <f t="shared" si="242"/>
        <v>#DIV/0!</v>
      </c>
      <c r="BI241" s="387" t="e">
        <f t="shared" si="242"/>
        <v>#DIV/0!</v>
      </c>
      <c r="BK241" s="423" t="e">
        <f t="shared" si="232"/>
        <v>#DIV/0!</v>
      </c>
      <c r="BL241" s="419">
        <f t="shared" si="209"/>
        <v>0</v>
      </c>
      <c r="BM241" s="419">
        <f t="shared" si="210"/>
        <v>0</v>
      </c>
      <c r="BN241" s="423" t="e">
        <f t="shared" si="243"/>
        <v>#DIV/0!</v>
      </c>
      <c r="BO241" s="419" t="e">
        <f t="shared" si="243"/>
        <v>#DIV/0!</v>
      </c>
      <c r="BP241" s="419" t="e">
        <f t="shared" si="243"/>
        <v>#DIV/0!</v>
      </c>
      <c r="BQ241" s="424" t="e">
        <f t="shared" si="243"/>
        <v>#DIV/0!</v>
      </c>
      <c r="BR241" s="419"/>
      <c r="BS241" s="423" t="e">
        <f t="shared" si="244"/>
        <v>#DIV/0!</v>
      </c>
      <c r="BT241" s="419" t="e">
        <f t="shared" si="244"/>
        <v>#DIV/0!</v>
      </c>
      <c r="BU241" s="419" t="e">
        <f t="shared" si="244"/>
        <v>#DIV/0!</v>
      </c>
      <c r="BV241" s="424" t="e">
        <f t="shared" si="244"/>
        <v>#DIV/0!</v>
      </c>
      <c r="BW241" s="419"/>
      <c r="BX241" s="423" t="e">
        <f t="shared" si="245"/>
        <v>#DIV/0!</v>
      </c>
      <c r="BY241" s="419" t="e">
        <f t="shared" si="245"/>
        <v>#DIV/0!</v>
      </c>
      <c r="BZ241" s="419" t="e">
        <f t="shared" si="245"/>
        <v>#DIV/0!</v>
      </c>
      <c r="CA241" s="424" t="e">
        <f t="shared" si="245"/>
        <v>#DIV/0!</v>
      </c>
      <c r="CB241" s="419"/>
      <c r="CC241" s="423" t="e">
        <f t="shared" si="246"/>
        <v>#DIV/0!</v>
      </c>
      <c r="CD241" s="419" t="e">
        <f t="shared" si="246"/>
        <v>#DIV/0!</v>
      </c>
      <c r="CE241" s="419" t="e">
        <f t="shared" si="246"/>
        <v>#DIV/0!</v>
      </c>
      <c r="CF241" s="424" t="e">
        <f t="shared" si="246"/>
        <v>#DIV/0!</v>
      </c>
      <c r="CH241" s="449" t="e">
        <f t="shared" si="233"/>
        <v>#DIV/0!</v>
      </c>
      <c r="CI241" s="445">
        <f t="shared" si="211"/>
        <v>0</v>
      </c>
      <c r="CJ241" s="445">
        <f t="shared" si="234"/>
        <v>0</v>
      </c>
      <c r="CK241" s="451">
        <f t="shared" si="212"/>
        <v>0</v>
      </c>
      <c r="CL241" s="446" t="e">
        <f t="shared" si="247"/>
        <v>#DIV/0!</v>
      </c>
      <c r="CM241" s="446" t="e">
        <f t="shared" si="247"/>
        <v>#DIV/0!</v>
      </c>
      <c r="CN241" s="446" t="e">
        <f t="shared" si="247"/>
        <v>#DIV/0!</v>
      </c>
      <c r="CO241" s="451" t="e">
        <f t="shared" si="247"/>
        <v>#DIV/0!</v>
      </c>
      <c r="CP241" s="446"/>
      <c r="CQ241" s="449" t="e">
        <f t="shared" si="248"/>
        <v>#DIV/0!</v>
      </c>
      <c r="CR241" s="445" t="e">
        <f t="shared" si="248"/>
        <v>#DIV/0!</v>
      </c>
      <c r="CS241" s="445" t="e">
        <f t="shared" si="248"/>
        <v>#DIV/0!</v>
      </c>
      <c r="CT241" s="451" t="e">
        <f t="shared" si="248"/>
        <v>#DIV/0!</v>
      </c>
      <c r="CU241" s="446"/>
      <c r="CV241" s="449" t="e">
        <f t="shared" si="249"/>
        <v>#DIV/0!</v>
      </c>
      <c r="CW241" s="445" t="e">
        <f t="shared" si="249"/>
        <v>#DIV/0!</v>
      </c>
      <c r="CX241" s="445" t="e">
        <f t="shared" si="249"/>
        <v>#DIV/0!</v>
      </c>
      <c r="CY241" s="451" t="e">
        <f t="shared" si="249"/>
        <v>#DIV/0!</v>
      </c>
      <c r="CZ241" s="446"/>
      <c r="DA241" s="449" t="e">
        <f t="shared" si="250"/>
        <v>#DIV/0!</v>
      </c>
      <c r="DB241" s="445" t="e">
        <f t="shared" si="250"/>
        <v>#DIV/0!</v>
      </c>
      <c r="DC241" s="445" t="e">
        <f t="shared" si="250"/>
        <v>#DIV/0!</v>
      </c>
      <c r="DD241" s="451" t="e">
        <f t="shared" si="250"/>
        <v>#DIV/0!</v>
      </c>
    </row>
    <row r="242" spans="1:108">
      <c r="A242">
        <f>'Picking Information'!E245</f>
        <v>0</v>
      </c>
      <c r="B242">
        <f>'Picking Information'!H245</f>
        <v>0</v>
      </c>
      <c r="C242">
        <f>'Picking Information'!I245</f>
        <v>0</v>
      </c>
      <c r="D242">
        <f>'Picking Information'!J245</f>
        <v>0</v>
      </c>
      <c r="E242">
        <f>'Picking Information'!K245</f>
        <v>0</v>
      </c>
      <c r="F242">
        <f t="shared" si="225"/>
        <v>0</v>
      </c>
      <c r="J242">
        <f>'Picking Information'!O245</f>
        <v>0</v>
      </c>
      <c r="M242" s="365">
        <f t="shared" si="226"/>
        <v>0</v>
      </c>
      <c r="N242" s="366">
        <v>1.6074999999999999</v>
      </c>
      <c r="O242" s="367">
        <f t="shared" si="227"/>
        <v>0</v>
      </c>
      <c r="P242" s="367">
        <f t="shared" si="228"/>
        <v>0</v>
      </c>
      <c r="Q242" s="367">
        <f t="shared" si="229"/>
        <v>0</v>
      </c>
      <c r="R242" s="367">
        <f t="shared" si="230"/>
        <v>0</v>
      </c>
      <c r="S242" s="367" t="e">
        <f t="shared" si="231"/>
        <v>#DIV/0!</v>
      </c>
      <c r="T242" s="352" t="e">
        <f t="shared" si="235"/>
        <v>#DIV/0!</v>
      </c>
      <c r="U242" s="348" t="e">
        <f t="shared" si="235"/>
        <v>#DIV/0!</v>
      </c>
      <c r="V242" s="348" t="e">
        <f t="shared" si="235"/>
        <v>#DIV/0!</v>
      </c>
      <c r="W242" s="348" t="e">
        <f t="shared" si="235"/>
        <v>#DIV/0!</v>
      </c>
      <c r="X242" s="372"/>
      <c r="Y242" s="348" t="e">
        <f t="shared" si="236"/>
        <v>#DIV/0!</v>
      </c>
      <c r="Z242" s="348" t="e">
        <f t="shared" si="236"/>
        <v>#DIV/0!</v>
      </c>
      <c r="AA242" s="348" t="e">
        <f t="shared" si="236"/>
        <v>#DIV/0!</v>
      </c>
      <c r="AB242" s="350" t="e">
        <f t="shared" si="236"/>
        <v>#DIV/0!</v>
      </c>
      <c r="AC242" s="372"/>
      <c r="AD242" s="348" t="e">
        <f t="shared" si="237"/>
        <v>#DIV/0!</v>
      </c>
      <c r="AE242" s="348" t="e">
        <f t="shared" si="237"/>
        <v>#DIV/0!</v>
      </c>
      <c r="AF242" s="348" t="e">
        <f t="shared" si="237"/>
        <v>#DIV/0!</v>
      </c>
      <c r="AG242" s="350" t="e">
        <f t="shared" si="237"/>
        <v>#DIV/0!</v>
      </c>
      <c r="AH242" s="372"/>
      <c r="AI242" s="348" t="e">
        <f t="shared" si="238"/>
        <v>#DIV/0!</v>
      </c>
      <c r="AJ242" s="348" t="e">
        <f t="shared" si="238"/>
        <v>#DIV/0!</v>
      </c>
      <c r="AK242" s="348" t="e">
        <f t="shared" si="238"/>
        <v>#DIV/0!</v>
      </c>
      <c r="AL242" s="350" t="e">
        <f t="shared" si="238"/>
        <v>#DIV/0!</v>
      </c>
      <c r="AN242" s="393">
        <f t="shared" si="206"/>
        <v>0</v>
      </c>
      <c r="AO242" s="509">
        <f t="shared" si="207"/>
        <v>0</v>
      </c>
      <c r="AP242" s="373" t="e">
        <f t="shared" si="208"/>
        <v>#DIV/0!</v>
      </c>
      <c r="AQ242" s="384" t="e">
        <f t="shared" si="239"/>
        <v>#DIV/0!</v>
      </c>
      <c r="AR242" s="385" t="e">
        <f t="shared" si="239"/>
        <v>#DIV/0!</v>
      </c>
      <c r="AS242" s="385" t="e">
        <f t="shared" si="239"/>
        <v>#DIV/0!</v>
      </c>
      <c r="AT242" s="387" t="e">
        <f t="shared" si="239"/>
        <v>#DIV/0!</v>
      </c>
      <c r="AU242" s="373"/>
      <c r="AV242" s="384" t="e">
        <f t="shared" si="240"/>
        <v>#DIV/0!</v>
      </c>
      <c r="AW242" s="385" t="e">
        <f t="shared" si="240"/>
        <v>#DIV/0!</v>
      </c>
      <c r="AX242" s="385" t="e">
        <f t="shared" si="240"/>
        <v>#DIV/0!</v>
      </c>
      <c r="AY242" s="387" t="e">
        <f t="shared" si="240"/>
        <v>#DIV/0!</v>
      </c>
      <c r="AZ242" s="373"/>
      <c r="BA242" s="384" t="e">
        <f t="shared" si="241"/>
        <v>#DIV/0!</v>
      </c>
      <c r="BB242" s="385" t="e">
        <f t="shared" si="241"/>
        <v>#DIV/0!</v>
      </c>
      <c r="BC242" s="385" t="e">
        <f t="shared" si="241"/>
        <v>#DIV/0!</v>
      </c>
      <c r="BD242" s="387" t="e">
        <f t="shared" si="241"/>
        <v>#DIV/0!</v>
      </c>
      <c r="BE242" s="373"/>
      <c r="BF242" s="384" t="e">
        <f t="shared" si="242"/>
        <v>#DIV/0!</v>
      </c>
      <c r="BG242" s="385" t="e">
        <f t="shared" si="242"/>
        <v>#DIV/0!</v>
      </c>
      <c r="BH242" s="385" t="e">
        <f t="shared" si="242"/>
        <v>#DIV/0!</v>
      </c>
      <c r="BI242" s="387" t="e">
        <f t="shared" si="242"/>
        <v>#DIV/0!</v>
      </c>
      <c r="BK242" s="423" t="e">
        <f t="shared" si="232"/>
        <v>#DIV/0!</v>
      </c>
      <c r="BL242" s="419">
        <f t="shared" si="209"/>
        <v>0</v>
      </c>
      <c r="BM242" s="419">
        <f t="shared" si="210"/>
        <v>0</v>
      </c>
      <c r="BN242" s="423" t="e">
        <f t="shared" si="243"/>
        <v>#DIV/0!</v>
      </c>
      <c r="BO242" s="419" t="e">
        <f t="shared" si="243"/>
        <v>#DIV/0!</v>
      </c>
      <c r="BP242" s="419" t="e">
        <f t="shared" si="243"/>
        <v>#DIV/0!</v>
      </c>
      <c r="BQ242" s="424" t="e">
        <f t="shared" si="243"/>
        <v>#DIV/0!</v>
      </c>
      <c r="BR242" s="419"/>
      <c r="BS242" s="423" t="e">
        <f t="shared" si="244"/>
        <v>#DIV/0!</v>
      </c>
      <c r="BT242" s="419" t="e">
        <f t="shared" si="244"/>
        <v>#DIV/0!</v>
      </c>
      <c r="BU242" s="419" t="e">
        <f t="shared" si="244"/>
        <v>#DIV/0!</v>
      </c>
      <c r="BV242" s="424" t="e">
        <f t="shared" si="244"/>
        <v>#DIV/0!</v>
      </c>
      <c r="BW242" s="419"/>
      <c r="BX242" s="423" t="e">
        <f t="shared" si="245"/>
        <v>#DIV/0!</v>
      </c>
      <c r="BY242" s="419" t="e">
        <f t="shared" si="245"/>
        <v>#DIV/0!</v>
      </c>
      <c r="BZ242" s="419" t="e">
        <f t="shared" si="245"/>
        <v>#DIV/0!</v>
      </c>
      <c r="CA242" s="424" t="e">
        <f t="shared" si="245"/>
        <v>#DIV/0!</v>
      </c>
      <c r="CB242" s="419"/>
      <c r="CC242" s="423" t="e">
        <f t="shared" si="246"/>
        <v>#DIV/0!</v>
      </c>
      <c r="CD242" s="419" t="e">
        <f t="shared" si="246"/>
        <v>#DIV/0!</v>
      </c>
      <c r="CE242" s="419" t="e">
        <f t="shared" si="246"/>
        <v>#DIV/0!</v>
      </c>
      <c r="CF242" s="424" t="e">
        <f t="shared" si="246"/>
        <v>#DIV/0!</v>
      </c>
      <c r="CH242" s="449" t="e">
        <f t="shared" si="233"/>
        <v>#DIV/0!</v>
      </c>
      <c r="CI242" s="445">
        <f t="shared" si="211"/>
        <v>0</v>
      </c>
      <c r="CJ242" s="445">
        <f t="shared" si="234"/>
        <v>0</v>
      </c>
      <c r="CK242" s="451">
        <f t="shared" si="212"/>
        <v>0</v>
      </c>
      <c r="CL242" s="446" t="e">
        <f t="shared" si="247"/>
        <v>#DIV/0!</v>
      </c>
      <c r="CM242" s="446" t="e">
        <f t="shared" si="247"/>
        <v>#DIV/0!</v>
      </c>
      <c r="CN242" s="446" t="e">
        <f t="shared" si="247"/>
        <v>#DIV/0!</v>
      </c>
      <c r="CO242" s="451" t="e">
        <f t="shared" si="247"/>
        <v>#DIV/0!</v>
      </c>
      <c r="CP242" s="446"/>
      <c r="CQ242" s="449" t="e">
        <f t="shared" si="248"/>
        <v>#DIV/0!</v>
      </c>
      <c r="CR242" s="445" t="e">
        <f t="shared" si="248"/>
        <v>#DIV/0!</v>
      </c>
      <c r="CS242" s="445" t="e">
        <f t="shared" si="248"/>
        <v>#DIV/0!</v>
      </c>
      <c r="CT242" s="451" t="e">
        <f t="shared" si="248"/>
        <v>#DIV/0!</v>
      </c>
      <c r="CU242" s="446"/>
      <c r="CV242" s="449" t="e">
        <f t="shared" si="249"/>
        <v>#DIV/0!</v>
      </c>
      <c r="CW242" s="445" t="e">
        <f t="shared" si="249"/>
        <v>#DIV/0!</v>
      </c>
      <c r="CX242" s="445" t="e">
        <f t="shared" si="249"/>
        <v>#DIV/0!</v>
      </c>
      <c r="CY242" s="451" t="e">
        <f t="shared" si="249"/>
        <v>#DIV/0!</v>
      </c>
      <c r="CZ242" s="446"/>
      <c r="DA242" s="449" t="e">
        <f t="shared" si="250"/>
        <v>#DIV/0!</v>
      </c>
      <c r="DB242" s="445" t="e">
        <f t="shared" si="250"/>
        <v>#DIV/0!</v>
      </c>
      <c r="DC242" s="445" t="e">
        <f t="shared" si="250"/>
        <v>#DIV/0!</v>
      </c>
      <c r="DD242" s="451" t="e">
        <f t="shared" si="250"/>
        <v>#DIV/0!</v>
      </c>
    </row>
    <row r="243" spans="1:108">
      <c r="A243">
        <f>'Picking Information'!E246</f>
        <v>0</v>
      </c>
      <c r="B243">
        <f>'Picking Information'!H246</f>
        <v>0</v>
      </c>
      <c r="C243">
        <f>'Picking Information'!I246</f>
        <v>0</v>
      </c>
      <c r="D243">
        <f>'Picking Information'!J246</f>
        <v>0</v>
      </c>
      <c r="E243">
        <f>'Picking Information'!K246</f>
        <v>0</v>
      </c>
      <c r="F243">
        <f t="shared" si="225"/>
        <v>0</v>
      </c>
      <c r="J243">
        <f>'Picking Information'!O246</f>
        <v>0</v>
      </c>
      <c r="M243" s="365">
        <f t="shared" si="226"/>
        <v>0</v>
      </c>
      <c r="N243" s="366">
        <v>1.6074999999999999</v>
      </c>
      <c r="O243" s="367">
        <f t="shared" si="227"/>
        <v>0</v>
      </c>
      <c r="P243" s="367">
        <f t="shared" si="228"/>
        <v>0</v>
      </c>
      <c r="Q243" s="367">
        <f t="shared" si="229"/>
        <v>0</v>
      </c>
      <c r="R243" s="367">
        <f t="shared" si="230"/>
        <v>0</v>
      </c>
      <c r="S243" s="367" t="e">
        <f t="shared" si="231"/>
        <v>#DIV/0!</v>
      </c>
      <c r="T243" s="352" t="e">
        <f t="shared" si="235"/>
        <v>#DIV/0!</v>
      </c>
      <c r="U243" s="348" t="e">
        <f t="shared" si="235"/>
        <v>#DIV/0!</v>
      </c>
      <c r="V243" s="348" t="e">
        <f t="shared" si="235"/>
        <v>#DIV/0!</v>
      </c>
      <c r="W243" s="348" t="e">
        <f t="shared" si="235"/>
        <v>#DIV/0!</v>
      </c>
      <c r="X243" s="372"/>
      <c r="Y243" s="348" t="e">
        <f t="shared" si="236"/>
        <v>#DIV/0!</v>
      </c>
      <c r="Z243" s="348" t="e">
        <f t="shared" si="236"/>
        <v>#DIV/0!</v>
      </c>
      <c r="AA243" s="348" t="e">
        <f t="shared" si="236"/>
        <v>#DIV/0!</v>
      </c>
      <c r="AB243" s="350" t="e">
        <f t="shared" si="236"/>
        <v>#DIV/0!</v>
      </c>
      <c r="AC243" s="372"/>
      <c r="AD243" s="348" t="e">
        <f t="shared" si="237"/>
        <v>#DIV/0!</v>
      </c>
      <c r="AE243" s="348" t="e">
        <f t="shared" si="237"/>
        <v>#DIV/0!</v>
      </c>
      <c r="AF243" s="348" t="e">
        <f t="shared" si="237"/>
        <v>#DIV/0!</v>
      </c>
      <c r="AG243" s="350" t="e">
        <f t="shared" si="237"/>
        <v>#DIV/0!</v>
      </c>
      <c r="AH243" s="372"/>
      <c r="AI243" s="348" t="e">
        <f t="shared" si="238"/>
        <v>#DIV/0!</v>
      </c>
      <c r="AJ243" s="348" t="e">
        <f t="shared" si="238"/>
        <v>#DIV/0!</v>
      </c>
      <c r="AK243" s="348" t="e">
        <f t="shared" si="238"/>
        <v>#DIV/0!</v>
      </c>
      <c r="AL243" s="350" t="e">
        <f t="shared" si="238"/>
        <v>#DIV/0!</v>
      </c>
      <c r="AN243" s="393">
        <f t="shared" si="206"/>
        <v>0</v>
      </c>
      <c r="AO243" s="509">
        <f t="shared" si="207"/>
        <v>0</v>
      </c>
      <c r="AP243" s="373" t="e">
        <f t="shared" si="208"/>
        <v>#DIV/0!</v>
      </c>
      <c r="AQ243" s="384" t="e">
        <f t="shared" si="239"/>
        <v>#DIV/0!</v>
      </c>
      <c r="AR243" s="385" t="e">
        <f t="shared" si="239"/>
        <v>#DIV/0!</v>
      </c>
      <c r="AS243" s="385" t="e">
        <f t="shared" si="239"/>
        <v>#DIV/0!</v>
      </c>
      <c r="AT243" s="387" t="e">
        <f t="shared" si="239"/>
        <v>#DIV/0!</v>
      </c>
      <c r="AU243" s="373"/>
      <c r="AV243" s="384" t="e">
        <f t="shared" si="240"/>
        <v>#DIV/0!</v>
      </c>
      <c r="AW243" s="385" t="e">
        <f t="shared" si="240"/>
        <v>#DIV/0!</v>
      </c>
      <c r="AX243" s="385" t="e">
        <f t="shared" si="240"/>
        <v>#DIV/0!</v>
      </c>
      <c r="AY243" s="387" t="e">
        <f t="shared" si="240"/>
        <v>#DIV/0!</v>
      </c>
      <c r="AZ243" s="373"/>
      <c r="BA243" s="384" t="e">
        <f t="shared" si="241"/>
        <v>#DIV/0!</v>
      </c>
      <c r="BB243" s="385" t="e">
        <f t="shared" si="241"/>
        <v>#DIV/0!</v>
      </c>
      <c r="BC243" s="385" t="e">
        <f t="shared" si="241"/>
        <v>#DIV/0!</v>
      </c>
      <c r="BD243" s="387" t="e">
        <f t="shared" si="241"/>
        <v>#DIV/0!</v>
      </c>
      <c r="BE243" s="373"/>
      <c r="BF243" s="384" t="e">
        <f t="shared" si="242"/>
        <v>#DIV/0!</v>
      </c>
      <c r="BG243" s="385" t="e">
        <f t="shared" si="242"/>
        <v>#DIV/0!</v>
      </c>
      <c r="BH243" s="385" t="e">
        <f t="shared" si="242"/>
        <v>#DIV/0!</v>
      </c>
      <c r="BI243" s="387" t="e">
        <f t="shared" si="242"/>
        <v>#DIV/0!</v>
      </c>
      <c r="BK243" s="423" t="e">
        <f t="shared" si="232"/>
        <v>#DIV/0!</v>
      </c>
      <c r="BL243" s="419">
        <f t="shared" si="209"/>
        <v>0</v>
      </c>
      <c r="BM243" s="419">
        <f t="shared" si="210"/>
        <v>0</v>
      </c>
      <c r="BN243" s="423" t="e">
        <f t="shared" si="243"/>
        <v>#DIV/0!</v>
      </c>
      <c r="BO243" s="419" t="e">
        <f t="shared" si="243"/>
        <v>#DIV/0!</v>
      </c>
      <c r="BP243" s="419" t="e">
        <f t="shared" si="243"/>
        <v>#DIV/0!</v>
      </c>
      <c r="BQ243" s="424" t="e">
        <f t="shared" si="243"/>
        <v>#DIV/0!</v>
      </c>
      <c r="BR243" s="419"/>
      <c r="BS243" s="423" t="e">
        <f t="shared" si="244"/>
        <v>#DIV/0!</v>
      </c>
      <c r="BT243" s="419" t="e">
        <f t="shared" si="244"/>
        <v>#DIV/0!</v>
      </c>
      <c r="BU243" s="419" t="e">
        <f t="shared" si="244"/>
        <v>#DIV/0!</v>
      </c>
      <c r="BV243" s="424" t="e">
        <f t="shared" si="244"/>
        <v>#DIV/0!</v>
      </c>
      <c r="BW243" s="419"/>
      <c r="BX243" s="423" t="e">
        <f t="shared" si="245"/>
        <v>#DIV/0!</v>
      </c>
      <c r="BY243" s="419" t="e">
        <f t="shared" si="245"/>
        <v>#DIV/0!</v>
      </c>
      <c r="BZ243" s="419" t="e">
        <f t="shared" si="245"/>
        <v>#DIV/0!</v>
      </c>
      <c r="CA243" s="424" t="e">
        <f t="shared" si="245"/>
        <v>#DIV/0!</v>
      </c>
      <c r="CB243" s="419"/>
      <c r="CC243" s="423" t="e">
        <f t="shared" si="246"/>
        <v>#DIV/0!</v>
      </c>
      <c r="CD243" s="419" t="e">
        <f t="shared" si="246"/>
        <v>#DIV/0!</v>
      </c>
      <c r="CE243" s="419" t="e">
        <f t="shared" si="246"/>
        <v>#DIV/0!</v>
      </c>
      <c r="CF243" s="424" t="e">
        <f t="shared" si="246"/>
        <v>#DIV/0!</v>
      </c>
      <c r="CH243" s="449" t="e">
        <f t="shared" si="233"/>
        <v>#DIV/0!</v>
      </c>
      <c r="CI243" s="445">
        <f t="shared" si="211"/>
        <v>0</v>
      </c>
      <c r="CJ243" s="445">
        <f t="shared" si="234"/>
        <v>0</v>
      </c>
      <c r="CK243" s="451">
        <f t="shared" si="212"/>
        <v>0</v>
      </c>
      <c r="CL243" s="446" t="e">
        <f t="shared" si="247"/>
        <v>#DIV/0!</v>
      </c>
      <c r="CM243" s="446" t="e">
        <f t="shared" si="247"/>
        <v>#DIV/0!</v>
      </c>
      <c r="CN243" s="446" t="e">
        <f t="shared" si="247"/>
        <v>#DIV/0!</v>
      </c>
      <c r="CO243" s="451" t="e">
        <f t="shared" si="247"/>
        <v>#DIV/0!</v>
      </c>
      <c r="CP243" s="446"/>
      <c r="CQ243" s="449" t="e">
        <f t="shared" si="248"/>
        <v>#DIV/0!</v>
      </c>
      <c r="CR243" s="445" t="e">
        <f t="shared" si="248"/>
        <v>#DIV/0!</v>
      </c>
      <c r="CS243" s="445" t="e">
        <f t="shared" si="248"/>
        <v>#DIV/0!</v>
      </c>
      <c r="CT243" s="451" t="e">
        <f t="shared" si="248"/>
        <v>#DIV/0!</v>
      </c>
      <c r="CU243" s="446"/>
      <c r="CV243" s="449" t="e">
        <f t="shared" si="249"/>
        <v>#DIV/0!</v>
      </c>
      <c r="CW243" s="445" t="e">
        <f t="shared" si="249"/>
        <v>#DIV/0!</v>
      </c>
      <c r="CX243" s="445" t="e">
        <f t="shared" si="249"/>
        <v>#DIV/0!</v>
      </c>
      <c r="CY243" s="451" t="e">
        <f t="shared" si="249"/>
        <v>#DIV/0!</v>
      </c>
      <c r="CZ243" s="446"/>
      <c r="DA243" s="449" t="e">
        <f t="shared" si="250"/>
        <v>#DIV/0!</v>
      </c>
      <c r="DB243" s="445" t="e">
        <f t="shared" si="250"/>
        <v>#DIV/0!</v>
      </c>
      <c r="DC243" s="445" t="e">
        <f t="shared" si="250"/>
        <v>#DIV/0!</v>
      </c>
      <c r="DD243" s="451" t="e">
        <f t="shared" si="250"/>
        <v>#DIV/0!</v>
      </c>
    </row>
    <row r="244" spans="1:108">
      <c r="A244">
        <f>'Picking Information'!E247</f>
        <v>0</v>
      </c>
      <c r="B244">
        <f>'Picking Information'!H247</f>
        <v>0</v>
      </c>
      <c r="C244">
        <f>'Picking Information'!I247</f>
        <v>0</v>
      </c>
      <c r="D244">
        <f>'Picking Information'!J247</f>
        <v>0</v>
      </c>
      <c r="E244">
        <f>'Picking Information'!K247</f>
        <v>0</v>
      </c>
      <c r="F244">
        <f t="shared" si="225"/>
        <v>0</v>
      </c>
      <c r="J244">
        <f>'Picking Information'!O247</f>
        <v>0</v>
      </c>
      <c r="M244" s="365">
        <f t="shared" si="226"/>
        <v>0</v>
      </c>
      <c r="N244" s="366">
        <v>1.6074999999999999</v>
      </c>
      <c r="O244" s="367">
        <f t="shared" si="227"/>
        <v>0</v>
      </c>
      <c r="P244" s="367">
        <f t="shared" si="228"/>
        <v>0</v>
      </c>
      <c r="Q244" s="367">
        <f t="shared" si="229"/>
        <v>0</v>
      </c>
      <c r="R244" s="367">
        <f t="shared" si="230"/>
        <v>0</v>
      </c>
      <c r="S244" s="367" t="e">
        <f t="shared" si="231"/>
        <v>#DIV/0!</v>
      </c>
      <c r="T244" s="352" t="e">
        <f t="shared" si="235"/>
        <v>#DIV/0!</v>
      </c>
      <c r="U244" s="348" t="e">
        <f t="shared" si="235"/>
        <v>#DIV/0!</v>
      </c>
      <c r="V244" s="348" t="e">
        <f t="shared" si="235"/>
        <v>#DIV/0!</v>
      </c>
      <c r="W244" s="348" t="e">
        <f t="shared" si="235"/>
        <v>#DIV/0!</v>
      </c>
      <c r="X244" s="372"/>
      <c r="Y244" s="348" t="e">
        <f t="shared" si="236"/>
        <v>#DIV/0!</v>
      </c>
      <c r="Z244" s="348" t="e">
        <f t="shared" si="236"/>
        <v>#DIV/0!</v>
      </c>
      <c r="AA244" s="348" t="e">
        <f t="shared" si="236"/>
        <v>#DIV/0!</v>
      </c>
      <c r="AB244" s="350" t="e">
        <f t="shared" si="236"/>
        <v>#DIV/0!</v>
      </c>
      <c r="AC244" s="372"/>
      <c r="AD244" s="348" t="e">
        <f t="shared" si="237"/>
        <v>#DIV/0!</v>
      </c>
      <c r="AE244" s="348" t="e">
        <f t="shared" si="237"/>
        <v>#DIV/0!</v>
      </c>
      <c r="AF244" s="348" t="e">
        <f t="shared" si="237"/>
        <v>#DIV/0!</v>
      </c>
      <c r="AG244" s="350" t="e">
        <f t="shared" si="237"/>
        <v>#DIV/0!</v>
      </c>
      <c r="AH244" s="372"/>
      <c r="AI244" s="348" t="e">
        <f t="shared" si="238"/>
        <v>#DIV/0!</v>
      </c>
      <c r="AJ244" s="348" t="e">
        <f t="shared" si="238"/>
        <v>#DIV/0!</v>
      </c>
      <c r="AK244" s="348" t="e">
        <f t="shared" si="238"/>
        <v>#DIV/0!</v>
      </c>
      <c r="AL244" s="350" t="e">
        <f t="shared" si="238"/>
        <v>#DIV/0!</v>
      </c>
      <c r="AN244" s="393">
        <f t="shared" si="206"/>
        <v>0</v>
      </c>
      <c r="AO244" s="509">
        <f t="shared" si="207"/>
        <v>0</v>
      </c>
      <c r="AP244" s="373" t="e">
        <f t="shared" si="208"/>
        <v>#DIV/0!</v>
      </c>
      <c r="AQ244" s="384" t="e">
        <f t="shared" si="239"/>
        <v>#DIV/0!</v>
      </c>
      <c r="AR244" s="385" t="e">
        <f t="shared" si="239"/>
        <v>#DIV/0!</v>
      </c>
      <c r="AS244" s="385" t="e">
        <f t="shared" si="239"/>
        <v>#DIV/0!</v>
      </c>
      <c r="AT244" s="387" t="e">
        <f t="shared" si="239"/>
        <v>#DIV/0!</v>
      </c>
      <c r="AU244" s="373"/>
      <c r="AV244" s="384" t="e">
        <f t="shared" si="240"/>
        <v>#DIV/0!</v>
      </c>
      <c r="AW244" s="385" t="e">
        <f t="shared" si="240"/>
        <v>#DIV/0!</v>
      </c>
      <c r="AX244" s="385" t="e">
        <f t="shared" si="240"/>
        <v>#DIV/0!</v>
      </c>
      <c r="AY244" s="387" t="e">
        <f t="shared" si="240"/>
        <v>#DIV/0!</v>
      </c>
      <c r="AZ244" s="373"/>
      <c r="BA244" s="384" t="e">
        <f t="shared" si="241"/>
        <v>#DIV/0!</v>
      </c>
      <c r="BB244" s="385" t="e">
        <f t="shared" si="241"/>
        <v>#DIV/0!</v>
      </c>
      <c r="BC244" s="385" t="e">
        <f t="shared" si="241"/>
        <v>#DIV/0!</v>
      </c>
      <c r="BD244" s="387" t="e">
        <f t="shared" si="241"/>
        <v>#DIV/0!</v>
      </c>
      <c r="BE244" s="373"/>
      <c r="BF244" s="384" t="e">
        <f t="shared" si="242"/>
        <v>#DIV/0!</v>
      </c>
      <c r="BG244" s="385" t="e">
        <f t="shared" si="242"/>
        <v>#DIV/0!</v>
      </c>
      <c r="BH244" s="385" t="e">
        <f t="shared" si="242"/>
        <v>#DIV/0!</v>
      </c>
      <c r="BI244" s="387" t="e">
        <f t="shared" si="242"/>
        <v>#DIV/0!</v>
      </c>
      <c r="BK244" s="423" t="e">
        <f t="shared" si="232"/>
        <v>#DIV/0!</v>
      </c>
      <c r="BL244" s="419">
        <f t="shared" si="209"/>
        <v>0</v>
      </c>
      <c r="BM244" s="419">
        <f t="shared" si="210"/>
        <v>0</v>
      </c>
      <c r="BN244" s="423" t="e">
        <f t="shared" si="243"/>
        <v>#DIV/0!</v>
      </c>
      <c r="BO244" s="419" t="e">
        <f t="shared" si="243"/>
        <v>#DIV/0!</v>
      </c>
      <c r="BP244" s="419" t="e">
        <f t="shared" si="243"/>
        <v>#DIV/0!</v>
      </c>
      <c r="BQ244" s="424" t="e">
        <f t="shared" si="243"/>
        <v>#DIV/0!</v>
      </c>
      <c r="BR244" s="419"/>
      <c r="BS244" s="423" t="e">
        <f t="shared" si="244"/>
        <v>#DIV/0!</v>
      </c>
      <c r="BT244" s="419" t="e">
        <f t="shared" si="244"/>
        <v>#DIV/0!</v>
      </c>
      <c r="BU244" s="419" t="e">
        <f t="shared" si="244"/>
        <v>#DIV/0!</v>
      </c>
      <c r="BV244" s="424" t="e">
        <f t="shared" si="244"/>
        <v>#DIV/0!</v>
      </c>
      <c r="BW244" s="419"/>
      <c r="BX244" s="423" t="e">
        <f t="shared" si="245"/>
        <v>#DIV/0!</v>
      </c>
      <c r="BY244" s="419" t="e">
        <f t="shared" si="245"/>
        <v>#DIV/0!</v>
      </c>
      <c r="BZ244" s="419" t="e">
        <f t="shared" si="245"/>
        <v>#DIV/0!</v>
      </c>
      <c r="CA244" s="424" t="e">
        <f t="shared" si="245"/>
        <v>#DIV/0!</v>
      </c>
      <c r="CB244" s="419"/>
      <c r="CC244" s="423" t="e">
        <f t="shared" si="246"/>
        <v>#DIV/0!</v>
      </c>
      <c r="CD244" s="419" t="e">
        <f t="shared" si="246"/>
        <v>#DIV/0!</v>
      </c>
      <c r="CE244" s="419" t="e">
        <f t="shared" si="246"/>
        <v>#DIV/0!</v>
      </c>
      <c r="CF244" s="424" t="e">
        <f t="shared" si="246"/>
        <v>#DIV/0!</v>
      </c>
      <c r="CH244" s="449" t="e">
        <f t="shared" si="233"/>
        <v>#DIV/0!</v>
      </c>
      <c r="CI244" s="445">
        <f t="shared" si="211"/>
        <v>0</v>
      </c>
      <c r="CJ244" s="445">
        <f t="shared" si="234"/>
        <v>0</v>
      </c>
      <c r="CK244" s="451">
        <f t="shared" si="212"/>
        <v>0</v>
      </c>
      <c r="CL244" s="446" t="e">
        <f t="shared" si="247"/>
        <v>#DIV/0!</v>
      </c>
      <c r="CM244" s="446" t="e">
        <f t="shared" si="247"/>
        <v>#DIV/0!</v>
      </c>
      <c r="CN244" s="446" t="e">
        <f t="shared" si="247"/>
        <v>#DIV/0!</v>
      </c>
      <c r="CO244" s="451" t="e">
        <f t="shared" si="247"/>
        <v>#DIV/0!</v>
      </c>
      <c r="CP244" s="446"/>
      <c r="CQ244" s="449" t="e">
        <f t="shared" si="248"/>
        <v>#DIV/0!</v>
      </c>
      <c r="CR244" s="445" t="e">
        <f t="shared" si="248"/>
        <v>#DIV/0!</v>
      </c>
      <c r="CS244" s="445" t="e">
        <f t="shared" si="248"/>
        <v>#DIV/0!</v>
      </c>
      <c r="CT244" s="451" t="e">
        <f t="shared" si="248"/>
        <v>#DIV/0!</v>
      </c>
      <c r="CU244" s="446"/>
      <c r="CV244" s="449" t="e">
        <f t="shared" si="249"/>
        <v>#DIV/0!</v>
      </c>
      <c r="CW244" s="445" t="e">
        <f t="shared" si="249"/>
        <v>#DIV/0!</v>
      </c>
      <c r="CX244" s="445" t="e">
        <f t="shared" si="249"/>
        <v>#DIV/0!</v>
      </c>
      <c r="CY244" s="451" t="e">
        <f t="shared" si="249"/>
        <v>#DIV/0!</v>
      </c>
      <c r="CZ244" s="446"/>
      <c r="DA244" s="449" t="e">
        <f t="shared" si="250"/>
        <v>#DIV/0!</v>
      </c>
      <c r="DB244" s="445" t="e">
        <f t="shared" si="250"/>
        <v>#DIV/0!</v>
      </c>
      <c r="DC244" s="445" t="e">
        <f t="shared" si="250"/>
        <v>#DIV/0!</v>
      </c>
      <c r="DD244" s="451" t="e">
        <f t="shared" si="250"/>
        <v>#DIV/0!</v>
      </c>
    </row>
    <row r="245" spans="1:108">
      <c r="A245">
        <f>'Picking Information'!E248</f>
        <v>0</v>
      </c>
      <c r="B245">
        <f>'Picking Information'!H248</f>
        <v>0</v>
      </c>
      <c r="C245">
        <f>'Picking Information'!I248</f>
        <v>0</v>
      </c>
      <c r="D245">
        <f>'Picking Information'!J248</f>
        <v>0</v>
      </c>
      <c r="E245">
        <f>'Picking Information'!K248</f>
        <v>0</v>
      </c>
      <c r="F245">
        <f t="shared" si="225"/>
        <v>0</v>
      </c>
      <c r="J245">
        <f>'Picking Information'!O248</f>
        <v>0</v>
      </c>
      <c r="M245" s="365">
        <f t="shared" si="226"/>
        <v>0</v>
      </c>
      <c r="N245" s="366">
        <v>1.6074999999999999</v>
      </c>
      <c r="O245" s="367">
        <f t="shared" si="227"/>
        <v>0</v>
      </c>
      <c r="P245" s="367">
        <f t="shared" si="228"/>
        <v>0</v>
      </c>
      <c r="Q245" s="367">
        <f t="shared" si="229"/>
        <v>0</v>
      </c>
      <c r="R245" s="367">
        <f t="shared" si="230"/>
        <v>0</v>
      </c>
      <c r="S245" s="367" t="e">
        <f t="shared" si="231"/>
        <v>#DIV/0!</v>
      </c>
      <c r="T245" s="352" t="e">
        <f t="shared" si="235"/>
        <v>#DIV/0!</v>
      </c>
      <c r="U245" s="348" t="e">
        <f t="shared" si="235"/>
        <v>#DIV/0!</v>
      </c>
      <c r="V245" s="348" t="e">
        <f t="shared" si="235"/>
        <v>#DIV/0!</v>
      </c>
      <c r="W245" s="348" t="e">
        <f t="shared" si="235"/>
        <v>#DIV/0!</v>
      </c>
      <c r="X245" s="372"/>
      <c r="Y245" s="348" t="e">
        <f t="shared" si="236"/>
        <v>#DIV/0!</v>
      </c>
      <c r="Z245" s="348" t="e">
        <f t="shared" si="236"/>
        <v>#DIV/0!</v>
      </c>
      <c r="AA245" s="348" t="e">
        <f t="shared" si="236"/>
        <v>#DIV/0!</v>
      </c>
      <c r="AB245" s="350" t="e">
        <f t="shared" si="236"/>
        <v>#DIV/0!</v>
      </c>
      <c r="AC245" s="372"/>
      <c r="AD245" s="348" t="e">
        <f t="shared" si="237"/>
        <v>#DIV/0!</v>
      </c>
      <c r="AE245" s="348" t="e">
        <f t="shared" si="237"/>
        <v>#DIV/0!</v>
      </c>
      <c r="AF245" s="348" t="e">
        <f t="shared" si="237"/>
        <v>#DIV/0!</v>
      </c>
      <c r="AG245" s="350" t="e">
        <f t="shared" si="237"/>
        <v>#DIV/0!</v>
      </c>
      <c r="AH245" s="372"/>
      <c r="AI245" s="348" t="e">
        <f t="shared" si="238"/>
        <v>#DIV/0!</v>
      </c>
      <c r="AJ245" s="348" t="e">
        <f t="shared" si="238"/>
        <v>#DIV/0!</v>
      </c>
      <c r="AK245" s="348" t="e">
        <f t="shared" si="238"/>
        <v>#DIV/0!</v>
      </c>
      <c r="AL245" s="350" t="e">
        <f t="shared" si="238"/>
        <v>#DIV/0!</v>
      </c>
      <c r="AN245" s="393">
        <f t="shared" si="206"/>
        <v>0</v>
      </c>
      <c r="AO245" s="509">
        <f t="shared" si="207"/>
        <v>0</v>
      </c>
      <c r="AP245" s="373" t="e">
        <f t="shared" si="208"/>
        <v>#DIV/0!</v>
      </c>
      <c r="AQ245" s="384" t="e">
        <f t="shared" ref="AQ245:AT264" si="251">1-(1/2)*($AN245+$B245)*AQ$3/($AN245*$B245)+(0.2122)*(AQ$3^2/($AN245*$B245))+(0.0153)*(AQ$3^3/$AN245^3)</f>
        <v>#DIV/0!</v>
      </c>
      <c r="AR245" s="385" t="e">
        <f t="shared" si="251"/>
        <v>#DIV/0!</v>
      </c>
      <c r="AS245" s="385" t="e">
        <f t="shared" si="251"/>
        <v>#DIV/0!</v>
      </c>
      <c r="AT245" s="387" t="e">
        <f t="shared" si="251"/>
        <v>#DIV/0!</v>
      </c>
      <c r="AU245" s="373"/>
      <c r="AV245" s="384" t="e">
        <f t="shared" ref="AV245:AY264" si="252">1-(1/2)*($AN245+$B245)*AV$3/($AN245*$B245)+(0.2122)*(AV$3^2/($AN245*$B245))+(0.0153)*(AV$3^3/$AN245^3)</f>
        <v>#DIV/0!</v>
      </c>
      <c r="AW245" s="385" t="e">
        <f t="shared" si="252"/>
        <v>#DIV/0!</v>
      </c>
      <c r="AX245" s="385" t="e">
        <f t="shared" si="252"/>
        <v>#DIV/0!</v>
      </c>
      <c r="AY245" s="387" t="e">
        <f t="shared" si="252"/>
        <v>#DIV/0!</v>
      </c>
      <c r="AZ245" s="373"/>
      <c r="BA245" s="384" t="e">
        <f t="shared" ref="BA245:BD264" si="253">1-(1/2)*($AN245+$B245)*BA$3/($AN245*$B245)+(0.2122)*(BA$3^2/($AN245*$B245))+(0.0153)*(BA$3^3/$AN245^3)</f>
        <v>#DIV/0!</v>
      </c>
      <c r="BB245" s="385" t="e">
        <f t="shared" si="253"/>
        <v>#DIV/0!</v>
      </c>
      <c r="BC245" s="385" t="e">
        <f t="shared" si="253"/>
        <v>#DIV/0!</v>
      </c>
      <c r="BD245" s="387" t="e">
        <f t="shared" si="253"/>
        <v>#DIV/0!</v>
      </c>
      <c r="BE245" s="373"/>
      <c r="BF245" s="384" t="e">
        <f t="shared" ref="BF245:BI264" si="254">1-(1/2)*($AN245+$B245)*BF$3/($AN245*$B245)+(0.2122)*(BF$3^2/($AN245*$B245))+(0.0153)*(BF$3^3/$AN245^3)</f>
        <v>#DIV/0!</v>
      </c>
      <c r="BG245" s="385" t="e">
        <f t="shared" si="254"/>
        <v>#DIV/0!</v>
      </c>
      <c r="BH245" s="385" t="e">
        <f t="shared" si="254"/>
        <v>#DIV/0!</v>
      </c>
      <c r="BI245" s="387" t="e">
        <f t="shared" si="254"/>
        <v>#DIV/0!</v>
      </c>
      <c r="BK245" s="423" t="e">
        <f t="shared" si="232"/>
        <v>#DIV/0!</v>
      </c>
      <c r="BL245" s="419">
        <f t="shared" si="209"/>
        <v>0</v>
      </c>
      <c r="BM245" s="419">
        <f t="shared" si="210"/>
        <v>0</v>
      </c>
      <c r="BN245" s="423" t="e">
        <f t="shared" ref="BN245:BQ264" si="255">1-(3/4)*(BN$3/$BK245)+(0.2095*($C245+$E245+$F245)-(0.096-0.013*($C245^2+$E245^2)/$F245^2)*($C245+$E245)*$J245)*(BN$3^2/$BM245)</f>
        <v>#DIV/0!</v>
      </c>
      <c r="BO245" s="419" t="e">
        <f t="shared" si="255"/>
        <v>#DIV/0!</v>
      </c>
      <c r="BP245" s="419" t="e">
        <f t="shared" si="255"/>
        <v>#DIV/0!</v>
      </c>
      <c r="BQ245" s="424" t="e">
        <f t="shared" si="255"/>
        <v>#DIV/0!</v>
      </c>
      <c r="BR245" s="419"/>
      <c r="BS245" s="423" t="e">
        <f t="shared" ref="BS245:BV264" si="256">1-(3/4)*(BS$3/$BK245)+(0.2095*($C245+$E245+$F245)-(0.096-0.013*($C245^2+$E245^2)/$F245^2)*($C245+$E245)*$J245)*(BS$3^2/$BM245)</f>
        <v>#DIV/0!</v>
      </c>
      <c r="BT245" s="419" t="e">
        <f t="shared" si="256"/>
        <v>#DIV/0!</v>
      </c>
      <c r="BU245" s="419" t="e">
        <f t="shared" si="256"/>
        <v>#DIV/0!</v>
      </c>
      <c r="BV245" s="424" t="e">
        <f t="shared" si="256"/>
        <v>#DIV/0!</v>
      </c>
      <c r="BW245" s="419"/>
      <c r="BX245" s="423" t="e">
        <f t="shared" ref="BX245:CA264" si="257">1-(3/4)*(BX$3/$BK245)+(0.2095*($C245+$E245+$F245)-(0.096-0.013*($C245^2+$E245^2)/$F245^2)*($C245+$E245)*$J245)*(BX$3^2/$BM245)</f>
        <v>#DIV/0!</v>
      </c>
      <c r="BY245" s="419" t="e">
        <f t="shared" si="257"/>
        <v>#DIV/0!</v>
      </c>
      <c r="BZ245" s="419" t="e">
        <f t="shared" si="257"/>
        <v>#DIV/0!</v>
      </c>
      <c r="CA245" s="424" t="e">
        <f t="shared" si="257"/>
        <v>#DIV/0!</v>
      </c>
      <c r="CB245" s="419"/>
      <c r="CC245" s="423" t="e">
        <f t="shared" ref="CC245:CF264" si="258">1-(3/4)*(CC$3/$BK245)+(0.2095*($C245+$E245+$F245)-(0.096-0.013*($C245^2+$E245^2)/$F245^2)*($C245+$E245)*$J245)*(CC$3^2/$BM245)</f>
        <v>#DIV/0!</v>
      </c>
      <c r="CD245" s="419" t="e">
        <f t="shared" si="258"/>
        <v>#DIV/0!</v>
      </c>
      <c r="CE245" s="419" t="e">
        <f t="shared" si="258"/>
        <v>#DIV/0!</v>
      </c>
      <c r="CF245" s="424" t="e">
        <f t="shared" si="258"/>
        <v>#DIV/0!</v>
      </c>
      <c r="CH245" s="449" t="e">
        <f t="shared" si="233"/>
        <v>#DIV/0!</v>
      </c>
      <c r="CI245" s="445">
        <f t="shared" si="211"/>
        <v>0</v>
      </c>
      <c r="CJ245" s="445">
        <f t="shared" si="234"/>
        <v>0</v>
      </c>
      <c r="CK245" s="451">
        <f t="shared" si="212"/>
        <v>0</v>
      </c>
      <c r="CL245" s="446" t="e">
        <f t="shared" ref="CL245:CO264" si="259">1-(3/4)*(CL$3/$CH245)+((0.2093-0.0465*$J245)*($E245+$C245/SQRT(3))+(0.1062+0.2234*CL$3/(CL$3+6*($E245*SQRT(3)-$C245))*($F245-$J245*(($E245*SQRT(3)/2+$C245)/4))))*(CL$3^2/$CJ245)</f>
        <v>#DIV/0!</v>
      </c>
      <c r="CM245" s="446" t="e">
        <f t="shared" si="259"/>
        <v>#DIV/0!</v>
      </c>
      <c r="CN245" s="446" t="e">
        <f t="shared" si="259"/>
        <v>#DIV/0!</v>
      </c>
      <c r="CO245" s="451" t="e">
        <f t="shared" si="259"/>
        <v>#DIV/0!</v>
      </c>
      <c r="CP245" s="446"/>
      <c r="CQ245" s="449" t="e">
        <f t="shared" ref="CQ245:CT264" si="260">1-(3/4)*(CQ$3/$CH245)+((0.2093-0.0465*$J245)*($E245+$C245/SQRT(3))+(0.1062+0.2234*CQ$3/(CQ$3+6*($E245*SQRT(3)-$C245))*($F245-$J245*(($E245*SQRT(3)/2+$C245)/4))))*(CQ$3^2/$CJ245)</f>
        <v>#DIV/0!</v>
      </c>
      <c r="CR245" s="445" t="e">
        <f t="shared" si="260"/>
        <v>#DIV/0!</v>
      </c>
      <c r="CS245" s="445" t="e">
        <f t="shared" si="260"/>
        <v>#DIV/0!</v>
      </c>
      <c r="CT245" s="451" t="e">
        <f t="shared" si="260"/>
        <v>#DIV/0!</v>
      </c>
      <c r="CU245" s="446"/>
      <c r="CV245" s="449" t="e">
        <f t="shared" ref="CV245:CY264" si="261">1-(3/4)*(CV$3/$CH245)+((0.2093-0.0465*$J245)*($E245+$C245/SQRT(3))+(0.1062+0.2234*CV$3/(CV$3+6*($E245*SQRT(3)-$C245))*($F245-$J245*(($E245*SQRT(3)/2+$C245)/4))))*(CV$3^2/$CJ245)</f>
        <v>#DIV/0!</v>
      </c>
      <c r="CW245" s="445" t="e">
        <f t="shared" si="261"/>
        <v>#DIV/0!</v>
      </c>
      <c r="CX245" s="445" t="e">
        <f t="shared" si="261"/>
        <v>#DIV/0!</v>
      </c>
      <c r="CY245" s="451" t="e">
        <f t="shared" si="261"/>
        <v>#DIV/0!</v>
      </c>
      <c r="CZ245" s="446"/>
      <c r="DA245" s="449" t="e">
        <f t="shared" ref="DA245:DD264" si="262">1-(3/4)*(DA$3/$CH245)+((0.2093-0.0465*$J245)*($E245+$C245/SQRT(3))+(0.1062+0.2234*DA$3/(DA$3+6*($E245*SQRT(3)-$C245))*($F245-$J245*(($E245*SQRT(3)/2+$C245)/4))))*(DA$3^2/$CJ245)</f>
        <v>#DIV/0!</v>
      </c>
      <c r="DB245" s="445" t="e">
        <f t="shared" si="262"/>
        <v>#DIV/0!</v>
      </c>
      <c r="DC245" s="445" t="e">
        <f t="shared" si="262"/>
        <v>#DIV/0!</v>
      </c>
      <c r="DD245" s="451" t="e">
        <f t="shared" si="262"/>
        <v>#DIV/0!</v>
      </c>
    </row>
    <row r="246" spans="1:108">
      <c r="A246">
        <f>'Picking Information'!E249</f>
        <v>0</v>
      </c>
      <c r="B246">
        <f>'Picking Information'!H249</f>
        <v>0</v>
      </c>
      <c r="C246">
        <f>'Picking Information'!I249</f>
        <v>0</v>
      </c>
      <c r="D246">
        <f>'Picking Information'!J249</f>
        <v>0</v>
      </c>
      <c r="E246">
        <f>'Picking Information'!K249</f>
        <v>0</v>
      </c>
      <c r="F246">
        <f t="shared" si="225"/>
        <v>0</v>
      </c>
      <c r="J246">
        <f>'Picking Information'!O249</f>
        <v>0</v>
      </c>
      <c r="M246" s="365">
        <f t="shared" si="226"/>
        <v>0</v>
      </c>
      <c r="N246" s="366">
        <v>1.6074999999999999</v>
      </c>
      <c r="O246" s="367">
        <f t="shared" si="227"/>
        <v>0</v>
      </c>
      <c r="P246" s="367">
        <f t="shared" si="228"/>
        <v>0</v>
      </c>
      <c r="Q246" s="367">
        <f t="shared" si="229"/>
        <v>0</v>
      </c>
      <c r="R246" s="367">
        <f t="shared" si="230"/>
        <v>0</v>
      </c>
      <c r="S246" s="367" t="e">
        <f t="shared" si="231"/>
        <v>#DIV/0!</v>
      </c>
      <c r="T246" s="352" t="e">
        <f t="shared" si="235"/>
        <v>#DIV/0!</v>
      </c>
      <c r="U246" s="348" t="e">
        <f t="shared" si="235"/>
        <v>#DIV/0!</v>
      </c>
      <c r="V246" s="348" t="e">
        <f t="shared" si="235"/>
        <v>#DIV/0!</v>
      </c>
      <c r="W246" s="348" t="e">
        <f t="shared" si="235"/>
        <v>#DIV/0!</v>
      </c>
      <c r="X246" s="372"/>
      <c r="Y246" s="348" t="e">
        <f t="shared" si="236"/>
        <v>#DIV/0!</v>
      </c>
      <c r="Z246" s="348" t="e">
        <f t="shared" si="236"/>
        <v>#DIV/0!</v>
      </c>
      <c r="AA246" s="348" t="e">
        <f t="shared" si="236"/>
        <v>#DIV/0!</v>
      </c>
      <c r="AB246" s="350" t="e">
        <f t="shared" si="236"/>
        <v>#DIV/0!</v>
      </c>
      <c r="AC246" s="372"/>
      <c r="AD246" s="348" t="e">
        <f t="shared" si="237"/>
        <v>#DIV/0!</v>
      </c>
      <c r="AE246" s="348" t="e">
        <f t="shared" si="237"/>
        <v>#DIV/0!</v>
      </c>
      <c r="AF246" s="348" t="e">
        <f t="shared" si="237"/>
        <v>#DIV/0!</v>
      </c>
      <c r="AG246" s="350" t="e">
        <f t="shared" si="237"/>
        <v>#DIV/0!</v>
      </c>
      <c r="AH246" s="372"/>
      <c r="AI246" s="348" t="e">
        <f t="shared" si="238"/>
        <v>#DIV/0!</v>
      </c>
      <c r="AJ246" s="348" t="e">
        <f t="shared" si="238"/>
        <v>#DIV/0!</v>
      </c>
      <c r="AK246" s="348" t="e">
        <f t="shared" si="238"/>
        <v>#DIV/0!</v>
      </c>
      <c r="AL246" s="350" t="e">
        <f t="shared" si="238"/>
        <v>#DIV/0!</v>
      </c>
      <c r="AN246" s="393">
        <f t="shared" si="206"/>
        <v>0</v>
      </c>
      <c r="AO246" s="509">
        <f t="shared" si="207"/>
        <v>0</v>
      </c>
      <c r="AP246" s="373" t="e">
        <f t="shared" si="208"/>
        <v>#DIV/0!</v>
      </c>
      <c r="AQ246" s="384" t="e">
        <f t="shared" si="251"/>
        <v>#DIV/0!</v>
      </c>
      <c r="AR246" s="385" t="e">
        <f t="shared" si="251"/>
        <v>#DIV/0!</v>
      </c>
      <c r="AS246" s="385" t="e">
        <f t="shared" si="251"/>
        <v>#DIV/0!</v>
      </c>
      <c r="AT246" s="387" t="e">
        <f t="shared" si="251"/>
        <v>#DIV/0!</v>
      </c>
      <c r="AU246" s="373"/>
      <c r="AV246" s="384" t="e">
        <f t="shared" si="252"/>
        <v>#DIV/0!</v>
      </c>
      <c r="AW246" s="385" t="e">
        <f t="shared" si="252"/>
        <v>#DIV/0!</v>
      </c>
      <c r="AX246" s="385" t="e">
        <f t="shared" si="252"/>
        <v>#DIV/0!</v>
      </c>
      <c r="AY246" s="387" t="e">
        <f t="shared" si="252"/>
        <v>#DIV/0!</v>
      </c>
      <c r="AZ246" s="373"/>
      <c r="BA246" s="384" t="e">
        <f t="shared" si="253"/>
        <v>#DIV/0!</v>
      </c>
      <c r="BB246" s="385" t="e">
        <f t="shared" si="253"/>
        <v>#DIV/0!</v>
      </c>
      <c r="BC246" s="385" t="e">
        <f t="shared" si="253"/>
        <v>#DIV/0!</v>
      </c>
      <c r="BD246" s="387" t="e">
        <f t="shared" si="253"/>
        <v>#DIV/0!</v>
      </c>
      <c r="BE246" s="373"/>
      <c r="BF246" s="384" t="e">
        <f t="shared" si="254"/>
        <v>#DIV/0!</v>
      </c>
      <c r="BG246" s="385" t="e">
        <f t="shared" si="254"/>
        <v>#DIV/0!</v>
      </c>
      <c r="BH246" s="385" t="e">
        <f t="shared" si="254"/>
        <v>#DIV/0!</v>
      </c>
      <c r="BI246" s="387" t="e">
        <f t="shared" si="254"/>
        <v>#DIV/0!</v>
      </c>
      <c r="BK246" s="423" t="e">
        <f t="shared" si="232"/>
        <v>#DIV/0!</v>
      </c>
      <c r="BL246" s="419">
        <f t="shared" si="209"/>
        <v>0</v>
      </c>
      <c r="BM246" s="419">
        <f t="shared" si="210"/>
        <v>0</v>
      </c>
      <c r="BN246" s="423" t="e">
        <f t="shared" si="255"/>
        <v>#DIV/0!</v>
      </c>
      <c r="BO246" s="419" t="e">
        <f t="shared" si="255"/>
        <v>#DIV/0!</v>
      </c>
      <c r="BP246" s="419" t="e">
        <f t="shared" si="255"/>
        <v>#DIV/0!</v>
      </c>
      <c r="BQ246" s="424" t="e">
        <f t="shared" si="255"/>
        <v>#DIV/0!</v>
      </c>
      <c r="BR246" s="419"/>
      <c r="BS246" s="423" t="e">
        <f t="shared" si="256"/>
        <v>#DIV/0!</v>
      </c>
      <c r="BT246" s="419" t="e">
        <f t="shared" si="256"/>
        <v>#DIV/0!</v>
      </c>
      <c r="BU246" s="419" t="e">
        <f t="shared" si="256"/>
        <v>#DIV/0!</v>
      </c>
      <c r="BV246" s="424" t="e">
        <f t="shared" si="256"/>
        <v>#DIV/0!</v>
      </c>
      <c r="BW246" s="419"/>
      <c r="BX246" s="423" t="e">
        <f t="shared" si="257"/>
        <v>#DIV/0!</v>
      </c>
      <c r="BY246" s="419" t="e">
        <f t="shared" si="257"/>
        <v>#DIV/0!</v>
      </c>
      <c r="BZ246" s="419" t="e">
        <f t="shared" si="257"/>
        <v>#DIV/0!</v>
      </c>
      <c r="CA246" s="424" t="e">
        <f t="shared" si="257"/>
        <v>#DIV/0!</v>
      </c>
      <c r="CB246" s="419"/>
      <c r="CC246" s="423" t="e">
        <f t="shared" si="258"/>
        <v>#DIV/0!</v>
      </c>
      <c r="CD246" s="419" t="e">
        <f t="shared" si="258"/>
        <v>#DIV/0!</v>
      </c>
      <c r="CE246" s="419" t="e">
        <f t="shared" si="258"/>
        <v>#DIV/0!</v>
      </c>
      <c r="CF246" s="424" t="e">
        <f t="shared" si="258"/>
        <v>#DIV/0!</v>
      </c>
      <c r="CH246" s="449" t="e">
        <f t="shared" si="233"/>
        <v>#DIV/0!</v>
      </c>
      <c r="CI246" s="445">
        <f t="shared" si="211"/>
        <v>0</v>
      </c>
      <c r="CJ246" s="445">
        <f t="shared" si="234"/>
        <v>0</v>
      </c>
      <c r="CK246" s="451">
        <f t="shared" si="212"/>
        <v>0</v>
      </c>
      <c r="CL246" s="446" t="e">
        <f t="shared" si="259"/>
        <v>#DIV/0!</v>
      </c>
      <c r="CM246" s="446" t="e">
        <f t="shared" si="259"/>
        <v>#DIV/0!</v>
      </c>
      <c r="CN246" s="446" t="e">
        <f t="shared" si="259"/>
        <v>#DIV/0!</v>
      </c>
      <c r="CO246" s="451" t="e">
        <f t="shared" si="259"/>
        <v>#DIV/0!</v>
      </c>
      <c r="CP246" s="446"/>
      <c r="CQ246" s="449" t="e">
        <f t="shared" si="260"/>
        <v>#DIV/0!</v>
      </c>
      <c r="CR246" s="445" t="e">
        <f t="shared" si="260"/>
        <v>#DIV/0!</v>
      </c>
      <c r="CS246" s="445" t="e">
        <f t="shared" si="260"/>
        <v>#DIV/0!</v>
      </c>
      <c r="CT246" s="451" t="e">
        <f t="shared" si="260"/>
        <v>#DIV/0!</v>
      </c>
      <c r="CU246" s="446"/>
      <c r="CV246" s="449" t="e">
        <f t="shared" si="261"/>
        <v>#DIV/0!</v>
      </c>
      <c r="CW246" s="445" t="e">
        <f t="shared" si="261"/>
        <v>#DIV/0!</v>
      </c>
      <c r="CX246" s="445" t="e">
        <f t="shared" si="261"/>
        <v>#DIV/0!</v>
      </c>
      <c r="CY246" s="451" t="e">
        <f t="shared" si="261"/>
        <v>#DIV/0!</v>
      </c>
      <c r="CZ246" s="446"/>
      <c r="DA246" s="449" t="e">
        <f t="shared" si="262"/>
        <v>#DIV/0!</v>
      </c>
      <c r="DB246" s="445" t="e">
        <f t="shared" si="262"/>
        <v>#DIV/0!</v>
      </c>
      <c r="DC246" s="445" t="e">
        <f t="shared" si="262"/>
        <v>#DIV/0!</v>
      </c>
      <c r="DD246" s="451" t="e">
        <f t="shared" si="262"/>
        <v>#DIV/0!</v>
      </c>
    </row>
    <row r="247" spans="1:108">
      <c r="A247">
        <f>'Picking Information'!E250</f>
        <v>0</v>
      </c>
      <c r="B247">
        <f>'Picking Information'!H250</f>
        <v>0</v>
      </c>
      <c r="C247">
        <f>'Picking Information'!I250</f>
        <v>0</v>
      </c>
      <c r="D247">
        <f>'Picking Information'!J250</f>
        <v>0</v>
      </c>
      <c r="E247">
        <f>'Picking Information'!K250</f>
        <v>0</v>
      </c>
      <c r="F247">
        <f t="shared" si="225"/>
        <v>0</v>
      </c>
      <c r="J247">
        <f>'Picking Information'!O250</f>
        <v>0</v>
      </c>
      <c r="M247" s="365">
        <f t="shared" si="226"/>
        <v>0</v>
      </c>
      <c r="N247" s="366">
        <v>1.6074999999999999</v>
      </c>
      <c r="O247" s="367">
        <f t="shared" si="227"/>
        <v>0</v>
      </c>
      <c r="P247" s="367">
        <f t="shared" si="228"/>
        <v>0</v>
      </c>
      <c r="Q247" s="367">
        <f t="shared" si="229"/>
        <v>0</v>
      </c>
      <c r="R247" s="367">
        <f t="shared" si="230"/>
        <v>0</v>
      </c>
      <c r="S247" s="367" t="e">
        <f t="shared" si="231"/>
        <v>#DIV/0!</v>
      </c>
      <c r="T247" s="352" t="e">
        <f t="shared" si="235"/>
        <v>#DIV/0!</v>
      </c>
      <c r="U247" s="348" t="e">
        <f t="shared" si="235"/>
        <v>#DIV/0!</v>
      </c>
      <c r="V247" s="348" t="e">
        <f t="shared" si="235"/>
        <v>#DIV/0!</v>
      </c>
      <c r="W247" s="348" t="e">
        <f t="shared" si="235"/>
        <v>#DIV/0!</v>
      </c>
      <c r="X247" s="372"/>
      <c r="Y247" s="348" t="e">
        <f t="shared" si="236"/>
        <v>#DIV/0!</v>
      </c>
      <c r="Z247" s="348" t="e">
        <f t="shared" si="236"/>
        <v>#DIV/0!</v>
      </c>
      <c r="AA247" s="348" t="e">
        <f t="shared" si="236"/>
        <v>#DIV/0!</v>
      </c>
      <c r="AB247" s="350" t="e">
        <f t="shared" si="236"/>
        <v>#DIV/0!</v>
      </c>
      <c r="AC247" s="372"/>
      <c r="AD247" s="348" t="e">
        <f t="shared" si="237"/>
        <v>#DIV/0!</v>
      </c>
      <c r="AE247" s="348" t="e">
        <f t="shared" si="237"/>
        <v>#DIV/0!</v>
      </c>
      <c r="AF247" s="348" t="e">
        <f t="shared" si="237"/>
        <v>#DIV/0!</v>
      </c>
      <c r="AG247" s="350" t="e">
        <f t="shared" si="237"/>
        <v>#DIV/0!</v>
      </c>
      <c r="AH247" s="372"/>
      <c r="AI247" s="348" t="e">
        <f t="shared" si="238"/>
        <v>#DIV/0!</v>
      </c>
      <c r="AJ247" s="348" t="e">
        <f t="shared" si="238"/>
        <v>#DIV/0!</v>
      </c>
      <c r="AK247" s="348" t="e">
        <f t="shared" si="238"/>
        <v>#DIV/0!</v>
      </c>
      <c r="AL247" s="350" t="e">
        <f t="shared" si="238"/>
        <v>#DIV/0!</v>
      </c>
      <c r="AN247" s="393">
        <f t="shared" si="206"/>
        <v>0</v>
      </c>
      <c r="AO247" s="509">
        <f t="shared" si="207"/>
        <v>0</v>
      </c>
      <c r="AP247" s="373" t="e">
        <f t="shared" si="208"/>
        <v>#DIV/0!</v>
      </c>
      <c r="AQ247" s="384" t="e">
        <f t="shared" si="251"/>
        <v>#DIV/0!</v>
      </c>
      <c r="AR247" s="385" t="e">
        <f t="shared" si="251"/>
        <v>#DIV/0!</v>
      </c>
      <c r="AS247" s="385" t="e">
        <f t="shared" si="251"/>
        <v>#DIV/0!</v>
      </c>
      <c r="AT247" s="387" t="e">
        <f t="shared" si="251"/>
        <v>#DIV/0!</v>
      </c>
      <c r="AU247" s="373"/>
      <c r="AV247" s="384" t="e">
        <f t="shared" si="252"/>
        <v>#DIV/0!</v>
      </c>
      <c r="AW247" s="385" t="e">
        <f t="shared" si="252"/>
        <v>#DIV/0!</v>
      </c>
      <c r="AX247" s="385" t="e">
        <f t="shared" si="252"/>
        <v>#DIV/0!</v>
      </c>
      <c r="AY247" s="387" t="e">
        <f t="shared" si="252"/>
        <v>#DIV/0!</v>
      </c>
      <c r="AZ247" s="373"/>
      <c r="BA247" s="384" t="e">
        <f t="shared" si="253"/>
        <v>#DIV/0!</v>
      </c>
      <c r="BB247" s="385" t="e">
        <f t="shared" si="253"/>
        <v>#DIV/0!</v>
      </c>
      <c r="BC247" s="385" t="e">
        <f t="shared" si="253"/>
        <v>#DIV/0!</v>
      </c>
      <c r="BD247" s="387" t="e">
        <f t="shared" si="253"/>
        <v>#DIV/0!</v>
      </c>
      <c r="BE247" s="373"/>
      <c r="BF247" s="384" t="e">
        <f t="shared" si="254"/>
        <v>#DIV/0!</v>
      </c>
      <c r="BG247" s="385" t="e">
        <f t="shared" si="254"/>
        <v>#DIV/0!</v>
      </c>
      <c r="BH247" s="385" t="e">
        <f t="shared" si="254"/>
        <v>#DIV/0!</v>
      </c>
      <c r="BI247" s="387" t="e">
        <f t="shared" si="254"/>
        <v>#DIV/0!</v>
      </c>
      <c r="BK247" s="423" t="e">
        <f t="shared" si="232"/>
        <v>#DIV/0!</v>
      </c>
      <c r="BL247" s="419">
        <f t="shared" si="209"/>
        <v>0</v>
      </c>
      <c r="BM247" s="419">
        <f t="shared" si="210"/>
        <v>0</v>
      </c>
      <c r="BN247" s="423" t="e">
        <f t="shared" si="255"/>
        <v>#DIV/0!</v>
      </c>
      <c r="BO247" s="419" t="e">
        <f t="shared" si="255"/>
        <v>#DIV/0!</v>
      </c>
      <c r="BP247" s="419" t="e">
        <f t="shared" si="255"/>
        <v>#DIV/0!</v>
      </c>
      <c r="BQ247" s="424" t="e">
        <f t="shared" si="255"/>
        <v>#DIV/0!</v>
      </c>
      <c r="BR247" s="419"/>
      <c r="BS247" s="423" t="e">
        <f t="shared" si="256"/>
        <v>#DIV/0!</v>
      </c>
      <c r="BT247" s="419" t="e">
        <f t="shared" si="256"/>
        <v>#DIV/0!</v>
      </c>
      <c r="BU247" s="419" t="e">
        <f t="shared" si="256"/>
        <v>#DIV/0!</v>
      </c>
      <c r="BV247" s="424" t="e">
        <f t="shared" si="256"/>
        <v>#DIV/0!</v>
      </c>
      <c r="BW247" s="419"/>
      <c r="BX247" s="423" t="e">
        <f t="shared" si="257"/>
        <v>#DIV/0!</v>
      </c>
      <c r="BY247" s="419" t="e">
        <f t="shared" si="257"/>
        <v>#DIV/0!</v>
      </c>
      <c r="BZ247" s="419" t="e">
        <f t="shared" si="257"/>
        <v>#DIV/0!</v>
      </c>
      <c r="CA247" s="424" t="e">
        <f t="shared" si="257"/>
        <v>#DIV/0!</v>
      </c>
      <c r="CB247" s="419"/>
      <c r="CC247" s="423" t="e">
        <f t="shared" si="258"/>
        <v>#DIV/0!</v>
      </c>
      <c r="CD247" s="419" t="e">
        <f t="shared" si="258"/>
        <v>#DIV/0!</v>
      </c>
      <c r="CE247" s="419" t="e">
        <f t="shared" si="258"/>
        <v>#DIV/0!</v>
      </c>
      <c r="CF247" s="424" t="e">
        <f t="shared" si="258"/>
        <v>#DIV/0!</v>
      </c>
      <c r="CH247" s="449" t="e">
        <f t="shared" si="233"/>
        <v>#DIV/0!</v>
      </c>
      <c r="CI247" s="445">
        <f t="shared" si="211"/>
        <v>0</v>
      </c>
      <c r="CJ247" s="445">
        <f t="shared" si="234"/>
        <v>0</v>
      </c>
      <c r="CK247" s="451">
        <f t="shared" si="212"/>
        <v>0</v>
      </c>
      <c r="CL247" s="446" t="e">
        <f t="shared" si="259"/>
        <v>#DIV/0!</v>
      </c>
      <c r="CM247" s="446" t="e">
        <f t="shared" si="259"/>
        <v>#DIV/0!</v>
      </c>
      <c r="CN247" s="446" t="e">
        <f t="shared" si="259"/>
        <v>#DIV/0!</v>
      </c>
      <c r="CO247" s="451" t="e">
        <f t="shared" si="259"/>
        <v>#DIV/0!</v>
      </c>
      <c r="CP247" s="446"/>
      <c r="CQ247" s="449" t="e">
        <f t="shared" si="260"/>
        <v>#DIV/0!</v>
      </c>
      <c r="CR247" s="445" t="e">
        <f t="shared" si="260"/>
        <v>#DIV/0!</v>
      </c>
      <c r="CS247" s="445" t="e">
        <f t="shared" si="260"/>
        <v>#DIV/0!</v>
      </c>
      <c r="CT247" s="451" t="e">
        <f t="shared" si="260"/>
        <v>#DIV/0!</v>
      </c>
      <c r="CU247" s="446"/>
      <c r="CV247" s="449" t="e">
        <f t="shared" si="261"/>
        <v>#DIV/0!</v>
      </c>
      <c r="CW247" s="445" t="e">
        <f t="shared" si="261"/>
        <v>#DIV/0!</v>
      </c>
      <c r="CX247" s="445" t="e">
        <f t="shared" si="261"/>
        <v>#DIV/0!</v>
      </c>
      <c r="CY247" s="451" t="e">
        <f t="shared" si="261"/>
        <v>#DIV/0!</v>
      </c>
      <c r="CZ247" s="446"/>
      <c r="DA247" s="449" t="e">
        <f t="shared" si="262"/>
        <v>#DIV/0!</v>
      </c>
      <c r="DB247" s="445" t="e">
        <f t="shared" si="262"/>
        <v>#DIV/0!</v>
      </c>
      <c r="DC247" s="445" t="e">
        <f t="shared" si="262"/>
        <v>#DIV/0!</v>
      </c>
      <c r="DD247" s="451" t="e">
        <f t="shared" si="262"/>
        <v>#DIV/0!</v>
      </c>
    </row>
    <row r="248" spans="1:108">
      <c r="A248">
        <f>'Picking Information'!E251</f>
        <v>0</v>
      </c>
      <c r="B248">
        <f>'Picking Information'!H251</f>
        <v>0</v>
      </c>
      <c r="C248">
        <f>'Picking Information'!I251</f>
        <v>0</v>
      </c>
      <c r="D248">
        <f>'Picking Information'!J251</f>
        <v>0</v>
      </c>
      <c r="E248">
        <f>'Picking Information'!K251</f>
        <v>0</v>
      </c>
      <c r="F248">
        <f t="shared" si="225"/>
        <v>0</v>
      </c>
      <c r="J248">
        <f>'Picking Information'!O251</f>
        <v>0</v>
      </c>
      <c r="M248" s="365">
        <f t="shared" si="226"/>
        <v>0</v>
      </c>
      <c r="N248" s="366">
        <v>1.6074999999999999</v>
      </c>
      <c r="O248" s="367">
        <f t="shared" si="227"/>
        <v>0</v>
      </c>
      <c r="P248" s="367">
        <f t="shared" si="228"/>
        <v>0</v>
      </c>
      <c r="Q248" s="367">
        <f t="shared" si="229"/>
        <v>0</v>
      </c>
      <c r="R248" s="367">
        <f t="shared" si="230"/>
        <v>0</v>
      </c>
      <c r="S248" s="367" t="e">
        <f t="shared" si="231"/>
        <v>#DIV/0!</v>
      </c>
      <c r="T248" s="352" t="e">
        <f t="shared" si="235"/>
        <v>#DIV/0!</v>
      </c>
      <c r="U248" s="348" t="e">
        <f t="shared" si="235"/>
        <v>#DIV/0!</v>
      </c>
      <c r="V248" s="348" t="e">
        <f t="shared" si="235"/>
        <v>#DIV/0!</v>
      </c>
      <c r="W248" s="348" t="e">
        <f t="shared" si="235"/>
        <v>#DIV/0!</v>
      </c>
      <c r="X248" s="372"/>
      <c r="Y248" s="348" t="e">
        <f t="shared" si="236"/>
        <v>#DIV/0!</v>
      </c>
      <c r="Z248" s="348" t="e">
        <f t="shared" si="236"/>
        <v>#DIV/0!</v>
      </c>
      <c r="AA248" s="348" t="e">
        <f t="shared" si="236"/>
        <v>#DIV/0!</v>
      </c>
      <c r="AB248" s="350" t="e">
        <f t="shared" si="236"/>
        <v>#DIV/0!</v>
      </c>
      <c r="AC248" s="372"/>
      <c r="AD248" s="348" t="e">
        <f t="shared" si="237"/>
        <v>#DIV/0!</v>
      </c>
      <c r="AE248" s="348" t="e">
        <f t="shared" si="237"/>
        <v>#DIV/0!</v>
      </c>
      <c r="AF248" s="348" t="e">
        <f t="shared" si="237"/>
        <v>#DIV/0!</v>
      </c>
      <c r="AG248" s="350" t="e">
        <f t="shared" si="237"/>
        <v>#DIV/0!</v>
      </c>
      <c r="AH248" s="372"/>
      <c r="AI248" s="348" t="e">
        <f t="shared" si="238"/>
        <v>#DIV/0!</v>
      </c>
      <c r="AJ248" s="348" t="e">
        <f t="shared" si="238"/>
        <v>#DIV/0!</v>
      </c>
      <c r="AK248" s="348" t="e">
        <f t="shared" si="238"/>
        <v>#DIV/0!</v>
      </c>
      <c r="AL248" s="350" t="e">
        <f t="shared" si="238"/>
        <v>#DIV/0!</v>
      </c>
      <c r="AN248" s="393">
        <f t="shared" si="206"/>
        <v>0</v>
      </c>
      <c r="AO248" s="509">
        <f t="shared" si="207"/>
        <v>0</v>
      </c>
      <c r="AP248" s="373" t="e">
        <f t="shared" si="208"/>
        <v>#DIV/0!</v>
      </c>
      <c r="AQ248" s="384" t="e">
        <f t="shared" si="251"/>
        <v>#DIV/0!</v>
      </c>
      <c r="AR248" s="385" t="e">
        <f t="shared" si="251"/>
        <v>#DIV/0!</v>
      </c>
      <c r="AS248" s="385" t="e">
        <f t="shared" si="251"/>
        <v>#DIV/0!</v>
      </c>
      <c r="AT248" s="387" t="e">
        <f t="shared" si="251"/>
        <v>#DIV/0!</v>
      </c>
      <c r="AU248" s="373"/>
      <c r="AV248" s="384" t="e">
        <f t="shared" si="252"/>
        <v>#DIV/0!</v>
      </c>
      <c r="AW248" s="385" t="e">
        <f t="shared" si="252"/>
        <v>#DIV/0!</v>
      </c>
      <c r="AX248" s="385" t="e">
        <f t="shared" si="252"/>
        <v>#DIV/0!</v>
      </c>
      <c r="AY248" s="387" t="e">
        <f t="shared" si="252"/>
        <v>#DIV/0!</v>
      </c>
      <c r="AZ248" s="373"/>
      <c r="BA248" s="384" t="e">
        <f t="shared" si="253"/>
        <v>#DIV/0!</v>
      </c>
      <c r="BB248" s="385" t="e">
        <f t="shared" si="253"/>
        <v>#DIV/0!</v>
      </c>
      <c r="BC248" s="385" t="e">
        <f t="shared" si="253"/>
        <v>#DIV/0!</v>
      </c>
      <c r="BD248" s="387" t="e">
        <f t="shared" si="253"/>
        <v>#DIV/0!</v>
      </c>
      <c r="BE248" s="373"/>
      <c r="BF248" s="384" t="e">
        <f t="shared" si="254"/>
        <v>#DIV/0!</v>
      </c>
      <c r="BG248" s="385" t="e">
        <f t="shared" si="254"/>
        <v>#DIV/0!</v>
      </c>
      <c r="BH248" s="385" t="e">
        <f t="shared" si="254"/>
        <v>#DIV/0!</v>
      </c>
      <c r="BI248" s="387" t="e">
        <f t="shared" si="254"/>
        <v>#DIV/0!</v>
      </c>
      <c r="BK248" s="423" t="e">
        <f t="shared" si="232"/>
        <v>#DIV/0!</v>
      </c>
      <c r="BL248" s="419">
        <f t="shared" si="209"/>
        <v>0</v>
      </c>
      <c r="BM248" s="419">
        <f t="shared" si="210"/>
        <v>0</v>
      </c>
      <c r="BN248" s="423" t="e">
        <f t="shared" si="255"/>
        <v>#DIV/0!</v>
      </c>
      <c r="BO248" s="419" t="e">
        <f t="shared" si="255"/>
        <v>#DIV/0!</v>
      </c>
      <c r="BP248" s="419" t="e">
        <f t="shared" si="255"/>
        <v>#DIV/0!</v>
      </c>
      <c r="BQ248" s="424" t="e">
        <f t="shared" si="255"/>
        <v>#DIV/0!</v>
      </c>
      <c r="BR248" s="419"/>
      <c r="BS248" s="423" t="e">
        <f t="shared" si="256"/>
        <v>#DIV/0!</v>
      </c>
      <c r="BT248" s="419" t="e">
        <f t="shared" si="256"/>
        <v>#DIV/0!</v>
      </c>
      <c r="BU248" s="419" t="e">
        <f t="shared" si="256"/>
        <v>#DIV/0!</v>
      </c>
      <c r="BV248" s="424" t="e">
        <f t="shared" si="256"/>
        <v>#DIV/0!</v>
      </c>
      <c r="BW248" s="419"/>
      <c r="BX248" s="423" t="e">
        <f t="shared" si="257"/>
        <v>#DIV/0!</v>
      </c>
      <c r="BY248" s="419" t="e">
        <f t="shared" si="257"/>
        <v>#DIV/0!</v>
      </c>
      <c r="BZ248" s="419" t="e">
        <f t="shared" si="257"/>
        <v>#DIV/0!</v>
      </c>
      <c r="CA248" s="424" t="e">
        <f t="shared" si="257"/>
        <v>#DIV/0!</v>
      </c>
      <c r="CB248" s="419"/>
      <c r="CC248" s="423" t="e">
        <f t="shared" si="258"/>
        <v>#DIV/0!</v>
      </c>
      <c r="CD248" s="419" t="e">
        <f t="shared" si="258"/>
        <v>#DIV/0!</v>
      </c>
      <c r="CE248" s="419" t="e">
        <f t="shared" si="258"/>
        <v>#DIV/0!</v>
      </c>
      <c r="CF248" s="424" t="e">
        <f t="shared" si="258"/>
        <v>#DIV/0!</v>
      </c>
      <c r="CH248" s="449" t="e">
        <f t="shared" si="233"/>
        <v>#DIV/0!</v>
      </c>
      <c r="CI248" s="445">
        <f t="shared" si="211"/>
        <v>0</v>
      </c>
      <c r="CJ248" s="445">
        <f t="shared" si="234"/>
        <v>0</v>
      </c>
      <c r="CK248" s="451">
        <f t="shared" si="212"/>
        <v>0</v>
      </c>
      <c r="CL248" s="446" t="e">
        <f t="shared" si="259"/>
        <v>#DIV/0!</v>
      </c>
      <c r="CM248" s="446" t="e">
        <f t="shared" si="259"/>
        <v>#DIV/0!</v>
      </c>
      <c r="CN248" s="446" t="e">
        <f t="shared" si="259"/>
        <v>#DIV/0!</v>
      </c>
      <c r="CO248" s="451" t="e">
        <f t="shared" si="259"/>
        <v>#DIV/0!</v>
      </c>
      <c r="CP248" s="446"/>
      <c r="CQ248" s="449" t="e">
        <f t="shared" si="260"/>
        <v>#DIV/0!</v>
      </c>
      <c r="CR248" s="445" t="e">
        <f t="shared" si="260"/>
        <v>#DIV/0!</v>
      </c>
      <c r="CS248" s="445" t="e">
        <f t="shared" si="260"/>
        <v>#DIV/0!</v>
      </c>
      <c r="CT248" s="451" t="e">
        <f t="shared" si="260"/>
        <v>#DIV/0!</v>
      </c>
      <c r="CU248" s="446"/>
      <c r="CV248" s="449" t="e">
        <f t="shared" si="261"/>
        <v>#DIV/0!</v>
      </c>
      <c r="CW248" s="445" t="e">
        <f t="shared" si="261"/>
        <v>#DIV/0!</v>
      </c>
      <c r="CX248" s="445" t="e">
        <f t="shared" si="261"/>
        <v>#DIV/0!</v>
      </c>
      <c r="CY248" s="451" t="e">
        <f t="shared" si="261"/>
        <v>#DIV/0!</v>
      </c>
      <c r="CZ248" s="446"/>
      <c r="DA248" s="449" t="e">
        <f t="shared" si="262"/>
        <v>#DIV/0!</v>
      </c>
      <c r="DB248" s="445" t="e">
        <f t="shared" si="262"/>
        <v>#DIV/0!</v>
      </c>
      <c r="DC248" s="445" t="e">
        <f t="shared" si="262"/>
        <v>#DIV/0!</v>
      </c>
      <c r="DD248" s="451" t="e">
        <f t="shared" si="262"/>
        <v>#DIV/0!</v>
      </c>
    </row>
    <row r="249" spans="1:108">
      <c r="A249">
        <f>'Picking Information'!E252</f>
        <v>0</v>
      </c>
      <c r="B249">
        <f>'Picking Information'!H252</f>
        <v>0</v>
      </c>
      <c r="C249">
        <f>'Picking Information'!I252</f>
        <v>0</v>
      </c>
      <c r="D249">
        <f>'Picking Information'!J252</f>
        <v>0</v>
      </c>
      <c r="E249">
        <f>'Picking Information'!K252</f>
        <v>0</v>
      </c>
      <c r="F249">
        <f t="shared" si="225"/>
        <v>0</v>
      </c>
      <c r="J249">
        <f>'Picking Information'!O252</f>
        <v>0</v>
      </c>
      <c r="M249" s="365">
        <f t="shared" si="226"/>
        <v>0</v>
      </c>
      <c r="N249" s="366">
        <v>1.6074999999999999</v>
      </c>
      <c r="O249" s="367">
        <f t="shared" si="227"/>
        <v>0</v>
      </c>
      <c r="P249" s="367">
        <f t="shared" si="228"/>
        <v>0</v>
      </c>
      <c r="Q249" s="367">
        <f t="shared" si="229"/>
        <v>0</v>
      </c>
      <c r="R249" s="367">
        <f t="shared" si="230"/>
        <v>0</v>
      </c>
      <c r="S249" s="367" t="e">
        <f t="shared" si="231"/>
        <v>#DIV/0!</v>
      </c>
      <c r="T249" s="352" t="e">
        <f t="shared" si="235"/>
        <v>#DIV/0!</v>
      </c>
      <c r="U249" s="348" t="e">
        <f t="shared" si="235"/>
        <v>#DIV/0!</v>
      </c>
      <c r="V249" s="348" t="e">
        <f t="shared" si="235"/>
        <v>#DIV/0!</v>
      </c>
      <c r="W249" s="348" t="e">
        <f t="shared" si="235"/>
        <v>#DIV/0!</v>
      </c>
      <c r="X249" s="372"/>
      <c r="Y249" s="348" t="e">
        <f t="shared" si="236"/>
        <v>#DIV/0!</v>
      </c>
      <c r="Z249" s="348" t="e">
        <f t="shared" si="236"/>
        <v>#DIV/0!</v>
      </c>
      <c r="AA249" s="348" t="e">
        <f t="shared" si="236"/>
        <v>#DIV/0!</v>
      </c>
      <c r="AB249" s="350" t="e">
        <f t="shared" si="236"/>
        <v>#DIV/0!</v>
      </c>
      <c r="AC249" s="372"/>
      <c r="AD249" s="348" t="e">
        <f t="shared" si="237"/>
        <v>#DIV/0!</v>
      </c>
      <c r="AE249" s="348" t="e">
        <f t="shared" si="237"/>
        <v>#DIV/0!</v>
      </c>
      <c r="AF249" s="348" t="e">
        <f t="shared" si="237"/>
        <v>#DIV/0!</v>
      </c>
      <c r="AG249" s="350" t="e">
        <f t="shared" si="237"/>
        <v>#DIV/0!</v>
      </c>
      <c r="AH249" s="372"/>
      <c r="AI249" s="348" t="e">
        <f t="shared" si="238"/>
        <v>#DIV/0!</v>
      </c>
      <c r="AJ249" s="348" t="e">
        <f t="shared" si="238"/>
        <v>#DIV/0!</v>
      </c>
      <c r="AK249" s="348" t="e">
        <f t="shared" si="238"/>
        <v>#DIV/0!</v>
      </c>
      <c r="AL249" s="350" t="e">
        <f t="shared" si="238"/>
        <v>#DIV/0!</v>
      </c>
      <c r="AN249" s="393">
        <f t="shared" si="206"/>
        <v>0</v>
      </c>
      <c r="AO249" s="509">
        <f t="shared" si="207"/>
        <v>0</v>
      </c>
      <c r="AP249" s="373" t="e">
        <f t="shared" si="208"/>
        <v>#DIV/0!</v>
      </c>
      <c r="AQ249" s="384" t="e">
        <f t="shared" si="251"/>
        <v>#DIV/0!</v>
      </c>
      <c r="AR249" s="385" t="e">
        <f t="shared" si="251"/>
        <v>#DIV/0!</v>
      </c>
      <c r="AS249" s="385" t="e">
        <f t="shared" si="251"/>
        <v>#DIV/0!</v>
      </c>
      <c r="AT249" s="387" t="e">
        <f t="shared" si="251"/>
        <v>#DIV/0!</v>
      </c>
      <c r="AU249" s="373"/>
      <c r="AV249" s="384" t="e">
        <f t="shared" si="252"/>
        <v>#DIV/0!</v>
      </c>
      <c r="AW249" s="385" t="e">
        <f t="shared" si="252"/>
        <v>#DIV/0!</v>
      </c>
      <c r="AX249" s="385" t="e">
        <f t="shared" si="252"/>
        <v>#DIV/0!</v>
      </c>
      <c r="AY249" s="387" t="e">
        <f t="shared" si="252"/>
        <v>#DIV/0!</v>
      </c>
      <c r="AZ249" s="373"/>
      <c r="BA249" s="384" t="e">
        <f t="shared" si="253"/>
        <v>#DIV/0!</v>
      </c>
      <c r="BB249" s="385" t="e">
        <f t="shared" si="253"/>
        <v>#DIV/0!</v>
      </c>
      <c r="BC249" s="385" t="e">
        <f t="shared" si="253"/>
        <v>#DIV/0!</v>
      </c>
      <c r="BD249" s="387" t="e">
        <f t="shared" si="253"/>
        <v>#DIV/0!</v>
      </c>
      <c r="BE249" s="373"/>
      <c r="BF249" s="384" t="e">
        <f t="shared" si="254"/>
        <v>#DIV/0!</v>
      </c>
      <c r="BG249" s="385" t="e">
        <f t="shared" si="254"/>
        <v>#DIV/0!</v>
      </c>
      <c r="BH249" s="385" t="e">
        <f t="shared" si="254"/>
        <v>#DIV/0!</v>
      </c>
      <c r="BI249" s="387" t="e">
        <f t="shared" si="254"/>
        <v>#DIV/0!</v>
      </c>
      <c r="BK249" s="423" t="e">
        <f t="shared" si="232"/>
        <v>#DIV/0!</v>
      </c>
      <c r="BL249" s="419">
        <f t="shared" si="209"/>
        <v>0</v>
      </c>
      <c r="BM249" s="419">
        <f t="shared" si="210"/>
        <v>0</v>
      </c>
      <c r="BN249" s="423" t="e">
        <f t="shared" si="255"/>
        <v>#DIV/0!</v>
      </c>
      <c r="BO249" s="419" t="e">
        <f t="shared" si="255"/>
        <v>#DIV/0!</v>
      </c>
      <c r="BP249" s="419" t="e">
        <f t="shared" si="255"/>
        <v>#DIV/0!</v>
      </c>
      <c r="BQ249" s="424" t="e">
        <f t="shared" si="255"/>
        <v>#DIV/0!</v>
      </c>
      <c r="BR249" s="419"/>
      <c r="BS249" s="423" t="e">
        <f t="shared" si="256"/>
        <v>#DIV/0!</v>
      </c>
      <c r="BT249" s="419" t="e">
        <f t="shared" si="256"/>
        <v>#DIV/0!</v>
      </c>
      <c r="BU249" s="419" t="e">
        <f t="shared" si="256"/>
        <v>#DIV/0!</v>
      </c>
      <c r="BV249" s="424" t="e">
        <f t="shared" si="256"/>
        <v>#DIV/0!</v>
      </c>
      <c r="BW249" s="419"/>
      <c r="BX249" s="423" t="e">
        <f t="shared" si="257"/>
        <v>#DIV/0!</v>
      </c>
      <c r="BY249" s="419" t="e">
        <f t="shared" si="257"/>
        <v>#DIV/0!</v>
      </c>
      <c r="BZ249" s="419" t="e">
        <f t="shared" si="257"/>
        <v>#DIV/0!</v>
      </c>
      <c r="CA249" s="424" t="e">
        <f t="shared" si="257"/>
        <v>#DIV/0!</v>
      </c>
      <c r="CB249" s="419"/>
      <c r="CC249" s="423" t="e">
        <f t="shared" si="258"/>
        <v>#DIV/0!</v>
      </c>
      <c r="CD249" s="419" t="e">
        <f t="shared" si="258"/>
        <v>#DIV/0!</v>
      </c>
      <c r="CE249" s="419" t="e">
        <f t="shared" si="258"/>
        <v>#DIV/0!</v>
      </c>
      <c r="CF249" s="424" t="e">
        <f t="shared" si="258"/>
        <v>#DIV/0!</v>
      </c>
      <c r="CH249" s="449" t="e">
        <f t="shared" si="233"/>
        <v>#DIV/0!</v>
      </c>
      <c r="CI249" s="445">
        <f t="shared" si="211"/>
        <v>0</v>
      </c>
      <c r="CJ249" s="445">
        <f t="shared" si="234"/>
        <v>0</v>
      </c>
      <c r="CK249" s="451">
        <f t="shared" si="212"/>
        <v>0</v>
      </c>
      <c r="CL249" s="446" t="e">
        <f t="shared" si="259"/>
        <v>#DIV/0!</v>
      </c>
      <c r="CM249" s="446" t="e">
        <f t="shared" si="259"/>
        <v>#DIV/0!</v>
      </c>
      <c r="CN249" s="446" t="e">
        <f t="shared" si="259"/>
        <v>#DIV/0!</v>
      </c>
      <c r="CO249" s="451" t="e">
        <f t="shared" si="259"/>
        <v>#DIV/0!</v>
      </c>
      <c r="CP249" s="446"/>
      <c r="CQ249" s="449" t="e">
        <f t="shared" si="260"/>
        <v>#DIV/0!</v>
      </c>
      <c r="CR249" s="445" t="e">
        <f t="shared" si="260"/>
        <v>#DIV/0!</v>
      </c>
      <c r="CS249" s="445" t="e">
        <f t="shared" si="260"/>
        <v>#DIV/0!</v>
      </c>
      <c r="CT249" s="451" t="e">
        <f t="shared" si="260"/>
        <v>#DIV/0!</v>
      </c>
      <c r="CU249" s="446"/>
      <c r="CV249" s="449" t="e">
        <f t="shared" si="261"/>
        <v>#DIV/0!</v>
      </c>
      <c r="CW249" s="445" t="e">
        <f t="shared" si="261"/>
        <v>#DIV/0!</v>
      </c>
      <c r="CX249" s="445" t="e">
        <f t="shared" si="261"/>
        <v>#DIV/0!</v>
      </c>
      <c r="CY249" s="451" t="e">
        <f t="shared" si="261"/>
        <v>#DIV/0!</v>
      </c>
      <c r="CZ249" s="446"/>
      <c r="DA249" s="449" t="e">
        <f t="shared" si="262"/>
        <v>#DIV/0!</v>
      </c>
      <c r="DB249" s="445" t="e">
        <f t="shared" si="262"/>
        <v>#DIV/0!</v>
      </c>
      <c r="DC249" s="445" t="e">
        <f t="shared" si="262"/>
        <v>#DIV/0!</v>
      </c>
      <c r="DD249" s="451" t="e">
        <f t="shared" si="262"/>
        <v>#DIV/0!</v>
      </c>
    </row>
    <row r="250" spans="1:108">
      <c r="A250">
        <f>'Picking Information'!E253</f>
        <v>0</v>
      </c>
      <c r="B250">
        <f>'Picking Information'!H253</f>
        <v>0</v>
      </c>
      <c r="C250">
        <f>'Picking Information'!I253</f>
        <v>0</v>
      </c>
      <c r="D250">
        <f>'Picking Information'!J253</f>
        <v>0</v>
      </c>
      <c r="E250">
        <f>'Picking Information'!K253</f>
        <v>0</v>
      </c>
      <c r="F250">
        <f t="shared" si="225"/>
        <v>0</v>
      </c>
      <c r="J250">
        <f>'Picking Information'!O253</f>
        <v>0</v>
      </c>
      <c r="M250" s="365">
        <f t="shared" si="226"/>
        <v>0</v>
      </c>
      <c r="N250" s="366">
        <v>1.6074999999999999</v>
      </c>
      <c r="O250" s="367">
        <f t="shared" si="227"/>
        <v>0</v>
      </c>
      <c r="P250" s="367">
        <f t="shared" si="228"/>
        <v>0</v>
      </c>
      <c r="Q250" s="367">
        <f t="shared" si="229"/>
        <v>0</v>
      </c>
      <c r="R250" s="367">
        <f t="shared" si="230"/>
        <v>0</v>
      </c>
      <c r="S250" s="367" t="e">
        <f t="shared" si="231"/>
        <v>#DIV/0!</v>
      </c>
      <c r="T250" s="352" t="e">
        <f t="shared" si="235"/>
        <v>#DIV/0!</v>
      </c>
      <c r="U250" s="348" t="e">
        <f t="shared" si="235"/>
        <v>#DIV/0!</v>
      </c>
      <c r="V250" s="348" t="e">
        <f t="shared" si="235"/>
        <v>#DIV/0!</v>
      </c>
      <c r="W250" s="348" t="e">
        <f t="shared" si="235"/>
        <v>#DIV/0!</v>
      </c>
      <c r="X250" s="372"/>
      <c r="Y250" s="348" t="e">
        <f t="shared" si="236"/>
        <v>#DIV/0!</v>
      </c>
      <c r="Z250" s="348" t="e">
        <f t="shared" si="236"/>
        <v>#DIV/0!</v>
      </c>
      <c r="AA250" s="348" t="e">
        <f t="shared" si="236"/>
        <v>#DIV/0!</v>
      </c>
      <c r="AB250" s="350" t="e">
        <f t="shared" si="236"/>
        <v>#DIV/0!</v>
      </c>
      <c r="AC250" s="372"/>
      <c r="AD250" s="348" t="e">
        <f t="shared" si="237"/>
        <v>#DIV/0!</v>
      </c>
      <c r="AE250" s="348" t="e">
        <f t="shared" si="237"/>
        <v>#DIV/0!</v>
      </c>
      <c r="AF250" s="348" t="e">
        <f t="shared" si="237"/>
        <v>#DIV/0!</v>
      </c>
      <c r="AG250" s="350" t="e">
        <f t="shared" si="237"/>
        <v>#DIV/0!</v>
      </c>
      <c r="AH250" s="372"/>
      <c r="AI250" s="348" t="e">
        <f t="shared" si="238"/>
        <v>#DIV/0!</v>
      </c>
      <c r="AJ250" s="348" t="e">
        <f t="shared" si="238"/>
        <v>#DIV/0!</v>
      </c>
      <c r="AK250" s="348" t="e">
        <f t="shared" si="238"/>
        <v>#DIV/0!</v>
      </c>
      <c r="AL250" s="350" t="e">
        <f t="shared" si="238"/>
        <v>#DIV/0!</v>
      </c>
      <c r="AN250" s="393">
        <f t="shared" si="206"/>
        <v>0</v>
      </c>
      <c r="AO250" s="509">
        <f t="shared" si="207"/>
        <v>0</v>
      </c>
      <c r="AP250" s="373" t="e">
        <f t="shared" si="208"/>
        <v>#DIV/0!</v>
      </c>
      <c r="AQ250" s="384" t="e">
        <f t="shared" si="251"/>
        <v>#DIV/0!</v>
      </c>
      <c r="AR250" s="385" t="e">
        <f t="shared" si="251"/>
        <v>#DIV/0!</v>
      </c>
      <c r="AS250" s="385" t="e">
        <f t="shared" si="251"/>
        <v>#DIV/0!</v>
      </c>
      <c r="AT250" s="387" t="e">
        <f t="shared" si="251"/>
        <v>#DIV/0!</v>
      </c>
      <c r="AU250" s="373"/>
      <c r="AV250" s="384" t="e">
        <f t="shared" si="252"/>
        <v>#DIV/0!</v>
      </c>
      <c r="AW250" s="385" t="e">
        <f t="shared" si="252"/>
        <v>#DIV/0!</v>
      </c>
      <c r="AX250" s="385" t="e">
        <f t="shared" si="252"/>
        <v>#DIV/0!</v>
      </c>
      <c r="AY250" s="387" t="e">
        <f t="shared" si="252"/>
        <v>#DIV/0!</v>
      </c>
      <c r="AZ250" s="373"/>
      <c r="BA250" s="384" t="e">
        <f t="shared" si="253"/>
        <v>#DIV/0!</v>
      </c>
      <c r="BB250" s="385" t="e">
        <f t="shared" si="253"/>
        <v>#DIV/0!</v>
      </c>
      <c r="BC250" s="385" t="e">
        <f t="shared" si="253"/>
        <v>#DIV/0!</v>
      </c>
      <c r="BD250" s="387" t="e">
        <f t="shared" si="253"/>
        <v>#DIV/0!</v>
      </c>
      <c r="BE250" s="373"/>
      <c r="BF250" s="384" t="e">
        <f t="shared" si="254"/>
        <v>#DIV/0!</v>
      </c>
      <c r="BG250" s="385" t="e">
        <f t="shared" si="254"/>
        <v>#DIV/0!</v>
      </c>
      <c r="BH250" s="385" t="e">
        <f t="shared" si="254"/>
        <v>#DIV/0!</v>
      </c>
      <c r="BI250" s="387" t="e">
        <f t="shared" si="254"/>
        <v>#DIV/0!</v>
      </c>
      <c r="BK250" s="423" t="e">
        <f t="shared" si="232"/>
        <v>#DIV/0!</v>
      </c>
      <c r="BL250" s="419">
        <f t="shared" si="209"/>
        <v>0</v>
      </c>
      <c r="BM250" s="419">
        <f t="shared" si="210"/>
        <v>0</v>
      </c>
      <c r="BN250" s="423" t="e">
        <f t="shared" si="255"/>
        <v>#DIV/0!</v>
      </c>
      <c r="BO250" s="419" t="e">
        <f t="shared" si="255"/>
        <v>#DIV/0!</v>
      </c>
      <c r="BP250" s="419" t="e">
        <f t="shared" si="255"/>
        <v>#DIV/0!</v>
      </c>
      <c r="BQ250" s="424" t="e">
        <f t="shared" si="255"/>
        <v>#DIV/0!</v>
      </c>
      <c r="BR250" s="419"/>
      <c r="BS250" s="423" t="e">
        <f t="shared" si="256"/>
        <v>#DIV/0!</v>
      </c>
      <c r="BT250" s="419" t="e">
        <f t="shared" si="256"/>
        <v>#DIV/0!</v>
      </c>
      <c r="BU250" s="419" t="e">
        <f t="shared" si="256"/>
        <v>#DIV/0!</v>
      </c>
      <c r="BV250" s="424" t="e">
        <f t="shared" si="256"/>
        <v>#DIV/0!</v>
      </c>
      <c r="BW250" s="419"/>
      <c r="BX250" s="423" t="e">
        <f t="shared" si="257"/>
        <v>#DIV/0!</v>
      </c>
      <c r="BY250" s="419" t="e">
        <f t="shared" si="257"/>
        <v>#DIV/0!</v>
      </c>
      <c r="BZ250" s="419" t="e">
        <f t="shared" si="257"/>
        <v>#DIV/0!</v>
      </c>
      <c r="CA250" s="424" t="e">
        <f t="shared" si="257"/>
        <v>#DIV/0!</v>
      </c>
      <c r="CB250" s="419"/>
      <c r="CC250" s="423" t="e">
        <f t="shared" si="258"/>
        <v>#DIV/0!</v>
      </c>
      <c r="CD250" s="419" t="e">
        <f t="shared" si="258"/>
        <v>#DIV/0!</v>
      </c>
      <c r="CE250" s="419" t="e">
        <f t="shared" si="258"/>
        <v>#DIV/0!</v>
      </c>
      <c r="CF250" s="424" t="e">
        <f t="shared" si="258"/>
        <v>#DIV/0!</v>
      </c>
      <c r="CH250" s="449" t="e">
        <f t="shared" si="233"/>
        <v>#DIV/0!</v>
      </c>
      <c r="CI250" s="445">
        <f t="shared" si="211"/>
        <v>0</v>
      </c>
      <c r="CJ250" s="445">
        <f t="shared" si="234"/>
        <v>0</v>
      </c>
      <c r="CK250" s="451">
        <f t="shared" si="212"/>
        <v>0</v>
      </c>
      <c r="CL250" s="446" t="e">
        <f t="shared" si="259"/>
        <v>#DIV/0!</v>
      </c>
      <c r="CM250" s="446" t="e">
        <f t="shared" si="259"/>
        <v>#DIV/0!</v>
      </c>
      <c r="CN250" s="446" t="e">
        <f t="shared" si="259"/>
        <v>#DIV/0!</v>
      </c>
      <c r="CO250" s="451" t="e">
        <f t="shared" si="259"/>
        <v>#DIV/0!</v>
      </c>
      <c r="CP250" s="446"/>
      <c r="CQ250" s="449" t="e">
        <f t="shared" si="260"/>
        <v>#DIV/0!</v>
      </c>
      <c r="CR250" s="445" t="e">
        <f t="shared" si="260"/>
        <v>#DIV/0!</v>
      </c>
      <c r="CS250" s="445" t="e">
        <f t="shared" si="260"/>
        <v>#DIV/0!</v>
      </c>
      <c r="CT250" s="451" t="e">
        <f t="shared" si="260"/>
        <v>#DIV/0!</v>
      </c>
      <c r="CU250" s="446"/>
      <c r="CV250" s="449" t="e">
        <f t="shared" si="261"/>
        <v>#DIV/0!</v>
      </c>
      <c r="CW250" s="445" t="e">
        <f t="shared" si="261"/>
        <v>#DIV/0!</v>
      </c>
      <c r="CX250" s="445" t="e">
        <f t="shared" si="261"/>
        <v>#DIV/0!</v>
      </c>
      <c r="CY250" s="451" t="e">
        <f t="shared" si="261"/>
        <v>#DIV/0!</v>
      </c>
      <c r="CZ250" s="446"/>
      <c r="DA250" s="449" t="e">
        <f t="shared" si="262"/>
        <v>#DIV/0!</v>
      </c>
      <c r="DB250" s="445" t="e">
        <f t="shared" si="262"/>
        <v>#DIV/0!</v>
      </c>
      <c r="DC250" s="445" t="e">
        <f t="shared" si="262"/>
        <v>#DIV/0!</v>
      </c>
      <c r="DD250" s="451" t="e">
        <f t="shared" si="262"/>
        <v>#DIV/0!</v>
      </c>
    </row>
    <row r="251" spans="1:108">
      <c r="A251">
        <f>'Picking Information'!E254</f>
        <v>0</v>
      </c>
      <c r="B251">
        <f>'Picking Information'!H254</f>
        <v>0</v>
      </c>
      <c r="C251">
        <f>'Picking Information'!I254</f>
        <v>0</v>
      </c>
      <c r="D251">
        <f>'Picking Information'!J254</f>
        <v>0</v>
      </c>
      <c r="E251">
        <f>'Picking Information'!K254</f>
        <v>0</v>
      </c>
      <c r="F251">
        <f t="shared" si="225"/>
        <v>0</v>
      </c>
      <c r="J251">
        <f>'Picking Information'!O254</f>
        <v>0</v>
      </c>
      <c r="M251" s="365">
        <f t="shared" si="226"/>
        <v>0</v>
      </c>
      <c r="N251" s="366">
        <v>1.6074999999999999</v>
      </c>
      <c r="O251" s="367">
        <f t="shared" si="227"/>
        <v>0</v>
      </c>
      <c r="P251" s="367">
        <f t="shared" si="228"/>
        <v>0</v>
      </c>
      <c r="Q251" s="367">
        <f t="shared" si="229"/>
        <v>0</v>
      </c>
      <c r="R251" s="367">
        <f t="shared" si="230"/>
        <v>0</v>
      </c>
      <c r="S251" s="367" t="e">
        <f t="shared" si="231"/>
        <v>#DIV/0!</v>
      </c>
      <c r="T251" s="352" t="e">
        <f t="shared" si="235"/>
        <v>#DIV/0!</v>
      </c>
      <c r="U251" s="348" t="e">
        <f t="shared" si="235"/>
        <v>#DIV/0!</v>
      </c>
      <c r="V251" s="348" t="e">
        <f t="shared" si="235"/>
        <v>#DIV/0!</v>
      </c>
      <c r="W251" s="348" t="e">
        <f t="shared" si="235"/>
        <v>#DIV/0!</v>
      </c>
      <c r="X251" s="372"/>
      <c r="Y251" s="348" t="e">
        <f t="shared" si="236"/>
        <v>#DIV/0!</v>
      </c>
      <c r="Z251" s="348" t="e">
        <f t="shared" si="236"/>
        <v>#DIV/0!</v>
      </c>
      <c r="AA251" s="348" t="e">
        <f t="shared" si="236"/>
        <v>#DIV/0!</v>
      </c>
      <c r="AB251" s="350" t="e">
        <f t="shared" si="236"/>
        <v>#DIV/0!</v>
      </c>
      <c r="AC251" s="372"/>
      <c r="AD251" s="348" t="e">
        <f t="shared" si="237"/>
        <v>#DIV/0!</v>
      </c>
      <c r="AE251" s="348" t="e">
        <f t="shared" si="237"/>
        <v>#DIV/0!</v>
      </c>
      <c r="AF251" s="348" t="e">
        <f t="shared" si="237"/>
        <v>#DIV/0!</v>
      </c>
      <c r="AG251" s="350" t="e">
        <f t="shared" si="237"/>
        <v>#DIV/0!</v>
      </c>
      <c r="AH251" s="372"/>
      <c r="AI251" s="348" t="e">
        <f t="shared" si="238"/>
        <v>#DIV/0!</v>
      </c>
      <c r="AJ251" s="348" t="e">
        <f t="shared" si="238"/>
        <v>#DIV/0!</v>
      </c>
      <c r="AK251" s="348" t="e">
        <f t="shared" si="238"/>
        <v>#DIV/0!</v>
      </c>
      <c r="AL251" s="350" t="e">
        <f t="shared" si="238"/>
        <v>#DIV/0!</v>
      </c>
      <c r="AN251" s="393">
        <f t="shared" si="206"/>
        <v>0</v>
      </c>
      <c r="AO251" s="509">
        <f t="shared" si="207"/>
        <v>0</v>
      </c>
      <c r="AP251" s="373" t="e">
        <f t="shared" si="208"/>
        <v>#DIV/0!</v>
      </c>
      <c r="AQ251" s="384" t="e">
        <f t="shared" si="251"/>
        <v>#DIV/0!</v>
      </c>
      <c r="AR251" s="385" t="e">
        <f t="shared" si="251"/>
        <v>#DIV/0!</v>
      </c>
      <c r="AS251" s="385" t="e">
        <f t="shared" si="251"/>
        <v>#DIV/0!</v>
      </c>
      <c r="AT251" s="387" t="e">
        <f t="shared" si="251"/>
        <v>#DIV/0!</v>
      </c>
      <c r="AU251" s="373"/>
      <c r="AV251" s="384" t="e">
        <f t="shared" si="252"/>
        <v>#DIV/0!</v>
      </c>
      <c r="AW251" s="385" t="e">
        <f t="shared" si="252"/>
        <v>#DIV/0!</v>
      </c>
      <c r="AX251" s="385" t="e">
        <f t="shared" si="252"/>
        <v>#DIV/0!</v>
      </c>
      <c r="AY251" s="387" t="e">
        <f t="shared" si="252"/>
        <v>#DIV/0!</v>
      </c>
      <c r="AZ251" s="373"/>
      <c r="BA251" s="384" t="e">
        <f t="shared" si="253"/>
        <v>#DIV/0!</v>
      </c>
      <c r="BB251" s="385" t="e">
        <f t="shared" si="253"/>
        <v>#DIV/0!</v>
      </c>
      <c r="BC251" s="385" t="e">
        <f t="shared" si="253"/>
        <v>#DIV/0!</v>
      </c>
      <c r="BD251" s="387" t="e">
        <f t="shared" si="253"/>
        <v>#DIV/0!</v>
      </c>
      <c r="BE251" s="373"/>
      <c r="BF251" s="384" t="e">
        <f t="shared" si="254"/>
        <v>#DIV/0!</v>
      </c>
      <c r="BG251" s="385" t="e">
        <f t="shared" si="254"/>
        <v>#DIV/0!</v>
      </c>
      <c r="BH251" s="385" t="e">
        <f t="shared" si="254"/>
        <v>#DIV/0!</v>
      </c>
      <c r="BI251" s="387" t="e">
        <f t="shared" si="254"/>
        <v>#DIV/0!</v>
      </c>
      <c r="BK251" s="423" t="e">
        <f t="shared" si="232"/>
        <v>#DIV/0!</v>
      </c>
      <c r="BL251" s="419">
        <f t="shared" si="209"/>
        <v>0</v>
      </c>
      <c r="BM251" s="419">
        <f t="shared" si="210"/>
        <v>0</v>
      </c>
      <c r="BN251" s="423" t="e">
        <f t="shared" si="255"/>
        <v>#DIV/0!</v>
      </c>
      <c r="BO251" s="419" t="e">
        <f t="shared" si="255"/>
        <v>#DIV/0!</v>
      </c>
      <c r="BP251" s="419" t="e">
        <f t="shared" si="255"/>
        <v>#DIV/0!</v>
      </c>
      <c r="BQ251" s="424" t="e">
        <f t="shared" si="255"/>
        <v>#DIV/0!</v>
      </c>
      <c r="BR251" s="419"/>
      <c r="BS251" s="423" t="e">
        <f t="shared" si="256"/>
        <v>#DIV/0!</v>
      </c>
      <c r="BT251" s="419" t="e">
        <f t="shared" si="256"/>
        <v>#DIV/0!</v>
      </c>
      <c r="BU251" s="419" t="e">
        <f t="shared" si="256"/>
        <v>#DIV/0!</v>
      </c>
      <c r="BV251" s="424" t="e">
        <f t="shared" si="256"/>
        <v>#DIV/0!</v>
      </c>
      <c r="BW251" s="419"/>
      <c r="BX251" s="423" t="e">
        <f t="shared" si="257"/>
        <v>#DIV/0!</v>
      </c>
      <c r="BY251" s="419" t="e">
        <f t="shared" si="257"/>
        <v>#DIV/0!</v>
      </c>
      <c r="BZ251" s="419" t="e">
        <f t="shared" si="257"/>
        <v>#DIV/0!</v>
      </c>
      <c r="CA251" s="424" t="e">
        <f t="shared" si="257"/>
        <v>#DIV/0!</v>
      </c>
      <c r="CB251" s="419"/>
      <c r="CC251" s="423" t="e">
        <f t="shared" si="258"/>
        <v>#DIV/0!</v>
      </c>
      <c r="CD251" s="419" t="e">
        <f t="shared" si="258"/>
        <v>#DIV/0!</v>
      </c>
      <c r="CE251" s="419" t="e">
        <f t="shared" si="258"/>
        <v>#DIV/0!</v>
      </c>
      <c r="CF251" s="424" t="e">
        <f t="shared" si="258"/>
        <v>#DIV/0!</v>
      </c>
      <c r="CH251" s="449" t="e">
        <f t="shared" si="233"/>
        <v>#DIV/0!</v>
      </c>
      <c r="CI251" s="445">
        <f t="shared" si="211"/>
        <v>0</v>
      </c>
      <c r="CJ251" s="445">
        <f t="shared" si="234"/>
        <v>0</v>
      </c>
      <c r="CK251" s="451">
        <f t="shared" si="212"/>
        <v>0</v>
      </c>
      <c r="CL251" s="446" t="e">
        <f t="shared" si="259"/>
        <v>#DIV/0!</v>
      </c>
      <c r="CM251" s="446" t="e">
        <f t="shared" si="259"/>
        <v>#DIV/0!</v>
      </c>
      <c r="CN251" s="446" t="e">
        <f t="shared" si="259"/>
        <v>#DIV/0!</v>
      </c>
      <c r="CO251" s="451" t="e">
        <f t="shared" si="259"/>
        <v>#DIV/0!</v>
      </c>
      <c r="CP251" s="446"/>
      <c r="CQ251" s="449" t="e">
        <f t="shared" si="260"/>
        <v>#DIV/0!</v>
      </c>
      <c r="CR251" s="445" t="e">
        <f t="shared" si="260"/>
        <v>#DIV/0!</v>
      </c>
      <c r="CS251" s="445" t="e">
        <f t="shared" si="260"/>
        <v>#DIV/0!</v>
      </c>
      <c r="CT251" s="451" t="e">
        <f t="shared" si="260"/>
        <v>#DIV/0!</v>
      </c>
      <c r="CU251" s="446"/>
      <c r="CV251" s="449" t="e">
        <f t="shared" si="261"/>
        <v>#DIV/0!</v>
      </c>
      <c r="CW251" s="445" t="e">
        <f t="shared" si="261"/>
        <v>#DIV/0!</v>
      </c>
      <c r="CX251" s="445" t="e">
        <f t="shared" si="261"/>
        <v>#DIV/0!</v>
      </c>
      <c r="CY251" s="451" t="e">
        <f t="shared" si="261"/>
        <v>#DIV/0!</v>
      </c>
      <c r="CZ251" s="446"/>
      <c r="DA251" s="449" t="e">
        <f t="shared" si="262"/>
        <v>#DIV/0!</v>
      </c>
      <c r="DB251" s="445" t="e">
        <f t="shared" si="262"/>
        <v>#DIV/0!</v>
      </c>
      <c r="DC251" s="445" t="e">
        <f t="shared" si="262"/>
        <v>#DIV/0!</v>
      </c>
      <c r="DD251" s="451" t="e">
        <f t="shared" si="262"/>
        <v>#DIV/0!</v>
      </c>
    </row>
    <row r="252" spans="1:108">
      <c r="A252">
        <f>'Picking Information'!E255</f>
        <v>0</v>
      </c>
      <c r="B252">
        <f>'Picking Information'!H255</f>
        <v>0</v>
      </c>
      <c r="C252">
        <f>'Picking Information'!I255</f>
        <v>0</v>
      </c>
      <c r="D252">
        <f>'Picking Information'!J255</f>
        <v>0</v>
      </c>
      <c r="E252">
        <f>'Picking Information'!K255</f>
        <v>0</v>
      </c>
      <c r="F252">
        <f t="shared" si="225"/>
        <v>0</v>
      </c>
      <c r="J252">
        <f>'Picking Information'!O255</f>
        <v>0</v>
      </c>
      <c r="M252" s="365">
        <f t="shared" si="226"/>
        <v>0</v>
      </c>
      <c r="N252" s="366">
        <v>1.6074999999999999</v>
      </c>
      <c r="O252" s="367">
        <f t="shared" si="227"/>
        <v>0</v>
      </c>
      <c r="P252" s="367">
        <f t="shared" si="228"/>
        <v>0</v>
      </c>
      <c r="Q252" s="367">
        <f t="shared" si="229"/>
        <v>0</v>
      </c>
      <c r="R252" s="367">
        <f t="shared" si="230"/>
        <v>0</v>
      </c>
      <c r="S252" s="367" t="e">
        <f t="shared" si="231"/>
        <v>#DIV/0!</v>
      </c>
      <c r="T252" s="352" t="e">
        <f t="shared" si="235"/>
        <v>#DIV/0!</v>
      </c>
      <c r="U252" s="348" t="e">
        <f t="shared" si="235"/>
        <v>#DIV/0!</v>
      </c>
      <c r="V252" s="348" t="e">
        <f t="shared" si="235"/>
        <v>#DIV/0!</v>
      </c>
      <c r="W252" s="348" t="e">
        <f t="shared" si="235"/>
        <v>#DIV/0!</v>
      </c>
      <c r="X252" s="372"/>
      <c r="Y252" s="348" t="e">
        <f t="shared" si="236"/>
        <v>#DIV/0!</v>
      </c>
      <c r="Z252" s="348" t="e">
        <f t="shared" si="236"/>
        <v>#DIV/0!</v>
      </c>
      <c r="AA252" s="348" t="e">
        <f t="shared" si="236"/>
        <v>#DIV/0!</v>
      </c>
      <c r="AB252" s="350" t="e">
        <f t="shared" si="236"/>
        <v>#DIV/0!</v>
      </c>
      <c r="AC252" s="372"/>
      <c r="AD252" s="348" t="e">
        <f t="shared" si="237"/>
        <v>#DIV/0!</v>
      </c>
      <c r="AE252" s="348" t="e">
        <f t="shared" si="237"/>
        <v>#DIV/0!</v>
      </c>
      <c r="AF252" s="348" t="e">
        <f t="shared" si="237"/>
        <v>#DIV/0!</v>
      </c>
      <c r="AG252" s="350" t="e">
        <f t="shared" si="237"/>
        <v>#DIV/0!</v>
      </c>
      <c r="AH252" s="372"/>
      <c r="AI252" s="348" t="e">
        <f t="shared" si="238"/>
        <v>#DIV/0!</v>
      </c>
      <c r="AJ252" s="348" t="e">
        <f t="shared" si="238"/>
        <v>#DIV/0!</v>
      </c>
      <c r="AK252" s="348" t="e">
        <f t="shared" si="238"/>
        <v>#DIV/0!</v>
      </c>
      <c r="AL252" s="350" t="e">
        <f t="shared" si="238"/>
        <v>#DIV/0!</v>
      </c>
      <c r="AN252" s="393">
        <f t="shared" si="206"/>
        <v>0</v>
      </c>
      <c r="AO252" s="509">
        <f t="shared" si="207"/>
        <v>0</v>
      </c>
      <c r="AP252" s="373" t="e">
        <f t="shared" si="208"/>
        <v>#DIV/0!</v>
      </c>
      <c r="AQ252" s="384" t="e">
        <f t="shared" si="251"/>
        <v>#DIV/0!</v>
      </c>
      <c r="AR252" s="385" t="e">
        <f t="shared" si="251"/>
        <v>#DIV/0!</v>
      </c>
      <c r="AS252" s="385" t="e">
        <f t="shared" si="251"/>
        <v>#DIV/0!</v>
      </c>
      <c r="AT252" s="387" t="e">
        <f t="shared" si="251"/>
        <v>#DIV/0!</v>
      </c>
      <c r="AU252" s="373"/>
      <c r="AV252" s="384" t="e">
        <f t="shared" si="252"/>
        <v>#DIV/0!</v>
      </c>
      <c r="AW252" s="385" t="e">
        <f t="shared" si="252"/>
        <v>#DIV/0!</v>
      </c>
      <c r="AX252" s="385" t="e">
        <f t="shared" si="252"/>
        <v>#DIV/0!</v>
      </c>
      <c r="AY252" s="387" t="e">
        <f t="shared" si="252"/>
        <v>#DIV/0!</v>
      </c>
      <c r="AZ252" s="373"/>
      <c r="BA252" s="384" t="e">
        <f t="shared" si="253"/>
        <v>#DIV/0!</v>
      </c>
      <c r="BB252" s="385" t="e">
        <f t="shared" si="253"/>
        <v>#DIV/0!</v>
      </c>
      <c r="BC252" s="385" t="e">
        <f t="shared" si="253"/>
        <v>#DIV/0!</v>
      </c>
      <c r="BD252" s="387" t="e">
        <f t="shared" si="253"/>
        <v>#DIV/0!</v>
      </c>
      <c r="BE252" s="373"/>
      <c r="BF252" s="384" t="e">
        <f t="shared" si="254"/>
        <v>#DIV/0!</v>
      </c>
      <c r="BG252" s="385" t="e">
        <f t="shared" si="254"/>
        <v>#DIV/0!</v>
      </c>
      <c r="BH252" s="385" t="e">
        <f t="shared" si="254"/>
        <v>#DIV/0!</v>
      </c>
      <c r="BI252" s="387" t="e">
        <f t="shared" si="254"/>
        <v>#DIV/0!</v>
      </c>
      <c r="BK252" s="423" t="e">
        <f t="shared" si="232"/>
        <v>#DIV/0!</v>
      </c>
      <c r="BL252" s="419">
        <f t="shared" si="209"/>
        <v>0</v>
      </c>
      <c r="BM252" s="419">
        <f t="shared" si="210"/>
        <v>0</v>
      </c>
      <c r="BN252" s="423" t="e">
        <f t="shared" si="255"/>
        <v>#DIV/0!</v>
      </c>
      <c r="BO252" s="419" t="e">
        <f t="shared" si="255"/>
        <v>#DIV/0!</v>
      </c>
      <c r="BP252" s="419" t="e">
        <f t="shared" si="255"/>
        <v>#DIV/0!</v>
      </c>
      <c r="BQ252" s="424" t="e">
        <f t="shared" si="255"/>
        <v>#DIV/0!</v>
      </c>
      <c r="BR252" s="419"/>
      <c r="BS252" s="423" t="e">
        <f t="shared" si="256"/>
        <v>#DIV/0!</v>
      </c>
      <c r="BT252" s="419" t="e">
        <f t="shared" si="256"/>
        <v>#DIV/0!</v>
      </c>
      <c r="BU252" s="419" t="e">
        <f t="shared" si="256"/>
        <v>#DIV/0!</v>
      </c>
      <c r="BV252" s="424" t="e">
        <f t="shared" si="256"/>
        <v>#DIV/0!</v>
      </c>
      <c r="BW252" s="419"/>
      <c r="BX252" s="423" t="e">
        <f t="shared" si="257"/>
        <v>#DIV/0!</v>
      </c>
      <c r="BY252" s="419" t="e">
        <f t="shared" si="257"/>
        <v>#DIV/0!</v>
      </c>
      <c r="BZ252" s="419" t="e">
        <f t="shared" si="257"/>
        <v>#DIV/0!</v>
      </c>
      <c r="CA252" s="424" t="e">
        <f t="shared" si="257"/>
        <v>#DIV/0!</v>
      </c>
      <c r="CB252" s="419"/>
      <c r="CC252" s="423" t="e">
        <f t="shared" si="258"/>
        <v>#DIV/0!</v>
      </c>
      <c r="CD252" s="419" t="e">
        <f t="shared" si="258"/>
        <v>#DIV/0!</v>
      </c>
      <c r="CE252" s="419" t="e">
        <f t="shared" si="258"/>
        <v>#DIV/0!</v>
      </c>
      <c r="CF252" s="424" t="e">
        <f t="shared" si="258"/>
        <v>#DIV/0!</v>
      </c>
      <c r="CH252" s="449" t="e">
        <f t="shared" si="233"/>
        <v>#DIV/0!</v>
      </c>
      <c r="CI252" s="445">
        <f t="shared" si="211"/>
        <v>0</v>
      </c>
      <c r="CJ252" s="445">
        <f t="shared" si="234"/>
        <v>0</v>
      </c>
      <c r="CK252" s="451">
        <f t="shared" si="212"/>
        <v>0</v>
      </c>
      <c r="CL252" s="446" t="e">
        <f t="shared" si="259"/>
        <v>#DIV/0!</v>
      </c>
      <c r="CM252" s="446" t="e">
        <f t="shared" si="259"/>
        <v>#DIV/0!</v>
      </c>
      <c r="CN252" s="446" t="e">
        <f t="shared" si="259"/>
        <v>#DIV/0!</v>
      </c>
      <c r="CO252" s="451" t="e">
        <f t="shared" si="259"/>
        <v>#DIV/0!</v>
      </c>
      <c r="CP252" s="446"/>
      <c r="CQ252" s="449" t="e">
        <f t="shared" si="260"/>
        <v>#DIV/0!</v>
      </c>
      <c r="CR252" s="445" t="e">
        <f t="shared" si="260"/>
        <v>#DIV/0!</v>
      </c>
      <c r="CS252" s="445" t="e">
        <f t="shared" si="260"/>
        <v>#DIV/0!</v>
      </c>
      <c r="CT252" s="451" t="e">
        <f t="shared" si="260"/>
        <v>#DIV/0!</v>
      </c>
      <c r="CU252" s="446"/>
      <c r="CV252" s="449" t="e">
        <f t="shared" si="261"/>
        <v>#DIV/0!</v>
      </c>
      <c r="CW252" s="445" t="e">
        <f t="shared" si="261"/>
        <v>#DIV/0!</v>
      </c>
      <c r="CX252" s="445" t="e">
        <f t="shared" si="261"/>
        <v>#DIV/0!</v>
      </c>
      <c r="CY252" s="451" t="e">
        <f t="shared" si="261"/>
        <v>#DIV/0!</v>
      </c>
      <c r="CZ252" s="446"/>
      <c r="DA252" s="449" t="e">
        <f t="shared" si="262"/>
        <v>#DIV/0!</v>
      </c>
      <c r="DB252" s="445" t="e">
        <f t="shared" si="262"/>
        <v>#DIV/0!</v>
      </c>
      <c r="DC252" s="445" t="e">
        <f t="shared" si="262"/>
        <v>#DIV/0!</v>
      </c>
      <c r="DD252" s="451" t="e">
        <f t="shared" si="262"/>
        <v>#DIV/0!</v>
      </c>
    </row>
    <row r="253" spans="1:108">
      <c r="A253">
        <f>'Picking Information'!E256</f>
        <v>0</v>
      </c>
      <c r="B253">
        <f>'Picking Information'!H256</f>
        <v>0</v>
      </c>
      <c r="C253">
        <f>'Picking Information'!I256</f>
        <v>0</v>
      </c>
      <c r="D253">
        <f>'Picking Information'!J256</f>
        <v>0</v>
      </c>
      <c r="E253">
        <f>'Picking Information'!K256</f>
        <v>0</v>
      </c>
      <c r="F253">
        <f t="shared" si="225"/>
        <v>0</v>
      </c>
      <c r="J253">
        <f>'Picking Information'!O256</f>
        <v>0</v>
      </c>
      <c r="M253" s="365">
        <f t="shared" si="226"/>
        <v>0</v>
      </c>
      <c r="N253" s="366">
        <v>1.6074999999999999</v>
      </c>
      <c r="O253" s="367">
        <f t="shared" si="227"/>
        <v>0</v>
      </c>
      <c r="P253" s="367">
        <f t="shared" si="228"/>
        <v>0</v>
      </c>
      <c r="Q253" s="367">
        <f t="shared" si="229"/>
        <v>0</v>
      </c>
      <c r="R253" s="367">
        <f t="shared" si="230"/>
        <v>0</v>
      </c>
      <c r="S253" s="367" t="e">
        <f t="shared" si="231"/>
        <v>#DIV/0!</v>
      </c>
      <c r="T253" s="352" t="e">
        <f t="shared" si="235"/>
        <v>#DIV/0!</v>
      </c>
      <c r="U253" s="348" t="e">
        <f t="shared" si="235"/>
        <v>#DIV/0!</v>
      </c>
      <c r="V253" s="348" t="e">
        <f t="shared" si="235"/>
        <v>#DIV/0!</v>
      </c>
      <c r="W253" s="348" t="e">
        <f t="shared" si="235"/>
        <v>#DIV/0!</v>
      </c>
      <c r="X253" s="372"/>
      <c r="Y253" s="348" t="e">
        <f t="shared" si="236"/>
        <v>#DIV/0!</v>
      </c>
      <c r="Z253" s="348" t="e">
        <f t="shared" si="236"/>
        <v>#DIV/0!</v>
      </c>
      <c r="AA253" s="348" t="e">
        <f t="shared" si="236"/>
        <v>#DIV/0!</v>
      </c>
      <c r="AB253" s="350" t="e">
        <f t="shared" si="236"/>
        <v>#DIV/0!</v>
      </c>
      <c r="AC253" s="372"/>
      <c r="AD253" s="348" t="e">
        <f t="shared" si="237"/>
        <v>#DIV/0!</v>
      </c>
      <c r="AE253" s="348" t="e">
        <f t="shared" si="237"/>
        <v>#DIV/0!</v>
      </c>
      <c r="AF253" s="348" t="e">
        <f t="shared" si="237"/>
        <v>#DIV/0!</v>
      </c>
      <c r="AG253" s="350" t="e">
        <f t="shared" si="237"/>
        <v>#DIV/0!</v>
      </c>
      <c r="AH253" s="372"/>
      <c r="AI253" s="348" t="e">
        <f t="shared" si="238"/>
        <v>#DIV/0!</v>
      </c>
      <c r="AJ253" s="348" t="e">
        <f t="shared" si="238"/>
        <v>#DIV/0!</v>
      </c>
      <c r="AK253" s="348" t="e">
        <f t="shared" si="238"/>
        <v>#DIV/0!</v>
      </c>
      <c r="AL253" s="350" t="e">
        <f t="shared" si="238"/>
        <v>#DIV/0!</v>
      </c>
      <c r="AN253" s="393">
        <f t="shared" si="206"/>
        <v>0</v>
      </c>
      <c r="AO253" s="509">
        <f t="shared" si="207"/>
        <v>0</v>
      </c>
      <c r="AP253" s="373" t="e">
        <f t="shared" si="208"/>
        <v>#DIV/0!</v>
      </c>
      <c r="AQ253" s="384" t="e">
        <f t="shared" si="251"/>
        <v>#DIV/0!</v>
      </c>
      <c r="AR253" s="385" t="e">
        <f t="shared" si="251"/>
        <v>#DIV/0!</v>
      </c>
      <c r="AS253" s="385" t="e">
        <f t="shared" si="251"/>
        <v>#DIV/0!</v>
      </c>
      <c r="AT253" s="387" t="e">
        <f t="shared" si="251"/>
        <v>#DIV/0!</v>
      </c>
      <c r="AU253" s="373"/>
      <c r="AV253" s="384" t="e">
        <f t="shared" si="252"/>
        <v>#DIV/0!</v>
      </c>
      <c r="AW253" s="385" t="e">
        <f t="shared" si="252"/>
        <v>#DIV/0!</v>
      </c>
      <c r="AX253" s="385" t="e">
        <f t="shared" si="252"/>
        <v>#DIV/0!</v>
      </c>
      <c r="AY253" s="387" t="e">
        <f t="shared" si="252"/>
        <v>#DIV/0!</v>
      </c>
      <c r="AZ253" s="373"/>
      <c r="BA253" s="384" t="e">
        <f t="shared" si="253"/>
        <v>#DIV/0!</v>
      </c>
      <c r="BB253" s="385" t="e">
        <f t="shared" si="253"/>
        <v>#DIV/0!</v>
      </c>
      <c r="BC253" s="385" t="e">
        <f t="shared" si="253"/>
        <v>#DIV/0!</v>
      </c>
      <c r="BD253" s="387" t="e">
        <f t="shared" si="253"/>
        <v>#DIV/0!</v>
      </c>
      <c r="BE253" s="373"/>
      <c r="BF253" s="384" t="e">
        <f t="shared" si="254"/>
        <v>#DIV/0!</v>
      </c>
      <c r="BG253" s="385" t="e">
        <f t="shared" si="254"/>
        <v>#DIV/0!</v>
      </c>
      <c r="BH253" s="385" t="e">
        <f t="shared" si="254"/>
        <v>#DIV/0!</v>
      </c>
      <c r="BI253" s="387" t="e">
        <f t="shared" si="254"/>
        <v>#DIV/0!</v>
      </c>
      <c r="BK253" s="423" t="e">
        <f t="shared" si="232"/>
        <v>#DIV/0!</v>
      </c>
      <c r="BL253" s="419">
        <f t="shared" si="209"/>
        <v>0</v>
      </c>
      <c r="BM253" s="419">
        <f t="shared" si="210"/>
        <v>0</v>
      </c>
      <c r="BN253" s="423" t="e">
        <f t="shared" si="255"/>
        <v>#DIV/0!</v>
      </c>
      <c r="BO253" s="419" t="e">
        <f t="shared" si="255"/>
        <v>#DIV/0!</v>
      </c>
      <c r="BP253" s="419" t="e">
        <f t="shared" si="255"/>
        <v>#DIV/0!</v>
      </c>
      <c r="BQ253" s="424" t="e">
        <f t="shared" si="255"/>
        <v>#DIV/0!</v>
      </c>
      <c r="BR253" s="419"/>
      <c r="BS253" s="423" t="e">
        <f t="shared" si="256"/>
        <v>#DIV/0!</v>
      </c>
      <c r="BT253" s="419" t="e">
        <f t="shared" si="256"/>
        <v>#DIV/0!</v>
      </c>
      <c r="BU253" s="419" t="e">
        <f t="shared" si="256"/>
        <v>#DIV/0!</v>
      </c>
      <c r="BV253" s="424" t="e">
        <f t="shared" si="256"/>
        <v>#DIV/0!</v>
      </c>
      <c r="BW253" s="419"/>
      <c r="BX253" s="423" t="e">
        <f t="shared" si="257"/>
        <v>#DIV/0!</v>
      </c>
      <c r="BY253" s="419" t="e">
        <f t="shared" si="257"/>
        <v>#DIV/0!</v>
      </c>
      <c r="BZ253" s="419" t="e">
        <f t="shared" si="257"/>
        <v>#DIV/0!</v>
      </c>
      <c r="CA253" s="424" t="e">
        <f t="shared" si="257"/>
        <v>#DIV/0!</v>
      </c>
      <c r="CB253" s="419"/>
      <c r="CC253" s="423" t="e">
        <f t="shared" si="258"/>
        <v>#DIV/0!</v>
      </c>
      <c r="CD253" s="419" t="e">
        <f t="shared" si="258"/>
        <v>#DIV/0!</v>
      </c>
      <c r="CE253" s="419" t="e">
        <f t="shared" si="258"/>
        <v>#DIV/0!</v>
      </c>
      <c r="CF253" s="424" t="e">
        <f t="shared" si="258"/>
        <v>#DIV/0!</v>
      </c>
      <c r="CH253" s="449" t="e">
        <f t="shared" si="233"/>
        <v>#DIV/0!</v>
      </c>
      <c r="CI253" s="445">
        <f t="shared" si="211"/>
        <v>0</v>
      </c>
      <c r="CJ253" s="445">
        <f t="shared" si="234"/>
        <v>0</v>
      </c>
      <c r="CK253" s="451">
        <f t="shared" si="212"/>
        <v>0</v>
      </c>
      <c r="CL253" s="446" t="e">
        <f t="shared" si="259"/>
        <v>#DIV/0!</v>
      </c>
      <c r="CM253" s="446" t="e">
        <f t="shared" si="259"/>
        <v>#DIV/0!</v>
      </c>
      <c r="CN253" s="446" t="e">
        <f t="shared" si="259"/>
        <v>#DIV/0!</v>
      </c>
      <c r="CO253" s="451" t="e">
        <f t="shared" si="259"/>
        <v>#DIV/0!</v>
      </c>
      <c r="CP253" s="446"/>
      <c r="CQ253" s="449" t="e">
        <f t="shared" si="260"/>
        <v>#DIV/0!</v>
      </c>
      <c r="CR253" s="445" t="e">
        <f t="shared" si="260"/>
        <v>#DIV/0!</v>
      </c>
      <c r="CS253" s="445" t="e">
        <f t="shared" si="260"/>
        <v>#DIV/0!</v>
      </c>
      <c r="CT253" s="451" t="e">
        <f t="shared" si="260"/>
        <v>#DIV/0!</v>
      </c>
      <c r="CU253" s="446"/>
      <c r="CV253" s="449" t="e">
        <f t="shared" si="261"/>
        <v>#DIV/0!</v>
      </c>
      <c r="CW253" s="445" t="e">
        <f t="shared" si="261"/>
        <v>#DIV/0!</v>
      </c>
      <c r="CX253" s="445" t="e">
        <f t="shared" si="261"/>
        <v>#DIV/0!</v>
      </c>
      <c r="CY253" s="451" t="e">
        <f t="shared" si="261"/>
        <v>#DIV/0!</v>
      </c>
      <c r="CZ253" s="446"/>
      <c r="DA253" s="449" t="e">
        <f t="shared" si="262"/>
        <v>#DIV/0!</v>
      </c>
      <c r="DB253" s="445" t="e">
        <f t="shared" si="262"/>
        <v>#DIV/0!</v>
      </c>
      <c r="DC253" s="445" t="e">
        <f t="shared" si="262"/>
        <v>#DIV/0!</v>
      </c>
      <c r="DD253" s="451" t="e">
        <f t="shared" si="262"/>
        <v>#DIV/0!</v>
      </c>
    </row>
    <row r="254" spans="1:108">
      <c r="A254">
        <f>'Picking Information'!E257</f>
        <v>0</v>
      </c>
      <c r="B254">
        <f>'Picking Information'!H257</f>
        <v>0</v>
      </c>
      <c r="C254">
        <f>'Picking Information'!I257</f>
        <v>0</v>
      </c>
      <c r="D254">
        <f>'Picking Information'!J257</f>
        <v>0</v>
      </c>
      <c r="E254">
        <f>'Picking Information'!K257</f>
        <v>0</v>
      </c>
      <c r="F254">
        <f t="shared" si="225"/>
        <v>0</v>
      </c>
      <c r="J254">
        <f>'Picking Information'!O257</f>
        <v>0</v>
      </c>
      <c r="M254" s="365">
        <f t="shared" si="226"/>
        <v>0</v>
      </c>
      <c r="N254" s="366">
        <v>1.6074999999999999</v>
      </c>
      <c r="O254" s="367">
        <f t="shared" si="227"/>
        <v>0</v>
      </c>
      <c r="P254" s="367">
        <f t="shared" si="228"/>
        <v>0</v>
      </c>
      <c r="Q254" s="367">
        <f t="shared" si="229"/>
        <v>0</v>
      </c>
      <c r="R254" s="367">
        <f t="shared" si="230"/>
        <v>0</v>
      </c>
      <c r="S254" s="367" t="e">
        <f t="shared" si="231"/>
        <v>#DIV/0!</v>
      </c>
      <c r="T254" s="352" t="e">
        <f t="shared" si="235"/>
        <v>#DIV/0!</v>
      </c>
      <c r="U254" s="348" t="e">
        <f t="shared" si="235"/>
        <v>#DIV/0!</v>
      </c>
      <c r="V254" s="348" t="e">
        <f t="shared" si="235"/>
        <v>#DIV/0!</v>
      </c>
      <c r="W254" s="348" t="e">
        <f t="shared" si="235"/>
        <v>#DIV/0!</v>
      </c>
      <c r="X254" s="372"/>
      <c r="Y254" s="348" t="e">
        <f t="shared" si="236"/>
        <v>#DIV/0!</v>
      </c>
      <c r="Z254" s="348" t="e">
        <f t="shared" si="236"/>
        <v>#DIV/0!</v>
      </c>
      <c r="AA254" s="348" t="e">
        <f t="shared" si="236"/>
        <v>#DIV/0!</v>
      </c>
      <c r="AB254" s="350" t="e">
        <f t="shared" si="236"/>
        <v>#DIV/0!</v>
      </c>
      <c r="AC254" s="372"/>
      <c r="AD254" s="348" t="e">
        <f t="shared" si="237"/>
        <v>#DIV/0!</v>
      </c>
      <c r="AE254" s="348" t="e">
        <f t="shared" si="237"/>
        <v>#DIV/0!</v>
      </c>
      <c r="AF254" s="348" t="e">
        <f t="shared" si="237"/>
        <v>#DIV/0!</v>
      </c>
      <c r="AG254" s="350" t="e">
        <f t="shared" si="237"/>
        <v>#DIV/0!</v>
      </c>
      <c r="AH254" s="372"/>
      <c r="AI254" s="348" t="e">
        <f t="shared" si="238"/>
        <v>#DIV/0!</v>
      </c>
      <c r="AJ254" s="348" t="e">
        <f t="shared" si="238"/>
        <v>#DIV/0!</v>
      </c>
      <c r="AK254" s="348" t="e">
        <f t="shared" si="238"/>
        <v>#DIV/0!</v>
      </c>
      <c r="AL254" s="350" t="e">
        <f t="shared" si="238"/>
        <v>#DIV/0!</v>
      </c>
      <c r="AN254" s="393">
        <f t="shared" si="206"/>
        <v>0</v>
      </c>
      <c r="AO254" s="509">
        <f t="shared" si="207"/>
        <v>0</v>
      </c>
      <c r="AP254" s="373" t="e">
        <f t="shared" si="208"/>
        <v>#DIV/0!</v>
      </c>
      <c r="AQ254" s="384" t="e">
        <f t="shared" si="251"/>
        <v>#DIV/0!</v>
      </c>
      <c r="AR254" s="385" t="e">
        <f t="shared" si="251"/>
        <v>#DIV/0!</v>
      </c>
      <c r="AS254" s="385" t="e">
        <f t="shared" si="251"/>
        <v>#DIV/0!</v>
      </c>
      <c r="AT254" s="387" t="e">
        <f t="shared" si="251"/>
        <v>#DIV/0!</v>
      </c>
      <c r="AU254" s="373"/>
      <c r="AV254" s="384" t="e">
        <f t="shared" si="252"/>
        <v>#DIV/0!</v>
      </c>
      <c r="AW254" s="385" t="e">
        <f t="shared" si="252"/>
        <v>#DIV/0!</v>
      </c>
      <c r="AX254" s="385" t="e">
        <f t="shared" si="252"/>
        <v>#DIV/0!</v>
      </c>
      <c r="AY254" s="387" t="e">
        <f t="shared" si="252"/>
        <v>#DIV/0!</v>
      </c>
      <c r="AZ254" s="373"/>
      <c r="BA254" s="384" t="e">
        <f t="shared" si="253"/>
        <v>#DIV/0!</v>
      </c>
      <c r="BB254" s="385" t="e">
        <f t="shared" si="253"/>
        <v>#DIV/0!</v>
      </c>
      <c r="BC254" s="385" t="e">
        <f t="shared" si="253"/>
        <v>#DIV/0!</v>
      </c>
      <c r="BD254" s="387" t="e">
        <f t="shared" si="253"/>
        <v>#DIV/0!</v>
      </c>
      <c r="BE254" s="373"/>
      <c r="BF254" s="384" t="e">
        <f t="shared" si="254"/>
        <v>#DIV/0!</v>
      </c>
      <c r="BG254" s="385" t="e">
        <f t="shared" si="254"/>
        <v>#DIV/0!</v>
      </c>
      <c r="BH254" s="385" t="e">
        <f t="shared" si="254"/>
        <v>#DIV/0!</v>
      </c>
      <c r="BI254" s="387" t="e">
        <f t="shared" si="254"/>
        <v>#DIV/0!</v>
      </c>
      <c r="BK254" s="423" t="e">
        <f t="shared" si="232"/>
        <v>#DIV/0!</v>
      </c>
      <c r="BL254" s="419">
        <f t="shared" si="209"/>
        <v>0</v>
      </c>
      <c r="BM254" s="419">
        <f t="shared" si="210"/>
        <v>0</v>
      </c>
      <c r="BN254" s="423" t="e">
        <f t="shared" si="255"/>
        <v>#DIV/0!</v>
      </c>
      <c r="BO254" s="419" t="e">
        <f t="shared" si="255"/>
        <v>#DIV/0!</v>
      </c>
      <c r="BP254" s="419" t="e">
        <f t="shared" si="255"/>
        <v>#DIV/0!</v>
      </c>
      <c r="BQ254" s="424" t="e">
        <f t="shared" si="255"/>
        <v>#DIV/0!</v>
      </c>
      <c r="BR254" s="419"/>
      <c r="BS254" s="423" t="e">
        <f t="shared" si="256"/>
        <v>#DIV/0!</v>
      </c>
      <c r="BT254" s="419" t="e">
        <f t="shared" si="256"/>
        <v>#DIV/0!</v>
      </c>
      <c r="BU254" s="419" t="e">
        <f t="shared" si="256"/>
        <v>#DIV/0!</v>
      </c>
      <c r="BV254" s="424" t="e">
        <f t="shared" si="256"/>
        <v>#DIV/0!</v>
      </c>
      <c r="BW254" s="419"/>
      <c r="BX254" s="423" t="e">
        <f t="shared" si="257"/>
        <v>#DIV/0!</v>
      </c>
      <c r="BY254" s="419" t="e">
        <f t="shared" si="257"/>
        <v>#DIV/0!</v>
      </c>
      <c r="BZ254" s="419" t="e">
        <f t="shared" si="257"/>
        <v>#DIV/0!</v>
      </c>
      <c r="CA254" s="424" t="e">
        <f t="shared" si="257"/>
        <v>#DIV/0!</v>
      </c>
      <c r="CB254" s="419"/>
      <c r="CC254" s="423" t="e">
        <f t="shared" si="258"/>
        <v>#DIV/0!</v>
      </c>
      <c r="CD254" s="419" t="e">
        <f t="shared" si="258"/>
        <v>#DIV/0!</v>
      </c>
      <c r="CE254" s="419" t="e">
        <f t="shared" si="258"/>
        <v>#DIV/0!</v>
      </c>
      <c r="CF254" s="424" t="e">
        <f t="shared" si="258"/>
        <v>#DIV/0!</v>
      </c>
      <c r="CH254" s="449" t="e">
        <f t="shared" si="233"/>
        <v>#DIV/0!</v>
      </c>
      <c r="CI254" s="445">
        <f t="shared" si="211"/>
        <v>0</v>
      </c>
      <c r="CJ254" s="445">
        <f t="shared" si="234"/>
        <v>0</v>
      </c>
      <c r="CK254" s="451">
        <f t="shared" si="212"/>
        <v>0</v>
      </c>
      <c r="CL254" s="446" t="e">
        <f t="shared" si="259"/>
        <v>#DIV/0!</v>
      </c>
      <c r="CM254" s="446" t="e">
        <f t="shared" si="259"/>
        <v>#DIV/0!</v>
      </c>
      <c r="CN254" s="446" t="e">
        <f t="shared" si="259"/>
        <v>#DIV/0!</v>
      </c>
      <c r="CO254" s="451" t="e">
        <f t="shared" si="259"/>
        <v>#DIV/0!</v>
      </c>
      <c r="CP254" s="446"/>
      <c r="CQ254" s="449" t="e">
        <f t="shared" si="260"/>
        <v>#DIV/0!</v>
      </c>
      <c r="CR254" s="445" t="e">
        <f t="shared" si="260"/>
        <v>#DIV/0!</v>
      </c>
      <c r="CS254" s="445" t="e">
        <f t="shared" si="260"/>
        <v>#DIV/0!</v>
      </c>
      <c r="CT254" s="451" t="e">
        <f t="shared" si="260"/>
        <v>#DIV/0!</v>
      </c>
      <c r="CU254" s="446"/>
      <c r="CV254" s="449" t="e">
        <f t="shared" si="261"/>
        <v>#DIV/0!</v>
      </c>
      <c r="CW254" s="445" t="e">
        <f t="shared" si="261"/>
        <v>#DIV/0!</v>
      </c>
      <c r="CX254" s="445" t="e">
        <f t="shared" si="261"/>
        <v>#DIV/0!</v>
      </c>
      <c r="CY254" s="451" t="e">
        <f t="shared" si="261"/>
        <v>#DIV/0!</v>
      </c>
      <c r="CZ254" s="446"/>
      <c r="DA254" s="449" t="e">
        <f t="shared" si="262"/>
        <v>#DIV/0!</v>
      </c>
      <c r="DB254" s="445" t="e">
        <f t="shared" si="262"/>
        <v>#DIV/0!</v>
      </c>
      <c r="DC254" s="445" t="e">
        <f t="shared" si="262"/>
        <v>#DIV/0!</v>
      </c>
      <c r="DD254" s="451" t="e">
        <f t="shared" si="262"/>
        <v>#DIV/0!</v>
      </c>
    </row>
    <row r="255" spans="1:108">
      <c r="A255">
        <f>'Picking Information'!E258</f>
        <v>0</v>
      </c>
      <c r="B255">
        <f>'Picking Information'!H258</f>
        <v>0</v>
      </c>
      <c r="C255">
        <f>'Picking Information'!I258</f>
        <v>0</v>
      </c>
      <c r="D255">
        <f>'Picking Information'!J258</f>
        <v>0</v>
      </c>
      <c r="E255">
        <f>'Picking Information'!K258</f>
        <v>0</v>
      </c>
      <c r="F255">
        <f t="shared" si="225"/>
        <v>0</v>
      </c>
      <c r="J255">
        <f>'Picking Information'!O258</f>
        <v>0</v>
      </c>
      <c r="M255" s="365">
        <f t="shared" si="226"/>
        <v>0</v>
      </c>
      <c r="N255" s="366">
        <v>1.6074999999999999</v>
      </c>
      <c r="O255" s="367">
        <f t="shared" si="227"/>
        <v>0</v>
      </c>
      <c r="P255" s="367">
        <f t="shared" si="228"/>
        <v>0</v>
      </c>
      <c r="Q255" s="367">
        <f t="shared" si="229"/>
        <v>0</v>
      </c>
      <c r="R255" s="367">
        <f t="shared" si="230"/>
        <v>0</v>
      </c>
      <c r="S255" s="367" t="e">
        <f t="shared" si="231"/>
        <v>#DIV/0!</v>
      </c>
      <c r="T255" s="352" t="e">
        <f t="shared" si="235"/>
        <v>#DIV/0!</v>
      </c>
      <c r="U255" s="348" t="e">
        <f t="shared" si="235"/>
        <v>#DIV/0!</v>
      </c>
      <c r="V255" s="348" t="e">
        <f t="shared" si="235"/>
        <v>#DIV/0!</v>
      </c>
      <c r="W255" s="348" t="e">
        <f t="shared" si="235"/>
        <v>#DIV/0!</v>
      </c>
      <c r="X255" s="372"/>
      <c r="Y255" s="348" t="e">
        <f t="shared" si="236"/>
        <v>#DIV/0!</v>
      </c>
      <c r="Z255" s="348" t="e">
        <f t="shared" si="236"/>
        <v>#DIV/0!</v>
      </c>
      <c r="AA255" s="348" t="e">
        <f t="shared" si="236"/>
        <v>#DIV/0!</v>
      </c>
      <c r="AB255" s="350" t="e">
        <f t="shared" si="236"/>
        <v>#DIV/0!</v>
      </c>
      <c r="AC255" s="372"/>
      <c r="AD255" s="348" t="e">
        <f t="shared" si="237"/>
        <v>#DIV/0!</v>
      </c>
      <c r="AE255" s="348" t="e">
        <f t="shared" si="237"/>
        <v>#DIV/0!</v>
      </c>
      <c r="AF255" s="348" t="e">
        <f t="shared" si="237"/>
        <v>#DIV/0!</v>
      </c>
      <c r="AG255" s="350" t="e">
        <f t="shared" si="237"/>
        <v>#DIV/0!</v>
      </c>
      <c r="AH255" s="372"/>
      <c r="AI255" s="348" t="e">
        <f t="shared" si="238"/>
        <v>#DIV/0!</v>
      </c>
      <c r="AJ255" s="348" t="e">
        <f t="shared" si="238"/>
        <v>#DIV/0!</v>
      </c>
      <c r="AK255" s="348" t="e">
        <f t="shared" si="238"/>
        <v>#DIV/0!</v>
      </c>
      <c r="AL255" s="350" t="e">
        <f t="shared" si="238"/>
        <v>#DIV/0!</v>
      </c>
      <c r="AN255" s="393">
        <f t="shared" si="206"/>
        <v>0</v>
      </c>
      <c r="AO255" s="509">
        <f t="shared" si="207"/>
        <v>0</v>
      </c>
      <c r="AP255" s="373" t="e">
        <f t="shared" si="208"/>
        <v>#DIV/0!</v>
      </c>
      <c r="AQ255" s="384" t="e">
        <f t="shared" si="251"/>
        <v>#DIV/0!</v>
      </c>
      <c r="AR255" s="385" t="e">
        <f t="shared" si="251"/>
        <v>#DIV/0!</v>
      </c>
      <c r="AS255" s="385" t="e">
        <f t="shared" si="251"/>
        <v>#DIV/0!</v>
      </c>
      <c r="AT255" s="387" t="e">
        <f t="shared" si="251"/>
        <v>#DIV/0!</v>
      </c>
      <c r="AU255" s="373"/>
      <c r="AV255" s="384" t="e">
        <f t="shared" si="252"/>
        <v>#DIV/0!</v>
      </c>
      <c r="AW255" s="385" t="e">
        <f t="shared" si="252"/>
        <v>#DIV/0!</v>
      </c>
      <c r="AX255" s="385" t="e">
        <f t="shared" si="252"/>
        <v>#DIV/0!</v>
      </c>
      <c r="AY255" s="387" t="e">
        <f t="shared" si="252"/>
        <v>#DIV/0!</v>
      </c>
      <c r="AZ255" s="373"/>
      <c r="BA255" s="384" t="e">
        <f t="shared" si="253"/>
        <v>#DIV/0!</v>
      </c>
      <c r="BB255" s="385" t="e">
        <f t="shared" si="253"/>
        <v>#DIV/0!</v>
      </c>
      <c r="BC255" s="385" t="e">
        <f t="shared" si="253"/>
        <v>#DIV/0!</v>
      </c>
      <c r="BD255" s="387" t="e">
        <f t="shared" si="253"/>
        <v>#DIV/0!</v>
      </c>
      <c r="BE255" s="373"/>
      <c r="BF255" s="384" t="e">
        <f t="shared" si="254"/>
        <v>#DIV/0!</v>
      </c>
      <c r="BG255" s="385" t="e">
        <f t="shared" si="254"/>
        <v>#DIV/0!</v>
      </c>
      <c r="BH255" s="385" t="e">
        <f t="shared" si="254"/>
        <v>#DIV/0!</v>
      </c>
      <c r="BI255" s="387" t="e">
        <f t="shared" si="254"/>
        <v>#DIV/0!</v>
      </c>
      <c r="BK255" s="423" t="e">
        <f t="shared" si="232"/>
        <v>#DIV/0!</v>
      </c>
      <c r="BL255" s="419">
        <f t="shared" si="209"/>
        <v>0</v>
      </c>
      <c r="BM255" s="419">
        <f t="shared" si="210"/>
        <v>0</v>
      </c>
      <c r="BN255" s="423" t="e">
        <f t="shared" si="255"/>
        <v>#DIV/0!</v>
      </c>
      <c r="BO255" s="419" t="e">
        <f t="shared" si="255"/>
        <v>#DIV/0!</v>
      </c>
      <c r="BP255" s="419" t="e">
        <f t="shared" si="255"/>
        <v>#DIV/0!</v>
      </c>
      <c r="BQ255" s="424" t="e">
        <f t="shared" si="255"/>
        <v>#DIV/0!</v>
      </c>
      <c r="BR255" s="419"/>
      <c r="BS255" s="423" t="e">
        <f t="shared" si="256"/>
        <v>#DIV/0!</v>
      </c>
      <c r="BT255" s="419" t="e">
        <f t="shared" si="256"/>
        <v>#DIV/0!</v>
      </c>
      <c r="BU255" s="419" t="e">
        <f t="shared" si="256"/>
        <v>#DIV/0!</v>
      </c>
      <c r="BV255" s="424" t="e">
        <f t="shared" si="256"/>
        <v>#DIV/0!</v>
      </c>
      <c r="BW255" s="419"/>
      <c r="BX255" s="423" t="e">
        <f t="shared" si="257"/>
        <v>#DIV/0!</v>
      </c>
      <c r="BY255" s="419" t="e">
        <f t="shared" si="257"/>
        <v>#DIV/0!</v>
      </c>
      <c r="BZ255" s="419" t="e">
        <f t="shared" si="257"/>
        <v>#DIV/0!</v>
      </c>
      <c r="CA255" s="424" t="e">
        <f t="shared" si="257"/>
        <v>#DIV/0!</v>
      </c>
      <c r="CB255" s="419"/>
      <c r="CC255" s="423" t="e">
        <f t="shared" si="258"/>
        <v>#DIV/0!</v>
      </c>
      <c r="CD255" s="419" t="e">
        <f t="shared" si="258"/>
        <v>#DIV/0!</v>
      </c>
      <c r="CE255" s="419" t="e">
        <f t="shared" si="258"/>
        <v>#DIV/0!</v>
      </c>
      <c r="CF255" s="424" t="e">
        <f t="shared" si="258"/>
        <v>#DIV/0!</v>
      </c>
      <c r="CH255" s="449" t="e">
        <f t="shared" si="233"/>
        <v>#DIV/0!</v>
      </c>
      <c r="CI255" s="445">
        <f t="shared" si="211"/>
        <v>0</v>
      </c>
      <c r="CJ255" s="445">
        <f t="shared" si="234"/>
        <v>0</v>
      </c>
      <c r="CK255" s="451">
        <f t="shared" si="212"/>
        <v>0</v>
      </c>
      <c r="CL255" s="446" t="e">
        <f t="shared" si="259"/>
        <v>#DIV/0!</v>
      </c>
      <c r="CM255" s="446" t="e">
        <f t="shared" si="259"/>
        <v>#DIV/0!</v>
      </c>
      <c r="CN255" s="446" t="e">
        <f t="shared" si="259"/>
        <v>#DIV/0!</v>
      </c>
      <c r="CO255" s="451" t="e">
        <f t="shared" si="259"/>
        <v>#DIV/0!</v>
      </c>
      <c r="CP255" s="446"/>
      <c r="CQ255" s="449" t="e">
        <f t="shared" si="260"/>
        <v>#DIV/0!</v>
      </c>
      <c r="CR255" s="445" t="e">
        <f t="shared" si="260"/>
        <v>#DIV/0!</v>
      </c>
      <c r="CS255" s="445" t="e">
        <f t="shared" si="260"/>
        <v>#DIV/0!</v>
      </c>
      <c r="CT255" s="451" t="e">
        <f t="shared" si="260"/>
        <v>#DIV/0!</v>
      </c>
      <c r="CU255" s="446"/>
      <c r="CV255" s="449" t="e">
        <f t="shared" si="261"/>
        <v>#DIV/0!</v>
      </c>
      <c r="CW255" s="445" t="e">
        <f t="shared" si="261"/>
        <v>#DIV/0!</v>
      </c>
      <c r="CX255" s="445" t="e">
        <f t="shared" si="261"/>
        <v>#DIV/0!</v>
      </c>
      <c r="CY255" s="451" t="e">
        <f t="shared" si="261"/>
        <v>#DIV/0!</v>
      </c>
      <c r="CZ255" s="446"/>
      <c r="DA255" s="449" t="e">
        <f t="shared" si="262"/>
        <v>#DIV/0!</v>
      </c>
      <c r="DB255" s="445" t="e">
        <f t="shared" si="262"/>
        <v>#DIV/0!</v>
      </c>
      <c r="DC255" s="445" t="e">
        <f t="shared" si="262"/>
        <v>#DIV/0!</v>
      </c>
      <c r="DD255" s="451" t="e">
        <f t="shared" si="262"/>
        <v>#DIV/0!</v>
      </c>
    </row>
    <row r="256" spans="1:108">
      <c r="A256">
        <f>'Picking Information'!E259</f>
        <v>0</v>
      </c>
      <c r="B256">
        <f>'Picking Information'!H259</f>
        <v>0</v>
      </c>
      <c r="C256">
        <f>'Picking Information'!I259</f>
        <v>0</v>
      </c>
      <c r="D256">
        <f>'Picking Information'!J259</f>
        <v>0</v>
      </c>
      <c r="E256">
        <f>'Picking Information'!K259</f>
        <v>0</v>
      </c>
      <c r="F256">
        <f t="shared" si="225"/>
        <v>0</v>
      </c>
      <c r="J256">
        <f>'Picking Information'!O259</f>
        <v>0</v>
      </c>
      <c r="M256" s="365">
        <f t="shared" si="226"/>
        <v>0</v>
      </c>
      <c r="N256" s="366">
        <v>1.6074999999999999</v>
      </c>
      <c r="O256" s="367">
        <f t="shared" si="227"/>
        <v>0</v>
      </c>
      <c r="P256" s="367">
        <f t="shared" si="228"/>
        <v>0</v>
      </c>
      <c r="Q256" s="367">
        <f t="shared" si="229"/>
        <v>0</v>
      </c>
      <c r="R256" s="367">
        <f t="shared" si="230"/>
        <v>0</v>
      </c>
      <c r="S256" s="367" t="e">
        <f t="shared" si="231"/>
        <v>#DIV/0!</v>
      </c>
      <c r="T256" s="352" t="e">
        <f t="shared" si="235"/>
        <v>#DIV/0!</v>
      </c>
      <c r="U256" s="348" t="e">
        <f t="shared" si="235"/>
        <v>#DIV/0!</v>
      </c>
      <c r="V256" s="348" t="e">
        <f t="shared" si="235"/>
        <v>#DIV/0!</v>
      </c>
      <c r="W256" s="348" t="e">
        <f t="shared" si="235"/>
        <v>#DIV/0!</v>
      </c>
      <c r="X256" s="372"/>
      <c r="Y256" s="348" t="e">
        <f t="shared" si="236"/>
        <v>#DIV/0!</v>
      </c>
      <c r="Z256" s="348" t="e">
        <f t="shared" si="236"/>
        <v>#DIV/0!</v>
      </c>
      <c r="AA256" s="348" t="e">
        <f t="shared" si="236"/>
        <v>#DIV/0!</v>
      </c>
      <c r="AB256" s="350" t="e">
        <f t="shared" si="236"/>
        <v>#DIV/0!</v>
      </c>
      <c r="AC256" s="372"/>
      <c r="AD256" s="348" t="e">
        <f t="shared" si="237"/>
        <v>#DIV/0!</v>
      </c>
      <c r="AE256" s="348" t="e">
        <f t="shared" si="237"/>
        <v>#DIV/0!</v>
      </c>
      <c r="AF256" s="348" t="e">
        <f t="shared" si="237"/>
        <v>#DIV/0!</v>
      </c>
      <c r="AG256" s="350" t="e">
        <f t="shared" si="237"/>
        <v>#DIV/0!</v>
      </c>
      <c r="AH256" s="372"/>
      <c r="AI256" s="348" t="e">
        <f t="shared" si="238"/>
        <v>#DIV/0!</v>
      </c>
      <c r="AJ256" s="348" t="e">
        <f t="shared" si="238"/>
        <v>#DIV/0!</v>
      </c>
      <c r="AK256" s="348" t="e">
        <f t="shared" si="238"/>
        <v>#DIV/0!</v>
      </c>
      <c r="AL256" s="350" t="e">
        <f t="shared" si="238"/>
        <v>#DIV/0!</v>
      </c>
      <c r="AN256" s="393">
        <f t="shared" si="206"/>
        <v>0</v>
      </c>
      <c r="AO256" s="509">
        <f t="shared" si="207"/>
        <v>0</v>
      </c>
      <c r="AP256" s="373" t="e">
        <f t="shared" si="208"/>
        <v>#DIV/0!</v>
      </c>
      <c r="AQ256" s="384" t="e">
        <f t="shared" si="251"/>
        <v>#DIV/0!</v>
      </c>
      <c r="AR256" s="385" t="e">
        <f t="shared" si="251"/>
        <v>#DIV/0!</v>
      </c>
      <c r="AS256" s="385" t="e">
        <f t="shared" si="251"/>
        <v>#DIV/0!</v>
      </c>
      <c r="AT256" s="387" t="e">
        <f t="shared" si="251"/>
        <v>#DIV/0!</v>
      </c>
      <c r="AU256" s="373"/>
      <c r="AV256" s="384" t="e">
        <f t="shared" si="252"/>
        <v>#DIV/0!</v>
      </c>
      <c r="AW256" s="385" t="e">
        <f t="shared" si="252"/>
        <v>#DIV/0!</v>
      </c>
      <c r="AX256" s="385" t="e">
        <f t="shared" si="252"/>
        <v>#DIV/0!</v>
      </c>
      <c r="AY256" s="387" t="e">
        <f t="shared" si="252"/>
        <v>#DIV/0!</v>
      </c>
      <c r="AZ256" s="373"/>
      <c r="BA256" s="384" t="e">
        <f t="shared" si="253"/>
        <v>#DIV/0!</v>
      </c>
      <c r="BB256" s="385" t="e">
        <f t="shared" si="253"/>
        <v>#DIV/0!</v>
      </c>
      <c r="BC256" s="385" t="e">
        <f t="shared" si="253"/>
        <v>#DIV/0!</v>
      </c>
      <c r="BD256" s="387" t="e">
        <f t="shared" si="253"/>
        <v>#DIV/0!</v>
      </c>
      <c r="BE256" s="373"/>
      <c r="BF256" s="384" t="e">
        <f t="shared" si="254"/>
        <v>#DIV/0!</v>
      </c>
      <c r="BG256" s="385" t="e">
        <f t="shared" si="254"/>
        <v>#DIV/0!</v>
      </c>
      <c r="BH256" s="385" t="e">
        <f t="shared" si="254"/>
        <v>#DIV/0!</v>
      </c>
      <c r="BI256" s="387" t="e">
        <f t="shared" si="254"/>
        <v>#DIV/0!</v>
      </c>
      <c r="BK256" s="423" t="e">
        <f t="shared" si="232"/>
        <v>#DIV/0!</v>
      </c>
      <c r="BL256" s="419">
        <f t="shared" si="209"/>
        <v>0</v>
      </c>
      <c r="BM256" s="419">
        <f t="shared" si="210"/>
        <v>0</v>
      </c>
      <c r="BN256" s="423" t="e">
        <f t="shared" si="255"/>
        <v>#DIV/0!</v>
      </c>
      <c r="BO256" s="419" t="e">
        <f t="shared" si="255"/>
        <v>#DIV/0!</v>
      </c>
      <c r="BP256" s="419" t="e">
        <f t="shared" si="255"/>
        <v>#DIV/0!</v>
      </c>
      <c r="BQ256" s="424" t="e">
        <f t="shared" si="255"/>
        <v>#DIV/0!</v>
      </c>
      <c r="BR256" s="419"/>
      <c r="BS256" s="423" t="e">
        <f t="shared" si="256"/>
        <v>#DIV/0!</v>
      </c>
      <c r="BT256" s="419" t="e">
        <f t="shared" si="256"/>
        <v>#DIV/0!</v>
      </c>
      <c r="BU256" s="419" t="e">
        <f t="shared" si="256"/>
        <v>#DIV/0!</v>
      </c>
      <c r="BV256" s="424" t="e">
        <f t="shared" si="256"/>
        <v>#DIV/0!</v>
      </c>
      <c r="BW256" s="419"/>
      <c r="BX256" s="423" t="e">
        <f t="shared" si="257"/>
        <v>#DIV/0!</v>
      </c>
      <c r="BY256" s="419" t="e">
        <f t="shared" si="257"/>
        <v>#DIV/0!</v>
      </c>
      <c r="BZ256" s="419" t="e">
        <f t="shared" si="257"/>
        <v>#DIV/0!</v>
      </c>
      <c r="CA256" s="424" t="e">
        <f t="shared" si="257"/>
        <v>#DIV/0!</v>
      </c>
      <c r="CB256" s="419"/>
      <c r="CC256" s="423" t="e">
        <f t="shared" si="258"/>
        <v>#DIV/0!</v>
      </c>
      <c r="CD256" s="419" t="e">
        <f t="shared" si="258"/>
        <v>#DIV/0!</v>
      </c>
      <c r="CE256" s="419" t="e">
        <f t="shared" si="258"/>
        <v>#DIV/0!</v>
      </c>
      <c r="CF256" s="424" t="e">
        <f t="shared" si="258"/>
        <v>#DIV/0!</v>
      </c>
      <c r="CH256" s="449" t="e">
        <f t="shared" si="233"/>
        <v>#DIV/0!</v>
      </c>
      <c r="CI256" s="445">
        <f t="shared" si="211"/>
        <v>0</v>
      </c>
      <c r="CJ256" s="445">
        <f t="shared" si="234"/>
        <v>0</v>
      </c>
      <c r="CK256" s="451">
        <f t="shared" si="212"/>
        <v>0</v>
      </c>
      <c r="CL256" s="446" t="e">
        <f t="shared" si="259"/>
        <v>#DIV/0!</v>
      </c>
      <c r="CM256" s="446" t="e">
        <f t="shared" si="259"/>
        <v>#DIV/0!</v>
      </c>
      <c r="CN256" s="446" t="e">
        <f t="shared" si="259"/>
        <v>#DIV/0!</v>
      </c>
      <c r="CO256" s="451" t="e">
        <f t="shared" si="259"/>
        <v>#DIV/0!</v>
      </c>
      <c r="CP256" s="446"/>
      <c r="CQ256" s="449" t="e">
        <f t="shared" si="260"/>
        <v>#DIV/0!</v>
      </c>
      <c r="CR256" s="445" t="e">
        <f t="shared" si="260"/>
        <v>#DIV/0!</v>
      </c>
      <c r="CS256" s="445" t="e">
        <f t="shared" si="260"/>
        <v>#DIV/0!</v>
      </c>
      <c r="CT256" s="451" t="e">
        <f t="shared" si="260"/>
        <v>#DIV/0!</v>
      </c>
      <c r="CU256" s="446"/>
      <c r="CV256" s="449" t="e">
        <f t="shared" si="261"/>
        <v>#DIV/0!</v>
      </c>
      <c r="CW256" s="445" t="e">
        <f t="shared" si="261"/>
        <v>#DIV/0!</v>
      </c>
      <c r="CX256" s="445" t="e">
        <f t="shared" si="261"/>
        <v>#DIV/0!</v>
      </c>
      <c r="CY256" s="451" t="e">
        <f t="shared" si="261"/>
        <v>#DIV/0!</v>
      </c>
      <c r="CZ256" s="446"/>
      <c r="DA256" s="449" t="e">
        <f t="shared" si="262"/>
        <v>#DIV/0!</v>
      </c>
      <c r="DB256" s="445" t="e">
        <f t="shared" si="262"/>
        <v>#DIV/0!</v>
      </c>
      <c r="DC256" s="445" t="e">
        <f t="shared" si="262"/>
        <v>#DIV/0!</v>
      </c>
      <c r="DD256" s="451" t="e">
        <f t="shared" si="262"/>
        <v>#DIV/0!</v>
      </c>
    </row>
    <row r="257" spans="1:108">
      <c r="A257">
        <f>'Picking Information'!E260</f>
        <v>0</v>
      </c>
      <c r="B257">
        <f>'Picking Information'!H260</f>
        <v>0</v>
      </c>
      <c r="C257">
        <f>'Picking Information'!I260</f>
        <v>0</v>
      </c>
      <c r="D257">
        <f>'Picking Information'!J260</f>
        <v>0</v>
      </c>
      <c r="E257">
        <f>'Picking Information'!K260</f>
        <v>0</v>
      </c>
      <c r="F257">
        <f t="shared" si="225"/>
        <v>0</v>
      </c>
      <c r="J257">
        <f>'Picking Information'!O260</f>
        <v>0</v>
      </c>
      <c r="M257" s="365">
        <f t="shared" si="226"/>
        <v>0</v>
      </c>
      <c r="N257" s="366">
        <v>1.6074999999999999</v>
      </c>
      <c r="O257" s="367">
        <f t="shared" si="227"/>
        <v>0</v>
      </c>
      <c r="P257" s="367">
        <f t="shared" si="228"/>
        <v>0</v>
      </c>
      <c r="Q257" s="367">
        <f t="shared" si="229"/>
        <v>0</v>
      </c>
      <c r="R257" s="367">
        <f t="shared" si="230"/>
        <v>0</v>
      </c>
      <c r="S257" s="367" t="e">
        <f t="shared" si="231"/>
        <v>#DIV/0!</v>
      </c>
      <c r="T257" s="352" t="e">
        <f t="shared" si="235"/>
        <v>#DIV/0!</v>
      </c>
      <c r="U257" s="348" t="e">
        <f t="shared" si="235"/>
        <v>#DIV/0!</v>
      </c>
      <c r="V257" s="348" t="e">
        <f t="shared" si="235"/>
        <v>#DIV/0!</v>
      </c>
      <c r="W257" s="348" t="e">
        <f t="shared" si="235"/>
        <v>#DIV/0!</v>
      </c>
      <c r="X257" s="372"/>
      <c r="Y257" s="348" t="e">
        <f t="shared" si="236"/>
        <v>#DIV/0!</v>
      </c>
      <c r="Z257" s="348" t="e">
        <f t="shared" si="236"/>
        <v>#DIV/0!</v>
      </c>
      <c r="AA257" s="348" t="e">
        <f t="shared" si="236"/>
        <v>#DIV/0!</v>
      </c>
      <c r="AB257" s="350" t="e">
        <f t="shared" si="236"/>
        <v>#DIV/0!</v>
      </c>
      <c r="AC257" s="372"/>
      <c r="AD257" s="348" t="e">
        <f t="shared" si="237"/>
        <v>#DIV/0!</v>
      </c>
      <c r="AE257" s="348" t="e">
        <f t="shared" si="237"/>
        <v>#DIV/0!</v>
      </c>
      <c r="AF257" s="348" t="e">
        <f t="shared" si="237"/>
        <v>#DIV/0!</v>
      </c>
      <c r="AG257" s="350" t="e">
        <f t="shared" si="237"/>
        <v>#DIV/0!</v>
      </c>
      <c r="AH257" s="372"/>
      <c r="AI257" s="348" t="e">
        <f t="shared" si="238"/>
        <v>#DIV/0!</v>
      </c>
      <c r="AJ257" s="348" t="e">
        <f t="shared" si="238"/>
        <v>#DIV/0!</v>
      </c>
      <c r="AK257" s="348" t="e">
        <f t="shared" si="238"/>
        <v>#DIV/0!</v>
      </c>
      <c r="AL257" s="350" t="e">
        <f t="shared" si="238"/>
        <v>#DIV/0!</v>
      </c>
      <c r="AN257" s="393">
        <f t="shared" si="206"/>
        <v>0</v>
      </c>
      <c r="AO257" s="509">
        <f t="shared" si="207"/>
        <v>0</v>
      </c>
      <c r="AP257" s="373" t="e">
        <f t="shared" si="208"/>
        <v>#DIV/0!</v>
      </c>
      <c r="AQ257" s="384" t="e">
        <f t="shared" si="251"/>
        <v>#DIV/0!</v>
      </c>
      <c r="AR257" s="385" t="e">
        <f t="shared" si="251"/>
        <v>#DIV/0!</v>
      </c>
      <c r="AS257" s="385" t="e">
        <f t="shared" si="251"/>
        <v>#DIV/0!</v>
      </c>
      <c r="AT257" s="387" t="e">
        <f t="shared" si="251"/>
        <v>#DIV/0!</v>
      </c>
      <c r="AU257" s="373"/>
      <c r="AV257" s="384" t="e">
        <f t="shared" si="252"/>
        <v>#DIV/0!</v>
      </c>
      <c r="AW257" s="385" t="e">
        <f t="shared" si="252"/>
        <v>#DIV/0!</v>
      </c>
      <c r="AX257" s="385" t="e">
        <f t="shared" si="252"/>
        <v>#DIV/0!</v>
      </c>
      <c r="AY257" s="387" t="e">
        <f t="shared" si="252"/>
        <v>#DIV/0!</v>
      </c>
      <c r="AZ257" s="373"/>
      <c r="BA257" s="384" t="e">
        <f t="shared" si="253"/>
        <v>#DIV/0!</v>
      </c>
      <c r="BB257" s="385" t="e">
        <f t="shared" si="253"/>
        <v>#DIV/0!</v>
      </c>
      <c r="BC257" s="385" t="e">
        <f t="shared" si="253"/>
        <v>#DIV/0!</v>
      </c>
      <c r="BD257" s="387" t="e">
        <f t="shared" si="253"/>
        <v>#DIV/0!</v>
      </c>
      <c r="BE257" s="373"/>
      <c r="BF257" s="384" t="e">
        <f t="shared" si="254"/>
        <v>#DIV/0!</v>
      </c>
      <c r="BG257" s="385" t="e">
        <f t="shared" si="254"/>
        <v>#DIV/0!</v>
      </c>
      <c r="BH257" s="385" t="e">
        <f t="shared" si="254"/>
        <v>#DIV/0!</v>
      </c>
      <c r="BI257" s="387" t="e">
        <f t="shared" si="254"/>
        <v>#DIV/0!</v>
      </c>
      <c r="BK257" s="423" t="e">
        <f t="shared" si="232"/>
        <v>#DIV/0!</v>
      </c>
      <c r="BL257" s="419">
        <f t="shared" si="209"/>
        <v>0</v>
      </c>
      <c r="BM257" s="419">
        <f t="shared" si="210"/>
        <v>0</v>
      </c>
      <c r="BN257" s="423" t="e">
        <f t="shared" si="255"/>
        <v>#DIV/0!</v>
      </c>
      <c r="BO257" s="419" t="e">
        <f t="shared" si="255"/>
        <v>#DIV/0!</v>
      </c>
      <c r="BP257" s="419" t="e">
        <f t="shared" si="255"/>
        <v>#DIV/0!</v>
      </c>
      <c r="BQ257" s="424" t="e">
        <f t="shared" si="255"/>
        <v>#DIV/0!</v>
      </c>
      <c r="BR257" s="419"/>
      <c r="BS257" s="423" t="e">
        <f t="shared" si="256"/>
        <v>#DIV/0!</v>
      </c>
      <c r="BT257" s="419" t="e">
        <f t="shared" si="256"/>
        <v>#DIV/0!</v>
      </c>
      <c r="BU257" s="419" t="e">
        <f t="shared" si="256"/>
        <v>#DIV/0!</v>
      </c>
      <c r="BV257" s="424" t="e">
        <f t="shared" si="256"/>
        <v>#DIV/0!</v>
      </c>
      <c r="BW257" s="419"/>
      <c r="BX257" s="423" t="e">
        <f t="shared" si="257"/>
        <v>#DIV/0!</v>
      </c>
      <c r="BY257" s="419" t="e">
        <f t="shared" si="257"/>
        <v>#DIV/0!</v>
      </c>
      <c r="BZ257" s="419" t="e">
        <f t="shared" si="257"/>
        <v>#DIV/0!</v>
      </c>
      <c r="CA257" s="424" t="e">
        <f t="shared" si="257"/>
        <v>#DIV/0!</v>
      </c>
      <c r="CB257" s="419"/>
      <c r="CC257" s="423" t="e">
        <f t="shared" si="258"/>
        <v>#DIV/0!</v>
      </c>
      <c r="CD257" s="419" t="e">
        <f t="shared" si="258"/>
        <v>#DIV/0!</v>
      </c>
      <c r="CE257" s="419" t="e">
        <f t="shared" si="258"/>
        <v>#DIV/0!</v>
      </c>
      <c r="CF257" s="424" t="e">
        <f t="shared" si="258"/>
        <v>#DIV/0!</v>
      </c>
      <c r="CH257" s="449" t="e">
        <f t="shared" si="233"/>
        <v>#DIV/0!</v>
      </c>
      <c r="CI257" s="445">
        <f t="shared" si="211"/>
        <v>0</v>
      </c>
      <c r="CJ257" s="445">
        <f t="shared" si="234"/>
        <v>0</v>
      </c>
      <c r="CK257" s="451">
        <f t="shared" si="212"/>
        <v>0</v>
      </c>
      <c r="CL257" s="446" t="e">
        <f t="shared" si="259"/>
        <v>#DIV/0!</v>
      </c>
      <c r="CM257" s="446" t="e">
        <f t="shared" si="259"/>
        <v>#DIV/0!</v>
      </c>
      <c r="CN257" s="446" t="e">
        <f t="shared" si="259"/>
        <v>#DIV/0!</v>
      </c>
      <c r="CO257" s="451" t="e">
        <f t="shared" si="259"/>
        <v>#DIV/0!</v>
      </c>
      <c r="CP257" s="446"/>
      <c r="CQ257" s="449" t="e">
        <f t="shared" si="260"/>
        <v>#DIV/0!</v>
      </c>
      <c r="CR257" s="445" t="e">
        <f t="shared" si="260"/>
        <v>#DIV/0!</v>
      </c>
      <c r="CS257" s="445" t="e">
        <f t="shared" si="260"/>
        <v>#DIV/0!</v>
      </c>
      <c r="CT257" s="451" t="e">
        <f t="shared" si="260"/>
        <v>#DIV/0!</v>
      </c>
      <c r="CU257" s="446"/>
      <c r="CV257" s="449" t="e">
        <f t="shared" si="261"/>
        <v>#DIV/0!</v>
      </c>
      <c r="CW257" s="445" t="e">
        <f t="shared" si="261"/>
        <v>#DIV/0!</v>
      </c>
      <c r="CX257" s="445" t="e">
        <f t="shared" si="261"/>
        <v>#DIV/0!</v>
      </c>
      <c r="CY257" s="451" t="e">
        <f t="shared" si="261"/>
        <v>#DIV/0!</v>
      </c>
      <c r="CZ257" s="446"/>
      <c r="DA257" s="449" t="e">
        <f t="shared" si="262"/>
        <v>#DIV/0!</v>
      </c>
      <c r="DB257" s="445" t="e">
        <f t="shared" si="262"/>
        <v>#DIV/0!</v>
      </c>
      <c r="DC257" s="445" t="e">
        <f t="shared" si="262"/>
        <v>#DIV/0!</v>
      </c>
      <c r="DD257" s="451" t="e">
        <f t="shared" si="262"/>
        <v>#DIV/0!</v>
      </c>
    </row>
    <row r="258" spans="1:108">
      <c r="A258">
        <f>'Picking Information'!E261</f>
        <v>0</v>
      </c>
      <c r="B258">
        <f>'Picking Information'!H261</f>
        <v>0</v>
      </c>
      <c r="C258">
        <f>'Picking Information'!I261</f>
        <v>0</v>
      </c>
      <c r="D258">
        <f>'Picking Information'!J261</f>
        <v>0</v>
      </c>
      <c r="E258">
        <f>'Picking Information'!K261</f>
        <v>0</v>
      </c>
      <c r="F258">
        <f t="shared" si="225"/>
        <v>0</v>
      </c>
      <c r="J258">
        <f>'Picking Information'!O261</f>
        <v>0</v>
      </c>
      <c r="M258" s="365">
        <f t="shared" si="226"/>
        <v>0</v>
      </c>
      <c r="N258" s="366">
        <v>1.6074999999999999</v>
      </c>
      <c r="O258" s="367">
        <f t="shared" si="227"/>
        <v>0</v>
      </c>
      <c r="P258" s="367">
        <f t="shared" si="228"/>
        <v>0</v>
      </c>
      <c r="Q258" s="367">
        <f t="shared" si="229"/>
        <v>0</v>
      </c>
      <c r="R258" s="367">
        <f t="shared" si="230"/>
        <v>0</v>
      </c>
      <c r="S258" s="367" t="e">
        <f t="shared" si="231"/>
        <v>#DIV/0!</v>
      </c>
      <c r="T258" s="352" t="e">
        <f t="shared" si="235"/>
        <v>#DIV/0!</v>
      </c>
      <c r="U258" s="348" t="e">
        <f t="shared" si="235"/>
        <v>#DIV/0!</v>
      </c>
      <c r="V258" s="348" t="e">
        <f t="shared" si="235"/>
        <v>#DIV/0!</v>
      </c>
      <c r="W258" s="348" t="e">
        <f t="shared" si="235"/>
        <v>#DIV/0!</v>
      </c>
      <c r="X258" s="372"/>
      <c r="Y258" s="348" t="e">
        <f t="shared" si="236"/>
        <v>#DIV/0!</v>
      </c>
      <c r="Z258" s="348" t="e">
        <f t="shared" si="236"/>
        <v>#DIV/0!</v>
      </c>
      <c r="AA258" s="348" t="e">
        <f t="shared" si="236"/>
        <v>#DIV/0!</v>
      </c>
      <c r="AB258" s="350" t="e">
        <f t="shared" si="236"/>
        <v>#DIV/0!</v>
      </c>
      <c r="AC258" s="372"/>
      <c r="AD258" s="348" t="e">
        <f t="shared" si="237"/>
        <v>#DIV/0!</v>
      </c>
      <c r="AE258" s="348" t="e">
        <f t="shared" si="237"/>
        <v>#DIV/0!</v>
      </c>
      <c r="AF258" s="348" t="e">
        <f t="shared" si="237"/>
        <v>#DIV/0!</v>
      </c>
      <c r="AG258" s="350" t="e">
        <f t="shared" si="237"/>
        <v>#DIV/0!</v>
      </c>
      <c r="AH258" s="372"/>
      <c r="AI258" s="348" t="e">
        <f t="shared" si="238"/>
        <v>#DIV/0!</v>
      </c>
      <c r="AJ258" s="348" t="e">
        <f t="shared" si="238"/>
        <v>#DIV/0!</v>
      </c>
      <c r="AK258" s="348" t="e">
        <f t="shared" si="238"/>
        <v>#DIV/0!</v>
      </c>
      <c r="AL258" s="350" t="e">
        <f t="shared" si="238"/>
        <v>#DIV/0!</v>
      </c>
      <c r="AN258" s="393">
        <f t="shared" si="206"/>
        <v>0</v>
      </c>
      <c r="AO258" s="509">
        <f t="shared" si="207"/>
        <v>0</v>
      </c>
      <c r="AP258" s="373" t="e">
        <f t="shared" si="208"/>
        <v>#DIV/0!</v>
      </c>
      <c r="AQ258" s="384" t="e">
        <f t="shared" si="251"/>
        <v>#DIV/0!</v>
      </c>
      <c r="AR258" s="385" t="e">
        <f t="shared" si="251"/>
        <v>#DIV/0!</v>
      </c>
      <c r="AS258" s="385" t="e">
        <f t="shared" si="251"/>
        <v>#DIV/0!</v>
      </c>
      <c r="AT258" s="387" t="e">
        <f t="shared" si="251"/>
        <v>#DIV/0!</v>
      </c>
      <c r="AU258" s="373"/>
      <c r="AV258" s="384" t="e">
        <f t="shared" si="252"/>
        <v>#DIV/0!</v>
      </c>
      <c r="AW258" s="385" t="e">
        <f t="shared" si="252"/>
        <v>#DIV/0!</v>
      </c>
      <c r="AX258" s="385" t="e">
        <f t="shared" si="252"/>
        <v>#DIV/0!</v>
      </c>
      <c r="AY258" s="387" t="e">
        <f t="shared" si="252"/>
        <v>#DIV/0!</v>
      </c>
      <c r="AZ258" s="373"/>
      <c r="BA258" s="384" t="e">
        <f t="shared" si="253"/>
        <v>#DIV/0!</v>
      </c>
      <c r="BB258" s="385" t="e">
        <f t="shared" si="253"/>
        <v>#DIV/0!</v>
      </c>
      <c r="BC258" s="385" t="e">
        <f t="shared" si="253"/>
        <v>#DIV/0!</v>
      </c>
      <c r="BD258" s="387" t="e">
        <f t="shared" si="253"/>
        <v>#DIV/0!</v>
      </c>
      <c r="BE258" s="373"/>
      <c r="BF258" s="384" t="e">
        <f t="shared" si="254"/>
        <v>#DIV/0!</v>
      </c>
      <c r="BG258" s="385" t="e">
        <f t="shared" si="254"/>
        <v>#DIV/0!</v>
      </c>
      <c r="BH258" s="385" t="e">
        <f t="shared" si="254"/>
        <v>#DIV/0!</v>
      </c>
      <c r="BI258" s="387" t="e">
        <f t="shared" si="254"/>
        <v>#DIV/0!</v>
      </c>
      <c r="BK258" s="423" t="e">
        <f t="shared" si="232"/>
        <v>#DIV/0!</v>
      </c>
      <c r="BL258" s="419">
        <f t="shared" si="209"/>
        <v>0</v>
      </c>
      <c r="BM258" s="419">
        <f t="shared" si="210"/>
        <v>0</v>
      </c>
      <c r="BN258" s="423" t="e">
        <f t="shared" si="255"/>
        <v>#DIV/0!</v>
      </c>
      <c r="BO258" s="419" t="e">
        <f t="shared" si="255"/>
        <v>#DIV/0!</v>
      </c>
      <c r="BP258" s="419" t="e">
        <f t="shared" si="255"/>
        <v>#DIV/0!</v>
      </c>
      <c r="BQ258" s="424" t="e">
        <f t="shared" si="255"/>
        <v>#DIV/0!</v>
      </c>
      <c r="BR258" s="419"/>
      <c r="BS258" s="423" t="e">
        <f t="shared" si="256"/>
        <v>#DIV/0!</v>
      </c>
      <c r="BT258" s="419" t="e">
        <f t="shared" si="256"/>
        <v>#DIV/0!</v>
      </c>
      <c r="BU258" s="419" t="e">
        <f t="shared" si="256"/>
        <v>#DIV/0!</v>
      </c>
      <c r="BV258" s="424" t="e">
        <f t="shared" si="256"/>
        <v>#DIV/0!</v>
      </c>
      <c r="BW258" s="419"/>
      <c r="BX258" s="423" t="e">
        <f t="shared" si="257"/>
        <v>#DIV/0!</v>
      </c>
      <c r="BY258" s="419" t="e">
        <f t="shared" si="257"/>
        <v>#DIV/0!</v>
      </c>
      <c r="BZ258" s="419" t="e">
        <f t="shared" si="257"/>
        <v>#DIV/0!</v>
      </c>
      <c r="CA258" s="424" t="e">
        <f t="shared" si="257"/>
        <v>#DIV/0!</v>
      </c>
      <c r="CB258" s="419"/>
      <c r="CC258" s="423" t="e">
        <f t="shared" si="258"/>
        <v>#DIV/0!</v>
      </c>
      <c r="CD258" s="419" t="e">
        <f t="shared" si="258"/>
        <v>#DIV/0!</v>
      </c>
      <c r="CE258" s="419" t="e">
        <f t="shared" si="258"/>
        <v>#DIV/0!</v>
      </c>
      <c r="CF258" s="424" t="e">
        <f t="shared" si="258"/>
        <v>#DIV/0!</v>
      </c>
      <c r="CH258" s="449" t="e">
        <f t="shared" si="233"/>
        <v>#DIV/0!</v>
      </c>
      <c r="CI258" s="445">
        <f t="shared" si="211"/>
        <v>0</v>
      </c>
      <c r="CJ258" s="445">
        <f t="shared" si="234"/>
        <v>0</v>
      </c>
      <c r="CK258" s="451">
        <f t="shared" si="212"/>
        <v>0</v>
      </c>
      <c r="CL258" s="446" t="e">
        <f t="shared" si="259"/>
        <v>#DIV/0!</v>
      </c>
      <c r="CM258" s="446" t="e">
        <f t="shared" si="259"/>
        <v>#DIV/0!</v>
      </c>
      <c r="CN258" s="446" t="e">
        <f t="shared" si="259"/>
        <v>#DIV/0!</v>
      </c>
      <c r="CO258" s="451" t="e">
        <f t="shared" si="259"/>
        <v>#DIV/0!</v>
      </c>
      <c r="CP258" s="446"/>
      <c r="CQ258" s="449" t="e">
        <f t="shared" si="260"/>
        <v>#DIV/0!</v>
      </c>
      <c r="CR258" s="445" t="e">
        <f t="shared" si="260"/>
        <v>#DIV/0!</v>
      </c>
      <c r="CS258" s="445" t="e">
        <f t="shared" si="260"/>
        <v>#DIV/0!</v>
      </c>
      <c r="CT258" s="451" t="e">
        <f t="shared" si="260"/>
        <v>#DIV/0!</v>
      </c>
      <c r="CU258" s="446"/>
      <c r="CV258" s="449" t="e">
        <f t="shared" si="261"/>
        <v>#DIV/0!</v>
      </c>
      <c r="CW258" s="445" t="e">
        <f t="shared" si="261"/>
        <v>#DIV/0!</v>
      </c>
      <c r="CX258" s="445" t="e">
        <f t="shared" si="261"/>
        <v>#DIV/0!</v>
      </c>
      <c r="CY258" s="451" t="e">
        <f t="shared" si="261"/>
        <v>#DIV/0!</v>
      </c>
      <c r="CZ258" s="446"/>
      <c r="DA258" s="449" t="e">
        <f t="shared" si="262"/>
        <v>#DIV/0!</v>
      </c>
      <c r="DB258" s="445" t="e">
        <f t="shared" si="262"/>
        <v>#DIV/0!</v>
      </c>
      <c r="DC258" s="445" t="e">
        <f t="shared" si="262"/>
        <v>#DIV/0!</v>
      </c>
      <c r="DD258" s="451" t="e">
        <f t="shared" si="262"/>
        <v>#DIV/0!</v>
      </c>
    </row>
    <row r="259" spans="1:108">
      <c r="A259">
        <f>'Picking Information'!E262</f>
        <v>0</v>
      </c>
      <c r="B259">
        <f>'Picking Information'!H262</f>
        <v>0</v>
      </c>
      <c r="C259">
        <f>'Picking Information'!I262</f>
        <v>0</v>
      </c>
      <c r="D259">
        <f>'Picking Information'!J262</f>
        <v>0</v>
      </c>
      <c r="E259">
        <f>'Picking Information'!K262</f>
        <v>0</v>
      </c>
      <c r="F259">
        <f t="shared" si="225"/>
        <v>0</v>
      </c>
      <c r="J259">
        <f>'Picking Information'!O262</f>
        <v>0</v>
      </c>
      <c r="M259" s="365">
        <f t="shared" si="226"/>
        <v>0</v>
      </c>
      <c r="N259" s="366">
        <v>1.6074999999999999</v>
      </c>
      <c r="O259" s="367">
        <f t="shared" si="227"/>
        <v>0</v>
      </c>
      <c r="P259" s="367">
        <f t="shared" si="228"/>
        <v>0</v>
      </c>
      <c r="Q259" s="367">
        <f t="shared" si="229"/>
        <v>0</v>
      </c>
      <c r="R259" s="367">
        <f t="shared" si="230"/>
        <v>0</v>
      </c>
      <c r="S259" s="367" t="e">
        <f t="shared" si="231"/>
        <v>#DIV/0!</v>
      </c>
      <c r="T259" s="352" t="e">
        <f t="shared" si="235"/>
        <v>#DIV/0!</v>
      </c>
      <c r="U259" s="348" t="e">
        <f t="shared" si="235"/>
        <v>#DIV/0!</v>
      </c>
      <c r="V259" s="348" t="e">
        <f t="shared" si="235"/>
        <v>#DIV/0!</v>
      </c>
      <c r="W259" s="348" t="e">
        <f t="shared" si="235"/>
        <v>#DIV/0!</v>
      </c>
      <c r="X259" s="372"/>
      <c r="Y259" s="348" t="e">
        <f t="shared" si="236"/>
        <v>#DIV/0!</v>
      </c>
      <c r="Z259" s="348" t="e">
        <f t="shared" si="236"/>
        <v>#DIV/0!</v>
      </c>
      <c r="AA259" s="348" t="e">
        <f t="shared" si="236"/>
        <v>#DIV/0!</v>
      </c>
      <c r="AB259" s="350" t="e">
        <f t="shared" si="236"/>
        <v>#DIV/0!</v>
      </c>
      <c r="AC259" s="372"/>
      <c r="AD259" s="348" t="e">
        <f t="shared" si="237"/>
        <v>#DIV/0!</v>
      </c>
      <c r="AE259" s="348" t="e">
        <f t="shared" si="237"/>
        <v>#DIV/0!</v>
      </c>
      <c r="AF259" s="348" t="e">
        <f t="shared" si="237"/>
        <v>#DIV/0!</v>
      </c>
      <c r="AG259" s="350" t="e">
        <f t="shared" si="237"/>
        <v>#DIV/0!</v>
      </c>
      <c r="AH259" s="372"/>
      <c r="AI259" s="348" t="e">
        <f t="shared" si="238"/>
        <v>#DIV/0!</v>
      </c>
      <c r="AJ259" s="348" t="e">
        <f t="shared" si="238"/>
        <v>#DIV/0!</v>
      </c>
      <c r="AK259" s="348" t="e">
        <f t="shared" si="238"/>
        <v>#DIV/0!</v>
      </c>
      <c r="AL259" s="350" t="e">
        <f t="shared" si="238"/>
        <v>#DIV/0!</v>
      </c>
      <c r="AN259" s="393">
        <f t="shared" si="206"/>
        <v>0</v>
      </c>
      <c r="AO259" s="509">
        <f t="shared" si="207"/>
        <v>0</v>
      </c>
      <c r="AP259" s="373" t="e">
        <f t="shared" si="208"/>
        <v>#DIV/0!</v>
      </c>
      <c r="AQ259" s="384" t="e">
        <f t="shared" si="251"/>
        <v>#DIV/0!</v>
      </c>
      <c r="AR259" s="385" t="e">
        <f t="shared" si="251"/>
        <v>#DIV/0!</v>
      </c>
      <c r="AS259" s="385" t="e">
        <f t="shared" si="251"/>
        <v>#DIV/0!</v>
      </c>
      <c r="AT259" s="387" t="e">
        <f t="shared" si="251"/>
        <v>#DIV/0!</v>
      </c>
      <c r="AU259" s="373"/>
      <c r="AV259" s="384" t="e">
        <f t="shared" si="252"/>
        <v>#DIV/0!</v>
      </c>
      <c r="AW259" s="385" t="e">
        <f t="shared" si="252"/>
        <v>#DIV/0!</v>
      </c>
      <c r="AX259" s="385" t="e">
        <f t="shared" si="252"/>
        <v>#DIV/0!</v>
      </c>
      <c r="AY259" s="387" t="e">
        <f t="shared" si="252"/>
        <v>#DIV/0!</v>
      </c>
      <c r="AZ259" s="373"/>
      <c r="BA259" s="384" t="e">
        <f t="shared" si="253"/>
        <v>#DIV/0!</v>
      </c>
      <c r="BB259" s="385" t="e">
        <f t="shared" si="253"/>
        <v>#DIV/0!</v>
      </c>
      <c r="BC259" s="385" t="e">
        <f t="shared" si="253"/>
        <v>#DIV/0!</v>
      </c>
      <c r="BD259" s="387" t="e">
        <f t="shared" si="253"/>
        <v>#DIV/0!</v>
      </c>
      <c r="BE259" s="373"/>
      <c r="BF259" s="384" t="e">
        <f t="shared" si="254"/>
        <v>#DIV/0!</v>
      </c>
      <c r="BG259" s="385" t="e">
        <f t="shared" si="254"/>
        <v>#DIV/0!</v>
      </c>
      <c r="BH259" s="385" t="e">
        <f t="shared" si="254"/>
        <v>#DIV/0!</v>
      </c>
      <c r="BI259" s="387" t="e">
        <f t="shared" si="254"/>
        <v>#DIV/0!</v>
      </c>
      <c r="BK259" s="423" t="e">
        <f t="shared" si="232"/>
        <v>#DIV/0!</v>
      </c>
      <c r="BL259" s="419">
        <f t="shared" si="209"/>
        <v>0</v>
      </c>
      <c r="BM259" s="419">
        <f t="shared" si="210"/>
        <v>0</v>
      </c>
      <c r="BN259" s="423" t="e">
        <f t="shared" si="255"/>
        <v>#DIV/0!</v>
      </c>
      <c r="BO259" s="419" t="e">
        <f t="shared" si="255"/>
        <v>#DIV/0!</v>
      </c>
      <c r="BP259" s="419" t="e">
        <f t="shared" si="255"/>
        <v>#DIV/0!</v>
      </c>
      <c r="BQ259" s="424" t="e">
        <f t="shared" si="255"/>
        <v>#DIV/0!</v>
      </c>
      <c r="BR259" s="419"/>
      <c r="BS259" s="423" t="e">
        <f t="shared" si="256"/>
        <v>#DIV/0!</v>
      </c>
      <c r="BT259" s="419" t="e">
        <f t="shared" si="256"/>
        <v>#DIV/0!</v>
      </c>
      <c r="BU259" s="419" t="e">
        <f t="shared" si="256"/>
        <v>#DIV/0!</v>
      </c>
      <c r="BV259" s="424" t="e">
        <f t="shared" si="256"/>
        <v>#DIV/0!</v>
      </c>
      <c r="BW259" s="419"/>
      <c r="BX259" s="423" t="e">
        <f t="shared" si="257"/>
        <v>#DIV/0!</v>
      </c>
      <c r="BY259" s="419" t="e">
        <f t="shared" si="257"/>
        <v>#DIV/0!</v>
      </c>
      <c r="BZ259" s="419" t="e">
        <f t="shared" si="257"/>
        <v>#DIV/0!</v>
      </c>
      <c r="CA259" s="424" t="e">
        <f t="shared" si="257"/>
        <v>#DIV/0!</v>
      </c>
      <c r="CB259" s="419"/>
      <c r="CC259" s="423" t="e">
        <f t="shared" si="258"/>
        <v>#DIV/0!</v>
      </c>
      <c r="CD259" s="419" t="e">
        <f t="shared" si="258"/>
        <v>#DIV/0!</v>
      </c>
      <c r="CE259" s="419" t="e">
        <f t="shared" si="258"/>
        <v>#DIV/0!</v>
      </c>
      <c r="CF259" s="424" t="e">
        <f t="shared" si="258"/>
        <v>#DIV/0!</v>
      </c>
      <c r="CH259" s="449" t="e">
        <f t="shared" si="233"/>
        <v>#DIV/0!</v>
      </c>
      <c r="CI259" s="445">
        <f t="shared" si="211"/>
        <v>0</v>
      </c>
      <c r="CJ259" s="445">
        <f t="shared" si="234"/>
        <v>0</v>
      </c>
      <c r="CK259" s="451">
        <f t="shared" si="212"/>
        <v>0</v>
      </c>
      <c r="CL259" s="446" t="e">
        <f t="shared" si="259"/>
        <v>#DIV/0!</v>
      </c>
      <c r="CM259" s="446" t="e">
        <f t="shared" si="259"/>
        <v>#DIV/0!</v>
      </c>
      <c r="CN259" s="446" t="e">
        <f t="shared" si="259"/>
        <v>#DIV/0!</v>
      </c>
      <c r="CO259" s="451" t="e">
        <f t="shared" si="259"/>
        <v>#DIV/0!</v>
      </c>
      <c r="CP259" s="446"/>
      <c r="CQ259" s="449" t="e">
        <f t="shared" si="260"/>
        <v>#DIV/0!</v>
      </c>
      <c r="CR259" s="445" t="e">
        <f t="shared" si="260"/>
        <v>#DIV/0!</v>
      </c>
      <c r="CS259" s="445" t="e">
        <f t="shared" si="260"/>
        <v>#DIV/0!</v>
      </c>
      <c r="CT259" s="451" t="e">
        <f t="shared" si="260"/>
        <v>#DIV/0!</v>
      </c>
      <c r="CU259" s="446"/>
      <c r="CV259" s="449" t="e">
        <f t="shared" si="261"/>
        <v>#DIV/0!</v>
      </c>
      <c r="CW259" s="445" t="e">
        <f t="shared" si="261"/>
        <v>#DIV/0!</v>
      </c>
      <c r="CX259" s="445" t="e">
        <f t="shared" si="261"/>
        <v>#DIV/0!</v>
      </c>
      <c r="CY259" s="451" t="e">
        <f t="shared" si="261"/>
        <v>#DIV/0!</v>
      </c>
      <c r="CZ259" s="446"/>
      <c r="DA259" s="449" t="e">
        <f t="shared" si="262"/>
        <v>#DIV/0!</v>
      </c>
      <c r="DB259" s="445" t="e">
        <f t="shared" si="262"/>
        <v>#DIV/0!</v>
      </c>
      <c r="DC259" s="445" t="e">
        <f t="shared" si="262"/>
        <v>#DIV/0!</v>
      </c>
      <c r="DD259" s="451" t="e">
        <f t="shared" si="262"/>
        <v>#DIV/0!</v>
      </c>
    </row>
    <row r="260" spans="1:108">
      <c r="A260">
        <f>'Picking Information'!E263</f>
        <v>0</v>
      </c>
      <c r="B260">
        <f>'Picking Information'!H263</f>
        <v>0</v>
      </c>
      <c r="C260">
        <f>'Picking Information'!I263</f>
        <v>0</v>
      </c>
      <c r="D260">
        <f>'Picking Information'!J263</f>
        <v>0</v>
      </c>
      <c r="E260">
        <f>'Picking Information'!K263</f>
        <v>0</v>
      </c>
      <c r="F260">
        <f t="shared" si="225"/>
        <v>0</v>
      </c>
      <c r="J260">
        <f>'Picking Information'!O263</f>
        <v>0</v>
      </c>
      <c r="M260" s="365">
        <f t="shared" si="226"/>
        <v>0</v>
      </c>
      <c r="N260" s="366">
        <v>1.6074999999999999</v>
      </c>
      <c r="O260" s="367">
        <f t="shared" si="227"/>
        <v>0</v>
      </c>
      <c r="P260" s="367">
        <f t="shared" si="228"/>
        <v>0</v>
      </c>
      <c r="Q260" s="367">
        <f t="shared" si="229"/>
        <v>0</v>
      </c>
      <c r="R260" s="367">
        <f t="shared" si="230"/>
        <v>0</v>
      </c>
      <c r="S260" s="367" t="e">
        <f t="shared" si="231"/>
        <v>#DIV/0!</v>
      </c>
      <c r="T260" s="352" t="e">
        <f t="shared" si="235"/>
        <v>#DIV/0!</v>
      </c>
      <c r="U260" s="348" t="e">
        <f t="shared" si="235"/>
        <v>#DIV/0!</v>
      </c>
      <c r="V260" s="348" t="e">
        <f t="shared" si="235"/>
        <v>#DIV/0!</v>
      </c>
      <c r="W260" s="348" t="e">
        <f t="shared" si="235"/>
        <v>#DIV/0!</v>
      </c>
      <c r="X260" s="372"/>
      <c r="Y260" s="348" t="e">
        <f t="shared" si="236"/>
        <v>#DIV/0!</v>
      </c>
      <c r="Z260" s="348" t="e">
        <f t="shared" si="236"/>
        <v>#DIV/0!</v>
      </c>
      <c r="AA260" s="348" t="e">
        <f t="shared" si="236"/>
        <v>#DIV/0!</v>
      </c>
      <c r="AB260" s="350" t="e">
        <f t="shared" si="236"/>
        <v>#DIV/0!</v>
      </c>
      <c r="AC260" s="372"/>
      <c r="AD260" s="348" t="e">
        <f t="shared" si="237"/>
        <v>#DIV/0!</v>
      </c>
      <c r="AE260" s="348" t="e">
        <f t="shared" si="237"/>
        <v>#DIV/0!</v>
      </c>
      <c r="AF260" s="348" t="e">
        <f t="shared" si="237"/>
        <v>#DIV/0!</v>
      </c>
      <c r="AG260" s="350" t="e">
        <f t="shared" si="237"/>
        <v>#DIV/0!</v>
      </c>
      <c r="AH260" s="372"/>
      <c r="AI260" s="348" t="e">
        <f t="shared" si="238"/>
        <v>#DIV/0!</v>
      </c>
      <c r="AJ260" s="348" t="e">
        <f t="shared" si="238"/>
        <v>#DIV/0!</v>
      </c>
      <c r="AK260" s="348" t="e">
        <f t="shared" si="238"/>
        <v>#DIV/0!</v>
      </c>
      <c r="AL260" s="350" t="e">
        <f t="shared" si="238"/>
        <v>#DIV/0!</v>
      </c>
      <c r="AN260" s="393">
        <f t="shared" si="206"/>
        <v>0</v>
      </c>
      <c r="AO260" s="509">
        <f t="shared" si="207"/>
        <v>0</v>
      </c>
      <c r="AP260" s="373" t="e">
        <f t="shared" si="208"/>
        <v>#DIV/0!</v>
      </c>
      <c r="AQ260" s="384" t="e">
        <f t="shared" si="251"/>
        <v>#DIV/0!</v>
      </c>
      <c r="AR260" s="385" t="e">
        <f t="shared" si="251"/>
        <v>#DIV/0!</v>
      </c>
      <c r="AS260" s="385" t="e">
        <f t="shared" si="251"/>
        <v>#DIV/0!</v>
      </c>
      <c r="AT260" s="387" t="e">
        <f t="shared" si="251"/>
        <v>#DIV/0!</v>
      </c>
      <c r="AU260" s="373"/>
      <c r="AV260" s="384" t="e">
        <f t="shared" si="252"/>
        <v>#DIV/0!</v>
      </c>
      <c r="AW260" s="385" t="e">
        <f t="shared" si="252"/>
        <v>#DIV/0!</v>
      </c>
      <c r="AX260" s="385" t="e">
        <f t="shared" si="252"/>
        <v>#DIV/0!</v>
      </c>
      <c r="AY260" s="387" t="e">
        <f t="shared" si="252"/>
        <v>#DIV/0!</v>
      </c>
      <c r="AZ260" s="373"/>
      <c r="BA260" s="384" t="e">
        <f t="shared" si="253"/>
        <v>#DIV/0!</v>
      </c>
      <c r="BB260" s="385" t="e">
        <f t="shared" si="253"/>
        <v>#DIV/0!</v>
      </c>
      <c r="BC260" s="385" t="e">
        <f t="shared" si="253"/>
        <v>#DIV/0!</v>
      </c>
      <c r="BD260" s="387" t="e">
        <f t="shared" si="253"/>
        <v>#DIV/0!</v>
      </c>
      <c r="BE260" s="373"/>
      <c r="BF260" s="384" t="e">
        <f t="shared" si="254"/>
        <v>#DIV/0!</v>
      </c>
      <c r="BG260" s="385" t="e">
        <f t="shared" si="254"/>
        <v>#DIV/0!</v>
      </c>
      <c r="BH260" s="385" t="e">
        <f t="shared" si="254"/>
        <v>#DIV/0!</v>
      </c>
      <c r="BI260" s="387" t="e">
        <f t="shared" si="254"/>
        <v>#DIV/0!</v>
      </c>
      <c r="BK260" s="423" t="e">
        <f t="shared" si="232"/>
        <v>#DIV/0!</v>
      </c>
      <c r="BL260" s="419">
        <f t="shared" si="209"/>
        <v>0</v>
      </c>
      <c r="BM260" s="419">
        <f t="shared" si="210"/>
        <v>0</v>
      </c>
      <c r="BN260" s="423" t="e">
        <f t="shared" si="255"/>
        <v>#DIV/0!</v>
      </c>
      <c r="BO260" s="419" t="e">
        <f t="shared" si="255"/>
        <v>#DIV/0!</v>
      </c>
      <c r="BP260" s="419" t="e">
        <f t="shared" si="255"/>
        <v>#DIV/0!</v>
      </c>
      <c r="BQ260" s="424" t="e">
        <f t="shared" si="255"/>
        <v>#DIV/0!</v>
      </c>
      <c r="BR260" s="419"/>
      <c r="BS260" s="423" t="e">
        <f t="shared" si="256"/>
        <v>#DIV/0!</v>
      </c>
      <c r="BT260" s="419" t="e">
        <f t="shared" si="256"/>
        <v>#DIV/0!</v>
      </c>
      <c r="BU260" s="419" t="e">
        <f t="shared" si="256"/>
        <v>#DIV/0!</v>
      </c>
      <c r="BV260" s="424" t="e">
        <f t="shared" si="256"/>
        <v>#DIV/0!</v>
      </c>
      <c r="BW260" s="419"/>
      <c r="BX260" s="423" t="e">
        <f t="shared" si="257"/>
        <v>#DIV/0!</v>
      </c>
      <c r="BY260" s="419" t="e">
        <f t="shared" si="257"/>
        <v>#DIV/0!</v>
      </c>
      <c r="BZ260" s="419" t="e">
        <f t="shared" si="257"/>
        <v>#DIV/0!</v>
      </c>
      <c r="CA260" s="424" t="e">
        <f t="shared" si="257"/>
        <v>#DIV/0!</v>
      </c>
      <c r="CB260" s="419"/>
      <c r="CC260" s="423" t="e">
        <f t="shared" si="258"/>
        <v>#DIV/0!</v>
      </c>
      <c r="CD260" s="419" t="e">
        <f t="shared" si="258"/>
        <v>#DIV/0!</v>
      </c>
      <c r="CE260" s="419" t="e">
        <f t="shared" si="258"/>
        <v>#DIV/0!</v>
      </c>
      <c r="CF260" s="424" t="e">
        <f t="shared" si="258"/>
        <v>#DIV/0!</v>
      </c>
      <c r="CH260" s="449" t="e">
        <f t="shared" si="233"/>
        <v>#DIV/0!</v>
      </c>
      <c r="CI260" s="445">
        <f t="shared" si="211"/>
        <v>0</v>
      </c>
      <c r="CJ260" s="445">
        <f t="shared" si="234"/>
        <v>0</v>
      </c>
      <c r="CK260" s="451">
        <f t="shared" si="212"/>
        <v>0</v>
      </c>
      <c r="CL260" s="446" t="e">
        <f t="shared" si="259"/>
        <v>#DIV/0!</v>
      </c>
      <c r="CM260" s="446" t="e">
        <f t="shared" si="259"/>
        <v>#DIV/0!</v>
      </c>
      <c r="CN260" s="446" t="e">
        <f t="shared" si="259"/>
        <v>#DIV/0!</v>
      </c>
      <c r="CO260" s="451" t="e">
        <f t="shared" si="259"/>
        <v>#DIV/0!</v>
      </c>
      <c r="CP260" s="446"/>
      <c r="CQ260" s="449" t="e">
        <f t="shared" si="260"/>
        <v>#DIV/0!</v>
      </c>
      <c r="CR260" s="445" t="e">
        <f t="shared" si="260"/>
        <v>#DIV/0!</v>
      </c>
      <c r="CS260" s="445" t="e">
        <f t="shared" si="260"/>
        <v>#DIV/0!</v>
      </c>
      <c r="CT260" s="451" t="e">
        <f t="shared" si="260"/>
        <v>#DIV/0!</v>
      </c>
      <c r="CU260" s="446"/>
      <c r="CV260" s="449" t="e">
        <f t="shared" si="261"/>
        <v>#DIV/0!</v>
      </c>
      <c r="CW260" s="445" t="e">
        <f t="shared" si="261"/>
        <v>#DIV/0!</v>
      </c>
      <c r="CX260" s="445" t="e">
        <f t="shared" si="261"/>
        <v>#DIV/0!</v>
      </c>
      <c r="CY260" s="451" t="e">
        <f t="shared" si="261"/>
        <v>#DIV/0!</v>
      </c>
      <c r="CZ260" s="446"/>
      <c r="DA260" s="449" t="e">
        <f t="shared" si="262"/>
        <v>#DIV/0!</v>
      </c>
      <c r="DB260" s="445" t="e">
        <f t="shared" si="262"/>
        <v>#DIV/0!</v>
      </c>
      <c r="DC260" s="445" t="e">
        <f t="shared" si="262"/>
        <v>#DIV/0!</v>
      </c>
      <c r="DD260" s="451" t="e">
        <f t="shared" si="262"/>
        <v>#DIV/0!</v>
      </c>
    </row>
    <row r="261" spans="1:108">
      <c r="A261">
        <f>'Picking Information'!E264</f>
        <v>0</v>
      </c>
      <c r="B261">
        <f>'Picking Information'!H264</f>
        <v>0</v>
      </c>
      <c r="C261">
        <f>'Picking Information'!I264</f>
        <v>0</v>
      </c>
      <c r="D261">
        <f>'Picking Information'!J264</f>
        <v>0</v>
      </c>
      <c r="E261">
        <f>'Picking Information'!K264</f>
        <v>0</v>
      </c>
      <c r="F261">
        <f t="shared" si="225"/>
        <v>0</v>
      </c>
      <c r="J261">
        <f>'Picking Information'!O264</f>
        <v>0</v>
      </c>
      <c r="M261" s="365">
        <f t="shared" si="226"/>
        <v>0</v>
      </c>
      <c r="N261" s="366">
        <v>1.6074999999999999</v>
      </c>
      <c r="O261" s="367">
        <f t="shared" si="227"/>
        <v>0</v>
      </c>
      <c r="P261" s="367">
        <f t="shared" si="228"/>
        <v>0</v>
      </c>
      <c r="Q261" s="367">
        <f t="shared" si="229"/>
        <v>0</v>
      </c>
      <c r="R261" s="367">
        <f t="shared" si="230"/>
        <v>0</v>
      </c>
      <c r="S261" s="367" t="e">
        <f t="shared" si="231"/>
        <v>#DIV/0!</v>
      </c>
      <c r="T261" s="352" t="e">
        <f t="shared" si="235"/>
        <v>#DIV/0!</v>
      </c>
      <c r="U261" s="348" t="e">
        <f t="shared" si="235"/>
        <v>#DIV/0!</v>
      </c>
      <c r="V261" s="348" t="e">
        <f t="shared" si="235"/>
        <v>#DIV/0!</v>
      </c>
      <c r="W261" s="348" t="e">
        <f t="shared" si="235"/>
        <v>#DIV/0!</v>
      </c>
      <c r="X261" s="372"/>
      <c r="Y261" s="348" t="e">
        <f t="shared" si="236"/>
        <v>#DIV/0!</v>
      </c>
      <c r="Z261" s="348" t="e">
        <f t="shared" si="236"/>
        <v>#DIV/0!</v>
      </c>
      <c r="AA261" s="348" t="e">
        <f t="shared" si="236"/>
        <v>#DIV/0!</v>
      </c>
      <c r="AB261" s="350" t="e">
        <f t="shared" si="236"/>
        <v>#DIV/0!</v>
      </c>
      <c r="AC261" s="372"/>
      <c r="AD261" s="348" t="e">
        <f t="shared" si="237"/>
        <v>#DIV/0!</v>
      </c>
      <c r="AE261" s="348" t="e">
        <f t="shared" si="237"/>
        <v>#DIV/0!</v>
      </c>
      <c r="AF261" s="348" t="e">
        <f t="shared" si="237"/>
        <v>#DIV/0!</v>
      </c>
      <c r="AG261" s="350" t="e">
        <f t="shared" si="237"/>
        <v>#DIV/0!</v>
      </c>
      <c r="AH261" s="372"/>
      <c r="AI261" s="348" t="e">
        <f t="shared" si="238"/>
        <v>#DIV/0!</v>
      </c>
      <c r="AJ261" s="348" t="e">
        <f t="shared" si="238"/>
        <v>#DIV/0!</v>
      </c>
      <c r="AK261" s="348" t="e">
        <f t="shared" si="238"/>
        <v>#DIV/0!</v>
      </c>
      <c r="AL261" s="350" t="e">
        <f t="shared" si="238"/>
        <v>#DIV/0!</v>
      </c>
      <c r="AN261" s="393">
        <f t="shared" ref="AN261:AN310" si="263">C261/2</f>
        <v>0</v>
      </c>
      <c r="AO261" s="509">
        <f t="shared" ref="AO261:AO310" si="264">PI()*AN261^2*B261</f>
        <v>0</v>
      </c>
      <c r="AP261" s="373" t="e">
        <f t="shared" ref="AP261:AP310" si="265">(3/2)*(AN261*B261)/(AN261+B261)</f>
        <v>#DIV/0!</v>
      </c>
      <c r="AQ261" s="384" t="e">
        <f t="shared" si="251"/>
        <v>#DIV/0!</v>
      </c>
      <c r="AR261" s="385" t="e">
        <f t="shared" si="251"/>
        <v>#DIV/0!</v>
      </c>
      <c r="AS261" s="385" t="e">
        <f t="shared" si="251"/>
        <v>#DIV/0!</v>
      </c>
      <c r="AT261" s="387" t="e">
        <f t="shared" si="251"/>
        <v>#DIV/0!</v>
      </c>
      <c r="AU261" s="373"/>
      <c r="AV261" s="384" t="e">
        <f t="shared" si="252"/>
        <v>#DIV/0!</v>
      </c>
      <c r="AW261" s="385" t="e">
        <f t="shared" si="252"/>
        <v>#DIV/0!</v>
      </c>
      <c r="AX261" s="385" t="e">
        <f t="shared" si="252"/>
        <v>#DIV/0!</v>
      </c>
      <c r="AY261" s="387" t="e">
        <f t="shared" si="252"/>
        <v>#DIV/0!</v>
      </c>
      <c r="AZ261" s="373"/>
      <c r="BA261" s="384" t="e">
        <f t="shared" si="253"/>
        <v>#DIV/0!</v>
      </c>
      <c r="BB261" s="385" t="e">
        <f t="shared" si="253"/>
        <v>#DIV/0!</v>
      </c>
      <c r="BC261" s="385" t="e">
        <f t="shared" si="253"/>
        <v>#DIV/0!</v>
      </c>
      <c r="BD261" s="387" t="e">
        <f t="shared" si="253"/>
        <v>#DIV/0!</v>
      </c>
      <c r="BE261" s="373"/>
      <c r="BF261" s="384" t="e">
        <f t="shared" si="254"/>
        <v>#DIV/0!</v>
      </c>
      <c r="BG261" s="385" t="e">
        <f t="shared" si="254"/>
        <v>#DIV/0!</v>
      </c>
      <c r="BH261" s="385" t="e">
        <f t="shared" si="254"/>
        <v>#DIV/0!</v>
      </c>
      <c r="BI261" s="387" t="e">
        <f t="shared" si="254"/>
        <v>#DIV/0!</v>
      </c>
      <c r="BK261" s="423" t="e">
        <f t="shared" si="232"/>
        <v>#DIV/0!</v>
      </c>
      <c r="BL261" s="419">
        <f t="shared" ref="BL261:BL310" si="266">2*(C261*E261+E261*F261+C261*F261)-J261*((C261^2+E261^2)/2+(2-SQRT(2))*C261*E261)</f>
        <v>0</v>
      </c>
      <c r="BM261" s="419">
        <f t="shared" ref="BM261:BM310" si="267">C261*E261*F261-J261*(C261/4)*(E261^2+C261^2/3)</f>
        <v>0</v>
      </c>
      <c r="BN261" s="423" t="e">
        <f t="shared" si="255"/>
        <v>#DIV/0!</v>
      </c>
      <c r="BO261" s="419" t="e">
        <f t="shared" si="255"/>
        <v>#DIV/0!</v>
      </c>
      <c r="BP261" s="419" t="e">
        <f t="shared" si="255"/>
        <v>#DIV/0!</v>
      </c>
      <c r="BQ261" s="424" t="e">
        <f t="shared" si="255"/>
        <v>#DIV/0!</v>
      </c>
      <c r="BR261" s="419"/>
      <c r="BS261" s="423" t="e">
        <f t="shared" si="256"/>
        <v>#DIV/0!</v>
      </c>
      <c r="BT261" s="419" t="e">
        <f t="shared" si="256"/>
        <v>#DIV/0!</v>
      </c>
      <c r="BU261" s="419" t="e">
        <f t="shared" si="256"/>
        <v>#DIV/0!</v>
      </c>
      <c r="BV261" s="424" t="e">
        <f t="shared" si="256"/>
        <v>#DIV/0!</v>
      </c>
      <c r="BW261" s="419"/>
      <c r="BX261" s="423" t="e">
        <f t="shared" si="257"/>
        <v>#DIV/0!</v>
      </c>
      <c r="BY261" s="419" t="e">
        <f t="shared" si="257"/>
        <v>#DIV/0!</v>
      </c>
      <c r="BZ261" s="419" t="e">
        <f t="shared" si="257"/>
        <v>#DIV/0!</v>
      </c>
      <c r="CA261" s="424" t="e">
        <f t="shared" si="257"/>
        <v>#DIV/0!</v>
      </c>
      <c r="CB261" s="419"/>
      <c r="CC261" s="423" t="e">
        <f t="shared" si="258"/>
        <v>#DIV/0!</v>
      </c>
      <c r="CD261" s="419" t="e">
        <f t="shared" si="258"/>
        <v>#DIV/0!</v>
      </c>
      <c r="CE261" s="419" t="e">
        <f t="shared" si="258"/>
        <v>#DIV/0!</v>
      </c>
      <c r="CF261" s="424" t="e">
        <f t="shared" si="258"/>
        <v>#DIV/0!</v>
      </c>
      <c r="CH261" s="449" t="e">
        <f t="shared" si="233"/>
        <v>#DIV/0!</v>
      </c>
      <c r="CI261" s="445">
        <f t="shared" si="211"/>
        <v>0</v>
      </c>
      <c r="CJ261" s="445">
        <f t="shared" si="234"/>
        <v>0</v>
      </c>
      <c r="CK261" s="451">
        <f t="shared" si="212"/>
        <v>0</v>
      </c>
      <c r="CL261" s="446" t="e">
        <f t="shared" si="259"/>
        <v>#DIV/0!</v>
      </c>
      <c r="CM261" s="446" t="e">
        <f t="shared" si="259"/>
        <v>#DIV/0!</v>
      </c>
      <c r="CN261" s="446" t="e">
        <f t="shared" si="259"/>
        <v>#DIV/0!</v>
      </c>
      <c r="CO261" s="451" t="e">
        <f t="shared" si="259"/>
        <v>#DIV/0!</v>
      </c>
      <c r="CP261" s="446"/>
      <c r="CQ261" s="449" t="e">
        <f t="shared" si="260"/>
        <v>#DIV/0!</v>
      </c>
      <c r="CR261" s="445" t="e">
        <f t="shared" si="260"/>
        <v>#DIV/0!</v>
      </c>
      <c r="CS261" s="445" t="e">
        <f t="shared" si="260"/>
        <v>#DIV/0!</v>
      </c>
      <c r="CT261" s="451" t="e">
        <f t="shared" si="260"/>
        <v>#DIV/0!</v>
      </c>
      <c r="CU261" s="446"/>
      <c r="CV261" s="449" t="e">
        <f t="shared" si="261"/>
        <v>#DIV/0!</v>
      </c>
      <c r="CW261" s="445" t="e">
        <f t="shared" si="261"/>
        <v>#DIV/0!</v>
      </c>
      <c r="CX261" s="445" t="e">
        <f t="shared" si="261"/>
        <v>#DIV/0!</v>
      </c>
      <c r="CY261" s="451" t="e">
        <f t="shared" si="261"/>
        <v>#DIV/0!</v>
      </c>
      <c r="CZ261" s="446"/>
      <c r="DA261" s="449" t="e">
        <f t="shared" si="262"/>
        <v>#DIV/0!</v>
      </c>
      <c r="DB261" s="445" t="e">
        <f t="shared" si="262"/>
        <v>#DIV/0!</v>
      </c>
      <c r="DC261" s="445" t="e">
        <f t="shared" si="262"/>
        <v>#DIV/0!</v>
      </c>
      <c r="DD261" s="451" t="e">
        <f t="shared" si="262"/>
        <v>#DIV/0!</v>
      </c>
    </row>
    <row r="262" spans="1:108">
      <c r="A262">
        <f>'Picking Information'!E265</f>
        <v>0</v>
      </c>
      <c r="B262">
        <f>'Picking Information'!H265</f>
        <v>0</v>
      </c>
      <c r="C262">
        <f>'Picking Information'!I265</f>
        <v>0</v>
      </c>
      <c r="D262">
        <f>'Picking Information'!J265</f>
        <v>0</v>
      </c>
      <c r="E262">
        <f>'Picking Information'!K265</f>
        <v>0</v>
      </c>
      <c r="F262">
        <f t="shared" si="225"/>
        <v>0</v>
      </c>
      <c r="J262">
        <f>'Picking Information'!O265</f>
        <v>0</v>
      </c>
      <c r="M262" s="365">
        <f t="shared" si="226"/>
        <v>0</v>
      </c>
      <c r="N262" s="366">
        <v>1.6074999999999999</v>
      </c>
      <c r="O262" s="367">
        <f t="shared" si="227"/>
        <v>0</v>
      </c>
      <c r="P262" s="367">
        <f t="shared" si="228"/>
        <v>0</v>
      </c>
      <c r="Q262" s="367">
        <f t="shared" si="229"/>
        <v>0</v>
      </c>
      <c r="R262" s="367">
        <f t="shared" si="230"/>
        <v>0</v>
      </c>
      <c r="S262" s="367" t="e">
        <f t="shared" si="231"/>
        <v>#DIV/0!</v>
      </c>
      <c r="T262" s="352" t="e">
        <f t="shared" si="235"/>
        <v>#DIV/0!</v>
      </c>
      <c r="U262" s="348" t="e">
        <f t="shared" si="235"/>
        <v>#DIV/0!</v>
      </c>
      <c r="V262" s="348" t="e">
        <f t="shared" si="235"/>
        <v>#DIV/0!</v>
      </c>
      <c r="W262" s="348" t="e">
        <f t="shared" si="235"/>
        <v>#DIV/0!</v>
      </c>
      <c r="X262" s="372"/>
      <c r="Y262" s="348" t="e">
        <f t="shared" si="236"/>
        <v>#DIV/0!</v>
      </c>
      <c r="Z262" s="348" t="e">
        <f t="shared" si="236"/>
        <v>#DIV/0!</v>
      </c>
      <c r="AA262" s="348" t="e">
        <f t="shared" si="236"/>
        <v>#DIV/0!</v>
      </c>
      <c r="AB262" s="350" t="e">
        <f t="shared" si="236"/>
        <v>#DIV/0!</v>
      </c>
      <c r="AC262" s="372"/>
      <c r="AD262" s="348" t="e">
        <f t="shared" si="237"/>
        <v>#DIV/0!</v>
      </c>
      <c r="AE262" s="348" t="e">
        <f t="shared" si="237"/>
        <v>#DIV/0!</v>
      </c>
      <c r="AF262" s="348" t="e">
        <f t="shared" si="237"/>
        <v>#DIV/0!</v>
      </c>
      <c r="AG262" s="350" t="e">
        <f t="shared" si="237"/>
        <v>#DIV/0!</v>
      </c>
      <c r="AH262" s="372"/>
      <c r="AI262" s="348" t="e">
        <f t="shared" si="238"/>
        <v>#DIV/0!</v>
      </c>
      <c r="AJ262" s="348" t="e">
        <f t="shared" si="238"/>
        <v>#DIV/0!</v>
      </c>
      <c r="AK262" s="348" t="e">
        <f t="shared" si="238"/>
        <v>#DIV/0!</v>
      </c>
      <c r="AL262" s="350" t="e">
        <f t="shared" si="238"/>
        <v>#DIV/0!</v>
      </c>
      <c r="AN262" s="393">
        <f t="shared" si="263"/>
        <v>0</v>
      </c>
      <c r="AO262" s="509">
        <f t="shared" si="264"/>
        <v>0</v>
      </c>
      <c r="AP262" s="373" t="e">
        <f t="shared" si="265"/>
        <v>#DIV/0!</v>
      </c>
      <c r="AQ262" s="384" t="e">
        <f t="shared" si="251"/>
        <v>#DIV/0!</v>
      </c>
      <c r="AR262" s="385" t="e">
        <f t="shared" si="251"/>
        <v>#DIV/0!</v>
      </c>
      <c r="AS262" s="385" t="e">
        <f t="shared" si="251"/>
        <v>#DIV/0!</v>
      </c>
      <c r="AT262" s="387" t="e">
        <f t="shared" si="251"/>
        <v>#DIV/0!</v>
      </c>
      <c r="AU262" s="373"/>
      <c r="AV262" s="384" t="e">
        <f t="shared" si="252"/>
        <v>#DIV/0!</v>
      </c>
      <c r="AW262" s="385" t="e">
        <f t="shared" si="252"/>
        <v>#DIV/0!</v>
      </c>
      <c r="AX262" s="385" t="e">
        <f t="shared" si="252"/>
        <v>#DIV/0!</v>
      </c>
      <c r="AY262" s="387" t="e">
        <f t="shared" si="252"/>
        <v>#DIV/0!</v>
      </c>
      <c r="AZ262" s="373"/>
      <c r="BA262" s="384" t="e">
        <f t="shared" si="253"/>
        <v>#DIV/0!</v>
      </c>
      <c r="BB262" s="385" t="e">
        <f t="shared" si="253"/>
        <v>#DIV/0!</v>
      </c>
      <c r="BC262" s="385" t="e">
        <f t="shared" si="253"/>
        <v>#DIV/0!</v>
      </c>
      <c r="BD262" s="387" t="e">
        <f t="shared" si="253"/>
        <v>#DIV/0!</v>
      </c>
      <c r="BE262" s="373"/>
      <c r="BF262" s="384" t="e">
        <f t="shared" si="254"/>
        <v>#DIV/0!</v>
      </c>
      <c r="BG262" s="385" t="e">
        <f t="shared" si="254"/>
        <v>#DIV/0!</v>
      </c>
      <c r="BH262" s="385" t="e">
        <f t="shared" si="254"/>
        <v>#DIV/0!</v>
      </c>
      <c r="BI262" s="387" t="e">
        <f t="shared" si="254"/>
        <v>#DIV/0!</v>
      </c>
      <c r="BK262" s="423" t="e">
        <f t="shared" si="232"/>
        <v>#DIV/0!</v>
      </c>
      <c r="BL262" s="419">
        <f t="shared" si="266"/>
        <v>0</v>
      </c>
      <c r="BM262" s="419">
        <f t="shared" si="267"/>
        <v>0</v>
      </c>
      <c r="BN262" s="423" t="e">
        <f t="shared" si="255"/>
        <v>#DIV/0!</v>
      </c>
      <c r="BO262" s="419" t="e">
        <f t="shared" si="255"/>
        <v>#DIV/0!</v>
      </c>
      <c r="BP262" s="419" t="e">
        <f t="shared" si="255"/>
        <v>#DIV/0!</v>
      </c>
      <c r="BQ262" s="424" t="e">
        <f t="shared" si="255"/>
        <v>#DIV/0!</v>
      </c>
      <c r="BR262" s="419"/>
      <c r="BS262" s="423" t="e">
        <f t="shared" si="256"/>
        <v>#DIV/0!</v>
      </c>
      <c r="BT262" s="419" t="e">
        <f t="shared" si="256"/>
        <v>#DIV/0!</v>
      </c>
      <c r="BU262" s="419" t="e">
        <f t="shared" si="256"/>
        <v>#DIV/0!</v>
      </c>
      <c r="BV262" s="424" t="e">
        <f t="shared" si="256"/>
        <v>#DIV/0!</v>
      </c>
      <c r="BW262" s="419"/>
      <c r="BX262" s="423" t="e">
        <f t="shared" si="257"/>
        <v>#DIV/0!</v>
      </c>
      <c r="BY262" s="419" t="e">
        <f t="shared" si="257"/>
        <v>#DIV/0!</v>
      </c>
      <c r="BZ262" s="419" t="e">
        <f t="shared" si="257"/>
        <v>#DIV/0!</v>
      </c>
      <c r="CA262" s="424" t="e">
        <f t="shared" si="257"/>
        <v>#DIV/0!</v>
      </c>
      <c r="CB262" s="419"/>
      <c r="CC262" s="423" t="e">
        <f t="shared" si="258"/>
        <v>#DIV/0!</v>
      </c>
      <c r="CD262" s="419" t="e">
        <f t="shared" si="258"/>
        <v>#DIV/0!</v>
      </c>
      <c r="CE262" s="419" t="e">
        <f t="shared" si="258"/>
        <v>#DIV/0!</v>
      </c>
      <c r="CF262" s="424" t="e">
        <f t="shared" si="258"/>
        <v>#DIV/0!</v>
      </c>
      <c r="CH262" s="449" t="e">
        <f t="shared" si="233"/>
        <v>#DIV/0!</v>
      </c>
      <c r="CI262" s="445">
        <f t="shared" si="211"/>
        <v>0</v>
      </c>
      <c r="CJ262" s="445">
        <f t="shared" si="234"/>
        <v>0</v>
      </c>
      <c r="CK262" s="451">
        <f t="shared" si="212"/>
        <v>0</v>
      </c>
      <c r="CL262" s="446" t="e">
        <f t="shared" si="259"/>
        <v>#DIV/0!</v>
      </c>
      <c r="CM262" s="446" t="e">
        <f t="shared" si="259"/>
        <v>#DIV/0!</v>
      </c>
      <c r="CN262" s="446" t="e">
        <f t="shared" si="259"/>
        <v>#DIV/0!</v>
      </c>
      <c r="CO262" s="451" t="e">
        <f t="shared" si="259"/>
        <v>#DIV/0!</v>
      </c>
      <c r="CP262" s="446"/>
      <c r="CQ262" s="449" t="e">
        <f t="shared" si="260"/>
        <v>#DIV/0!</v>
      </c>
      <c r="CR262" s="445" t="e">
        <f t="shared" si="260"/>
        <v>#DIV/0!</v>
      </c>
      <c r="CS262" s="445" t="e">
        <f t="shared" si="260"/>
        <v>#DIV/0!</v>
      </c>
      <c r="CT262" s="451" t="e">
        <f t="shared" si="260"/>
        <v>#DIV/0!</v>
      </c>
      <c r="CU262" s="446"/>
      <c r="CV262" s="449" t="e">
        <f t="shared" si="261"/>
        <v>#DIV/0!</v>
      </c>
      <c r="CW262" s="445" t="e">
        <f t="shared" si="261"/>
        <v>#DIV/0!</v>
      </c>
      <c r="CX262" s="445" t="e">
        <f t="shared" si="261"/>
        <v>#DIV/0!</v>
      </c>
      <c r="CY262" s="451" t="e">
        <f t="shared" si="261"/>
        <v>#DIV/0!</v>
      </c>
      <c r="CZ262" s="446"/>
      <c r="DA262" s="449" t="e">
        <f t="shared" si="262"/>
        <v>#DIV/0!</v>
      </c>
      <c r="DB262" s="445" t="e">
        <f t="shared" si="262"/>
        <v>#DIV/0!</v>
      </c>
      <c r="DC262" s="445" t="e">
        <f t="shared" si="262"/>
        <v>#DIV/0!</v>
      </c>
      <c r="DD262" s="451" t="e">
        <f t="shared" si="262"/>
        <v>#DIV/0!</v>
      </c>
    </row>
    <row r="263" spans="1:108">
      <c r="A263">
        <f>'Picking Information'!E266</f>
        <v>0</v>
      </c>
      <c r="B263">
        <f>'Picking Information'!H266</f>
        <v>0</v>
      </c>
      <c r="C263">
        <f>'Picking Information'!I266</f>
        <v>0</v>
      </c>
      <c r="D263">
        <f>'Picking Information'!J266</f>
        <v>0</v>
      </c>
      <c r="E263">
        <f>'Picking Information'!K266</f>
        <v>0</v>
      </c>
      <c r="F263">
        <f t="shared" si="225"/>
        <v>0</v>
      </c>
      <c r="J263">
        <f>'Picking Information'!O266</f>
        <v>0</v>
      </c>
      <c r="M263" s="365">
        <f t="shared" si="226"/>
        <v>0</v>
      </c>
      <c r="N263" s="366">
        <v>1.6074999999999999</v>
      </c>
      <c r="O263" s="367">
        <f t="shared" si="227"/>
        <v>0</v>
      </c>
      <c r="P263" s="367">
        <f t="shared" si="228"/>
        <v>0</v>
      </c>
      <c r="Q263" s="367">
        <f t="shared" si="229"/>
        <v>0</v>
      </c>
      <c r="R263" s="367">
        <f t="shared" si="230"/>
        <v>0</v>
      </c>
      <c r="S263" s="367" t="e">
        <f t="shared" si="231"/>
        <v>#DIV/0!</v>
      </c>
      <c r="T263" s="352" t="e">
        <f t="shared" si="235"/>
        <v>#DIV/0!</v>
      </c>
      <c r="U263" s="348" t="e">
        <f t="shared" si="235"/>
        <v>#DIV/0!</v>
      </c>
      <c r="V263" s="348" t="e">
        <f t="shared" si="235"/>
        <v>#DIV/0!</v>
      </c>
      <c r="W263" s="348" t="e">
        <f t="shared" si="235"/>
        <v>#DIV/0!</v>
      </c>
      <c r="X263" s="372"/>
      <c r="Y263" s="348" t="e">
        <f t="shared" si="236"/>
        <v>#DIV/0!</v>
      </c>
      <c r="Z263" s="348" t="e">
        <f t="shared" si="236"/>
        <v>#DIV/0!</v>
      </c>
      <c r="AA263" s="348" t="e">
        <f t="shared" si="236"/>
        <v>#DIV/0!</v>
      </c>
      <c r="AB263" s="350" t="e">
        <f t="shared" si="236"/>
        <v>#DIV/0!</v>
      </c>
      <c r="AC263" s="372"/>
      <c r="AD263" s="348" t="e">
        <f t="shared" si="237"/>
        <v>#DIV/0!</v>
      </c>
      <c r="AE263" s="348" t="e">
        <f t="shared" si="237"/>
        <v>#DIV/0!</v>
      </c>
      <c r="AF263" s="348" t="e">
        <f t="shared" si="237"/>
        <v>#DIV/0!</v>
      </c>
      <c r="AG263" s="350" t="e">
        <f t="shared" si="237"/>
        <v>#DIV/0!</v>
      </c>
      <c r="AH263" s="372"/>
      <c r="AI263" s="348" t="e">
        <f t="shared" si="238"/>
        <v>#DIV/0!</v>
      </c>
      <c r="AJ263" s="348" t="e">
        <f t="shared" si="238"/>
        <v>#DIV/0!</v>
      </c>
      <c r="AK263" s="348" t="e">
        <f t="shared" si="238"/>
        <v>#DIV/0!</v>
      </c>
      <c r="AL263" s="350" t="e">
        <f t="shared" si="238"/>
        <v>#DIV/0!</v>
      </c>
      <c r="AN263" s="393">
        <f t="shared" si="263"/>
        <v>0</v>
      </c>
      <c r="AO263" s="509">
        <f t="shared" si="264"/>
        <v>0</v>
      </c>
      <c r="AP263" s="373" t="e">
        <f t="shared" si="265"/>
        <v>#DIV/0!</v>
      </c>
      <c r="AQ263" s="384" t="e">
        <f t="shared" si="251"/>
        <v>#DIV/0!</v>
      </c>
      <c r="AR263" s="385" t="e">
        <f t="shared" si="251"/>
        <v>#DIV/0!</v>
      </c>
      <c r="AS263" s="385" t="e">
        <f t="shared" si="251"/>
        <v>#DIV/0!</v>
      </c>
      <c r="AT263" s="387" t="e">
        <f t="shared" si="251"/>
        <v>#DIV/0!</v>
      </c>
      <c r="AU263" s="373"/>
      <c r="AV263" s="384" t="e">
        <f t="shared" si="252"/>
        <v>#DIV/0!</v>
      </c>
      <c r="AW263" s="385" t="e">
        <f t="shared" si="252"/>
        <v>#DIV/0!</v>
      </c>
      <c r="AX263" s="385" t="e">
        <f t="shared" si="252"/>
        <v>#DIV/0!</v>
      </c>
      <c r="AY263" s="387" t="e">
        <f t="shared" si="252"/>
        <v>#DIV/0!</v>
      </c>
      <c r="AZ263" s="373"/>
      <c r="BA263" s="384" t="e">
        <f t="shared" si="253"/>
        <v>#DIV/0!</v>
      </c>
      <c r="BB263" s="385" t="e">
        <f t="shared" si="253"/>
        <v>#DIV/0!</v>
      </c>
      <c r="BC263" s="385" t="e">
        <f t="shared" si="253"/>
        <v>#DIV/0!</v>
      </c>
      <c r="BD263" s="387" t="e">
        <f t="shared" si="253"/>
        <v>#DIV/0!</v>
      </c>
      <c r="BE263" s="373"/>
      <c r="BF263" s="384" t="e">
        <f t="shared" si="254"/>
        <v>#DIV/0!</v>
      </c>
      <c r="BG263" s="385" t="e">
        <f t="shared" si="254"/>
        <v>#DIV/0!</v>
      </c>
      <c r="BH263" s="385" t="e">
        <f t="shared" si="254"/>
        <v>#DIV/0!</v>
      </c>
      <c r="BI263" s="387" t="e">
        <f t="shared" si="254"/>
        <v>#DIV/0!</v>
      </c>
      <c r="BK263" s="423" t="e">
        <f t="shared" si="232"/>
        <v>#DIV/0!</v>
      </c>
      <c r="BL263" s="419">
        <f t="shared" si="266"/>
        <v>0</v>
      </c>
      <c r="BM263" s="419">
        <f t="shared" si="267"/>
        <v>0</v>
      </c>
      <c r="BN263" s="423" t="e">
        <f t="shared" si="255"/>
        <v>#DIV/0!</v>
      </c>
      <c r="BO263" s="419" t="e">
        <f t="shared" si="255"/>
        <v>#DIV/0!</v>
      </c>
      <c r="BP263" s="419" t="e">
        <f t="shared" si="255"/>
        <v>#DIV/0!</v>
      </c>
      <c r="BQ263" s="424" t="e">
        <f t="shared" si="255"/>
        <v>#DIV/0!</v>
      </c>
      <c r="BR263" s="419"/>
      <c r="BS263" s="423" t="e">
        <f t="shared" si="256"/>
        <v>#DIV/0!</v>
      </c>
      <c r="BT263" s="419" t="e">
        <f t="shared" si="256"/>
        <v>#DIV/0!</v>
      </c>
      <c r="BU263" s="419" t="e">
        <f t="shared" si="256"/>
        <v>#DIV/0!</v>
      </c>
      <c r="BV263" s="424" t="e">
        <f t="shared" si="256"/>
        <v>#DIV/0!</v>
      </c>
      <c r="BW263" s="419"/>
      <c r="BX263" s="423" t="e">
        <f t="shared" si="257"/>
        <v>#DIV/0!</v>
      </c>
      <c r="BY263" s="419" t="e">
        <f t="shared" si="257"/>
        <v>#DIV/0!</v>
      </c>
      <c r="BZ263" s="419" t="e">
        <f t="shared" si="257"/>
        <v>#DIV/0!</v>
      </c>
      <c r="CA263" s="424" t="e">
        <f t="shared" si="257"/>
        <v>#DIV/0!</v>
      </c>
      <c r="CB263" s="419"/>
      <c r="CC263" s="423" t="e">
        <f t="shared" si="258"/>
        <v>#DIV/0!</v>
      </c>
      <c r="CD263" s="419" t="e">
        <f t="shared" si="258"/>
        <v>#DIV/0!</v>
      </c>
      <c r="CE263" s="419" t="e">
        <f t="shared" si="258"/>
        <v>#DIV/0!</v>
      </c>
      <c r="CF263" s="424" t="e">
        <f t="shared" si="258"/>
        <v>#DIV/0!</v>
      </c>
      <c r="CH263" s="449" t="e">
        <f t="shared" si="233"/>
        <v>#DIV/0!</v>
      </c>
      <c r="CI263" s="445">
        <f t="shared" si="211"/>
        <v>0</v>
      </c>
      <c r="CJ263" s="445">
        <f t="shared" si="234"/>
        <v>0</v>
      </c>
      <c r="CK263" s="451">
        <f t="shared" si="212"/>
        <v>0</v>
      </c>
      <c r="CL263" s="446" t="e">
        <f t="shared" si="259"/>
        <v>#DIV/0!</v>
      </c>
      <c r="CM263" s="446" t="e">
        <f t="shared" si="259"/>
        <v>#DIV/0!</v>
      </c>
      <c r="CN263" s="446" t="e">
        <f t="shared" si="259"/>
        <v>#DIV/0!</v>
      </c>
      <c r="CO263" s="451" t="e">
        <f t="shared" si="259"/>
        <v>#DIV/0!</v>
      </c>
      <c r="CP263" s="446"/>
      <c r="CQ263" s="449" t="e">
        <f t="shared" si="260"/>
        <v>#DIV/0!</v>
      </c>
      <c r="CR263" s="445" t="e">
        <f t="shared" si="260"/>
        <v>#DIV/0!</v>
      </c>
      <c r="CS263" s="445" t="e">
        <f t="shared" si="260"/>
        <v>#DIV/0!</v>
      </c>
      <c r="CT263" s="451" t="e">
        <f t="shared" si="260"/>
        <v>#DIV/0!</v>
      </c>
      <c r="CU263" s="446"/>
      <c r="CV263" s="449" t="e">
        <f t="shared" si="261"/>
        <v>#DIV/0!</v>
      </c>
      <c r="CW263" s="445" t="e">
        <f t="shared" si="261"/>
        <v>#DIV/0!</v>
      </c>
      <c r="CX263" s="445" t="e">
        <f t="shared" si="261"/>
        <v>#DIV/0!</v>
      </c>
      <c r="CY263" s="451" t="e">
        <f t="shared" si="261"/>
        <v>#DIV/0!</v>
      </c>
      <c r="CZ263" s="446"/>
      <c r="DA263" s="449" t="e">
        <f t="shared" si="262"/>
        <v>#DIV/0!</v>
      </c>
      <c r="DB263" s="445" t="e">
        <f t="shared" si="262"/>
        <v>#DIV/0!</v>
      </c>
      <c r="DC263" s="445" t="e">
        <f t="shared" si="262"/>
        <v>#DIV/0!</v>
      </c>
      <c r="DD263" s="451" t="e">
        <f t="shared" si="262"/>
        <v>#DIV/0!</v>
      </c>
    </row>
    <row r="264" spans="1:108">
      <c r="A264">
        <f>'Picking Information'!E267</f>
        <v>0</v>
      </c>
      <c r="B264">
        <f>'Picking Information'!H267</f>
        <v>0</v>
      </c>
      <c r="C264">
        <f>'Picking Information'!I267</f>
        <v>0</v>
      </c>
      <c r="D264">
        <f>'Picking Information'!J267</f>
        <v>0</v>
      </c>
      <c r="E264">
        <f>'Picking Information'!K267</f>
        <v>0</v>
      </c>
      <c r="F264">
        <f t="shared" si="225"/>
        <v>0</v>
      </c>
      <c r="J264">
        <f>'Picking Information'!O267</f>
        <v>0</v>
      </c>
      <c r="M264" s="365">
        <f t="shared" si="226"/>
        <v>0</v>
      </c>
      <c r="N264" s="366">
        <v>1.6074999999999999</v>
      </c>
      <c r="O264" s="367">
        <f t="shared" si="227"/>
        <v>0</v>
      </c>
      <c r="P264" s="367">
        <f t="shared" si="228"/>
        <v>0</v>
      </c>
      <c r="Q264" s="367">
        <f t="shared" si="229"/>
        <v>0</v>
      </c>
      <c r="R264" s="367">
        <f t="shared" si="230"/>
        <v>0</v>
      </c>
      <c r="S264" s="367" t="e">
        <f t="shared" si="231"/>
        <v>#DIV/0!</v>
      </c>
      <c r="T264" s="352" t="e">
        <f t="shared" si="235"/>
        <v>#DIV/0!</v>
      </c>
      <c r="U264" s="348" t="e">
        <f t="shared" si="235"/>
        <v>#DIV/0!</v>
      </c>
      <c r="V264" s="348" t="e">
        <f t="shared" si="235"/>
        <v>#DIV/0!</v>
      </c>
      <c r="W264" s="348" t="e">
        <f t="shared" si="235"/>
        <v>#DIV/0!</v>
      </c>
      <c r="X264" s="372"/>
      <c r="Y264" s="348" t="e">
        <f t="shared" si="236"/>
        <v>#DIV/0!</v>
      </c>
      <c r="Z264" s="348" t="e">
        <f t="shared" si="236"/>
        <v>#DIV/0!</v>
      </c>
      <c r="AA264" s="348" t="e">
        <f t="shared" si="236"/>
        <v>#DIV/0!</v>
      </c>
      <c r="AB264" s="350" t="e">
        <f t="shared" si="236"/>
        <v>#DIV/0!</v>
      </c>
      <c r="AC264" s="372"/>
      <c r="AD264" s="348" t="e">
        <f t="shared" si="237"/>
        <v>#DIV/0!</v>
      </c>
      <c r="AE264" s="348" t="e">
        <f t="shared" si="237"/>
        <v>#DIV/0!</v>
      </c>
      <c r="AF264" s="348" t="e">
        <f t="shared" si="237"/>
        <v>#DIV/0!</v>
      </c>
      <c r="AG264" s="350" t="e">
        <f t="shared" si="237"/>
        <v>#DIV/0!</v>
      </c>
      <c r="AH264" s="372"/>
      <c r="AI264" s="348" t="e">
        <f t="shared" si="238"/>
        <v>#DIV/0!</v>
      </c>
      <c r="AJ264" s="348" t="e">
        <f t="shared" si="238"/>
        <v>#DIV/0!</v>
      </c>
      <c r="AK264" s="348" t="e">
        <f t="shared" si="238"/>
        <v>#DIV/0!</v>
      </c>
      <c r="AL264" s="350" t="e">
        <f t="shared" si="238"/>
        <v>#DIV/0!</v>
      </c>
      <c r="AN264" s="393">
        <f t="shared" si="263"/>
        <v>0</v>
      </c>
      <c r="AO264" s="509">
        <f t="shared" si="264"/>
        <v>0</v>
      </c>
      <c r="AP264" s="373" t="e">
        <f t="shared" si="265"/>
        <v>#DIV/0!</v>
      </c>
      <c r="AQ264" s="384" t="e">
        <f t="shared" si="251"/>
        <v>#DIV/0!</v>
      </c>
      <c r="AR264" s="385" t="e">
        <f t="shared" si="251"/>
        <v>#DIV/0!</v>
      </c>
      <c r="AS264" s="385" t="e">
        <f t="shared" si="251"/>
        <v>#DIV/0!</v>
      </c>
      <c r="AT264" s="387" t="e">
        <f t="shared" si="251"/>
        <v>#DIV/0!</v>
      </c>
      <c r="AU264" s="373"/>
      <c r="AV264" s="384" t="e">
        <f t="shared" si="252"/>
        <v>#DIV/0!</v>
      </c>
      <c r="AW264" s="385" t="e">
        <f t="shared" si="252"/>
        <v>#DIV/0!</v>
      </c>
      <c r="AX264" s="385" t="e">
        <f t="shared" si="252"/>
        <v>#DIV/0!</v>
      </c>
      <c r="AY264" s="387" t="e">
        <f t="shared" si="252"/>
        <v>#DIV/0!</v>
      </c>
      <c r="AZ264" s="373"/>
      <c r="BA264" s="384" t="e">
        <f t="shared" si="253"/>
        <v>#DIV/0!</v>
      </c>
      <c r="BB264" s="385" t="e">
        <f t="shared" si="253"/>
        <v>#DIV/0!</v>
      </c>
      <c r="BC264" s="385" t="e">
        <f t="shared" si="253"/>
        <v>#DIV/0!</v>
      </c>
      <c r="BD264" s="387" t="e">
        <f t="shared" si="253"/>
        <v>#DIV/0!</v>
      </c>
      <c r="BE264" s="373"/>
      <c r="BF264" s="384" t="e">
        <f t="shared" si="254"/>
        <v>#DIV/0!</v>
      </c>
      <c r="BG264" s="385" t="e">
        <f t="shared" si="254"/>
        <v>#DIV/0!</v>
      </c>
      <c r="BH264" s="385" t="e">
        <f t="shared" si="254"/>
        <v>#DIV/0!</v>
      </c>
      <c r="BI264" s="387" t="e">
        <f t="shared" si="254"/>
        <v>#DIV/0!</v>
      </c>
      <c r="BK264" s="423" t="e">
        <f t="shared" si="232"/>
        <v>#DIV/0!</v>
      </c>
      <c r="BL264" s="419">
        <f t="shared" si="266"/>
        <v>0</v>
      </c>
      <c r="BM264" s="419">
        <f t="shared" si="267"/>
        <v>0</v>
      </c>
      <c r="BN264" s="423" t="e">
        <f t="shared" si="255"/>
        <v>#DIV/0!</v>
      </c>
      <c r="BO264" s="419" t="e">
        <f t="shared" si="255"/>
        <v>#DIV/0!</v>
      </c>
      <c r="BP264" s="419" t="e">
        <f t="shared" si="255"/>
        <v>#DIV/0!</v>
      </c>
      <c r="BQ264" s="424" t="e">
        <f t="shared" si="255"/>
        <v>#DIV/0!</v>
      </c>
      <c r="BR264" s="419"/>
      <c r="BS264" s="423" t="e">
        <f t="shared" si="256"/>
        <v>#DIV/0!</v>
      </c>
      <c r="BT264" s="419" t="e">
        <f t="shared" si="256"/>
        <v>#DIV/0!</v>
      </c>
      <c r="BU264" s="419" t="e">
        <f t="shared" si="256"/>
        <v>#DIV/0!</v>
      </c>
      <c r="BV264" s="424" t="e">
        <f t="shared" si="256"/>
        <v>#DIV/0!</v>
      </c>
      <c r="BW264" s="419"/>
      <c r="BX264" s="423" t="e">
        <f t="shared" si="257"/>
        <v>#DIV/0!</v>
      </c>
      <c r="BY264" s="419" t="e">
        <f t="shared" si="257"/>
        <v>#DIV/0!</v>
      </c>
      <c r="BZ264" s="419" t="e">
        <f t="shared" si="257"/>
        <v>#DIV/0!</v>
      </c>
      <c r="CA264" s="424" t="e">
        <f t="shared" si="257"/>
        <v>#DIV/0!</v>
      </c>
      <c r="CB264" s="419"/>
      <c r="CC264" s="423" t="e">
        <f t="shared" si="258"/>
        <v>#DIV/0!</v>
      </c>
      <c r="CD264" s="419" t="e">
        <f t="shared" si="258"/>
        <v>#DIV/0!</v>
      </c>
      <c r="CE264" s="419" t="e">
        <f t="shared" si="258"/>
        <v>#DIV/0!</v>
      </c>
      <c r="CF264" s="424" t="e">
        <f t="shared" si="258"/>
        <v>#DIV/0!</v>
      </c>
      <c r="CH264" s="449" t="e">
        <f t="shared" si="233"/>
        <v>#DIV/0!</v>
      </c>
      <c r="CI264" s="445">
        <f t="shared" si="211"/>
        <v>0</v>
      </c>
      <c r="CJ264" s="445">
        <f t="shared" si="234"/>
        <v>0</v>
      </c>
      <c r="CK264" s="451">
        <f t="shared" si="212"/>
        <v>0</v>
      </c>
      <c r="CL264" s="446" t="e">
        <f t="shared" si="259"/>
        <v>#DIV/0!</v>
      </c>
      <c r="CM264" s="446" t="e">
        <f t="shared" si="259"/>
        <v>#DIV/0!</v>
      </c>
      <c r="CN264" s="446" t="e">
        <f t="shared" si="259"/>
        <v>#DIV/0!</v>
      </c>
      <c r="CO264" s="451" t="e">
        <f t="shared" si="259"/>
        <v>#DIV/0!</v>
      </c>
      <c r="CP264" s="446"/>
      <c r="CQ264" s="449" t="e">
        <f t="shared" si="260"/>
        <v>#DIV/0!</v>
      </c>
      <c r="CR264" s="445" t="e">
        <f t="shared" si="260"/>
        <v>#DIV/0!</v>
      </c>
      <c r="CS264" s="445" t="e">
        <f t="shared" si="260"/>
        <v>#DIV/0!</v>
      </c>
      <c r="CT264" s="451" t="e">
        <f t="shared" si="260"/>
        <v>#DIV/0!</v>
      </c>
      <c r="CU264" s="446"/>
      <c r="CV264" s="449" t="e">
        <f t="shared" si="261"/>
        <v>#DIV/0!</v>
      </c>
      <c r="CW264" s="445" t="e">
        <f t="shared" si="261"/>
        <v>#DIV/0!</v>
      </c>
      <c r="CX264" s="445" t="e">
        <f t="shared" si="261"/>
        <v>#DIV/0!</v>
      </c>
      <c r="CY264" s="451" t="e">
        <f t="shared" si="261"/>
        <v>#DIV/0!</v>
      </c>
      <c r="CZ264" s="446"/>
      <c r="DA264" s="449" t="e">
        <f t="shared" si="262"/>
        <v>#DIV/0!</v>
      </c>
      <c r="DB264" s="445" t="e">
        <f t="shared" si="262"/>
        <v>#DIV/0!</v>
      </c>
      <c r="DC264" s="445" t="e">
        <f t="shared" si="262"/>
        <v>#DIV/0!</v>
      </c>
      <c r="DD264" s="451" t="e">
        <f t="shared" si="262"/>
        <v>#DIV/0!</v>
      </c>
    </row>
    <row r="265" spans="1:108">
      <c r="A265">
        <f>'Picking Information'!E268</f>
        <v>0</v>
      </c>
      <c r="B265">
        <f>'Picking Information'!H268</f>
        <v>0</v>
      </c>
      <c r="C265">
        <f>'Picking Information'!I268</f>
        <v>0</v>
      </c>
      <c r="D265">
        <f>'Picking Information'!J268</f>
        <v>0</v>
      </c>
      <c r="E265">
        <f>'Picking Information'!K268</f>
        <v>0</v>
      </c>
      <c r="F265">
        <f t="shared" si="225"/>
        <v>0</v>
      </c>
      <c r="J265">
        <f>'Picking Information'!O268</f>
        <v>0</v>
      </c>
      <c r="M265" s="365">
        <f t="shared" si="226"/>
        <v>0</v>
      </c>
      <c r="N265" s="366">
        <v>1.6074999999999999</v>
      </c>
      <c r="O265" s="367">
        <f t="shared" si="227"/>
        <v>0</v>
      </c>
      <c r="P265" s="367">
        <f t="shared" si="228"/>
        <v>0</v>
      </c>
      <c r="Q265" s="367">
        <f t="shared" si="229"/>
        <v>0</v>
      </c>
      <c r="R265" s="367">
        <f t="shared" si="230"/>
        <v>0</v>
      </c>
      <c r="S265" s="367" t="e">
        <f t="shared" si="231"/>
        <v>#DIV/0!</v>
      </c>
      <c r="T265" s="352" t="e">
        <f t="shared" si="235"/>
        <v>#DIV/0!</v>
      </c>
      <c r="U265" s="348" t="e">
        <f t="shared" si="235"/>
        <v>#DIV/0!</v>
      </c>
      <c r="V265" s="348" t="e">
        <f t="shared" si="235"/>
        <v>#DIV/0!</v>
      </c>
      <c r="W265" s="348" t="e">
        <f t="shared" si="235"/>
        <v>#DIV/0!</v>
      </c>
      <c r="X265" s="372"/>
      <c r="Y265" s="348" t="e">
        <f t="shared" si="236"/>
        <v>#DIV/0!</v>
      </c>
      <c r="Z265" s="348" t="e">
        <f t="shared" si="236"/>
        <v>#DIV/0!</v>
      </c>
      <c r="AA265" s="348" t="e">
        <f t="shared" si="236"/>
        <v>#DIV/0!</v>
      </c>
      <c r="AB265" s="350" t="e">
        <f t="shared" si="236"/>
        <v>#DIV/0!</v>
      </c>
      <c r="AC265" s="372"/>
      <c r="AD265" s="348" t="e">
        <f t="shared" si="237"/>
        <v>#DIV/0!</v>
      </c>
      <c r="AE265" s="348" t="e">
        <f t="shared" si="237"/>
        <v>#DIV/0!</v>
      </c>
      <c r="AF265" s="348" t="e">
        <f t="shared" si="237"/>
        <v>#DIV/0!</v>
      </c>
      <c r="AG265" s="350" t="e">
        <f t="shared" si="237"/>
        <v>#DIV/0!</v>
      </c>
      <c r="AH265" s="372"/>
      <c r="AI265" s="348" t="e">
        <f t="shared" si="238"/>
        <v>#DIV/0!</v>
      </c>
      <c r="AJ265" s="348" t="e">
        <f t="shared" si="238"/>
        <v>#DIV/0!</v>
      </c>
      <c r="AK265" s="348" t="e">
        <f t="shared" si="238"/>
        <v>#DIV/0!</v>
      </c>
      <c r="AL265" s="350" t="e">
        <f t="shared" si="238"/>
        <v>#DIV/0!</v>
      </c>
      <c r="AN265" s="393">
        <f t="shared" si="263"/>
        <v>0</v>
      </c>
      <c r="AO265" s="509">
        <f t="shared" si="264"/>
        <v>0</v>
      </c>
      <c r="AP265" s="373" t="e">
        <f t="shared" si="265"/>
        <v>#DIV/0!</v>
      </c>
      <c r="AQ265" s="384" t="e">
        <f t="shared" ref="AQ265:AT284" si="268">1-(1/2)*($AN265+$B265)*AQ$3/($AN265*$B265)+(0.2122)*(AQ$3^2/($AN265*$B265))+(0.0153)*(AQ$3^3/$AN265^3)</f>
        <v>#DIV/0!</v>
      </c>
      <c r="AR265" s="385" t="e">
        <f t="shared" si="268"/>
        <v>#DIV/0!</v>
      </c>
      <c r="AS265" s="385" t="e">
        <f t="shared" si="268"/>
        <v>#DIV/0!</v>
      </c>
      <c r="AT265" s="387" t="e">
        <f t="shared" si="268"/>
        <v>#DIV/0!</v>
      </c>
      <c r="AU265" s="373"/>
      <c r="AV265" s="384" t="e">
        <f t="shared" ref="AV265:AY284" si="269">1-(1/2)*($AN265+$B265)*AV$3/($AN265*$B265)+(0.2122)*(AV$3^2/($AN265*$B265))+(0.0153)*(AV$3^3/$AN265^3)</f>
        <v>#DIV/0!</v>
      </c>
      <c r="AW265" s="385" t="e">
        <f t="shared" si="269"/>
        <v>#DIV/0!</v>
      </c>
      <c r="AX265" s="385" t="e">
        <f t="shared" si="269"/>
        <v>#DIV/0!</v>
      </c>
      <c r="AY265" s="387" t="e">
        <f t="shared" si="269"/>
        <v>#DIV/0!</v>
      </c>
      <c r="AZ265" s="373"/>
      <c r="BA265" s="384" t="e">
        <f t="shared" ref="BA265:BD284" si="270">1-(1/2)*($AN265+$B265)*BA$3/($AN265*$B265)+(0.2122)*(BA$3^2/($AN265*$B265))+(0.0153)*(BA$3^3/$AN265^3)</f>
        <v>#DIV/0!</v>
      </c>
      <c r="BB265" s="385" t="e">
        <f t="shared" si="270"/>
        <v>#DIV/0!</v>
      </c>
      <c r="BC265" s="385" t="e">
        <f t="shared" si="270"/>
        <v>#DIV/0!</v>
      </c>
      <c r="BD265" s="387" t="e">
        <f t="shared" si="270"/>
        <v>#DIV/0!</v>
      </c>
      <c r="BE265" s="373"/>
      <c r="BF265" s="384" t="e">
        <f t="shared" ref="BF265:BI284" si="271">1-(1/2)*($AN265+$B265)*BF$3/($AN265*$B265)+(0.2122)*(BF$3^2/($AN265*$B265))+(0.0153)*(BF$3^3/$AN265^3)</f>
        <v>#DIV/0!</v>
      </c>
      <c r="BG265" s="385" t="e">
        <f t="shared" si="271"/>
        <v>#DIV/0!</v>
      </c>
      <c r="BH265" s="385" t="e">
        <f t="shared" si="271"/>
        <v>#DIV/0!</v>
      </c>
      <c r="BI265" s="387" t="e">
        <f t="shared" si="271"/>
        <v>#DIV/0!</v>
      </c>
      <c r="BK265" s="423" t="e">
        <f t="shared" si="232"/>
        <v>#DIV/0!</v>
      </c>
      <c r="BL265" s="419">
        <f t="shared" si="266"/>
        <v>0</v>
      </c>
      <c r="BM265" s="419">
        <f t="shared" si="267"/>
        <v>0</v>
      </c>
      <c r="BN265" s="423" t="e">
        <f t="shared" ref="BN265:BQ284" si="272">1-(3/4)*(BN$3/$BK265)+(0.2095*($C265+$E265+$F265)-(0.096-0.013*($C265^2+$E265^2)/$F265^2)*($C265+$E265)*$J265)*(BN$3^2/$BM265)</f>
        <v>#DIV/0!</v>
      </c>
      <c r="BO265" s="419" t="e">
        <f t="shared" si="272"/>
        <v>#DIV/0!</v>
      </c>
      <c r="BP265" s="419" t="e">
        <f t="shared" si="272"/>
        <v>#DIV/0!</v>
      </c>
      <c r="BQ265" s="424" t="e">
        <f t="shared" si="272"/>
        <v>#DIV/0!</v>
      </c>
      <c r="BR265" s="419"/>
      <c r="BS265" s="423" t="e">
        <f t="shared" ref="BS265:BV284" si="273">1-(3/4)*(BS$3/$BK265)+(0.2095*($C265+$E265+$F265)-(0.096-0.013*($C265^2+$E265^2)/$F265^2)*($C265+$E265)*$J265)*(BS$3^2/$BM265)</f>
        <v>#DIV/0!</v>
      </c>
      <c r="BT265" s="419" t="e">
        <f t="shared" si="273"/>
        <v>#DIV/0!</v>
      </c>
      <c r="BU265" s="419" t="e">
        <f t="shared" si="273"/>
        <v>#DIV/0!</v>
      </c>
      <c r="BV265" s="424" t="e">
        <f t="shared" si="273"/>
        <v>#DIV/0!</v>
      </c>
      <c r="BW265" s="419"/>
      <c r="BX265" s="423" t="e">
        <f t="shared" ref="BX265:CA284" si="274">1-(3/4)*(BX$3/$BK265)+(0.2095*($C265+$E265+$F265)-(0.096-0.013*($C265^2+$E265^2)/$F265^2)*($C265+$E265)*$J265)*(BX$3^2/$BM265)</f>
        <v>#DIV/0!</v>
      </c>
      <c r="BY265" s="419" t="e">
        <f t="shared" si="274"/>
        <v>#DIV/0!</v>
      </c>
      <c r="BZ265" s="419" t="e">
        <f t="shared" si="274"/>
        <v>#DIV/0!</v>
      </c>
      <c r="CA265" s="424" t="e">
        <f t="shared" si="274"/>
        <v>#DIV/0!</v>
      </c>
      <c r="CB265" s="419"/>
      <c r="CC265" s="423" t="e">
        <f t="shared" ref="CC265:CF284" si="275">1-(3/4)*(CC$3/$BK265)+(0.2095*($C265+$E265+$F265)-(0.096-0.013*($C265^2+$E265^2)/$F265^2)*($C265+$E265)*$J265)*(CC$3^2/$BM265)</f>
        <v>#DIV/0!</v>
      </c>
      <c r="CD265" s="419" t="e">
        <f t="shared" si="275"/>
        <v>#DIV/0!</v>
      </c>
      <c r="CE265" s="419" t="e">
        <f t="shared" si="275"/>
        <v>#DIV/0!</v>
      </c>
      <c r="CF265" s="424" t="e">
        <f t="shared" si="275"/>
        <v>#DIV/0!</v>
      </c>
      <c r="CH265" s="449" t="e">
        <f t="shared" si="233"/>
        <v>#DIV/0!</v>
      </c>
      <c r="CI265" s="445">
        <f t="shared" ref="CI265:CI310" si="276">2*$F265*($E265+$C265/SQRT(3))+2*$C265*($E265-$C265/(2*SQRT(3)))-$J265*((SQRT(3)*$E265^2/4)+(2-SQRT(2))*$E265*$C265+(SQRT(2)-1)*$C265^2/(2*SQRT(3)))</f>
        <v>0</v>
      </c>
      <c r="CJ265" s="445">
        <f t="shared" si="234"/>
        <v>0</v>
      </c>
      <c r="CK265" s="451">
        <f t="shared" ref="CK265:CK310" si="277">IF($C265&gt;SQRT(3)*$E265/2,(1/6*SQRT(3))*($C265-(SQRT(3)*$E265/2))^3,0)</f>
        <v>0</v>
      </c>
      <c r="CL265" s="446" t="e">
        <f t="shared" ref="CL265:CO284" si="278">1-(3/4)*(CL$3/$CH265)+((0.2093-0.0465*$J265)*($E265+$C265/SQRT(3))+(0.1062+0.2234*CL$3/(CL$3+6*($E265*SQRT(3)-$C265))*($F265-$J265*(($E265*SQRT(3)/2+$C265)/4))))*(CL$3^2/$CJ265)</f>
        <v>#DIV/0!</v>
      </c>
      <c r="CM265" s="446" t="e">
        <f t="shared" si="278"/>
        <v>#DIV/0!</v>
      </c>
      <c r="CN265" s="446" t="e">
        <f t="shared" si="278"/>
        <v>#DIV/0!</v>
      </c>
      <c r="CO265" s="451" t="e">
        <f t="shared" si="278"/>
        <v>#DIV/0!</v>
      </c>
      <c r="CP265" s="446"/>
      <c r="CQ265" s="449" t="e">
        <f t="shared" ref="CQ265:CT284" si="279">1-(3/4)*(CQ$3/$CH265)+((0.2093-0.0465*$J265)*($E265+$C265/SQRT(3))+(0.1062+0.2234*CQ$3/(CQ$3+6*($E265*SQRT(3)-$C265))*($F265-$J265*(($E265*SQRT(3)/2+$C265)/4))))*(CQ$3^2/$CJ265)</f>
        <v>#DIV/0!</v>
      </c>
      <c r="CR265" s="445" t="e">
        <f t="shared" si="279"/>
        <v>#DIV/0!</v>
      </c>
      <c r="CS265" s="445" t="e">
        <f t="shared" si="279"/>
        <v>#DIV/0!</v>
      </c>
      <c r="CT265" s="451" t="e">
        <f t="shared" si="279"/>
        <v>#DIV/0!</v>
      </c>
      <c r="CU265" s="446"/>
      <c r="CV265" s="449" t="e">
        <f t="shared" ref="CV265:CY284" si="280">1-(3/4)*(CV$3/$CH265)+((0.2093-0.0465*$J265)*($E265+$C265/SQRT(3))+(0.1062+0.2234*CV$3/(CV$3+6*($E265*SQRT(3)-$C265))*($F265-$J265*(($E265*SQRT(3)/2+$C265)/4))))*(CV$3^2/$CJ265)</f>
        <v>#DIV/0!</v>
      </c>
      <c r="CW265" s="445" t="e">
        <f t="shared" si="280"/>
        <v>#DIV/0!</v>
      </c>
      <c r="CX265" s="445" t="e">
        <f t="shared" si="280"/>
        <v>#DIV/0!</v>
      </c>
      <c r="CY265" s="451" t="e">
        <f t="shared" si="280"/>
        <v>#DIV/0!</v>
      </c>
      <c r="CZ265" s="446"/>
      <c r="DA265" s="449" t="e">
        <f t="shared" ref="DA265:DD284" si="281">1-(3/4)*(DA$3/$CH265)+((0.2093-0.0465*$J265)*($E265+$C265/SQRT(3))+(0.1062+0.2234*DA$3/(DA$3+6*($E265*SQRT(3)-$C265))*($F265-$J265*(($E265*SQRT(3)/2+$C265)/4))))*(DA$3^2/$CJ265)</f>
        <v>#DIV/0!</v>
      </c>
      <c r="DB265" s="445" t="e">
        <f t="shared" si="281"/>
        <v>#DIV/0!</v>
      </c>
      <c r="DC265" s="445" t="e">
        <f t="shared" si="281"/>
        <v>#DIV/0!</v>
      </c>
      <c r="DD265" s="451" t="e">
        <f t="shared" si="281"/>
        <v>#DIV/0!</v>
      </c>
    </row>
    <row r="266" spans="1:108">
      <c r="A266">
        <f>'Picking Information'!E269</f>
        <v>0</v>
      </c>
      <c r="B266">
        <f>'Picking Information'!H269</f>
        <v>0</v>
      </c>
      <c r="C266">
        <f>'Picking Information'!I269</f>
        <v>0</v>
      </c>
      <c r="D266">
        <f>'Picking Information'!J269</f>
        <v>0</v>
      </c>
      <c r="E266">
        <f>'Picking Information'!K269</f>
        <v>0</v>
      </c>
      <c r="F266">
        <f t="shared" si="225"/>
        <v>0</v>
      </c>
      <c r="J266">
        <f>'Picking Information'!O269</f>
        <v>0</v>
      </c>
      <c r="M266" s="365">
        <f t="shared" si="226"/>
        <v>0</v>
      </c>
      <c r="N266" s="366">
        <v>1.6074999999999999</v>
      </c>
      <c r="O266" s="367">
        <f t="shared" si="227"/>
        <v>0</v>
      </c>
      <c r="P266" s="367">
        <f t="shared" si="228"/>
        <v>0</v>
      </c>
      <c r="Q266" s="367">
        <f t="shared" si="229"/>
        <v>0</v>
      </c>
      <c r="R266" s="367">
        <f t="shared" si="230"/>
        <v>0</v>
      </c>
      <c r="S266" s="367" t="e">
        <f t="shared" si="231"/>
        <v>#DIV/0!</v>
      </c>
      <c r="T266" s="352" t="e">
        <f t="shared" si="235"/>
        <v>#DIV/0!</v>
      </c>
      <c r="U266" s="348" t="e">
        <f t="shared" si="235"/>
        <v>#DIV/0!</v>
      </c>
      <c r="V266" s="348" t="e">
        <f t="shared" si="235"/>
        <v>#DIV/0!</v>
      </c>
      <c r="W266" s="348" t="e">
        <f t="shared" si="235"/>
        <v>#DIV/0!</v>
      </c>
      <c r="X266" s="372"/>
      <c r="Y266" s="348" t="e">
        <f t="shared" si="236"/>
        <v>#DIV/0!</v>
      </c>
      <c r="Z266" s="348" t="e">
        <f t="shared" si="236"/>
        <v>#DIV/0!</v>
      </c>
      <c r="AA266" s="348" t="e">
        <f t="shared" si="236"/>
        <v>#DIV/0!</v>
      </c>
      <c r="AB266" s="350" t="e">
        <f t="shared" si="236"/>
        <v>#DIV/0!</v>
      </c>
      <c r="AC266" s="372"/>
      <c r="AD266" s="348" t="e">
        <f t="shared" si="237"/>
        <v>#DIV/0!</v>
      </c>
      <c r="AE266" s="348" t="e">
        <f t="shared" si="237"/>
        <v>#DIV/0!</v>
      </c>
      <c r="AF266" s="348" t="e">
        <f t="shared" si="237"/>
        <v>#DIV/0!</v>
      </c>
      <c r="AG266" s="350" t="e">
        <f t="shared" si="237"/>
        <v>#DIV/0!</v>
      </c>
      <c r="AH266" s="372"/>
      <c r="AI266" s="348" t="e">
        <f t="shared" si="238"/>
        <v>#DIV/0!</v>
      </c>
      <c r="AJ266" s="348" t="e">
        <f t="shared" si="238"/>
        <v>#DIV/0!</v>
      </c>
      <c r="AK266" s="348" t="e">
        <f t="shared" si="238"/>
        <v>#DIV/0!</v>
      </c>
      <c r="AL266" s="350" t="e">
        <f t="shared" si="238"/>
        <v>#DIV/0!</v>
      </c>
      <c r="AN266" s="393">
        <f t="shared" si="263"/>
        <v>0</v>
      </c>
      <c r="AO266" s="509">
        <f t="shared" si="264"/>
        <v>0</v>
      </c>
      <c r="AP266" s="373" t="e">
        <f t="shared" si="265"/>
        <v>#DIV/0!</v>
      </c>
      <c r="AQ266" s="384" t="e">
        <f t="shared" si="268"/>
        <v>#DIV/0!</v>
      </c>
      <c r="AR266" s="385" t="e">
        <f t="shared" si="268"/>
        <v>#DIV/0!</v>
      </c>
      <c r="AS266" s="385" t="e">
        <f t="shared" si="268"/>
        <v>#DIV/0!</v>
      </c>
      <c r="AT266" s="387" t="e">
        <f t="shared" si="268"/>
        <v>#DIV/0!</v>
      </c>
      <c r="AU266" s="373"/>
      <c r="AV266" s="384" t="e">
        <f t="shared" si="269"/>
        <v>#DIV/0!</v>
      </c>
      <c r="AW266" s="385" t="e">
        <f t="shared" si="269"/>
        <v>#DIV/0!</v>
      </c>
      <c r="AX266" s="385" t="e">
        <f t="shared" si="269"/>
        <v>#DIV/0!</v>
      </c>
      <c r="AY266" s="387" t="e">
        <f t="shared" si="269"/>
        <v>#DIV/0!</v>
      </c>
      <c r="AZ266" s="373"/>
      <c r="BA266" s="384" t="e">
        <f t="shared" si="270"/>
        <v>#DIV/0!</v>
      </c>
      <c r="BB266" s="385" t="e">
        <f t="shared" si="270"/>
        <v>#DIV/0!</v>
      </c>
      <c r="BC266" s="385" t="e">
        <f t="shared" si="270"/>
        <v>#DIV/0!</v>
      </c>
      <c r="BD266" s="387" t="e">
        <f t="shared" si="270"/>
        <v>#DIV/0!</v>
      </c>
      <c r="BE266" s="373"/>
      <c r="BF266" s="384" t="e">
        <f t="shared" si="271"/>
        <v>#DIV/0!</v>
      </c>
      <c r="BG266" s="385" t="e">
        <f t="shared" si="271"/>
        <v>#DIV/0!</v>
      </c>
      <c r="BH266" s="385" t="e">
        <f t="shared" si="271"/>
        <v>#DIV/0!</v>
      </c>
      <c r="BI266" s="387" t="e">
        <f t="shared" si="271"/>
        <v>#DIV/0!</v>
      </c>
      <c r="BK266" s="423" t="e">
        <f t="shared" si="232"/>
        <v>#DIV/0!</v>
      </c>
      <c r="BL266" s="419">
        <f t="shared" si="266"/>
        <v>0</v>
      </c>
      <c r="BM266" s="419">
        <f t="shared" si="267"/>
        <v>0</v>
      </c>
      <c r="BN266" s="423" t="e">
        <f t="shared" si="272"/>
        <v>#DIV/0!</v>
      </c>
      <c r="BO266" s="419" t="e">
        <f t="shared" si="272"/>
        <v>#DIV/0!</v>
      </c>
      <c r="BP266" s="419" t="e">
        <f t="shared" si="272"/>
        <v>#DIV/0!</v>
      </c>
      <c r="BQ266" s="424" t="e">
        <f t="shared" si="272"/>
        <v>#DIV/0!</v>
      </c>
      <c r="BR266" s="419"/>
      <c r="BS266" s="423" t="e">
        <f t="shared" si="273"/>
        <v>#DIV/0!</v>
      </c>
      <c r="BT266" s="419" t="e">
        <f t="shared" si="273"/>
        <v>#DIV/0!</v>
      </c>
      <c r="BU266" s="419" t="e">
        <f t="shared" si="273"/>
        <v>#DIV/0!</v>
      </c>
      <c r="BV266" s="424" t="e">
        <f t="shared" si="273"/>
        <v>#DIV/0!</v>
      </c>
      <c r="BW266" s="419"/>
      <c r="BX266" s="423" t="e">
        <f t="shared" si="274"/>
        <v>#DIV/0!</v>
      </c>
      <c r="BY266" s="419" t="e">
        <f t="shared" si="274"/>
        <v>#DIV/0!</v>
      </c>
      <c r="BZ266" s="419" t="e">
        <f t="shared" si="274"/>
        <v>#DIV/0!</v>
      </c>
      <c r="CA266" s="424" t="e">
        <f t="shared" si="274"/>
        <v>#DIV/0!</v>
      </c>
      <c r="CB266" s="419"/>
      <c r="CC266" s="423" t="e">
        <f t="shared" si="275"/>
        <v>#DIV/0!</v>
      </c>
      <c r="CD266" s="419" t="e">
        <f t="shared" si="275"/>
        <v>#DIV/0!</v>
      </c>
      <c r="CE266" s="419" t="e">
        <f t="shared" si="275"/>
        <v>#DIV/0!</v>
      </c>
      <c r="CF266" s="424" t="e">
        <f t="shared" si="275"/>
        <v>#DIV/0!</v>
      </c>
      <c r="CH266" s="449" t="e">
        <f t="shared" si="233"/>
        <v>#DIV/0!</v>
      </c>
      <c r="CI266" s="445">
        <f t="shared" si="276"/>
        <v>0</v>
      </c>
      <c r="CJ266" s="445">
        <f t="shared" si="234"/>
        <v>0</v>
      </c>
      <c r="CK266" s="451">
        <f t="shared" si="277"/>
        <v>0</v>
      </c>
      <c r="CL266" s="446" t="e">
        <f t="shared" si="278"/>
        <v>#DIV/0!</v>
      </c>
      <c r="CM266" s="446" t="e">
        <f t="shared" si="278"/>
        <v>#DIV/0!</v>
      </c>
      <c r="CN266" s="446" t="e">
        <f t="shared" si="278"/>
        <v>#DIV/0!</v>
      </c>
      <c r="CO266" s="451" t="e">
        <f t="shared" si="278"/>
        <v>#DIV/0!</v>
      </c>
      <c r="CP266" s="446"/>
      <c r="CQ266" s="449" t="e">
        <f t="shared" si="279"/>
        <v>#DIV/0!</v>
      </c>
      <c r="CR266" s="445" t="e">
        <f t="shared" si="279"/>
        <v>#DIV/0!</v>
      </c>
      <c r="CS266" s="445" t="e">
        <f t="shared" si="279"/>
        <v>#DIV/0!</v>
      </c>
      <c r="CT266" s="451" t="e">
        <f t="shared" si="279"/>
        <v>#DIV/0!</v>
      </c>
      <c r="CU266" s="446"/>
      <c r="CV266" s="449" t="e">
        <f t="shared" si="280"/>
        <v>#DIV/0!</v>
      </c>
      <c r="CW266" s="445" t="e">
        <f t="shared" si="280"/>
        <v>#DIV/0!</v>
      </c>
      <c r="CX266" s="445" t="e">
        <f t="shared" si="280"/>
        <v>#DIV/0!</v>
      </c>
      <c r="CY266" s="451" t="e">
        <f t="shared" si="280"/>
        <v>#DIV/0!</v>
      </c>
      <c r="CZ266" s="446"/>
      <c r="DA266" s="449" t="e">
        <f t="shared" si="281"/>
        <v>#DIV/0!</v>
      </c>
      <c r="DB266" s="445" t="e">
        <f t="shared" si="281"/>
        <v>#DIV/0!</v>
      </c>
      <c r="DC266" s="445" t="e">
        <f t="shared" si="281"/>
        <v>#DIV/0!</v>
      </c>
      <c r="DD266" s="451" t="e">
        <f t="shared" si="281"/>
        <v>#DIV/0!</v>
      </c>
    </row>
    <row r="267" spans="1:108">
      <c r="A267">
        <f>'Picking Information'!E270</f>
        <v>0</v>
      </c>
      <c r="B267">
        <f>'Picking Information'!H270</f>
        <v>0</v>
      </c>
      <c r="C267">
        <f>'Picking Information'!I270</f>
        <v>0</v>
      </c>
      <c r="D267">
        <f>'Picking Information'!J270</f>
        <v>0</v>
      </c>
      <c r="E267">
        <f>'Picking Information'!K270</f>
        <v>0</v>
      </c>
      <c r="F267">
        <f t="shared" si="225"/>
        <v>0</v>
      </c>
      <c r="J267">
        <f>'Picking Information'!O270</f>
        <v>0</v>
      </c>
      <c r="M267" s="365">
        <f t="shared" si="226"/>
        <v>0</v>
      </c>
      <c r="N267" s="366">
        <v>1.6074999999999999</v>
      </c>
      <c r="O267" s="367">
        <f t="shared" si="227"/>
        <v>0</v>
      </c>
      <c r="P267" s="367">
        <f t="shared" si="228"/>
        <v>0</v>
      </c>
      <c r="Q267" s="367">
        <f t="shared" si="229"/>
        <v>0</v>
      </c>
      <c r="R267" s="367">
        <f t="shared" si="230"/>
        <v>0</v>
      </c>
      <c r="S267" s="367" t="e">
        <f t="shared" si="231"/>
        <v>#DIV/0!</v>
      </c>
      <c r="T267" s="352" t="e">
        <f t="shared" si="235"/>
        <v>#DIV/0!</v>
      </c>
      <c r="U267" s="348" t="e">
        <f t="shared" si="235"/>
        <v>#DIV/0!</v>
      </c>
      <c r="V267" s="348" t="e">
        <f t="shared" si="235"/>
        <v>#DIV/0!</v>
      </c>
      <c r="W267" s="348" t="e">
        <f t="shared" si="235"/>
        <v>#DIV/0!</v>
      </c>
      <c r="X267" s="372"/>
      <c r="Y267" s="348" t="e">
        <f t="shared" si="236"/>
        <v>#DIV/0!</v>
      </c>
      <c r="Z267" s="348" t="e">
        <f t="shared" si="236"/>
        <v>#DIV/0!</v>
      </c>
      <c r="AA267" s="348" t="e">
        <f t="shared" si="236"/>
        <v>#DIV/0!</v>
      </c>
      <c r="AB267" s="350" t="e">
        <f t="shared" si="236"/>
        <v>#DIV/0!</v>
      </c>
      <c r="AC267" s="372"/>
      <c r="AD267" s="348" t="e">
        <f t="shared" si="237"/>
        <v>#DIV/0!</v>
      </c>
      <c r="AE267" s="348" t="e">
        <f t="shared" si="237"/>
        <v>#DIV/0!</v>
      </c>
      <c r="AF267" s="348" t="e">
        <f t="shared" si="237"/>
        <v>#DIV/0!</v>
      </c>
      <c r="AG267" s="350" t="e">
        <f t="shared" si="237"/>
        <v>#DIV/0!</v>
      </c>
      <c r="AH267" s="372"/>
      <c r="AI267" s="348" t="e">
        <f t="shared" si="238"/>
        <v>#DIV/0!</v>
      </c>
      <c r="AJ267" s="348" t="e">
        <f t="shared" si="238"/>
        <v>#DIV/0!</v>
      </c>
      <c r="AK267" s="348" t="e">
        <f t="shared" si="238"/>
        <v>#DIV/0!</v>
      </c>
      <c r="AL267" s="350" t="e">
        <f t="shared" si="238"/>
        <v>#DIV/0!</v>
      </c>
      <c r="AN267" s="393">
        <f t="shared" si="263"/>
        <v>0</v>
      </c>
      <c r="AO267" s="509">
        <f t="shared" si="264"/>
        <v>0</v>
      </c>
      <c r="AP267" s="373" t="e">
        <f t="shared" si="265"/>
        <v>#DIV/0!</v>
      </c>
      <c r="AQ267" s="384" t="e">
        <f t="shared" si="268"/>
        <v>#DIV/0!</v>
      </c>
      <c r="AR267" s="385" t="e">
        <f t="shared" si="268"/>
        <v>#DIV/0!</v>
      </c>
      <c r="AS267" s="385" t="e">
        <f t="shared" si="268"/>
        <v>#DIV/0!</v>
      </c>
      <c r="AT267" s="387" t="e">
        <f t="shared" si="268"/>
        <v>#DIV/0!</v>
      </c>
      <c r="AU267" s="373"/>
      <c r="AV267" s="384" t="e">
        <f t="shared" si="269"/>
        <v>#DIV/0!</v>
      </c>
      <c r="AW267" s="385" t="e">
        <f t="shared" si="269"/>
        <v>#DIV/0!</v>
      </c>
      <c r="AX267" s="385" t="e">
        <f t="shared" si="269"/>
        <v>#DIV/0!</v>
      </c>
      <c r="AY267" s="387" t="e">
        <f t="shared" si="269"/>
        <v>#DIV/0!</v>
      </c>
      <c r="AZ267" s="373"/>
      <c r="BA267" s="384" t="e">
        <f t="shared" si="270"/>
        <v>#DIV/0!</v>
      </c>
      <c r="BB267" s="385" t="e">
        <f t="shared" si="270"/>
        <v>#DIV/0!</v>
      </c>
      <c r="BC267" s="385" t="e">
        <f t="shared" si="270"/>
        <v>#DIV/0!</v>
      </c>
      <c r="BD267" s="387" t="e">
        <f t="shared" si="270"/>
        <v>#DIV/0!</v>
      </c>
      <c r="BE267" s="373"/>
      <c r="BF267" s="384" t="e">
        <f t="shared" si="271"/>
        <v>#DIV/0!</v>
      </c>
      <c r="BG267" s="385" t="e">
        <f t="shared" si="271"/>
        <v>#DIV/0!</v>
      </c>
      <c r="BH267" s="385" t="e">
        <f t="shared" si="271"/>
        <v>#DIV/0!</v>
      </c>
      <c r="BI267" s="387" t="e">
        <f t="shared" si="271"/>
        <v>#DIV/0!</v>
      </c>
      <c r="BK267" s="423" t="e">
        <f t="shared" si="232"/>
        <v>#DIV/0!</v>
      </c>
      <c r="BL267" s="419">
        <f t="shared" si="266"/>
        <v>0</v>
      </c>
      <c r="BM267" s="419">
        <f t="shared" si="267"/>
        <v>0</v>
      </c>
      <c r="BN267" s="423" t="e">
        <f t="shared" si="272"/>
        <v>#DIV/0!</v>
      </c>
      <c r="BO267" s="419" t="e">
        <f t="shared" si="272"/>
        <v>#DIV/0!</v>
      </c>
      <c r="BP267" s="419" t="e">
        <f t="shared" si="272"/>
        <v>#DIV/0!</v>
      </c>
      <c r="BQ267" s="424" t="e">
        <f t="shared" si="272"/>
        <v>#DIV/0!</v>
      </c>
      <c r="BR267" s="419"/>
      <c r="BS267" s="423" t="e">
        <f t="shared" si="273"/>
        <v>#DIV/0!</v>
      </c>
      <c r="BT267" s="419" t="e">
        <f t="shared" si="273"/>
        <v>#DIV/0!</v>
      </c>
      <c r="BU267" s="419" t="e">
        <f t="shared" si="273"/>
        <v>#DIV/0!</v>
      </c>
      <c r="BV267" s="424" t="e">
        <f t="shared" si="273"/>
        <v>#DIV/0!</v>
      </c>
      <c r="BW267" s="419"/>
      <c r="BX267" s="423" t="e">
        <f t="shared" si="274"/>
        <v>#DIV/0!</v>
      </c>
      <c r="BY267" s="419" t="e">
        <f t="shared" si="274"/>
        <v>#DIV/0!</v>
      </c>
      <c r="BZ267" s="419" t="e">
        <f t="shared" si="274"/>
        <v>#DIV/0!</v>
      </c>
      <c r="CA267" s="424" t="e">
        <f t="shared" si="274"/>
        <v>#DIV/0!</v>
      </c>
      <c r="CB267" s="419"/>
      <c r="CC267" s="423" t="e">
        <f t="shared" si="275"/>
        <v>#DIV/0!</v>
      </c>
      <c r="CD267" s="419" t="e">
        <f t="shared" si="275"/>
        <v>#DIV/0!</v>
      </c>
      <c r="CE267" s="419" t="e">
        <f t="shared" si="275"/>
        <v>#DIV/0!</v>
      </c>
      <c r="CF267" s="424" t="e">
        <f t="shared" si="275"/>
        <v>#DIV/0!</v>
      </c>
      <c r="CH267" s="449" t="e">
        <f t="shared" si="233"/>
        <v>#DIV/0!</v>
      </c>
      <c r="CI267" s="445">
        <f t="shared" si="276"/>
        <v>0</v>
      </c>
      <c r="CJ267" s="445">
        <f t="shared" si="234"/>
        <v>0</v>
      </c>
      <c r="CK267" s="451">
        <f t="shared" si="277"/>
        <v>0</v>
      </c>
      <c r="CL267" s="446" t="e">
        <f t="shared" si="278"/>
        <v>#DIV/0!</v>
      </c>
      <c r="CM267" s="446" t="e">
        <f t="shared" si="278"/>
        <v>#DIV/0!</v>
      </c>
      <c r="CN267" s="446" t="e">
        <f t="shared" si="278"/>
        <v>#DIV/0!</v>
      </c>
      <c r="CO267" s="451" t="e">
        <f t="shared" si="278"/>
        <v>#DIV/0!</v>
      </c>
      <c r="CP267" s="446"/>
      <c r="CQ267" s="449" t="e">
        <f t="shared" si="279"/>
        <v>#DIV/0!</v>
      </c>
      <c r="CR267" s="445" t="e">
        <f t="shared" si="279"/>
        <v>#DIV/0!</v>
      </c>
      <c r="CS267" s="445" t="e">
        <f t="shared" si="279"/>
        <v>#DIV/0!</v>
      </c>
      <c r="CT267" s="451" t="e">
        <f t="shared" si="279"/>
        <v>#DIV/0!</v>
      </c>
      <c r="CU267" s="446"/>
      <c r="CV267" s="449" t="e">
        <f t="shared" si="280"/>
        <v>#DIV/0!</v>
      </c>
      <c r="CW267" s="445" t="e">
        <f t="shared" si="280"/>
        <v>#DIV/0!</v>
      </c>
      <c r="CX267" s="445" t="e">
        <f t="shared" si="280"/>
        <v>#DIV/0!</v>
      </c>
      <c r="CY267" s="451" t="e">
        <f t="shared" si="280"/>
        <v>#DIV/0!</v>
      </c>
      <c r="CZ267" s="446"/>
      <c r="DA267" s="449" t="e">
        <f t="shared" si="281"/>
        <v>#DIV/0!</v>
      </c>
      <c r="DB267" s="445" t="e">
        <f t="shared" si="281"/>
        <v>#DIV/0!</v>
      </c>
      <c r="DC267" s="445" t="e">
        <f t="shared" si="281"/>
        <v>#DIV/0!</v>
      </c>
      <c r="DD267" s="451" t="e">
        <f t="shared" si="281"/>
        <v>#DIV/0!</v>
      </c>
    </row>
    <row r="268" spans="1:108">
      <c r="A268">
        <f>'Picking Information'!E271</f>
        <v>0</v>
      </c>
      <c r="B268">
        <f>'Picking Information'!H271</f>
        <v>0</v>
      </c>
      <c r="C268">
        <f>'Picking Information'!I271</f>
        <v>0</v>
      </c>
      <c r="D268">
        <f>'Picking Information'!J271</f>
        <v>0</v>
      </c>
      <c r="E268">
        <f>'Picking Information'!K271</f>
        <v>0</v>
      </c>
      <c r="F268">
        <f t="shared" si="225"/>
        <v>0</v>
      </c>
      <c r="J268">
        <f>'Picking Information'!O271</f>
        <v>0</v>
      </c>
      <c r="M268" s="365">
        <f t="shared" si="226"/>
        <v>0</v>
      </c>
      <c r="N268" s="366">
        <v>1.6074999999999999</v>
      </c>
      <c r="O268" s="367">
        <f t="shared" si="227"/>
        <v>0</v>
      </c>
      <c r="P268" s="367">
        <f t="shared" si="228"/>
        <v>0</v>
      </c>
      <c r="Q268" s="367">
        <f t="shared" si="229"/>
        <v>0</v>
      </c>
      <c r="R268" s="367">
        <f t="shared" si="230"/>
        <v>0</v>
      </c>
      <c r="S268" s="367" t="e">
        <f t="shared" si="231"/>
        <v>#DIV/0!</v>
      </c>
      <c r="T268" s="352" t="e">
        <f t="shared" si="235"/>
        <v>#DIV/0!</v>
      </c>
      <c r="U268" s="348" t="e">
        <f t="shared" si="235"/>
        <v>#DIV/0!</v>
      </c>
      <c r="V268" s="348" t="e">
        <f t="shared" si="235"/>
        <v>#DIV/0!</v>
      </c>
      <c r="W268" s="348" t="e">
        <f t="shared" si="235"/>
        <v>#DIV/0!</v>
      </c>
      <c r="X268" s="372"/>
      <c r="Y268" s="348" t="e">
        <f t="shared" si="236"/>
        <v>#DIV/0!</v>
      </c>
      <c r="Z268" s="348" t="e">
        <f t="shared" si="236"/>
        <v>#DIV/0!</v>
      </c>
      <c r="AA268" s="348" t="e">
        <f t="shared" si="236"/>
        <v>#DIV/0!</v>
      </c>
      <c r="AB268" s="350" t="e">
        <f t="shared" si="236"/>
        <v>#DIV/0!</v>
      </c>
      <c r="AC268" s="372"/>
      <c r="AD268" s="348" t="e">
        <f t="shared" si="237"/>
        <v>#DIV/0!</v>
      </c>
      <c r="AE268" s="348" t="e">
        <f t="shared" si="237"/>
        <v>#DIV/0!</v>
      </c>
      <c r="AF268" s="348" t="e">
        <f t="shared" si="237"/>
        <v>#DIV/0!</v>
      </c>
      <c r="AG268" s="350" t="e">
        <f t="shared" si="237"/>
        <v>#DIV/0!</v>
      </c>
      <c r="AH268" s="372"/>
      <c r="AI268" s="348" t="e">
        <f t="shared" si="238"/>
        <v>#DIV/0!</v>
      </c>
      <c r="AJ268" s="348" t="e">
        <f t="shared" si="238"/>
        <v>#DIV/0!</v>
      </c>
      <c r="AK268" s="348" t="e">
        <f t="shared" si="238"/>
        <v>#DIV/0!</v>
      </c>
      <c r="AL268" s="350" t="e">
        <f t="shared" si="238"/>
        <v>#DIV/0!</v>
      </c>
      <c r="AN268" s="393">
        <f t="shared" si="263"/>
        <v>0</v>
      </c>
      <c r="AO268" s="509">
        <f t="shared" si="264"/>
        <v>0</v>
      </c>
      <c r="AP268" s="373" t="e">
        <f t="shared" si="265"/>
        <v>#DIV/0!</v>
      </c>
      <c r="AQ268" s="384" t="e">
        <f t="shared" si="268"/>
        <v>#DIV/0!</v>
      </c>
      <c r="AR268" s="385" t="e">
        <f t="shared" si="268"/>
        <v>#DIV/0!</v>
      </c>
      <c r="AS268" s="385" t="e">
        <f t="shared" si="268"/>
        <v>#DIV/0!</v>
      </c>
      <c r="AT268" s="387" t="e">
        <f t="shared" si="268"/>
        <v>#DIV/0!</v>
      </c>
      <c r="AU268" s="373"/>
      <c r="AV268" s="384" t="e">
        <f t="shared" si="269"/>
        <v>#DIV/0!</v>
      </c>
      <c r="AW268" s="385" t="e">
        <f t="shared" si="269"/>
        <v>#DIV/0!</v>
      </c>
      <c r="AX268" s="385" t="e">
        <f t="shared" si="269"/>
        <v>#DIV/0!</v>
      </c>
      <c r="AY268" s="387" t="e">
        <f t="shared" si="269"/>
        <v>#DIV/0!</v>
      </c>
      <c r="AZ268" s="373"/>
      <c r="BA268" s="384" t="e">
        <f t="shared" si="270"/>
        <v>#DIV/0!</v>
      </c>
      <c r="BB268" s="385" t="e">
        <f t="shared" si="270"/>
        <v>#DIV/0!</v>
      </c>
      <c r="BC268" s="385" t="e">
        <f t="shared" si="270"/>
        <v>#DIV/0!</v>
      </c>
      <c r="BD268" s="387" t="e">
        <f t="shared" si="270"/>
        <v>#DIV/0!</v>
      </c>
      <c r="BE268" s="373"/>
      <c r="BF268" s="384" t="e">
        <f t="shared" si="271"/>
        <v>#DIV/0!</v>
      </c>
      <c r="BG268" s="385" t="e">
        <f t="shared" si="271"/>
        <v>#DIV/0!</v>
      </c>
      <c r="BH268" s="385" t="e">
        <f t="shared" si="271"/>
        <v>#DIV/0!</v>
      </c>
      <c r="BI268" s="387" t="e">
        <f t="shared" si="271"/>
        <v>#DIV/0!</v>
      </c>
      <c r="BK268" s="423" t="e">
        <f t="shared" si="232"/>
        <v>#DIV/0!</v>
      </c>
      <c r="BL268" s="419">
        <f t="shared" si="266"/>
        <v>0</v>
      </c>
      <c r="BM268" s="419">
        <f t="shared" si="267"/>
        <v>0</v>
      </c>
      <c r="BN268" s="423" t="e">
        <f t="shared" si="272"/>
        <v>#DIV/0!</v>
      </c>
      <c r="BO268" s="419" t="e">
        <f t="shared" si="272"/>
        <v>#DIV/0!</v>
      </c>
      <c r="BP268" s="419" t="e">
        <f t="shared" si="272"/>
        <v>#DIV/0!</v>
      </c>
      <c r="BQ268" s="424" t="e">
        <f t="shared" si="272"/>
        <v>#DIV/0!</v>
      </c>
      <c r="BR268" s="419"/>
      <c r="BS268" s="423" t="e">
        <f t="shared" si="273"/>
        <v>#DIV/0!</v>
      </c>
      <c r="BT268" s="419" t="e">
        <f t="shared" si="273"/>
        <v>#DIV/0!</v>
      </c>
      <c r="BU268" s="419" t="e">
        <f t="shared" si="273"/>
        <v>#DIV/0!</v>
      </c>
      <c r="BV268" s="424" t="e">
        <f t="shared" si="273"/>
        <v>#DIV/0!</v>
      </c>
      <c r="BW268" s="419"/>
      <c r="BX268" s="423" t="e">
        <f t="shared" si="274"/>
        <v>#DIV/0!</v>
      </c>
      <c r="BY268" s="419" t="e">
        <f t="shared" si="274"/>
        <v>#DIV/0!</v>
      </c>
      <c r="BZ268" s="419" t="e">
        <f t="shared" si="274"/>
        <v>#DIV/0!</v>
      </c>
      <c r="CA268" s="424" t="e">
        <f t="shared" si="274"/>
        <v>#DIV/0!</v>
      </c>
      <c r="CB268" s="419"/>
      <c r="CC268" s="423" t="e">
        <f t="shared" si="275"/>
        <v>#DIV/0!</v>
      </c>
      <c r="CD268" s="419" t="e">
        <f t="shared" si="275"/>
        <v>#DIV/0!</v>
      </c>
      <c r="CE268" s="419" t="e">
        <f t="shared" si="275"/>
        <v>#DIV/0!</v>
      </c>
      <c r="CF268" s="424" t="e">
        <f t="shared" si="275"/>
        <v>#DIV/0!</v>
      </c>
      <c r="CH268" s="449" t="e">
        <f t="shared" si="233"/>
        <v>#DIV/0!</v>
      </c>
      <c r="CI268" s="445">
        <f t="shared" si="276"/>
        <v>0</v>
      </c>
      <c r="CJ268" s="445">
        <f t="shared" si="234"/>
        <v>0</v>
      </c>
      <c r="CK268" s="451">
        <f t="shared" si="277"/>
        <v>0</v>
      </c>
      <c r="CL268" s="446" t="e">
        <f t="shared" si="278"/>
        <v>#DIV/0!</v>
      </c>
      <c r="CM268" s="446" t="e">
        <f t="shared" si="278"/>
        <v>#DIV/0!</v>
      </c>
      <c r="CN268" s="446" t="e">
        <f t="shared" si="278"/>
        <v>#DIV/0!</v>
      </c>
      <c r="CO268" s="451" t="e">
        <f t="shared" si="278"/>
        <v>#DIV/0!</v>
      </c>
      <c r="CP268" s="446"/>
      <c r="CQ268" s="449" t="e">
        <f t="shared" si="279"/>
        <v>#DIV/0!</v>
      </c>
      <c r="CR268" s="445" t="e">
        <f t="shared" si="279"/>
        <v>#DIV/0!</v>
      </c>
      <c r="CS268" s="445" t="e">
        <f t="shared" si="279"/>
        <v>#DIV/0!</v>
      </c>
      <c r="CT268" s="451" t="e">
        <f t="shared" si="279"/>
        <v>#DIV/0!</v>
      </c>
      <c r="CU268" s="446"/>
      <c r="CV268" s="449" t="e">
        <f t="shared" si="280"/>
        <v>#DIV/0!</v>
      </c>
      <c r="CW268" s="445" t="e">
        <f t="shared" si="280"/>
        <v>#DIV/0!</v>
      </c>
      <c r="CX268" s="445" t="e">
        <f t="shared" si="280"/>
        <v>#DIV/0!</v>
      </c>
      <c r="CY268" s="451" t="e">
        <f t="shared" si="280"/>
        <v>#DIV/0!</v>
      </c>
      <c r="CZ268" s="446"/>
      <c r="DA268" s="449" t="e">
        <f t="shared" si="281"/>
        <v>#DIV/0!</v>
      </c>
      <c r="DB268" s="445" t="e">
        <f t="shared" si="281"/>
        <v>#DIV/0!</v>
      </c>
      <c r="DC268" s="445" t="e">
        <f t="shared" si="281"/>
        <v>#DIV/0!</v>
      </c>
      <c r="DD268" s="451" t="e">
        <f t="shared" si="281"/>
        <v>#DIV/0!</v>
      </c>
    </row>
    <row r="269" spans="1:108">
      <c r="A269">
        <f>'Picking Information'!E272</f>
        <v>0</v>
      </c>
      <c r="B269">
        <f>'Picking Information'!H272</f>
        <v>0</v>
      </c>
      <c r="C269">
        <f>'Picking Information'!I272</f>
        <v>0</v>
      </c>
      <c r="D269">
        <f>'Picking Information'!J272</f>
        <v>0</v>
      </c>
      <c r="E269">
        <f>'Picking Information'!K272</f>
        <v>0</v>
      </c>
      <c r="F269">
        <f t="shared" si="225"/>
        <v>0</v>
      </c>
      <c r="J269">
        <f>'Picking Information'!O272</f>
        <v>0</v>
      </c>
      <c r="M269" s="365">
        <f t="shared" si="226"/>
        <v>0</v>
      </c>
      <c r="N269" s="366">
        <v>1.6074999999999999</v>
      </c>
      <c r="O269" s="367">
        <f t="shared" si="227"/>
        <v>0</v>
      </c>
      <c r="P269" s="367">
        <f t="shared" si="228"/>
        <v>0</v>
      </c>
      <c r="Q269" s="367">
        <f t="shared" si="229"/>
        <v>0</v>
      </c>
      <c r="R269" s="367">
        <f t="shared" si="230"/>
        <v>0</v>
      </c>
      <c r="S269" s="367" t="e">
        <f t="shared" si="231"/>
        <v>#DIV/0!</v>
      </c>
      <c r="T269" s="352" t="e">
        <f t="shared" si="235"/>
        <v>#DIV/0!</v>
      </c>
      <c r="U269" s="348" t="e">
        <f t="shared" si="235"/>
        <v>#DIV/0!</v>
      </c>
      <c r="V269" s="348" t="e">
        <f t="shared" si="235"/>
        <v>#DIV/0!</v>
      </c>
      <c r="W269" s="348" t="e">
        <f t="shared" si="235"/>
        <v>#DIV/0!</v>
      </c>
      <c r="X269" s="372"/>
      <c r="Y269" s="348" t="e">
        <f t="shared" si="236"/>
        <v>#DIV/0!</v>
      </c>
      <c r="Z269" s="348" t="e">
        <f t="shared" si="236"/>
        <v>#DIV/0!</v>
      </c>
      <c r="AA269" s="348" t="e">
        <f t="shared" si="236"/>
        <v>#DIV/0!</v>
      </c>
      <c r="AB269" s="350" t="e">
        <f t="shared" si="236"/>
        <v>#DIV/0!</v>
      </c>
      <c r="AC269" s="372"/>
      <c r="AD269" s="348" t="e">
        <f t="shared" si="237"/>
        <v>#DIV/0!</v>
      </c>
      <c r="AE269" s="348" t="e">
        <f t="shared" si="237"/>
        <v>#DIV/0!</v>
      </c>
      <c r="AF269" s="348" t="e">
        <f t="shared" si="237"/>
        <v>#DIV/0!</v>
      </c>
      <c r="AG269" s="350" t="e">
        <f t="shared" si="237"/>
        <v>#DIV/0!</v>
      </c>
      <c r="AH269" s="372"/>
      <c r="AI269" s="348" t="e">
        <f t="shared" si="238"/>
        <v>#DIV/0!</v>
      </c>
      <c r="AJ269" s="348" t="e">
        <f t="shared" si="238"/>
        <v>#DIV/0!</v>
      </c>
      <c r="AK269" s="348" t="e">
        <f t="shared" si="238"/>
        <v>#DIV/0!</v>
      </c>
      <c r="AL269" s="350" t="e">
        <f t="shared" si="238"/>
        <v>#DIV/0!</v>
      </c>
      <c r="AN269" s="393">
        <f t="shared" si="263"/>
        <v>0</v>
      </c>
      <c r="AO269" s="509">
        <f t="shared" si="264"/>
        <v>0</v>
      </c>
      <c r="AP269" s="373" t="e">
        <f t="shared" si="265"/>
        <v>#DIV/0!</v>
      </c>
      <c r="AQ269" s="384" t="e">
        <f t="shared" si="268"/>
        <v>#DIV/0!</v>
      </c>
      <c r="AR269" s="385" t="e">
        <f t="shared" si="268"/>
        <v>#DIV/0!</v>
      </c>
      <c r="AS269" s="385" t="e">
        <f t="shared" si="268"/>
        <v>#DIV/0!</v>
      </c>
      <c r="AT269" s="387" t="e">
        <f t="shared" si="268"/>
        <v>#DIV/0!</v>
      </c>
      <c r="AU269" s="373"/>
      <c r="AV269" s="384" t="e">
        <f t="shared" si="269"/>
        <v>#DIV/0!</v>
      </c>
      <c r="AW269" s="385" t="e">
        <f t="shared" si="269"/>
        <v>#DIV/0!</v>
      </c>
      <c r="AX269" s="385" t="e">
        <f t="shared" si="269"/>
        <v>#DIV/0!</v>
      </c>
      <c r="AY269" s="387" t="e">
        <f t="shared" si="269"/>
        <v>#DIV/0!</v>
      </c>
      <c r="AZ269" s="373"/>
      <c r="BA269" s="384" t="e">
        <f t="shared" si="270"/>
        <v>#DIV/0!</v>
      </c>
      <c r="BB269" s="385" t="e">
        <f t="shared" si="270"/>
        <v>#DIV/0!</v>
      </c>
      <c r="BC269" s="385" t="e">
        <f t="shared" si="270"/>
        <v>#DIV/0!</v>
      </c>
      <c r="BD269" s="387" t="e">
        <f t="shared" si="270"/>
        <v>#DIV/0!</v>
      </c>
      <c r="BE269" s="373"/>
      <c r="BF269" s="384" t="e">
        <f t="shared" si="271"/>
        <v>#DIV/0!</v>
      </c>
      <c r="BG269" s="385" t="e">
        <f t="shared" si="271"/>
        <v>#DIV/0!</v>
      </c>
      <c r="BH269" s="385" t="e">
        <f t="shared" si="271"/>
        <v>#DIV/0!</v>
      </c>
      <c r="BI269" s="387" t="e">
        <f t="shared" si="271"/>
        <v>#DIV/0!</v>
      </c>
      <c r="BK269" s="423" t="e">
        <f t="shared" si="232"/>
        <v>#DIV/0!</v>
      </c>
      <c r="BL269" s="419">
        <f t="shared" si="266"/>
        <v>0</v>
      </c>
      <c r="BM269" s="419">
        <f t="shared" si="267"/>
        <v>0</v>
      </c>
      <c r="BN269" s="423" t="e">
        <f t="shared" si="272"/>
        <v>#DIV/0!</v>
      </c>
      <c r="BO269" s="419" t="e">
        <f t="shared" si="272"/>
        <v>#DIV/0!</v>
      </c>
      <c r="BP269" s="419" t="e">
        <f t="shared" si="272"/>
        <v>#DIV/0!</v>
      </c>
      <c r="BQ269" s="424" t="e">
        <f t="shared" si="272"/>
        <v>#DIV/0!</v>
      </c>
      <c r="BR269" s="419"/>
      <c r="BS269" s="423" t="e">
        <f t="shared" si="273"/>
        <v>#DIV/0!</v>
      </c>
      <c r="BT269" s="419" t="e">
        <f t="shared" si="273"/>
        <v>#DIV/0!</v>
      </c>
      <c r="BU269" s="419" t="e">
        <f t="shared" si="273"/>
        <v>#DIV/0!</v>
      </c>
      <c r="BV269" s="424" t="e">
        <f t="shared" si="273"/>
        <v>#DIV/0!</v>
      </c>
      <c r="BW269" s="419"/>
      <c r="BX269" s="423" t="e">
        <f t="shared" si="274"/>
        <v>#DIV/0!</v>
      </c>
      <c r="BY269" s="419" t="e">
        <f t="shared" si="274"/>
        <v>#DIV/0!</v>
      </c>
      <c r="BZ269" s="419" t="e">
        <f t="shared" si="274"/>
        <v>#DIV/0!</v>
      </c>
      <c r="CA269" s="424" t="e">
        <f t="shared" si="274"/>
        <v>#DIV/0!</v>
      </c>
      <c r="CB269" s="419"/>
      <c r="CC269" s="423" t="e">
        <f t="shared" si="275"/>
        <v>#DIV/0!</v>
      </c>
      <c r="CD269" s="419" t="e">
        <f t="shared" si="275"/>
        <v>#DIV/0!</v>
      </c>
      <c r="CE269" s="419" t="e">
        <f t="shared" si="275"/>
        <v>#DIV/0!</v>
      </c>
      <c r="CF269" s="424" t="e">
        <f t="shared" si="275"/>
        <v>#DIV/0!</v>
      </c>
      <c r="CH269" s="449" t="e">
        <f t="shared" si="233"/>
        <v>#DIV/0!</v>
      </c>
      <c r="CI269" s="445">
        <f t="shared" si="276"/>
        <v>0</v>
      </c>
      <c r="CJ269" s="445">
        <f t="shared" si="234"/>
        <v>0</v>
      </c>
      <c r="CK269" s="451">
        <f t="shared" si="277"/>
        <v>0</v>
      </c>
      <c r="CL269" s="446" t="e">
        <f t="shared" si="278"/>
        <v>#DIV/0!</v>
      </c>
      <c r="CM269" s="446" t="e">
        <f t="shared" si="278"/>
        <v>#DIV/0!</v>
      </c>
      <c r="CN269" s="446" t="e">
        <f t="shared" si="278"/>
        <v>#DIV/0!</v>
      </c>
      <c r="CO269" s="451" t="e">
        <f t="shared" si="278"/>
        <v>#DIV/0!</v>
      </c>
      <c r="CP269" s="446"/>
      <c r="CQ269" s="449" t="e">
        <f t="shared" si="279"/>
        <v>#DIV/0!</v>
      </c>
      <c r="CR269" s="445" t="e">
        <f t="shared" si="279"/>
        <v>#DIV/0!</v>
      </c>
      <c r="CS269" s="445" t="e">
        <f t="shared" si="279"/>
        <v>#DIV/0!</v>
      </c>
      <c r="CT269" s="451" t="e">
        <f t="shared" si="279"/>
        <v>#DIV/0!</v>
      </c>
      <c r="CU269" s="446"/>
      <c r="CV269" s="449" t="e">
        <f t="shared" si="280"/>
        <v>#DIV/0!</v>
      </c>
      <c r="CW269" s="445" t="e">
        <f t="shared" si="280"/>
        <v>#DIV/0!</v>
      </c>
      <c r="CX269" s="445" t="e">
        <f t="shared" si="280"/>
        <v>#DIV/0!</v>
      </c>
      <c r="CY269" s="451" t="e">
        <f t="shared" si="280"/>
        <v>#DIV/0!</v>
      </c>
      <c r="CZ269" s="446"/>
      <c r="DA269" s="449" t="e">
        <f t="shared" si="281"/>
        <v>#DIV/0!</v>
      </c>
      <c r="DB269" s="445" t="e">
        <f t="shared" si="281"/>
        <v>#DIV/0!</v>
      </c>
      <c r="DC269" s="445" t="e">
        <f t="shared" si="281"/>
        <v>#DIV/0!</v>
      </c>
      <c r="DD269" s="451" t="e">
        <f t="shared" si="281"/>
        <v>#DIV/0!</v>
      </c>
    </row>
    <row r="270" spans="1:108">
      <c r="A270">
        <f>'Picking Information'!E273</f>
        <v>0</v>
      </c>
      <c r="B270">
        <f>'Picking Information'!H273</f>
        <v>0</v>
      </c>
      <c r="C270">
        <f>'Picking Information'!I273</f>
        <v>0</v>
      </c>
      <c r="D270">
        <f>'Picking Information'!J273</f>
        <v>0</v>
      </c>
      <c r="E270">
        <f>'Picking Information'!K273</f>
        <v>0</v>
      </c>
      <c r="F270">
        <f t="shared" si="225"/>
        <v>0</v>
      </c>
      <c r="J270">
        <f>'Picking Information'!O273</f>
        <v>0</v>
      </c>
      <c r="M270" s="365">
        <f t="shared" si="226"/>
        <v>0</v>
      </c>
      <c r="N270" s="366">
        <v>1.6074999999999999</v>
      </c>
      <c r="O270" s="367">
        <f t="shared" si="227"/>
        <v>0</v>
      </c>
      <c r="P270" s="367">
        <f t="shared" si="228"/>
        <v>0</v>
      </c>
      <c r="Q270" s="367">
        <f t="shared" si="229"/>
        <v>0</v>
      </c>
      <c r="R270" s="367">
        <f t="shared" si="230"/>
        <v>0</v>
      </c>
      <c r="S270" s="367" t="e">
        <f t="shared" si="231"/>
        <v>#DIV/0!</v>
      </c>
      <c r="T270" s="352" t="e">
        <f t="shared" si="235"/>
        <v>#DIV/0!</v>
      </c>
      <c r="U270" s="348" t="e">
        <f t="shared" si="235"/>
        <v>#DIV/0!</v>
      </c>
      <c r="V270" s="348" t="e">
        <f t="shared" si="235"/>
        <v>#DIV/0!</v>
      </c>
      <c r="W270" s="348" t="e">
        <f t="shared" si="235"/>
        <v>#DIV/0!</v>
      </c>
      <c r="X270" s="372"/>
      <c r="Y270" s="348" t="e">
        <f t="shared" si="236"/>
        <v>#DIV/0!</v>
      </c>
      <c r="Z270" s="348" t="e">
        <f t="shared" si="236"/>
        <v>#DIV/0!</v>
      </c>
      <c r="AA270" s="348" t="e">
        <f t="shared" si="236"/>
        <v>#DIV/0!</v>
      </c>
      <c r="AB270" s="350" t="e">
        <f t="shared" si="236"/>
        <v>#DIV/0!</v>
      </c>
      <c r="AC270" s="372"/>
      <c r="AD270" s="348" t="e">
        <f t="shared" si="237"/>
        <v>#DIV/0!</v>
      </c>
      <c r="AE270" s="348" t="e">
        <f t="shared" si="237"/>
        <v>#DIV/0!</v>
      </c>
      <c r="AF270" s="348" t="e">
        <f t="shared" si="237"/>
        <v>#DIV/0!</v>
      </c>
      <c r="AG270" s="350" t="e">
        <f t="shared" si="237"/>
        <v>#DIV/0!</v>
      </c>
      <c r="AH270" s="372"/>
      <c r="AI270" s="348" t="e">
        <f t="shared" si="238"/>
        <v>#DIV/0!</v>
      </c>
      <c r="AJ270" s="348" t="e">
        <f t="shared" si="238"/>
        <v>#DIV/0!</v>
      </c>
      <c r="AK270" s="348" t="e">
        <f t="shared" si="238"/>
        <v>#DIV/0!</v>
      </c>
      <c r="AL270" s="350" t="e">
        <f t="shared" si="238"/>
        <v>#DIV/0!</v>
      </c>
      <c r="AN270" s="393">
        <f t="shared" si="263"/>
        <v>0</v>
      </c>
      <c r="AO270" s="509">
        <f t="shared" si="264"/>
        <v>0</v>
      </c>
      <c r="AP270" s="373" t="e">
        <f t="shared" si="265"/>
        <v>#DIV/0!</v>
      </c>
      <c r="AQ270" s="384" t="e">
        <f t="shared" si="268"/>
        <v>#DIV/0!</v>
      </c>
      <c r="AR270" s="385" t="e">
        <f t="shared" si="268"/>
        <v>#DIV/0!</v>
      </c>
      <c r="AS270" s="385" t="e">
        <f t="shared" si="268"/>
        <v>#DIV/0!</v>
      </c>
      <c r="AT270" s="387" t="e">
        <f t="shared" si="268"/>
        <v>#DIV/0!</v>
      </c>
      <c r="AU270" s="373"/>
      <c r="AV270" s="384" t="e">
        <f t="shared" si="269"/>
        <v>#DIV/0!</v>
      </c>
      <c r="AW270" s="385" t="e">
        <f t="shared" si="269"/>
        <v>#DIV/0!</v>
      </c>
      <c r="AX270" s="385" t="e">
        <f t="shared" si="269"/>
        <v>#DIV/0!</v>
      </c>
      <c r="AY270" s="387" t="e">
        <f t="shared" si="269"/>
        <v>#DIV/0!</v>
      </c>
      <c r="AZ270" s="373"/>
      <c r="BA270" s="384" t="e">
        <f t="shared" si="270"/>
        <v>#DIV/0!</v>
      </c>
      <c r="BB270" s="385" t="e">
        <f t="shared" si="270"/>
        <v>#DIV/0!</v>
      </c>
      <c r="BC270" s="385" t="e">
        <f t="shared" si="270"/>
        <v>#DIV/0!</v>
      </c>
      <c r="BD270" s="387" t="e">
        <f t="shared" si="270"/>
        <v>#DIV/0!</v>
      </c>
      <c r="BE270" s="373"/>
      <c r="BF270" s="384" t="e">
        <f t="shared" si="271"/>
        <v>#DIV/0!</v>
      </c>
      <c r="BG270" s="385" t="e">
        <f t="shared" si="271"/>
        <v>#DIV/0!</v>
      </c>
      <c r="BH270" s="385" t="e">
        <f t="shared" si="271"/>
        <v>#DIV/0!</v>
      </c>
      <c r="BI270" s="387" t="e">
        <f t="shared" si="271"/>
        <v>#DIV/0!</v>
      </c>
      <c r="BK270" s="423" t="e">
        <f t="shared" si="232"/>
        <v>#DIV/0!</v>
      </c>
      <c r="BL270" s="419">
        <f t="shared" si="266"/>
        <v>0</v>
      </c>
      <c r="BM270" s="419">
        <f t="shared" si="267"/>
        <v>0</v>
      </c>
      <c r="BN270" s="423" t="e">
        <f t="shared" si="272"/>
        <v>#DIV/0!</v>
      </c>
      <c r="BO270" s="419" t="e">
        <f t="shared" si="272"/>
        <v>#DIV/0!</v>
      </c>
      <c r="BP270" s="419" t="e">
        <f t="shared" si="272"/>
        <v>#DIV/0!</v>
      </c>
      <c r="BQ270" s="424" t="e">
        <f t="shared" si="272"/>
        <v>#DIV/0!</v>
      </c>
      <c r="BR270" s="419"/>
      <c r="BS270" s="423" t="e">
        <f t="shared" si="273"/>
        <v>#DIV/0!</v>
      </c>
      <c r="BT270" s="419" t="e">
        <f t="shared" si="273"/>
        <v>#DIV/0!</v>
      </c>
      <c r="BU270" s="419" t="e">
        <f t="shared" si="273"/>
        <v>#DIV/0!</v>
      </c>
      <c r="BV270" s="424" t="e">
        <f t="shared" si="273"/>
        <v>#DIV/0!</v>
      </c>
      <c r="BW270" s="419"/>
      <c r="BX270" s="423" t="e">
        <f t="shared" si="274"/>
        <v>#DIV/0!</v>
      </c>
      <c r="BY270" s="419" t="e">
        <f t="shared" si="274"/>
        <v>#DIV/0!</v>
      </c>
      <c r="BZ270" s="419" t="e">
        <f t="shared" si="274"/>
        <v>#DIV/0!</v>
      </c>
      <c r="CA270" s="424" t="e">
        <f t="shared" si="274"/>
        <v>#DIV/0!</v>
      </c>
      <c r="CB270" s="419"/>
      <c r="CC270" s="423" t="e">
        <f t="shared" si="275"/>
        <v>#DIV/0!</v>
      </c>
      <c r="CD270" s="419" t="e">
        <f t="shared" si="275"/>
        <v>#DIV/0!</v>
      </c>
      <c r="CE270" s="419" t="e">
        <f t="shared" si="275"/>
        <v>#DIV/0!</v>
      </c>
      <c r="CF270" s="424" t="e">
        <f t="shared" si="275"/>
        <v>#DIV/0!</v>
      </c>
      <c r="CH270" s="449" t="e">
        <f t="shared" si="233"/>
        <v>#DIV/0!</v>
      </c>
      <c r="CI270" s="445">
        <f t="shared" si="276"/>
        <v>0</v>
      </c>
      <c r="CJ270" s="445">
        <f t="shared" si="234"/>
        <v>0</v>
      </c>
      <c r="CK270" s="451">
        <f t="shared" si="277"/>
        <v>0</v>
      </c>
      <c r="CL270" s="446" t="e">
        <f t="shared" si="278"/>
        <v>#DIV/0!</v>
      </c>
      <c r="CM270" s="446" t="e">
        <f t="shared" si="278"/>
        <v>#DIV/0!</v>
      </c>
      <c r="CN270" s="446" t="e">
        <f t="shared" si="278"/>
        <v>#DIV/0!</v>
      </c>
      <c r="CO270" s="451" t="e">
        <f t="shared" si="278"/>
        <v>#DIV/0!</v>
      </c>
      <c r="CP270" s="446"/>
      <c r="CQ270" s="449" t="e">
        <f t="shared" si="279"/>
        <v>#DIV/0!</v>
      </c>
      <c r="CR270" s="445" t="e">
        <f t="shared" si="279"/>
        <v>#DIV/0!</v>
      </c>
      <c r="CS270" s="445" t="e">
        <f t="shared" si="279"/>
        <v>#DIV/0!</v>
      </c>
      <c r="CT270" s="451" t="e">
        <f t="shared" si="279"/>
        <v>#DIV/0!</v>
      </c>
      <c r="CU270" s="446"/>
      <c r="CV270" s="449" t="e">
        <f t="shared" si="280"/>
        <v>#DIV/0!</v>
      </c>
      <c r="CW270" s="445" t="e">
        <f t="shared" si="280"/>
        <v>#DIV/0!</v>
      </c>
      <c r="CX270" s="445" t="e">
        <f t="shared" si="280"/>
        <v>#DIV/0!</v>
      </c>
      <c r="CY270" s="451" t="e">
        <f t="shared" si="280"/>
        <v>#DIV/0!</v>
      </c>
      <c r="CZ270" s="446"/>
      <c r="DA270" s="449" t="e">
        <f t="shared" si="281"/>
        <v>#DIV/0!</v>
      </c>
      <c r="DB270" s="445" t="e">
        <f t="shared" si="281"/>
        <v>#DIV/0!</v>
      </c>
      <c r="DC270" s="445" t="e">
        <f t="shared" si="281"/>
        <v>#DIV/0!</v>
      </c>
      <c r="DD270" s="451" t="e">
        <f t="shared" si="281"/>
        <v>#DIV/0!</v>
      </c>
    </row>
    <row r="271" spans="1:108">
      <c r="A271">
        <f>'Picking Information'!E274</f>
        <v>0</v>
      </c>
      <c r="B271">
        <f>'Picking Information'!H274</f>
        <v>0</v>
      </c>
      <c r="C271">
        <f>'Picking Information'!I274</f>
        <v>0</v>
      </c>
      <c r="D271">
        <f>'Picking Information'!J274</f>
        <v>0</v>
      </c>
      <c r="E271">
        <f>'Picking Information'!K274</f>
        <v>0</v>
      </c>
      <c r="F271">
        <f t="shared" si="225"/>
        <v>0</v>
      </c>
      <c r="J271">
        <f>'Picking Information'!O274</f>
        <v>0</v>
      </c>
      <c r="M271" s="365">
        <f t="shared" si="226"/>
        <v>0</v>
      </c>
      <c r="N271" s="366">
        <v>1.6074999999999999</v>
      </c>
      <c r="O271" s="367">
        <f t="shared" si="227"/>
        <v>0</v>
      </c>
      <c r="P271" s="367">
        <f t="shared" si="228"/>
        <v>0</v>
      </c>
      <c r="Q271" s="367">
        <f t="shared" si="229"/>
        <v>0</v>
      </c>
      <c r="R271" s="367">
        <f t="shared" si="230"/>
        <v>0</v>
      </c>
      <c r="S271" s="367" t="e">
        <f t="shared" si="231"/>
        <v>#DIV/0!</v>
      </c>
      <c r="T271" s="352" t="e">
        <f t="shared" si="235"/>
        <v>#DIV/0!</v>
      </c>
      <c r="U271" s="348" t="e">
        <f t="shared" si="235"/>
        <v>#DIV/0!</v>
      </c>
      <c r="V271" s="348" t="e">
        <f t="shared" si="235"/>
        <v>#DIV/0!</v>
      </c>
      <c r="W271" s="348" t="e">
        <f t="shared" si="235"/>
        <v>#DIV/0!</v>
      </c>
      <c r="X271" s="372"/>
      <c r="Y271" s="348" t="e">
        <f t="shared" si="236"/>
        <v>#DIV/0!</v>
      </c>
      <c r="Z271" s="348" t="e">
        <f t="shared" si="236"/>
        <v>#DIV/0!</v>
      </c>
      <c r="AA271" s="348" t="e">
        <f t="shared" si="236"/>
        <v>#DIV/0!</v>
      </c>
      <c r="AB271" s="350" t="e">
        <f t="shared" si="236"/>
        <v>#DIV/0!</v>
      </c>
      <c r="AC271" s="372"/>
      <c r="AD271" s="348" t="e">
        <f t="shared" si="237"/>
        <v>#DIV/0!</v>
      </c>
      <c r="AE271" s="348" t="e">
        <f t="shared" si="237"/>
        <v>#DIV/0!</v>
      </c>
      <c r="AF271" s="348" t="e">
        <f t="shared" si="237"/>
        <v>#DIV/0!</v>
      </c>
      <c r="AG271" s="350" t="e">
        <f t="shared" si="237"/>
        <v>#DIV/0!</v>
      </c>
      <c r="AH271" s="372"/>
      <c r="AI271" s="348" t="e">
        <f t="shared" si="238"/>
        <v>#DIV/0!</v>
      </c>
      <c r="AJ271" s="348" t="e">
        <f t="shared" si="238"/>
        <v>#DIV/0!</v>
      </c>
      <c r="AK271" s="348" t="e">
        <f t="shared" si="238"/>
        <v>#DIV/0!</v>
      </c>
      <c r="AL271" s="350" t="e">
        <f t="shared" si="238"/>
        <v>#DIV/0!</v>
      </c>
      <c r="AN271" s="393">
        <f t="shared" si="263"/>
        <v>0</v>
      </c>
      <c r="AO271" s="509">
        <f t="shared" si="264"/>
        <v>0</v>
      </c>
      <c r="AP271" s="373" t="e">
        <f t="shared" si="265"/>
        <v>#DIV/0!</v>
      </c>
      <c r="AQ271" s="384" t="e">
        <f t="shared" si="268"/>
        <v>#DIV/0!</v>
      </c>
      <c r="AR271" s="385" t="e">
        <f t="shared" si="268"/>
        <v>#DIV/0!</v>
      </c>
      <c r="AS271" s="385" t="e">
        <f t="shared" si="268"/>
        <v>#DIV/0!</v>
      </c>
      <c r="AT271" s="387" t="e">
        <f t="shared" si="268"/>
        <v>#DIV/0!</v>
      </c>
      <c r="AU271" s="373"/>
      <c r="AV271" s="384" t="e">
        <f t="shared" si="269"/>
        <v>#DIV/0!</v>
      </c>
      <c r="AW271" s="385" t="e">
        <f t="shared" si="269"/>
        <v>#DIV/0!</v>
      </c>
      <c r="AX271" s="385" t="e">
        <f t="shared" si="269"/>
        <v>#DIV/0!</v>
      </c>
      <c r="AY271" s="387" t="e">
        <f t="shared" si="269"/>
        <v>#DIV/0!</v>
      </c>
      <c r="AZ271" s="373"/>
      <c r="BA271" s="384" t="e">
        <f t="shared" si="270"/>
        <v>#DIV/0!</v>
      </c>
      <c r="BB271" s="385" t="e">
        <f t="shared" si="270"/>
        <v>#DIV/0!</v>
      </c>
      <c r="BC271" s="385" t="e">
        <f t="shared" si="270"/>
        <v>#DIV/0!</v>
      </c>
      <c r="BD271" s="387" t="e">
        <f t="shared" si="270"/>
        <v>#DIV/0!</v>
      </c>
      <c r="BE271" s="373"/>
      <c r="BF271" s="384" t="e">
        <f t="shared" si="271"/>
        <v>#DIV/0!</v>
      </c>
      <c r="BG271" s="385" t="e">
        <f t="shared" si="271"/>
        <v>#DIV/0!</v>
      </c>
      <c r="BH271" s="385" t="e">
        <f t="shared" si="271"/>
        <v>#DIV/0!</v>
      </c>
      <c r="BI271" s="387" t="e">
        <f t="shared" si="271"/>
        <v>#DIV/0!</v>
      </c>
      <c r="BK271" s="423" t="e">
        <f t="shared" si="232"/>
        <v>#DIV/0!</v>
      </c>
      <c r="BL271" s="419">
        <f t="shared" si="266"/>
        <v>0</v>
      </c>
      <c r="BM271" s="419">
        <f t="shared" si="267"/>
        <v>0</v>
      </c>
      <c r="BN271" s="423" t="e">
        <f t="shared" si="272"/>
        <v>#DIV/0!</v>
      </c>
      <c r="BO271" s="419" t="e">
        <f t="shared" si="272"/>
        <v>#DIV/0!</v>
      </c>
      <c r="BP271" s="419" t="e">
        <f t="shared" si="272"/>
        <v>#DIV/0!</v>
      </c>
      <c r="BQ271" s="424" t="e">
        <f t="shared" si="272"/>
        <v>#DIV/0!</v>
      </c>
      <c r="BR271" s="419"/>
      <c r="BS271" s="423" t="e">
        <f t="shared" si="273"/>
        <v>#DIV/0!</v>
      </c>
      <c r="BT271" s="419" t="e">
        <f t="shared" si="273"/>
        <v>#DIV/0!</v>
      </c>
      <c r="BU271" s="419" t="e">
        <f t="shared" si="273"/>
        <v>#DIV/0!</v>
      </c>
      <c r="BV271" s="424" t="e">
        <f t="shared" si="273"/>
        <v>#DIV/0!</v>
      </c>
      <c r="BW271" s="419"/>
      <c r="BX271" s="423" t="e">
        <f t="shared" si="274"/>
        <v>#DIV/0!</v>
      </c>
      <c r="BY271" s="419" t="e">
        <f t="shared" si="274"/>
        <v>#DIV/0!</v>
      </c>
      <c r="BZ271" s="419" t="e">
        <f t="shared" si="274"/>
        <v>#DIV/0!</v>
      </c>
      <c r="CA271" s="424" t="e">
        <f t="shared" si="274"/>
        <v>#DIV/0!</v>
      </c>
      <c r="CB271" s="419"/>
      <c r="CC271" s="423" t="e">
        <f t="shared" si="275"/>
        <v>#DIV/0!</v>
      </c>
      <c r="CD271" s="419" t="e">
        <f t="shared" si="275"/>
        <v>#DIV/0!</v>
      </c>
      <c r="CE271" s="419" t="e">
        <f t="shared" si="275"/>
        <v>#DIV/0!</v>
      </c>
      <c r="CF271" s="424" t="e">
        <f t="shared" si="275"/>
        <v>#DIV/0!</v>
      </c>
      <c r="CH271" s="449" t="e">
        <f t="shared" si="233"/>
        <v>#DIV/0!</v>
      </c>
      <c r="CI271" s="445">
        <f t="shared" si="276"/>
        <v>0</v>
      </c>
      <c r="CJ271" s="445">
        <f t="shared" si="234"/>
        <v>0</v>
      </c>
      <c r="CK271" s="451">
        <f t="shared" si="277"/>
        <v>0</v>
      </c>
      <c r="CL271" s="446" t="e">
        <f t="shared" si="278"/>
        <v>#DIV/0!</v>
      </c>
      <c r="CM271" s="446" t="e">
        <f t="shared" si="278"/>
        <v>#DIV/0!</v>
      </c>
      <c r="CN271" s="446" t="e">
        <f t="shared" si="278"/>
        <v>#DIV/0!</v>
      </c>
      <c r="CO271" s="451" t="e">
        <f t="shared" si="278"/>
        <v>#DIV/0!</v>
      </c>
      <c r="CP271" s="446"/>
      <c r="CQ271" s="449" t="e">
        <f t="shared" si="279"/>
        <v>#DIV/0!</v>
      </c>
      <c r="CR271" s="445" t="e">
        <f t="shared" si="279"/>
        <v>#DIV/0!</v>
      </c>
      <c r="CS271" s="445" t="e">
        <f t="shared" si="279"/>
        <v>#DIV/0!</v>
      </c>
      <c r="CT271" s="451" t="e">
        <f t="shared" si="279"/>
        <v>#DIV/0!</v>
      </c>
      <c r="CU271" s="446"/>
      <c r="CV271" s="449" t="e">
        <f t="shared" si="280"/>
        <v>#DIV/0!</v>
      </c>
      <c r="CW271" s="445" t="e">
        <f t="shared" si="280"/>
        <v>#DIV/0!</v>
      </c>
      <c r="CX271" s="445" t="e">
        <f t="shared" si="280"/>
        <v>#DIV/0!</v>
      </c>
      <c r="CY271" s="451" t="e">
        <f t="shared" si="280"/>
        <v>#DIV/0!</v>
      </c>
      <c r="CZ271" s="446"/>
      <c r="DA271" s="449" t="e">
        <f t="shared" si="281"/>
        <v>#DIV/0!</v>
      </c>
      <c r="DB271" s="445" t="e">
        <f t="shared" si="281"/>
        <v>#DIV/0!</v>
      </c>
      <c r="DC271" s="445" t="e">
        <f t="shared" si="281"/>
        <v>#DIV/0!</v>
      </c>
      <c r="DD271" s="451" t="e">
        <f t="shared" si="281"/>
        <v>#DIV/0!</v>
      </c>
    </row>
    <row r="272" spans="1:108">
      <c r="A272">
        <f>'Picking Information'!E275</f>
        <v>0</v>
      </c>
      <c r="B272">
        <f>'Picking Information'!H275</f>
        <v>0</v>
      </c>
      <c r="C272">
        <f>'Picking Information'!I275</f>
        <v>0</v>
      </c>
      <c r="D272">
        <f>'Picking Information'!J275</f>
        <v>0</v>
      </c>
      <c r="E272">
        <f>'Picking Information'!K275</f>
        <v>0</v>
      </c>
      <c r="F272">
        <f t="shared" si="225"/>
        <v>0</v>
      </c>
      <c r="J272">
        <f>'Picking Information'!O275</f>
        <v>0</v>
      </c>
      <c r="M272" s="365">
        <f t="shared" si="226"/>
        <v>0</v>
      </c>
      <c r="N272" s="366">
        <v>1.6074999999999999</v>
      </c>
      <c r="O272" s="367">
        <f t="shared" si="227"/>
        <v>0</v>
      </c>
      <c r="P272" s="367">
        <f t="shared" si="228"/>
        <v>0</v>
      </c>
      <c r="Q272" s="367">
        <f t="shared" si="229"/>
        <v>0</v>
      </c>
      <c r="R272" s="367">
        <f t="shared" si="230"/>
        <v>0</v>
      </c>
      <c r="S272" s="367" t="e">
        <f t="shared" si="231"/>
        <v>#DIV/0!</v>
      </c>
      <c r="T272" s="352" t="e">
        <f t="shared" si="235"/>
        <v>#DIV/0!</v>
      </c>
      <c r="U272" s="348" t="e">
        <f t="shared" si="235"/>
        <v>#DIV/0!</v>
      </c>
      <c r="V272" s="348" t="e">
        <f t="shared" si="235"/>
        <v>#DIV/0!</v>
      </c>
      <c r="W272" s="348" t="e">
        <f t="shared" si="235"/>
        <v>#DIV/0!</v>
      </c>
      <c r="X272" s="372"/>
      <c r="Y272" s="348" t="e">
        <f t="shared" si="236"/>
        <v>#DIV/0!</v>
      </c>
      <c r="Z272" s="348" t="e">
        <f t="shared" si="236"/>
        <v>#DIV/0!</v>
      </c>
      <c r="AA272" s="348" t="e">
        <f t="shared" si="236"/>
        <v>#DIV/0!</v>
      </c>
      <c r="AB272" s="350" t="e">
        <f t="shared" si="236"/>
        <v>#DIV/0!</v>
      </c>
      <c r="AC272" s="372"/>
      <c r="AD272" s="348" t="e">
        <f t="shared" si="237"/>
        <v>#DIV/0!</v>
      </c>
      <c r="AE272" s="348" t="e">
        <f t="shared" si="237"/>
        <v>#DIV/0!</v>
      </c>
      <c r="AF272" s="348" t="e">
        <f t="shared" si="237"/>
        <v>#DIV/0!</v>
      </c>
      <c r="AG272" s="350" t="e">
        <f t="shared" si="237"/>
        <v>#DIV/0!</v>
      </c>
      <c r="AH272" s="372"/>
      <c r="AI272" s="348" t="e">
        <f t="shared" si="238"/>
        <v>#DIV/0!</v>
      </c>
      <c r="AJ272" s="348" t="e">
        <f t="shared" si="238"/>
        <v>#DIV/0!</v>
      </c>
      <c r="AK272" s="348" t="e">
        <f t="shared" si="238"/>
        <v>#DIV/0!</v>
      </c>
      <c r="AL272" s="350" t="e">
        <f t="shared" si="238"/>
        <v>#DIV/0!</v>
      </c>
      <c r="AN272" s="393">
        <f t="shared" si="263"/>
        <v>0</v>
      </c>
      <c r="AO272" s="509">
        <f t="shared" si="264"/>
        <v>0</v>
      </c>
      <c r="AP272" s="373" t="e">
        <f t="shared" si="265"/>
        <v>#DIV/0!</v>
      </c>
      <c r="AQ272" s="384" t="e">
        <f t="shared" si="268"/>
        <v>#DIV/0!</v>
      </c>
      <c r="AR272" s="385" t="e">
        <f t="shared" si="268"/>
        <v>#DIV/0!</v>
      </c>
      <c r="AS272" s="385" t="e">
        <f t="shared" si="268"/>
        <v>#DIV/0!</v>
      </c>
      <c r="AT272" s="387" t="e">
        <f t="shared" si="268"/>
        <v>#DIV/0!</v>
      </c>
      <c r="AU272" s="373"/>
      <c r="AV272" s="384" t="e">
        <f t="shared" si="269"/>
        <v>#DIV/0!</v>
      </c>
      <c r="AW272" s="385" t="e">
        <f t="shared" si="269"/>
        <v>#DIV/0!</v>
      </c>
      <c r="AX272" s="385" t="e">
        <f t="shared" si="269"/>
        <v>#DIV/0!</v>
      </c>
      <c r="AY272" s="387" t="e">
        <f t="shared" si="269"/>
        <v>#DIV/0!</v>
      </c>
      <c r="AZ272" s="373"/>
      <c r="BA272" s="384" t="e">
        <f t="shared" si="270"/>
        <v>#DIV/0!</v>
      </c>
      <c r="BB272" s="385" t="e">
        <f t="shared" si="270"/>
        <v>#DIV/0!</v>
      </c>
      <c r="BC272" s="385" t="e">
        <f t="shared" si="270"/>
        <v>#DIV/0!</v>
      </c>
      <c r="BD272" s="387" t="e">
        <f t="shared" si="270"/>
        <v>#DIV/0!</v>
      </c>
      <c r="BE272" s="373"/>
      <c r="BF272" s="384" t="e">
        <f t="shared" si="271"/>
        <v>#DIV/0!</v>
      </c>
      <c r="BG272" s="385" t="e">
        <f t="shared" si="271"/>
        <v>#DIV/0!</v>
      </c>
      <c r="BH272" s="385" t="e">
        <f t="shared" si="271"/>
        <v>#DIV/0!</v>
      </c>
      <c r="BI272" s="387" t="e">
        <f t="shared" si="271"/>
        <v>#DIV/0!</v>
      </c>
      <c r="BK272" s="423" t="e">
        <f t="shared" si="232"/>
        <v>#DIV/0!</v>
      </c>
      <c r="BL272" s="419">
        <f t="shared" si="266"/>
        <v>0</v>
      </c>
      <c r="BM272" s="419">
        <f t="shared" si="267"/>
        <v>0</v>
      </c>
      <c r="BN272" s="423" t="e">
        <f t="shared" si="272"/>
        <v>#DIV/0!</v>
      </c>
      <c r="BO272" s="419" t="e">
        <f t="shared" si="272"/>
        <v>#DIV/0!</v>
      </c>
      <c r="BP272" s="419" t="e">
        <f t="shared" si="272"/>
        <v>#DIV/0!</v>
      </c>
      <c r="BQ272" s="424" t="e">
        <f t="shared" si="272"/>
        <v>#DIV/0!</v>
      </c>
      <c r="BR272" s="419"/>
      <c r="BS272" s="423" t="e">
        <f t="shared" si="273"/>
        <v>#DIV/0!</v>
      </c>
      <c r="BT272" s="419" t="e">
        <f t="shared" si="273"/>
        <v>#DIV/0!</v>
      </c>
      <c r="BU272" s="419" t="e">
        <f t="shared" si="273"/>
        <v>#DIV/0!</v>
      </c>
      <c r="BV272" s="424" t="e">
        <f t="shared" si="273"/>
        <v>#DIV/0!</v>
      </c>
      <c r="BW272" s="419"/>
      <c r="BX272" s="423" t="e">
        <f t="shared" si="274"/>
        <v>#DIV/0!</v>
      </c>
      <c r="BY272" s="419" t="e">
        <f t="shared" si="274"/>
        <v>#DIV/0!</v>
      </c>
      <c r="BZ272" s="419" t="e">
        <f t="shared" si="274"/>
        <v>#DIV/0!</v>
      </c>
      <c r="CA272" s="424" t="e">
        <f t="shared" si="274"/>
        <v>#DIV/0!</v>
      </c>
      <c r="CB272" s="419"/>
      <c r="CC272" s="423" t="e">
        <f t="shared" si="275"/>
        <v>#DIV/0!</v>
      </c>
      <c r="CD272" s="419" t="e">
        <f t="shared" si="275"/>
        <v>#DIV/0!</v>
      </c>
      <c r="CE272" s="419" t="e">
        <f t="shared" si="275"/>
        <v>#DIV/0!</v>
      </c>
      <c r="CF272" s="424" t="e">
        <f t="shared" si="275"/>
        <v>#DIV/0!</v>
      </c>
      <c r="CH272" s="449" t="e">
        <f t="shared" si="233"/>
        <v>#DIV/0!</v>
      </c>
      <c r="CI272" s="445">
        <f t="shared" si="276"/>
        <v>0</v>
      </c>
      <c r="CJ272" s="445">
        <f t="shared" si="234"/>
        <v>0</v>
      </c>
      <c r="CK272" s="451">
        <f t="shared" si="277"/>
        <v>0</v>
      </c>
      <c r="CL272" s="446" t="e">
        <f t="shared" si="278"/>
        <v>#DIV/0!</v>
      </c>
      <c r="CM272" s="446" t="e">
        <f t="shared" si="278"/>
        <v>#DIV/0!</v>
      </c>
      <c r="CN272" s="446" t="e">
        <f t="shared" si="278"/>
        <v>#DIV/0!</v>
      </c>
      <c r="CO272" s="451" t="e">
        <f t="shared" si="278"/>
        <v>#DIV/0!</v>
      </c>
      <c r="CP272" s="446"/>
      <c r="CQ272" s="449" t="e">
        <f t="shared" si="279"/>
        <v>#DIV/0!</v>
      </c>
      <c r="CR272" s="445" t="e">
        <f t="shared" si="279"/>
        <v>#DIV/0!</v>
      </c>
      <c r="CS272" s="445" t="e">
        <f t="shared" si="279"/>
        <v>#DIV/0!</v>
      </c>
      <c r="CT272" s="451" t="e">
        <f t="shared" si="279"/>
        <v>#DIV/0!</v>
      </c>
      <c r="CU272" s="446"/>
      <c r="CV272" s="449" t="e">
        <f t="shared" si="280"/>
        <v>#DIV/0!</v>
      </c>
      <c r="CW272" s="445" t="e">
        <f t="shared" si="280"/>
        <v>#DIV/0!</v>
      </c>
      <c r="CX272" s="445" t="e">
        <f t="shared" si="280"/>
        <v>#DIV/0!</v>
      </c>
      <c r="CY272" s="451" t="e">
        <f t="shared" si="280"/>
        <v>#DIV/0!</v>
      </c>
      <c r="CZ272" s="446"/>
      <c r="DA272" s="449" t="e">
        <f t="shared" si="281"/>
        <v>#DIV/0!</v>
      </c>
      <c r="DB272" s="445" t="e">
        <f t="shared" si="281"/>
        <v>#DIV/0!</v>
      </c>
      <c r="DC272" s="445" t="e">
        <f t="shared" si="281"/>
        <v>#DIV/0!</v>
      </c>
      <c r="DD272" s="451" t="e">
        <f t="shared" si="281"/>
        <v>#DIV/0!</v>
      </c>
    </row>
    <row r="273" spans="1:108">
      <c r="A273">
        <f>'Picking Information'!E276</f>
        <v>0</v>
      </c>
      <c r="B273">
        <f>'Picking Information'!H276</f>
        <v>0</v>
      </c>
      <c r="C273">
        <f>'Picking Information'!I276</f>
        <v>0</v>
      </c>
      <c r="D273">
        <f>'Picking Information'!J276</f>
        <v>0</v>
      </c>
      <c r="E273">
        <f>'Picking Information'!K276</f>
        <v>0</v>
      </c>
      <c r="F273">
        <f t="shared" si="225"/>
        <v>0</v>
      </c>
      <c r="J273">
        <f>'Picking Information'!O276</f>
        <v>0</v>
      </c>
      <c r="M273" s="365">
        <f t="shared" si="226"/>
        <v>0</v>
      </c>
      <c r="N273" s="366">
        <v>1.6074999999999999</v>
      </c>
      <c r="O273" s="367">
        <f t="shared" si="227"/>
        <v>0</v>
      </c>
      <c r="P273" s="367">
        <f t="shared" si="228"/>
        <v>0</v>
      </c>
      <c r="Q273" s="367">
        <f t="shared" si="229"/>
        <v>0</v>
      </c>
      <c r="R273" s="367">
        <f t="shared" si="230"/>
        <v>0</v>
      </c>
      <c r="S273" s="367" t="e">
        <f t="shared" si="231"/>
        <v>#DIV/0!</v>
      </c>
      <c r="T273" s="352" t="e">
        <f t="shared" si="235"/>
        <v>#DIV/0!</v>
      </c>
      <c r="U273" s="348" t="e">
        <f t="shared" si="235"/>
        <v>#DIV/0!</v>
      </c>
      <c r="V273" s="348" t="e">
        <f t="shared" si="235"/>
        <v>#DIV/0!</v>
      </c>
      <c r="W273" s="348" t="e">
        <f t="shared" si="235"/>
        <v>#DIV/0!</v>
      </c>
      <c r="X273" s="372"/>
      <c r="Y273" s="348" t="e">
        <f t="shared" si="236"/>
        <v>#DIV/0!</v>
      </c>
      <c r="Z273" s="348" t="e">
        <f t="shared" si="236"/>
        <v>#DIV/0!</v>
      </c>
      <c r="AA273" s="348" t="e">
        <f t="shared" si="236"/>
        <v>#DIV/0!</v>
      </c>
      <c r="AB273" s="350" t="e">
        <f t="shared" si="236"/>
        <v>#DIV/0!</v>
      </c>
      <c r="AC273" s="372"/>
      <c r="AD273" s="348" t="e">
        <f t="shared" si="237"/>
        <v>#DIV/0!</v>
      </c>
      <c r="AE273" s="348" t="e">
        <f t="shared" si="237"/>
        <v>#DIV/0!</v>
      </c>
      <c r="AF273" s="348" t="e">
        <f t="shared" si="237"/>
        <v>#DIV/0!</v>
      </c>
      <c r="AG273" s="350" t="e">
        <f t="shared" si="237"/>
        <v>#DIV/0!</v>
      </c>
      <c r="AH273" s="372"/>
      <c r="AI273" s="348" t="e">
        <f t="shared" si="238"/>
        <v>#DIV/0!</v>
      </c>
      <c r="AJ273" s="348" t="e">
        <f t="shared" si="238"/>
        <v>#DIV/0!</v>
      </c>
      <c r="AK273" s="348" t="e">
        <f t="shared" si="238"/>
        <v>#DIV/0!</v>
      </c>
      <c r="AL273" s="350" t="e">
        <f t="shared" si="238"/>
        <v>#DIV/0!</v>
      </c>
      <c r="AN273" s="393">
        <f t="shared" si="263"/>
        <v>0</v>
      </c>
      <c r="AO273" s="509">
        <f t="shared" si="264"/>
        <v>0</v>
      </c>
      <c r="AP273" s="373" t="e">
        <f t="shared" si="265"/>
        <v>#DIV/0!</v>
      </c>
      <c r="AQ273" s="384" t="e">
        <f t="shared" si="268"/>
        <v>#DIV/0!</v>
      </c>
      <c r="AR273" s="385" t="e">
        <f t="shared" si="268"/>
        <v>#DIV/0!</v>
      </c>
      <c r="AS273" s="385" t="e">
        <f t="shared" si="268"/>
        <v>#DIV/0!</v>
      </c>
      <c r="AT273" s="387" t="e">
        <f t="shared" si="268"/>
        <v>#DIV/0!</v>
      </c>
      <c r="AU273" s="373"/>
      <c r="AV273" s="384" t="e">
        <f t="shared" si="269"/>
        <v>#DIV/0!</v>
      </c>
      <c r="AW273" s="385" t="e">
        <f t="shared" si="269"/>
        <v>#DIV/0!</v>
      </c>
      <c r="AX273" s="385" t="e">
        <f t="shared" si="269"/>
        <v>#DIV/0!</v>
      </c>
      <c r="AY273" s="387" t="e">
        <f t="shared" si="269"/>
        <v>#DIV/0!</v>
      </c>
      <c r="AZ273" s="373"/>
      <c r="BA273" s="384" t="e">
        <f t="shared" si="270"/>
        <v>#DIV/0!</v>
      </c>
      <c r="BB273" s="385" t="e">
        <f t="shared" si="270"/>
        <v>#DIV/0!</v>
      </c>
      <c r="BC273" s="385" t="e">
        <f t="shared" si="270"/>
        <v>#DIV/0!</v>
      </c>
      <c r="BD273" s="387" t="e">
        <f t="shared" si="270"/>
        <v>#DIV/0!</v>
      </c>
      <c r="BE273" s="373"/>
      <c r="BF273" s="384" t="e">
        <f t="shared" si="271"/>
        <v>#DIV/0!</v>
      </c>
      <c r="BG273" s="385" t="e">
        <f t="shared" si="271"/>
        <v>#DIV/0!</v>
      </c>
      <c r="BH273" s="385" t="e">
        <f t="shared" si="271"/>
        <v>#DIV/0!</v>
      </c>
      <c r="BI273" s="387" t="e">
        <f t="shared" si="271"/>
        <v>#DIV/0!</v>
      </c>
      <c r="BK273" s="423" t="e">
        <f t="shared" si="232"/>
        <v>#DIV/0!</v>
      </c>
      <c r="BL273" s="419">
        <f t="shared" si="266"/>
        <v>0</v>
      </c>
      <c r="BM273" s="419">
        <f t="shared" si="267"/>
        <v>0</v>
      </c>
      <c r="BN273" s="423" t="e">
        <f t="shared" si="272"/>
        <v>#DIV/0!</v>
      </c>
      <c r="BO273" s="419" t="e">
        <f t="shared" si="272"/>
        <v>#DIV/0!</v>
      </c>
      <c r="BP273" s="419" t="e">
        <f t="shared" si="272"/>
        <v>#DIV/0!</v>
      </c>
      <c r="BQ273" s="424" t="e">
        <f t="shared" si="272"/>
        <v>#DIV/0!</v>
      </c>
      <c r="BR273" s="419"/>
      <c r="BS273" s="423" t="e">
        <f t="shared" si="273"/>
        <v>#DIV/0!</v>
      </c>
      <c r="BT273" s="419" t="e">
        <f t="shared" si="273"/>
        <v>#DIV/0!</v>
      </c>
      <c r="BU273" s="419" t="e">
        <f t="shared" si="273"/>
        <v>#DIV/0!</v>
      </c>
      <c r="BV273" s="424" t="e">
        <f t="shared" si="273"/>
        <v>#DIV/0!</v>
      </c>
      <c r="BW273" s="419"/>
      <c r="BX273" s="423" t="e">
        <f t="shared" si="274"/>
        <v>#DIV/0!</v>
      </c>
      <c r="BY273" s="419" t="e">
        <f t="shared" si="274"/>
        <v>#DIV/0!</v>
      </c>
      <c r="BZ273" s="419" t="e">
        <f t="shared" si="274"/>
        <v>#DIV/0!</v>
      </c>
      <c r="CA273" s="424" t="e">
        <f t="shared" si="274"/>
        <v>#DIV/0!</v>
      </c>
      <c r="CB273" s="419"/>
      <c r="CC273" s="423" t="e">
        <f t="shared" si="275"/>
        <v>#DIV/0!</v>
      </c>
      <c r="CD273" s="419" t="e">
        <f t="shared" si="275"/>
        <v>#DIV/0!</v>
      </c>
      <c r="CE273" s="419" t="e">
        <f t="shared" si="275"/>
        <v>#DIV/0!</v>
      </c>
      <c r="CF273" s="424" t="e">
        <f t="shared" si="275"/>
        <v>#DIV/0!</v>
      </c>
      <c r="CH273" s="449" t="e">
        <f t="shared" si="233"/>
        <v>#DIV/0!</v>
      </c>
      <c r="CI273" s="445">
        <f t="shared" si="276"/>
        <v>0</v>
      </c>
      <c r="CJ273" s="445">
        <f t="shared" si="234"/>
        <v>0</v>
      </c>
      <c r="CK273" s="451">
        <f t="shared" si="277"/>
        <v>0</v>
      </c>
      <c r="CL273" s="446" t="e">
        <f t="shared" si="278"/>
        <v>#DIV/0!</v>
      </c>
      <c r="CM273" s="446" t="e">
        <f t="shared" si="278"/>
        <v>#DIV/0!</v>
      </c>
      <c r="CN273" s="446" t="e">
        <f t="shared" si="278"/>
        <v>#DIV/0!</v>
      </c>
      <c r="CO273" s="451" t="e">
        <f t="shared" si="278"/>
        <v>#DIV/0!</v>
      </c>
      <c r="CP273" s="446"/>
      <c r="CQ273" s="449" t="e">
        <f t="shared" si="279"/>
        <v>#DIV/0!</v>
      </c>
      <c r="CR273" s="445" t="e">
        <f t="shared" si="279"/>
        <v>#DIV/0!</v>
      </c>
      <c r="CS273" s="445" t="e">
        <f t="shared" si="279"/>
        <v>#DIV/0!</v>
      </c>
      <c r="CT273" s="451" t="e">
        <f t="shared" si="279"/>
        <v>#DIV/0!</v>
      </c>
      <c r="CU273" s="446"/>
      <c r="CV273" s="449" t="e">
        <f t="shared" si="280"/>
        <v>#DIV/0!</v>
      </c>
      <c r="CW273" s="445" t="e">
        <f t="shared" si="280"/>
        <v>#DIV/0!</v>
      </c>
      <c r="CX273" s="445" t="e">
        <f t="shared" si="280"/>
        <v>#DIV/0!</v>
      </c>
      <c r="CY273" s="451" t="e">
        <f t="shared" si="280"/>
        <v>#DIV/0!</v>
      </c>
      <c r="CZ273" s="446"/>
      <c r="DA273" s="449" t="e">
        <f t="shared" si="281"/>
        <v>#DIV/0!</v>
      </c>
      <c r="DB273" s="445" t="e">
        <f t="shared" si="281"/>
        <v>#DIV/0!</v>
      </c>
      <c r="DC273" s="445" t="e">
        <f t="shared" si="281"/>
        <v>#DIV/0!</v>
      </c>
      <c r="DD273" s="451" t="e">
        <f t="shared" si="281"/>
        <v>#DIV/0!</v>
      </c>
    </row>
    <row r="274" spans="1:108">
      <c r="A274">
        <f>'Picking Information'!E277</f>
        <v>0</v>
      </c>
      <c r="B274">
        <f>'Picking Information'!H277</f>
        <v>0</v>
      </c>
      <c r="C274">
        <f>'Picking Information'!I277</f>
        <v>0</v>
      </c>
      <c r="D274">
        <f>'Picking Information'!J277</f>
        <v>0</v>
      </c>
      <c r="E274">
        <f>'Picking Information'!K277</f>
        <v>0</v>
      </c>
      <c r="F274">
        <f t="shared" si="225"/>
        <v>0</v>
      </c>
      <c r="J274">
        <f>'Picking Information'!O277</f>
        <v>0</v>
      </c>
      <c r="M274" s="365">
        <f t="shared" si="226"/>
        <v>0</v>
      </c>
      <c r="N274" s="366">
        <v>1.6074999999999999</v>
      </c>
      <c r="O274" s="367">
        <f t="shared" si="227"/>
        <v>0</v>
      </c>
      <c r="P274" s="367">
        <f t="shared" si="228"/>
        <v>0</v>
      </c>
      <c r="Q274" s="367">
        <f t="shared" si="229"/>
        <v>0</v>
      </c>
      <c r="R274" s="367">
        <f t="shared" si="230"/>
        <v>0</v>
      </c>
      <c r="S274" s="367" t="e">
        <f t="shared" si="231"/>
        <v>#DIV/0!</v>
      </c>
      <c r="T274" s="352" t="e">
        <f t="shared" si="235"/>
        <v>#DIV/0!</v>
      </c>
      <c r="U274" s="348" t="e">
        <f t="shared" si="235"/>
        <v>#DIV/0!</v>
      </c>
      <c r="V274" s="348" t="e">
        <f t="shared" si="235"/>
        <v>#DIV/0!</v>
      </c>
      <c r="W274" s="348" t="e">
        <f t="shared" si="235"/>
        <v>#DIV/0!</v>
      </c>
      <c r="X274" s="372"/>
      <c r="Y274" s="348" t="e">
        <f t="shared" si="236"/>
        <v>#DIV/0!</v>
      </c>
      <c r="Z274" s="348" t="e">
        <f t="shared" si="236"/>
        <v>#DIV/0!</v>
      </c>
      <c r="AA274" s="348" t="e">
        <f t="shared" si="236"/>
        <v>#DIV/0!</v>
      </c>
      <c r="AB274" s="350" t="e">
        <f t="shared" si="236"/>
        <v>#DIV/0!</v>
      </c>
      <c r="AC274" s="372"/>
      <c r="AD274" s="348" t="e">
        <f t="shared" si="237"/>
        <v>#DIV/0!</v>
      </c>
      <c r="AE274" s="348" t="e">
        <f t="shared" si="237"/>
        <v>#DIV/0!</v>
      </c>
      <c r="AF274" s="348" t="e">
        <f t="shared" si="237"/>
        <v>#DIV/0!</v>
      </c>
      <c r="AG274" s="350" t="e">
        <f t="shared" si="237"/>
        <v>#DIV/0!</v>
      </c>
      <c r="AH274" s="372"/>
      <c r="AI274" s="348" t="e">
        <f t="shared" si="238"/>
        <v>#DIV/0!</v>
      </c>
      <c r="AJ274" s="348" t="e">
        <f t="shared" si="238"/>
        <v>#DIV/0!</v>
      </c>
      <c r="AK274" s="348" t="e">
        <f t="shared" si="238"/>
        <v>#DIV/0!</v>
      </c>
      <c r="AL274" s="350" t="e">
        <f t="shared" si="238"/>
        <v>#DIV/0!</v>
      </c>
      <c r="AN274" s="393">
        <f t="shared" si="263"/>
        <v>0</v>
      </c>
      <c r="AO274" s="509">
        <f t="shared" si="264"/>
        <v>0</v>
      </c>
      <c r="AP274" s="373" t="e">
        <f t="shared" si="265"/>
        <v>#DIV/0!</v>
      </c>
      <c r="AQ274" s="384" t="e">
        <f t="shared" si="268"/>
        <v>#DIV/0!</v>
      </c>
      <c r="AR274" s="385" t="e">
        <f t="shared" si="268"/>
        <v>#DIV/0!</v>
      </c>
      <c r="AS274" s="385" t="e">
        <f t="shared" si="268"/>
        <v>#DIV/0!</v>
      </c>
      <c r="AT274" s="387" t="e">
        <f t="shared" si="268"/>
        <v>#DIV/0!</v>
      </c>
      <c r="AU274" s="373"/>
      <c r="AV274" s="384" t="e">
        <f t="shared" si="269"/>
        <v>#DIV/0!</v>
      </c>
      <c r="AW274" s="385" t="e">
        <f t="shared" si="269"/>
        <v>#DIV/0!</v>
      </c>
      <c r="AX274" s="385" t="e">
        <f t="shared" si="269"/>
        <v>#DIV/0!</v>
      </c>
      <c r="AY274" s="387" t="e">
        <f t="shared" si="269"/>
        <v>#DIV/0!</v>
      </c>
      <c r="AZ274" s="373"/>
      <c r="BA274" s="384" t="e">
        <f t="shared" si="270"/>
        <v>#DIV/0!</v>
      </c>
      <c r="BB274" s="385" t="e">
        <f t="shared" si="270"/>
        <v>#DIV/0!</v>
      </c>
      <c r="BC274" s="385" t="e">
        <f t="shared" si="270"/>
        <v>#DIV/0!</v>
      </c>
      <c r="BD274" s="387" t="e">
        <f t="shared" si="270"/>
        <v>#DIV/0!</v>
      </c>
      <c r="BE274" s="373"/>
      <c r="BF274" s="384" t="e">
        <f t="shared" si="271"/>
        <v>#DIV/0!</v>
      </c>
      <c r="BG274" s="385" t="e">
        <f t="shared" si="271"/>
        <v>#DIV/0!</v>
      </c>
      <c r="BH274" s="385" t="e">
        <f t="shared" si="271"/>
        <v>#DIV/0!</v>
      </c>
      <c r="BI274" s="387" t="e">
        <f t="shared" si="271"/>
        <v>#DIV/0!</v>
      </c>
      <c r="BK274" s="423" t="e">
        <f t="shared" si="232"/>
        <v>#DIV/0!</v>
      </c>
      <c r="BL274" s="419">
        <f t="shared" si="266"/>
        <v>0</v>
      </c>
      <c r="BM274" s="419">
        <f t="shared" si="267"/>
        <v>0</v>
      </c>
      <c r="BN274" s="423" t="e">
        <f t="shared" si="272"/>
        <v>#DIV/0!</v>
      </c>
      <c r="BO274" s="419" t="e">
        <f t="shared" si="272"/>
        <v>#DIV/0!</v>
      </c>
      <c r="BP274" s="419" t="e">
        <f t="shared" si="272"/>
        <v>#DIV/0!</v>
      </c>
      <c r="BQ274" s="424" t="e">
        <f t="shared" si="272"/>
        <v>#DIV/0!</v>
      </c>
      <c r="BR274" s="419"/>
      <c r="BS274" s="423" t="e">
        <f t="shared" si="273"/>
        <v>#DIV/0!</v>
      </c>
      <c r="BT274" s="419" t="e">
        <f t="shared" si="273"/>
        <v>#DIV/0!</v>
      </c>
      <c r="BU274" s="419" t="e">
        <f t="shared" si="273"/>
        <v>#DIV/0!</v>
      </c>
      <c r="BV274" s="424" t="e">
        <f t="shared" si="273"/>
        <v>#DIV/0!</v>
      </c>
      <c r="BW274" s="419"/>
      <c r="BX274" s="423" t="e">
        <f t="shared" si="274"/>
        <v>#DIV/0!</v>
      </c>
      <c r="BY274" s="419" t="e">
        <f t="shared" si="274"/>
        <v>#DIV/0!</v>
      </c>
      <c r="BZ274" s="419" t="e">
        <f t="shared" si="274"/>
        <v>#DIV/0!</v>
      </c>
      <c r="CA274" s="424" t="e">
        <f t="shared" si="274"/>
        <v>#DIV/0!</v>
      </c>
      <c r="CB274" s="419"/>
      <c r="CC274" s="423" t="e">
        <f t="shared" si="275"/>
        <v>#DIV/0!</v>
      </c>
      <c r="CD274" s="419" t="e">
        <f t="shared" si="275"/>
        <v>#DIV/0!</v>
      </c>
      <c r="CE274" s="419" t="e">
        <f t="shared" si="275"/>
        <v>#DIV/0!</v>
      </c>
      <c r="CF274" s="424" t="e">
        <f t="shared" si="275"/>
        <v>#DIV/0!</v>
      </c>
      <c r="CH274" s="449" t="e">
        <f t="shared" si="233"/>
        <v>#DIV/0!</v>
      </c>
      <c r="CI274" s="445">
        <f t="shared" si="276"/>
        <v>0</v>
      </c>
      <c r="CJ274" s="445">
        <f t="shared" si="234"/>
        <v>0</v>
      </c>
      <c r="CK274" s="451">
        <f t="shared" si="277"/>
        <v>0</v>
      </c>
      <c r="CL274" s="446" t="e">
        <f t="shared" si="278"/>
        <v>#DIV/0!</v>
      </c>
      <c r="CM274" s="446" t="e">
        <f t="shared" si="278"/>
        <v>#DIV/0!</v>
      </c>
      <c r="CN274" s="446" t="e">
        <f t="shared" si="278"/>
        <v>#DIV/0!</v>
      </c>
      <c r="CO274" s="451" t="e">
        <f t="shared" si="278"/>
        <v>#DIV/0!</v>
      </c>
      <c r="CP274" s="446"/>
      <c r="CQ274" s="449" t="e">
        <f t="shared" si="279"/>
        <v>#DIV/0!</v>
      </c>
      <c r="CR274" s="445" t="e">
        <f t="shared" si="279"/>
        <v>#DIV/0!</v>
      </c>
      <c r="CS274" s="445" t="e">
        <f t="shared" si="279"/>
        <v>#DIV/0!</v>
      </c>
      <c r="CT274" s="451" t="e">
        <f t="shared" si="279"/>
        <v>#DIV/0!</v>
      </c>
      <c r="CU274" s="446"/>
      <c r="CV274" s="449" t="e">
        <f t="shared" si="280"/>
        <v>#DIV/0!</v>
      </c>
      <c r="CW274" s="445" t="e">
        <f t="shared" si="280"/>
        <v>#DIV/0!</v>
      </c>
      <c r="CX274" s="445" t="e">
        <f t="shared" si="280"/>
        <v>#DIV/0!</v>
      </c>
      <c r="CY274" s="451" t="e">
        <f t="shared" si="280"/>
        <v>#DIV/0!</v>
      </c>
      <c r="CZ274" s="446"/>
      <c r="DA274" s="449" t="e">
        <f t="shared" si="281"/>
        <v>#DIV/0!</v>
      </c>
      <c r="DB274" s="445" t="e">
        <f t="shared" si="281"/>
        <v>#DIV/0!</v>
      </c>
      <c r="DC274" s="445" t="e">
        <f t="shared" si="281"/>
        <v>#DIV/0!</v>
      </c>
      <c r="DD274" s="451" t="e">
        <f t="shared" si="281"/>
        <v>#DIV/0!</v>
      </c>
    </row>
    <row r="275" spans="1:108">
      <c r="A275">
        <f>'Picking Information'!E278</f>
        <v>0</v>
      </c>
      <c r="B275">
        <f>'Picking Information'!H278</f>
        <v>0</v>
      </c>
      <c r="C275">
        <f>'Picking Information'!I278</f>
        <v>0</v>
      </c>
      <c r="D275">
        <f>'Picking Information'!J278</f>
        <v>0</v>
      </c>
      <c r="E275">
        <f>'Picking Information'!K278</f>
        <v>0</v>
      </c>
      <c r="F275">
        <f t="shared" si="225"/>
        <v>0</v>
      </c>
      <c r="J275">
        <f>'Picking Information'!O278</f>
        <v>0</v>
      </c>
      <c r="M275" s="365">
        <f t="shared" si="226"/>
        <v>0</v>
      </c>
      <c r="N275" s="366">
        <v>1.6074999999999999</v>
      </c>
      <c r="O275" s="367">
        <f t="shared" si="227"/>
        <v>0</v>
      </c>
      <c r="P275" s="367">
        <f t="shared" si="228"/>
        <v>0</v>
      </c>
      <c r="Q275" s="367">
        <f t="shared" si="229"/>
        <v>0</v>
      </c>
      <c r="R275" s="367">
        <f t="shared" si="230"/>
        <v>0</v>
      </c>
      <c r="S275" s="367" t="e">
        <f t="shared" si="231"/>
        <v>#DIV/0!</v>
      </c>
      <c r="T275" s="352" t="e">
        <f t="shared" si="235"/>
        <v>#DIV/0!</v>
      </c>
      <c r="U275" s="348" t="e">
        <f t="shared" si="235"/>
        <v>#DIV/0!</v>
      </c>
      <c r="V275" s="348" t="e">
        <f t="shared" si="235"/>
        <v>#DIV/0!</v>
      </c>
      <c r="W275" s="348" t="e">
        <f t="shared" si="235"/>
        <v>#DIV/0!</v>
      </c>
      <c r="X275" s="372"/>
      <c r="Y275" s="348" t="e">
        <f t="shared" si="236"/>
        <v>#DIV/0!</v>
      </c>
      <c r="Z275" s="348" t="e">
        <f t="shared" si="236"/>
        <v>#DIV/0!</v>
      </c>
      <c r="AA275" s="348" t="e">
        <f t="shared" si="236"/>
        <v>#DIV/0!</v>
      </c>
      <c r="AB275" s="350" t="e">
        <f t="shared" si="236"/>
        <v>#DIV/0!</v>
      </c>
      <c r="AC275" s="372"/>
      <c r="AD275" s="348" t="e">
        <f t="shared" si="237"/>
        <v>#DIV/0!</v>
      </c>
      <c r="AE275" s="348" t="e">
        <f t="shared" si="237"/>
        <v>#DIV/0!</v>
      </c>
      <c r="AF275" s="348" t="e">
        <f t="shared" si="237"/>
        <v>#DIV/0!</v>
      </c>
      <c r="AG275" s="350" t="e">
        <f t="shared" si="237"/>
        <v>#DIV/0!</v>
      </c>
      <c r="AH275" s="372"/>
      <c r="AI275" s="348" t="e">
        <f t="shared" si="238"/>
        <v>#DIV/0!</v>
      </c>
      <c r="AJ275" s="348" t="e">
        <f t="shared" si="238"/>
        <v>#DIV/0!</v>
      </c>
      <c r="AK275" s="348" t="e">
        <f t="shared" si="238"/>
        <v>#DIV/0!</v>
      </c>
      <c r="AL275" s="350" t="e">
        <f t="shared" si="238"/>
        <v>#DIV/0!</v>
      </c>
      <c r="AN275" s="393">
        <f t="shared" si="263"/>
        <v>0</v>
      </c>
      <c r="AO275" s="509">
        <f t="shared" si="264"/>
        <v>0</v>
      </c>
      <c r="AP275" s="373" t="e">
        <f t="shared" si="265"/>
        <v>#DIV/0!</v>
      </c>
      <c r="AQ275" s="384" t="e">
        <f t="shared" si="268"/>
        <v>#DIV/0!</v>
      </c>
      <c r="AR275" s="385" t="e">
        <f t="shared" si="268"/>
        <v>#DIV/0!</v>
      </c>
      <c r="AS275" s="385" t="e">
        <f t="shared" si="268"/>
        <v>#DIV/0!</v>
      </c>
      <c r="AT275" s="387" t="e">
        <f t="shared" si="268"/>
        <v>#DIV/0!</v>
      </c>
      <c r="AU275" s="373"/>
      <c r="AV275" s="384" t="e">
        <f t="shared" si="269"/>
        <v>#DIV/0!</v>
      </c>
      <c r="AW275" s="385" t="e">
        <f t="shared" si="269"/>
        <v>#DIV/0!</v>
      </c>
      <c r="AX275" s="385" t="e">
        <f t="shared" si="269"/>
        <v>#DIV/0!</v>
      </c>
      <c r="AY275" s="387" t="e">
        <f t="shared" si="269"/>
        <v>#DIV/0!</v>
      </c>
      <c r="AZ275" s="373"/>
      <c r="BA275" s="384" t="e">
        <f t="shared" si="270"/>
        <v>#DIV/0!</v>
      </c>
      <c r="BB275" s="385" t="e">
        <f t="shared" si="270"/>
        <v>#DIV/0!</v>
      </c>
      <c r="BC275" s="385" t="e">
        <f t="shared" si="270"/>
        <v>#DIV/0!</v>
      </c>
      <c r="BD275" s="387" t="e">
        <f t="shared" si="270"/>
        <v>#DIV/0!</v>
      </c>
      <c r="BE275" s="373"/>
      <c r="BF275" s="384" t="e">
        <f t="shared" si="271"/>
        <v>#DIV/0!</v>
      </c>
      <c r="BG275" s="385" t="e">
        <f t="shared" si="271"/>
        <v>#DIV/0!</v>
      </c>
      <c r="BH275" s="385" t="e">
        <f t="shared" si="271"/>
        <v>#DIV/0!</v>
      </c>
      <c r="BI275" s="387" t="e">
        <f t="shared" si="271"/>
        <v>#DIV/0!</v>
      </c>
      <c r="BK275" s="423" t="e">
        <f t="shared" si="232"/>
        <v>#DIV/0!</v>
      </c>
      <c r="BL275" s="419">
        <f t="shared" si="266"/>
        <v>0</v>
      </c>
      <c r="BM275" s="419">
        <f t="shared" si="267"/>
        <v>0</v>
      </c>
      <c r="BN275" s="423" t="e">
        <f t="shared" si="272"/>
        <v>#DIV/0!</v>
      </c>
      <c r="BO275" s="419" t="e">
        <f t="shared" si="272"/>
        <v>#DIV/0!</v>
      </c>
      <c r="BP275" s="419" t="e">
        <f t="shared" si="272"/>
        <v>#DIV/0!</v>
      </c>
      <c r="BQ275" s="424" t="e">
        <f t="shared" si="272"/>
        <v>#DIV/0!</v>
      </c>
      <c r="BR275" s="419"/>
      <c r="BS275" s="423" t="e">
        <f t="shared" si="273"/>
        <v>#DIV/0!</v>
      </c>
      <c r="BT275" s="419" t="e">
        <f t="shared" si="273"/>
        <v>#DIV/0!</v>
      </c>
      <c r="BU275" s="419" t="e">
        <f t="shared" si="273"/>
        <v>#DIV/0!</v>
      </c>
      <c r="BV275" s="424" t="e">
        <f t="shared" si="273"/>
        <v>#DIV/0!</v>
      </c>
      <c r="BW275" s="419"/>
      <c r="BX275" s="423" t="e">
        <f t="shared" si="274"/>
        <v>#DIV/0!</v>
      </c>
      <c r="BY275" s="419" t="e">
        <f t="shared" si="274"/>
        <v>#DIV/0!</v>
      </c>
      <c r="BZ275" s="419" t="e">
        <f t="shared" si="274"/>
        <v>#DIV/0!</v>
      </c>
      <c r="CA275" s="424" t="e">
        <f t="shared" si="274"/>
        <v>#DIV/0!</v>
      </c>
      <c r="CB275" s="419"/>
      <c r="CC275" s="423" t="e">
        <f t="shared" si="275"/>
        <v>#DIV/0!</v>
      </c>
      <c r="CD275" s="419" t="e">
        <f t="shared" si="275"/>
        <v>#DIV/0!</v>
      </c>
      <c r="CE275" s="419" t="e">
        <f t="shared" si="275"/>
        <v>#DIV/0!</v>
      </c>
      <c r="CF275" s="424" t="e">
        <f t="shared" si="275"/>
        <v>#DIV/0!</v>
      </c>
      <c r="CH275" s="449" t="e">
        <f t="shared" si="233"/>
        <v>#DIV/0!</v>
      </c>
      <c r="CI275" s="445">
        <f t="shared" si="276"/>
        <v>0</v>
      </c>
      <c r="CJ275" s="445">
        <f t="shared" si="234"/>
        <v>0</v>
      </c>
      <c r="CK275" s="451">
        <f t="shared" si="277"/>
        <v>0</v>
      </c>
      <c r="CL275" s="446" t="e">
        <f t="shared" si="278"/>
        <v>#DIV/0!</v>
      </c>
      <c r="CM275" s="446" t="e">
        <f t="shared" si="278"/>
        <v>#DIV/0!</v>
      </c>
      <c r="CN275" s="446" t="e">
        <f t="shared" si="278"/>
        <v>#DIV/0!</v>
      </c>
      <c r="CO275" s="451" t="e">
        <f t="shared" si="278"/>
        <v>#DIV/0!</v>
      </c>
      <c r="CP275" s="446"/>
      <c r="CQ275" s="449" t="e">
        <f t="shared" si="279"/>
        <v>#DIV/0!</v>
      </c>
      <c r="CR275" s="445" t="e">
        <f t="shared" si="279"/>
        <v>#DIV/0!</v>
      </c>
      <c r="CS275" s="445" t="e">
        <f t="shared" si="279"/>
        <v>#DIV/0!</v>
      </c>
      <c r="CT275" s="451" t="e">
        <f t="shared" si="279"/>
        <v>#DIV/0!</v>
      </c>
      <c r="CU275" s="446"/>
      <c r="CV275" s="449" t="e">
        <f t="shared" si="280"/>
        <v>#DIV/0!</v>
      </c>
      <c r="CW275" s="445" t="e">
        <f t="shared" si="280"/>
        <v>#DIV/0!</v>
      </c>
      <c r="CX275" s="445" t="e">
        <f t="shared" si="280"/>
        <v>#DIV/0!</v>
      </c>
      <c r="CY275" s="451" t="e">
        <f t="shared" si="280"/>
        <v>#DIV/0!</v>
      </c>
      <c r="CZ275" s="446"/>
      <c r="DA275" s="449" t="e">
        <f t="shared" si="281"/>
        <v>#DIV/0!</v>
      </c>
      <c r="DB275" s="445" t="e">
        <f t="shared" si="281"/>
        <v>#DIV/0!</v>
      </c>
      <c r="DC275" s="445" t="e">
        <f t="shared" si="281"/>
        <v>#DIV/0!</v>
      </c>
      <c r="DD275" s="451" t="e">
        <f t="shared" si="281"/>
        <v>#DIV/0!</v>
      </c>
    </row>
    <row r="276" spans="1:108">
      <c r="A276">
        <f>'Picking Information'!E279</f>
        <v>0</v>
      </c>
      <c r="B276">
        <f>'Picking Information'!H279</f>
        <v>0</v>
      </c>
      <c r="C276">
        <f>'Picking Information'!I279</f>
        <v>0</v>
      </c>
      <c r="D276">
        <f>'Picking Information'!J279</f>
        <v>0</v>
      </c>
      <c r="E276">
        <f>'Picking Information'!K279</f>
        <v>0</v>
      </c>
      <c r="F276">
        <f t="shared" si="225"/>
        <v>0</v>
      </c>
      <c r="J276">
        <f>'Picking Information'!O279</f>
        <v>0</v>
      </c>
      <c r="M276" s="365">
        <f t="shared" si="226"/>
        <v>0</v>
      </c>
      <c r="N276" s="366">
        <v>1.6074999999999999</v>
      </c>
      <c r="O276" s="367">
        <f t="shared" si="227"/>
        <v>0</v>
      </c>
      <c r="P276" s="367">
        <f t="shared" si="228"/>
        <v>0</v>
      </c>
      <c r="Q276" s="367">
        <f t="shared" si="229"/>
        <v>0</v>
      </c>
      <c r="R276" s="367">
        <f t="shared" si="230"/>
        <v>0</v>
      </c>
      <c r="S276" s="367" t="e">
        <f t="shared" si="231"/>
        <v>#DIV/0!</v>
      </c>
      <c r="T276" s="352" t="e">
        <f t="shared" si="235"/>
        <v>#DIV/0!</v>
      </c>
      <c r="U276" s="348" t="e">
        <f t="shared" si="235"/>
        <v>#DIV/0!</v>
      </c>
      <c r="V276" s="348" t="e">
        <f t="shared" si="235"/>
        <v>#DIV/0!</v>
      </c>
      <c r="W276" s="348" t="e">
        <f t="shared" si="235"/>
        <v>#DIV/0!</v>
      </c>
      <c r="X276" s="372"/>
      <c r="Y276" s="348" t="e">
        <f t="shared" si="236"/>
        <v>#DIV/0!</v>
      </c>
      <c r="Z276" s="348" t="e">
        <f t="shared" si="236"/>
        <v>#DIV/0!</v>
      </c>
      <c r="AA276" s="348" t="e">
        <f t="shared" si="236"/>
        <v>#DIV/0!</v>
      </c>
      <c r="AB276" s="350" t="e">
        <f t="shared" si="236"/>
        <v>#DIV/0!</v>
      </c>
      <c r="AC276" s="372"/>
      <c r="AD276" s="348" t="e">
        <f t="shared" si="237"/>
        <v>#DIV/0!</v>
      </c>
      <c r="AE276" s="348" t="e">
        <f t="shared" si="237"/>
        <v>#DIV/0!</v>
      </c>
      <c r="AF276" s="348" t="e">
        <f t="shared" si="237"/>
        <v>#DIV/0!</v>
      </c>
      <c r="AG276" s="350" t="e">
        <f t="shared" si="237"/>
        <v>#DIV/0!</v>
      </c>
      <c r="AH276" s="372"/>
      <c r="AI276" s="348" t="e">
        <f t="shared" si="238"/>
        <v>#DIV/0!</v>
      </c>
      <c r="AJ276" s="348" t="e">
        <f t="shared" si="238"/>
        <v>#DIV/0!</v>
      </c>
      <c r="AK276" s="348" t="e">
        <f t="shared" si="238"/>
        <v>#DIV/0!</v>
      </c>
      <c r="AL276" s="350" t="e">
        <f t="shared" si="238"/>
        <v>#DIV/0!</v>
      </c>
      <c r="AN276" s="393">
        <f t="shared" si="263"/>
        <v>0</v>
      </c>
      <c r="AO276" s="509">
        <f t="shared" si="264"/>
        <v>0</v>
      </c>
      <c r="AP276" s="373" t="e">
        <f t="shared" si="265"/>
        <v>#DIV/0!</v>
      </c>
      <c r="AQ276" s="384" t="e">
        <f t="shared" si="268"/>
        <v>#DIV/0!</v>
      </c>
      <c r="AR276" s="385" t="e">
        <f t="shared" si="268"/>
        <v>#DIV/0!</v>
      </c>
      <c r="AS276" s="385" t="e">
        <f t="shared" si="268"/>
        <v>#DIV/0!</v>
      </c>
      <c r="AT276" s="387" t="e">
        <f t="shared" si="268"/>
        <v>#DIV/0!</v>
      </c>
      <c r="AU276" s="373"/>
      <c r="AV276" s="384" t="e">
        <f t="shared" si="269"/>
        <v>#DIV/0!</v>
      </c>
      <c r="AW276" s="385" t="e">
        <f t="shared" si="269"/>
        <v>#DIV/0!</v>
      </c>
      <c r="AX276" s="385" t="e">
        <f t="shared" si="269"/>
        <v>#DIV/0!</v>
      </c>
      <c r="AY276" s="387" t="e">
        <f t="shared" si="269"/>
        <v>#DIV/0!</v>
      </c>
      <c r="AZ276" s="373"/>
      <c r="BA276" s="384" t="e">
        <f t="shared" si="270"/>
        <v>#DIV/0!</v>
      </c>
      <c r="BB276" s="385" t="e">
        <f t="shared" si="270"/>
        <v>#DIV/0!</v>
      </c>
      <c r="BC276" s="385" t="e">
        <f t="shared" si="270"/>
        <v>#DIV/0!</v>
      </c>
      <c r="BD276" s="387" t="e">
        <f t="shared" si="270"/>
        <v>#DIV/0!</v>
      </c>
      <c r="BE276" s="373"/>
      <c r="BF276" s="384" t="e">
        <f t="shared" si="271"/>
        <v>#DIV/0!</v>
      </c>
      <c r="BG276" s="385" t="e">
        <f t="shared" si="271"/>
        <v>#DIV/0!</v>
      </c>
      <c r="BH276" s="385" t="e">
        <f t="shared" si="271"/>
        <v>#DIV/0!</v>
      </c>
      <c r="BI276" s="387" t="e">
        <f t="shared" si="271"/>
        <v>#DIV/0!</v>
      </c>
      <c r="BK276" s="423" t="e">
        <f t="shared" si="232"/>
        <v>#DIV/0!</v>
      </c>
      <c r="BL276" s="419">
        <f t="shared" si="266"/>
        <v>0</v>
      </c>
      <c r="BM276" s="419">
        <f t="shared" si="267"/>
        <v>0</v>
      </c>
      <c r="BN276" s="423" t="e">
        <f t="shared" si="272"/>
        <v>#DIV/0!</v>
      </c>
      <c r="BO276" s="419" t="e">
        <f t="shared" si="272"/>
        <v>#DIV/0!</v>
      </c>
      <c r="BP276" s="419" t="e">
        <f t="shared" si="272"/>
        <v>#DIV/0!</v>
      </c>
      <c r="BQ276" s="424" t="e">
        <f t="shared" si="272"/>
        <v>#DIV/0!</v>
      </c>
      <c r="BR276" s="419"/>
      <c r="BS276" s="423" t="e">
        <f t="shared" si="273"/>
        <v>#DIV/0!</v>
      </c>
      <c r="BT276" s="419" t="e">
        <f t="shared" si="273"/>
        <v>#DIV/0!</v>
      </c>
      <c r="BU276" s="419" t="e">
        <f t="shared" si="273"/>
        <v>#DIV/0!</v>
      </c>
      <c r="BV276" s="424" t="e">
        <f t="shared" si="273"/>
        <v>#DIV/0!</v>
      </c>
      <c r="BW276" s="419"/>
      <c r="BX276" s="423" t="e">
        <f t="shared" si="274"/>
        <v>#DIV/0!</v>
      </c>
      <c r="BY276" s="419" t="e">
        <f t="shared" si="274"/>
        <v>#DIV/0!</v>
      </c>
      <c r="BZ276" s="419" t="e">
        <f t="shared" si="274"/>
        <v>#DIV/0!</v>
      </c>
      <c r="CA276" s="424" t="e">
        <f t="shared" si="274"/>
        <v>#DIV/0!</v>
      </c>
      <c r="CB276" s="419"/>
      <c r="CC276" s="423" t="e">
        <f t="shared" si="275"/>
        <v>#DIV/0!</v>
      </c>
      <c r="CD276" s="419" t="e">
        <f t="shared" si="275"/>
        <v>#DIV/0!</v>
      </c>
      <c r="CE276" s="419" t="e">
        <f t="shared" si="275"/>
        <v>#DIV/0!</v>
      </c>
      <c r="CF276" s="424" t="e">
        <f t="shared" si="275"/>
        <v>#DIV/0!</v>
      </c>
      <c r="CH276" s="449" t="e">
        <f t="shared" si="233"/>
        <v>#DIV/0!</v>
      </c>
      <c r="CI276" s="445">
        <f t="shared" si="276"/>
        <v>0</v>
      </c>
      <c r="CJ276" s="445">
        <f t="shared" si="234"/>
        <v>0</v>
      </c>
      <c r="CK276" s="451">
        <f t="shared" si="277"/>
        <v>0</v>
      </c>
      <c r="CL276" s="446" t="e">
        <f t="shared" si="278"/>
        <v>#DIV/0!</v>
      </c>
      <c r="CM276" s="446" t="e">
        <f t="shared" si="278"/>
        <v>#DIV/0!</v>
      </c>
      <c r="CN276" s="446" t="e">
        <f t="shared" si="278"/>
        <v>#DIV/0!</v>
      </c>
      <c r="CO276" s="451" t="e">
        <f t="shared" si="278"/>
        <v>#DIV/0!</v>
      </c>
      <c r="CP276" s="446"/>
      <c r="CQ276" s="449" t="e">
        <f t="shared" si="279"/>
        <v>#DIV/0!</v>
      </c>
      <c r="CR276" s="445" t="e">
        <f t="shared" si="279"/>
        <v>#DIV/0!</v>
      </c>
      <c r="CS276" s="445" t="e">
        <f t="shared" si="279"/>
        <v>#DIV/0!</v>
      </c>
      <c r="CT276" s="451" t="e">
        <f t="shared" si="279"/>
        <v>#DIV/0!</v>
      </c>
      <c r="CU276" s="446"/>
      <c r="CV276" s="449" t="e">
        <f t="shared" si="280"/>
        <v>#DIV/0!</v>
      </c>
      <c r="CW276" s="445" t="e">
        <f t="shared" si="280"/>
        <v>#DIV/0!</v>
      </c>
      <c r="CX276" s="445" t="e">
        <f t="shared" si="280"/>
        <v>#DIV/0!</v>
      </c>
      <c r="CY276" s="451" t="e">
        <f t="shared" si="280"/>
        <v>#DIV/0!</v>
      </c>
      <c r="CZ276" s="446"/>
      <c r="DA276" s="449" t="e">
        <f t="shared" si="281"/>
        <v>#DIV/0!</v>
      </c>
      <c r="DB276" s="445" t="e">
        <f t="shared" si="281"/>
        <v>#DIV/0!</v>
      </c>
      <c r="DC276" s="445" t="e">
        <f t="shared" si="281"/>
        <v>#DIV/0!</v>
      </c>
      <c r="DD276" s="451" t="e">
        <f t="shared" si="281"/>
        <v>#DIV/0!</v>
      </c>
    </row>
    <row r="277" spans="1:108">
      <c r="A277">
        <f>'Picking Information'!E280</f>
        <v>0</v>
      </c>
      <c r="B277">
        <f>'Picking Information'!H280</f>
        <v>0</v>
      </c>
      <c r="C277">
        <f>'Picking Information'!I280</f>
        <v>0</v>
      </c>
      <c r="D277">
        <f>'Picking Information'!J280</f>
        <v>0</v>
      </c>
      <c r="E277">
        <f>'Picking Information'!K280</f>
        <v>0</v>
      </c>
      <c r="F277">
        <f t="shared" si="225"/>
        <v>0</v>
      </c>
      <c r="J277">
        <f>'Picking Information'!O280</f>
        <v>0</v>
      </c>
      <c r="M277" s="365">
        <f t="shared" si="226"/>
        <v>0</v>
      </c>
      <c r="N277" s="366">
        <v>1.6074999999999999</v>
      </c>
      <c r="O277" s="367">
        <f t="shared" si="227"/>
        <v>0</v>
      </c>
      <c r="P277" s="367">
        <f t="shared" si="228"/>
        <v>0</v>
      </c>
      <c r="Q277" s="367">
        <f t="shared" si="229"/>
        <v>0</v>
      </c>
      <c r="R277" s="367">
        <f t="shared" si="230"/>
        <v>0</v>
      </c>
      <c r="S277" s="367" t="e">
        <f t="shared" si="231"/>
        <v>#DIV/0!</v>
      </c>
      <c r="T277" s="352" t="e">
        <f t="shared" si="235"/>
        <v>#DIV/0!</v>
      </c>
      <c r="U277" s="348" t="e">
        <f t="shared" si="235"/>
        <v>#DIV/0!</v>
      </c>
      <c r="V277" s="348" t="e">
        <f t="shared" si="235"/>
        <v>#DIV/0!</v>
      </c>
      <c r="W277" s="348" t="e">
        <f t="shared" si="235"/>
        <v>#DIV/0!</v>
      </c>
      <c r="X277" s="372"/>
      <c r="Y277" s="348" t="e">
        <f t="shared" si="236"/>
        <v>#DIV/0!</v>
      </c>
      <c r="Z277" s="348" t="e">
        <f t="shared" si="236"/>
        <v>#DIV/0!</v>
      </c>
      <c r="AA277" s="348" t="e">
        <f t="shared" si="236"/>
        <v>#DIV/0!</v>
      </c>
      <c r="AB277" s="350" t="e">
        <f t="shared" si="236"/>
        <v>#DIV/0!</v>
      </c>
      <c r="AC277" s="372"/>
      <c r="AD277" s="348" t="e">
        <f t="shared" si="237"/>
        <v>#DIV/0!</v>
      </c>
      <c r="AE277" s="348" t="e">
        <f t="shared" si="237"/>
        <v>#DIV/0!</v>
      </c>
      <c r="AF277" s="348" t="e">
        <f t="shared" si="237"/>
        <v>#DIV/0!</v>
      </c>
      <c r="AG277" s="350" t="e">
        <f t="shared" si="237"/>
        <v>#DIV/0!</v>
      </c>
      <c r="AH277" s="372"/>
      <c r="AI277" s="348" t="e">
        <f t="shared" si="238"/>
        <v>#DIV/0!</v>
      </c>
      <c r="AJ277" s="348" t="e">
        <f t="shared" si="238"/>
        <v>#DIV/0!</v>
      </c>
      <c r="AK277" s="348" t="e">
        <f t="shared" si="238"/>
        <v>#DIV/0!</v>
      </c>
      <c r="AL277" s="350" t="e">
        <f t="shared" si="238"/>
        <v>#DIV/0!</v>
      </c>
      <c r="AN277" s="393">
        <f t="shared" si="263"/>
        <v>0</v>
      </c>
      <c r="AO277" s="509">
        <f t="shared" si="264"/>
        <v>0</v>
      </c>
      <c r="AP277" s="373" t="e">
        <f t="shared" si="265"/>
        <v>#DIV/0!</v>
      </c>
      <c r="AQ277" s="384" t="e">
        <f t="shared" si="268"/>
        <v>#DIV/0!</v>
      </c>
      <c r="AR277" s="385" t="e">
        <f t="shared" si="268"/>
        <v>#DIV/0!</v>
      </c>
      <c r="AS277" s="385" t="e">
        <f t="shared" si="268"/>
        <v>#DIV/0!</v>
      </c>
      <c r="AT277" s="387" t="e">
        <f t="shared" si="268"/>
        <v>#DIV/0!</v>
      </c>
      <c r="AU277" s="373"/>
      <c r="AV277" s="384" t="e">
        <f t="shared" si="269"/>
        <v>#DIV/0!</v>
      </c>
      <c r="AW277" s="385" t="e">
        <f t="shared" si="269"/>
        <v>#DIV/0!</v>
      </c>
      <c r="AX277" s="385" t="e">
        <f t="shared" si="269"/>
        <v>#DIV/0!</v>
      </c>
      <c r="AY277" s="387" t="e">
        <f t="shared" si="269"/>
        <v>#DIV/0!</v>
      </c>
      <c r="AZ277" s="373"/>
      <c r="BA277" s="384" t="e">
        <f t="shared" si="270"/>
        <v>#DIV/0!</v>
      </c>
      <c r="BB277" s="385" t="e">
        <f t="shared" si="270"/>
        <v>#DIV/0!</v>
      </c>
      <c r="BC277" s="385" t="e">
        <f t="shared" si="270"/>
        <v>#DIV/0!</v>
      </c>
      <c r="BD277" s="387" t="e">
        <f t="shared" si="270"/>
        <v>#DIV/0!</v>
      </c>
      <c r="BE277" s="373"/>
      <c r="BF277" s="384" t="e">
        <f t="shared" si="271"/>
        <v>#DIV/0!</v>
      </c>
      <c r="BG277" s="385" t="e">
        <f t="shared" si="271"/>
        <v>#DIV/0!</v>
      </c>
      <c r="BH277" s="385" t="e">
        <f t="shared" si="271"/>
        <v>#DIV/0!</v>
      </c>
      <c r="BI277" s="387" t="e">
        <f t="shared" si="271"/>
        <v>#DIV/0!</v>
      </c>
      <c r="BK277" s="423" t="e">
        <f t="shared" si="232"/>
        <v>#DIV/0!</v>
      </c>
      <c r="BL277" s="419">
        <f t="shared" si="266"/>
        <v>0</v>
      </c>
      <c r="BM277" s="419">
        <f t="shared" si="267"/>
        <v>0</v>
      </c>
      <c r="BN277" s="423" t="e">
        <f t="shared" si="272"/>
        <v>#DIV/0!</v>
      </c>
      <c r="BO277" s="419" t="e">
        <f t="shared" si="272"/>
        <v>#DIV/0!</v>
      </c>
      <c r="BP277" s="419" t="e">
        <f t="shared" si="272"/>
        <v>#DIV/0!</v>
      </c>
      <c r="BQ277" s="424" t="e">
        <f t="shared" si="272"/>
        <v>#DIV/0!</v>
      </c>
      <c r="BR277" s="419"/>
      <c r="BS277" s="423" t="e">
        <f t="shared" si="273"/>
        <v>#DIV/0!</v>
      </c>
      <c r="BT277" s="419" t="e">
        <f t="shared" si="273"/>
        <v>#DIV/0!</v>
      </c>
      <c r="BU277" s="419" t="e">
        <f t="shared" si="273"/>
        <v>#DIV/0!</v>
      </c>
      <c r="BV277" s="424" t="e">
        <f t="shared" si="273"/>
        <v>#DIV/0!</v>
      </c>
      <c r="BW277" s="419"/>
      <c r="BX277" s="423" t="e">
        <f t="shared" si="274"/>
        <v>#DIV/0!</v>
      </c>
      <c r="BY277" s="419" t="e">
        <f t="shared" si="274"/>
        <v>#DIV/0!</v>
      </c>
      <c r="BZ277" s="419" t="e">
        <f t="shared" si="274"/>
        <v>#DIV/0!</v>
      </c>
      <c r="CA277" s="424" t="e">
        <f t="shared" si="274"/>
        <v>#DIV/0!</v>
      </c>
      <c r="CB277" s="419"/>
      <c r="CC277" s="423" t="e">
        <f t="shared" si="275"/>
        <v>#DIV/0!</v>
      </c>
      <c r="CD277" s="419" t="e">
        <f t="shared" si="275"/>
        <v>#DIV/0!</v>
      </c>
      <c r="CE277" s="419" t="e">
        <f t="shared" si="275"/>
        <v>#DIV/0!</v>
      </c>
      <c r="CF277" s="424" t="e">
        <f t="shared" si="275"/>
        <v>#DIV/0!</v>
      </c>
      <c r="CH277" s="449" t="e">
        <f t="shared" si="233"/>
        <v>#DIV/0!</v>
      </c>
      <c r="CI277" s="445">
        <f t="shared" si="276"/>
        <v>0</v>
      </c>
      <c r="CJ277" s="445">
        <f t="shared" si="234"/>
        <v>0</v>
      </c>
      <c r="CK277" s="451">
        <f t="shared" si="277"/>
        <v>0</v>
      </c>
      <c r="CL277" s="446" t="e">
        <f t="shared" si="278"/>
        <v>#DIV/0!</v>
      </c>
      <c r="CM277" s="446" t="e">
        <f t="shared" si="278"/>
        <v>#DIV/0!</v>
      </c>
      <c r="CN277" s="446" t="e">
        <f t="shared" si="278"/>
        <v>#DIV/0!</v>
      </c>
      <c r="CO277" s="451" t="e">
        <f t="shared" si="278"/>
        <v>#DIV/0!</v>
      </c>
      <c r="CP277" s="446"/>
      <c r="CQ277" s="449" t="e">
        <f t="shared" si="279"/>
        <v>#DIV/0!</v>
      </c>
      <c r="CR277" s="445" t="e">
        <f t="shared" si="279"/>
        <v>#DIV/0!</v>
      </c>
      <c r="CS277" s="445" t="e">
        <f t="shared" si="279"/>
        <v>#DIV/0!</v>
      </c>
      <c r="CT277" s="451" t="e">
        <f t="shared" si="279"/>
        <v>#DIV/0!</v>
      </c>
      <c r="CU277" s="446"/>
      <c r="CV277" s="449" t="e">
        <f t="shared" si="280"/>
        <v>#DIV/0!</v>
      </c>
      <c r="CW277" s="445" t="e">
        <f t="shared" si="280"/>
        <v>#DIV/0!</v>
      </c>
      <c r="CX277" s="445" t="e">
        <f t="shared" si="280"/>
        <v>#DIV/0!</v>
      </c>
      <c r="CY277" s="451" t="e">
        <f t="shared" si="280"/>
        <v>#DIV/0!</v>
      </c>
      <c r="CZ277" s="446"/>
      <c r="DA277" s="449" t="e">
        <f t="shared" si="281"/>
        <v>#DIV/0!</v>
      </c>
      <c r="DB277" s="445" t="e">
        <f t="shared" si="281"/>
        <v>#DIV/0!</v>
      </c>
      <c r="DC277" s="445" t="e">
        <f t="shared" si="281"/>
        <v>#DIV/0!</v>
      </c>
      <c r="DD277" s="451" t="e">
        <f t="shared" si="281"/>
        <v>#DIV/0!</v>
      </c>
    </row>
    <row r="278" spans="1:108">
      <c r="A278">
        <f>'Picking Information'!E281</f>
        <v>0</v>
      </c>
      <c r="B278">
        <f>'Picking Information'!H281</f>
        <v>0</v>
      </c>
      <c r="C278">
        <f>'Picking Information'!I281</f>
        <v>0</v>
      </c>
      <c r="D278">
        <f>'Picking Information'!J281</f>
        <v>0</v>
      </c>
      <c r="E278">
        <f>'Picking Information'!K281</f>
        <v>0</v>
      </c>
      <c r="F278">
        <f t="shared" si="225"/>
        <v>0</v>
      </c>
      <c r="J278">
        <f>'Picking Information'!O281</f>
        <v>0</v>
      </c>
      <c r="M278" s="365">
        <f t="shared" si="226"/>
        <v>0</v>
      </c>
      <c r="N278" s="366">
        <v>1.6074999999999999</v>
      </c>
      <c r="O278" s="367">
        <f t="shared" si="227"/>
        <v>0</v>
      </c>
      <c r="P278" s="367">
        <f t="shared" si="228"/>
        <v>0</v>
      </c>
      <c r="Q278" s="367">
        <f t="shared" si="229"/>
        <v>0</v>
      </c>
      <c r="R278" s="367">
        <f t="shared" si="230"/>
        <v>0</v>
      </c>
      <c r="S278" s="367" t="e">
        <f t="shared" si="231"/>
        <v>#DIV/0!</v>
      </c>
      <c r="T278" s="352" t="e">
        <f t="shared" si="235"/>
        <v>#DIV/0!</v>
      </c>
      <c r="U278" s="348" t="e">
        <f t="shared" si="235"/>
        <v>#DIV/0!</v>
      </c>
      <c r="V278" s="348" t="e">
        <f t="shared" si="235"/>
        <v>#DIV/0!</v>
      </c>
      <c r="W278" s="348" t="e">
        <f t="shared" si="235"/>
        <v>#DIV/0!</v>
      </c>
      <c r="X278" s="372"/>
      <c r="Y278" s="348" t="e">
        <f t="shared" si="236"/>
        <v>#DIV/0!</v>
      </c>
      <c r="Z278" s="348" t="e">
        <f t="shared" si="236"/>
        <v>#DIV/0!</v>
      </c>
      <c r="AA278" s="348" t="e">
        <f t="shared" si="236"/>
        <v>#DIV/0!</v>
      </c>
      <c r="AB278" s="350" t="e">
        <f t="shared" si="236"/>
        <v>#DIV/0!</v>
      </c>
      <c r="AC278" s="372"/>
      <c r="AD278" s="348" t="e">
        <f t="shared" si="237"/>
        <v>#DIV/0!</v>
      </c>
      <c r="AE278" s="348" t="e">
        <f t="shared" si="237"/>
        <v>#DIV/0!</v>
      </c>
      <c r="AF278" s="348" t="e">
        <f t="shared" si="237"/>
        <v>#DIV/0!</v>
      </c>
      <c r="AG278" s="350" t="e">
        <f t="shared" si="237"/>
        <v>#DIV/0!</v>
      </c>
      <c r="AH278" s="372"/>
      <c r="AI278" s="348" t="e">
        <f t="shared" si="238"/>
        <v>#DIV/0!</v>
      </c>
      <c r="AJ278" s="348" t="e">
        <f t="shared" si="238"/>
        <v>#DIV/0!</v>
      </c>
      <c r="AK278" s="348" t="e">
        <f t="shared" si="238"/>
        <v>#DIV/0!</v>
      </c>
      <c r="AL278" s="350" t="e">
        <f t="shared" si="238"/>
        <v>#DIV/0!</v>
      </c>
      <c r="AN278" s="393">
        <f t="shared" si="263"/>
        <v>0</v>
      </c>
      <c r="AO278" s="509">
        <f t="shared" si="264"/>
        <v>0</v>
      </c>
      <c r="AP278" s="373" t="e">
        <f t="shared" si="265"/>
        <v>#DIV/0!</v>
      </c>
      <c r="AQ278" s="384" t="e">
        <f t="shared" si="268"/>
        <v>#DIV/0!</v>
      </c>
      <c r="AR278" s="385" t="e">
        <f t="shared" si="268"/>
        <v>#DIV/0!</v>
      </c>
      <c r="AS278" s="385" t="e">
        <f t="shared" si="268"/>
        <v>#DIV/0!</v>
      </c>
      <c r="AT278" s="387" t="e">
        <f t="shared" si="268"/>
        <v>#DIV/0!</v>
      </c>
      <c r="AU278" s="373"/>
      <c r="AV278" s="384" t="e">
        <f t="shared" si="269"/>
        <v>#DIV/0!</v>
      </c>
      <c r="AW278" s="385" t="e">
        <f t="shared" si="269"/>
        <v>#DIV/0!</v>
      </c>
      <c r="AX278" s="385" t="e">
        <f t="shared" si="269"/>
        <v>#DIV/0!</v>
      </c>
      <c r="AY278" s="387" t="e">
        <f t="shared" si="269"/>
        <v>#DIV/0!</v>
      </c>
      <c r="AZ278" s="373"/>
      <c r="BA278" s="384" t="e">
        <f t="shared" si="270"/>
        <v>#DIV/0!</v>
      </c>
      <c r="BB278" s="385" t="e">
        <f t="shared" si="270"/>
        <v>#DIV/0!</v>
      </c>
      <c r="BC278" s="385" t="e">
        <f t="shared" si="270"/>
        <v>#DIV/0!</v>
      </c>
      <c r="BD278" s="387" t="e">
        <f t="shared" si="270"/>
        <v>#DIV/0!</v>
      </c>
      <c r="BE278" s="373"/>
      <c r="BF278" s="384" t="e">
        <f t="shared" si="271"/>
        <v>#DIV/0!</v>
      </c>
      <c r="BG278" s="385" t="e">
        <f t="shared" si="271"/>
        <v>#DIV/0!</v>
      </c>
      <c r="BH278" s="385" t="e">
        <f t="shared" si="271"/>
        <v>#DIV/0!</v>
      </c>
      <c r="BI278" s="387" t="e">
        <f t="shared" si="271"/>
        <v>#DIV/0!</v>
      </c>
      <c r="BK278" s="423" t="e">
        <f t="shared" si="232"/>
        <v>#DIV/0!</v>
      </c>
      <c r="BL278" s="419">
        <f t="shared" si="266"/>
        <v>0</v>
      </c>
      <c r="BM278" s="419">
        <f t="shared" si="267"/>
        <v>0</v>
      </c>
      <c r="BN278" s="423" t="e">
        <f t="shared" si="272"/>
        <v>#DIV/0!</v>
      </c>
      <c r="BO278" s="419" t="e">
        <f t="shared" si="272"/>
        <v>#DIV/0!</v>
      </c>
      <c r="BP278" s="419" t="e">
        <f t="shared" si="272"/>
        <v>#DIV/0!</v>
      </c>
      <c r="BQ278" s="424" t="e">
        <f t="shared" si="272"/>
        <v>#DIV/0!</v>
      </c>
      <c r="BR278" s="419"/>
      <c r="BS278" s="423" t="e">
        <f t="shared" si="273"/>
        <v>#DIV/0!</v>
      </c>
      <c r="BT278" s="419" t="e">
        <f t="shared" si="273"/>
        <v>#DIV/0!</v>
      </c>
      <c r="BU278" s="419" t="e">
        <f t="shared" si="273"/>
        <v>#DIV/0!</v>
      </c>
      <c r="BV278" s="424" t="e">
        <f t="shared" si="273"/>
        <v>#DIV/0!</v>
      </c>
      <c r="BW278" s="419"/>
      <c r="BX278" s="423" t="e">
        <f t="shared" si="274"/>
        <v>#DIV/0!</v>
      </c>
      <c r="BY278" s="419" t="e">
        <f t="shared" si="274"/>
        <v>#DIV/0!</v>
      </c>
      <c r="BZ278" s="419" t="e">
        <f t="shared" si="274"/>
        <v>#DIV/0!</v>
      </c>
      <c r="CA278" s="424" t="e">
        <f t="shared" si="274"/>
        <v>#DIV/0!</v>
      </c>
      <c r="CB278" s="419"/>
      <c r="CC278" s="423" t="e">
        <f t="shared" si="275"/>
        <v>#DIV/0!</v>
      </c>
      <c r="CD278" s="419" t="e">
        <f t="shared" si="275"/>
        <v>#DIV/0!</v>
      </c>
      <c r="CE278" s="419" t="e">
        <f t="shared" si="275"/>
        <v>#DIV/0!</v>
      </c>
      <c r="CF278" s="424" t="e">
        <f t="shared" si="275"/>
        <v>#DIV/0!</v>
      </c>
      <c r="CH278" s="449" t="e">
        <f t="shared" si="233"/>
        <v>#DIV/0!</v>
      </c>
      <c r="CI278" s="445">
        <f t="shared" si="276"/>
        <v>0</v>
      </c>
      <c r="CJ278" s="445">
        <f t="shared" si="234"/>
        <v>0</v>
      </c>
      <c r="CK278" s="451">
        <f t="shared" si="277"/>
        <v>0</v>
      </c>
      <c r="CL278" s="446" t="e">
        <f t="shared" si="278"/>
        <v>#DIV/0!</v>
      </c>
      <c r="CM278" s="446" t="e">
        <f t="shared" si="278"/>
        <v>#DIV/0!</v>
      </c>
      <c r="CN278" s="446" t="e">
        <f t="shared" si="278"/>
        <v>#DIV/0!</v>
      </c>
      <c r="CO278" s="451" t="e">
        <f t="shared" si="278"/>
        <v>#DIV/0!</v>
      </c>
      <c r="CP278" s="446"/>
      <c r="CQ278" s="449" t="e">
        <f t="shared" si="279"/>
        <v>#DIV/0!</v>
      </c>
      <c r="CR278" s="445" t="e">
        <f t="shared" si="279"/>
        <v>#DIV/0!</v>
      </c>
      <c r="CS278" s="445" t="e">
        <f t="shared" si="279"/>
        <v>#DIV/0!</v>
      </c>
      <c r="CT278" s="451" t="e">
        <f t="shared" si="279"/>
        <v>#DIV/0!</v>
      </c>
      <c r="CU278" s="446"/>
      <c r="CV278" s="449" t="e">
        <f t="shared" si="280"/>
        <v>#DIV/0!</v>
      </c>
      <c r="CW278" s="445" t="e">
        <f t="shared" si="280"/>
        <v>#DIV/0!</v>
      </c>
      <c r="CX278" s="445" t="e">
        <f t="shared" si="280"/>
        <v>#DIV/0!</v>
      </c>
      <c r="CY278" s="451" t="e">
        <f t="shared" si="280"/>
        <v>#DIV/0!</v>
      </c>
      <c r="CZ278" s="446"/>
      <c r="DA278" s="449" t="e">
        <f t="shared" si="281"/>
        <v>#DIV/0!</v>
      </c>
      <c r="DB278" s="445" t="e">
        <f t="shared" si="281"/>
        <v>#DIV/0!</v>
      </c>
      <c r="DC278" s="445" t="e">
        <f t="shared" si="281"/>
        <v>#DIV/0!</v>
      </c>
      <c r="DD278" s="451" t="e">
        <f t="shared" si="281"/>
        <v>#DIV/0!</v>
      </c>
    </row>
    <row r="279" spans="1:108">
      <c r="A279">
        <f>'Picking Information'!E282</f>
        <v>0</v>
      </c>
      <c r="B279">
        <f>'Picking Information'!H282</f>
        <v>0</v>
      </c>
      <c r="C279">
        <f>'Picking Information'!I282</f>
        <v>0</v>
      </c>
      <c r="D279">
        <f>'Picking Information'!J282</f>
        <v>0</v>
      </c>
      <c r="E279">
        <f>'Picking Information'!K282</f>
        <v>0</v>
      </c>
      <c r="F279">
        <f t="shared" si="225"/>
        <v>0</v>
      </c>
      <c r="J279">
        <f>'Picking Information'!O282</f>
        <v>0</v>
      </c>
      <c r="M279" s="365">
        <f t="shared" si="226"/>
        <v>0</v>
      </c>
      <c r="N279" s="366">
        <v>1.6074999999999999</v>
      </c>
      <c r="O279" s="367">
        <f t="shared" si="227"/>
        <v>0</v>
      </c>
      <c r="P279" s="367">
        <f t="shared" si="228"/>
        <v>0</v>
      </c>
      <c r="Q279" s="367">
        <f t="shared" si="229"/>
        <v>0</v>
      </c>
      <c r="R279" s="367">
        <f t="shared" si="230"/>
        <v>0</v>
      </c>
      <c r="S279" s="367" t="e">
        <f t="shared" si="231"/>
        <v>#DIV/0!</v>
      </c>
      <c r="T279" s="352" t="e">
        <f t="shared" si="235"/>
        <v>#DIV/0!</v>
      </c>
      <c r="U279" s="348" t="e">
        <f t="shared" si="235"/>
        <v>#DIV/0!</v>
      </c>
      <c r="V279" s="348" t="e">
        <f t="shared" si="235"/>
        <v>#DIV/0!</v>
      </c>
      <c r="W279" s="348" t="e">
        <f t="shared" si="235"/>
        <v>#DIV/0!</v>
      </c>
      <c r="X279" s="372"/>
      <c r="Y279" s="348" t="e">
        <f t="shared" si="236"/>
        <v>#DIV/0!</v>
      </c>
      <c r="Z279" s="348" t="e">
        <f t="shared" si="236"/>
        <v>#DIV/0!</v>
      </c>
      <c r="AA279" s="348" t="e">
        <f t="shared" si="236"/>
        <v>#DIV/0!</v>
      </c>
      <c r="AB279" s="350" t="e">
        <f t="shared" si="236"/>
        <v>#DIV/0!</v>
      </c>
      <c r="AC279" s="372"/>
      <c r="AD279" s="348" t="e">
        <f t="shared" si="237"/>
        <v>#DIV/0!</v>
      </c>
      <c r="AE279" s="348" t="e">
        <f t="shared" si="237"/>
        <v>#DIV/0!</v>
      </c>
      <c r="AF279" s="348" t="e">
        <f t="shared" si="237"/>
        <v>#DIV/0!</v>
      </c>
      <c r="AG279" s="350" t="e">
        <f t="shared" si="237"/>
        <v>#DIV/0!</v>
      </c>
      <c r="AH279" s="372"/>
      <c r="AI279" s="348" t="e">
        <f t="shared" si="238"/>
        <v>#DIV/0!</v>
      </c>
      <c r="AJ279" s="348" t="e">
        <f t="shared" si="238"/>
        <v>#DIV/0!</v>
      </c>
      <c r="AK279" s="348" t="e">
        <f t="shared" si="238"/>
        <v>#DIV/0!</v>
      </c>
      <c r="AL279" s="350" t="e">
        <f t="shared" si="238"/>
        <v>#DIV/0!</v>
      </c>
      <c r="AN279" s="393">
        <f t="shared" si="263"/>
        <v>0</v>
      </c>
      <c r="AO279" s="509">
        <f t="shared" si="264"/>
        <v>0</v>
      </c>
      <c r="AP279" s="373" t="e">
        <f t="shared" si="265"/>
        <v>#DIV/0!</v>
      </c>
      <c r="AQ279" s="384" t="e">
        <f t="shared" si="268"/>
        <v>#DIV/0!</v>
      </c>
      <c r="AR279" s="385" t="e">
        <f t="shared" si="268"/>
        <v>#DIV/0!</v>
      </c>
      <c r="AS279" s="385" t="e">
        <f t="shared" si="268"/>
        <v>#DIV/0!</v>
      </c>
      <c r="AT279" s="387" t="e">
        <f t="shared" si="268"/>
        <v>#DIV/0!</v>
      </c>
      <c r="AU279" s="373"/>
      <c r="AV279" s="384" t="e">
        <f t="shared" si="269"/>
        <v>#DIV/0!</v>
      </c>
      <c r="AW279" s="385" t="e">
        <f t="shared" si="269"/>
        <v>#DIV/0!</v>
      </c>
      <c r="AX279" s="385" t="e">
        <f t="shared" si="269"/>
        <v>#DIV/0!</v>
      </c>
      <c r="AY279" s="387" t="e">
        <f t="shared" si="269"/>
        <v>#DIV/0!</v>
      </c>
      <c r="AZ279" s="373"/>
      <c r="BA279" s="384" t="e">
        <f t="shared" si="270"/>
        <v>#DIV/0!</v>
      </c>
      <c r="BB279" s="385" t="e">
        <f t="shared" si="270"/>
        <v>#DIV/0!</v>
      </c>
      <c r="BC279" s="385" t="e">
        <f t="shared" si="270"/>
        <v>#DIV/0!</v>
      </c>
      <c r="BD279" s="387" t="e">
        <f t="shared" si="270"/>
        <v>#DIV/0!</v>
      </c>
      <c r="BE279" s="373"/>
      <c r="BF279" s="384" t="e">
        <f t="shared" si="271"/>
        <v>#DIV/0!</v>
      </c>
      <c r="BG279" s="385" t="e">
        <f t="shared" si="271"/>
        <v>#DIV/0!</v>
      </c>
      <c r="BH279" s="385" t="e">
        <f t="shared" si="271"/>
        <v>#DIV/0!</v>
      </c>
      <c r="BI279" s="387" t="e">
        <f t="shared" si="271"/>
        <v>#DIV/0!</v>
      </c>
      <c r="BK279" s="423" t="e">
        <f t="shared" si="232"/>
        <v>#DIV/0!</v>
      </c>
      <c r="BL279" s="419">
        <f t="shared" si="266"/>
        <v>0</v>
      </c>
      <c r="BM279" s="419">
        <f t="shared" si="267"/>
        <v>0</v>
      </c>
      <c r="BN279" s="423" t="e">
        <f t="shared" si="272"/>
        <v>#DIV/0!</v>
      </c>
      <c r="BO279" s="419" t="e">
        <f t="shared" si="272"/>
        <v>#DIV/0!</v>
      </c>
      <c r="BP279" s="419" t="e">
        <f t="shared" si="272"/>
        <v>#DIV/0!</v>
      </c>
      <c r="BQ279" s="424" t="e">
        <f t="shared" si="272"/>
        <v>#DIV/0!</v>
      </c>
      <c r="BR279" s="419"/>
      <c r="BS279" s="423" t="e">
        <f t="shared" si="273"/>
        <v>#DIV/0!</v>
      </c>
      <c r="BT279" s="419" t="e">
        <f t="shared" si="273"/>
        <v>#DIV/0!</v>
      </c>
      <c r="BU279" s="419" t="e">
        <f t="shared" si="273"/>
        <v>#DIV/0!</v>
      </c>
      <c r="BV279" s="424" t="e">
        <f t="shared" si="273"/>
        <v>#DIV/0!</v>
      </c>
      <c r="BW279" s="419"/>
      <c r="BX279" s="423" t="e">
        <f t="shared" si="274"/>
        <v>#DIV/0!</v>
      </c>
      <c r="BY279" s="419" t="e">
        <f t="shared" si="274"/>
        <v>#DIV/0!</v>
      </c>
      <c r="BZ279" s="419" t="e">
        <f t="shared" si="274"/>
        <v>#DIV/0!</v>
      </c>
      <c r="CA279" s="424" t="e">
        <f t="shared" si="274"/>
        <v>#DIV/0!</v>
      </c>
      <c r="CB279" s="419"/>
      <c r="CC279" s="423" t="e">
        <f t="shared" si="275"/>
        <v>#DIV/0!</v>
      </c>
      <c r="CD279" s="419" t="e">
        <f t="shared" si="275"/>
        <v>#DIV/0!</v>
      </c>
      <c r="CE279" s="419" t="e">
        <f t="shared" si="275"/>
        <v>#DIV/0!</v>
      </c>
      <c r="CF279" s="424" t="e">
        <f t="shared" si="275"/>
        <v>#DIV/0!</v>
      </c>
      <c r="CH279" s="449" t="e">
        <f t="shared" si="233"/>
        <v>#DIV/0!</v>
      </c>
      <c r="CI279" s="445">
        <f t="shared" si="276"/>
        <v>0</v>
      </c>
      <c r="CJ279" s="445">
        <f t="shared" si="234"/>
        <v>0</v>
      </c>
      <c r="CK279" s="451">
        <f t="shared" si="277"/>
        <v>0</v>
      </c>
      <c r="CL279" s="446" t="e">
        <f t="shared" si="278"/>
        <v>#DIV/0!</v>
      </c>
      <c r="CM279" s="446" t="e">
        <f t="shared" si="278"/>
        <v>#DIV/0!</v>
      </c>
      <c r="CN279" s="446" t="e">
        <f t="shared" si="278"/>
        <v>#DIV/0!</v>
      </c>
      <c r="CO279" s="451" t="e">
        <f t="shared" si="278"/>
        <v>#DIV/0!</v>
      </c>
      <c r="CP279" s="446"/>
      <c r="CQ279" s="449" t="e">
        <f t="shared" si="279"/>
        <v>#DIV/0!</v>
      </c>
      <c r="CR279" s="445" t="e">
        <f t="shared" si="279"/>
        <v>#DIV/0!</v>
      </c>
      <c r="CS279" s="445" t="e">
        <f t="shared" si="279"/>
        <v>#DIV/0!</v>
      </c>
      <c r="CT279" s="451" t="e">
        <f t="shared" si="279"/>
        <v>#DIV/0!</v>
      </c>
      <c r="CU279" s="446"/>
      <c r="CV279" s="449" t="e">
        <f t="shared" si="280"/>
        <v>#DIV/0!</v>
      </c>
      <c r="CW279" s="445" t="e">
        <f t="shared" si="280"/>
        <v>#DIV/0!</v>
      </c>
      <c r="CX279" s="445" t="e">
        <f t="shared" si="280"/>
        <v>#DIV/0!</v>
      </c>
      <c r="CY279" s="451" t="e">
        <f t="shared" si="280"/>
        <v>#DIV/0!</v>
      </c>
      <c r="CZ279" s="446"/>
      <c r="DA279" s="449" t="e">
        <f t="shared" si="281"/>
        <v>#DIV/0!</v>
      </c>
      <c r="DB279" s="445" t="e">
        <f t="shared" si="281"/>
        <v>#DIV/0!</v>
      </c>
      <c r="DC279" s="445" t="e">
        <f t="shared" si="281"/>
        <v>#DIV/0!</v>
      </c>
      <c r="DD279" s="451" t="e">
        <f t="shared" si="281"/>
        <v>#DIV/0!</v>
      </c>
    </row>
    <row r="280" spans="1:108">
      <c r="A280">
        <f>'Picking Information'!E283</f>
        <v>0</v>
      </c>
      <c r="B280">
        <f>'Picking Information'!H283</f>
        <v>0</v>
      </c>
      <c r="C280">
        <f>'Picking Information'!I283</f>
        <v>0</v>
      </c>
      <c r="D280">
        <f>'Picking Information'!J283</f>
        <v>0</v>
      </c>
      <c r="E280">
        <f>'Picking Information'!K283</f>
        <v>0</v>
      </c>
      <c r="F280">
        <f t="shared" ref="F280:F310" si="282">(B280+D280)/2</f>
        <v>0</v>
      </c>
      <c r="J280">
        <f>'Picking Information'!O283</f>
        <v>0</v>
      </c>
      <c r="M280" s="365">
        <f t="shared" ref="M280:M310" si="283">(4/3)*PI()*(C280/2)*(E280/2)*(F280/2)</f>
        <v>0</v>
      </c>
      <c r="N280" s="366">
        <v>1.6074999999999999</v>
      </c>
      <c r="O280" s="367">
        <f t="shared" ref="O280:O310" si="284">(C280/2)^$N$5</f>
        <v>0</v>
      </c>
      <c r="P280" s="367">
        <f t="shared" ref="P280:P310" si="285">(E280/2)^$N$5</f>
        <v>0</v>
      </c>
      <c r="Q280" s="367">
        <f t="shared" ref="Q280:Q310" si="286">(F280/2)^$N$5</f>
        <v>0</v>
      </c>
      <c r="R280" s="367">
        <f t="shared" ref="R280:R310" si="287">4*PI()*((O280*P280+P280*Q280+Q280*O280)/3)^(1/$N$5)</f>
        <v>0</v>
      </c>
      <c r="S280" s="367" t="e">
        <f t="shared" ref="S280:S310" si="288">3*M280/R280</f>
        <v>#DIV/0!</v>
      </c>
      <c r="T280" s="352" t="e">
        <f t="shared" si="235"/>
        <v>#DIV/0!</v>
      </c>
      <c r="U280" s="348" t="e">
        <f t="shared" si="235"/>
        <v>#DIV/0!</v>
      </c>
      <c r="V280" s="348" t="e">
        <f t="shared" si="235"/>
        <v>#DIV/0!</v>
      </c>
      <c r="W280" s="348" t="e">
        <f t="shared" si="235"/>
        <v>#DIV/0!</v>
      </c>
      <c r="X280" s="372"/>
      <c r="Y280" s="348" t="e">
        <f t="shared" si="236"/>
        <v>#DIV/0!</v>
      </c>
      <c r="Z280" s="348" t="e">
        <f t="shared" si="236"/>
        <v>#DIV/0!</v>
      </c>
      <c r="AA280" s="348" t="e">
        <f t="shared" si="236"/>
        <v>#DIV/0!</v>
      </c>
      <c r="AB280" s="350" t="e">
        <f t="shared" si="236"/>
        <v>#DIV/0!</v>
      </c>
      <c r="AC280" s="372"/>
      <c r="AD280" s="348" t="e">
        <f t="shared" si="237"/>
        <v>#DIV/0!</v>
      </c>
      <c r="AE280" s="348" t="e">
        <f t="shared" si="237"/>
        <v>#DIV/0!</v>
      </c>
      <c r="AF280" s="348" t="e">
        <f t="shared" si="237"/>
        <v>#DIV/0!</v>
      </c>
      <c r="AG280" s="350" t="e">
        <f t="shared" si="237"/>
        <v>#DIV/0!</v>
      </c>
      <c r="AH280" s="372"/>
      <c r="AI280" s="348" t="e">
        <f t="shared" si="238"/>
        <v>#DIV/0!</v>
      </c>
      <c r="AJ280" s="348" t="e">
        <f t="shared" si="238"/>
        <v>#DIV/0!</v>
      </c>
      <c r="AK280" s="348" t="e">
        <f t="shared" si="238"/>
        <v>#DIV/0!</v>
      </c>
      <c r="AL280" s="350" t="e">
        <f t="shared" si="238"/>
        <v>#DIV/0!</v>
      </c>
      <c r="AN280" s="393">
        <f t="shared" si="263"/>
        <v>0</v>
      </c>
      <c r="AO280" s="509">
        <f t="shared" si="264"/>
        <v>0</v>
      </c>
      <c r="AP280" s="373" t="e">
        <f t="shared" si="265"/>
        <v>#DIV/0!</v>
      </c>
      <c r="AQ280" s="384" t="e">
        <f t="shared" si="268"/>
        <v>#DIV/0!</v>
      </c>
      <c r="AR280" s="385" t="e">
        <f t="shared" si="268"/>
        <v>#DIV/0!</v>
      </c>
      <c r="AS280" s="385" t="e">
        <f t="shared" si="268"/>
        <v>#DIV/0!</v>
      </c>
      <c r="AT280" s="387" t="e">
        <f t="shared" si="268"/>
        <v>#DIV/0!</v>
      </c>
      <c r="AU280" s="373"/>
      <c r="AV280" s="384" t="e">
        <f t="shared" si="269"/>
        <v>#DIV/0!</v>
      </c>
      <c r="AW280" s="385" t="e">
        <f t="shared" si="269"/>
        <v>#DIV/0!</v>
      </c>
      <c r="AX280" s="385" t="e">
        <f t="shared" si="269"/>
        <v>#DIV/0!</v>
      </c>
      <c r="AY280" s="387" t="e">
        <f t="shared" si="269"/>
        <v>#DIV/0!</v>
      </c>
      <c r="AZ280" s="373"/>
      <c r="BA280" s="384" t="e">
        <f t="shared" si="270"/>
        <v>#DIV/0!</v>
      </c>
      <c r="BB280" s="385" t="e">
        <f t="shared" si="270"/>
        <v>#DIV/0!</v>
      </c>
      <c r="BC280" s="385" t="e">
        <f t="shared" si="270"/>
        <v>#DIV/0!</v>
      </c>
      <c r="BD280" s="387" t="e">
        <f t="shared" si="270"/>
        <v>#DIV/0!</v>
      </c>
      <c r="BE280" s="373"/>
      <c r="BF280" s="384" t="e">
        <f t="shared" si="271"/>
        <v>#DIV/0!</v>
      </c>
      <c r="BG280" s="385" t="e">
        <f t="shared" si="271"/>
        <v>#DIV/0!</v>
      </c>
      <c r="BH280" s="385" t="e">
        <f t="shared" si="271"/>
        <v>#DIV/0!</v>
      </c>
      <c r="BI280" s="387" t="e">
        <f t="shared" si="271"/>
        <v>#DIV/0!</v>
      </c>
      <c r="BK280" s="423" t="e">
        <f t="shared" ref="BK280:BK310" si="289">3*BM280/BL280</f>
        <v>#DIV/0!</v>
      </c>
      <c r="BL280" s="419">
        <f t="shared" si="266"/>
        <v>0</v>
      </c>
      <c r="BM280" s="419">
        <f t="shared" si="267"/>
        <v>0</v>
      </c>
      <c r="BN280" s="423" t="e">
        <f t="shared" si="272"/>
        <v>#DIV/0!</v>
      </c>
      <c r="BO280" s="419" t="e">
        <f t="shared" si="272"/>
        <v>#DIV/0!</v>
      </c>
      <c r="BP280" s="419" t="e">
        <f t="shared" si="272"/>
        <v>#DIV/0!</v>
      </c>
      <c r="BQ280" s="424" t="e">
        <f t="shared" si="272"/>
        <v>#DIV/0!</v>
      </c>
      <c r="BR280" s="419"/>
      <c r="BS280" s="423" t="e">
        <f t="shared" si="273"/>
        <v>#DIV/0!</v>
      </c>
      <c r="BT280" s="419" t="e">
        <f t="shared" si="273"/>
        <v>#DIV/0!</v>
      </c>
      <c r="BU280" s="419" t="e">
        <f t="shared" si="273"/>
        <v>#DIV/0!</v>
      </c>
      <c r="BV280" s="424" t="e">
        <f t="shared" si="273"/>
        <v>#DIV/0!</v>
      </c>
      <c r="BW280" s="419"/>
      <c r="BX280" s="423" t="e">
        <f t="shared" si="274"/>
        <v>#DIV/0!</v>
      </c>
      <c r="BY280" s="419" t="e">
        <f t="shared" si="274"/>
        <v>#DIV/0!</v>
      </c>
      <c r="BZ280" s="419" t="e">
        <f t="shared" si="274"/>
        <v>#DIV/0!</v>
      </c>
      <c r="CA280" s="424" t="e">
        <f t="shared" si="274"/>
        <v>#DIV/0!</v>
      </c>
      <c r="CB280" s="419"/>
      <c r="CC280" s="423" t="e">
        <f t="shared" si="275"/>
        <v>#DIV/0!</v>
      </c>
      <c r="CD280" s="419" t="e">
        <f t="shared" si="275"/>
        <v>#DIV/0!</v>
      </c>
      <c r="CE280" s="419" t="e">
        <f t="shared" si="275"/>
        <v>#DIV/0!</v>
      </c>
      <c r="CF280" s="424" t="e">
        <f t="shared" si="275"/>
        <v>#DIV/0!</v>
      </c>
      <c r="CH280" s="449" t="e">
        <f t="shared" ref="CH280:CH310" si="290">3*CJ280/CI280</f>
        <v>#DIV/0!</v>
      </c>
      <c r="CI280" s="445">
        <f t="shared" si="276"/>
        <v>0</v>
      </c>
      <c r="CJ280" s="445">
        <f t="shared" ref="CJ280:CJ310" si="291">$F280*$C280*($E280-$C280/(2*SQRT(3)))-$J280*(SQRT(3)*$E280^2*$C280/8-CK280)</f>
        <v>0</v>
      </c>
      <c r="CK280" s="451">
        <f t="shared" si="277"/>
        <v>0</v>
      </c>
      <c r="CL280" s="446" t="e">
        <f t="shared" si="278"/>
        <v>#DIV/0!</v>
      </c>
      <c r="CM280" s="446" t="e">
        <f t="shared" si="278"/>
        <v>#DIV/0!</v>
      </c>
      <c r="CN280" s="446" t="e">
        <f t="shared" si="278"/>
        <v>#DIV/0!</v>
      </c>
      <c r="CO280" s="451" t="e">
        <f t="shared" si="278"/>
        <v>#DIV/0!</v>
      </c>
      <c r="CP280" s="446"/>
      <c r="CQ280" s="449" t="e">
        <f t="shared" si="279"/>
        <v>#DIV/0!</v>
      </c>
      <c r="CR280" s="445" t="e">
        <f t="shared" si="279"/>
        <v>#DIV/0!</v>
      </c>
      <c r="CS280" s="445" t="e">
        <f t="shared" si="279"/>
        <v>#DIV/0!</v>
      </c>
      <c r="CT280" s="451" t="e">
        <f t="shared" si="279"/>
        <v>#DIV/0!</v>
      </c>
      <c r="CU280" s="446"/>
      <c r="CV280" s="449" t="e">
        <f t="shared" si="280"/>
        <v>#DIV/0!</v>
      </c>
      <c r="CW280" s="445" t="e">
        <f t="shared" si="280"/>
        <v>#DIV/0!</v>
      </c>
      <c r="CX280" s="445" t="e">
        <f t="shared" si="280"/>
        <v>#DIV/0!</v>
      </c>
      <c r="CY280" s="451" t="e">
        <f t="shared" si="280"/>
        <v>#DIV/0!</v>
      </c>
      <c r="CZ280" s="446"/>
      <c r="DA280" s="449" t="e">
        <f t="shared" si="281"/>
        <v>#DIV/0!</v>
      </c>
      <c r="DB280" s="445" t="e">
        <f t="shared" si="281"/>
        <v>#DIV/0!</v>
      </c>
      <c r="DC280" s="445" t="e">
        <f t="shared" si="281"/>
        <v>#DIV/0!</v>
      </c>
      <c r="DD280" s="451" t="e">
        <f t="shared" si="281"/>
        <v>#DIV/0!</v>
      </c>
    </row>
    <row r="281" spans="1:108">
      <c r="A281">
        <f>'Picking Information'!E284</f>
        <v>0</v>
      </c>
      <c r="B281">
        <f>'Picking Information'!H284</f>
        <v>0</v>
      </c>
      <c r="C281">
        <f>'Picking Information'!I284</f>
        <v>0</v>
      </c>
      <c r="D281">
        <f>'Picking Information'!J284</f>
        <v>0</v>
      </c>
      <c r="E281">
        <f>'Picking Information'!K284</f>
        <v>0</v>
      </c>
      <c r="F281">
        <f t="shared" si="282"/>
        <v>0</v>
      </c>
      <c r="J281">
        <f>'Picking Information'!O284</f>
        <v>0</v>
      </c>
      <c r="M281" s="365">
        <f t="shared" si="283"/>
        <v>0</v>
      </c>
      <c r="N281" s="366">
        <v>1.6074999999999999</v>
      </c>
      <c r="O281" s="367">
        <f t="shared" si="284"/>
        <v>0</v>
      </c>
      <c r="P281" s="367">
        <f t="shared" si="285"/>
        <v>0</v>
      </c>
      <c r="Q281" s="367">
        <f t="shared" si="286"/>
        <v>0</v>
      </c>
      <c r="R281" s="367">
        <f t="shared" si="287"/>
        <v>0</v>
      </c>
      <c r="S281" s="367" t="e">
        <f t="shared" si="288"/>
        <v>#DIV/0!</v>
      </c>
      <c r="T281" s="352" t="e">
        <f t="shared" si="235"/>
        <v>#DIV/0!</v>
      </c>
      <c r="U281" s="348" t="e">
        <f t="shared" si="235"/>
        <v>#DIV/0!</v>
      </c>
      <c r="V281" s="348" t="e">
        <f t="shared" si="235"/>
        <v>#DIV/0!</v>
      </c>
      <c r="W281" s="348" t="e">
        <f t="shared" si="235"/>
        <v>#DIV/0!</v>
      </c>
      <c r="X281" s="372"/>
      <c r="Y281" s="348" t="e">
        <f t="shared" si="236"/>
        <v>#DIV/0!</v>
      </c>
      <c r="Z281" s="348" t="e">
        <f t="shared" si="236"/>
        <v>#DIV/0!</v>
      </c>
      <c r="AA281" s="348" t="e">
        <f t="shared" si="236"/>
        <v>#DIV/0!</v>
      </c>
      <c r="AB281" s="350" t="e">
        <f t="shared" si="236"/>
        <v>#DIV/0!</v>
      </c>
      <c r="AC281" s="372"/>
      <c r="AD281" s="348" t="e">
        <f t="shared" si="237"/>
        <v>#DIV/0!</v>
      </c>
      <c r="AE281" s="348" t="e">
        <f t="shared" si="237"/>
        <v>#DIV/0!</v>
      </c>
      <c r="AF281" s="348" t="e">
        <f t="shared" si="237"/>
        <v>#DIV/0!</v>
      </c>
      <c r="AG281" s="350" t="e">
        <f t="shared" si="237"/>
        <v>#DIV/0!</v>
      </c>
      <c r="AH281" s="372"/>
      <c r="AI281" s="348" t="e">
        <f t="shared" si="238"/>
        <v>#DIV/0!</v>
      </c>
      <c r="AJ281" s="348" t="e">
        <f t="shared" si="238"/>
        <v>#DIV/0!</v>
      </c>
      <c r="AK281" s="348" t="e">
        <f t="shared" si="238"/>
        <v>#DIV/0!</v>
      </c>
      <c r="AL281" s="350" t="e">
        <f t="shared" si="238"/>
        <v>#DIV/0!</v>
      </c>
      <c r="AN281" s="393">
        <f t="shared" si="263"/>
        <v>0</v>
      </c>
      <c r="AO281" s="509">
        <f t="shared" si="264"/>
        <v>0</v>
      </c>
      <c r="AP281" s="373" t="e">
        <f t="shared" si="265"/>
        <v>#DIV/0!</v>
      </c>
      <c r="AQ281" s="384" t="e">
        <f t="shared" si="268"/>
        <v>#DIV/0!</v>
      </c>
      <c r="AR281" s="385" t="e">
        <f t="shared" si="268"/>
        <v>#DIV/0!</v>
      </c>
      <c r="AS281" s="385" t="e">
        <f t="shared" si="268"/>
        <v>#DIV/0!</v>
      </c>
      <c r="AT281" s="387" t="e">
        <f t="shared" si="268"/>
        <v>#DIV/0!</v>
      </c>
      <c r="AU281" s="373"/>
      <c r="AV281" s="384" t="e">
        <f t="shared" si="269"/>
        <v>#DIV/0!</v>
      </c>
      <c r="AW281" s="385" t="e">
        <f t="shared" si="269"/>
        <v>#DIV/0!</v>
      </c>
      <c r="AX281" s="385" t="e">
        <f t="shared" si="269"/>
        <v>#DIV/0!</v>
      </c>
      <c r="AY281" s="387" t="e">
        <f t="shared" si="269"/>
        <v>#DIV/0!</v>
      </c>
      <c r="AZ281" s="373"/>
      <c r="BA281" s="384" t="e">
        <f t="shared" si="270"/>
        <v>#DIV/0!</v>
      </c>
      <c r="BB281" s="385" t="e">
        <f t="shared" si="270"/>
        <v>#DIV/0!</v>
      </c>
      <c r="BC281" s="385" t="e">
        <f t="shared" si="270"/>
        <v>#DIV/0!</v>
      </c>
      <c r="BD281" s="387" t="e">
        <f t="shared" si="270"/>
        <v>#DIV/0!</v>
      </c>
      <c r="BE281" s="373"/>
      <c r="BF281" s="384" t="e">
        <f t="shared" si="271"/>
        <v>#DIV/0!</v>
      </c>
      <c r="BG281" s="385" t="e">
        <f t="shared" si="271"/>
        <v>#DIV/0!</v>
      </c>
      <c r="BH281" s="385" t="e">
        <f t="shared" si="271"/>
        <v>#DIV/0!</v>
      </c>
      <c r="BI281" s="387" t="e">
        <f t="shared" si="271"/>
        <v>#DIV/0!</v>
      </c>
      <c r="BK281" s="423" t="e">
        <f t="shared" si="289"/>
        <v>#DIV/0!</v>
      </c>
      <c r="BL281" s="419">
        <f t="shared" si="266"/>
        <v>0</v>
      </c>
      <c r="BM281" s="419">
        <f t="shared" si="267"/>
        <v>0</v>
      </c>
      <c r="BN281" s="423" t="e">
        <f t="shared" si="272"/>
        <v>#DIV/0!</v>
      </c>
      <c r="BO281" s="419" t="e">
        <f t="shared" si="272"/>
        <v>#DIV/0!</v>
      </c>
      <c r="BP281" s="419" t="e">
        <f t="shared" si="272"/>
        <v>#DIV/0!</v>
      </c>
      <c r="BQ281" s="424" t="e">
        <f t="shared" si="272"/>
        <v>#DIV/0!</v>
      </c>
      <c r="BR281" s="419"/>
      <c r="BS281" s="423" t="e">
        <f t="shared" si="273"/>
        <v>#DIV/0!</v>
      </c>
      <c r="BT281" s="419" t="e">
        <f t="shared" si="273"/>
        <v>#DIV/0!</v>
      </c>
      <c r="BU281" s="419" t="e">
        <f t="shared" si="273"/>
        <v>#DIV/0!</v>
      </c>
      <c r="BV281" s="424" t="e">
        <f t="shared" si="273"/>
        <v>#DIV/0!</v>
      </c>
      <c r="BW281" s="419"/>
      <c r="BX281" s="423" t="e">
        <f t="shared" si="274"/>
        <v>#DIV/0!</v>
      </c>
      <c r="BY281" s="419" t="e">
        <f t="shared" si="274"/>
        <v>#DIV/0!</v>
      </c>
      <c r="BZ281" s="419" t="e">
        <f t="shared" si="274"/>
        <v>#DIV/0!</v>
      </c>
      <c r="CA281" s="424" t="e">
        <f t="shared" si="274"/>
        <v>#DIV/0!</v>
      </c>
      <c r="CB281" s="419"/>
      <c r="CC281" s="423" t="e">
        <f t="shared" si="275"/>
        <v>#DIV/0!</v>
      </c>
      <c r="CD281" s="419" t="e">
        <f t="shared" si="275"/>
        <v>#DIV/0!</v>
      </c>
      <c r="CE281" s="419" t="e">
        <f t="shared" si="275"/>
        <v>#DIV/0!</v>
      </c>
      <c r="CF281" s="424" t="e">
        <f t="shared" si="275"/>
        <v>#DIV/0!</v>
      </c>
      <c r="CH281" s="449" t="e">
        <f t="shared" si="290"/>
        <v>#DIV/0!</v>
      </c>
      <c r="CI281" s="445">
        <f t="shared" si="276"/>
        <v>0</v>
      </c>
      <c r="CJ281" s="445">
        <f t="shared" si="291"/>
        <v>0</v>
      </c>
      <c r="CK281" s="451">
        <f t="shared" si="277"/>
        <v>0</v>
      </c>
      <c r="CL281" s="446" t="e">
        <f t="shared" si="278"/>
        <v>#DIV/0!</v>
      </c>
      <c r="CM281" s="446" t="e">
        <f t="shared" si="278"/>
        <v>#DIV/0!</v>
      </c>
      <c r="CN281" s="446" t="e">
        <f t="shared" si="278"/>
        <v>#DIV/0!</v>
      </c>
      <c r="CO281" s="451" t="e">
        <f t="shared" si="278"/>
        <v>#DIV/0!</v>
      </c>
      <c r="CP281" s="446"/>
      <c r="CQ281" s="449" t="e">
        <f t="shared" si="279"/>
        <v>#DIV/0!</v>
      </c>
      <c r="CR281" s="445" t="e">
        <f t="shared" si="279"/>
        <v>#DIV/0!</v>
      </c>
      <c r="CS281" s="445" t="e">
        <f t="shared" si="279"/>
        <v>#DIV/0!</v>
      </c>
      <c r="CT281" s="451" t="e">
        <f t="shared" si="279"/>
        <v>#DIV/0!</v>
      </c>
      <c r="CU281" s="446"/>
      <c r="CV281" s="449" t="e">
        <f t="shared" si="280"/>
        <v>#DIV/0!</v>
      </c>
      <c r="CW281" s="445" t="e">
        <f t="shared" si="280"/>
        <v>#DIV/0!</v>
      </c>
      <c r="CX281" s="445" t="e">
        <f t="shared" si="280"/>
        <v>#DIV/0!</v>
      </c>
      <c r="CY281" s="451" t="e">
        <f t="shared" si="280"/>
        <v>#DIV/0!</v>
      </c>
      <c r="CZ281" s="446"/>
      <c r="DA281" s="449" t="e">
        <f t="shared" si="281"/>
        <v>#DIV/0!</v>
      </c>
      <c r="DB281" s="445" t="e">
        <f t="shared" si="281"/>
        <v>#DIV/0!</v>
      </c>
      <c r="DC281" s="445" t="e">
        <f t="shared" si="281"/>
        <v>#DIV/0!</v>
      </c>
      <c r="DD281" s="451" t="e">
        <f t="shared" si="281"/>
        <v>#DIV/0!</v>
      </c>
    </row>
    <row r="282" spans="1:108">
      <c r="A282">
        <f>'Picking Information'!E285</f>
        <v>0</v>
      </c>
      <c r="B282">
        <f>'Picking Information'!H285</f>
        <v>0</v>
      </c>
      <c r="C282">
        <f>'Picking Information'!I285</f>
        <v>0</v>
      </c>
      <c r="D282">
        <f>'Picking Information'!J285</f>
        <v>0</v>
      </c>
      <c r="E282">
        <f>'Picking Information'!K285</f>
        <v>0</v>
      </c>
      <c r="F282">
        <f t="shared" si="282"/>
        <v>0</v>
      </c>
      <c r="J282">
        <f>'Picking Information'!O285</f>
        <v>0</v>
      </c>
      <c r="M282" s="365">
        <f t="shared" si="283"/>
        <v>0</v>
      </c>
      <c r="N282" s="366">
        <v>1.6074999999999999</v>
      </c>
      <c r="O282" s="367">
        <f t="shared" si="284"/>
        <v>0</v>
      </c>
      <c r="P282" s="367">
        <f t="shared" si="285"/>
        <v>0</v>
      </c>
      <c r="Q282" s="367">
        <f t="shared" si="286"/>
        <v>0</v>
      </c>
      <c r="R282" s="367">
        <f t="shared" si="287"/>
        <v>0</v>
      </c>
      <c r="S282" s="367" t="e">
        <f t="shared" si="288"/>
        <v>#DIV/0!</v>
      </c>
      <c r="T282" s="352" t="e">
        <f t="shared" si="235"/>
        <v>#DIV/0!</v>
      </c>
      <c r="U282" s="348" t="e">
        <f t="shared" si="235"/>
        <v>#DIV/0!</v>
      </c>
      <c r="V282" s="348" t="e">
        <f t="shared" si="235"/>
        <v>#DIV/0!</v>
      </c>
      <c r="W282" s="348" t="e">
        <f t="shared" si="235"/>
        <v>#DIV/0!</v>
      </c>
      <c r="X282" s="372"/>
      <c r="Y282" s="348" t="e">
        <f t="shared" si="236"/>
        <v>#DIV/0!</v>
      </c>
      <c r="Z282" s="348" t="e">
        <f t="shared" si="236"/>
        <v>#DIV/0!</v>
      </c>
      <c r="AA282" s="348" t="e">
        <f t="shared" si="236"/>
        <v>#DIV/0!</v>
      </c>
      <c r="AB282" s="350" t="e">
        <f t="shared" si="236"/>
        <v>#DIV/0!</v>
      </c>
      <c r="AC282" s="372"/>
      <c r="AD282" s="348" t="e">
        <f t="shared" si="237"/>
        <v>#DIV/0!</v>
      </c>
      <c r="AE282" s="348" t="e">
        <f t="shared" si="237"/>
        <v>#DIV/0!</v>
      </c>
      <c r="AF282" s="348" t="e">
        <f t="shared" si="237"/>
        <v>#DIV/0!</v>
      </c>
      <c r="AG282" s="350" t="e">
        <f t="shared" si="237"/>
        <v>#DIV/0!</v>
      </c>
      <c r="AH282" s="372"/>
      <c r="AI282" s="348" t="e">
        <f t="shared" si="238"/>
        <v>#DIV/0!</v>
      </c>
      <c r="AJ282" s="348" t="e">
        <f t="shared" si="238"/>
        <v>#DIV/0!</v>
      </c>
      <c r="AK282" s="348" t="e">
        <f t="shared" si="238"/>
        <v>#DIV/0!</v>
      </c>
      <c r="AL282" s="350" t="e">
        <f t="shared" si="238"/>
        <v>#DIV/0!</v>
      </c>
      <c r="AN282" s="393">
        <f t="shared" si="263"/>
        <v>0</v>
      </c>
      <c r="AO282" s="509">
        <f t="shared" si="264"/>
        <v>0</v>
      </c>
      <c r="AP282" s="373" t="e">
        <f t="shared" si="265"/>
        <v>#DIV/0!</v>
      </c>
      <c r="AQ282" s="384" t="e">
        <f t="shared" si="268"/>
        <v>#DIV/0!</v>
      </c>
      <c r="AR282" s="385" t="e">
        <f t="shared" si="268"/>
        <v>#DIV/0!</v>
      </c>
      <c r="AS282" s="385" t="e">
        <f t="shared" si="268"/>
        <v>#DIV/0!</v>
      </c>
      <c r="AT282" s="387" t="e">
        <f t="shared" si="268"/>
        <v>#DIV/0!</v>
      </c>
      <c r="AU282" s="373"/>
      <c r="AV282" s="384" t="e">
        <f t="shared" si="269"/>
        <v>#DIV/0!</v>
      </c>
      <c r="AW282" s="385" t="e">
        <f t="shared" si="269"/>
        <v>#DIV/0!</v>
      </c>
      <c r="AX282" s="385" t="e">
        <f t="shared" si="269"/>
        <v>#DIV/0!</v>
      </c>
      <c r="AY282" s="387" t="e">
        <f t="shared" si="269"/>
        <v>#DIV/0!</v>
      </c>
      <c r="AZ282" s="373"/>
      <c r="BA282" s="384" t="e">
        <f t="shared" si="270"/>
        <v>#DIV/0!</v>
      </c>
      <c r="BB282" s="385" t="e">
        <f t="shared" si="270"/>
        <v>#DIV/0!</v>
      </c>
      <c r="BC282" s="385" t="e">
        <f t="shared" si="270"/>
        <v>#DIV/0!</v>
      </c>
      <c r="BD282" s="387" t="e">
        <f t="shared" si="270"/>
        <v>#DIV/0!</v>
      </c>
      <c r="BE282" s="373"/>
      <c r="BF282" s="384" t="e">
        <f t="shared" si="271"/>
        <v>#DIV/0!</v>
      </c>
      <c r="BG282" s="385" t="e">
        <f t="shared" si="271"/>
        <v>#DIV/0!</v>
      </c>
      <c r="BH282" s="385" t="e">
        <f t="shared" si="271"/>
        <v>#DIV/0!</v>
      </c>
      <c r="BI282" s="387" t="e">
        <f t="shared" si="271"/>
        <v>#DIV/0!</v>
      </c>
      <c r="BK282" s="423" t="e">
        <f t="shared" si="289"/>
        <v>#DIV/0!</v>
      </c>
      <c r="BL282" s="419">
        <f t="shared" si="266"/>
        <v>0</v>
      </c>
      <c r="BM282" s="419">
        <f t="shared" si="267"/>
        <v>0</v>
      </c>
      <c r="BN282" s="423" t="e">
        <f t="shared" si="272"/>
        <v>#DIV/0!</v>
      </c>
      <c r="BO282" s="419" t="e">
        <f t="shared" si="272"/>
        <v>#DIV/0!</v>
      </c>
      <c r="BP282" s="419" t="e">
        <f t="shared" si="272"/>
        <v>#DIV/0!</v>
      </c>
      <c r="BQ282" s="424" t="e">
        <f t="shared" si="272"/>
        <v>#DIV/0!</v>
      </c>
      <c r="BR282" s="419"/>
      <c r="BS282" s="423" t="e">
        <f t="shared" si="273"/>
        <v>#DIV/0!</v>
      </c>
      <c r="BT282" s="419" t="e">
        <f t="shared" si="273"/>
        <v>#DIV/0!</v>
      </c>
      <c r="BU282" s="419" t="e">
        <f t="shared" si="273"/>
        <v>#DIV/0!</v>
      </c>
      <c r="BV282" s="424" t="e">
        <f t="shared" si="273"/>
        <v>#DIV/0!</v>
      </c>
      <c r="BW282" s="419"/>
      <c r="BX282" s="423" t="e">
        <f t="shared" si="274"/>
        <v>#DIV/0!</v>
      </c>
      <c r="BY282" s="419" t="e">
        <f t="shared" si="274"/>
        <v>#DIV/0!</v>
      </c>
      <c r="BZ282" s="419" t="e">
        <f t="shared" si="274"/>
        <v>#DIV/0!</v>
      </c>
      <c r="CA282" s="424" t="e">
        <f t="shared" si="274"/>
        <v>#DIV/0!</v>
      </c>
      <c r="CB282" s="419"/>
      <c r="CC282" s="423" t="e">
        <f t="shared" si="275"/>
        <v>#DIV/0!</v>
      </c>
      <c r="CD282" s="419" t="e">
        <f t="shared" si="275"/>
        <v>#DIV/0!</v>
      </c>
      <c r="CE282" s="419" t="e">
        <f t="shared" si="275"/>
        <v>#DIV/0!</v>
      </c>
      <c r="CF282" s="424" t="e">
        <f t="shared" si="275"/>
        <v>#DIV/0!</v>
      </c>
      <c r="CH282" s="449" t="e">
        <f t="shared" si="290"/>
        <v>#DIV/0!</v>
      </c>
      <c r="CI282" s="445">
        <f t="shared" si="276"/>
        <v>0</v>
      </c>
      <c r="CJ282" s="445">
        <f t="shared" si="291"/>
        <v>0</v>
      </c>
      <c r="CK282" s="451">
        <f t="shared" si="277"/>
        <v>0</v>
      </c>
      <c r="CL282" s="446" t="e">
        <f t="shared" si="278"/>
        <v>#DIV/0!</v>
      </c>
      <c r="CM282" s="446" t="e">
        <f t="shared" si="278"/>
        <v>#DIV/0!</v>
      </c>
      <c r="CN282" s="446" t="e">
        <f t="shared" si="278"/>
        <v>#DIV/0!</v>
      </c>
      <c r="CO282" s="451" t="e">
        <f t="shared" si="278"/>
        <v>#DIV/0!</v>
      </c>
      <c r="CP282" s="446"/>
      <c r="CQ282" s="449" t="e">
        <f t="shared" si="279"/>
        <v>#DIV/0!</v>
      </c>
      <c r="CR282" s="445" t="e">
        <f t="shared" si="279"/>
        <v>#DIV/0!</v>
      </c>
      <c r="CS282" s="445" t="e">
        <f t="shared" si="279"/>
        <v>#DIV/0!</v>
      </c>
      <c r="CT282" s="451" t="e">
        <f t="shared" si="279"/>
        <v>#DIV/0!</v>
      </c>
      <c r="CU282" s="446"/>
      <c r="CV282" s="449" t="e">
        <f t="shared" si="280"/>
        <v>#DIV/0!</v>
      </c>
      <c r="CW282" s="445" t="e">
        <f t="shared" si="280"/>
        <v>#DIV/0!</v>
      </c>
      <c r="CX282" s="445" t="e">
        <f t="shared" si="280"/>
        <v>#DIV/0!</v>
      </c>
      <c r="CY282" s="451" t="e">
        <f t="shared" si="280"/>
        <v>#DIV/0!</v>
      </c>
      <c r="CZ282" s="446"/>
      <c r="DA282" s="449" t="e">
        <f t="shared" si="281"/>
        <v>#DIV/0!</v>
      </c>
      <c r="DB282" s="445" t="e">
        <f t="shared" si="281"/>
        <v>#DIV/0!</v>
      </c>
      <c r="DC282" s="445" t="e">
        <f t="shared" si="281"/>
        <v>#DIV/0!</v>
      </c>
      <c r="DD282" s="451" t="e">
        <f t="shared" si="281"/>
        <v>#DIV/0!</v>
      </c>
    </row>
    <row r="283" spans="1:108">
      <c r="A283">
        <f>'Picking Information'!E286</f>
        <v>0</v>
      </c>
      <c r="B283">
        <f>'Picking Information'!H286</f>
        <v>0</v>
      </c>
      <c r="C283">
        <f>'Picking Information'!I286</f>
        <v>0</v>
      </c>
      <c r="D283">
        <f>'Picking Information'!J286</f>
        <v>0</v>
      </c>
      <c r="E283">
        <f>'Picking Information'!K286</f>
        <v>0</v>
      </c>
      <c r="F283">
        <f t="shared" si="282"/>
        <v>0</v>
      </c>
      <c r="J283">
        <f>'Picking Information'!O286</f>
        <v>0</v>
      </c>
      <c r="M283" s="365">
        <f t="shared" si="283"/>
        <v>0</v>
      </c>
      <c r="N283" s="366">
        <v>1.6074999999999999</v>
      </c>
      <c r="O283" s="367">
        <f t="shared" si="284"/>
        <v>0</v>
      </c>
      <c r="P283" s="367">
        <f t="shared" si="285"/>
        <v>0</v>
      </c>
      <c r="Q283" s="367">
        <f t="shared" si="286"/>
        <v>0</v>
      </c>
      <c r="R283" s="367">
        <f t="shared" si="287"/>
        <v>0</v>
      </c>
      <c r="S283" s="367" t="e">
        <f t="shared" si="288"/>
        <v>#DIV/0!</v>
      </c>
      <c r="T283" s="352" t="e">
        <f t="shared" si="235"/>
        <v>#DIV/0!</v>
      </c>
      <c r="U283" s="348" t="e">
        <f t="shared" si="235"/>
        <v>#DIV/0!</v>
      </c>
      <c r="V283" s="348" t="e">
        <f t="shared" si="235"/>
        <v>#DIV/0!</v>
      </c>
      <c r="W283" s="348" t="e">
        <f t="shared" si="235"/>
        <v>#DIV/0!</v>
      </c>
      <c r="X283" s="372"/>
      <c r="Y283" s="348" t="e">
        <f t="shared" si="236"/>
        <v>#DIV/0!</v>
      </c>
      <c r="Z283" s="348" t="e">
        <f t="shared" si="236"/>
        <v>#DIV/0!</v>
      </c>
      <c r="AA283" s="348" t="e">
        <f t="shared" si="236"/>
        <v>#DIV/0!</v>
      </c>
      <c r="AB283" s="350" t="e">
        <f t="shared" si="236"/>
        <v>#DIV/0!</v>
      </c>
      <c r="AC283" s="372"/>
      <c r="AD283" s="348" t="e">
        <f t="shared" si="237"/>
        <v>#DIV/0!</v>
      </c>
      <c r="AE283" s="348" t="e">
        <f t="shared" si="237"/>
        <v>#DIV/0!</v>
      </c>
      <c r="AF283" s="348" t="e">
        <f t="shared" si="237"/>
        <v>#DIV/0!</v>
      </c>
      <c r="AG283" s="350" t="e">
        <f t="shared" si="237"/>
        <v>#DIV/0!</v>
      </c>
      <c r="AH283" s="372"/>
      <c r="AI283" s="348" t="e">
        <f t="shared" si="238"/>
        <v>#DIV/0!</v>
      </c>
      <c r="AJ283" s="348" t="e">
        <f t="shared" si="238"/>
        <v>#DIV/0!</v>
      </c>
      <c r="AK283" s="348" t="e">
        <f t="shared" si="238"/>
        <v>#DIV/0!</v>
      </c>
      <c r="AL283" s="350" t="e">
        <f t="shared" si="238"/>
        <v>#DIV/0!</v>
      </c>
      <c r="AN283" s="393">
        <f t="shared" si="263"/>
        <v>0</v>
      </c>
      <c r="AO283" s="509">
        <f t="shared" si="264"/>
        <v>0</v>
      </c>
      <c r="AP283" s="373" t="e">
        <f t="shared" si="265"/>
        <v>#DIV/0!</v>
      </c>
      <c r="AQ283" s="384" t="e">
        <f t="shared" si="268"/>
        <v>#DIV/0!</v>
      </c>
      <c r="AR283" s="385" t="e">
        <f t="shared" si="268"/>
        <v>#DIV/0!</v>
      </c>
      <c r="AS283" s="385" t="e">
        <f t="shared" si="268"/>
        <v>#DIV/0!</v>
      </c>
      <c r="AT283" s="387" t="e">
        <f t="shared" si="268"/>
        <v>#DIV/0!</v>
      </c>
      <c r="AU283" s="373"/>
      <c r="AV283" s="384" t="e">
        <f t="shared" si="269"/>
        <v>#DIV/0!</v>
      </c>
      <c r="AW283" s="385" t="e">
        <f t="shared" si="269"/>
        <v>#DIV/0!</v>
      </c>
      <c r="AX283" s="385" t="e">
        <f t="shared" si="269"/>
        <v>#DIV/0!</v>
      </c>
      <c r="AY283" s="387" t="e">
        <f t="shared" si="269"/>
        <v>#DIV/0!</v>
      </c>
      <c r="AZ283" s="373"/>
      <c r="BA283" s="384" t="e">
        <f t="shared" si="270"/>
        <v>#DIV/0!</v>
      </c>
      <c r="BB283" s="385" t="e">
        <f t="shared" si="270"/>
        <v>#DIV/0!</v>
      </c>
      <c r="BC283" s="385" t="e">
        <f t="shared" si="270"/>
        <v>#DIV/0!</v>
      </c>
      <c r="BD283" s="387" t="e">
        <f t="shared" si="270"/>
        <v>#DIV/0!</v>
      </c>
      <c r="BE283" s="373"/>
      <c r="BF283" s="384" t="e">
        <f t="shared" si="271"/>
        <v>#DIV/0!</v>
      </c>
      <c r="BG283" s="385" t="e">
        <f t="shared" si="271"/>
        <v>#DIV/0!</v>
      </c>
      <c r="BH283" s="385" t="e">
        <f t="shared" si="271"/>
        <v>#DIV/0!</v>
      </c>
      <c r="BI283" s="387" t="e">
        <f t="shared" si="271"/>
        <v>#DIV/0!</v>
      </c>
      <c r="BK283" s="423" t="e">
        <f t="shared" si="289"/>
        <v>#DIV/0!</v>
      </c>
      <c r="BL283" s="419">
        <f t="shared" si="266"/>
        <v>0</v>
      </c>
      <c r="BM283" s="419">
        <f t="shared" si="267"/>
        <v>0</v>
      </c>
      <c r="BN283" s="423" t="e">
        <f t="shared" si="272"/>
        <v>#DIV/0!</v>
      </c>
      <c r="BO283" s="419" t="e">
        <f t="shared" si="272"/>
        <v>#DIV/0!</v>
      </c>
      <c r="BP283" s="419" t="e">
        <f t="shared" si="272"/>
        <v>#DIV/0!</v>
      </c>
      <c r="BQ283" s="424" t="e">
        <f t="shared" si="272"/>
        <v>#DIV/0!</v>
      </c>
      <c r="BR283" s="419"/>
      <c r="BS283" s="423" t="e">
        <f t="shared" si="273"/>
        <v>#DIV/0!</v>
      </c>
      <c r="BT283" s="419" t="e">
        <f t="shared" si="273"/>
        <v>#DIV/0!</v>
      </c>
      <c r="BU283" s="419" t="e">
        <f t="shared" si="273"/>
        <v>#DIV/0!</v>
      </c>
      <c r="BV283" s="424" t="e">
        <f t="shared" si="273"/>
        <v>#DIV/0!</v>
      </c>
      <c r="BW283" s="419"/>
      <c r="BX283" s="423" t="e">
        <f t="shared" si="274"/>
        <v>#DIV/0!</v>
      </c>
      <c r="BY283" s="419" t="e">
        <f t="shared" si="274"/>
        <v>#DIV/0!</v>
      </c>
      <c r="BZ283" s="419" t="e">
        <f t="shared" si="274"/>
        <v>#DIV/0!</v>
      </c>
      <c r="CA283" s="424" t="e">
        <f t="shared" si="274"/>
        <v>#DIV/0!</v>
      </c>
      <c r="CB283" s="419"/>
      <c r="CC283" s="423" t="e">
        <f t="shared" si="275"/>
        <v>#DIV/0!</v>
      </c>
      <c r="CD283" s="419" t="e">
        <f t="shared" si="275"/>
        <v>#DIV/0!</v>
      </c>
      <c r="CE283" s="419" t="e">
        <f t="shared" si="275"/>
        <v>#DIV/0!</v>
      </c>
      <c r="CF283" s="424" t="e">
        <f t="shared" si="275"/>
        <v>#DIV/0!</v>
      </c>
      <c r="CH283" s="449" t="e">
        <f t="shared" si="290"/>
        <v>#DIV/0!</v>
      </c>
      <c r="CI283" s="445">
        <f t="shared" si="276"/>
        <v>0</v>
      </c>
      <c r="CJ283" s="445">
        <f t="shared" si="291"/>
        <v>0</v>
      </c>
      <c r="CK283" s="451">
        <f t="shared" si="277"/>
        <v>0</v>
      </c>
      <c r="CL283" s="446" t="e">
        <f t="shared" si="278"/>
        <v>#DIV/0!</v>
      </c>
      <c r="CM283" s="446" t="e">
        <f t="shared" si="278"/>
        <v>#DIV/0!</v>
      </c>
      <c r="CN283" s="446" t="e">
        <f t="shared" si="278"/>
        <v>#DIV/0!</v>
      </c>
      <c r="CO283" s="451" t="e">
        <f t="shared" si="278"/>
        <v>#DIV/0!</v>
      </c>
      <c r="CP283" s="446"/>
      <c r="CQ283" s="449" t="e">
        <f t="shared" si="279"/>
        <v>#DIV/0!</v>
      </c>
      <c r="CR283" s="445" t="e">
        <f t="shared" si="279"/>
        <v>#DIV/0!</v>
      </c>
      <c r="CS283" s="445" t="e">
        <f t="shared" si="279"/>
        <v>#DIV/0!</v>
      </c>
      <c r="CT283" s="451" t="e">
        <f t="shared" si="279"/>
        <v>#DIV/0!</v>
      </c>
      <c r="CU283" s="446"/>
      <c r="CV283" s="449" t="e">
        <f t="shared" si="280"/>
        <v>#DIV/0!</v>
      </c>
      <c r="CW283" s="445" t="e">
        <f t="shared" si="280"/>
        <v>#DIV/0!</v>
      </c>
      <c r="CX283" s="445" t="e">
        <f t="shared" si="280"/>
        <v>#DIV/0!</v>
      </c>
      <c r="CY283" s="451" t="e">
        <f t="shared" si="280"/>
        <v>#DIV/0!</v>
      </c>
      <c r="CZ283" s="446"/>
      <c r="DA283" s="449" t="e">
        <f t="shared" si="281"/>
        <v>#DIV/0!</v>
      </c>
      <c r="DB283" s="445" t="e">
        <f t="shared" si="281"/>
        <v>#DIV/0!</v>
      </c>
      <c r="DC283" s="445" t="e">
        <f t="shared" si="281"/>
        <v>#DIV/0!</v>
      </c>
      <c r="DD283" s="451" t="e">
        <f t="shared" si="281"/>
        <v>#DIV/0!</v>
      </c>
    </row>
    <row r="284" spans="1:108">
      <c r="A284">
        <f>'Picking Information'!E287</f>
        <v>0</v>
      </c>
      <c r="B284">
        <f>'Picking Information'!H287</f>
        <v>0</v>
      </c>
      <c r="C284">
        <f>'Picking Information'!I287</f>
        <v>0</v>
      </c>
      <c r="D284">
        <f>'Picking Information'!J287</f>
        <v>0</v>
      </c>
      <c r="E284">
        <f>'Picking Information'!K287</f>
        <v>0</v>
      </c>
      <c r="F284">
        <f t="shared" si="282"/>
        <v>0</v>
      </c>
      <c r="J284">
        <f>'Picking Information'!O287</f>
        <v>0</v>
      </c>
      <c r="M284" s="365">
        <f t="shared" si="283"/>
        <v>0</v>
      </c>
      <c r="N284" s="366">
        <v>1.6074999999999999</v>
      </c>
      <c r="O284" s="367">
        <f t="shared" si="284"/>
        <v>0</v>
      </c>
      <c r="P284" s="367">
        <f t="shared" si="285"/>
        <v>0</v>
      </c>
      <c r="Q284" s="367">
        <f t="shared" si="286"/>
        <v>0</v>
      </c>
      <c r="R284" s="367">
        <f t="shared" si="287"/>
        <v>0</v>
      </c>
      <c r="S284" s="367" t="e">
        <f t="shared" si="288"/>
        <v>#DIV/0!</v>
      </c>
      <c r="T284" s="352" t="e">
        <f t="shared" si="235"/>
        <v>#DIV/0!</v>
      </c>
      <c r="U284" s="348" t="e">
        <f t="shared" si="235"/>
        <v>#DIV/0!</v>
      </c>
      <c r="V284" s="348" t="e">
        <f t="shared" si="235"/>
        <v>#DIV/0!</v>
      </c>
      <c r="W284" s="348" t="e">
        <f t="shared" si="235"/>
        <v>#DIV/0!</v>
      </c>
      <c r="X284" s="372"/>
      <c r="Y284" s="348" t="e">
        <f t="shared" si="236"/>
        <v>#DIV/0!</v>
      </c>
      <c r="Z284" s="348" t="e">
        <f t="shared" si="236"/>
        <v>#DIV/0!</v>
      </c>
      <c r="AA284" s="348" t="e">
        <f t="shared" si="236"/>
        <v>#DIV/0!</v>
      </c>
      <c r="AB284" s="350" t="e">
        <f t="shared" si="236"/>
        <v>#DIV/0!</v>
      </c>
      <c r="AC284" s="372"/>
      <c r="AD284" s="348" t="e">
        <f t="shared" si="237"/>
        <v>#DIV/0!</v>
      </c>
      <c r="AE284" s="348" t="e">
        <f t="shared" si="237"/>
        <v>#DIV/0!</v>
      </c>
      <c r="AF284" s="348" t="e">
        <f t="shared" si="237"/>
        <v>#DIV/0!</v>
      </c>
      <c r="AG284" s="350" t="e">
        <f t="shared" si="237"/>
        <v>#DIV/0!</v>
      </c>
      <c r="AH284" s="372"/>
      <c r="AI284" s="348" t="e">
        <f t="shared" si="238"/>
        <v>#DIV/0!</v>
      </c>
      <c r="AJ284" s="348" t="e">
        <f t="shared" si="238"/>
        <v>#DIV/0!</v>
      </c>
      <c r="AK284" s="348" t="e">
        <f t="shared" si="238"/>
        <v>#DIV/0!</v>
      </c>
      <c r="AL284" s="350" t="e">
        <f t="shared" si="238"/>
        <v>#DIV/0!</v>
      </c>
      <c r="AN284" s="393">
        <f t="shared" si="263"/>
        <v>0</v>
      </c>
      <c r="AO284" s="509">
        <f t="shared" si="264"/>
        <v>0</v>
      </c>
      <c r="AP284" s="373" t="e">
        <f t="shared" si="265"/>
        <v>#DIV/0!</v>
      </c>
      <c r="AQ284" s="384" t="e">
        <f t="shared" si="268"/>
        <v>#DIV/0!</v>
      </c>
      <c r="AR284" s="385" t="e">
        <f t="shared" si="268"/>
        <v>#DIV/0!</v>
      </c>
      <c r="AS284" s="385" t="e">
        <f t="shared" si="268"/>
        <v>#DIV/0!</v>
      </c>
      <c r="AT284" s="387" t="e">
        <f t="shared" si="268"/>
        <v>#DIV/0!</v>
      </c>
      <c r="AU284" s="373"/>
      <c r="AV284" s="384" t="e">
        <f t="shared" si="269"/>
        <v>#DIV/0!</v>
      </c>
      <c r="AW284" s="385" t="e">
        <f t="shared" si="269"/>
        <v>#DIV/0!</v>
      </c>
      <c r="AX284" s="385" t="e">
        <f t="shared" si="269"/>
        <v>#DIV/0!</v>
      </c>
      <c r="AY284" s="387" t="e">
        <f t="shared" si="269"/>
        <v>#DIV/0!</v>
      </c>
      <c r="AZ284" s="373"/>
      <c r="BA284" s="384" t="e">
        <f t="shared" si="270"/>
        <v>#DIV/0!</v>
      </c>
      <c r="BB284" s="385" t="e">
        <f t="shared" si="270"/>
        <v>#DIV/0!</v>
      </c>
      <c r="BC284" s="385" t="e">
        <f t="shared" si="270"/>
        <v>#DIV/0!</v>
      </c>
      <c r="BD284" s="387" t="e">
        <f t="shared" si="270"/>
        <v>#DIV/0!</v>
      </c>
      <c r="BE284" s="373"/>
      <c r="BF284" s="384" t="e">
        <f t="shared" si="271"/>
        <v>#DIV/0!</v>
      </c>
      <c r="BG284" s="385" t="e">
        <f t="shared" si="271"/>
        <v>#DIV/0!</v>
      </c>
      <c r="BH284" s="385" t="e">
        <f t="shared" si="271"/>
        <v>#DIV/0!</v>
      </c>
      <c r="BI284" s="387" t="e">
        <f t="shared" si="271"/>
        <v>#DIV/0!</v>
      </c>
      <c r="BK284" s="423" t="e">
        <f t="shared" si="289"/>
        <v>#DIV/0!</v>
      </c>
      <c r="BL284" s="419">
        <f t="shared" si="266"/>
        <v>0</v>
      </c>
      <c r="BM284" s="419">
        <f t="shared" si="267"/>
        <v>0</v>
      </c>
      <c r="BN284" s="423" t="e">
        <f t="shared" si="272"/>
        <v>#DIV/0!</v>
      </c>
      <c r="BO284" s="419" t="e">
        <f t="shared" si="272"/>
        <v>#DIV/0!</v>
      </c>
      <c r="BP284" s="419" t="e">
        <f t="shared" si="272"/>
        <v>#DIV/0!</v>
      </c>
      <c r="BQ284" s="424" t="e">
        <f t="shared" si="272"/>
        <v>#DIV/0!</v>
      </c>
      <c r="BR284" s="419"/>
      <c r="BS284" s="423" t="e">
        <f t="shared" si="273"/>
        <v>#DIV/0!</v>
      </c>
      <c r="BT284" s="419" t="e">
        <f t="shared" si="273"/>
        <v>#DIV/0!</v>
      </c>
      <c r="BU284" s="419" t="e">
        <f t="shared" si="273"/>
        <v>#DIV/0!</v>
      </c>
      <c r="BV284" s="424" t="e">
        <f t="shared" si="273"/>
        <v>#DIV/0!</v>
      </c>
      <c r="BW284" s="419"/>
      <c r="BX284" s="423" t="e">
        <f t="shared" si="274"/>
        <v>#DIV/0!</v>
      </c>
      <c r="BY284" s="419" t="e">
        <f t="shared" si="274"/>
        <v>#DIV/0!</v>
      </c>
      <c r="BZ284" s="419" t="e">
        <f t="shared" si="274"/>
        <v>#DIV/0!</v>
      </c>
      <c r="CA284" s="424" t="e">
        <f t="shared" si="274"/>
        <v>#DIV/0!</v>
      </c>
      <c r="CB284" s="419"/>
      <c r="CC284" s="423" t="e">
        <f t="shared" si="275"/>
        <v>#DIV/0!</v>
      </c>
      <c r="CD284" s="419" t="e">
        <f t="shared" si="275"/>
        <v>#DIV/0!</v>
      </c>
      <c r="CE284" s="419" t="e">
        <f t="shared" si="275"/>
        <v>#DIV/0!</v>
      </c>
      <c r="CF284" s="424" t="e">
        <f t="shared" si="275"/>
        <v>#DIV/0!</v>
      </c>
      <c r="CH284" s="449" t="e">
        <f t="shared" si="290"/>
        <v>#DIV/0!</v>
      </c>
      <c r="CI284" s="445">
        <f t="shared" si="276"/>
        <v>0</v>
      </c>
      <c r="CJ284" s="445">
        <f t="shared" si="291"/>
        <v>0</v>
      </c>
      <c r="CK284" s="451">
        <f t="shared" si="277"/>
        <v>0</v>
      </c>
      <c r="CL284" s="446" t="e">
        <f t="shared" si="278"/>
        <v>#DIV/0!</v>
      </c>
      <c r="CM284" s="446" t="e">
        <f t="shared" si="278"/>
        <v>#DIV/0!</v>
      </c>
      <c r="CN284" s="446" t="e">
        <f t="shared" si="278"/>
        <v>#DIV/0!</v>
      </c>
      <c r="CO284" s="451" t="e">
        <f t="shared" si="278"/>
        <v>#DIV/0!</v>
      </c>
      <c r="CP284" s="446"/>
      <c r="CQ284" s="449" t="e">
        <f t="shared" si="279"/>
        <v>#DIV/0!</v>
      </c>
      <c r="CR284" s="445" t="e">
        <f t="shared" si="279"/>
        <v>#DIV/0!</v>
      </c>
      <c r="CS284" s="445" t="e">
        <f t="shared" si="279"/>
        <v>#DIV/0!</v>
      </c>
      <c r="CT284" s="451" t="e">
        <f t="shared" si="279"/>
        <v>#DIV/0!</v>
      </c>
      <c r="CU284" s="446"/>
      <c r="CV284" s="449" t="e">
        <f t="shared" si="280"/>
        <v>#DIV/0!</v>
      </c>
      <c r="CW284" s="445" t="e">
        <f t="shared" si="280"/>
        <v>#DIV/0!</v>
      </c>
      <c r="CX284" s="445" t="e">
        <f t="shared" si="280"/>
        <v>#DIV/0!</v>
      </c>
      <c r="CY284" s="451" t="e">
        <f t="shared" si="280"/>
        <v>#DIV/0!</v>
      </c>
      <c r="CZ284" s="446"/>
      <c r="DA284" s="449" t="e">
        <f t="shared" si="281"/>
        <v>#DIV/0!</v>
      </c>
      <c r="DB284" s="445" t="e">
        <f t="shared" si="281"/>
        <v>#DIV/0!</v>
      </c>
      <c r="DC284" s="445" t="e">
        <f t="shared" si="281"/>
        <v>#DIV/0!</v>
      </c>
      <c r="DD284" s="451" t="e">
        <f t="shared" si="281"/>
        <v>#DIV/0!</v>
      </c>
    </row>
    <row r="285" spans="1:108">
      <c r="A285">
        <f>'Picking Information'!E288</f>
        <v>0</v>
      </c>
      <c r="B285">
        <f>'Picking Information'!H288</f>
        <v>0</v>
      </c>
      <c r="C285">
        <f>'Picking Information'!I288</f>
        <v>0</v>
      </c>
      <c r="D285">
        <f>'Picking Information'!J288</f>
        <v>0</v>
      </c>
      <c r="E285">
        <f>'Picking Information'!K288</f>
        <v>0</v>
      </c>
      <c r="F285">
        <f t="shared" si="282"/>
        <v>0</v>
      </c>
      <c r="J285">
        <f>'Picking Information'!O288</f>
        <v>0</v>
      </c>
      <c r="M285" s="365">
        <f t="shared" si="283"/>
        <v>0</v>
      </c>
      <c r="N285" s="366">
        <v>1.6074999999999999</v>
      </c>
      <c r="O285" s="367">
        <f t="shared" si="284"/>
        <v>0</v>
      </c>
      <c r="P285" s="367">
        <f t="shared" si="285"/>
        <v>0</v>
      </c>
      <c r="Q285" s="367">
        <f t="shared" si="286"/>
        <v>0</v>
      </c>
      <c r="R285" s="367">
        <f t="shared" si="287"/>
        <v>0</v>
      </c>
      <c r="S285" s="367" t="e">
        <f t="shared" si="288"/>
        <v>#DIV/0!</v>
      </c>
      <c r="T285" s="352" t="e">
        <f t="shared" si="235"/>
        <v>#DIV/0!</v>
      </c>
      <c r="U285" s="348" t="e">
        <f t="shared" si="235"/>
        <v>#DIV/0!</v>
      </c>
      <c r="V285" s="348" t="e">
        <f t="shared" si="235"/>
        <v>#DIV/0!</v>
      </c>
      <c r="W285" s="348" t="e">
        <f t="shared" si="235"/>
        <v>#DIV/0!</v>
      </c>
      <c r="X285" s="372"/>
      <c r="Y285" s="348" t="e">
        <f t="shared" si="236"/>
        <v>#DIV/0!</v>
      </c>
      <c r="Z285" s="348" t="e">
        <f t="shared" si="236"/>
        <v>#DIV/0!</v>
      </c>
      <c r="AA285" s="348" t="e">
        <f t="shared" si="236"/>
        <v>#DIV/0!</v>
      </c>
      <c r="AB285" s="350" t="e">
        <f t="shared" si="236"/>
        <v>#DIV/0!</v>
      </c>
      <c r="AC285" s="372"/>
      <c r="AD285" s="348" t="e">
        <f t="shared" si="237"/>
        <v>#DIV/0!</v>
      </c>
      <c r="AE285" s="348" t="e">
        <f t="shared" si="237"/>
        <v>#DIV/0!</v>
      </c>
      <c r="AF285" s="348" t="e">
        <f t="shared" si="237"/>
        <v>#DIV/0!</v>
      </c>
      <c r="AG285" s="350" t="e">
        <f t="shared" si="237"/>
        <v>#DIV/0!</v>
      </c>
      <c r="AH285" s="372"/>
      <c r="AI285" s="348" t="e">
        <f t="shared" si="238"/>
        <v>#DIV/0!</v>
      </c>
      <c r="AJ285" s="348" t="e">
        <f t="shared" si="238"/>
        <v>#DIV/0!</v>
      </c>
      <c r="AK285" s="348" t="e">
        <f t="shared" si="238"/>
        <v>#DIV/0!</v>
      </c>
      <c r="AL285" s="350" t="e">
        <f t="shared" si="238"/>
        <v>#DIV/0!</v>
      </c>
      <c r="AN285" s="393">
        <f t="shared" si="263"/>
        <v>0</v>
      </c>
      <c r="AO285" s="509">
        <f t="shared" si="264"/>
        <v>0</v>
      </c>
      <c r="AP285" s="373" t="e">
        <f t="shared" si="265"/>
        <v>#DIV/0!</v>
      </c>
      <c r="AQ285" s="384" t="e">
        <f t="shared" ref="AQ285:AT304" si="292">1-(1/2)*($AN285+$B285)*AQ$3/($AN285*$B285)+(0.2122)*(AQ$3^2/($AN285*$B285))+(0.0153)*(AQ$3^3/$AN285^3)</f>
        <v>#DIV/0!</v>
      </c>
      <c r="AR285" s="385" t="e">
        <f t="shared" si="292"/>
        <v>#DIV/0!</v>
      </c>
      <c r="AS285" s="385" t="e">
        <f t="shared" si="292"/>
        <v>#DIV/0!</v>
      </c>
      <c r="AT285" s="387" t="e">
        <f t="shared" si="292"/>
        <v>#DIV/0!</v>
      </c>
      <c r="AU285" s="373"/>
      <c r="AV285" s="384" t="e">
        <f t="shared" ref="AV285:AY304" si="293">1-(1/2)*($AN285+$B285)*AV$3/($AN285*$B285)+(0.2122)*(AV$3^2/($AN285*$B285))+(0.0153)*(AV$3^3/$AN285^3)</f>
        <v>#DIV/0!</v>
      </c>
      <c r="AW285" s="385" t="e">
        <f t="shared" si="293"/>
        <v>#DIV/0!</v>
      </c>
      <c r="AX285" s="385" t="e">
        <f t="shared" si="293"/>
        <v>#DIV/0!</v>
      </c>
      <c r="AY285" s="387" t="e">
        <f t="shared" si="293"/>
        <v>#DIV/0!</v>
      </c>
      <c r="AZ285" s="373"/>
      <c r="BA285" s="384" t="e">
        <f t="shared" ref="BA285:BD304" si="294">1-(1/2)*($AN285+$B285)*BA$3/($AN285*$B285)+(0.2122)*(BA$3^2/($AN285*$B285))+(0.0153)*(BA$3^3/$AN285^3)</f>
        <v>#DIV/0!</v>
      </c>
      <c r="BB285" s="385" t="e">
        <f t="shared" si="294"/>
        <v>#DIV/0!</v>
      </c>
      <c r="BC285" s="385" t="e">
        <f t="shared" si="294"/>
        <v>#DIV/0!</v>
      </c>
      <c r="BD285" s="387" t="e">
        <f t="shared" si="294"/>
        <v>#DIV/0!</v>
      </c>
      <c r="BE285" s="373"/>
      <c r="BF285" s="384" t="e">
        <f t="shared" ref="BF285:BI304" si="295">1-(1/2)*($AN285+$B285)*BF$3/($AN285*$B285)+(0.2122)*(BF$3^2/($AN285*$B285))+(0.0153)*(BF$3^3/$AN285^3)</f>
        <v>#DIV/0!</v>
      </c>
      <c r="BG285" s="385" t="e">
        <f t="shared" si="295"/>
        <v>#DIV/0!</v>
      </c>
      <c r="BH285" s="385" t="e">
        <f t="shared" si="295"/>
        <v>#DIV/0!</v>
      </c>
      <c r="BI285" s="387" t="e">
        <f t="shared" si="295"/>
        <v>#DIV/0!</v>
      </c>
      <c r="BK285" s="423" t="e">
        <f t="shared" si="289"/>
        <v>#DIV/0!</v>
      </c>
      <c r="BL285" s="419">
        <f t="shared" si="266"/>
        <v>0</v>
      </c>
      <c r="BM285" s="419">
        <f t="shared" si="267"/>
        <v>0</v>
      </c>
      <c r="BN285" s="423" t="e">
        <f t="shared" ref="BN285:BQ304" si="296">1-(3/4)*(BN$3/$BK285)+(0.2095*($C285+$E285+$F285)-(0.096-0.013*($C285^2+$E285^2)/$F285^2)*($C285+$E285)*$J285)*(BN$3^2/$BM285)</f>
        <v>#DIV/0!</v>
      </c>
      <c r="BO285" s="419" t="e">
        <f t="shared" si="296"/>
        <v>#DIV/0!</v>
      </c>
      <c r="BP285" s="419" t="e">
        <f t="shared" si="296"/>
        <v>#DIV/0!</v>
      </c>
      <c r="BQ285" s="424" t="e">
        <f t="shared" si="296"/>
        <v>#DIV/0!</v>
      </c>
      <c r="BR285" s="419"/>
      <c r="BS285" s="423" t="e">
        <f t="shared" ref="BS285:BV304" si="297">1-(3/4)*(BS$3/$BK285)+(0.2095*($C285+$E285+$F285)-(0.096-0.013*($C285^2+$E285^2)/$F285^2)*($C285+$E285)*$J285)*(BS$3^2/$BM285)</f>
        <v>#DIV/0!</v>
      </c>
      <c r="BT285" s="419" t="e">
        <f t="shared" si="297"/>
        <v>#DIV/0!</v>
      </c>
      <c r="BU285" s="419" t="e">
        <f t="shared" si="297"/>
        <v>#DIV/0!</v>
      </c>
      <c r="BV285" s="424" t="e">
        <f t="shared" si="297"/>
        <v>#DIV/0!</v>
      </c>
      <c r="BW285" s="419"/>
      <c r="BX285" s="423" t="e">
        <f t="shared" ref="BX285:CA304" si="298">1-(3/4)*(BX$3/$BK285)+(0.2095*($C285+$E285+$F285)-(0.096-0.013*($C285^2+$E285^2)/$F285^2)*($C285+$E285)*$J285)*(BX$3^2/$BM285)</f>
        <v>#DIV/0!</v>
      </c>
      <c r="BY285" s="419" t="e">
        <f t="shared" si="298"/>
        <v>#DIV/0!</v>
      </c>
      <c r="BZ285" s="419" t="e">
        <f t="shared" si="298"/>
        <v>#DIV/0!</v>
      </c>
      <c r="CA285" s="424" t="e">
        <f t="shared" si="298"/>
        <v>#DIV/0!</v>
      </c>
      <c r="CB285" s="419"/>
      <c r="CC285" s="423" t="e">
        <f t="shared" ref="CC285:CF304" si="299">1-(3/4)*(CC$3/$BK285)+(0.2095*($C285+$E285+$F285)-(0.096-0.013*($C285^2+$E285^2)/$F285^2)*($C285+$E285)*$J285)*(CC$3^2/$BM285)</f>
        <v>#DIV/0!</v>
      </c>
      <c r="CD285" s="419" t="e">
        <f t="shared" si="299"/>
        <v>#DIV/0!</v>
      </c>
      <c r="CE285" s="419" t="e">
        <f t="shared" si="299"/>
        <v>#DIV/0!</v>
      </c>
      <c r="CF285" s="424" t="e">
        <f t="shared" si="299"/>
        <v>#DIV/0!</v>
      </c>
      <c r="CH285" s="449" t="e">
        <f t="shared" si="290"/>
        <v>#DIV/0!</v>
      </c>
      <c r="CI285" s="445">
        <f t="shared" si="276"/>
        <v>0</v>
      </c>
      <c r="CJ285" s="445">
        <f t="shared" si="291"/>
        <v>0</v>
      </c>
      <c r="CK285" s="451">
        <f t="shared" si="277"/>
        <v>0</v>
      </c>
      <c r="CL285" s="446" t="e">
        <f t="shared" ref="CL285:CO304" si="300">1-(3/4)*(CL$3/$CH285)+((0.2093-0.0465*$J285)*($E285+$C285/SQRT(3))+(0.1062+0.2234*CL$3/(CL$3+6*($E285*SQRT(3)-$C285))*($F285-$J285*(($E285*SQRT(3)/2+$C285)/4))))*(CL$3^2/$CJ285)</f>
        <v>#DIV/0!</v>
      </c>
      <c r="CM285" s="446" t="e">
        <f t="shared" si="300"/>
        <v>#DIV/0!</v>
      </c>
      <c r="CN285" s="446" t="e">
        <f t="shared" si="300"/>
        <v>#DIV/0!</v>
      </c>
      <c r="CO285" s="451" t="e">
        <f t="shared" si="300"/>
        <v>#DIV/0!</v>
      </c>
      <c r="CP285" s="446"/>
      <c r="CQ285" s="449" t="e">
        <f t="shared" ref="CQ285:CT304" si="301">1-(3/4)*(CQ$3/$CH285)+((0.2093-0.0465*$J285)*($E285+$C285/SQRT(3))+(0.1062+0.2234*CQ$3/(CQ$3+6*($E285*SQRT(3)-$C285))*($F285-$J285*(($E285*SQRT(3)/2+$C285)/4))))*(CQ$3^2/$CJ285)</f>
        <v>#DIV/0!</v>
      </c>
      <c r="CR285" s="445" t="e">
        <f t="shared" si="301"/>
        <v>#DIV/0!</v>
      </c>
      <c r="CS285" s="445" t="e">
        <f t="shared" si="301"/>
        <v>#DIV/0!</v>
      </c>
      <c r="CT285" s="451" t="e">
        <f t="shared" si="301"/>
        <v>#DIV/0!</v>
      </c>
      <c r="CU285" s="446"/>
      <c r="CV285" s="449" t="e">
        <f t="shared" ref="CV285:CY304" si="302">1-(3/4)*(CV$3/$CH285)+((0.2093-0.0465*$J285)*($E285+$C285/SQRT(3))+(0.1062+0.2234*CV$3/(CV$3+6*($E285*SQRT(3)-$C285))*($F285-$J285*(($E285*SQRT(3)/2+$C285)/4))))*(CV$3^2/$CJ285)</f>
        <v>#DIV/0!</v>
      </c>
      <c r="CW285" s="445" t="e">
        <f t="shared" si="302"/>
        <v>#DIV/0!</v>
      </c>
      <c r="CX285" s="445" t="e">
        <f t="shared" si="302"/>
        <v>#DIV/0!</v>
      </c>
      <c r="CY285" s="451" t="e">
        <f t="shared" si="302"/>
        <v>#DIV/0!</v>
      </c>
      <c r="CZ285" s="446"/>
      <c r="DA285" s="449" t="e">
        <f t="shared" ref="DA285:DD304" si="303">1-(3/4)*(DA$3/$CH285)+((0.2093-0.0465*$J285)*($E285+$C285/SQRT(3))+(0.1062+0.2234*DA$3/(DA$3+6*($E285*SQRT(3)-$C285))*($F285-$J285*(($E285*SQRT(3)/2+$C285)/4))))*(DA$3^2/$CJ285)</f>
        <v>#DIV/0!</v>
      </c>
      <c r="DB285" s="445" t="e">
        <f t="shared" si="303"/>
        <v>#DIV/0!</v>
      </c>
      <c r="DC285" s="445" t="e">
        <f t="shared" si="303"/>
        <v>#DIV/0!</v>
      </c>
      <c r="DD285" s="451" t="e">
        <f t="shared" si="303"/>
        <v>#DIV/0!</v>
      </c>
    </row>
    <row r="286" spans="1:108">
      <c r="A286">
        <f>'Picking Information'!E289</f>
        <v>0</v>
      </c>
      <c r="B286">
        <f>'Picking Information'!H289</f>
        <v>0</v>
      </c>
      <c r="C286">
        <f>'Picking Information'!I289</f>
        <v>0</v>
      </c>
      <c r="D286">
        <f>'Picking Information'!J289</f>
        <v>0</v>
      </c>
      <c r="E286">
        <f>'Picking Information'!K289</f>
        <v>0</v>
      </c>
      <c r="F286">
        <f t="shared" si="282"/>
        <v>0</v>
      </c>
      <c r="J286">
        <f>'Picking Information'!O289</f>
        <v>0</v>
      </c>
      <c r="M286" s="365">
        <f t="shared" si="283"/>
        <v>0</v>
      </c>
      <c r="N286" s="366">
        <v>1.6074999999999999</v>
      </c>
      <c r="O286" s="367">
        <f t="shared" si="284"/>
        <v>0</v>
      </c>
      <c r="P286" s="367">
        <f t="shared" si="285"/>
        <v>0</v>
      </c>
      <c r="Q286" s="367">
        <f t="shared" si="286"/>
        <v>0</v>
      </c>
      <c r="R286" s="367">
        <f t="shared" si="287"/>
        <v>0</v>
      </c>
      <c r="S286" s="367" t="e">
        <f t="shared" si="288"/>
        <v>#DIV/0!</v>
      </c>
      <c r="T286" s="352" t="e">
        <f t="shared" si="235"/>
        <v>#DIV/0!</v>
      </c>
      <c r="U286" s="348" t="e">
        <f t="shared" si="235"/>
        <v>#DIV/0!</v>
      </c>
      <c r="V286" s="348" t="e">
        <f t="shared" si="235"/>
        <v>#DIV/0!</v>
      </c>
      <c r="W286" s="348" t="e">
        <f t="shared" si="235"/>
        <v>#DIV/0!</v>
      </c>
      <c r="X286" s="372"/>
      <c r="Y286" s="348" t="e">
        <f t="shared" si="236"/>
        <v>#DIV/0!</v>
      </c>
      <c r="Z286" s="348" t="e">
        <f t="shared" si="236"/>
        <v>#DIV/0!</v>
      </c>
      <c r="AA286" s="348" t="e">
        <f t="shared" si="236"/>
        <v>#DIV/0!</v>
      </c>
      <c r="AB286" s="350" t="e">
        <f t="shared" si="236"/>
        <v>#DIV/0!</v>
      </c>
      <c r="AC286" s="372"/>
      <c r="AD286" s="348" t="e">
        <f t="shared" si="237"/>
        <v>#DIV/0!</v>
      </c>
      <c r="AE286" s="348" t="e">
        <f t="shared" si="237"/>
        <v>#DIV/0!</v>
      </c>
      <c r="AF286" s="348" t="e">
        <f t="shared" si="237"/>
        <v>#DIV/0!</v>
      </c>
      <c r="AG286" s="350" t="e">
        <f t="shared" si="237"/>
        <v>#DIV/0!</v>
      </c>
      <c r="AH286" s="372"/>
      <c r="AI286" s="348" t="e">
        <f t="shared" si="238"/>
        <v>#DIV/0!</v>
      </c>
      <c r="AJ286" s="348" t="e">
        <f t="shared" si="238"/>
        <v>#DIV/0!</v>
      </c>
      <c r="AK286" s="348" t="e">
        <f t="shared" si="238"/>
        <v>#DIV/0!</v>
      </c>
      <c r="AL286" s="350" t="e">
        <f t="shared" si="238"/>
        <v>#DIV/0!</v>
      </c>
      <c r="AN286" s="393">
        <f t="shared" si="263"/>
        <v>0</v>
      </c>
      <c r="AO286" s="509">
        <f t="shared" si="264"/>
        <v>0</v>
      </c>
      <c r="AP286" s="373" t="e">
        <f t="shared" si="265"/>
        <v>#DIV/0!</v>
      </c>
      <c r="AQ286" s="384" t="e">
        <f t="shared" si="292"/>
        <v>#DIV/0!</v>
      </c>
      <c r="AR286" s="385" t="e">
        <f t="shared" si="292"/>
        <v>#DIV/0!</v>
      </c>
      <c r="AS286" s="385" t="e">
        <f t="shared" si="292"/>
        <v>#DIV/0!</v>
      </c>
      <c r="AT286" s="387" t="e">
        <f t="shared" si="292"/>
        <v>#DIV/0!</v>
      </c>
      <c r="AU286" s="373"/>
      <c r="AV286" s="384" t="e">
        <f t="shared" si="293"/>
        <v>#DIV/0!</v>
      </c>
      <c r="AW286" s="385" t="e">
        <f t="shared" si="293"/>
        <v>#DIV/0!</v>
      </c>
      <c r="AX286" s="385" t="e">
        <f t="shared" si="293"/>
        <v>#DIV/0!</v>
      </c>
      <c r="AY286" s="387" t="e">
        <f t="shared" si="293"/>
        <v>#DIV/0!</v>
      </c>
      <c r="AZ286" s="373"/>
      <c r="BA286" s="384" t="e">
        <f t="shared" si="294"/>
        <v>#DIV/0!</v>
      </c>
      <c r="BB286" s="385" t="e">
        <f t="shared" si="294"/>
        <v>#DIV/0!</v>
      </c>
      <c r="BC286" s="385" t="e">
        <f t="shared" si="294"/>
        <v>#DIV/0!</v>
      </c>
      <c r="BD286" s="387" t="e">
        <f t="shared" si="294"/>
        <v>#DIV/0!</v>
      </c>
      <c r="BE286" s="373"/>
      <c r="BF286" s="384" t="e">
        <f t="shared" si="295"/>
        <v>#DIV/0!</v>
      </c>
      <c r="BG286" s="385" t="e">
        <f t="shared" si="295"/>
        <v>#DIV/0!</v>
      </c>
      <c r="BH286" s="385" t="e">
        <f t="shared" si="295"/>
        <v>#DIV/0!</v>
      </c>
      <c r="BI286" s="387" t="e">
        <f t="shared" si="295"/>
        <v>#DIV/0!</v>
      </c>
      <c r="BK286" s="423" t="e">
        <f t="shared" si="289"/>
        <v>#DIV/0!</v>
      </c>
      <c r="BL286" s="419">
        <f t="shared" si="266"/>
        <v>0</v>
      </c>
      <c r="BM286" s="419">
        <f t="shared" si="267"/>
        <v>0</v>
      </c>
      <c r="BN286" s="423" t="e">
        <f t="shared" si="296"/>
        <v>#DIV/0!</v>
      </c>
      <c r="BO286" s="419" t="e">
        <f t="shared" si="296"/>
        <v>#DIV/0!</v>
      </c>
      <c r="BP286" s="419" t="e">
        <f t="shared" si="296"/>
        <v>#DIV/0!</v>
      </c>
      <c r="BQ286" s="424" t="e">
        <f t="shared" si="296"/>
        <v>#DIV/0!</v>
      </c>
      <c r="BR286" s="419"/>
      <c r="BS286" s="423" t="e">
        <f t="shared" si="297"/>
        <v>#DIV/0!</v>
      </c>
      <c r="BT286" s="419" t="e">
        <f t="shared" si="297"/>
        <v>#DIV/0!</v>
      </c>
      <c r="BU286" s="419" t="e">
        <f t="shared" si="297"/>
        <v>#DIV/0!</v>
      </c>
      <c r="BV286" s="424" t="e">
        <f t="shared" si="297"/>
        <v>#DIV/0!</v>
      </c>
      <c r="BW286" s="419"/>
      <c r="BX286" s="423" t="e">
        <f t="shared" si="298"/>
        <v>#DIV/0!</v>
      </c>
      <c r="BY286" s="419" t="e">
        <f t="shared" si="298"/>
        <v>#DIV/0!</v>
      </c>
      <c r="BZ286" s="419" t="e">
        <f t="shared" si="298"/>
        <v>#DIV/0!</v>
      </c>
      <c r="CA286" s="424" t="e">
        <f t="shared" si="298"/>
        <v>#DIV/0!</v>
      </c>
      <c r="CB286" s="419"/>
      <c r="CC286" s="423" t="e">
        <f t="shared" si="299"/>
        <v>#DIV/0!</v>
      </c>
      <c r="CD286" s="419" t="e">
        <f t="shared" si="299"/>
        <v>#DIV/0!</v>
      </c>
      <c r="CE286" s="419" t="e">
        <f t="shared" si="299"/>
        <v>#DIV/0!</v>
      </c>
      <c r="CF286" s="424" t="e">
        <f t="shared" si="299"/>
        <v>#DIV/0!</v>
      </c>
      <c r="CH286" s="449" t="e">
        <f t="shared" si="290"/>
        <v>#DIV/0!</v>
      </c>
      <c r="CI286" s="445">
        <f t="shared" si="276"/>
        <v>0</v>
      </c>
      <c r="CJ286" s="445">
        <f t="shared" si="291"/>
        <v>0</v>
      </c>
      <c r="CK286" s="451">
        <f t="shared" si="277"/>
        <v>0</v>
      </c>
      <c r="CL286" s="446" t="e">
        <f t="shared" si="300"/>
        <v>#DIV/0!</v>
      </c>
      <c r="CM286" s="446" t="e">
        <f t="shared" si="300"/>
        <v>#DIV/0!</v>
      </c>
      <c r="CN286" s="446" t="e">
        <f t="shared" si="300"/>
        <v>#DIV/0!</v>
      </c>
      <c r="CO286" s="451" t="e">
        <f t="shared" si="300"/>
        <v>#DIV/0!</v>
      </c>
      <c r="CP286" s="446"/>
      <c r="CQ286" s="449" t="e">
        <f t="shared" si="301"/>
        <v>#DIV/0!</v>
      </c>
      <c r="CR286" s="445" t="e">
        <f t="shared" si="301"/>
        <v>#DIV/0!</v>
      </c>
      <c r="CS286" s="445" t="e">
        <f t="shared" si="301"/>
        <v>#DIV/0!</v>
      </c>
      <c r="CT286" s="451" t="e">
        <f t="shared" si="301"/>
        <v>#DIV/0!</v>
      </c>
      <c r="CU286" s="446"/>
      <c r="CV286" s="449" t="e">
        <f t="shared" si="302"/>
        <v>#DIV/0!</v>
      </c>
      <c r="CW286" s="445" t="e">
        <f t="shared" si="302"/>
        <v>#DIV/0!</v>
      </c>
      <c r="CX286" s="445" t="e">
        <f t="shared" si="302"/>
        <v>#DIV/0!</v>
      </c>
      <c r="CY286" s="451" t="e">
        <f t="shared" si="302"/>
        <v>#DIV/0!</v>
      </c>
      <c r="CZ286" s="446"/>
      <c r="DA286" s="449" t="e">
        <f t="shared" si="303"/>
        <v>#DIV/0!</v>
      </c>
      <c r="DB286" s="445" t="e">
        <f t="shared" si="303"/>
        <v>#DIV/0!</v>
      </c>
      <c r="DC286" s="445" t="e">
        <f t="shared" si="303"/>
        <v>#DIV/0!</v>
      </c>
      <c r="DD286" s="451" t="e">
        <f t="shared" si="303"/>
        <v>#DIV/0!</v>
      </c>
    </row>
    <row r="287" spans="1:108">
      <c r="A287">
        <f>'Picking Information'!E290</f>
        <v>0</v>
      </c>
      <c r="B287">
        <f>'Picking Information'!H290</f>
        <v>0</v>
      </c>
      <c r="C287">
        <f>'Picking Information'!I290</f>
        <v>0</v>
      </c>
      <c r="D287">
        <f>'Picking Information'!J290</f>
        <v>0</v>
      </c>
      <c r="E287">
        <f>'Picking Information'!K290</f>
        <v>0</v>
      </c>
      <c r="F287">
        <f t="shared" si="282"/>
        <v>0</v>
      </c>
      <c r="J287">
        <f>'Picking Information'!O290</f>
        <v>0</v>
      </c>
      <c r="M287" s="365">
        <f t="shared" si="283"/>
        <v>0</v>
      </c>
      <c r="N287" s="366">
        <v>1.6074999999999999</v>
      </c>
      <c r="O287" s="367">
        <f t="shared" si="284"/>
        <v>0</v>
      </c>
      <c r="P287" s="367">
        <f t="shared" si="285"/>
        <v>0</v>
      </c>
      <c r="Q287" s="367">
        <f t="shared" si="286"/>
        <v>0</v>
      </c>
      <c r="R287" s="367">
        <f t="shared" si="287"/>
        <v>0</v>
      </c>
      <c r="S287" s="367" t="e">
        <f t="shared" si="288"/>
        <v>#DIV/0!</v>
      </c>
      <c r="T287" s="352" t="e">
        <f t="shared" ref="T287:W310" si="304">1-(3/4)*(T$3/$S287)+((1/16)+0.1686*(1-($C287/2)/$S287)^2)*(T$3/$S287)^3</f>
        <v>#DIV/0!</v>
      </c>
      <c r="U287" s="348" t="e">
        <f t="shared" si="304"/>
        <v>#DIV/0!</v>
      </c>
      <c r="V287" s="348" t="e">
        <f t="shared" si="304"/>
        <v>#DIV/0!</v>
      </c>
      <c r="W287" s="348" t="e">
        <f t="shared" si="304"/>
        <v>#DIV/0!</v>
      </c>
      <c r="X287" s="372"/>
      <c r="Y287" s="348" t="e">
        <f t="shared" ref="Y287:AB310" si="305">1-(3/4)*(Y$3/$S287)+((1/16)+0.1686*(1-($C287/2)/$S287)^2)*(Y$3/$S287)^3</f>
        <v>#DIV/0!</v>
      </c>
      <c r="Z287" s="348" t="e">
        <f t="shared" si="305"/>
        <v>#DIV/0!</v>
      </c>
      <c r="AA287" s="348" t="e">
        <f t="shared" si="305"/>
        <v>#DIV/0!</v>
      </c>
      <c r="AB287" s="350" t="e">
        <f t="shared" si="305"/>
        <v>#DIV/0!</v>
      </c>
      <c r="AC287" s="372"/>
      <c r="AD287" s="348" t="e">
        <f t="shared" ref="AD287:AL310" si="306">1-(3/4)*(AD$3/$S287)+((1/16)+0.1686*(1-($C287/2)/$S287)^2)*(AD$3/$S287)^3</f>
        <v>#DIV/0!</v>
      </c>
      <c r="AE287" s="348" t="e">
        <f t="shared" si="306"/>
        <v>#DIV/0!</v>
      </c>
      <c r="AF287" s="348" t="e">
        <f t="shared" si="306"/>
        <v>#DIV/0!</v>
      </c>
      <c r="AG287" s="350" t="e">
        <f t="shared" si="306"/>
        <v>#DIV/0!</v>
      </c>
      <c r="AH287" s="372"/>
      <c r="AI287" s="348" t="e">
        <f t="shared" si="306"/>
        <v>#DIV/0!</v>
      </c>
      <c r="AJ287" s="348" t="e">
        <f t="shared" si="306"/>
        <v>#DIV/0!</v>
      </c>
      <c r="AK287" s="348" t="e">
        <f t="shared" si="306"/>
        <v>#DIV/0!</v>
      </c>
      <c r="AL287" s="350" t="e">
        <f t="shared" si="306"/>
        <v>#DIV/0!</v>
      </c>
      <c r="AN287" s="393">
        <f t="shared" si="263"/>
        <v>0</v>
      </c>
      <c r="AO287" s="509">
        <f t="shared" si="264"/>
        <v>0</v>
      </c>
      <c r="AP287" s="373" t="e">
        <f t="shared" si="265"/>
        <v>#DIV/0!</v>
      </c>
      <c r="AQ287" s="384" t="e">
        <f t="shared" si="292"/>
        <v>#DIV/0!</v>
      </c>
      <c r="AR287" s="385" t="e">
        <f t="shared" si="292"/>
        <v>#DIV/0!</v>
      </c>
      <c r="AS287" s="385" t="e">
        <f t="shared" si="292"/>
        <v>#DIV/0!</v>
      </c>
      <c r="AT287" s="387" t="e">
        <f t="shared" si="292"/>
        <v>#DIV/0!</v>
      </c>
      <c r="AU287" s="373"/>
      <c r="AV287" s="384" t="e">
        <f t="shared" si="293"/>
        <v>#DIV/0!</v>
      </c>
      <c r="AW287" s="385" t="e">
        <f t="shared" si="293"/>
        <v>#DIV/0!</v>
      </c>
      <c r="AX287" s="385" t="e">
        <f t="shared" si="293"/>
        <v>#DIV/0!</v>
      </c>
      <c r="AY287" s="387" t="e">
        <f t="shared" si="293"/>
        <v>#DIV/0!</v>
      </c>
      <c r="AZ287" s="373"/>
      <c r="BA287" s="384" t="e">
        <f t="shared" si="294"/>
        <v>#DIV/0!</v>
      </c>
      <c r="BB287" s="385" t="e">
        <f t="shared" si="294"/>
        <v>#DIV/0!</v>
      </c>
      <c r="BC287" s="385" t="e">
        <f t="shared" si="294"/>
        <v>#DIV/0!</v>
      </c>
      <c r="BD287" s="387" t="e">
        <f t="shared" si="294"/>
        <v>#DIV/0!</v>
      </c>
      <c r="BE287" s="373"/>
      <c r="BF287" s="384" t="e">
        <f t="shared" si="295"/>
        <v>#DIV/0!</v>
      </c>
      <c r="BG287" s="385" t="e">
        <f t="shared" si="295"/>
        <v>#DIV/0!</v>
      </c>
      <c r="BH287" s="385" t="e">
        <f t="shared" si="295"/>
        <v>#DIV/0!</v>
      </c>
      <c r="BI287" s="387" t="e">
        <f t="shared" si="295"/>
        <v>#DIV/0!</v>
      </c>
      <c r="BK287" s="423" t="e">
        <f t="shared" si="289"/>
        <v>#DIV/0!</v>
      </c>
      <c r="BL287" s="419">
        <f t="shared" si="266"/>
        <v>0</v>
      </c>
      <c r="BM287" s="419">
        <f t="shared" si="267"/>
        <v>0</v>
      </c>
      <c r="BN287" s="423" t="e">
        <f t="shared" si="296"/>
        <v>#DIV/0!</v>
      </c>
      <c r="BO287" s="419" t="e">
        <f t="shared" si="296"/>
        <v>#DIV/0!</v>
      </c>
      <c r="BP287" s="419" t="e">
        <f t="shared" si="296"/>
        <v>#DIV/0!</v>
      </c>
      <c r="BQ287" s="424" t="e">
        <f t="shared" si="296"/>
        <v>#DIV/0!</v>
      </c>
      <c r="BR287" s="419"/>
      <c r="BS287" s="423" t="e">
        <f t="shared" si="297"/>
        <v>#DIV/0!</v>
      </c>
      <c r="BT287" s="419" t="e">
        <f t="shared" si="297"/>
        <v>#DIV/0!</v>
      </c>
      <c r="BU287" s="419" t="e">
        <f t="shared" si="297"/>
        <v>#DIV/0!</v>
      </c>
      <c r="BV287" s="424" t="e">
        <f t="shared" si="297"/>
        <v>#DIV/0!</v>
      </c>
      <c r="BW287" s="419"/>
      <c r="BX287" s="423" t="e">
        <f t="shared" si="298"/>
        <v>#DIV/0!</v>
      </c>
      <c r="BY287" s="419" t="e">
        <f t="shared" si="298"/>
        <v>#DIV/0!</v>
      </c>
      <c r="BZ287" s="419" t="e">
        <f t="shared" si="298"/>
        <v>#DIV/0!</v>
      </c>
      <c r="CA287" s="424" t="e">
        <f t="shared" si="298"/>
        <v>#DIV/0!</v>
      </c>
      <c r="CB287" s="419"/>
      <c r="CC287" s="423" t="e">
        <f t="shared" si="299"/>
        <v>#DIV/0!</v>
      </c>
      <c r="CD287" s="419" t="e">
        <f t="shared" si="299"/>
        <v>#DIV/0!</v>
      </c>
      <c r="CE287" s="419" t="e">
        <f t="shared" si="299"/>
        <v>#DIV/0!</v>
      </c>
      <c r="CF287" s="424" t="e">
        <f t="shared" si="299"/>
        <v>#DIV/0!</v>
      </c>
      <c r="CH287" s="449" t="e">
        <f t="shared" si="290"/>
        <v>#DIV/0!</v>
      </c>
      <c r="CI287" s="445">
        <f t="shared" si="276"/>
        <v>0</v>
      </c>
      <c r="CJ287" s="445">
        <f t="shared" si="291"/>
        <v>0</v>
      </c>
      <c r="CK287" s="451">
        <f t="shared" si="277"/>
        <v>0</v>
      </c>
      <c r="CL287" s="446" t="e">
        <f t="shared" si="300"/>
        <v>#DIV/0!</v>
      </c>
      <c r="CM287" s="446" t="e">
        <f t="shared" si="300"/>
        <v>#DIV/0!</v>
      </c>
      <c r="CN287" s="446" t="e">
        <f t="shared" si="300"/>
        <v>#DIV/0!</v>
      </c>
      <c r="CO287" s="451" t="e">
        <f t="shared" si="300"/>
        <v>#DIV/0!</v>
      </c>
      <c r="CP287" s="446"/>
      <c r="CQ287" s="449" t="e">
        <f t="shared" si="301"/>
        <v>#DIV/0!</v>
      </c>
      <c r="CR287" s="445" t="e">
        <f t="shared" si="301"/>
        <v>#DIV/0!</v>
      </c>
      <c r="CS287" s="445" t="e">
        <f t="shared" si="301"/>
        <v>#DIV/0!</v>
      </c>
      <c r="CT287" s="451" t="e">
        <f t="shared" si="301"/>
        <v>#DIV/0!</v>
      </c>
      <c r="CU287" s="446"/>
      <c r="CV287" s="449" t="e">
        <f t="shared" si="302"/>
        <v>#DIV/0!</v>
      </c>
      <c r="CW287" s="445" t="e">
        <f t="shared" si="302"/>
        <v>#DIV/0!</v>
      </c>
      <c r="CX287" s="445" t="e">
        <f t="shared" si="302"/>
        <v>#DIV/0!</v>
      </c>
      <c r="CY287" s="451" t="e">
        <f t="shared" si="302"/>
        <v>#DIV/0!</v>
      </c>
      <c r="CZ287" s="446"/>
      <c r="DA287" s="449" t="e">
        <f t="shared" si="303"/>
        <v>#DIV/0!</v>
      </c>
      <c r="DB287" s="445" t="e">
        <f t="shared" si="303"/>
        <v>#DIV/0!</v>
      </c>
      <c r="DC287" s="445" t="e">
        <f t="shared" si="303"/>
        <v>#DIV/0!</v>
      </c>
      <c r="DD287" s="451" t="e">
        <f t="shared" si="303"/>
        <v>#DIV/0!</v>
      </c>
    </row>
    <row r="288" spans="1:108">
      <c r="A288">
        <f>'Picking Information'!E291</f>
        <v>0</v>
      </c>
      <c r="B288">
        <f>'Picking Information'!H291</f>
        <v>0</v>
      </c>
      <c r="C288">
        <f>'Picking Information'!I291</f>
        <v>0</v>
      </c>
      <c r="D288">
        <f>'Picking Information'!J291</f>
        <v>0</v>
      </c>
      <c r="E288">
        <f>'Picking Information'!K291</f>
        <v>0</v>
      </c>
      <c r="F288">
        <f t="shared" si="282"/>
        <v>0</v>
      </c>
      <c r="J288">
        <f>'Picking Information'!O291</f>
        <v>0</v>
      </c>
      <c r="M288" s="365">
        <f t="shared" si="283"/>
        <v>0</v>
      </c>
      <c r="N288" s="366">
        <v>1.6074999999999999</v>
      </c>
      <c r="O288" s="367">
        <f t="shared" si="284"/>
        <v>0</v>
      </c>
      <c r="P288" s="367">
        <f t="shared" si="285"/>
        <v>0</v>
      </c>
      <c r="Q288" s="367">
        <f t="shared" si="286"/>
        <v>0</v>
      </c>
      <c r="R288" s="367">
        <f t="shared" si="287"/>
        <v>0</v>
      </c>
      <c r="S288" s="367" t="e">
        <f t="shared" si="288"/>
        <v>#DIV/0!</v>
      </c>
      <c r="T288" s="352" t="e">
        <f t="shared" si="304"/>
        <v>#DIV/0!</v>
      </c>
      <c r="U288" s="348" t="e">
        <f t="shared" si="304"/>
        <v>#DIV/0!</v>
      </c>
      <c r="V288" s="348" t="e">
        <f t="shared" si="304"/>
        <v>#DIV/0!</v>
      </c>
      <c r="W288" s="348" t="e">
        <f t="shared" si="304"/>
        <v>#DIV/0!</v>
      </c>
      <c r="X288" s="372"/>
      <c r="Y288" s="348" t="e">
        <f t="shared" si="305"/>
        <v>#DIV/0!</v>
      </c>
      <c r="Z288" s="348" t="e">
        <f t="shared" si="305"/>
        <v>#DIV/0!</v>
      </c>
      <c r="AA288" s="348" t="e">
        <f t="shared" si="305"/>
        <v>#DIV/0!</v>
      </c>
      <c r="AB288" s="350" t="e">
        <f t="shared" si="305"/>
        <v>#DIV/0!</v>
      </c>
      <c r="AC288" s="372"/>
      <c r="AD288" s="348" t="e">
        <f t="shared" si="306"/>
        <v>#DIV/0!</v>
      </c>
      <c r="AE288" s="348" t="e">
        <f t="shared" si="306"/>
        <v>#DIV/0!</v>
      </c>
      <c r="AF288" s="348" t="e">
        <f t="shared" si="306"/>
        <v>#DIV/0!</v>
      </c>
      <c r="AG288" s="350" t="e">
        <f t="shared" si="306"/>
        <v>#DIV/0!</v>
      </c>
      <c r="AH288" s="372"/>
      <c r="AI288" s="348" t="e">
        <f t="shared" si="306"/>
        <v>#DIV/0!</v>
      </c>
      <c r="AJ288" s="348" t="e">
        <f t="shared" si="306"/>
        <v>#DIV/0!</v>
      </c>
      <c r="AK288" s="348" t="e">
        <f t="shared" si="306"/>
        <v>#DIV/0!</v>
      </c>
      <c r="AL288" s="350" t="e">
        <f t="shared" si="306"/>
        <v>#DIV/0!</v>
      </c>
      <c r="AN288" s="393">
        <f t="shared" si="263"/>
        <v>0</v>
      </c>
      <c r="AO288" s="509">
        <f t="shared" si="264"/>
        <v>0</v>
      </c>
      <c r="AP288" s="373" t="e">
        <f t="shared" si="265"/>
        <v>#DIV/0!</v>
      </c>
      <c r="AQ288" s="384" t="e">
        <f t="shared" si="292"/>
        <v>#DIV/0!</v>
      </c>
      <c r="AR288" s="385" t="e">
        <f t="shared" si="292"/>
        <v>#DIV/0!</v>
      </c>
      <c r="AS288" s="385" t="e">
        <f t="shared" si="292"/>
        <v>#DIV/0!</v>
      </c>
      <c r="AT288" s="387" t="e">
        <f t="shared" si="292"/>
        <v>#DIV/0!</v>
      </c>
      <c r="AU288" s="373"/>
      <c r="AV288" s="384" t="e">
        <f t="shared" si="293"/>
        <v>#DIV/0!</v>
      </c>
      <c r="AW288" s="385" t="e">
        <f t="shared" si="293"/>
        <v>#DIV/0!</v>
      </c>
      <c r="AX288" s="385" t="e">
        <f t="shared" si="293"/>
        <v>#DIV/0!</v>
      </c>
      <c r="AY288" s="387" t="e">
        <f t="shared" si="293"/>
        <v>#DIV/0!</v>
      </c>
      <c r="AZ288" s="373"/>
      <c r="BA288" s="384" t="e">
        <f t="shared" si="294"/>
        <v>#DIV/0!</v>
      </c>
      <c r="BB288" s="385" t="e">
        <f t="shared" si="294"/>
        <v>#DIV/0!</v>
      </c>
      <c r="BC288" s="385" t="e">
        <f t="shared" si="294"/>
        <v>#DIV/0!</v>
      </c>
      <c r="BD288" s="387" t="e">
        <f t="shared" si="294"/>
        <v>#DIV/0!</v>
      </c>
      <c r="BE288" s="373"/>
      <c r="BF288" s="384" t="e">
        <f t="shared" si="295"/>
        <v>#DIV/0!</v>
      </c>
      <c r="BG288" s="385" t="e">
        <f t="shared" si="295"/>
        <v>#DIV/0!</v>
      </c>
      <c r="BH288" s="385" t="e">
        <f t="shared" si="295"/>
        <v>#DIV/0!</v>
      </c>
      <c r="BI288" s="387" t="e">
        <f t="shared" si="295"/>
        <v>#DIV/0!</v>
      </c>
      <c r="BK288" s="423" t="e">
        <f t="shared" si="289"/>
        <v>#DIV/0!</v>
      </c>
      <c r="BL288" s="419">
        <f t="shared" si="266"/>
        <v>0</v>
      </c>
      <c r="BM288" s="419">
        <f t="shared" si="267"/>
        <v>0</v>
      </c>
      <c r="BN288" s="423" t="e">
        <f t="shared" si="296"/>
        <v>#DIV/0!</v>
      </c>
      <c r="BO288" s="419" t="e">
        <f t="shared" si="296"/>
        <v>#DIV/0!</v>
      </c>
      <c r="BP288" s="419" t="e">
        <f t="shared" si="296"/>
        <v>#DIV/0!</v>
      </c>
      <c r="BQ288" s="424" t="e">
        <f t="shared" si="296"/>
        <v>#DIV/0!</v>
      </c>
      <c r="BR288" s="419"/>
      <c r="BS288" s="423" t="e">
        <f t="shared" si="297"/>
        <v>#DIV/0!</v>
      </c>
      <c r="BT288" s="419" t="e">
        <f t="shared" si="297"/>
        <v>#DIV/0!</v>
      </c>
      <c r="BU288" s="419" t="e">
        <f t="shared" si="297"/>
        <v>#DIV/0!</v>
      </c>
      <c r="BV288" s="424" t="e">
        <f t="shared" si="297"/>
        <v>#DIV/0!</v>
      </c>
      <c r="BW288" s="419"/>
      <c r="BX288" s="423" t="e">
        <f t="shared" si="298"/>
        <v>#DIV/0!</v>
      </c>
      <c r="BY288" s="419" t="e">
        <f t="shared" si="298"/>
        <v>#DIV/0!</v>
      </c>
      <c r="BZ288" s="419" t="e">
        <f t="shared" si="298"/>
        <v>#DIV/0!</v>
      </c>
      <c r="CA288" s="424" t="e">
        <f t="shared" si="298"/>
        <v>#DIV/0!</v>
      </c>
      <c r="CB288" s="419"/>
      <c r="CC288" s="423" t="e">
        <f t="shared" si="299"/>
        <v>#DIV/0!</v>
      </c>
      <c r="CD288" s="419" t="e">
        <f t="shared" si="299"/>
        <v>#DIV/0!</v>
      </c>
      <c r="CE288" s="419" t="e">
        <f t="shared" si="299"/>
        <v>#DIV/0!</v>
      </c>
      <c r="CF288" s="424" t="e">
        <f t="shared" si="299"/>
        <v>#DIV/0!</v>
      </c>
      <c r="CH288" s="449" t="e">
        <f t="shared" si="290"/>
        <v>#DIV/0!</v>
      </c>
      <c r="CI288" s="445">
        <f t="shared" si="276"/>
        <v>0</v>
      </c>
      <c r="CJ288" s="445">
        <f t="shared" si="291"/>
        <v>0</v>
      </c>
      <c r="CK288" s="451">
        <f t="shared" si="277"/>
        <v>0</v>
      </c>
      <c r="CL288" s="446" t="e">
        <f t="shared" si="300"/>
        <v>#DIV/0!</v>
      </c>
      <c r="CM288" s="446" t="e">
        <f t="shared" si="300"/>
        <v>#DIV/0!</v>
      </c>
      <c r="CN288" s="446" t="e">
        <f t="shared" si="300"/>
        <v>#DIV/0!</v>
      </c>
      <c r="CO288" s="451" t="e">
        <f t="shared" si="300"/>
        <v>#DIV/0!</v>
      </c>
      <c r="CP288" s="446"/>
      <c r="CQ288" s="449" t="e">
        <f t="shared" si="301"/>
        <v>#DIV/0!</v>
      </c>
      <c r="CR288" s="445" t="e">
        <f t="shared" si="301"/>
        <v>#DIV/0!</v>
      </c>
      <c r="CS288" s="445" t="e">
        <f t="shared" si="301"/>
        <v>#DIV/0!</v>
      </c>
      <c r="CT288" s="451" t="e">
        <f t="shared" si="301"/>
        <v>#DIV/0!</v>
      </c>
      <c r="CU288" s="446"/>
      <c r="CV288" s="449" t="e">
        <f t="shared" si="302"/>
        <v>#DIV/0!</v>
      </c>
      <c r="CW288" s="445" t="e">
        <f t="shared" si="302"/>
        <v>#DIV/0!</v>
      </c>
      <c r="CX288" s="445" t="e">
        <f t="shared" si="302"/>
        <v>#DIV/0!</v>
      </c>
      <c r="CY288" s="451" t="e">
        <f t="shared" si="302"/>
        <v>#DIV/0!</v>
      </c>
      <c r="CZ288" s="446"/>
      <c r="DA288" s="449" t="e">
        <f t="shared" si="303"/>
        <v>#DIV/0!</v>
      </c>
      <c r="DB288" s="445" t="e">
        <f t="shared" si="303"/>
        <v>#DIV/0!</v>
      </c>
      <c r="DC288" s="445" t="e">
        <f t="shared" si="303"/>
        <v>#DIV/0!</v>
      </c>
      <c r="DD288" s="451" t="e">
        <f t="shared" si="303"/>
        <v>#DIV/0!</v>
      </c>
    </row>
    <row r="289" spans="1:108">
      <c r="A289">
        <f>'Picking Information'!E292</f>
        <v>0</v>
      </c>
      <c r="B289">
        <f>'Picking Information'!H292</f>
        <v>0</v>
      </c>
      <c r="C289">
        <f>'Picking Information'!I292</f>
        <v>0</v>
      </c>
      <c r="D289">
        <f>'Picking Information'!J292</f>
        <v>0</v>
      </c>
      <c r="E289">
        <f>'Picking Information'!K292</f>
        <v>0</v>
      </c>
      <c r="F289">
        <f t="shared" si="282"/>
        <v>0</v>
      </c>
      <c r="J289">
        <f>'Picking Information'!O292</f>
        <v>0</v>
      </c>
      <c r="M289" s="365">
        <f t="shared" si="283"/>
        <v>0</v>
      </c>
      <c r="N289" s="366">
        <v>1.6074999999999999</v>
      </c>
      <c r="O289" s="367">
        <f t="shared" si="284"/>
        <v>0</v>
      </c>
      <c r="P289" s="367">
        <f t="shared" si="285"/>
        <v>0</v>
      </c>
      <c r="Q289" s="367">
        <f t="shared" si="286"/>
        <v>0</v>
      </c>
      <c r="R289" s="367">
        <f t="shared" si="287"/>
        <v>0</v>
      </c>
      <c r="S289" s="367" t="e">
        <f t="shared" si="288"/>
        <v>#DIV/0!</v>
      </c>
      <c r="T289" s="352" t="e">
        <f t="shared" si="304"/>
        <v>#DIV/0!</v>
      </c>
      <c r="U289" s="348" t="e">
        <f t="shared" si="304"/>
        <v>#DIV/0!</v>
      </c>
      <c r="V289" s="348" t="e">
        <f t="shared" si="304"/>
        <v>#DIV/0!</v>
      </c>
      <c r="W289" s="348" t="e">
        <f t="shared" si="304"/>
        <v>#DIV/0!</v>
      </c>
      <c r="X289" s="372"/>
      <c r="Y289" s="348" t="e">
        <f t="shared" si="305"/>
        <v>#DIV/0!</v>
      </c>
      <c r="Z289" s="348" t="e">
        <f t="shared" si="305"/>
        <v>#DIV/0!</v>
      </c>
      <c r="AA289" s="348" t="e">
        <f t="shared" si="305"/>
        <v>#DIV/0!</v>
      </c>
      <c r="AB289" s="350" t="e">
        <f t="shared" si="305"/>
        <v>#DIV/0!</v>
      </c>
      <c r="AC289" s="372"/>
      <c r="AD289" s="348" t="e">
        <f t="shared" si="306"/>
        <v>#DIV/0!</v>
      </c>
      <c r="AE289" s="348" t="e">
        <f t="shared" si="306"/>
        <v>#DIV/0!</v>
      </c>
      <c r="AF289" s="348" t="e">
        <f t="shared" si="306"/>
        <v>#DIV/0!</v>
      </c>
      <c r="AG289" s="350" t="e">
        <f t="shared" si="306"/>
        <v>#DIV/0!</v>
      </c>
      <c r="AH289" s="372"/>
      <c r="AI289" s="348" t="e">
        <f t="shared" si="306"/>
        <v>#DIV/0!</v>
      </c>
      <c r="AJ289" s="348" t="e">
        <f t="shared" si="306"/>
        <v>#DIV/0!</v>
      </c>
      <c r="AK289" s="348" t="e">
        <f t="shared" si="306"/>
        <v>#DIV/0!</v>
      </c>
      <c r="AL289" s="350" t="e">
        <f t="shared" si="306"/>
        <v>#DIV/0!</v>
      </c>
      <c r="AN289" s="393">
        <f t="shared" si="263"/>
        <v>0</v>
      </c>
      <c r="AO289" s="509">
        <f t="shared" si="264"/>
        <v>0</v>
      </c>
      <c r="AP289" s="373" t="e">
        <f t="shared" si="265"/>
        <v>#DIV/0!</v>
      </c>
      <c r="AQ289" s="384" t="e">
        <f t="shared" si="292"/>
        <v>#DIV/0!</v>
      </c>
      <c r="AR289" s="385" t="e">
        <f t="shared" si="292"/>
        <v>#DIV/0!</v>
      </c>
      <c r="AS289" s="385" t="e">
        <f t="shared" si="292"/>
        <v>#DIV/0!</v>
      </c>
      <c r="AT289" s="387" t="e">
        <f t="shared" si="292"/>
        <v>#DIV/0!</v>
      </c>
      <c r="AU289" s="373"/>
      <c r="AV289" s="384" t="e">
        <f t="shared" si="293"/>
        <v>#DIV/0!</v>
      </c>
      <c r="AW289" s="385" t="e">
        <f t="shared" si="293"/>
        <v>#DIV/0!</v>
      </c>
      <c r="AX289" s="385" t="e">
        <f t="shared" si="293"/>
        <v>#DIV/0!</v>
      </c>
      <c r="AY289" s="387" t="e">
        <f t="shared" si="293"/>
        <v>#DIV/0!</v>
      </c>
      <c r="AZ289" s="373"/>
      <c r="BA289" s="384" t="e">
        <f t="shared" si="294"/>
        <v>#DIV/0!</v>
      </c>
      <c r="BB289" s="385" t="e">
        <f t="shared" si="294"/>
        <v>#DIV/0!</v>
      </c>
      <c r="BC289" s="385" t="e">
        <f t="shared" si="294"/>
        <v>#DIV/0!</v>
      </c>
      <c r="BD289" s="387" t="e">
        <f t="shared" si="294"/>
        <v>#DIV/0!</v>
      </c>
      <c r="BE289" s="373"/>
      <c r="BF289" s="384" t="e">
        <f t="shared" si="295"/>
        <v>#DIV/0!</v>
      </c>
      <c r="BG289" s="385" t="e">
        <f t="shared" si="295"/>
        <v>#DIV/0!</v>
      </c>
      <c r="BH289" s="385" t="e">
        <f t="shared" si="295"/>
        <v>#DIV/0!</v>
      </c>
      <c r="BI289" s="387" t="e">
        <f t="shared" si="295"/>
        <v>#DIV/0!</v>
      </c>
      <c r="BK289" s="423" t="e">
        <f t="shared" si="289"/>
        <v>#DIV/0!</v>
      </c>
      <c r="BL289" s="419">
        <f t="shared" si="266"/>
        <v>0</v>
      </c>
      <c r="BM289" s="419">
        <f t="shared" si="267"/>
        <v>0</v>
      </c>
      <c r="BN289" s="423" t="e">
        <f t="shared" si="296"/>
        <v>#DIV/0!</v>
      </c>
      <c r="BO289" s="419" t="e">
        <f t="shared" si="296"/>
        <v>#DIV/0!</v>
      </c>
      <c r="BP289" s="419" t="e">
        <f t="shared" si="296"/>
        <v>#DIV/0!</v>
      </c>
      <c r="BQ289" s="424" t="e">
        <f t="shared" si="296"/>
        <v>#DIV/0!</v>
      </c>
      <c r="BR289" s="419"/>
      <c r="BS289" s="423" t="e">
        <f t="shared" si="297"/>
        <v>#DIV/0!</v>
      </c>
      <c r="BT289" s="419" t="e">
        <f t="shared" si="297"/>
        <v>#DIV/0!</v>
      </c>
      <c r="BU289" s="419" t="e">
        <f t="shared" si="297"/>
        <v>#DIV/0!</v>
      </c>
      <c r="BV289" s="424" t="e">
        <f t="shared" si="297"/>
        <v>#DIV/0!</v>
      </c>
      <c r="BW289" s="419"/>
      <c r="BX289" s="423" t="e">
        <f t="shared" si="298"/>
        <v>#DIV/0!</v>
      </c>
      <c r="BY289" s="419" t="e">
        <f t="shared" si="298"/>
        <v>#DIV/0!</v>
      </c>
      <c r="BZ289" s="419" t="e">
        <f t="shared" si="298"/>
        <v>#DIV/0!</v>
      </c>
      <c r="CA289" s="424" t="e">
        <f t="shared" si="298"/>
        <v>#DIV/0!</v>
      </c>
      <c r="CB289" s="419"/>
      <c r="CC289" s="423" t="e">
        <f t="shared" si="299"/>
        <v>#DIV/0!</v>
      </c>
      <c r="CD289" s="419" t="e">
        <f t="shared" si="299"/>
        <v>#DIV/0!</v>
      </c>
      <c r="CE289" s="419" t="e">
        <f t="shared" si="299"/>
        <v>#DIV/0!</v>
      </c>
      <c r="CF289" s="424" t="e">
        <f t="shared" si="299"/>
        <v>#DIV/0!</v>
      </c>
      <c r="CH289" s="449" t="e">
        <f t="shared" si="290"/>
        <v>#DIV/0!</v>
      </c>
      <c r="CI289" s="445">
        <f t="shared" si="276"/>
        <v>0</v>
      </c>
      <c r="CJ289" s="445">
        <f t="shared" si="291"/>
        <v>0</v>
      </c>
      <c r="CK289" s="451">
        <f t="shared" si="277"/>
        <v>0</v>
      </c>
      <c r="CL289" s="446" t="e">
        <f t="shared" si="300"/>
        <v>#DIV/0!</v>
      </c>
      <c r="CM289" s="446" t="e">
        <f t="shared" si="300"/>
        <v>#DIV/0!</v>
      </c>
      <c r="CN289" s="446" t="e">
        <f t="shared" si="300"/>
        <v>#DIV/0!</v>
      </c>
      <c r="CO289" s="451" t="e">
        <f t="shared" si="300"/>
        <v>#DIV/0!</v>
      </c>
      <c r="CP289" s="446"/>
      <c r="CQ289" s="449" t="e">
        <f t="shared" si="301"/>
        <v>#DIV/0!</v>
      </c>
      <c r="CR289" s="445" t="e">
        <f t="shared" si="301"/>
        <v>#DIV/0!</v>
      </c>
      <c r="CS289" s="445" t="e">
        <f t="shared" si="301"/>
        <v>#DIV/0!</v>
      </c>
      <c r="CT289" s="451" t="e">
        <f t="shared" si="301"/>
        <v>#DIV/0!</v>
      </c>
      <c r="CU289" s="446"/>
      <c r="CV289" s="449" t="e">
        <f t="shared" si="302"/>
        <v>#DIV/0!</v>
      </c>
      <c r="CW289" s="445" t="e">
        <f t="shared" si="302"/>
        <v>#DIV/0!</v>
      </c>
      <c r="CX289" s="445" t="e">
        <f t="shared" si="302"/>
        <v>#DIV/0!</v>
      </c>
      <c r="CY289" s="451" t="e">
        <f t="shared" si="302"/>
        <v>#DIV/0!</v>
      </c>
      <c r="CZ289" s="446"/>
      <c r="DA289" s="449" t="e">
        <f t="shared" si="303"/>
        <v>#DIV/0!</v>
      </c>
      <c r="DB289" s="445" t="e">
        <f t="shared" si="303"/>
        <v>#DIV/0!</v>
      </c>
      <c r="DC289" s="445" t="e">
        <f t="shared" si="303"/>
        <v>#DIV/0!</v>
      </c>
      <c r="DD289" s="451" t="e">
        <f t="shared" si="303"/>
        <v>#DIV/0!</v>
      </c>
    </row>
    <row r="290" spans="1:108">
      <c r="A290">
        <f>'Picking Information'!E293</f>
        <v>0</v>
      </c>
      <c r="B290">
        <f>'Picking Information'!H293</f>
        <v>0</v>
      </c>
      <c r="C290">
        <f>'Picking Information'!I293</f>
        <v>0</v>
      </c>
      <c r="D290">
        <f>'Picking Information'!J293</f>
        <v>0</v>
      </c>
      <c r="E290">
        <f>'Picking Information'!K293</f>
        <v>0</v>
      </c>
      <c r="F290">
        <f t="shared" si="282"/>
        <v>0</v>
      </c>
      <c r="J290">
        <f>'Picking Information'!O293</f>
        <v>0</v>
      </c>
      <c r="M290" s="365">
        <f t="shared" si="283"/>
        <v>0</v>
      </c>
      <c r="N290" s="366">
        <v>1.6074999999999999</v>
      </c>
      <c r="O290" s="367">
        <f t="shared" si="284"/>
        <v>0</v>
      </c>
      <c r="P290" s="367">
        <f t="shared" si="285"/>
        <v>0</v>
      </c>
      <c r="Q290" s="367">
        <f t="shared" si="286"/>
        <v>0</v>
      </c>
      <c r="R290" s="367">
        <f t="shared" si="287"/>
        <v>0</v>
      </c>
      <c r="S290" s="367" t="e">
        <f t="shared" si="288"/>
        <v>#DIV/0!</v>
      </c>
      <c r="T290" s="352" t="e">
        <f t="shared" si="304"/>
        <v>#DIV/0!</v>
      </c>
      <c r="U290" s="348" t="e">
        <f t="shared" si="304"/>
        <v>#DIV/0!</v>
      </c>
      <c r="V290" s="348" t="e">
        <f t="shared" si="304"/>
        <v>#DIV/0!</v>
      </c>
      <c r="W290" s="348" t="e">
        <f t="shared" si="304"/>
        <v>#DIV/0!</v>
      </c>
      <c r="X290" s="372"/>
      <c r="Y290" s="348" t="e">
        <f t="shared" si="305"/>
        <v>#DIV/0!</v>
      </c>
      <c r="Z290" s="348" t="e">
        <f t="shared" si="305"/>
        <v>#DIV/0!</v>
      </c>
      <c r="AA290" s="348" t="e">
        <f t="shared" si="305"/>
        <v>#DIV/0!</v>
      </c>
      <c r="AB290" s="350" t="e">
        <f t="shared" si="305"/>
        <v>#DIV/0!</v>
      </c>
      <c r="AC290" s="372"/>
      <c r="AD290" s="348" t="e">
        <f t="shared" si="306"/>
        <v>#DIV/0!</v>
      </c>
      <c r="AE290" s="348" t="e">
        <f t="shared" si="306"/>
        <v>#DIV/0!</v>
      </c>
      <c r="AF290" s="348" t="e">
        <f t="shared" si="306"/>
        <v>#DIV/0!</v>
      </c>
      <c r="AG290" s="350" t="e">
        <f t="shared" si="306"/>
        <v>#DIV/0!</v>
      </c>
      <c r="AH290" s="372"/>
      <c r="AI290" s="348" t="e">
        <f t="shared" si="306"/>
        <v>#DIV/0!</v>
      </c>
      <c r="AJ290" s="348" t="e">
        <f t="shared" si="306"/>
        <v>#DIV/0!</v>
      </c>
      <c r="AK290" s="348" t="e">
        <f t="shared" si="306"/>
        <v>#DIV/0!</v>
      </c>
      <c r="AL290" s="350" t="e">
        <f t="shared" si="306"/>
        <v>#DIV/0!</v>
      </c>
      <c r="AN290" s="393">
        <f t="shared" si="263"/>
        <v>0</v>
      </c>
      <c r="AO290" s="509">
        <f t="shared" si="264"/>
        <v>0</v>
      </c>
      <c r="AP290" s="373" t="e">
        <f t="shared" si="265"/>
        <v>#DIV/0!</v>
      </c>
      <c r="AQ290" s="384" t="e">
        <f t="shared" si="292"/>
        <v>#DIV/0!</v>
      </c>
      <c r="AR290" s="385" t="e">
        <f t="shared" si="292"/>
        <v>#DIV/0!</v>
      </c>
      <c r="AS290" s="385" t="e">
        <f t="shared" si="292"/>
        <v>#DIV/0!</v>
      </c>
      <c r="AT290" s="387" t="e">
        <f t="shared" si="292"/>
        <v>#DIV/0!</v>
      </c>
      <c r="AU290" s="373"/>
      <c r="AV290" s="384" t="e">
        <f t="shared" si="293"/>
        <v>#DIV/0!</v>
      </c>
      <c r="AW290" s="385" t="e">
        <f t="shared" si="293"/>
        <v>#DIV/0!</v>
      </c>
      <c r="AX290" s="385" t="e">
        <f t="shared" si="293"/>
        <v>#DIV/0!</v>
      </c>
      <c r="AY290" s="387" t="e">
        <f t="shared" si="293"/>
        <v>#DIV/0!</v>
      </c>
      <c r="AZ290" s="373"/>
      <c r="BA290" s="384" t="e">
        <f t="shared" si="294"/>
        <v>#DIV/0!</v>
      </c>
      <c r="BB290" s="385" t="e">
        <f t="shared" si="294"/>
        <v>#DIV/0!</v>
      </c>
      <c r="BC290" s="385" t="e">
        <f t="shared" si="294"/>
        <v>#DIV/0!</v>
      </c>
      <c r="BD290" s="387" t="e">
        <f t="shared" si="294"/>
        <v>#DIV/0!</v>
      </c>
      <c r="BE290" s="373"/>
      <c r="BF290" s="384" t="e">
        <f t="shared" si="295"/>
        <v>#DIV/0!</v>
      </c>
      <c r="BG290" s="385" t="e">
        <f t="shared" si="295"/>
        <v>#DIV/0!</v>
      </c>
      <c r="BH290" s="385" t="e">
        <f t="shared" si="295"/>
        <v>#DIV/0!</v>
      </c>
      <c r="BI290" s="387" t="e">
        <f t="shared" si="295"/>
        <v>#DIV/0!</v>
      </c>
      <c r="BK290" s="423" t="e">
        <f t="shared" si="289"/>
        <v>#DIV/0!</v>
      </c>
      <c r="BL290" s="419">
        <f t="shared" si="266"/>
        <v>0</v>
      </c>
      <c r="BM290" s="419">
        <f t="shared" si="267"/>
        <v>0</v>
      </c>
      <c r="BN290" s="423" t="e">
        <f t="shared" si="296"/>
        <v>#DIV/0!</v>
      </c>
      <c r="BO290" s="419" t="e">
        <f t="shared" si="296"/>
        <v>#DIV/0!</v>
      </c>
      <c r="BP290" s="419" t="e">
        <f t="shared" si="296"/>
        <v>#DIV/0!</v>
      </c>
      <c r="BQ290" s="424" t="e">
        <f t="shared" si="296"/>
        <v>#DIV/0!</v>
      </c>
      <c r="BR290" s="419"/>
      <c r="BS290" s="423" t="e">
        <f t="shared" si="297"/>
        <v>#DIV/0!</v>
      </c>
      <c r="BT290" s="419" t="e">
        <f t="shared" si="297"/>
        <v>#DIV/0!</v>
      </c>
      <c r="BU290" s="419" t="e">
        <f t="shared" si="297"/>
        <v>#DIV/0!</v>
      </c>
      <c r="BV290" s="424" t="e">
        <f t="shared" si="297"/>
        <v>#DIV/0!</v>
      </c>
      <c r="BW290" s="419"/>
      <c r="BX290" s="423" t="e">
        <f t="shared" si="298"/>
        <v>#DIV/0!</v>
      </c>
      <c r="BY290" s="419" t="e">
        <f t="shared" si="298"/>
        <v>#DIV/0!</v>
      </c>
      <c r="BZ290" s="419" t="e">
        <f t="shared" si="298"/>
        <v>#DIV/0!</v>
      </c>
      <c r="CA290" s="424" t="e">
        <f t="shared" si="298"/>
        <v>#DIV/0!</v>
      </c>
      <c r="CB290" s="419"/>
      <c r="CC290" s="423" t="e">
        <f t="shared" si="299"/>
        <v>#DIV/0!</v>
      </c>
      <c r="CD290" s="419" t="e">
        <f t="shared" si="299"/>
        <v>#DIV/0!</v>
      </c>
      <c r="CE290" s="419" t="e">
        <f t="shared" si="299"/>
        <v>#DIV/0!</v>
      </c>
      <c r="CF290" s="424" t="e">
        <f t="shared" si="299"/>
        <v>#DIV/0!</v>
      </c>
      <c r="CH290" s="449" t="e">
        <f t="shared" si="290"/>
        <v>#DIV/0!</v>
      </c>
      <c r="CI290" s="445">
        <f t="shared" si="276"/>
        <v>0</v>
      </c>
      <c r="CJ290" s="445">
        <f t="shared" si="291"/>
        <v>0</v>
      </c>
      <c r="CK290" s="451">
        <f t="shared" si="277"/>
        <v>0</v>
      </c>
      <c r="CL290" s="446" t="e">
        <f t="shared" si="300"/>
        <v>#DIV/0!</v>
      </c>
      <c r="CM290" s="446" t="e">
        <f t="shared" si="300"/>
        <v>#DIV/0!</v>
      </c>
      <c r="CN290" s="446" t="e">
        <f t="shared" si="300"/>
        <v>#DIV/0!</v>
      </c>
      <c r="CO290" s="451" t="e">
        <f t="shared" si="300"/>
        <v>#DIV/0!</v>
      </c>
      <c r="CP290" s="446"/>
      <c r="CQ290" s="449" t="e">
        <f t="shared" si="301"/>
        <v>#DIV/0!</v>
      </c>
      <c r="CR290" s="445" t="e">
        <f t="shared" si="301"/>
        <v>#DIV/0!</v>
      </c>
      <c r="CS290" s="445" t="e">
        <f t="shared" si="301"/>
        <v>#DIV/0!</v>
      </c>
      <c r="CT290" s="451" t="e">
        <f t="shared" si="301"/>
        <v>#DIV/0!</v>
      </c>
      <c r="CU290" s="446"/>
      <c r="CV290" s="449" t="e">
        <f t="shared" si="302"/>
        <v>#DIV/0!</v>
      </c>
      <c r="CW290" s="445" t="e">
        <f t="shared" si="302"/>
        <v>#DIV/0!</v>
      </c>
      <c r="CX290" s="445" t="e">
        <f t="shared" si="302"/>
        <v>#DIV/0!</v>
      </c>
      <c r="CY290" s="451" t="e">
        <f t="shared" si="302"/>
        <v>#DIV/0!</v>
      </c>
      <c r="CZ290" s="446"/>
      <c r="DA290" s="449" t="e">
        <f t="shared" si="303"/>
        <v>#DIV/0!</v>
      </c>
      <c r="DB290" s="445" t="e">
        <f t="shared" si="303"/>
        <v>#DIV/0!</v>
      </c>
      <c r="DC290" s="445" t="e">
        <f t="shared" si="303"/>
        <v>#DIV/0!</v>
      </c>
      <c r="DD290" s="451" t="e">
        <f t="shared" si="303"/>
        <v>#DIV/0!</v>
      </c>
    </row>
    <row r="291" spans="1:108">
      <c r="A291">
        <f>'Picking Information'!E294</f>
        <v>0</v>
      </c>
      <c r="B291">
        <f>'Picking Information'!H294</f>
        <v>0</v>
      </c>
      <c r="C291">
        <f>'Picking Information'!I294</f>
        <v>0</v>
      </c>
      <c r="D291">
        <f>'Picking Information'!J294</f>
        <v>0</v>
      </c>
      <c r="E291">
        <f>'Picking Information'!K294</f>
        <v>0</v>
      </c>
      <c r="F291">
        <f t="shared" si="282"/>
        <v>0</v>
      </c>
      <c r="J291">
        <f>'Picking Information'!O294</f>
        <v>0</v>
      </c>
      <c r="M291" s="365">
        <f t="shared" si="283"/>
        <v>0</v>
      </c>
      <c r="N291" s="366">
        <v>1.6074999999999999</v>
      </c>
      <c r="O291" s="367">
        <f t="shared" si="284"/>
        <v>0</v>
      </c>
      <c r="P291" s="367">
        <f t="shared" si="285"/>
        <v>0</v>
      </c>
      <c r="Q291" s="367">
        <f t="shared" si="286"/>
        <v>0</v>
      </c>
      <c r="R291" s="367">
        <f t="shared" si="287"/>
        <v>0</v>
      </c>
      <c r="S291" s="367" t="e">
        <f t="shared" si="288"/>
        <v>#DIV/0!</v>
      </c>
      <c r="T291" s="352" t="e">
        <f t="shared" si="304"/>
        <v>#DIV/0!</v>
      </c>
      <c r="U291" s="348" t="e">
        <f t="shared" si="304"/>
        <v>#DIV/0!</v>
      </c>
      <c r="V291" s="348" t="e">
        <f t="shared" si="304"/>
        <v>#DIV/0!</v>
      </c>
      <c r="W291" s="348" t="e">
        <f t="shared" si="304"/>
        <v>#DIV/0!</v>
      </c>
      <c r="X291" s="372"/>
      <c r="Y291" s="348" t="e">
        <f t="shared" si="305"/>
        <v>#DIV/0!</v>
      </c>
      <c r="Z291" s="348" t="e">
        <f t="shared" si="305"/>
        <v>#DIV/0!</v>
      </c>
      <c r="AA291" s="348" t="e">
        <f t="shared" si="305"/>
        <v>#DIV/0!</v>
      </c>
      <c r="AB291" s="350" t="e">
        <f t="shared" si="305"/>
        <v>#DIV/0!</v>
      </c>
      <c r="AC291" s="372"/>
      <c r="AD291" s="348" t="e">
        <f t="shared" si="306"/>
        <v>#DIV/0!</v>
      </c>
      <c r="AE291" s="348" t="e">
        <f t="shared" si="306"/>
        <v>#DIV/0!</v>
      </c>
      <c r="AF291" s="348" t="e">
        <f t="shared" si="306"/>
        <v>#DIV/0!</v>
      </c>
      <c r="AG291" s="350" t="e">
        <f t="shared" si="306"/>
        <v>#DIV/0!</v>
      </c>
      <c r="AH291" s="372"/>
      <c r="AI291" s="348" t="e">
        <f t="shared" si="306"/>
        <v>#DIV/0!</v>
      </c>
      <c r="AJ291" s="348" t="e">
        <f t="shared" si="306"/>
        <v>#DIV/0!</v>
      </c>
      <c r="AK291" s="348" t="e">
        <f t="shared" si="306"/>
        <v>#DIV/0!</v>
      </c>
      <c r="AL291" s="350" t="e">
        <f t="shared" si="306"/>
        <v>#DIV/0!</v>
      </c>
      <c r="AN291" s="393">
        <f t="shared" si="263"/>
        <v>0</v>
      </c>
      <c r="AO291" s="509">
        <f t="shared" si="264"/>
        <v>0</v>
      </c>
      <c r="AP291" s="373" t="e">
        <f t="shared" si="265"/>
        <v>#DIV/0!</v>
      </c>
      <c r="AQ291" s="384" t="e">
        <f t="shared" si="292"/>
        <v>#DIV/0!</v>
      </c>
      <c r="AR291" s="385" t="e">
        <f t="shared" si="292"/>
        <v>#DIV/0!</v>
      </c>
      <c r="AS291" s="385" t="e">
        <f t="shared" si="292"/>
        <v>#DIV/0!</v>
      </c>
      <c r="AT291" s="387" t="e">
        <f t="shared" si="292"/>
        <v>#DIV/0!</v>
      </c>
      <c r="AU291" s="373"/>
      <c r="AV291" s="384" t="e">
        <f t="shared" si="293"/>
        <v>#DIV/0!</v>
      </c>
      <c r="AW291" s="385" t="e">
        <f t="shared" si="293"/>
        <v>#DIV/0!</v>
      </c>
      <c r="AX291" s="385" t="e">
        <f t="shared" si="293"/>
        <v>#DIV/0!</v>
      </c>
      <c r="AY291" s="387" t="e">
        <f t="shared" si="293"/>
        <v>#DIV/0!</v>
      </c>
      <c r="AZ291" s="373"/>
      <c r="BA291" s="384" t="e">
        <f t="shared" si="294"/>
        <v>#DIV/0!</v>
      </c>
      <c r="BB291" s="385" t="e">
        <f t="shared" si="294"/>
        <v>#DIV/0!</v>
      </c>
      <c r="BC291" s="385" t="e">
        <f t="shared" si="294"/>
        <v>#DIV/0!</v>
      </c>
      <c r="BD291" s="387" t="e">
        <f t="shared" si="294"/>
        <v>#DIV/0!</v>
      </c>
      <c r="BE291" s="373"/>
      <c r="BF291" s="384" t="e">
        <f t="shared" si="295"/>
        <v>#DIV/0!</v>
      </c>
      <c r="BG291" s="385" t="e">
        <f t="shared" si="295"/>
        <v>#DIV/0!</v>
      </c>
      <c r="BH291" s="385" t="e">
        <f t="shared" si="295"/>
        <v>#DIV/0!</v>
      </c>
      <c r="BI291" s="387" t="e">
        <f t="shared" si="295"/>
        <v>#DIV/0!</v>
      </c>
      <c r="BK291" s="423" t="e">
        <f t="shared" si="289"/>
        <v>#DIV/0!</v>
      </c>
      <c r="BL291" s="419">
        <f t="shared" si="266"/>
        <v>0</v>
      </c>
      <c r="BM291" s="419">
        <f t="shared" si="267"/>
        <v>0</v>
      </c>
      <c r="BN291" s="423" t="e">
        <f t="shared" si="296"/>
        <v>#DIV/0!</v>
      </c>
      <c r="BO291" s="419" t="e">
        <f t="shared" si="296"/>
        <v>#DIV/0!</v>
      </c>
      <c r="BP291" s="419" t="e">
        <f t="shared" si="296"/>
        <v>#DIV/0!</v>
      </c>
      <c r="BQ291" s="424" t="e">
        <f t="shared" si="296"/>
        <v>#DIV/0!</v>
      </c>
      <c r="BR291" s="419"/>
      <c r="BS291" s="423" t="e">
        <f t="shared" si="297"/>
        <v>#DIV/0!</v>
      </c>
      <c r="BT291" s="419" t="e">
        <f t="shared" si="297"/>
        <v>#DIV/0!</v>
      </c>
      <c r="BU291" s="419" t="e">
        <f t="shared" si="297"/>
        <v>#DIV/0!</v>
      </c>
      <c r="BV291" s="424" t="e">
        <f t="shared" si="297"/>
        <v>#DIV/0!</v>
      </c>
      <c r="BW291" s="419"/>
      <c r="BX291" s="423" t="e">
        <f t="shared" si="298"/>
        <v>#DIV/0!</v>
      </c>
      <c r="BY291" s="419" t="e">
        <f t="shared" si="298"/>
        <v>#DIV/0!</v>
      </c>
      <c r="BZ291" s="419" t="e">
        <f t="shared" si="298"/>
        <v>#DIV/0!</v>
      </c>
      <c r="CA291" s="424" t="e">
        <f t="shared" si="298"/>
        <v>#DIV/0!</v>
      </c>
      <c r="CB291" s="419"/>
      <c r="CC291" s="423" t="e">
        <f t="shared" si="299"/>
        <v>#DIV/0!</v>
      </c>
      <c r="CD291" s="419" t="e">
        <f t="shared" si="299"/>
        <v>#DIV/0!</v>
      </c>
      <c r="CE291" s="419" t="e">
        <f t="shared" si="299"/>
        <v>#DIV/0!</v>
      </c>
      <c r="CF291" s="424" t="e">
        <f t="shared" si="299"/>
        <v>#DIV/0!</v>
      </c>
      <c r="CH291" s="449" t="e">
        <f t="shared" si="290"/>
        <v>#DIV/0!</v>
      </c>
      <c r="CI291" s="445">
        <f t="shared" si="276"/>
        <v>0</v>
      </c>
      <c r="CJ291" s="445">
        <f t="shared" si="291"/>
        <v>0</v>
      </c>
      <c r="CK291" s="451">
        <f t="shared" si="277"/>
        <v>0</v>
      </c>
      <c r="CL291" s="446" t="e">
        <f t="shared" si="300"/>
        <v>#DIV/0!</v>
      </c>
      <c r="CM291" s="446" t="e">
        <f t="shared" si="300"/>
        <v>#DIV/0!</v>
      </c>
      <c r="CN291" s="446" t="e">
        <f t="shared" si="300"/>
        <v>#DIV/0!</v>
      </c>
      <c r="CO291" s="451" t="e">
        <f t="shared" si="300"/>
        <v>#DIV/0!</v>
      </c>
      <c r="CP291" s="446"/>
      <c r="CQ291" s="449" t="e">
        <f t="shared" si="301"/>
        <v>#DIV/0!</v>
      </c>
      <c r="CR291" s="445" t="e">
        <f t="shared" si="301"/>
        <v>#DIV/0!</v>
      </c>
      <c r="CS291" s="445" t="e">
        <f t="shared" si="301"/>
        <v>#DIV/0!</v>
      </c>
      <c r="CT291" s="451" t="e">
        <f t="shared" si="301"/>
        <v>#DIV/0!</v>
      </c>
      <c r="CU291" s="446"/>
      <c r="CV291" s="449" t="e">
        <f t="shared" si="302"/>
        <v>#DIV/0!</v>
      </c>
      <c r="CW291" s="445" t="e">
        <f t="shared" si="302"/>
        <v>#DIV/0!</v>
      </c>
      <c r="CX291" s="445" t="e">
        <f t="shared" si="302"/>
        <v>#DIV/0!</v>
      </c>
      <c r="CY291" s="451" t="e">
        <f t="shared" si="302"/>
        <v>#DIV/0!</v>
      </c>
      <c r="CZ291" s="446"/>
      <c r="DA291" s="449" t="e">
        <f t="shared" si="303"/>
        <v>#DIV/0!</v>
      </c>
      <c r="DB291" s="445" t="e">
        <f t="shared" si="303"/>
        <v>#DIV/0!</v>
      </c>
      <c r="DC291" s="445" t="e">
        <f t="shared" si="303"/>
        <v>#DIV/0!</v>
      </c>
      <c r="DD291" s="451" t="e">
        <f t="shared" si="303"/>
        <v>#DIV/0!</v>
      </c>
    </row>
    <row r="292" spans="1:108">
      <c r="A292">
        <f>'Picking Information'!E295</f>
        <v>0</v>
      </c>
      <c r="B292">
        <f>'Picking Information'!H295</f>
        <v>0</v>
      </c>
      <c r="C292">
        <f>'Picking Information'!I295</f>
        <v>0</v>
      </c>
      <c r="D292">
        <f>'Picking Information'!J295</f>
        <v>0</v>
      </c>
      <c r="E292">
        <f>'Picking Information'!K295</f>
        <v>0</v>
      </c>
      <c r="F292">
        <f t="shared" si="282"/>
        <v>0</v>
      </c>
      <c r="J292">
        <f>'Picking Information'!O295</f>
        <v>0</v>
      </c>
      <c r="M292" s="365">
        <f t="shared" si="283"/>
        <v>0</v>
      </c>
      <c r="N292" s="366">
        <v>1.6074999999999999</v>
      </c>
      <c r="O292" s="367">
        <f t="shared" si="284"/>
        <v>0</v>
      </c>
      <c r="P292" s="367">
        <f t="shared" si="285"/>
        <v>0</v>
      </c>
      <c r="Q292" s="367">
        <f t="shared" si="286"/>
        <v>0</v>
      </c>
      <c r="R292" s="367">
        <f t="shared" si="287"/>
        <v>0</v>
      </c>
      <c r="S292" s="367" t="e">
        <f t="shared" si="288"/>
        <v>#DIV/0!</v>
      </c>
      <c r="T292" s="352" t="e">
        <f t="shared" si="304"/>
        <v>#DIV/0!</v>
      </c>
      <c r="U292" s="348" t="e">
        <f t="shared" si="304"/>
        <v>#DIV/0!</v>
      </c>
      <c r="V292" s="348" t="e">
        <f t="shared" si="304"/>
        <v>#DIV/0!</v>
      </c>
      <c r="W292" s="348" t="e">
        <f t="shared" si="304"/>
        <v>#DIV/0!</v>
      </c>
      <c r="X292" s="372"/>
      <c r="Y292" s="348" t="e">
        <f t="shared" si="305"/>
        <v>#DIV/0!</v>
      </c>
      <c r="Z292" s="348" t="e">
        <f t="shared" si="305"/>
        <v>#DIV/0!</v>
      </c>
      <c r="AA292" s="348" t="e">
        <f t="shared" si="305"/>
        <v>#DIV/0!</v>
      </c>
      <c r="AB292" s="350" t="e">
        <f t="shared" si="305"/>
        <v>#DIV/0!</v>
      </c>
      <c r="AC292" s="372"/>
      <c r="AD292" s="348" t="e">
        <f t="shared" si="306"/>
        <v>#DIV/0!</v>
      </c>
      <c r="AE292" s="348" t="e">
        <f t="shared" si="306"/>
        <v>#DIV/0!</v>
      </c>
      <c r="AF292" s="348" t="e">
        <f t="shared" si="306"/>
        <v>#DIV/0!</v>
      </c>
      <c r="AG292" s="350" t="e">
        <f t="shared" si="306"/>
        <v>#DIV/0!</v>
      </c>
      <c r="AH292" s="372"/>
      <c r="AI292" s="348" t="e">
        <f t="shared" si="306"/>
        <v>#DIV/0!</v>
      </c>
      <c r="AJ292" s="348" t="e">
        <f t="shared" si="306"/>
        <v>#DIV/0!</v>
      </c>
      <c r="AK292" s="348" t="e">
        <f t="shared" si="306"/>
        <v>#DIV/0!</v>
      </c>
      <c r="AL292" s="350" t="e">
        <f t="shared" si="306"/>
        <v>#DIV/0!</v>
      </c>
      <c r="AN292" s="393">
        <f t="shared" si="263"/>
        <v>0</v>
      </c>
      <c r="AO292" s="509">
        <f t="shared" si="264"/>
        <v>0</v>
      </c>
      <c r="AP292" s="373" t="e">
        <f t="shared" si="265"/>
        <v>#DIV/0!</v>
      </c>
      <c r="AQ292" s="384" t="e">
        <f t="shared" si="292"/>
        <v>#DIV/0!</v>
      </c>
      <c r="AR292" s="385" t="e">
        <f t="shared" si="292"/>
        <v>#DIV/0!</v>
      </c>
      <c r="AS292" s="385" t="e">
        <f t="shared" si="292"/>
        <v>#DIV/0!</v>
      </c>
      <c r="AT292" s="387" t="e">
        <f t="shared" si="292"/>
        <v>#DIV/0!</v>
      </c>
      <c r="AU292" s="373"/>
      <c r="AV292" s="384" t="e">
        <f t="shared" si="293"/>
        <v>#DIV/0!</v>
      </c>
      <c r="AW292" s="385" t="e">
        <f t="shared" si="293"/>
        <v>#DIV/0!</v>
      </c>
      <c r="AX292" s="385" t="e">
        <f t="shared" si="293"/>
        <v>#DIV/0!</v>
      </c>
      <c r="AY292" s="387" t="e">
        <f t="shared" si="293"/>
        <v>#DIV/0!</v>
      </c>
      <c r="AZ292" s="373"/>
      <c r="BA292" s="384" t="e">
        <f t="shared" si="294"/>
        <v>#DIV/0!</v>
      </c>
      <c r="BB292" s="385" t="e">
        <f t="shared" si="294"/>
        <v>#DIV/0!</v>
      </c>
      <c r="BC292" s="385" t="e">
        <f t="shared" si="294"/>
        <v>#DIV/0!</v>
      </c>
      <c r="BD292" s="387" t="e">
        <f t="shared" si="294"/>
        <v>#DIV/0!</v>
      </c>
      <c r="BE292" s="373"/>
      <c r="BF292" s="384" t="e">
        <f t="shared" si="295"/>
        <v>#DIV/0!</v>
      </c>
      <c r="BG292" s="385" t="e">
        <f t="shared" si="295"/>
        <v>#DIV/0!</v>
      </c>
      <c r="BH292" s="385" t="e">
        <f t="shared" si="295"/>
        <v>#DIV/0!</v>
      </c>
      <c r="BI292" s="387" t="e">
        <f t="shared" si="295"/>
        <v>#DIV/0!</v>
      </c>
      <c r="BK292" s="423" t="e">
        <f t="shared" si="289"/>
        <v>#DIV/0!</v>
      </c>
      <c r="BL292" s="419">
        <f t="shared" si="266"/>
        <v>0</v>
      </c>
      <c r="BM292" s="419">
        <f t="shared" si="267"/>
        <v>0</v>
      </c>
      <c r="BN292" s="423" t="e">
        <f t="shared" si="296"/>
        <v>#DIV/0!</v>
      </c>
      <c r="BO292" s="419" t="e">
        <f t="shared" si="296"/>
        <v>#DIV/0!</v>
      </c>
      <c r="BP292" s="419" t="e">
        <f t="shared" si="296"/>
        <v>#DIV/0!</v>
      </c>
      <c r="BQ292" s="424" t="e">
        <f t="shared" si="296"/>
        <v>#DIV/0!</v>
      </c>
      <c r="BR292" s="419"/>
      <c r="BS292" s="423" t="e">
        <f t="shared" si="297"/>
        <v>#DIV/0!</v>
      </c>
      <c r="BT292" s="419" t="e">
        <f t="shared" si="297"/>
        <v>#DIV/0!</v>
      </c>
      <c r="BU292" s="419" t="e">
        <f t="shared" si="297"/>
        <v>#DIV/0!</v>
      </c>
      <c r="BV292" s="424" t="e">
        <f t="shared" si="297"/>
        <v>#DIV/0!</v>
      </c>
      <c r="BW292" s="419"/>
      <c r="BX292" s="423" t="e">
        <f t="shared" si="298"/>
        <v>#DIV/0!</v>
      </c>
      <c r="BY292" s="419" t="e">
        <f t="shared" si="298"/>
        <v>#DIV/0!</v>
      </c>
      <c r="BZ292" s="419" t="e">
        <f t="shared" si="298"/>
        <v>#DIV/0!</v>
      </c>
      <c r="CA292" s="424" t="e">
        <f t="shared" si="298"/>
        <v>#DIV/0!</v>
      </c>
      <c r="CB292" s="419"/>
      <c r="CC292" s="423" t="e">
        <f t="shared" si="299"/>
        <v>#DIV/0!</v>
      </c>
      <c r="CD292" s="419" t="e">
        <f t="shared" si="299"/>
        <v>#DIV/0!</v>
      </c>
      <c r="CE292" s="419" t="e">
        <f t="shared" si="299"/>
        <v>#DIV/0!</v>
      </c>
      <c r="CF292" s="424" t="e">
        <f t="shared" si="299"/>
        <v>#DIV/0!</v>
      </c>
      <c r="CH292" s="449" t="e">
        <f t="shared" si="290"/>
        <v>#DIV/0!</v>
      </c>
      <c r="CI292" s="445">
        <f t="shared" si="276"/>
        <v>0</v>
      </c>
      <c r="CJ292" s="445">
        <f t="shared" si="291"/>
        <v>0</v>
      </c>
      <c r="CK292" s="451">
        <f t="shared" si="277"/>
        <v>0</v>
      </c>
      <c r="CL292" s="446" t="e">
        <f t="shared" si="300"/>
        <v>#DIV/0!</v>
      </c>
      <c r="CM292" s="446" t="e">
        <f t="shared" si="300"/>
        <v>#DIV/0!</v>
      </c>
      <c r="CN292" s="446" t="e">
        <f t="shared" si="300"/>
        <v>#DIV/0!</v>
      </c>
      <c r="CO292" s="451" t="e">
        <f t="shared" si="300"/>
        <v>#DIV/0!</v>
      </c>
      <c r="CP292" s="446"/>
      <c r="CQ292" s="449" t="e">
        <f t="shared" si="301"/>
        <v>#DIV/0!</v>
      </c>
      <c r="CR292" s="445" t="e">
        <f t="shared" si="301"/>
        <v>#DIV/0!</v>
      </c>
      <c r="CS292" s="445" t="e">
        <f t="shared" si="301"/>
        <v>#DIV/0!</v>
      </c>
      <c r="CT292" s="451" t="e">
        <f t="shared" si="301"/>
        <v>#DIV/0!</v>
      </c>
      <c r="CU292" s="446"/>
      <c r="CV292" s="449" t="e">
        <f t="shared" si="302"/>
        <v>#DIV/0!</v>
      </c>
      <c r="CW292" s="445" t="e">
        <f t="shared" si="302"/>
        <v>#DIV/0!</v>
      </c>
      <c r="CX292" s="445" t="e">
        <f t="shared" si="302"/>
        <v>#DIV/0!</v>
      </c>
      <c r="CY292" s="451" t="e">
        <f t="shared" si="302"/>
        <v>#DIV/0!</v>
      </c>
      <c r="CZ292" s="446"/>
      <c r="DA292" s="449" t="e">
        <f t="shared" si="303"/>
        <v>#DIV/0!</v>
      </c>
      <c r="DB292" s="445" t="e">
        <f t="shared" si="303"/>
        <v>#DIV/0!</v>
      </c>
      <c r="DC292" s="445" t="e">
        <f t="shared" si="303"/>
        <v>#DIV/0!</v>
      </c>
      <c r="DD292" s="451" t="e">
        <f t="shared" si="303"/>
        <v>#DIV/0!</v>
      </c>
    </row>
    <row r="293" spans="1:108">
      <c r="A293">
        <f>'Picking Information'!E296</f>
        <v>0</v>
      </c>
      <c r="B293">
        <f>'Picking Information'!H296</f>
        <v>0</v>
      </c>
      <c r="C293">
        <f>'Picking Information'!I296</f>
        <v>0</v>
      </c>
      <c r="D293">
        <f>'Picking Information'!J296</f>
        <v>0</v>
      </c>
      <c r="E293">
        <f>'Picking Information'!K296</f>
        <v>0</v>
      </c>
      <c r="F293">
        <f t="shared" si="282"/>
        <v>0</v>
      </c>
      <c r="J293">
        <f>'Picking Information'!O296</f>
        <v>0</v>
      </c>
      <c r="M293" s="365">
        <f t="shared" si="283"/>
        <v>0</v>
      </c>
      <c r="N293" s="366">
        <v>1.6074999999999999</v>
      </c>
      <c r="O293" s="367">
        <f t="shared" si="284"/>
        <v>0</v>
      </c>
      <c r="P293" s="367">
        <f t="shared" si="285"/>
        <v>0</v>
      </c>
      <c r="Q293" s="367">
        <f t="shared" si="286"/>
        <v>0</v>
      </c>
      <c r="R293" s="367">
        <f t="shared" si="287"/>
        <v>0</v>
      </c>
      <c r="S293" s="367" t="e">
        <f t="shared" si="288"/>
        <v>#DIV/0!</v>
      </c>
      <c r="T293" s="352" t="e">
        <f t="shared" si="304"/>
        <v>#DIV/0!</v>
      </c>
      <c r="U293" s="348" t="e">
        <f t="shared" si="304"/>
        <v>#DIV/0!</v>
      </c>
      <c r="V293" s="348" t="e">
        <f t="shared" si="304"/>
        <v>#DIV/0!</v>
      </c>
      <c r="W293" s="348" t="e">
        <f t="shared" si="304"/>
        <v>#DIV/0!</v>
      </c>
      <c r="X293" s="372"/>
      <c r="Y293" s="348" t="e">
        <f t="shared" si="305"/>
        <v>#DIV/0!</v>
      </c>
      <c r="Z293" s="348" t="e">
        <f t="shared" si="305"/>
        <v>#DIV/0!</v>
      </c>
      <c r="AA293" s="348" t="e">
        <f t="shared" si="305"/>
        <v>#DIV/0!</v>
      </c>
      <c r="AB293" s="350" t="e">
        <f t="shared" si="305"/>
        <v>#DIV/0!</v>
      </c>
      <c r="AC293" s="372"/>
      <c r="AD293" s="348" t="e">
        <f t="shared" si="306"/>
        <v>#DIV/0!</v>
      </c>
      <c r="AE293" s="348" t="e">
        <f t="shared" si="306"/>
        <v>#DIV/0!</v>
      </c>
      <c r="AF293" s="348" t="e">
        <f t="shared" si="306"/>
        <v>#DIV/0!</v>
      </c>
      <c r="AG293" s="350" t="e">
        <f t="shared" si="306"/>
        <v>#DIV/0!</v>
      </c>
      <c r="AH293" s="372"/>
      <c r="AI293" s="348" t="e">
        <f t="shared" si="306"/>
        <v>#DIV/0!</v>
      </c>
      <c r="AJ293" s="348" t="e">
        <f t="shared" si="306"/>
        <v>#DIV/0!</v>
      </c>
      <c r="AK293" s="348" t="e">
        <f t="shared" si="306"/>
        <v>#DIV/0!</v>
      </c>
      <c r="AL293" s="350" t="e">
        <f t="shared" si="306"/>
        <v>#DIV/0!</v>
      </c>
      <c r="AN293" s="393">
        <f t="shared" si="263"/>
        <v>0</v>
      </c>
      <c r="AO293" s="509">
        <f t="shared" si="264"/>
        <v>0</v>
      </c>
      <c r="AP293" s="373" t="e">
        <f t="shared" si="265"/>
        <v>#DIV/0!</v>
      </c>
      <c r="AQ293" s="384" t="e">
        <f t="shared" si="292"/>
        <v>#DIV/0!</v>
      </c>
      <c r="AR293" s="385" t="e">
        <f t="shared" si="292"/>
        <v>#DIV/0!</v>
      </c>
      <c r="AS293" s="385" t="e">
        <f t="shared" si="292"/>
        <v>#DIV/0!</v>
      </c>
      <c r="AT293" s="387" t="e">
        <f t="shared" si="292"/>
        <v>#DIV/0!</v>
      </c>
      <c r="AU293" s="373"/>
      <c r="AV293" s="384" t="e">
        <f t="shared" si="293"/>
        <v>#DIV/0!</v>
      </c>
      <c r="AW293" s="385" t="e">
        <f t="shared" si="293"/>
        <v>#DIV/0!</v>
      </c>
      <c r="AX293" s="385" t="e">
        <f t="shared" si="293"/>
        <v>#DIV/0!</v>
      </c>
      <c r="AY293" s="387" t="e">
        <f t="shared" si="293"/>
        <v>#DIV/0!</v>
      </c>
      <c r="AZ293" s="373"/>
      <c r="BA293" s="384" t="e">
        <f t="shared" si="294"/>
        <v>#DIV/0!</v>
      </c>
      <c r="BB293" s="385" t="e">
        <f t="shared" si="294"/>
        <v>#DIV/0!</v>
      </c>
      <c r="BC293" s="385" t="e">
        <f t="shared" si="294"/>
        <v>#DIV/0!</v>
      </c>
      <c r="BD293" s="387" t="e">
        <f t="shared" si="294"/>
        <v>#DIV/0!</v>
      </c>
      <c r="BE293" s="373"/>
      <c r="BF293" s="384" t="e">
        <f t="shared" si="295"/>
        <v>#DIV/0!</v>
      </c>
      <c r="BG293" s="385" t="e">
        <f t="shared" si="295"/>
        <v>#DIV/0!</v>
      </c>
      <c r="BH293" s="385" t="e">
        <f t="shared" si="295"/>
        <v>#DIV/0!</v>
      </c>
      <c r="BI293" s="387" t="e">
        <f t="shared" si="295"/>
        <v>#DIV/0!</v>
      </c>
      <c r="BK293" s="423" t="e">
        <f t="shared" si="289"/>
        <v>#DIV/0!</v>
      </c>
      <c r="BL293" s="419">
        <f t="shared" si="266"/>
        <v>0</v>
      </c>
      <c r="BM293" s="419">
        <f t="shared" si="267"/>
        <v>0</v>
      </c>
      <c r="BN293" s="423" t="e">
        <f t="shared" si="296"/>
        <v>#DIV/0!</v>
      </c>
      <c r="BO293" s="419" t="e">
        <f t="shared" si="296"/>
        <v>#DIV/0!</v>
      </c>
      <c r="BP293" s="419" t="e">
        <f t="shared" si="296"/>
        <v>#DIV/0!</v>
      </c>
      <c r="BQ293" s="424" t="e">
        <f t="shared" si="296"/>
        <v>#DIV/0!</v>
      </c>
      <c r="BR293" s="419"/>
      <c r="BS293" s="423" t="e">
        <f t="shared" si="297"/>
        <v>#DIV/0!</v>
      </c>
      <c r="BT293" s="419" t="e">
        <f t="shared" si="297"/>
        <v>#DIV/0!</v>
      </c>
      <c r="BU293" s="419" t="e">
        <f t="shared" si="297"/>
        <v>#DIV/0!</v>
      </c>
      <c r="BV293" s="424" t="e">
        <f t="shared" si="297"/>
        <v>#DIV/0!</v>
      </c>
      <c r="BW293" s="419"/>
      <c r="BX293" s="423" t="e">
        <f t="shared" si="298"/>
        <v>#DIV/0!</v>
      </c>
      <c r="BY293" s="419" t="e">
        <f t="shared" si="298"/>
        <v>#DIV/0!</v>
      </c>
      <c r="BZ293" s="419" t="e">
        <f t="shared" si="298"/>
        <v>#DIV/0!</v>
      </c>
      <c r="CA293" s="424" t="e">
        <f t="shared" si="298"/>
        <v>#DIV/0!</v>
      </c>
      <c r="CB293" s="419"/>
      <c r="CC293" s="423" t="e">
        <f t="shared" si="299"/>
        <v>#DIV/0!</v>
      </c>
      <c r="CD293" s="419" t="e">
        <f t="shared" si="299"/>
        <v>#DIV/0!</v>
      </c>
      <c r="CE293" s="419" t="e">
        <f t="shared" si="299"/>
        <v>#DIV/0!</v>
      </c>
      <c r="CF293" s="424" t="e">
        <f t="shared" si="299"/>
        <v>#DIV/0!</v>
      </c>
      <c r="CH293" s="449" t="e">
        <f t="shared" si="290"/>
        <v>#DIV/0!</v>
      </c>
      <c r="CI293" s="445">
        <f t="shared" si="276"/>
        <v>0</v>
      </c>
      <c r="CJ293" s="445">
        <f t="shared" si="291"/>
        <v>0</v>
      </c>
      <c r="CK293" s="451">
        <f t="shared" si="277"/>
        <v>0</v>
      </c>
      <c r="CL293" s="446" t="e">
        <f t="shared" si="300"/>
        <v>#DIV/0!</v>
      </c>
      <c r="CM293" s="446" t="e">
        <f t="shared" si="300"/>
        <v>#DIV/0!</v>
      </c>
      <c r="CN293" s="446" t="e">
        <f t="shared" si="300"/>
        <v>#DIV/0!</v>
      </c>
      <c r="CO293" s="451" t="e">
        <f t="shared" si="300"/>
        <v>#DIV/0!</v>
      </c>
      <c r="CP293" s="446"/>
      <c r="CQ293" s="449" t="e">
        <f t="shared" si="301"/>
        <v>#DIV/0!</v>
      </c>
      <c r="CR293" s="445" t="e">
        <f t="shared" si="301"/>
        <v>#DIV/0!</v>
      </c>
      <c r="CS293" s="445" t="e">
        <f t="shared" si="301"/>
        <v>#DIV/0!</v>
      </c>
      <c r="CT293" s="451" t="e">
        <f t="shared" si="301"/>
        <v>#DIV/0!</v>
      </c>
      <c r="CU293" s="446"/>
      <c r="CV293" s="449" t="e">
        <f t="shared" si="302"/>
        <v>#DIV/0!</v>
      </c>
      <c r="CW293" s="445" t="e">
        <f t="shared" si="302"/>
        <v>#DIV/0!</v>
      </c>
      <c r="CX293" s="445" t="e">
        <f t="shared" si="302"/>
        <v>#DIV/0!</v>
      </c>
      <c r="CY293" s="451" t="e">
        <f t="shared" si="302"/>
        <v>#DIV/0!</v>
      </c>
      <c r="CZ293" s="446"/>
      <c r="DA293" s="449" t="e">
        <f t="shared" si="303"/>
        <v>#DIV/0!</v>
      </c>
      <c r="DB293" s="445" t="e">
        <f t="shared" si="303"/>
        <v>#DIV/0!</v>
      </c>
      <c r="DC293" s="445" t="e">
        <f t="shared" si="303"/>
        <v>#DIV/0!</v>
      </c>
      <c r="DD293" s="451" t="e">
        <f t="shared" si="303"/>
        <v>#DIV/0!</v>
      </c>
    </row>
    <row r="294" spans="1:108">
      <c r="A294">
        <f>'Picking Information'!E297</f>
        <v>0</v>
      </c>
      <c r="B294">
        <f>'Picking Information'!H297</f>
        <v>0</v>
      </c>
      <c r="C294">
        <f>'Picking Information'!I297</f>
        <v>0</v>
      </c>
      <c r="D294">
        <f>'Picking Information'!J297</f>
        <v>0</v>
      </c>
      <c r="E294">
        <f>'Picking Information'!K297</f>
        <v>0</v>
      </c>
      <c r="F294">
        <f t="shared" si="282"/>
        <v>0</v>
      </c>
      <c r="J294">
        <f>'Picking Information'!O297</f>
        <v>0</v>
      </c>
      <c r="M294" s="365">
        <f t="shared" si="283"/>
        <v>0</v>
      </c>
      <c r="N294" s="366">
        <v>1.6074999999999999</v>
      </c>
      <c r="O294" s="367">
        <f t="shared" si="284"/>
        <v>0</v>
      </c>
      <c r="P294" s="367">
        <f t="shared" si="285"/>
        <v>0</v>
      </c>
      <c r="Q294" s="367">
        <f t="shared" si="286"/>
        <v>0</v>
      </c>
      <c r="R294" s="367">
        <f t="shared" si="287"/>
        <v>0</v>
      </c>
      <c r="S294" s="367" t="e">
        <f t="shared" si="288"/>
        <v>#DIV/0!</v>
      </c>
      <c r="T294" s="352" t="e">
        <f t="shared" si="304"/>
        <v>#DIV/0!</v>
      </c>
      <c r="U294" s="348" t="e">
        <f t="shared" si="304"/>
        <v>#DIV/0!</v>
      </c>
      <c r="V294" s="348" t="e">
        <f t="shared" si="304"/>
        <v>#DIV/0!</v>
      </c>
      <c r="W294" s="348" t="e">
        <f t="shared" si="304"/>
        <v>#DIV/0!</v>
      </c>
      <c r="X294" s="372"/>
      <c r="Y294" s="348" t="e">
        <f t="shared" si="305"/>
        <v>#DIV/0!</v>
      </c>
      <c r="Z294" s="348" t="e">
        <f t="shared" si="305"/>
        <v>#DIV/0!</v>
      </c>
      <c r="AA294" s="348" t="e">
        <f t="shared" si="305"/>
        <v>#DIV/0!</v>
      </c>
      <c r="AB294" s="350" t="e">
        <f t="shared" si="305"/>
        <v>#DIV/0!</v>
      </c>
      <c r="AC294" s="372"/>
      <c r="AD294" s="348" t="e">
        <f t="shared" si="306"/>
        <v>#DIV/0!</v>
      </c>
      <c r="AE294" s="348" t="e">
        <f t="shared" si="306"/>
        <v>#DIV/0!</v>
      </c>
      <c r="AF294" s="348" t="e">
        <f t="shared" si="306"/>
        <v>#DIV/0!</v>
      </c>
      <c r="AG294" s="350" t="e">
        <f t="shared" si="306"/>
        <v>#DIV/0!</v>
      </c>
      <c r="AH294" s="372"/>
      <c r="AI294" s="348" t="e">
        <f t="shared" si="306"/>
        <v>#DIV/0!</v>
      </c>
      <c r="AJ294" s="348" t="e">
        <f t="shared" si="306"/>
        <v>#DIV/0!</v>
      </c>
      <c r="AK294" s="348" t="e">
        <f t="shared" si="306"/>
        <v>#DIV/0!</v>
      </c>
      <c r="AL294" s="350" t="e">
        <f t="shared" si="306"/>
        <v>#DIV/0!</v>
      </c>
      <c r="AN294" s="393">
        <f t="shared" si="263"/>
        <v>0</v>
      </c>
      <c r="AO294" s="509">
        <f t="shared" si="264"/>
        <v>0</v>
      </c>
      <c r="AP294" s="373" t="e">
        <f t="shared" si="265"/>
        <v>#DIV/0!</v>
      </c>
      <c r="AQ294" s="384" t="e">
        <f t="shared" si="292"/>
        <v>#DIV/0!</v>
      </c>
      <c r="AR294" s="385" t="e">
        <f t="shared" si="292"/>
        <v>#DIV/0!</v>
      </c>
      <c r="AS294" s="385" t="e">
        <f t="shared" si="292"/>
        <v>#DIV/0!</v>
      </c>
      <c r="AT294" s="387" t="e">
        <f t="shared" si="292"/>
        <v>#DIV/0!</v>
      </c>
      <c r="AU294" s="373"/>
      <c r="AV294" s="384" t="e">
        <f t="shared" si="293"/>
        <v>#DIV/0!</v>
      </c>
      <c r="AW294" s="385" t="e">
        <f t="shared" si="293"/>
        <v>#DIV/0!</v>
      </c>
      <c r="AX294" s="385" t="e">
        <f t="shared" si="293"/>
        <v>#DIV/0!</v>
      </c>
      <c r="AY294" s="387" t="e">
        <f t="shared" si="293"/>
        <v>#DIV/0!</v>
      </c>
      <c r="AZ294" s="373"/>
      <c r="BA294" s="384" t="e">
        <f t="shared" si="294"/>
        <v>#DIV/0!</v>
      </c>
      <c r="BB294" s="385" t="e">
        <f t="shared" si="294"/>
        <v>#DIV/0!</v>
      </c>
      <c r="BC294" s="385" t="e">
        <f t="shared" si="294"/>
        <v>#DIV/0!</v>
      </c>
      <c r="BD294" s="387" t="e">
        <f t="shared" si="294"/>
        <v>#DIV/0!</v>
      </c>
      <c r="BE294" s="373"/>
      <c r="BF294" s="384" t="e">
        <f t="shared" si="295"/>
        <v>#DIV/0!</v>
      </c>
      <c r="BG294" s="385" t="e">
        <f t="shared" si="295"/>
        <v>#DIV/0!</v>
      </c>
      <c r="BH294" s="385" t="e">
        <f t="shared" si="295"/>
        <v>#DIV/0!</v>
      </c>
      <c r="BI294" s="387" t="e">
        <f t="shared" si="295"/>
        <v>#DIV/0!</v>
      </c>
      <c r="BK294" s="423" t="e">
        <f t="shared" si="289"/>
        <v>#DIV/0!</v>
      </c>
      <c r="BL294" s="419">
        <f t="shared" si="266"/>
        <v>0</v>
      </c>
      <c r="BM294" s="419">
        <f t="shared" si="267"/>
        <v>0</v>
      </c>
      <c r="BN294" s="423" t="e">
        <f t="shared" si="296"/>
        <v>#DIV/0!</v>
      </c>
      <c r="BO294" s="419" t="e">
        <f t="shared" si="296"/>
        <v>#DIV/0!</v>
      </c>
      <c r="BP294" s="419" t="e">
        <f t="shared" si="296"/>
        <v>#DIV/0!</v>
      </c>
      <c r="BQ294" s="424" t="e">
        <f t="shared" si="296"/>
        <v>#DIV/0!</v>
      </c>
      <c r="BR294" s="419"/>
      <c r="BS294" s="423" t="e">
        <f t="shared" si="297"/>
        <v>#DIV/0!</v>
      </c>
      <c r="BT294" s="419" t="e">
        <f t="shared" si="297"/>
        <v>#DIV/0!</v>
      </c>
      <c r="BU294" s="419" t="e">
        <f t="shared" si="297"/>
        <v>#DIV/0!</v>
      </c>
      <c r="BV294" s="424" t="e">
        <f t="shared" si="297"/>
        <v>#DIV/0!</v>
      </c>
      <c r="BW294" s="419"/>
      <c r="BX294" s="423" t="e">
        <f t="shared" si="298"/>
        <v>#DIV/0!</v>
      </c>
      <c r="BY294" s="419" t="e">
        <f t="shared" si="298"/>
        <v>#DIV/0!</v>
      </c>
      <c r="BZ294" s="419" t="e">
        <f t="shared" si="298"/>
        <v>#DIV/0!</v>
      </c>
      <c r="CA294" s="424" t="e">
        <f t="shared" si="298"/>
        <v>#DIV/0!</v>
      </c>
      <c r="CB294" s="419"/>
      <c r="CC294" s="423" t="e">
        <f t="shared" si="299"/>
        <v>#DIV/0!</v>
      </c>
      <c r="CD294" s="419" t="e">
        <f t="shared" si="299"/>
        <v>#DIV/0!</v>
      </c>
      <c r="CE294" s="419" t="e">
        <f t="shared" si="299"/>
        <v>#DIV/0!</v>
      </c>
      <c r="CF294" s="424" t="e">
        <f t="shared" si="299"/>
        <v>#DIV/0!</v>
      </c>
      <c r="CH294" s="449" t="e">
        <f t="shared" si="290"/>
        <v>#DIV/0!</v>
      </c>
      <c r="CI294" s="445">
        <f t="shared" si="276"/>
        <v>0</v>
      </c>
      <c r="CJ294" s="445">
        <f t="shared" si="291"/>
        <v>0</v>
      </c>
      <c r="CK294" s="451">
        <f t="shared" si="277"/>
        <v>0</v>
      </c>
      <c r="CL294" s="446" t="e">
        <f t="shared" si="300"/>
        <v>#DIV/0!</v>
      </c>
      <c r="CM294" s="446" t="e">
        <f t="shared" si="300"/>
        <v>#DIV/0!</v>
      </c>
      <c r="CN294" s="446" t="e">
        <f t="shared" si="300"/>
        <v>#DIV/0!</v>
      </c>
      <c r="CO294" s="451" t="e">
        <f t="shared" si="300"/>
        <v>#DIV/0!</v>
      </c>
      <c r="CP294" s="446"/>
      <c r="CQ294" s="449" t="e">
        <f t="shared" si="301"/>
        <v>#DIV/0!</v>
      </c>
      <c r="CR294" s="445" t="e">
        <f t="shared" si="301"/>
        <v>#DIV/0!</v>
      </c>
      <c r="CS294" s="445" t="e">
        <f t="shared" si="301"/>
        <v>#DIV/0!</v>
      </c>
      <c r="CT294" s="451" t="e">
        <f t="shared" si="301"/>
        <v>#DIV/0!</v>
      </c>
      <c r="CU294" s="446"/>
      <c r="CV294" s="449" t="e">
        <f t="shared" si="302"/>
        <v>#DIV/0!</v>
      </c>
      <c r="CW294" s="445" t="e">
        <f t="shared" si="302"/>
        <v>#DIV/0!</v>
      </c>
      <c r="CX294" s="445" t="e">
        <f t="shared" si="302"/>
        <v>#DIV/0!</v>
      </c>
      <c r="CY294" s="451" t="e">
        <f t="shared" si="302"/>
        <v>#DIV/0!</v>
      </c>
      <c r="CZ294" s="446"/>
      <c r="DA294" s="449" t="e">
        <f t="shared" si="303"/>
        <v>#DIV/0!</v>
      </c>
      <c r="DB294" s="445" t="e">
        <f t="shared" si="303"/>
        <v>#DIV/0!</v>
      </c>
      <c r="DC294" s="445" t="e">
        <f t="shared" si="303"/>
        <v>#DIV/0!</v>
      </c>
      <c r="DD294" s="451" t="e">
        <f t="shared" si="303"/>
        <v>#DIV/0!</v>
      </c>
    </row>
    <row r="295" spans="1:108">
      <c r="A295">
        <f>'Picking Information'!E298</f>
        <v>0</v>
      </c>
      <c r="B295">
        <f>'Picking Information'!H298</f>
        <v>0</v>
      </c>
      <c r="C295">
        <f>'Picking Information'!I298</f>
        <v>0</v>
      </c>
      <c r="D295">
        <f>'Picking Information'!J298</f>
        <v>0</v>
      </c>
      <c r="E295">
        <f>'Picking Information'!K298</f>
        <v>0</v>
      </c>
      <c r="F295">
        <f t="shared" si="282"/>
        <v>0</v>
      </c>
      <c r="J295">
        <f>'Picking Information'!O298</f>
        <v>0</v>
      </c>
      <c r="M295" s="365">
        <f t="shared" si="283"/>
        <v>0</v>
      </c>
      <c r="N295" s="366">
        <v>1.6074999999999999</v>
      </c>
      <c r="O295" s="367">
        <f t="shared" si="284"/>
        <v>0</v>
      </c>
      <c r="P295" s="367">
        <f t="shared" si="285"/>
        <v>0</v>
      </c>
      <c r="Q295" s="367">
        <f t="shared" si="286"/>
        <v>0</v>
      </c>
      <c r="R295" s="367">
        <f t="shared" si="287"/>
        <v>0</v>
      </c>
      <c r="S295" s="367" t="e">
        <f t="shared" si="288"/>
        <v>#DIV/0!</v>
      </c>
      <c r="T295" s="352" t="e">
        <f t="shared" si="304"/>
        <v>#DIV/0!</v>
      </c>
      <c r="U295" s="348" t="e">
        <f t="shared" si="304"/>
        <v>#DIV/0!</v>
      </c>
      <c r="V295" s="348" t="e">
        <f t="shared" si="304"/>
        <v>#DIV/0!</v>
      </c>
      <c r="W295" s="348" t="e">
        <f t="shared" si="304"/>
        <v>#DIV/0!</v>
      </c>
      <c r="X295" s="372"/>
      <c r="Y295" s="348" t="e">
        <f t="shared" si="305"/>
        <v>#DIV/0!</v>
      </c>
      <c r="Z295" s="348" t="e">
        <f t="shared" si="305"/>
        <v>#DIV/0!</v>
      </c>
      <c r="AA295" s="348" t="e">
        <f t="shared" si="305"/>
        <v>#DIV/0!</v>
      </c>
      <c r="AB295" s="350" t="e">
        <f t="shared" si="305"/>
        <v>#DIV/0!</v>
      </c>
      <c r="AC295" s="372"/>
      <c r="AD295" s="348" t="e">
        <f t="shared" si="306"/>
        <v>#DIV/0!</v>
      </c>
      <c r="AE295" s="348" t="e">
        <f t="shared" si="306"/>
        <v>#DIV/0!</v>
      </c>
      <c r="AF295" s="348" t="e">
        <f t="shared" si="306"/>
        <v>#DIV/0!</v>
      </c>
      <c r="AG295" s="350" t="e">
        <f t="shared" si="306"/>
        <v>#DIV/0!</v>
      </c>
      <c r="AH295" s="372"/>
      <c r="AI295" s="348" t="e">
        <f t="shared" si="306"/>
        <v>#DIV/0!</v>
      </c>
      <c r="AJ295" s="348" t="e">
        <f t="shared" si="306"/>
        <v>#DIV/0!</v>
      </c>
      <c r="AK295" s="348" t="e">
        <f t="shared" si="306"/>
        <v>#DIV/0!</v>
      </c>
      <c r="AL295" s="350" t="e">
        <f t="shared" si="306"/>
        <v>#DIV/0!</v>
      </c>
      <c r="AN295" s="393">
        <f t="shared" si="263"/>
        <v>0</v>
      </c>
      <c r="AO295" s="509">
        <f t="shared" si="264"/>
        <v>0</v>
      </c>
      <c r="AP295" s="373" t="e">
        <f t="shared" si="265"/>
        <v>#DIV/0!</v>
      </c>
      <c r="AQ295" s="384" t="e">
        <f t="shared" si="292"/>
        <v>#DIV/0!</v>
      </c>
      <c r="AR295" s="385" t="e">
        <f t="shared" si="292"/>
        <v>#DIV/0!</v>
      </c>
      <c r="AS295" s="385" t="e">
        <f t="shared" si="292"/>
        <v>#DIV/0!</v>
      </c>
      <c r="AT295" s="387" t="e">
        <f t="shared" si="292"/>
        <v>#DIV/0!</v>
      </c>
      <c r="AU295" s="373"/>
      <c r="AV295" s="384" t="e">
        <f t="shared" si="293"/>
        <v>#DIV/0!</v>
      </c>
      <c r="AW295" s="385" t="e">
        <f t="shared" si="293"/>
        <v>#DIV/0!</v>
      </c>
      <c r="AX295" s="385" t="e">
        <f t="shared" si="293"/>
        <v>#DIV/0!</v>
      </c>
      <c r="AY295" s="387" t="e">
        <f t="shared" si="293"/>
        <v>#DIV/0!</v>
      </c>
      <c r="AZ295" s="373"/>
      <c r="BA295" s="384" t="e">
        <f t="shared" si="294"/>
        <v>#DIV/0!</v>
      </c>
      <c r="BB295" s="385" t="e">
        <f t="shared" si="294"/>
        <v>#DIV/0!</v>
      </c>
      <c r="BC295" s="385" t="e">
        <f t="shared" si="294"/>
        <v>#DIV/0!</v>
      </c>
      <c r="BD295" s="387" t="e">
        <f t="shared" si="294"/>
        <v>#DIV/0!</v>
      </c>
      <c r="BE295" s="373"/>
      <c r="BF295" s="384" t="e">
        <f t="shared" si="295"/>
        <v>#DIV/0!</v>
      </c>
      <c r="BG295" s="385" t="e">
        <f t="shared" si="295"/>
        <v>#DIV/0!</v>
      </c>
      <c r="BH295" s="385" t="e">
        <f t="shared" si="295"/>
        <v>#DIV/0!</v>
      </c>
      <c r="BI295" s="387" t="e">
        <f t="shared" si="295"/>
        <v>#DIV/0!</v>
      </c>
      <c r="BK295" s="423" t="e">
        <f t="shared" si="289"/>
        <v>#DIV/0!</v>
      </c>
      <c r="BL295" s="419">
        <f t="shared" si="266"/>
        <v>0</v>
      </c>
      <c r="BM295" s="419">
        <f t="shared" si="267"/>
        <v>0</v>
      </c>
      <c r="BN295" s="423" t="e">
        <f t="shared" si="296"/>
        <v>#DIV/0!</v>
      </c>
      <c r="BO295" s="419" t="e">
        <f t="shared" si="296"/>
        <v>#DIV/0!</v>
      </c>
      <c r="BP295" s="419" t="e">
        <f t="shared" si="296"/>
        <v>#DIV/0!</v>
      </c>
      <c r="BQ295" s="424" t="e">
        <f t="shared" si="296"/>
        <v>#DIV/0!</v>
      </c>
      <c r="BR295" s="419"/>
      <c r="BS295" s="423" t="e">
        <f t="shared" si="297"/>
        <v>#DIV/0!</v>
      </c>
      <c r="BT295" s="419" t="e">
        <f t="shared" si="297"/>
        <v>#DIV/0!</v>
      </c>
      <c r="BU295" s="419" t="e">
        <f t="shared" si="297"/>
        <v>#DIV/0!</v>
      </c>
      <c r="BV295" s="424" t="e">
        <f t="shared" si="297"/>
        <v>#DIV/0!</v>
      </c>
      <c r="BW295" s="419"/>
      <c r="BX295" s="423" t="e">
        <f t="shared" si="298"/>
        <v>#DIV/0!</v>
      </c>
      <c r="BY295" s="419" t="e">
        <f t="shared" si="298"/>
        <v>#DIV/0!</v>
      </c>
      <c r="BZ295" s="419" t="e">
        <f t="shared" si="298"/>
        <v>#DIV/0!</v>
      </c>
      <c r="CA295" s="424" t="e">
        <f t="shared" si="298"/>
        <v>#DIV/0!</v>
      </c>
      <c r="CB295" s="419"/>
      <c r="CC295" s="423" t="e">
        <f t="shared" si="299"/>
        <v>#DIV/0!</v>
      </c>
      <c r="CD295" s="419" t="e">
        <f t="shared" si="299"/>
        <v>#DIV/0!</v>
      </c>
      <c r="CE295" s="419" t="e">
        <f t="shared" si="299"/>
        <v>#DIV/0!</v>
      </c>
      <c r="CF295" s="424" t="e">
        <f t="shared" si="299"/>
        <v>#DIV/0!</v>
      </c>
      <c r="CH295" s="449" t="e">
        <f t="shared" si="290"/>
        <v>#DIV/0!</v>
      </c>
      <c r="CI295" s="445">
        <f t="shared" si="276"/>
        <v>0</v>
      </c>
      <c r="CJ295" s="445">
        <f t="shared" si="291"/>
        <v>0</v>
      </c>
      <c r="CK295" s="451">
        <f t="shared" si="277"/>
        <v>0</v>
      </c>
      <c r="CL295" s="446" t="e">
        <f t="shared" si="300"/>
        <v>#DIV/0!</v>
      </c>
      <c r="CM295" s="446" t="e">
        <f t="shared" si="300"/>
        <v>#DIV/0!</v>
      </c>
      <c r="CN295" s="446" t="e">
        <f t="shared" si="300"/>
        <v>#DIV/0!</v>
      </c>
      <c r="CO295" s="451" t="e">
        <f t="shared" si="300"/>
        <v>#DIV/0!</v>
      </c>
      <c r="CP295" s="446"/>
      <c r="CQ295" s="449" t="e">
        <f t="shared" si="301"/>
        <v>#DIV/0!</v>
      </c>
      <c r="CR295" s="445" t="e">
        <f t="shared" si="301"/>
        <v>#DIV/0!</v>
      </c>
      <c r="CS295" s="445" t="e">
        <f t="shared" si="301"/>
        <v>#DIV/0!</v>
      </c>
      <c r="CT295" s="451" t="e">
        <f t="shared" si="301"/>
        <v>#DIV/0!</v>
      </c>
      <c r="CU295" s="446"/>
      <c r="CV295" s="449" t="e">
        <f t="shared" si="302"/>
        <v>#DIV/0!</v>
      </c>
      <c r="CW295" s="445" t="e">
        <f t="shared" si="302"/>
        <v>#DIV/0!</v>
      </c>
      <c r="CX295" s="445" t="e">
        <f t="shared" si="302"/>
        <v>#DIV/0!</v>
      </c>
      <c r="CY295" s="451" t="e">
        <f t="shared" si="302"/>
        <v>#DIV/0!</v>
      </c>
      <c r="CZ295" s="446"/>
      <c r="DA295" s="449" t="e">
        <f t="shared" si="303"/>
        <v>#DIV/0!</v>
      </c>
      <c r="DB295" s="445" t="e">
        <f t="shared" si="303"/>
        <v>#DIV/0!</v>
      </c>
      <c r="DC295" s="445" t="e">
        <f t="shared" si="303"/>
        <v>#DIV/0!</v>
      </c>
      <c r="DD295" s="451" t="e">
        <f t="shared" si="303"/>
        <v>#DIV/0!</v>
      </c>
    </row>
    <row r="296" spans="1:108">
      <c r="A296">
        <f>'Picking Information'!E299</f>
        <v>0</v>
      </c>
      <c r="B296">
        <f>'Picking Information'!H299</f>
        <v>0</v>
      </c>
      <c r="C296">
        <f>'Picking Information'!I299</f>
        <v>0</v>
      </c>
      <c r="D296">
        <f>'Picking Information'!J299</f>
        <v>0</v>
      </c>
      <c r="E296">
        <f>'Picking Information'!K299</f>
        <v>0</v>
      </c>
      <c r="F296">
        <f t="shared" si="282"/>
        <v>0</v>
      </c>
      <c r="J296">
        <f>'Picking Information'!O299</f>
        <v>0</v>
      </c>
      <c r="M296" s="365">
        <f t="shared" si="283"/>
        <v>0</v>
      </c>
      <c r="N296" s="366">
        <v>1.6074999999999999</v>
      </c>
      <c r="O296" s="367">
        <f t="shared" si="284"/>
        <v>0</v>
      </c>
      <c r="P296" s="367">
        <f t="shared" si="285"/>
        <v>0</v>
      </c>
      <c r="Q296" s="367">
        <f t="shared" si="286"/>
        <v>0</v>
      </c>
      <c r="R296" s="367">
        <f t="shared" si="287"/>
        <v>0</v>
      </c>
      <c r="S296" s="367" t="e">
        <f t="shared" si="288"/>
        <v>#DIV/0!</v>
      </c>
      <c r="T296" s="352" t="e">
        <f t="shared" si="304"/>
        <v>#DIV/0!</v>
      </c>
      <c r="U296" s="348" t="e">
        <f t="shared" si="304"/>
        <v>#DIV/0!</v>
      </c>
      <c r="V296" s="348" t="e">
        <f t="shared" si="304"/>
        <v>#DIV/0!</v>
      </c>
      <c r="W296" s="348" t="e">
        <f t="shared" si="304"/>
        <v>#DIV/0!</v>
      </c>
      <c r="X296" s="372"/>
      <c r="Y296" s="348" t="e">
        <f t="shared" si="305"/>
        <v>#DIV/0!</v>
      </c>
      <c r="Z296" s="348" t="e">
        <f t="shared" si="305"/>
        <v>#DIV/0!</v>
      </c>
      <c r="AA296" s="348" t="e">
        <f t="shared" si="305"/>
        <v>#DIV/0!</v>
      </c>
      <c r="AB296" s="350" t="e">
        <f t="shared" si="305"/>
        <v>#DIV/0!</v>
      </c>
      <c r="AC296" s="372"/>
      <c r="AD296" s="348" t="e">
        <f t="shared" si="306"/>
        <v>#DIV/0!</v>
      </c>
      <c r="AE296" s="348" t="e">
        <f t="shared" si="306"/>
        <v>#DIV/0!</v>
      </c>
      <c r="AF296" s="348" t="e">
        <f t="shared" si="306"/>
        <v>#DIV/0!</v>
      </c>
      <c r="AG296" s="350" t="e">
        <f t="shared" si="306"/>
        <v>#DIV/0!</v>
      </c>
      <c r="AH296" s="372"/>
      <c r="AI296" s="348" t="e">
        <f t="shared" si="306"/>
        <v>#DIV/0!</v>
      </c>
      <c r="AJ296" s="348" t="e">
        <f t="shared" si="306"/>
        <v>#DIV/0!</v>
      </c>
      <c r="AK296" s="348" t="e">
        <f t="shared" si="306"/>
        <v>#DIV/0!</v>
      </c>
      <c r="AL296" s="350" t="e">
        <f t="shared" si="306"/>
        <v>#DIV/0!</v>
      </c>
      <c r="AN296" s="393">
        <f t="shared" si="263"/>
        <v>0</v>
      </c>
      <c r="AO296" s="509">
        <f t="shared" si="264"/>
        <v>0</v>
      </c>
      <c r="AP296" s="373" t="e">
        <f t="shared" si="265"/>
        <v>#DIV/0!</v>
      </c>
      <c r="AQ296" s="384" t="e">
        <f t="shared" si="292"/>
        <v>#DIV/0!</v>
      </c>
      <c r="AR296" s="385" t="e">
        <f t="shared" si="292"/>
        <v>#DIV/0!</v>
      </c>
      <c r="AS296" s="385" t="e">
        <f t="shared" si="292"/>
        <v>#DIV/0!</v>
      </c>
      <c r="AT296" s="387" t="e">
        <f t="shared" si="292"/>
        <v>#DIV/0!</v>
      </c>
      <c r="AU296" s="373"/>
      <c r="AV296" s="384" t="e">
        <f t="shared" si="293"/>
        <v>#DIV/0!</v>
      </c>
      <c r="AW296" s="385" t="e">
        <f t="shared" si="293"/>
        <v>#DIV/0!</v>
      </c>
      <c r="AX296" s="385" t="e">
        <f t="shared" si="293"/>
        <v>#DIV/0!</v>
      </c>
      <c r="AY296" s="387" t="e">
        <f t="shared" si="293"/>
        <v>#DIV/0!</v>
      </c>
      <c r="AZ296" s="373"/>
      <c r="BA296" s="384" t="e">
        <f t="shared" si="294"/>
        <v>#DIV/0!</v>
      </c>
      <c r="BB296" s="385" t="e">
        <f t="shared" si="294"/>
        <v>#DIV/0!</v>
      </c>
      <c r="BC296" s="385" t="e">
        <f t="shared" si="294"/>
        <v>#DIV/0!</v>
      </c>
      <c r="BD296" s="387" t="e">
        <f t="shared" si="294"/>
        <v>#DIV/0!</v>
      </c>
      <c r="BE296" s="373"/>
      <c r="BF296" s="384" t="e">
        <f t="shared" si="295"/>
        <v>#DIV/0!</v>
      </c>
      <c r="BG296" s="385" t="e">
        <f t="shared" si="295"/>
        <v>#DIV/0!</v>
      </c>
      <c r="BH296" s="385" t="e">
        <f t="shared" si="295"/>
        <v>#DIV/0!</v>
      </c>
      <c r="BI296" s="387" t="e">
        <f t="shared" si="295"/>
        <v>#DIV/0!</v>
      </c>
      <c r="BK296" s="423" t="e">
        <f t="shared" si="289"/>
        <v>#DIV/0!</v>
      </c>
      <c r="BL296" s="419">
        <f t="shared" si="266"/>
        <v>0</v>
      </c>
      <c r="BM296" s="419">
        <f t="shared" si="267"/>
        <v>0</v>
      </c>
      <c r="BN296" s="423" t="e">
        <f t="shared" si="296"/>
        <v>#DIV/0!</v>
      </c>
      <c r="BO296" s="419" t="e">
        <f t="shared" si="296"/>
        <v>#DIV/0!</v>
      </c>
      <c r="BP296" s="419" t="e">
        <f t="shared" si="296"/>
        <v>#DIV/0!</v>
      </c>
      <c r="BQ296" s="424" t="e">
        <f t="shared" si="296"/>
        <v>#DIV/0!</v>
      </c>
      <c r="BR296" s="419"/>
      <c r="BS296" s="423" t="e">
        <f t="shared" si="297"/>
        <v>#DIV/0!</v>
      </c>
      <c r="BT296" s="419" t="e">
        <f t="shared" si="297"/>
        <v>#DIV/0!</v>
      </c>
      <c r="BU296" s="419" t="e">
        <f t="shared" si="297"/>
        <v>#DIV/0!</v>
      </c>
      <c r="BV296" s="424" t="e">
        <f t="shared" si="297"/>
        <v>#DIV/0!</v>
      </c>
      <c r="BW296" s="419"/>
      <c r="BX296" s="423" t="e">
        <f t="shared" si="298"/>
        <v>#DIV/0!</v>
      </c>
      <c r="BY296" s="419" t="e">
        <f t="shared" si="298"/>
        <v>#DIV/0!</v>
      </c>
      <c r="BZ296" s="419" t="e">
        <f t="shared" si="298"/>
        <v>#DIV/0!</v>
      </c>
      <c r="CA296" s="424" t="e">
        <f t="shared" si="298"/>
        <v>#DIV/0!</v>
      </c>
      <c r="CB296" s="419"/>
      <c r="CC296" s="423" t="e">
        <f t="shared" si="299"/>
        <v>#DIV/0!</v>
      </c>
      <c r="CD296" s="419" t="e">
        <f t="shared" si="299"/>
        <v>#DIV/0!</v>
      </c>
      <c r="CE296" s="419" t="e">
        <f t="shared" si="299"/>
        <v>#DIV/0!</v>
      </c>
      <c r="CF296" s="424" t="e">
        <f t="shared" si="299"/>
        <v>#DIV/0!</v>
      </c>
      <c r="CH296" s="449" t="e">
        <f t="shared" si="290"/>
        <v>#DIV/0!</v>
      </c>
      <c r="CI296" s="445">
        <f t="shared" si="276"/>
        <v>0</v>
      </c>
      <c r="CJ296" s="445">
        <f t="shared" si="291"/>
        <v>0</v>
      </c>
      <c r="CK296" s="451">
        <f t="shared" si="277"/>
        <v>0</v>
      </c>
      <c r="CL296" s="446" t="e">
        <f t="shared" si="300"/>
        <v>#DIV/0!</v>
      </c>
      <c r="CM296" s="446" t="e">
        <f t="shared" si="300"/>
        <v>#DIV/0!</v>
      </c>
      <c r="CN296" s="446" t="e">
        <f t="shared" si="300"/>
        <v>#DIV/0!</v>
      </c>
      <c r="CO296" s="451" t="e">
        <f t="shared" si="300"/>
        <v>#DIV/0!</v>
      </c>
      <c r="CP296" s="446"/>
      <c r="CQ296" s="449" t="e">
        <f t="shared" si="301"/>
        <v>#DIV/0!</v>
      </c>
      <c r="CR296" s="445" t="e">
        <f t="shared" si="301"/>
        <v>#DIV/0!</v>
      </c>
      <c r="CS296" s="445" t="e">
        <f t="shared" si="301"/>
        <v>#DIV/0!</v>
      </c>
      <c r="CT296" s="451" t="e">
        <f t="shared" si="301"/>
        <v>#DIV/0!</v>
      </c>
      <c r="CU296" s="446"/>
      <c r="CV296" s="449" t="e">
        <f t="shared" si="302"/>
        <v>#DIV/0!</v>
      </c>
      <c r="CW296" s="445" t="e">
        <f t="shared" si="302"/>
        <v>#DIV/0!</v>
      </c>
      <c r="CX296" s="445" t="e">
        <f t="shared" si="302"/>
        <v>#DIV/0!</v>
      </c>
      <c r="CY296" s="451" t="e">
        <f t="shared" si="302"/>
        <v>#DIV/0!</v>
      </c>
      <c r="CZ296" s="446"/>
      <c r="DA296" s="449" t="e">
        <f t="shared" si="303"/>
        <v>#DIV/0!</v>
      </c>
      <c r="DB296" s="445" t="e">
        <f t="shared" si="303"/>
        <v>#DIV/0!</v>
      </c>
      <c r="DC296" s="445" t="e">
        <f t="shared" si="303"/>
        <v>#DIV/0!</v>
      </c>
      <c r="DD296" s="451" t="e">
        <f t="shared" si="303"/>
        <v>#DIV/0!</v>
      </c>
    </row>
    <row r="297" spans="1:108">
      <c r="A297">
        <f>'Picking Information'!E300</f>
        <v>0</v>
      </c>
      <c r="B297">
        <f>'Picking Information'!H300</f>
        <v>0</v>
      </c>
      <c r="C297">
        <f>'Picking Information'!I300</f>
        <v>0</v>
      </c>
      <c r="D297">
        <f>'Picking Information'!J300</f>
        <v>0</v>
      </c>
      <c r="E297">
        <f>'Picking Information'!K300</f>
        <v>0</v>
      </c>
      <c r="F297">
        <f t="shared" si="282"/>
        <v>0</v>
      </c>
      <c r="J297">
        <f>'Picking Information'!O300</f>
        <v>0</v>
      </c>
      <c r="M297" s="365">
        <f t="shared" si="283"/>
        <v>0</v>
      </c>
      <c r="N297" s="366">
        <v>1.6074999999999999</v>
      </c>
      <c r="O297" s="367">
        <f t="shared" si="284"/>
        <v>0</v>
      </c>
      <c r="P297" s="367">
        <f t="shared" si="285"/>
        <v>0</v>
      </c>
      <c r="Q297" s="367">
        <f t="shared" si="286"/>
        <v>0</v>
      </c>
      <c r="R297" s="367">
        <f t="shared" si="287"/>
        <v>0</v>
      </c>
      <c r="S297" s="367" t="e">
        <f t="shared" si="288"/>
        <v>#DIV/0!</v>
      </c>
      <c r="T297" s="352" t="e">
        <f t="shared" si="304"/>
        <v>#DIV/0!</v>
      </c>
      <c r="U297" s="348" t="e">
        <f t="shared" si="304"/>
        <v>#DIV/0!</v>
      </c>
      <c r="V297" s="348" t="e">
        <f t="shared" si="304"/>
        <v>#DIV/0!</v>
      </c>
      <c r="W297" s="348" t="e">
        <f t="shared" si="304"/>
        <v>#DIV/0!</v>
      </c>
      <c r="X297" s="372"/>
      <c r="Y297" s="348" t="e">
        <f t="shared" si="305"/>
        <v>#DIV/0!</v>
      </c>
      <c r="Z297" s="348" t="e">
        <f t="shared" si="305"/>
        <v>#DIV/0!</v>
      </c>
      <c r="AA297" s="348" t="e">
        <f t="shared" si="305"/>
        <v>#DIV/0!</v>
      </c>
      <c r="AB297" s="350" t="e">
        <f t="shared" si="305"/>
        <v>#DIV/0!</v>
      </c>
      <c r="AC297" s="372"/>
      <c r="AD297" s="348" t="e">
        <f t="shared" si="306"/>
        <v>#DIV/0!</v>
      </c>
      <c r="AE297" s="348" t="e">
        <f t="shared" si="306"/>
        <v>#DIV/0!</v>
      </c>
      <c r="AF297" s="348" t="e">
        <f t="shared" si="306"/>
        <v>#DIV/0!</v>
      </c>
      <c r="AG297" s="350" t="e">
        <f t="shared" si="306"/>
        <v>#DIV/0!</v>
      </c>
      <c r="AH297" s="372"/>
      <c r="AI297" s="348" t="e">
        <f t="shared" si="306"/>
        <v>#DIV/0!</v>
      </c>
      <c r="AJ297" s="348" t="e">
        <f t="shared" si="306"/>
        <v>#DIV/0!</v>
      </c>
      <c r="AK297" s="348" t="e">
        <f t="shared" si="306"/>
        <v>#DIV/0!</v>
      </c>
      <c r="AL297" s="350" t="e">
        <f t="shared" si="306"/>
        <v>#DIV/0!</v>
      </c>
      <c r="AN297" s="393">
        <f t="shared" si="263"/>
        <v>0</v>
      </c>
      <c r="AO297" s="509">
        <f t="shared" si="264"/>
        <v>0</v>
      </c>
      <c r="AP297" s="373" t="e">
        <f t="shared" si="265"/>
        <v>#DIV/0!</v>
      </c>
      <c r="AQ297" s="384" t="e">
        <f t="shared" si="292"/>
        <v>#DIV/0!</v>
      </c>
      <c r="AR297" s="385" t="e">
        <f t="shared" si="292"/>
        <v>#DIV/0!</v>
      </c>
      <c r="AS297" s="385" t="e">
        <f t="shared" si="292"/>
        <v>#DIV/0!</v>
      </c>
      <c r="AT297" s="387" t="e">
        <f t="shared" si="292"/>
        <v>#DIV/0!</v>
      </c>
      <c r="AU297" s="373"/>
      <c r="AV297" s="384" t="e">
        <f t="shared" si="293"/>
        <v>#DIV/0!</v>
      </c>
      <c r="AW297" s="385" t="e">
        <f t="shared" si="293"/>
        <v>#DIV/0!</v>
      </c>
      <c r="AX297" s="385" t="e">
        <f t="shared" si="293"/>
        <v>#DIV/0!</v>
      </c>
      <c r="AY297" s="387" t="e">
        <f t="shared" si="293"/>
        <v>#DIV/0!</v>
      </c>
      <c r="AZ297" s="373"/>
      <c r="BA297" s="384" t="e">
        <f t="shared" si="294"/>
        <v>#DIV/0!</v>
      </c>
      <c r="BB297" s="385" t="e">
        <f t="shared" si="294"/>
        <v>#DIV/0!</v>
      </c>
      <c r="BC297" s="385" t="e">
        <f t="shared" si="294"/>
        <v>#DIV/0!</v>
      </c>
      <c r="BD297" s="387" t="e">
        <f t="shared" si="294"/>
        <v>#DIV/0!</v>
      </c>
      <c r="BE297" s="373"/>
      <c r="BF297" s="384" t="e">
        <f t="shared" si="295"/>
        <v>#DIV/0!</v>
      </c>
      <c r="BG297" s="385" t="e">
        <f t="shared" si="295"/>
        <v>#DIV/0!</v>
      </c>
      <c r="BH297" s="385" t="e">
        <f t="shared" si="295"/>
        <v>#DIV/0!</v>
      </c>
      <c r="BI297" s="387" t="e">
        <f t="shared" si="295"/>
        <v>#DIV/0!</v>
      </c>
      <c r="BK297" s="423" t="e">
        <f t="shared" si="289"/>
        <v>#DIV/0!</v>
      </c>
      <c r="BL297" s="419">
        <f t="shared" si="266"/>
        <v>0</v>
      </c>
      <c r="BM297" s="419">
        <f t="shared" si="267"/>
        <v>0</v>
      </c>
      <c r="BN297" s="423" t="e">
        <f t="shared" si="296"/>
        <v>#DIV/0!</v>
      </c>
      <c r="BO297" s="419" t="e">
        <f t="shared" si="296"/>
        <v>#DIV/0!</v>
      </c>
      <c r="BP297" s="419" t="e">
        <f t="shared" si="296"/>
        <v>#DIV/0!</v>
      </c>
      <c r="BQ297" s="424" t="e">
        <f t="shared" si="296"/>
        <v>#DIV/0!</v>
      </c>
      <c r="BR297" s="419"/>
      <c r="BS297" s="423" t="e">
        <f t="shared" si="297"/>
        <v>#DIV/0!</v>
      </c>
      <c r="BT297" s="419" t="e">
        <f t="shared" si="297"/>
        <v>#DIV/0!</v>
      </c>
      <c r="BU297" s="419" t="e">
        <f t="shared" si="297"/>
        <v>#DIV/0!</v>
      </c>
      <c r="BV297" s="424" t="e">
        <f t="shared" si="297"/>
        <v>#DIV/0!</v>
      </c>
      <c r="BW297" s="419"/>
      <c r="BX297" s="423" t="e">
        <f t="shared" si="298"/>
        <v>#DIV/0!</v>
      </c>
      <c r="BY297" s="419" t="e">
        <f t="shared" si="298"/>
        <v>#DIV/0!</v>
      </c>
      <c r="BZ297" s="419" t="e">
        <f t="shared" si="298"/>
        <v>#DIV/0!</v>
      </c>
      <c r="CA297" s="424" t="e">
        <f t="shared" si="298"/>
        <v>#DIV/0!</v>
      </c>
      <c r="CB297" s="419"/>
      <c r="CC297" s="423" t="e">
        <f t="shared" si="299"/>
        <v>#DIV/0!</v>
      </c>
      <c r="CD297" s="419" t="e">
        <f t="shared" si="299"/>
        <v>#DIV/0!</v>
      </c>
      <c r="CE297" s="419" t="e">
        <f t="shared" si="299"/>
        <v>#DIV/0!</v>
      </c>
      <c r="CF297" s="424" t="e">
        <f t="shared" si="299"/>
        <v>#DIV/0!</v>
      </c>
      <c r="CH297" s="449" t="e">
        <f t="shared" si="290"/>
        <v>#DIV/0!</v>
      </c>
      <c r="CI297" s="445">
        <f t="shared" si="276"/>
        <v>0</v>
      </c>
      <c r="CJ297" s="445">
        <f t="shared" si="291"/>
        <v>0</v>
      </c>
      <c r="CK297" s="451">
        <f t="shared" si="277"/>
        <v>0</v>
      </c>
      <c r="CL297" s="446" t="e">
        <f t="shared" si="300"/>
        <v>#DIV/0!</v>
      </c>
      <c r="CM297" s="446" t="e">
        <f t="shared" si="300"/>
        <v>#DIV/0!</v>
      </c>
      <c r="CN297" s="446" t="e">
        <f t="shared" si="300"/>
        <v>#DIV/0!</v>
      </c>
      <c r="CO297" s="451" t="e">
        <f t="shared" si="300"/>
        <v>#DIV/0!</v>
      </c>
      <c r="CP297" s="446"/>
      <c r="CQ297" s="449" t="e">
        <f t="shared" si="301"/>
        <v>#DIV/0!</v>
      </c>
      <c r="CR297" s="445" t="e">
        <f t="shared" si="301"/>
        <v>#DIV/0!</v>
      </c>
      <c r="CS297" s="445" t="e">
        <f t="shared" si="301"/>
        <v>#DIV/0!</v>
      </c>
      <c r="CT297" s="451" t="e">
        <f t="shared" si="301"/>
        <v>#DIV/0!</v>
      </c>
      <c r="CU297" s="446"/>
      <c r="CV297" s="449" t="e">
        <f t="shared" si="302"/>
        <v>#DIV/0!</v>
      </c>
      <c r="CW297" s="445" t="e">
        <f t="shared" si="302"/>
        <v>#DIV/0!</v>
      </c>
      <c r="CX297" s="445" t="e">
        <f t="shared" si="302"/>
        <v>#DIV/0!</v>
      </c>
      <c r="CY297" s="451" t="e">
        <f t="shared" si="302"/>
        <v>#DIV/0!</v>
      </c>
      <c r="CZ297" s="446"/>
      <c r="DA297" s="449" t="e">
        <f t="shared" si="303"/>
        <v>#DIV/0!</v>
      </c>
      <c r="DB297" s="445" t="e">
        <f t="shared" si="303"/>
        <v>#DIV/0!</v>
      </c>
      <c r="DC297" s="445" t="e">
        <f t="shared" si="303"/>
        <v>#DIV/0!</v>
      </c>
      <c r="DD297" s="451" t="e">
        <f t="shared" si="303"/>
        <v>#DIV/0!</v>
      </c>
    </row>
    <row r="298" spans="1:108">
      <c r="A298">
        <f>'Picking Information'!E301</f>
        <v>0</v>
      </c>
      <c r="B298">
        <f>'Picking Information'!H301</f>
        <v>0</v>
      </c>
      <c r="C298">
        <f>'Picking Information'!I301</f>
        <v>0</v>
      </c>
      <c r="D298">
        <f>'Picking Information'!J301</f>
        <v>0</v>
      </c>
      <c r="E298">
        <f>'Picking Information'!K301</f>
        <v>0</v>
      </c>
      <c r="F298">
        <f t="shared" si="282"/>
        <v>0</v>
      </c>
      <c r="J298">
        <f>'Picking Information'!O301</f>
        <v>0</v>
      </c>
      <c r="M298" s="365">
        <f t="shared" si="283"/>
        <v>0</v>
      </c>
      <c r="N298" s="366">
        <v>1.6074999999999999</v>
      </c>
      <c r="O298" s="367">
        <f t="shared" si="284"/>
        <v>0</v>
      </c>
      <c r="P298" s="367">
        <f t="shared" si="285"/>
        <v>0</v>
      </c>
      <c r="Q298" s="367">
        <f t="shared" si="286"/>
        <v>0</v>
      </c>
      <c r="R298" s="367">
        <f t="shared" si="287"/>
        <v>0</v>
      </c>
      <c r="S298" s="367" t="e">
        <f t="shared" si="288"/>
        <v>#DIV/0!</v>
      </c>
      <c r="T298" s="352" t="e">
        <f t="shared" si="304"/>
        <v>#DIV/0!</v>
      </c>
      <c r="U298" s="348" t="e">
        <f t="shared" si="304"/>
        <v>#DIV/0!</v>
      </c>
      <c r="V298" s="348" t="e">
        <f t="shared" si="304"/>
        <v>#DIV/0!</v>
      </c>
      <c r="W298" s="348" t="e">
        <f t="shared" si="304"/>
        <v>#DIV/0!</v>
      </c>
      <c r="X298" s="372"/>
      <c r="Y298" s="348" t="e">
        <f t="shared" si="305"/>
        <v>#DIV/0!</v>
      </c>
      <c r="Z298" s="348" t="e">
        <f t="shared" si="305"/>
        <v>#DIV/0!</v>
      </c>
      <c r="AA298" s="348" t="e">
        <f t="shared" si="305"/>
        <v>#DIV/0!</v>
      </c>
      <c r="AB298" s="350" t="e">
        <f t="shared" si="305"/>
        <v>#DIV/0!</v>
      </c>
      <c r="AC298" s="372"/>
      <c r="AD298" s="348" t="e">
        <f t="shared" si="306"/>
        <v>#DIV/0!</v>
      </c>
      <c r="AE298" s="348" t="e">
        <f t="shared" si="306"/>
        <v>#DIV/0!</v>
      </c>
      <c r="AF298" s="348" t="e">
        <f t="shared" si="306"/>
        <v>#DIV/0!</v>
      </c>
      <c r="AG298" s="350" t="e">
        <f t="shared" si="306"/>
        <v>#DIV/0!</v>
      </c>
      <c r="AH298" s="372"/>
      <c r="AI298" s="348" t="e">
        <f t="shared" si="306"/>
        <v>#DIV/0!</v>
      </c>
      <c r="AJ298" s="348" t="e">
        <f t="shared" si="306"/>
        <v>#DIV/0!</v>
      </c>
      <c r="AK298" s="348" t="e">
        <f t="shared" si="306"/>
        <v>#DIV/0!</v>
      </c>
      <c r="AL298" s="350" t="e">
        <f t="shared" si="306"/>
        <v>#DIV/0!</v>
      </c>
      <c r="AN298" s="393">
        <f t="shared" si="263"/>
        <v>0</v>
      </c>
      <c r="AO298" s="509">
        <f t="shared" si="264"/>
        <v>0</v>
      </c>
      <c r="AP298" s="373" t="e">
        <f t="shared" si="265"/>
        <v>#DIV/0!</v>
      </c>
      <c r="AQ298" s="384" t="e">
        <f t="shared" si="292"/>
        <v>#DIV/0!</v>
      </c>
      <c r="AR298" s="385" t="e">
        <f t="shared" si="292"/>
        <v>#DIV/0!</v>
      </c>
      <c r="AS298" s="385" t="e">
        <f t="shared" si="292"/>
        <v>#DIV/0!</v>
      </c>
      <c r="AT298" s="387" t="e">
        <f t="shared" si="292"/>
        <v>#DIV/0!</v>
      </c>
      <c r="AU298" s="373"/>
      <c r="AV298" s="384" t="e">
        <f t="shared" si="293"/>
        <v>#DIV/0!</v>
      </c>
      <c r="AW298" s="385" t="e">
        <f t="shared" si="293"/>
        <v>#DIV/0!</v>
      </c>
      <c r="AX298" s="385" t="e">
        <f t="shared" si="293"/>
        <v>#DIV/0!</v>
      </c>
      <c r="AY298" s="387" t="e">
        <f t="shared" si="293"/>
        <v>#DIV/0!</v>
      </c>
      <c r="AZ298" s="373"/>
      <c r="BA298" s="384" t="e">
        <f t="shared" si="294"/>
        <v>#DIV/0!</v>
      </c>
      <c r="BB298" s="385" t="e">
        <f t="shared" si="294"/>
        <v>#DIV/0!</v>
      </c>
      <c r="BC298" s="385" t="e">
        <f t="shared" si="294"/>
        <v>#DIV/0!</v>
      </c>
      <c r="BD298" s="387" t="e">
        <f t="shared" si="294"/>
        <v>#DIV/0!</v>
      </c>
      <c r="BE298" s="373"/>
      <c r="BF298" s="384" t="e">
        <f t="shared" si="295"/>
        <v>#DIV/0!</v>
      </c>
      <c r="BG298" s="385" t="e">
        <f t="shared" si="295"/>
        <v>#DIV/0!</v>
      </c>
      <c r="BH298" s="385" t="e">
        <f t="shared" si="295"/>
        <v>#DIV/0!</v>
      </c>
      <c r="BI298" s="387" t="e">
        <f t="shared" si="295"/>
        <v>#DIV/0!</v>
      </c>
      <c r="BK298" s="423" t="e">
        <f t="shared" si="289"/>
        <v>#DIV/0!</v>
      </c>
      <c r="BL298" s="419">
        <f t="shared" si="266"/>
        <v>0</v>
      </c>
      <c r="BM298" s="419">
        <f t="shared" si="267"/>
        <v>0</v>
      </c>
      <c r="BN298" s="423" t="e">
        <f t="shared" si="296"/>
        <v>#DIV/0!</v>
      </c>
      <c r="BO298" s="419" t="e">
        <f t="shared" si="296"/>
        <v>#DIV/0!</v>
      </c>
      <c r="BP298" s="419" t="e">
        <f t="shared" si="296"/>
        <v>#DIV/0!</v>
      </c>
      <c r="BQ298" s="424" t="e">
        <f t="shared" si="296"/>
        <v>#DIV/0!</v>
      </c>
      <c r="BR298" s="419"/>
      <c r="BS298" s="423" t="e">
        <f t="shared" si="297"/>
        <v>#DIV/0!</v>
      </c>
      <c r="BT298" s="419" t="e">
        <f t="shared" si="297"/>
        <v>#DIV/0!</v>
      </c>
      <c r="BU298" s="419" t="e">
        <f t="shared" si="297"/>
        <v>#DIV/0!</v>
      </c>
      <c r="BV298" s="424" t="e">
        <f t="shared" si="297"/>
        <v>#DIV/0!</v>
      </c>
      <c r="BW298" s="419"/>
      <c r="BX298" s="423" t="e">
        <f t="shared" si="298"/>
        <v>#DIV/0!</v>
      </c>
      <c r="BY298" s="419" t="e">
        <f t="shared" si="298"/>
        <v>#DIV/0!</v>
      </c>
      <c r="BZ298" s="419" t="e">
        <f t="shared" si="298"/>
        <v>#DIV/0!</v>
      </c>
      <c r="CA298" s="424" t="e">
        <f t="shared" si="298"/>
        <v>#DIV/0!</v>
      </c>
      <c r="CB298" s="419"/>
      <c r="CC298" s="423" t="e">
        <f t="shared" si="299"/>
        <v>#DIV/0!</v>
      </c>
      <c r="CD298" s="419" t="e">
        <f t="shared" si="299"/>
        <v>#DIV/0!</v>
      </c>
      <c r="CE298" s="419" t="e">
        <f t="shared" si="299"/>
        <v>#DIV/0!</v>
      </c>
      <c r="CF298" s="424" t="e">
        <f t="shared" si="299"/>
        <v>#DIV/0!</v>
      </c>
      <c r="CH298" s="449" t="e">
        <f t="shared" si="290"/>
        <v>#DIV/0!</v>
      </c>
      <c r="CI298" s="445">
        <f t="shared" si="276"/>
        <v>0</v>
      </c>
      <c r="CJ298" s="445">
        <f t="shared" si="291"/>
        <v>0</v>
      </c>
      <c r="CK298" s="451">
        <f t="shared" si="277"/>
        <v>0</v>
      </c>
      <c r="CL298" s="446" t="e">
        <f t="shared" si="300"/>
        <v>#DIV/0!</v>
      </c>
      <c r="CM298" s="446" t="e">
        <f t="shared" si="300"/>
        <v>#DIV/0!</v>
      </c>
      <c r="CN298" s="446" t="e">
        <f t="shared" si="300"/>
        <v>#DIV/0!</v>
      </c>
      <c r="CO298" s="451" t="e">
        <f t="shared" si="300"/>
        <v>#DIV/0!</v>
      </c>
      <c r="CP298" s="446"/>
      <c r="CQ298" s="449" t="e">
        <f t="shared" si="301"/>
        <v>#DIV/0!</v>
      </c>
      <c r="CR298" s="445" t="e">
        <f t="shared" si="301"/>
        <v>#DIV/0!</v>
      </c>
      <c r="CS298" s="445" t="e">
        <f t="shared" si="301"/>
        <v>#DIV/0!</v>
      </c>
      <c r="CT298" s="451" t="e">
        <f t="shared" si="301"/>
        <v>#DIV/0!</v>
      </c>
      <c r="CU298" s="446"/>
      <c r="CV298" s="449" t="e">
        <f t="shared" si="302"/>
        <v>#DIV/0!</v>
      </c>
      <c r="CW298" s="445" t="e">
        <f t="shared" si="302"/>
        <v>#DIV/0!</v>
      </c>
      <c r="CX298" s="445" t="e">
        <f t="shared" si="302"/>
        <v>#DIV/0!</v>
      </c>
      <c r="CY298" s="451" t="e">
        <f t="shared" si="302"/>
        <v>#DIV/0!</v>
      </c>
      <c r="CZ298" s="446"/>
      <c r="DA298" s="449" t="e">
        <f t="shared" si="303"/>
        <v>#DIV/0!</v>
      </c>
      <c r="DB298" s="445" t="e">
        <f t="shared" si="303"/>
        <v>#DIV/0!</v>
      </c>
      <c r="DC298" s="445" t="e">
        <f t="shared" si="303"/>
        <v>#DIV/0!</v>
      </c>
      <c r="DD298" s="451" t="e">
        <f t="shared" si="303"/>
        <v>#DIV/0!</v>
      </c>
    </row>
    <row r="299" spans="1:108">
      <c r="A299">
        <f>'Picking Information'!E302</f>
        <v>0</v>
      </c>
      <c r="B299">
        <f>'Picking Information'!H302</f>
        <v>0</v>
      </c>
      <c r="C299">
        <f>'Picking Information'!I302</f>
        <v>0</v>
      </c>
      <c r="D299">
        <f>'Picking Information'!J302</f>
        <v>0</v>
      </c>
      <c r="E299">
        <f>'Picking Information'!K302</f>
        <v>0</v>
      </c>
      <c r="F299">
        <f t="shared" si="282"/>
        <v>0</v>
      </c>
      <c r="J299">
        <f>'Picking Information'!O302</f>
        <v>0</v>
      </c>
      <c r="M299" s="365">
        <f t="shared" si="283"/>
        <v>0</v>
      </c>
      <c r="N299" s="366">
        <v>1.6074999999999999</v>
      </c>
      <c r="O299" s="367">
        <f t="shared" si="284"/>
        <v>0</v>
      </c>
      <c r="P299" s="367">
        <f t="shared" si="285"/>
        <v>0</v>
      </c>
      <c r="Q299" s="367">
        <f t="shared" si="286"/>
        <v>0</v>
      </c>
      <c r="R299" s="367">
        <f t="shared" si="287"/>
        <v>0</v>
      </c>
      <c r="S299" s="367" t="e">
        <f t="shared" si="288"/>
        <v>#DIV/0!</v>
      </c>
      <c r="T299" s="352" t="e">
        <f t="shared" si="304"/>
        <v>#DIV/0!</v>
      </c>
      <c r="U299" s="348" t="e">
        <f t="shared" si="304"/>
        <v>#DIV/0!</v>
      </c>
      <c r="V299" s="348" t="e">
        <f t="shared" si="304"/>
        <v>#DIV/0!</v>
      </c>
      <c r="W299" s="348" t="e">
        <f t="shared" si="304"/>
        <v>#DIV/0!</v>
      </c>
      <c r="X299" s="372"/>
      <c r="Y299" s="348" t="e">
        <f t="shared" si="305"/>
        <v>#DIV/0!</v>
      </c>
      <c r="Z299" s="348" t="e">
        <f t="shared" si="305"/>
        <v>#DIV/0!</v>
      </c>
      <c r="AA299" s="348" t="e">
        <f t="shared" si="305"/>
        <v>#DIV/0!</v>
      </c>
      <c r="AB299" s="350" t="e">
        <f t="shared" si="305"/>
        <v>#DIV/0!</v>
      </c>
      <c r="AC299" s="372"/>
      <c r="AD299" s="348" t="e">
        <f t="shared" si="306"/>
        <v>#DIV/0!</v>
      </c>
      <c r="AE299" s="348" t="e">
        <f t="shared" si="306"/>
        <v>#DIV/0!</v>
      </c>
      <c r="AF299" s="348" t="e">
        <f t="shared" si="306"/>
        <v>#DIV/0!</v>
      </c>
      <c r="AG299" s="350" t="e">
        <f t="shared" si="306"/>
        <v>#DIV/0!</v>
      </c>
      <c r="AH299" s="372"/>
      <c r="AI299" s="348" t="e">
        <f t="shared" si="306"/>
        <v>#DIV/0!</v>
      </c>
      <c r="AJ299" s="348" t="e">
        <f t="shared" si="306"/>
        <v>#DIV/0!</v>
      </c>
      <c r="AK299" s="348" t="e">
        <f t="shared" si="306"/>
        <v>#DIV/0!</v>
      </c>
      <c r="AL299" s="350" t="e">
        <f t="shared" si="306"/>
        <v>#DIV/0!</v>
      </c>
      <c r="AN299" s="393">
        <f t="shared" si="263"/>
        <v>0</v>
      </c>
      <c r="AO299" s="509">
        <f t="shared" si="264"/>
        <v>0</v>
      </c>
      <c r="AP299" s="373" t="e">
        <f t="shared" si="265"/>
        <v>#DIV/0!</v>
      </c>
      <c r="AQ299" s="384" t="e">
        <f t="shared" si="292"/>
        <v>#DIV/0!</v>
      </c>
      <c r="AR299" s="385" t="e">
        <f t="shared" si="292"/>
        <v>#DIV/0!</v>
      </c>
      <c r="AS299" s="385" t="e">
        <f t="shared" si="292"/>
        <v>#DIV/0!</v>
      </c>
      <c r="AT299" s="387" t="e">
        <f t="shared" si="292"/>
        <v>#DIV/0!</v>
      </c>
      <c r="AU299" s="373"/>
      <c r="AV299" s="384" t="e">
        <f t="shared" si="293"/>
        <v>#DIV/0!</v>
      </c>
      <c r="AW299" s="385" t="e">
        <f t="shared" si="293"/>
        <v>#DIV/0!</v>
      </c>
      <c r="AX299" s="385" t="e">
        <f t="shared" si="293"/>
        <v>#DIV/0!</v>
      </c>
      <c r="AY299" s="387" t="e">
        <f t="shared" si="293"/>
        <v>#DIV/0!</v>
      </c>
      <c r="AZ299" s="373"/>
      <c r="BA299" s="384" t="e">
        <f t="shared" si="294"/>
        <v>#DIV/0!</v>
      </c>
      <c r="BB299" s="385" t="e">
        <f t="shared" si="294"/>
        <v>#DIV/0!</v>
      </c>
      <c r="BC299" s="385" t="e">
        <f t="shared" si="294"/>
        <v>#DIV/0!</v>
      </c>
      <c r="BD299" s="387" t="e">
        <f t="shared" si="294"/>
        <v>#DIV/0!</v>
      </c>
      <c r="BE299" s="373"/>
      <c r="BF299" s="384" t="e">
        <f t="shared" si="295"/>
        <v>#DIV/0!</v>
      </c>
      <c r="BG299" s="385" t="e">
        <f t="shared" si="295"/>
        <v>#DIV/0!</v>
      </c>
      <c r="BH299" s="385" t="e">
        <f t="shared" si="295"/>
        <v>#DIV/0!</v>
      </c>
      <c r="BI299" s="387" t="e">
        <f t="shared" si="295"/>
        <v>#DIV/0!</v>
      </c>
      <c r="BK299" s="423" t="e">
        <f t="shared" si="289"/>
        <v>#DIV/0!</v>
      </c>
      <c r="BL299" s="419">
        <f t="shared" si="266"/>
        <v>0</v>
      </c>
      <c r="BM299" s="419">
        <f t="shared" si="267"/>
        <v>0</v>
      </c>
      <c r="BN299" s="423" t="e">
        <f t="shared" si="296"/>
        <v>#DIV/0!</v>
      </c>
      <c r="BO299" s="419" t="e">
        <f t="shared" si="296"/>
        <v>#DIV/0!</v>
      </c>
      <c r="BP299" s="419" t="e">
        <f t="shared" si="296"/>
        <v>#DIV/0!</v>
      </c>
      <c r="BQ299" s="424" t="e">
        <f t="shared" si="296"/>
        <v>#DIV/0!</v>
      </c>
      <c r="BR299" s="419"/>
      <c r="BS299" s="423" t="e">
        <f t="shared" si="297"/>
        <v>#DIV/0!</v>
      </c>
      <c r="BT299" s="419" t="e">
        <f t="shared" si="297"/>
        <v>#DIV/0!</v>
      </c>
      <c r="BU299" s="419" t="e">
        <f t="shared" si="297"/>
        <v>#DIV/0!</v>
      </c>
      <c r="BV299" s="424" t="e">
        <f t="shared" si="297"/>
        <v>#DIV/0!</v>
      </c>
      <c r="BW299" s="419"/>
      <c r="BX299" s="423" t="e">
        <f t="shared" si="298"/>
        <v>#DIV/0!</v>
      </c>
      <c r="BY299" s="419" t="e">
        <f t="shared" si="298"/>
        <v>#DIV/0!</v>
      </c>
      <c r="BZ299" s="419" t="e">
        <f t="shared" si="298"/>
        <v>#DIV/0!</v>
      </c>
      <c r="CA299" s="424" t="e">
        <f t="shared" si="298"/>
        <v>#DIV/0!</v>
      </c>
      <c r="CB299" s="419"/>
      <c r="CC299" s="423" t="e">
        <f t="shared" si="299"/>
        <v>#DIV/0!</v>
      </c>
      <c r="CD299" s="419" t="e">
        <f t="shared" si="299"/>
        <v>#DIV/0!</v>
      </c>
      <c r="CE299" s="419" t="e">
        <f t="shared" si="299"/>
        <v>#DIV/0!</v>
      </c>
      <c r="CF299" s="424" t="e">
        <f t="shared" si="299"/>
        <v>#DIV/0!</v>
      </c>
      <c r="CH299" s="449" t="e">
        <f t="shared" si="290"/>
        <v>#DIV/0!</v>
      </c>
      <c r="CI299" s="445">
        <f t="shared" si="276"/>
        <v>0</v>
      </c>
      <c r="CJ299" s="445">
        <f t="shared" si="291"/>
        <v>0</v>
      </c>
      <c r="CK299" s="451">
        <f t="shared" si="277"/>
        <v>0</v>
      </c>
      <c r="CL299" s="446" t="e">
        <f t="shared" si="300"/>
        <v>#DIV/0!</v>
      </c>
      <c r="CM299" s="446" t="e">
        <f t="shared" si="300"/>
        <v>#DIV/0!</v>
      </c>
      <c r="CN299" s="446" t="e">
        <f t="shared" si="300"/>
        <v>#DIV/0!</v>
      </c>
      <c r="CO299" s="451" t="e">
        <f t="shared" si="300"/>
        <v>#DIV/0!</v>
      </c>
      <c r="CP299" s="446"/>
      <c r="CQ299" s="449" t="e">
        <f t="shared" si="301"/>
        <v>#DIV/0!</v>
      </c>
      <c r="CR299" s="445" t="e">
        <f t="shared" si="301"/>
        <v>#DIV/0!</v>
      </c>
      <c r="CS299" s="445" t="e">
        <f t="shared" si="301"/>
        <v>#DIV/0!</v>
      </c>
      <c r="CT299" s="451" t="e">
        <f t="shared" si="301"/>
        <v>#DIV/0!</v>
      </c>
      <c r="CU299" s="446"/>
      <c r="CV299" s="449" t="e">
        <f t="shared" si="302"/>
        <v>#DIV/0!</v>
      </c>
      <c r="CW299" s="445" t="e">
        <f t="shared" si="302"/>
        <v>#DIV/0!</v>
      </c>
      <c r="CX299" s="445" t="e">
        <f t="shared" si="302"/>
        <v>#DIV/0!</v>
      </c>
      <c r="CY299" s="451" t="e">
        <f t="shared" si="302"/>
        <v>#DIV/0!</v>
      </c>
      <c r="CZ299" s="446"/>
      <c r="DA299" s="449" t="e">
        <f t="shared" si="303"/>
        <v>#DIV/0!</v>
      </c>
      <c r="DB299" s="445" t="e">
        <f t="shared" si="303"/>
        <v>#DIV/0!</v>
      </c>
      <c r="DC299" s="445" t="e">
        <f t="shared" si="303"/>
        <v>#DIV/0!</v>
      </c>
      <c r="DD299" s="451" t="e">
        <f t="shared" si="303"/>
        <v>#DIV/0!</v>
      </c>
    </row>
    <row r="300" spans="1:108">
      <c r="A300">
        <f>'Picking Information'!E303</f>
        <v>0</v>
      </c>
      <c r="B300">
        <f>'Picking Information'!H303</f>
        <v>0</v>
      </c>
      <c r="C300">
        <f>'Picking Information'!I303</f>
        <v>0</v>
      </c>
      <c r="D300">
        <f>'Picking Information'!J303</f>
        <v>0</v>
      </c>
      <c r="E300">
        <f>'Picking Information'!K303</f>
        <v>0</v>
      </c>
      <c r="F300">
        <f t="shared" si="282"/>
        <v>0</v>
      </c>
      <c r="J300">
        <f>'Picking Information'!O303</f>
        <v>0</v>
      </c>
      <c r="M300" s="365">
        <f t="shared" si="283"/>
        <v>0</v>
      </c>
      <c r="N300" s="366">
        <v>1.6074999999999999</v>
      </c>
      <c r="O300" s="367">
        <f t="shared" si="284"/>
        <v>0</v>
      </c>
      <c r="P300" s="367">
        <f t="shared" si="285"/>
        <v>0</v>
      </c>
      <c r="Q300" s="367">
        <f t="shared" si="286"/>
        <v>0</v>
      </c>
      <c r="R300" s="367">
        <f t="shared" si="287"/>
        <v>0</v>
      </c>
      <c r="S300" s="367" t="e">
        <f t="shared" si="288"/>
        <v>#DIV/0!</v>
      </c>
      <c r="T300" s="352" t="e">
        <f t="shared" si="304"/>
        <v>#DIV/0!</v>
      </c>
      <c r="U300" s="348" t="e">
        <f t="shared" si="304"/>
        <v>#DIV/0!</v>
      </c>
      <c r="V300" s="348" t="e">
        <f t="shared" si="304"/>
        <v>#DIV/0!</v>
      </c>
      <c r="W300" s="348" t="e">
        <f t="shared" si="304"/>
        <v>#DIV/0!</v>
      </c>
      <c r="X300" s="372"/>
      <c r="Y300" s="348" t="e">
        <f t="shared" si="305"/>
        <v>#DIV/0!</v>
      </c>
      <c r="Z300" s="348" t="e">
        <f t="shared" si="305"/>
        <v>#DIV/0!</v>
      </c>
      <c r="AA300" s="348" t="e">
        <f t="shared" si="305"/>
        <v>#DIV/0!</v>
      </c>
      <c r="AB300" s="350" t="e">
        <f t="shared" si="305"/>
        <v>#DIV/0!</v>
      </c>
      <c r="AC300" s="372"/>
      <c r="AD300" s="348" t="e">
        <f t="shared" si="306"/>
        <v>#DIV/0!</v>
      </c>
      <c r="AE300" s="348" t="e">
        <f t="shared" si="306"/>
        <v>#DIV/0!</v>
      </c>
      <c r="AF300" s="348" t="e">
        <f t="shared" si="306"/>
        <v>#DIV/0!</v>
      </c>
      <c r="AG300" s="350" t="e">
        <f t="shared" si="306"/>
        <v>#DIV/0!</v>
      </c>
      <c r="AH300" s="372"/>
      <c r="AI300" s="348" t="e">
        <f t="shared" si="306"/>
        <v>#DIV/0!</v>
      </c>
      <c r="AJ300" s="348" t="e">
        <f t="shared" si="306"/>
        <v>#DIV/0!</v>
      </c>
      <c r="AK300" s="348" t="e">
        <f t="shared" si="306"/>
        <v>#DIV/0!</v>
      </c>
      <c r="AL300" s="350" t="e">
        <f t="shared" si="306"/>
        <v>#DIV/0!</v>
      </c>
      <c r="AN300" s="393">
        <f t="shared" si="263"/>
        <v>0</v>
      </c>
      <c r="AO300" s="509">
        <f t="shared" si="264"/>
        <v>0</v>
      </c>
      <c r="AP300" s="373" t="e">
        <f t="shared" si="265"/>
        <v>#DIV/0!</v>
      </c>
      <c r="AQ300" s="384" t="e">
        <f t="shared" si="292"/>
        <v>#DIV/0!</v>
      </c>
      <c r="AR300" s="385" t="e">
        <f t="shared" si="292"/>
        <v>#DIV/0!</v>
      </c>
      <c r="AS300" s="385" t="e">
        <f t="shared" si="292"/>
        <v>#DIV/0!</v>
      </c>
      <c r="AT300" s="387" t="e">
        <f t="shared" si="292"/>
        <v>#DIV/0!</v>
      </c>
      <c r="AU300" s="373"/>
      <c r="AV300" s="384" t="e">
        <f t="shared" si="293"/>
        <v>#DIV/0!</v>
      </c>
      <c r="AW300" s="385" t="e">
        <f t="shared" si="293"/>
        <v>#DIV/0!</v>
      </c>
      <c r="AX300" s="385" t="e">
        <f t="shared" si="293"/>
        <v>#DIV/0!</v>
      </c>
      <c r="AY300" s="387" t="e">
        <f t="shared" si="293"/>
        <v>#DIV/0!</v>
      </c>
      <c r="AZ300" s="373"/>
      <c r="BA300" s="384" t="e">
        <f t="shared" si="294"/>
        <v>#DIV/0!</v>
      </c>
      <c r="BB300" s="385" t="e">
        <f t="shared" si="294"/>
        <v>#DIV/0!</v>
      </c>
      <c r="BC300" s="385" t="e">
        <f t="shared" si="294"/>
        <v>#DIV/0!</v>
      </c>
      <c r="BD300" s="387" t="e">
        <f t="shared" si="294"/>
        <v>#DIV/0!</v>
      </c>
      <c r="BE300" s="373"/>
      <c r="BF300" s="384" t="e">
        <f t="shared" si="295"/>
        <v>#DIV/0!</v>
      </c>
      <c r="BG300" s="385" t="e">
        <f t="shared" si="295"/>
        <v>#DIV/0!</v>
      </c>
      <c r="BH300" s="385" t="e">
        <f t="shared" si="295"/>
        <v>#DIV/0!</v>
      </c>
      <c r="BI300" s="387" t="e">
        <f t="shared" si="295"/>
        <v>#DIV/0!</v>
      </c>
      <c r="BK300" s="423" t="e">
        <f t="shared" si="289"/>
        <v>#DIV/0!</v>
      </c>
      <c r="BL300" s="419">
        <f t="shared" si="266"/>
        <v>0</v>
      </c>
      <c r="BM300" s="419">
        <f t="shared" si="267"/>
        <v>0</v>
      </c>
      <c r="BN300" s="423" t="e">
        <f t="shared" si="296"/>
        <v>#DIV/0!</v>
      </c>
      <c r="BO300" s="419" t="e">
        <f t="shared" si="296"/>
        <v>#DIV/0!</v>
      </c>
      <c r="BP300" s="419" t="e">
        <f t="shared" si="296"/>
        <v>#DIV/0!</v>
      </c>
      <c r="BQ300" s="424" t="e">
        <f t="shared" si="296"/>
        <v>#DIV/0!</v>
      </c>
      <c r="BR300" s="419"/>
      <c r="BS300" s="423" t="e">
        <f t="shared" si="297"/>
        <v>#DIV/0!</v>
      </c>
      <c r="BT300" s="419" t="e">
        <f t="shared" si="297"/>
        <v>#DIV/0!</v>
      </c>
      <c r="BU300" s="419" t="e">
        <f t="shared" si="297"/>
        <v>#DIV/0!</v>
      </c>
      <c r="BV300" s="424" t="e">
        <f t="shared" si="297"/>
        <v>#DIV/0!</v>
      </c>
      <c r="BW300" s="419"/>
      <c r="BX300" s="423" t="e">
        <f t="shared" si="298"/>
        <v>#DIV/0!</v>
      </c>
      <c r="BY300" s="419" t="e">
        <f t="shared" si="298"/>
        <v>#DIV/0!</v>
      </c>
      <c r="BZ300" s="419" t="e">
        <f t="shared" si="298"/>
        <v>#DIV/0!</v>
      </c>
      <c r="CA300" s="424" t="e">
        <f t="shared" si="298"/>
        <v>#DIV/0!</v>
      </c>
      <c r="CB300" s="419"/>
      <c r="CC300" s="423" t="e">
        <f t="shared" si="299"/>
        <v>#DIV/0!</v>
      </c>
      <c r="CD300" s="419" t="e">
        <f t="shared" si="299"/>
        <v>#DIV/0!</v>
      </c>
      <c r="CE300" s="419" t="e">
        <f t="shared" si="299"/>
        <v>#DIV/0!</v>
      </c>
      <c r="CF300" s="424" t="e">
        <f t="shared" si="299"/>
        <v>#DIV/0!</v>
      </c>
      <c r="CH300" s="449" t="e">
        <f t="shared" si="290"/>
        <v>#DIV/0!</v>
      </c>
      <c r="CI300" s="445">
        <f t="shared" si="276"/>
        <v>0</v>
      </c>
      <c r="CJ300" s="445">
        <f t="shared" si="291"/>
        <v>0</v>
      </c>
      <c r="CK300" s="451">
        <f t="shared" si="277"/>
        <v>0</v>
      </c>
      <c r="CL300" s="446" t="e">
        <f t="shared" si="300"/>
        <v>#DIV/0!</v>
      </c>
      <c r="CM300" s="446" t="e">
        <f t="shared" si="300"/>
        <v>#DIV/0!</v>
      </c>
      <c r="CN300" s="446" t="e">
        <f t="shared" si="300"/>
        <v>#DIV/0!</v>
      </c>
      <c r="CO300" s="451" t="e">
        <f t="shared" si="300"/>
        <v>#DIV/0!</v>
      </c>
      <c r="CP300" s="446"/>
      <c r="CQ300" s="449" t="e">
        <f t="shared" si="301"/>
        <v>#DIV/0!</v>
      </c>
      <c r="CR300" s="445" t="e">
        <f t="shared" si="301"/>
        <v>#DIV/0!</v>
      </c>
      <c r="CS300" s="445" t="e">
        <f t="shared" si="301"/>
        <v>#DIV/0!</v>
      </c>
      <c r="CT300" s="451" t="e">
        <f t="shared" si="301"/>
        <v>#DIV/0!</v>
      </c>
      <c r="CU300" s="446"/>
      <c r="CV300" s="449" t="e">
        <f t="shared" si="302"/>
        <v>#DIV/0!</v>
      </c>
      <c r="CW300" s="445" t="e">
        <f t="shared" si="302"/>
        <v>#DIV/0!</v>
      </c>
      <c r="CX300" s="445" t="e">
        <f t="shared" si="302"/>
        <v>#DIV/0!</v>
      </c>
      <c r="CY300" s="451" t="e">
        <f t="shared" si="302"/>
        <v>#DIV/0!</v>
      </c>
      <c r="CZ300" s="446"/>
      <c r="DA300" s="449" t="e">
        <f t="shared" si="303"/>
        <v>#DIV/0!</v>
      </c>
      <c r="DB300" s="445" t="e">
        <f t="shared" si="303"/>
        <v>#DIV/0!</v>
      </c>
      <c r="DC300" s="445" t="e">
        <f t="shared" si="303"/>
        <v>#DIV/0!</v>
      </c>
      <c r="DD300" s="451" t="e">
        <f t="shared" si="303"/>
        <v>#DIV/0!</v>
      </c>
    </row>
    <row r="301" spans="1:108">
      <c r="A301">
        <f>'Picking Information'!E304</f>
        <v>0</v>
      </c>
      <c r="B301">
        <f>'Picking Information'!H304</f>
        <v>0</v>
      </c>
      <c r="C301">
        <f>'Picking Information'!I304</f>
        <v>0</v>
      </c>
      <c r="D301">
        <f>'Picking Information'!J304</f>
        <v>0</v>
      </c>
      <c r="E301">
        <f>'Picking Information'!K304</f>
        <v>0</v>
      </c>
      <c r="F301">
        <f t="shared" si="282"/>
        <v>0</v>
      </c>
      <c r="J301">
        <f>'Picking Information'!O304</f>
        <v>0</v>
      </c>
      <c r="M301" s="365">
        <f t="shared" si="283"/>
        <v>0</v>
      </c>
      <c r="N301" s="366">
        <v>1.6074999999999999</v>
      </c>
      <c r="O301" s="367">
        <f t="shared" si="284"/>
        <v>0</v>
      </c>
      <c r="P301" s="367">
        <f t="shared" si="285"/>
        <v>0</v>
      </c>
      <c r="Q301" s="367">
        <f t="shared" si="286"/>
        <v>0</v>
      </c>
      <c r="R301" s="367">
        <f t="shared" si="287"/>
        <v>0</v>
      </c>
      <c r="S301" s="367" t="e">
        <f t="shared" si="288"/>
        <v>#DIV/0!</v>
      </c>
      <c r="T301" s="352" t="e">
        <f t="shared" si="304"/>
        <v>#DIV/0!</v>
      </c>
      <c r="U301" s="348" t="e">
        <f t="shared" si="304"/>
        <v>#DIV/0!</v>
      </c>
      <c r="V301" s="348" t="e">
        <f t="shared" si="304"/>
        <v>#DIV/0!</v>
      </c>
      <c r="W301" s="348" t="e">
        <f t="shared" si="304"/>
        <v>#DIV/0!</v>
      </c>
      <c r="X301" s="372"/>
      <c r="Y301" s="348" t="e">
        <f t="shared" si="305"/>
        <v>#DIV/0!</v>
      </c>
      <c r="Z301" s="348" t="e">
        <f t="shared" si="305"/>
        <v>#DIV/0!</v>
      </c>
      <c r="AA301" s="348" t="e">
        <f t="shared" si="305"/>
        <v>#DIV/0!</v>
      </c>
      <c r="AB301" s="350" t="e">
        <f t="shared" si="305"/>
        <v>#DIV/0!</v>
      </c>
      <c r="AC301" s="372"/>
      <c r="AD301" s="348" t="e">
        <f t="shared" si="306"/>
        <v>#DIV/0!</v>
      </c>
      <c r="AE301" s="348" t="e">
        <f t="shared" si="306"/>
        <v>#DIV/0!</v>
      </c>
      <c r="AF301" s="348" t="e">
        <f t="shared" si="306"/>
        <v>#DIV/0!</v>
      </c>
      <c r="AG301" s="350" t="e">
        <f t="shared" si="306"/>
        <v>#DIV/0!</v>
      </c>
      <c r="AH301" s="372"/>
      <c r="AI301" s="348" t="e">
        <f t="shared" si="306"/>
        <v>#DIV/0!</v>
      </c>
      <c r="AJ301" s="348" t="e">
        <f t="shared" si="306"/>
        <v>#DIV/0!</v>
      </c>
      <c r="AK301" s="348" t="e">
        <f t="shared" si="306"/>
        <v>#DIV/0!</v>
      </c>
      <c r="AL301" s="350" t="e">
        <f t="shared" si="306"/>
        <v>#DIV/0!</v>
      </c>
      <c r="AN301" s="393">
        <f t="shared" si="263"/>
        <v>0</v>
      </c>
      <c r="AO301" s="509">
        <f t="shared" si="264"/>
        <v>0</v>
      </c>
      <c r="AP301" s="373" t="e">
        <f t="shared" si="265"/>
        <v>#DIV/0!</v>
      </c>
      <c r="AQ301" s="384" t="e">
        <f t="shared" si="292"/>
        <v>#DIV/0!</v>
      </c>
      <c r="AR301" s="385" t="e">
        <f t="shared" si="292"/>
        <v>#DIV/0!</v>
      </c>
      <c r="AS301" s="385" t="e">
        <f t="shared" si="292"/>
        <v>#DIV/0!</v>
      </c>
      <c r="AT301" s="387" t="e">
        <f t="shared" si="292"/>
        <v>#DIV/0!</v>
      </c>
      <c r="AU301" s="373"/>
      <c r="AV301" s="384" t="e">
        <f t="shared" si="293"/>
        <v>#DIV/0!</v>
      </c>
      <c r="AW301" s="385" t="e">
        <f t="shared" si="293"/>
        <v>#DIV/0!</v>
      </c>
      <c r="AX301" s="385" t="e">
        <f t="shared" si="293"/>
        <v>#DIV/0!</v>
      </c>
      <c r="AY301" s="387" t="e">
        <f t="shared" si="293"/>
        <v>#DIV/0!</v>
      </c>
      <c r="AZ301" s="373"/>
      <c r="BA301" s="384" t="e">
        <f t="shared" si="294"/>
        <v>#DIV/0!</v>
      </c>
      <c r="BB301" s="385" t="e">
        <f t="shared" si="294"/>
        <v>#DIV/0!</v>
      </c>
      <c r="BC301" s="385" t="e">
        <f t="shared" si="294"/>
        <v>#DIV/0!</v>
      </c>
      <c r="BD301" s="387" t="e">
        <f t="shared" si="294"/>
        <v>#DIV/0!</v>
      </c>
      <c r="BE301" s="373"/>
      <c r="BF301" s="384" t="e">
        <f t="shared" si="295"/>
        <v>#DIV/0!</v>
      </c>
      <c r="BG301" s="385" t="e">
        <f t="shared" si="295"/>
        <v>#DIV/0!</v>
      </c>
      <c r="BH301" s="385" t="e">
        <f t="shared" si="295"/>
        <v>#DIV/0!</v>
      </c>
      <c r="BI301" s="387" t="e">
        <f t="shared" si="295"/>
        <v>#DIV/0!</v>
      </c>
      <c r="BK301" s="423" t="e">
        <f t="shared" si="289"/>
        <v>#DIV/0!</v>
      </c>
      <c r="BL301" s="419">
        <f t="shared" si="266"/>
        <v>0</v>
      </c>
      <c r="BM301" s="419">
        <f t="shared" si="267"/>
        <v>0</v>
      </c>
      <c r="BN301" s="423" t="e">
        <f t="shared" si="296"/>
        <v>#DIV/0!</v>
      </c>
      <c r="BO301" s="419" t="e">
        <f t="shared" si="296"/>
        <v>#DIV/0!</v>
      </c>
      <c r="BP301" s="419" t="e">
        <f t="shared" si="296"/>
        <v>#DIV/0!</v>
      </c>
      <c r="BQ301" s="424" t="e">
        <f t="shared" si="296"/>
        <v>#DIV/0!</v>
      </c>
      <c r="BR301" s="419"/>
      <c r="BS301" s="423" t="e">
        <f t="shared" si="297"/>
        <v>#DIV/0!</v>
      </c>
      <c r="BT301" s="419" t="e">
        <f t="shared" si="297"/>
        <v>#DIV/0!</v>
      </c>
      <c r="BU301" s="419" t="e">
        <f t="shared" si="297"/>
        <v>#DIV/0!</v>
      </c>
      <c r="BV301" s="424" t="e">
        <f t="shared" si="297"/>
        <v>#DIV/0!</v>
      </c>
      <c r="BW301" s="419"/>
      <c r="BX301" s="423" t="e">
        <f t="shared" si="298"/>
        <v>#DIV/0!</v>
      </c>
      <c r="BY301" s="419" t="e">
        <f t="shared" si="298"/>
        <v>#DIV/0!</v>
      </c>
      <c r="BZ301" s="419" t="e">
        <f t="shared" si="298"/>
        <v>#DIV/0!</v>
      </c>
      <c r="CA301" s="424" t="e">
        <f t="shared" si="298"/>
        <v>#DIV/0!</v>
      </c>
      <c r="CB301" s="419"/>
      <c r="CC301" s="423" t="e">
        <f t="shared" si="299"/>
        <v>#DIV/0!</v>
      </c>
      <c r="CD301" s="419" t="e">
        <f t="shared" si="299"/>
        <v>#DIV/0!</v>
      </c>
      <c r="CE301" s="419" t="e">
        <f t="shared" si="299"/>
        <v>#DIV/0!</v>
      </c>
      <c r="CF301" s="424" t="e">
        <f t="shared" si="299"/>
        <v>#DIV/0!</v>
      </c>
      <c r="CH301" s="449" t="e">
        <f t="shared" si="290"/>
        <v>#DIV/0!</v>
      </c>
      <c r="CI301" s="445">
        <f t="shared" si="276"/>
        <v>0</v>
      </c>
      <c r="CJ301" s="445">
        <f t="shared" si="291"/>
        <v>0</v>
      </c>
      <c r="CK301" s="451">
        <f t="shared" si="277"/>
        <v>0</v>
      </c>
      <c r="CL301" s="446" t="e">
        <f t="shared" si="300"/>
        <v>#DIV/0!</v>
      </c>
      <c r="CM301" s="446" t="e">
        <f t="shared" si="300"/>
        <v>#DIV/0!</v>
      </c>
      <c r="CN301" s="446" t="e">
        <f t="shared" si="300"/>
        <v>#DIV/0!</v>
      </c>
      <c r="CO301" s="451" t="e">
        <f t="shared" si="300"/>
        <v>#DIV/0!</v>
      </c>
      <c r="CP301" s="446"/>
      <c r="CQ301" s="449" t="e">
        <f t="shared" si="301"/>
        <v>#DIV/0!</v>
      </c>
      <c r="CR301" s="445" t="e">
        <f t="shared" si="301"/>
        <v>#DIV/0!</v>
      </c>
      <c r="CS301" s="445" t="e">
        <f t="shared" si="301"/>
        <v>#DIV/0!</v>
      </c>
      <c r="CT301" s="451" t="e">
        <f t="shared" si="301"/>
        <v>#DIV/0!</v>
      </c>
      <c r="CU301" s="446"/>
      <c r="CV301" s="449" t="e">
        <f t="shared" si="302"/>
        <v>#DIV/0!</v>
      </c>
      <c r="CW301" s="445" t="e">
        <f t="shared" si="302"/>
        <v>#DIV/0!</v>
      </c>
      <c r="CX301" s="445" t="e">
        <f t="shared" si="302"/>
        <v>#DIV/0!</v>
      </c>
      <c r="CY301" s="451" t="e">
        <f t="shared" si="302"/>
        <v>#DIV/0!</v>
      </c>
      <c r="CZ301" s="446"/>
      <c r="DA301" s="449" t="e">
        <f t="shared" si="303"/>
        <v>#DIV/0!</v>
      </c>
      <c r="DB301" s="445" t="e">
        <f t="shared" si="303"/>
        <v>#DIV/0!</v>
      </c>
      <c r="DC301" s="445" t="e">
        <f t="shared" si="303"/>
        <v>#DIV/0!</v>
      </c>
      <c r="DD301" s="451" t="e">
        <f t="shared" si="303"/>
        <v>#DIV/0!</v>
      </c>
    </row>
    <row r="302" spans="1:108">
      <c r="A302">
        <f>'Picking Information'!E305</f>
        <v>0</v>
      </c>
      <c r="B302">
        <f>'Picking Information'!H305</f>
        <v>0</v>
      </c>
      <c r="C302">
        <f>'Picking Information'!I305</f>
        <v>0</v>
      </c>
      <c r="D302">
        <f>'Picking Information'!J305</f>
        <v>0</v>
      </c>
      <c r="E302">
        <f>'Picking Information'!K305</f>
        <v>0</v>
      </c>
      <c r="F302">
        <f t="shared" si="282"/>
        <v>0</v>
      </c>
      <c r="J302">
        <f>'Picking Information'!O305</f>
        <v>0</v>
      </c>
      <c r="M302" s="365">
        <f t="shared" si="283"/>
        <v>0</v>
      </c>
      <c r="N302" s="366">
        <v>1.6074999999999999</v>
      </c>
      <c r="O302" s="367">
        <f t="shared" si="284"/>
        <v>0</v>
      </c>
      <c r="P302" s="367">
        <f t="shared" si="285"/>
        <v>0</v>
      </c>
      <c r="Q302" s="367">
        <f t="shared" si="286"/>
        <v>0</v>
      </c>
      <c r="R302" s="367">
        <f t="shared" si="287"/>
        <v>0</v>
      </c>
      <c r="S302" s="367" t="e">
        <f t="shared" si="288"/>
        <v>#DIV/0!</v>
      </c>
      <c r="T302" s="352" t="e">
        <f t="shared" si="304"/>
        <v>#DIV/0!</v>
      </c>
      <c r="U302" s="348" t="e">
        <f t="shared" si="304"/>
        <v>#DIV/0!</v>
      </c>
      <c r="V302" s="348" t="e">
        <f t="shared" si="304"/>
        <v>#DIV/0!</v>
      </c>
      <c r="W302" s="348" t="e">
        <f t="shared" si="304"/>
        <v>#DIV/0!</v>
      </c>
      <c r="X302" s="372"/>
      <c r="Y302" s="348" t="e">
        <f t="shared" si="305"/>
        <v>#DIV/0!</v>
      </c>
      <c r="Z302" s="348" t="e">
        <f t="shared" si="305"/>
        <v>#DIV/0!</v>
      </c>
      <c r="AA302" s="348" t="e">
        <f t="shared" si="305"/>
        <v>#DIV/0!</v>
      </c>
      <c r="AB302" s="350" t="e">
        <f t="shared" si="305"/>
        <v>#DIV/0!</v>
      </c>
      <c r="AC302" s="372"/>
      <c r="AD302" s="348" t="e">
        <f t="shared" si="306"/>
        <v>#DIV/0!</v>
      </c>
      <c r="AE302" s="348" t="e">
        <f t="shared" si="306"/>
        <v>#DIV/0!</v>
      </c>
      <c r="AF302" s="348" t="e">
        <f t="shared" si="306"/>
        <v>#DIV/0!</v>
      </c>
      <c r="AG302" s="350" t="e">
        <f t="shared" si="306"/>
        <v>#DIV/0!</v>
      </c>
      <c r="AH302" s="372"/>
      <c r="AI302" s="348" t="e">
        <f t="shared" si="306"/>
        <v>#DIV/0!</v>
      </c>
      <c r="AJ302" s="348" t="e">
        <f t="shared" si="306"/>
        <v>#DIV/0!</v>
      </c>
      <c r="AK302" s="348" t="e">
        <f t="shared" si="306"/>
        <v>#DIV/0!</v>
      </c>
      <c r="AL302" s="350" t="e">
        <f t="shared" ref="AI302:AL310" si="307">1-(3/4)*(AL$3/$S302)+((1/16)+0.1686*(1-($C302/2)/$S302)^2)*(AL$3/$S302)^3</f>
        <v>#DIV/0!</v>
      </c>
      <c r="AN302" s="393">
        <f t="shared" si="263"/>
        <v>0</v>
      </c>
      <c r="AO302" s="509">
        <f t="shared" si="264"/>
        <v>0</v>
      </c>
      <c r="AP302" s="373" t="e">
        <f t="shared" si="265"/>
        <v>#DIV/0!</v>
      </c>
      <c r="AQ302" s="384" t="e">
        <f t="shared" si="292"/>
        <v>#DIV/0!</v>
      </c>
      <c r="AR302" s="385" t="e">
        <f t="shared" si="292"/>
        <v>#DIV/0!</v>
      </c>
      <c r="AS302" s="385" t="e">
        <f t="shared" si="292"/>
        <v>#DIV/0!</v>
      </c>
      <c r="AT302" s="387" t="e">
        <f t="shared" si="292"/>
        <v>#DIV/0!</v>
      </c>
      <c r="AU302" s="373"/>
      <c r="AV302" s="384" t="e">
        <f t="shared" si="293"/>
        <v>#DIV/0!</v>
      </c>
      <c r="AW302" s="385" t="e">
        <f t="shared" si="293"/>
        <v>#DIV/0!</v>
      </c>
      <c r="AX302" s="385" t="e">
        <f t="shared" si="293"/>
        <v>#DIV/0!</v>
      </c>
      <c r="AY302" s="387" t="e">
        <f t="shared" si="293"/>
        <v>#DIV/0!</v>
      </c>
      <c r="AZ302" s="373"/>
      <c r="BA302" s="384" t="e">
        <f t="shared" si="294"/>
        <v>#DIV/0!</v>
      </c>
      <c r="BB302" s="385" t="e">
        <f t="shared" si="294"/>
        <v>#DIV/0!</v>
      </c>
      <c r="BC302" s="385" t="e">
        <f t="shared" si="294"/>
        <v>#DIV/0!</v>
      </c>
      <c r="BD302" s="387" t="e">
        <f t="shared" si="294"/>
        <v>#DIV/0!</v>
      </c>
      <c r="BE302" s="373"/>
      <c r="BF302" s="384" t="e">
        <f t="shared" si="295"/>
        <v>#DIV/0!</v>
      </c>
      <c r="BG302" s="385" t="e">
        <f t="shared" si="295"/>
        <v>#DIV/0!</v>
      </c>
      <c r="BH302" s="385" t="e">
        <f t="shared" si="295"/>
        <v>#DIV/0!</v>
      </c>
      <c r="BI302" s="387" t="e">
        <f t="shared" si="295"/>
        <v>#DIV/0!</v>
      </c>
      <c r="BK302" s="423" t="e">
        <f t="shared" si="289"/>
        <v>#DIV/0!</v>
      </c>
      <c r="BL302" s="419">
        <f t="shared" si="266"/>
        <v>0</v>
      </c>
      <c r="BM302" s="419">
        <f t="shared" si="267"/>
        <v>0</v>
      </c>
      <c r="BN302" s="423" t="e">
        <f t="shared" si="296"/>
        <v>#DIV/0!</v>
      </c>
      <c r="BO302" s="419" t="e">
        <f t="shared" si="296"/>
        <v>#DIV/0!</v>
      </c>
      <c r="BP302" s="419" t="e">
        <f t="shared" si="296"/>
        <v>#DIV/0!</v>
      </c>
      <c r="BQ302" s="424" t="e">
        <f t="shared" si="296"/>
        <v>#DIV/0!</v>
      </c>
      <c r="BR302" s="419"/>
      <c r="BS302" s="423" t="e">
        <f t="shared" si="297"/>
        <v>#DIV/0!</v>
      </c>
      <c r="BT302" s="419" t="e">
        <f t="shared" si="297"/>
        <v>#DIV/0!</v>
      </c>
      <c r="BU302" s="419" t="e">
        <f t="shared" si="297"/>
        <v>#DIV/0!</v>
      </c>
      <c r="BV302" s="424" t="e">
        <f t="shared" si="297"/>
        <v>#DIV/0!</v>
      </c>
      <c r="BW302" s="419"/>
      <c r="BX302" s="423" t="e">
        <f t="shared" si="298"/>
        <v>#DIV/0!</v>
      </c>
      <c r="BY302" s="419" t="e">
        <f t="shared" si="298"/>
        <v>#DIV/0!</v>
      </c>
      <c r="BZ302" s="419" t="e">
        <f t="shared" si="298"/>
        <v>#DIV/0!</v>
      </c>
      <c r="CA302" s="424" t="e">
        <f t="shared" si="298"/>
        <v>#DIV/0!</v>
      </c>
      <c r="CB302" s="419"/>
      <c r="CC302" s="423" t="e">
        <f t="shared" si="299"/>
        <v>#DIV/0!</v>
      </c>
      <c r="CD302" s="419" t="e">
        <f t="shared" si="299"/>
        <v>#DIV/0!</v>
      </c>
      <c r="CE302" s="419" t="e">
        <f t="shared" si="299"/>
        <v>#DIV/0!</v>
      </c>
      <c r="CF302" s="424" t="e">
        <f t="shared" si="299"/>
        <v>#DIV/0!</v>
      </c>
      <c r="CH302" s="449" t="e">
        <f t="shared" si="290"/>
        <v>#DIV/0!</v>
      </c>
      <c r="CI302" s="445">
        <f t="shared" si="276"/>
        <v>0</v>
      </c>
      <c r="CJ302" s="445">
        <f t="shared" si="291"/>
        <v>0</v>
      </c>
      <c r="CK302" s="451">
        <f t="shared" si="277"/>
        <v>0</v>
      </c>
      <c r="CL302" s="446" t="e">
        <f t="shared" si="300"/>
        <v>#DIV/0!</v>
      </c>
      <c r="CM302" s="446" t="e">
        <f t="shared" si="300"/>
        <v>#DIV/0!</v>
      </c>
      <c r="CN302" s="446" t="e">
        <f t="shared" si="300"/>
        <v>#DIV/0!</v>
      </c>
      <c r="CO302" s="451" t="e">
        <f t="shared" si="300"/>
        <v>#DIV/0!</v>
      </c>
      <c r="CP302" s="446"/>
      <c r="CQ302" s="449" t="e">
        <f t="shared" si="301"/>
        <v>#DIV/0!</v>
      </c>
      <c r="CR302" s="445" t="e">
        <f t="shared" si="301"/>
        <v>#DIV/0!</v>
      </c>
      <c r="CS302" s="445" t="e">
        <f t="shared" si="301"/>
        <v>#DIV/0!</v>
      </c>
      <c r="CT302" s="451" t="e">
        <f t="shared" si="301"/>
        <v>#DIV/0!</v>
      </c>
      <c r="CU302" s="446"/>
      <c r="CV302" s="449" t="e">
        <f t="shared" si="302"/>
        <v>#DIV/0!</v>
      </c>
      <c r="CW302" s="445" t="e">
        <f t="shared" si="302"/>
        <v>#DIV/0!</v>
      </c>
      <c r="CX302" s="445" t="e">
        <f t="shared" si="302"/>
        <v>#DIV/0!</v>
      </c>
      <c r="CY302" s="451" t="e">
        <f t="shared" si="302"/>
        <v>#DIV/0!</v>
      </c>
      <c r="CZ302" s="446"/>
      <c r="DA302" s="449" t="e">
        <f t="shared" si="303"/>
        <v>#DIV/0!</v>
      </c>
      <c r="DB302" s="445" t="e">
        <f t="shared" si="303"/>
        <v>#DIV/0!</v>
      </c>
      <c r="DC302" s="445" t="e">
        <f t="shared" si="303"/>
        <v>#DIV/0!</v>
      </c>
      <c r="DD302" s="451" t="e">
        <f t="shared" si="303"/>
        <v>#DIV/0!</v>
      </c>
    </row>
    <row r="303" spans="1:108">
      <c r="A303">
        <f>'Picking Information'!E306</f>
        <v>0</v>
      </c>
      <c r="B303">
        <f>'Picking Information'!H306</f>
        <v>0</v>
      </c>
      <c r="C303">
        <f>'Picking Information'!I306</f>
        <v>0</v>
      </c>
      <c r="D303">
        <f>'Picking Information'!J306</f>
        <v>0</v>
      </c>
      <c r="E303">
        <f>'Picking Information'!K306</f>
        <v>0</v>
      </c>
      <c r="F303">
        <f t="shared" si="282"/>
        <v>0</v>
      </c>
      <c r="J303">
        <f>'Picking Information'!O306</f>
        <v>0</v>
      </c>
      <c r="M303" s="365">
        <f t="shared" si="283"/>
        <v>0</v>
      </c>
      <c r="N303" s="366">
        <v>1.6074999999999999</v>
      </c>
      <c r="O303" s="367">
        <f t="shared" si="284"/>
        <v>0</v>
      </c>
      <c r="P303" s="367">
        <f t="shared" si="285"/>
        <v>0</v>
      </c>
      <c r="Q303" s="367">
        <f t="shared" si="286"/>
        <v>0</v>
      </c>
      <c r="R303" s="367">
        <f t="shared" si="287"/>
        <v>0</v>
      </c>
      <c r="S303" s="367" t="e">
        <f t="shared" si="288"/>
        <v>#DIV/0!</v>
      </c>
      <c r="T303" s="352" t="e">
        <f t="shared" si="304"/>
        <v>#DIV/0!</v>
      </c>
      <c r="U303" s="348" t="e">
        <f t="shared" si="304"/>
        <v>#DIV/0!</v>
      </c>
      <c r="V303" s="348" t="e">
        <f t="shared" si="304"/>
        <v>#DIV/0!</v>
      </c>
      <c r="W303" s="348" t="e">
        <f t="shared" si="304"/>
        <v>#DIV/0!</v>
      </c>
      <c r="X303" s="372"/>
      <c r="Y303" s="348" t="e">
        <f t="shared" si="305"/>
        <v>#DIV/0!</v>
      </c>
      <c r="Z303" s="348" t="e">
        <f t="shared" si="305"/>
        <v>#DIV/0!</v>
      </c>
      <c r="AA303" s="348" t="e">
        <f t="shared" si="305"/>
        <v>#DIV/0!</v>
      </c>
      <c r="AB303" s="350" t="e">
        <f t="shared" si="305"/>
        <v>#DIV/0!</v>
      </c>
      <c r="AC303" s="372"/>
      <c r="AD303" s="348" t="e">
        <f t="shared" si="306"/>
        <v>#DIV/0!</v>
      </c>
      <c r="AE303" s="348" t="e">
        <f t="shared" si="306"/>
        <v>#DIV/0!</v>
      </c>
      <c r="AF303" s="348" t="e">
        <f t="shared" si="306"/>
        <v>#DIV/0!</v>
      </c>
      <c r="AG303" s="350" t="e">
        <f t="shared" si="306"/>
        <v>#DIV/0!</v>
      </c>
      <c r="AH303" s="372"/>
      <c r="AI303" s="348" t="e">
        <f t="shared" si="307"/>
        <v>#DIV/0!</v>
      </c>
      <c r="AJ303" s="348" t="e">
        <f t="shared" si="307"/>
        <v>#DIV/0!</v>
      </c>
      <c r="AK303" s="348" t="e">
        <f t="shared" si="307"/>
        <v>#DIV/0!</v>
      </c>
      <c r="AL303" s="350" t="e">
        <f t="shared" si="307"/>
        <v>#DIV/0!</v>
      </c>
      <c r="AN303" s="393">
        <f t="shared" si="263"/>
        <v>0</v>
      </c>
      <c r="AO303" s="509">
        <f t="shared" si="264"/>
        <v>0</v>
      </c>
      <c r="AP303" s="373" t="e">
        <f t="shared" si="265"/>
        <v>#DIV/0!</v>
      </c>
      <c r="AQ303" s="384" t="e">
        <f t="shared" si="292"/>
        <v>#DIV/0!</v>
      </c>
      <c r="AR303" s="385" t="e">
        <f t="shared" si="292"/>
        <v>#DIV/0!</v>
      </c>
      <c r="AS303" s="385" t="e">
        <f t="shared" si="292"/>
        <v>#DIV/0!</v>
      </c>
      <c r="AT303" s="387" t="e">
        <f t="shared" si="292"/>
        <v>#DIV/0!</v>
      </c>
      <c r="AU303" s="373"/>
      <c r="AV303" s="384" t="e">
        <f t="shared" si="293"/>
        <v>#DIV/0!</v>
      </c>
      <c r="AW303" s="385" t="e">
        <f t="shared" si="293"/>
        <v>#DIV/0!</v>
      </c>
      <c r="AX303" s="385" t="e">
        <f t="shared" si="293"/>
        <v>#DIV/0!</v>
      </c>
      <c r="AY303" s="387" t="e">
        <f t="shared" si="293"/>
        <v>#DIV/0!</v>
      </c>
      <c r="AZ303" s="373"/>
      <c r="BA303" s="384" t="e">
        <f t="shared" si="294"/>
        <v>#DIV/0!</v>
      </c>
      <c r="BB303" s="385" t="e">
        <f t="shared" si="294"/>
        <v>#DIV/0!</v>
      </c>
      <c r="BC303" s="385" t="e">
        <f t="shared" si="294"/>
        <v>#DIV/0!</v>
      </c>
      <c r="BD303" s="387" t="e">
        <f t="shared" si="294"/>
        <v>#DIV/0!</v>
      </c>
      <c r="BE303" s="373"/>
      <c r="BF303" s="384" t="e">
        <f t="shared" si="295"/>
        <v>#DIV/0!</v>
      </c>
      <c r="BG303" s="385" t="e">
        <f t="shared" si="295"/>
        <v>#DIV/0!</v>
      </c>
      <c r="BH303" s="385" t="e">
        <f t="shared" si="295"/>
        <v>#DIV/0!</v>
      </c>
      <c r="BI303" s="387" t="e">
        <f t="shared" si="295"/>
        <v>#DIV/0!</v>
      </c>
      <c r="BK303" s="423" t="e">
        <f t="shared" si="289"/>
        <v>#DIV/0!</v>
      </c>
      <c r="BL303" s="419">
        <f t="shared" si="266"/>
        <v>0</v>
      </c>
      <c r="BM303" s="419">
        <f t="shared" si="267"/>
        <v>0</v>
      </c>
      <c r="BN303" s="423" t="e">
        <f t="shared" si="296"/>
        <v>#DIV/0!</v>
      </c>
      <c r="BO303" s="419" t="e">
        <f t="shared" si="296"/>
        <v>#DIV/0!</v>
      </c>
      <c r="BP303" s="419" t="e">
        <f t="shared" si="296"/>
        <v>#DIV/0!</v>
      </c>
      <c r="BQ303" s="424" t="e">
        <f t="shared" si="296"/>
        <v>#DIV/0!</v>
      </c>
      <c r="BR303" s="419"/>
      <c r="BS303" s="423" t="e">
        <f t="shared" si="297"/>
        <v>#DIV/0!</v>
      </c>
      <c r="BT303" s="419" t="e">
        <f t="shared" si="297"/>
        <v>#DIV/0!</v>
      </c>
      <c r="BU303" s="419" t="e">
        <f t="shared" si="297"/>
        <v>#DIV/0!</v>
      </c>
      <c r="BV303" s="424" t="e">
        <f t="shared" si="297"/>
        <v>#DIV/0!</v>
      </c>
      <c r="BW303" s="419"/>
      <c r="BX303" s="423" t="e">
        <f t="shared" si="298"/>
        <v>#DIV/0!</v>
      </c>
      <c r="BY303" s="419" t="e">
        <f t="shared" si="298"/>
        <v>#DIV/0!</v>
      </c>
      <c r="BZ303" s="419" t="e">
        <f t="shared" si="298"/>
        <v>#DIV/0!</v>
      </c>
      <c r="CA303" s="424" t="e">
        <f t="shared" si="298"/>
        <v>#DIV/0!</v>
      </c>
      <c r="CB303" s="419"/>
      <c r="CC303" s="423" t="e">
        <f t="shared" si="299"/>
        <v>#DIV/0!</v>
      </c>
      <c r="CD303" s="419" t="e">
        <f t="shared" si="299"/>
        <v>#DIV/0!</v>
      </c>
      <c r="CE303" s="419" t="e">
        <f t="shared" si="299"/>
        <v>#DIV/0!</v>
      </c>
      <c r="CF303" s="424" t="e">
        <f t="shared" si="299"/>
        <v>#DIV/0!</v>
      </c>
      <c r="CH303" s="449" t="e">
        <f t="shared" si="290"/>
        <v>#DIV/0!</v>
      </c>
      <c r="CI303" s="445">
        <f t="shared" si="276"/>
        <v>0</v>
      </c>
      <c r="CJ303" s="445">
        <f t="shared" si="291"/>
        <v>0</v>
      </c>
      <c r="CK303" s="451">
        <f t="shared" si="277"/>
        <v>0</v>
      </c>
      <c r="CL303" s="446" t="e">
        <f t="shared" si="300"/>
        <v>#DIV/0!</v>
      </c>
      <c r="CM303" s="446" t="e">
        <f t="shared" si="300"/>
        <v>#DIV/0!</v>
      </c>
      <c r="CN303" s="446" t="e">
        <f t="shared" si="300"/>
        <v>#DIV/0!</v>
      </c>
      <c r="CO303" s="451" t="e">
        <f t="shared" si="300"/>
        <v>#DIV/0!</v>
      </c>
      <c r="CP303" s="446"/>
      <c r="CQ303" s="449" t="e">
        <f t="shared" si="301"/>
        <v>#DIV/0!</v>
      </c>
      <c r="CR303" s="445" t="e">
        <f t="shared" si="301"/>
        <v>#DIV/0!</v>
      </c>
      <c r="CS303" s="445" t="e">
        <f t="shared" si="301"/>
        <v>#DIV/0!</v>
      </c>
      <c r="CT303" s="451" t="e">
        <f t="shared" si="301"/>
        <v>#DIV/0!</v>
      </c>
      <c r="CU303" s="446"/>
      <c r="CV303" s="449" t="e">
        <f t="shared" si="302"/>
        <v>#DIV/0!</v>
      </c>
      <c r="CW303" s="445" t="e">
        <f t="shared" si="302"/>
        <v>#DIV/0!</v>
      </c>
      <c r="CX303" s="445" t="e">
        <f t="shared" si="302"/>
        <v>#DIV/0!</v>
      </c>
      <c r="CY303" s="451" t="e">
        <f t="shared" si="302"/>
        <v>#DIV/0!</v>
      </c>
      <c r="CZ303" s="446"/>
      <c r="DA303" s="449" t="e">
        <f t="shared" si="303"/>
        <v>#DIV/0!</v>
      </c>
      <c r="DB303" s="445" t="e">
        <f t="shared" si="303"/>
        <v>#DIV/0!</v>
      </c>
      <c r="DC303" s="445" t="e">
        <f t="shared" si="303"/>
        <v>#DIV/0!</v>
      </c>
      <c r="DD303" s="451" t="e">
        <f t="shared" si="303"/>
        <v>#DIV/0!</v>
      </c>
    </row>
    <row r="304" spans="1:108">
      <c r="A304">
        <f>'Picking Information'!E307</f>
        <v>0</v>
      </c>
      <c r="B304">
        <f>'Picking Information'!H307</f>
        <v>0</v>
      </c>
      <c r="C304">
        <f>'Picking Information'!I307</f>
        <v>0</v>
      </c>
      <c r="D304">
        <f>'Picking Information'!J307</f>
        <v>0</v>
      </c>
      <c r="E304">
        <f>'Picking Information'!K307</f>
        <v>0</v>
      </c>
      <c r="F304">
        <f t="shared" si="282"/>
        <v>0</v>
      </c>
      <c r="J304">
        <f>'Picking Information'!O307</f>
        <v>0</v>
      </c>
      <c r="M304" s="365">
        <f t="shared" si="283"/>
        <v>0</v>
      </c>
      <c r="N304" s="366">
        <v>1.6074999999999999</v>
      </c>
      <c r="O304" s="367">
        <f t="shared" si="284"/>
        <v>0</v>
      </c>
      <c r="P304" s="367">
        <f t="shared" si="285"/>
        <v>0</v>
      </c>
      <c r="Q304" s="367">
        <f t="shared" si="286"/>
        <v>0</v>
      </c>
      <c r="R304" s="367">
        <f t="shared" si="287"/>
        <v>0</v>
      </c>
      <c r="S304" s="367" t="e">
        <f t="shared" si="288"/>
        <v>#DIV/0!</v>
      </c>
      <c r="T304" s="352" t="e">
        <f t="shared" si="304"/>
        <v>#DIV/0!</v>
      </c>
      <c r="U304" s="348" t="e">
        <f t="shared" si="304"/>
        <v>#DIV/0!</v>
      </c>
      <c r="V304" s="348" t="e">
        <f t="shared" si="304"/>
        <v>#DIV/0!</v>
      </c>
      <c r="W304" s="348" t="e">
        <f t="shared" si="304"/>
        <v>#DIV/0!</v>
      </c>
      <c r="X304" s="372"/>
      <c r="Y304" s="348" t="e">
        <f t="shared" si="305"/>
        <v>#DIV/0!</v>
      </c>
      <c r="Z304" s="348" t="e">
        <f t="shared" si="305"/>
        <v>#DIV/0!</v>
      </c>
      <c r="AA304" s="348" t="e">
        <f t="shared" si="305"/>
        <v>#DIV/0!</v>
      </c>
      <c r="AB304" s="350" t="e">
        <f t="shared" si="305"/>
        <v>#DIV/0!</v>
      </c>
      <c r="AC304" s="372"/>
      <c r="AD304" s="348" t="e">
        <f t="shared" si="306"/>
        <v>#DIV/0!</v>
      </c>
      <c r="AE304" s="348" t="e">
        <f t="shared" si="306"/>
        <v>#DIV/0!</v>
      </c>
      <c r="AF304" s="348" t="e">
        <f t="shared" si="306"/>
        <v>#DIV/0!</v>
      </c>
      <c r="AG304" s="350" t="e">
        <f t="shared" si="306"/>
        <v>#DIV/0!</v>
      </c>
      <c r="AH304" s="372"/>
      <c r="AI304" s="348" t="e">
        <f t="shared" si="307"/>
        <v>#DIV/0!</v>
      </c>
      <c r="AJ304" s="348" t="e">
        <f t="shared" si="307"/>
        <v>#DIV/0!</v>
      </c>
      <c r="AK304" s="348" t="e">
        <f t="shared" si="307"/>
        <v>#DIV/0!</v>
      </c>
      <c r="AL304" s="350" t="e">
        <f t="shared" si="307"/>
        <v>#DIV/0!</v>
      </c>
      <c r="AN304" s="393">
        <f t="shared" si="263"/>
        <v>0</v>
      </c>
      <c r="AO304" s="509">
        <f t="shared" si="264"/>
        <v>0</v>
      </c>
      <c r="AP304" s="373" t="e">
        <f t="shared" si="265"/>
        <v>#DIV/0!</v>
      </c>
      <c r="AQ304" s="384" t="e">
        <f t="shared" si="292"/>
        <v>#DIV/0!</v>
      </c>
      <c r="AR304" s="385" t="e">
        <f t="shared" si="292"/>
        <v>#DIV/0!</v>
      </c>
      <c r="AS304" s="385" t="e">
        <f t="shared" si="292"/>
        <v>#DIV/0!</v>
      </c>
      <c r="AT304" s="387" t="e">
        <f t="shared" si="292"/>
        <v>#DIV/0!</v>
      </c>
      <c r="AU304" s="373"/>
      <c r="AV304" s="384" t="e">
        <f t="shared" si="293"/>
        <v>#DIV/0!</v>
      </c>
      <c r="AW304" s="385" t="e">
        <f t="shared" si="293"/>
        <v>#DIV/0!</v>
      </c>
      <c r="AX304" s="385" t="e">
        <f t="shared" si="293"/>
        <v>#DIV/0!</v>
      </c>
      <c r="AY304" s="387" t="e">
        <f t="shared" si="293"/>
        <v>#DIV/0!</v>
      </c>
      <c r="AZ304" s="373"/>
      <c r="BA304" s="384" t="e">
        <f t="shared" si="294"/>
        <v>#DIV/0!</v>
      </c>
      <c r="BB304" s="385" t="e">
        <f t="shared" si="294"/>
        <v>#DIV/0!</v>
      </c>
      <c r="BC304" s="385" t="e">
        <f t="shared" si="294"/>
        <v>#DIV/0!</v>
      </c>
      <c r="BD304" s="387" t="e">
        <f t="shared" si="294"/>
        <v>#DIV/0!</v>
      </c>
      <c r="BE304" s="373"/>
      <c r="BF304" s="384" t="e">
        <f t="shared" si="295"/>
        <v>#DIV/0!</v>
      </c>
      <c r="BG304" s="385" t="e">
        <f t="shared" si="295"/>
        <v>#DIV/0!</v>
      </c>
      <c r="BH304" s="385" t="e">
        <f t="shared" si="295"/>
        <v>#DIV/0!</v>
      </c>
      <c r="BI304" s="387" t="e">
        <f t="shared" si="295"/>
        <v>#DIV/0!</v>
      </c>
      <c r="BK304" s="423" t="e">
        <f t="shared" si="289"/>
        <v>#DIV/0!</v>
      </c>
      <c r="BL304" s="419">
        <f t="shared" si="266"/>
        <v>0</v>
      </c>
      <c r="BM304" s="419">
        <f t="shared" si="267"/>
        <v>0</v>
      </c>
      <c r="BN304" s="423" t="e">
        <f t="shared" si="296"/>
        <v>#DIV/0!</v>
      </c>
      <c r="BO304" s="419" t="e">
        <f t="shared" si="296"/>
        <v>#DIV/0!</v>
      </c>
      <c r="BP304" s="419" t="e">
        <f t="shared" si="296"/>
        <v>#DIV/0!</v>
      </c>
      <c r="BQ304" s="424" t="e">
        <f t="shared" si="296"/>
        <v>#DIV/0!</v>
      </c>
      <c r="BR304" s="419"/>
      <c r="BS304" s="423" t="e">
        <f t="shared" si="297"/>
        <v>#DIV/0!</v>
      </c>
      <c r="BT304" s="419" t="e">
        <f t="shared" si="297"/>
        <v>#DIV/0!</v>
      </c>
      <c r="BU304" s="419" t="e">
        <f t="shared" si="297"/>
        <v>#DIV/0!</v>
      </c>
      <c r="BV304" s="424" t="e">
        <f t="shared" si="297"/>
        <v>#DIV/0!</v>
      </c>
      <c r="BW304" s="419"/>
      <c r="BX304" s="423" t="e">
        <f t="shared" si="298"/>
        <v>#DIV/0!</v>
      </c>
      <c r="BY304" s="419" t="e">
        <f t="shared" si="298"/>
        <v>#DIV/0!</v>
      </c>
      <c r="BZ304" s="419" t="e">
        <f t="shared" si="298"/>
        <v>#DIV/0!</v>
      </c>
      <c r="CA304" s="424" t="e">
        <f t="shared" si="298"/>
        <v>#DIV/0!</v>
      </c>
      <c r="CB304" s="419"/>
      <c r="CC304" s="423" t="e">
        <f t="shared" si="299"/>
        <v>#DIV/0!</v>
      </c>
      <c r="CD304" s="419" t="e">
        <f t="shared" si="299"/>
        <v>#DIV/0!</v>
      </c>
      <c r="CE304" s="419" t="e">
        <f t="shared" si="299"/>
        <v>#DIV/0!</v>
      </c>
      <c r="CF304" s="424" t="e">
        <f t="shared" si="299"/>
        <v>#DIV/0!</v>
      </c>
      <c r="CH304" s="449" t="e">
        <f t="shared" si="290"/>
        <v>#DIV/0!</v>
      </c>
      <c r="CI304" s="445">
        <f t="shared" si="276"/>
        <v>0</v>
      </c>
      <c r="CJ304" s="445">
        <f t="shared" si="291"/>
        <v>0</v>
      </c>
      <c r="CK304" s="451">
        <f t="shared" si="277"/>
        <v>0</v>
      </c>
      <c r="CL304" s="446" t="e">
        <f t="shared" si="300"/>
        <v>#DIV/0!</v>
      </c>
      <c r="CM304" s="446" t="e">
        <f t="shared" si="300"/>
        <v>#DIV/0!</v>
      </c>
      <c r="CN304" s="446" t="e">
        <f t="shared" si="300"/>
        <v>#DIV/0!</v>
      </c>
      <c r="CO304" s="451" t="e">
        <f t="shared" si="300"/>
        <v>#DIV/0!</v>
      </c>
      <c r="CP304" s="446"/>
      <c r="CQ304" s="449" t="e">
        <f t="shared" si="301"/>
        <v>#DIV/0!</v>
      </c>
      <c r="CR304" s="445" t="e">
        <f t="shared" si="301"/>
        <v>#DIV/0!</v>
      </c>
      <c r="CS304" s="445" t="e">
        <f t="shared" si="301"/>
        <v>#DIV/0!</v>
      </c>
      <c r="CT304" s="451" t="e">
        <f t="shared" si="301"/>
        <v>#DIV/0!</v>
      </c>
      <c r="CU304" s="446"/>
      <c r="CV304" s="449" t="e">
        <f t="shared" si="302"/>
        <v>#DIV/0!</v>
      </c>
      <c r="CW304" s="445" t="e">
        <f t="shared" si="302"/>
        <v>#DIV/0!</v>
      </c>
      <c r="CX304" s="445" t="e">
        <f t="shared" si="302"/>
        <v>#DIV/0!</v>
      </c>
      <c r="CY304" s="451" t="e">
        <f t="shared" si="302"/>
        <v>#DIV/0!</v>
      </c>
      <c r="CZ304" s="446"/>
      <c r="DA304" s="449" t="e">
        <f t="shared" si="303"/>
        <v>#DIV/0!</v>
      </c>
      <c r="DB304" s="445" t="e">
        <f t="shared" si="303"/>
        <v>#DIV/0!</v>
      </c>
      <c r="DC304" s="445" t="e">
        <f t="shared" si="303"/>
        <v>#DIV/0!</v>
      </c>
      <c r="DD304" s="451" t="e">
        <f t="shared" si="303"/>
        <v>#DIV/0!</v>
      </c>
    </row>
    <row r="305" spans="1:108">
      <c r="A305">
        <f>'Picking Information'!E308</f>
        <v>0</v>
      </c>
      <c r="B305">
        <f>'Picking Information'!H308</f>
        <v>0</v>
      </c>
      <c r="C305">
        <f>'Picking Information'!I308</f>
        <v>0</v>
      </c>
      <c r="D305">
        <f>'Picking Information'!J308</f>
        <v>0</v>
      </c>
      <c r="E305">
        <f>'Picking Information'!K308</f>
        <v>0</v>
      </c>
      <c r="F305">
        <f t="shared" si="282"/>
        <v>0</v>
      </c>
      <c r="J305">
        <f>'Picking Information'!O308</f>
        <v>0</v>
      </c>
      <c r="M305" s="365">
        <f t="shared" si="283"/>
        <v>0</v>
      </c>
      <c r="N305" s="366">
        <v>1.6074999999999999</v>
      </c>
      <c r="O305" s="367">
        <f t="shared" si="284"/>
        <v>0</v>
      </c>
      <c r="P305" s="367">
        <f t="shared" si="285"/>
        <v>0</v>
      </c>
      <c r="Q305" s="367">
        <f t="shared" si="286"/>
        <v>0</v>
      </c>
      <c r="R305" s="367">
        <f t="shared" si="287"/>
        <v>0</v>
      </c>
      <c r="S305" s="367" t="e">
        <f t="shared" si="288"/>
        <v>#DIV/0!</v>
      </c>
      <c r="T305" s="352" t="e">
        <f t="shared" si="304"/>
        <v>#DIV/0!</v>
      </c>
      <c r="U305" s="348" t="e">
        <f t="shared" si="304"/>
        <v>#DIV/0!</v>
      </c>
      <c r="V305" s="348" t="e">
        <f t="shared" si="304"/>
        <v>#DIV/0!</v>
      </c>
      <c r="W305" s="348" t="e">
        <f t="shared" si="304"/>
        <v>#DIV/0!</v>
      </c>
      <c r="X305" s="372"/>
      <c r="Y305" s="348" t="e">
        <f t="shared" si="305"/>
        <v>#DIV/0!</v>
      </c>
      <c r="Z305" s="348" t="e">
        <f t="shared" si="305"/>
        <v>#DIV/0!</v>
      </c>
      <c r="AA305" s="348" t="e">
        <f t="shared" si="305"/>
        <v>#DIV/0!</v>
      </c>
      <c r="AB305" s="350" t="e">
        <f t="shared" si="305"/>
        <v>#DIV/0!</v>
      </c>
      <c r="AC305" s="372"/>
      <c r="AD305" s="348" t="e">
        <f t="shared" si="306"/>
        <v>#DIV/0!</v>
      </c>
      <c r="AE305" s="348" t="e">
        <f t="shared" si="306"/>
        <v>#DIV/0!</v>
      </c>
      <c r="AF305" s="348" t="e">
        <f t="shared" si="306"/>
        <v>#DIV/0!</v>
      </c>
      <c r="AG305" s="350" t="e">
        <f t="shared" si="306"/>
        <v>#DIV/0!</v>
      </c>
      <c r="AH305" s="372"/>
      <c r="AI305" s="348" t="e">
        <f t="shared" si="307"/>
        <v>#DIV/0!</v>
      </c>
      <c r="AJ305" s="348" t="e">
        <f t="shared" si="307"/>
        <v>#DIV/0!</v>
      </c>
      <c r="AK305" s="348" t="e">
        <f t="shared" si="307"/>
        <v>#DIV/0!</v>
      </c>
      <c r="AL305" s="350" t="e">
        <f t="shared" si="307"/>
        <v>#DIV/0!</v>
      </c>
      <c r="AN305" s="393">
        <f t="shared" si="263"/>
        <v>0</v>
      </c>
      <c r="AO305" s="509">
        <f t="shared" si="264"/>
        <v>0</v>
      </c>
      <c r="AP305" s="373" t="e">
        <f t="shared" si="265"/>
        <v>#DIV/0!</v>
      </c>
      <c r="AQ305" s="384" t="e">
        <f t="shared" ref="AQ305:AT310" si="308">1-(1/2)*($AN305+$B305)*AQ$3/($AN305*$B305)+(0.2122)*(AQ$3^2/($AN305*$B305))+(0.0153)*(AQ$3^3/$AN305^3)</f>
        <v>#DIV/0!</v>
      </c>
      <c r="AR305" s="385" t="e">
        <f t="shared" si="308"/>
        <v>#DIV/0!</v>
      </c>
      <c r="AS305" s="385" t="e">
        <f t="shared" si="308"/>
        <v>#DIV/0!</v>
      </c>
      <c r="AT305" s="387" t="e">
        <f t="shared" si="308"/>
        <v>#DIV/0!</v>
      </c>
      <c r="AU305" s="373"/>
      <c r="AV305" s="384" t="e">
        <f t="shared" ref="AV305:AY310" si="309">1-(1/2)*($AN305+$B305)*AV$3/($AN305*$B305)+(0.2122)*(AV$3^2/($AN305*$B305))+(0.0153)*(AV$3^3/$AN305^3)</f>
        <v>#DIV/0!</v>
      </c>
      <c r="AW305" s="385" t="e">
        <f t="shared" si="309"/>
        <v>#DIV/0!</v>
      </c>
      <c r="AX305" s="385" t="e">
        <f t="shared" si="309"/>
        <v>#DIV/0!</v>
      </c>
      <c r="AY305" s="387" t="e">
        <f t="shared" si="309"/>
        <v>#DIV/0!</v>
      </c>
      <c r="AZ305" s="373"/>
      <c r="BA305" s="384" t="e">
        <f t="shared" ref="BA305:BD310" si="310">1-(1/2)*($AN305+$B305)*BA$3/($AN305*$B305)+(0.2122)*(BA$3^2/($AN305*$B305))+(0.0153)*(BA$3^3/$AN305^3)</f>
        <v>#DIV/0!</v>
      </c>
      <c r="BB305" s="385" t="e">
        <f t="shared" si="310"/>
        <v>#DIV/0!</v>
      </c>
      <c r="BC305" s="385" t="e">
        <f t="shared" si="310"/>
        <v>#DIV/0!</v>
      </c>
      <c r="BD305" s="387" t="e">
        <f t="shared" si="310"/>
        <v>#DIV/0!</v>
      </c>
      <c r="BE305" s="373"/>
      <c r="BF305" s="384" t="e">
        <f t="shared" ref="BF305:BI310" si="311">1-(1/2)*($AN305+$B305)*BF$3/($AN305*$B305)+(0.2122)*(BF$3^2/($AN305*$B305))+(0.0153)*(BF$3^3/$AN305^3)</f>
        <v>#DIV/0!</v>
      </c>
      <c r="BG305" s="385" t="e">
        <f t="shared" si="311"/>
        <v>#DIV/0!</v>
      </c>
      <c r="BH305" s="385" t="e">
        <f t="shared" si="311"/>
        <v>#DIV/0!</v>
      </c>
      <c r="BI305" s="387" t="e">
        <f t="shared" si="311"/>
        <v>#DIV/0!</v>
      </c>
      <c r="BK305" s="423" t="e">
        <f t="shared" si="289"/>
        <v>#DIV/0!</v>
      </c>
      <c r="BL305" s="419">
        <f t="shared" si="266"/>
        <v>0</v>
      </c>
      <c r="BM305" s="419">
        <f t="shared" si="267"/>
        <v>0</v>
      </c>
      <c r="BN305" s="423" t="e">
        <f t="shared" ref="BN305:BQ310" si="312">1-(3/4)*(BN$3/$BK305)+(0.2095*($C305+$E305+$F305)-(0.096-0.013*($C305^2+$E305^2)/$F305^2)*($C305+$E305)*$J305)*(BN$3^2/$BM305)</f>
        <v>#DIV/0!</v>
      </c>
      <c r="BO305" s="419" t="e">
        <f t="shared" si="312"/>
        <v>#DIV/0!</v>
      </c>
      <c r="BP305" s="419" t="e">
        <f t="shared" si="312"/>
        <v>#DIV/0!</v>
      </c>
      <c r="BQ305" s="424" t="e">
        <f t="shared" si="312"/>
        <v>#DIV/0!</v>
      </c>
      <c r="BR305" s="419"/>
      <c r="BS305" s="423" t="e">
        <f t="shared" ref="BS305:BV310" si="313">1-(3/4)*(BS$3/$BK305)+(0.2095*($C305+$E305+$F305)-(0.096-0.013*($C305^2+$E305^2)/$F305^2)*($C305+$E305)*$J305)*(BS$3^2/$BM305)</f>
        <v>#DIV/0!</v>
      </c>
      <c r="BT305" s="419" t="e">
        <f t="shared" si="313"/>
        <v>#DIV/0!</v>
      </c>
      <c r="BU305" s="419" t="e">
        <f t="shared" si="313"/>
        <v>#DIV/0!</v>
      </c>
      <c r="BV305" s="424" t="e">
        <f t="shared" si="313"/>
        <v>#DIV/0!</v>
      </c>
      <c r="BW305" s="419"/>
      <c r="BX305" s="423" t="e">
        <f t="shared" ref="BX305:CA310" si="314">1-(3/4)*(BX$3/$BK305)+(0.2095*($C305+$E305+$F305)-(0.096-0.013*($C305^2+$E305^2)/$F305^2)*($C305+$E305)*$J305)*(BX$3^2/$BM305)</f>
        <v>#DIV/0!</v>
      </c>
      <c r="BY305" s="419" t="e">
        <f t="shared" si="314"/>
        <v>#DIV/0!</v>
      </c>
      <c r="BZ305" s="419" t="e">
        <f t="shared" si="314"/>
        <v>#DIV/0!</v>
      </c>
      <c r="CA305" s="424" t="e">
        <f t="shared" si="314"/>
        <v>#DIV/0!</v>
      </c>
      <c r="CB305" s="419"/>
      <c r="CC305" s="423" t="e">
        <f t="shared" ref="CC305:CF310" si="315">1-(3/4)*(CC$3/$BK305)+(0.2095*($C305+$E305+$F305)-(0.096-0.013*($C305^2+$E305^2)/$F305^2)*($C305+$E305)*$J305)*(CC$3^2/$BM305)</f>
        <v>#DIV/0!</v>
      </c>
      <c r="CD305" s="419" t="e">
        <f t="shared" si="315"/>
        <v>#DIV/0!</v>
      </c>
      <c r="CE305" s="419" t="e">
        <f t="shared" si="315"/>
        <v>#DIV/0!</v>
      </c>
      <c r="CF305" s="424" t="e">
        <f t="shared" si="315"/>
        <v>#DIV/0!</v>
      </c>
      <c r="CH305" s="449" t="e">
        <f t="shared" si="290"/>
        <v>#DIV/0!</v>
      </c>
      <c r="CI305" s="445">
        <f t="shared" si="276"/>
        <v>0</v>
      </c>
      <c r="CJ305" s="445">
        <f t="shared" si="291"/>
        <v>0</v>
      </c>
      <c r="CK305" s="451">
        <f t="shared" si="277"/>
        <v>0</v>
      </c>
      <c r="CL305" s="446" t="e">
        <f t="shared" ref="CL305:CO310" si="316">1-(3/4)*(CL$3/$CH305)+((0.2093-0.0465*$J305)*($E305+$C305/SQRT(3))+(0.1062+0.2234*CL$3/(CL$3+6*($E305*SQRT(3)-$C305))*($F305-$J305*(($E305*SQRT(3)/2+$C305)/4))))*(CL$3^2/$CJ305)</f>
        <v>#DIV/0!</v>
      </c>
      <c r="CM305" s="446" t="e">
        <f t="shared" si="316"/>
        <v>#DIV/0!</v>
      </c>
      <c r="CN305" s="446" t="e">
        <f t="shared" si="316"/>
        <v>#DIV/0!</v>
      </c>
      <c r="CO305" s="451" t="e">
        <f t="shared" si="316"/>
        <v>#DIV/0!</v>
      </c>
      <c r="CP305" s="446"/>
      <c r="CQ305" s="449" t="e">
        <f t="shared" ref="CQ305:CT310" si="317">1-(3/4)*(CQ$3/$CH305)+((0.2093-0.0465*$J305)*($E305+$C305/SQRT(3))+(0.1062+0.2234*CQ$3/(CQ$3+6*($E305*SQRT(3)-$C305))*($F305-$J305*(($E305*SQRT(3)/2+$C305)/4))))*(CQ$3^2/$CJ305)</f>
        <v>#DIV/0!</v>
      </c>
      <c r="CR305" s="445" t="e">
        <f t="shared" si="317"/>
        <v>#DIV/0!</v>
      </c>
      <c r="CS305" s="445" t="e">
        <f t="shared" si="317"/>
        <v>#DIV/0!</v>
      </c>
      <c r="CT305" s="451" t="e">
        <f t="shared" si="317"/>
        <v>#DIV/0!</v>
      </c>
      <c r="CU305" s="446"/>
      <c r="CV305" s="449" t="e">
        <f t="shared" ref="CV305:CY310" si="318">1-(3/4)*(CV$3/$CH305)+((0.2093-0.0465*$J305)*($E305+$C305/SQRT(3))+(0.1062+0.2234*CV$3/(CV$3+6*($E305*SQRT(3)-$C305))*($F305-$J305*(($E305*SQRT(3)/2+$C305)/4))))*(CV$3^2/$CJ305)</f>
        <v>#DIV/0!</v>
      </c>
      <c r="CW305" s="445" t="e">
        <f t="shared" si="318"/>
        <v>#DIV/0!</v>
      </c>
      <c r="CX305" s="445" t="e">
        <f t="shared" si="318"/>
        <v>#DIV/0!</v>
      </c>
      <c r="CY305" s="451" t="e">
        <f t="shared" si="318"/>
        <v>#DIV/0!</v>
      </c>
      <c r="CZ305" s="446"/>
      <c r="DA305" s="449" t="e">
        <f t="shared" ref="DA305:DD310" si="319">1-(3/4)*(DA$3/$CH305)+((0.2093-0.0465*$J305)*($E305+$C305/SQRT(3))+(0.1062+0.2234*DA$3/(DA$3+6*($E305*SQRT(3)-$C305))*($F305-$J305*(($E305*SQRT(3)/2+$C305)/4))))*(DA$3^2/$CJ305)</f>
        <v>#DIV/0!</v>
      </c>
      <c r="DB305" s="445" t="e">
        <f t="shared" si="319"/>
        <v>#DIV/0!</v>
      </c>
      <c r="DC305" s="445" t="e">
        <f t="shared" si="319"/>
        <v>#DIV/0!</v>
      </c>
      <c r="DD305" s="451" t="e">
        <f t="shared" si="319"/>
        <v>#DIV/0!</v>
      </c>
    </row>
    <row r="306" spans="1:108">
      <c r="A306">
        <f>'Picking Information'!E309</f>
        <v>0</v>
      </c>
      <c r="B306">
        <f>'Picking Information'!H309</f>
        <v>0</v>
      </c>
      <c r="C306">
        <f>'Picking Information'!I309</f>
        <v>0</v>
      </c>
      <c r="D306">
        <f>'Picking Information'!J309</f>
        <v>0</v>
      </c>
      <c r="E306">
        <f>'Picking Information'!K309</f>
        <v>0</v>
      </c>
      <c r="F306">
        <f t="shared" si="282"/>
        <v>0</v>
      </c>
      <c r="J306">
        <f>'Picking Information'!O309</f>
        <v>0</v>
      </c>
      <c r="M306" s="365">
        <f t="shared" si="283"/>
        <v>0</v>
      </c>
      <c r="N306" s="366">
        <v>1.6074999999999999</v>
      </c>
      <c r="O306" s="367">
        <f t="shared" si="284"/>
        <v>0</v>
      </c>
      <c r="P306" s="367">
        <f t="shared" si="285"/>
        <v>0</v>
      </c>
      <c r="Q306" s="367">
        <f t="shared" si="286"/>
        <v>0</v>
      </c>
      <c r="R306" s="367">
        <f t="shared" si="287"/>
        <v>0</v>
      </c>
      <c r="S306" s="367" t="e">
        <f t="shared" si="288"/>
        <v>#DIV/0!</v>
      </c>
      <c r="T306" s="352" t="e">
        <f t="shared" si="304"/>
        <v>#DIV/0!</v>
      </c>
      <c r="U306" s="348" t="e">
        <f t="shared" si="304"/>
        <v>#DIV/0!</v>
      </c>
      <c r="V306" s="348" t="e">
        <f t="shared" si="304"/>
        <v>#DIV/0!</v>
      </c>
      <c r="W306" s="348" t="e">
        <f t="shared" si="304"/>
        <v>#DIV/0!</v>
      </c>
      <c r="X306" s="372"/>
      <c r="Y306" s="348" t="e">
        <f t="shared" si="305"/>
        <v>#DIV/0!</v>
      </c>
      <c r="Z306" s="348" t="e">
        <f t="shared" si="305"/>
        <v>#DIV/0!</v>
      </c>
      <c r="AA306" s="348" t="e">
        <f t="shared" si="305"/>
        <v>#DIV/0!</v>
      </c>
      <c r="AB306" s="350" t="e">
        <f t="shared" si="305"/>
        <v>#DIV/0!</v>
      </c>
      <c r="AC306" s="372"/>
      <c r="AD306" s="348" t="e">
        <f t="shared" si="306"/>
        <v>#DIV/0!</v>
      </c>
      <c r="AE306" s="348" t="e">
        <f t="shared" si="306"/>
        <v>#DIV/0!</v>
      </c>
      <c r="AF306" s="348" t="e">
        <f t="shared" si="306"/>
        <v>#DIV/0!</v>
      </c>
      <c r="AG306" s="350" t="e">
        <f t="shared" si="306"/>
        <v>#DIV/0!</v>
      </c>
      <c r="AH306" s="372"/>
      <c r="AI306" s="348" t="e">
        <f t="shared" si="307"/>
        <v>#DIV/0!</v>
      </c>
      <c r="AJ306" s="348" t="e">
        <f t="shared" si="307"/>
        <v>#DIV/0!</v>
      </c>
      <c r="AK306" s="348" t="e">
        <f t="shared" si="307"/>
        <v>#DIV/0!</v>
      </c>
      <c r="AL306" s="350" t="e">
        <f t="shared" si="307"/>
        <v>#DIV/0!</v>
      </c>
      <c r="AN306" s="393">
        <f t="shared" si="263"/>
        <v>0</v>
      </c>
      <c r="AO306" s="509">
        <f t="shared" si="264"/>
        <v>0</v>
      </c>
      <c r="AP306" s="373" t="e">
        <f t="shared" si="265"/>
        <v>#DIV/0!</v>
      </c>
      <c r="AQ306" s="384" t="e">
        <f t="shared" si="308"/>
        <v>#DIV/0!</v>
      </c>
      <c r="AR306" s="385" t="e">
        <f t="shared" si="308"/>
        <v>#DIV/0!</v>
      </c>
      <c r="AS306" s="385" t="e">
        <f t="shared" si="308"/>
        <v>#DIV/0!</v>
      </c>
      <c r="AT306" s="387" t="e">
        <f t="shared" si="308"/>
        <v>#DIV/0!</v>
      </c>
      <c r="AU306" s="373"/>
      <c r="AV306" s="384" t="e">
        <f t="shared" si="309"/>
        <v>#DIV/0!</v>
      </c>
      <c r="AW306" s="385" t="e">
        <f t="shared" si="309"/>
        <v>#DIV/0!</v>
      </c>
      <c r="AX306" s="385" t="e">
        <f t="shared" si="309"/>
        <v>#DIV/0!</v>
      </c>
      <c r="AY306" s="387" t="e">
        <f t="shared" si="309"/>
        <v>#DIV/0!</v>
      </c>
      <c r="AZ306" s="373"/>
      <c r="BA306" s="384" t="e">
        <f t="shared" si="310"/>
        <v>#DIV/0!</v>
      </c>
      <c r="BB306" s="385" t="e">
        <f t="shared" si="310"/>
        <v>#DIV/0!</v>
      </c>
      <c r="BC306" s="385" t="e">
        <f t="shared" si="310"/>
        <v>#DIV/0!</v>
      </c>
      <c r="BD306" s="387" t="e">
        <f t="shared" si="310"/>
        <v>#DIV/0!</v>
      </c>
      <c r="BE306" s="373"/>
      <c r="BF306" s="384" t="e">
        <f t="shared" si="311"/>
        <v>#DIV/0!</v>
      </c>
      <c r="BG306" s="385" t="e">
        <f t="shared" si="311"/>
        <v>#DIV/0!</v>
      </c>
      <c r="BH306" s="385" t="e">
        <f t="shared" si="311"/>
        <v>#DIV/0!</v>
      </c>
      <c r="BI306" s="387" t="e">
        <f t="shared" si="311"/>
        <v>#DIV/0!</v>
      </c>
      <c r="BK306" s="423" t="e">
        <f t="shared" si="289"/>
        <v>#DIV/0!</v>
      </c>
      <c r="BL306" s="419">
        <f t="shared" si="266"/>
        <v>0</v>
      </c>
      <c r="BM306" s="419">
        <f t="shared" si="267"/>
        <v>0</v>
      </c>
      <c r="BN306" s="423" t="e">
        <f t="shared" si="312"/>
        <v>#DIV/0!</v>
      </c>
      <c r="BO306" s="419" t="e">
        <f t="shared" si="312"/>
        <v>#DIV/0!</v>
      </c>
      <c r="BP306" s="419" t="e">
        <f t="shared" si="312"/>
        <v>#DIV/0!</v>
      </c>
      <c r="BQ306" s="424" t="e">
        <f t="shared" si="312"/>
        <v>#DIV/0!</v>
      </c>
      <c r="BR306" s="419"/>
      <c r="BS306" s="423" t="e">
        <f t="shared" si="313"/>
        <v>#DIV/0!</v>
      </c>
      <c r="BT306" s="419" t="e">
        <f t="shared" si="313"/>
        <v>#DIV/0!</v>
      </c>
      <c r="BU306" s="419" t="e">
        <f t="shared" si="313"/>
        <v>#DIV/0!</v>
      </c>
      <c r="BV306" s="424" t="e">
        <f t="shared" si="313"/>
        <v>#DIV/0!</v>
      </c>
      <c r="BW306" s="419"/>
      <c r="BX306" s="423" t="e">
        <f t="shared" si="314"/>
        <v>#DIV/0!</v>
      </c>
      <c r="BY306" s="419" t="e">
        <f t="shared" si="314"/>
        <v>#DIV/0!</v>
      </c>
      <c r="BZ306" s="419" t="e">
        <f t="shared" si="314"/>
        <v>#DIV/0!</v>
      </c>
      <c r="CA306" s="424" t="e">
        <f t="shared" si="314"/>
        <v>#DIV/0!</v>
      </c>
      <c r="CB306" s="419"/>
      <c r="CC306" s="423" t="e">
        <f t="shared" si="315"/>
        <v>#DIV/0!</v>
      </c>
      <c r="CD306" s="419" t="e">
        <f t="shared" si="315"/>
        <v>#DIV/0!</v>
      </c>
      <c r="CE306" s="419" t="e">
        <f t="shared" si="315"/>
        <v>#DIV/0!</v>
      </c>
      <c r="CF306" s="424" t="e">
        <f t="shared" si="315"/>
        <v>#DIV/0!</v>
      </c>
      <c r="CH306" s="449" t="e">
        <f t="shared" si="290"/>
        <v>#DIV/0!</v>
      </c>
      <c r="CI306" s="445">
        <f t="shared" si="276"/>
        <v>0</v>
      </c>
      <c r="CJ306" s="445">
        <f t="shared" si="291"/>
        <v>0</v>
      </c>
      <c r="CK306" s="451">
        <f t="shared" si="277"/>
        <v>0</v>
      </c>
      <c r="CL306" s="446" t="e">
        <f t="shared" si="316"/>
        <v>#DIV/0!</v>
      </c>
      <c r="CM306" s="446" t="e">
        <f t="shared" si="316"/>
        <v>#DIV/0!</v>
      </c>
      <c r="CN306" s="446" t="e">
        <f t="shared" si="316"/>
        <v>#DIV/0!</v>
      </c>
      <c r="CO306" s="451" t="e">
        <f t="shared" si="316"/>
        <v>#DIV/0!</v>
      </c>
      <c r="CP306" s="446"/>
      <c r="CQ306" s="449" t="e">
        <f t="shared" si="317"/>
        <v>#DIV/0!</v>
      </c>
      <c r="CR306" s="445" t="e">
        <f t="shared" si="317"/>
        <v>#DIV/0!</v>
      </c>
      <c r="CS306" s="445" t="e">
        <f t="shared" si="317"/>
        <v>#DIV/0!</v>
      </c>
      <c r="CT306" s="451" t="e">
        <f t="shared" si="317"/>
        <v>#DIV/0!</v>
      </c>
      <c r="CU306" s="446"/>
      <c r="CV306" s="449" t="e">
        <f t="shared" si="318"/>
        <v>#DIV/0!</v>
      </c>
      <c r="CW306" s="445" t="e">
        <f t="shared" si="318"/>
        <v>#DIV/0!</v>
      </c>
      <c r="CX306" s="445" t="e">
        <f t="shared" si="318"/>
        <v>#DIV/0!</v>
      </c>
      <c r="CY306" s="451" t="e">
        <f t="shared" si="318"/>
        <v>#DIV/0!</v>
      </c>
      <c r="CZ306" s="446"/>
      <c r="DA306" s="449" t="e">
        <f t="shared" si="319"/>
        <v>#DIV/0!</v>
      </c>
      <c r="DB306" s="445" t="e">
        <f t="shared" si="319"/>
        <v>#DIV/0!</v>
      </c>
      <c r="DC306" s="445" t="e">
        <f t="shared" si="319"/>
        <v>#DIV/0!</v>
      </c>
      <c r="DD306" s="451" t="e">
        <f t="shared" si="319"/>
        <v>#DIV/0!</v>
      </c>
    </row>
    <row r="307" spans="1:108">
      <c r="A307">
        <f>'Picking Information'!E310</f>
        <v>0</v>
      </c>
      <c r="B307">
        <f>'Picking Information'!H310</f>
        <v>0</v>
      </c>
      <c r="C307">
        <f>'Picking Information'!I310</f>
        <v>0</v>
      </c>
      <c r="D307">
        <f>'Picking Information'!J310</f>
        <v>0</v>
      </c>
      <c r="E307">
        <f>'Picking Information'!K310</f>
        <v>0</v>
      </c>
      <c r="F307">
        <f t="shared" si="282"/>
        <v>0</v>
      </c>
      <c r="J307">
        <f>'Picking Information'!O310</f>
        <v>0</v>
      </c>
      <c r="M307" s="365">
        <f t="shared" si="283"/>
        <v>0</v>
      </c>
      <c r="N307" s="366">
        <v>1.6074999999999999</v>
      </c>
      <c r="O307" s="367">
        <f t="shared" si="284"/>
        <v>0</v>
      </c>
      <c r="P307" s="367">
        <f t="shared" si="285"/>
        <v>0</v>
      </c>
      <c r="Q307" s="367">
        <f t="shared" si="286"/>
        <v>0</v>
      </c>
      <c r="R307" s="367">
        <f t="shared" si="287"/>
        <v>0</v>
      </c>
      <c r="S307" s="367" t="e">
        <f t="shared" si="288"/>
        <v>#DIV/0!</v>
      </c>
      <c r="T307" s="352" t="e">
        <f t="shared" si="304"/>
        <v>#DIV/0!</v>
      </c>
      <c r="U307" s="348" t="e">
        <f t="shared" si="304"/>
        <v>#DIV/0!</v>
      </c>
      <c r="V307" s="348" t="e">
        <f t="shared" si="304"/>
        <v>#DIV/0!</v>
      </c>
      <c r="W307" s="348" t="e">
        <f t="shared" si="304"/>
        <v>#DIV/0!</v>
      </c>
      <c r="X307" s="372"/>
      <c r="Y307" s="348" t="e">
        <f t="shared" si="305"/>
        <v>#DIV/0!</v>
      </c>
      <c r="Z307" s="348" t="e">
        <f t="shared" si="305"/>
        <v>#DIV/0!</v>
      </c>
      <c r="AA307" s="348" t="e">
        <f t="shared" si="305"/>
        <v>#DIV/0!</v>
      </c>
      <c r="AB307" s="350" t="e">
        <f t="shared" si="305"/>
        <v>#DIV/0!</v>
      </c>
      <c r="AC307" s="372"/>
      <c r="AD307" s="348" t="e">
        <f t="shared" si="306"/>
        <v>#DIV/0!</v>
      </c>
      <c r="AE307" s="348" t="e">
        <f t="shared" si="306"/>
        <v>#DIV/0!</v>
      </c>
      <c r="AF307" s="348" t="e">
        <f t="shared" si="306"/>
        <v>#DIV/0!</v>
      </c>
      <c r="AG307" s="350" t="e">
        <f t="shared" si="306"/>
        <v>#DIV/0!</v>
      </c>
      <c r="AH307" s="372"/>
      <c r="AI307" s="348" t="e">
        <f t="shared" si="307"/>
        <v>#DIV/0!</v>
      </c>
      <c r="AJ307" s="348" t="e">
        <f t="shared" si="307"/>
        <v>#DIV/0!</v>
      </c>
      <c r="AK307" s="348" t="e">
        <f t="shared" si="307"/>
        <v>#DIV/0!</v>
      </c>
      <c r="AL307" s="350" t="e">
        <f t="shared" si="307"/>
        <v>#DIV/0!</v>
      </c>
      <c r="AN307" s="393">
        <f t="shared" si="263"/>
        <v>0</v>
      </c>
      <c r="AO307" s="509">
        <f t="shared" si="264"/>
        <v>0</v>
      </c>
      <c r="AP307" s="373" t="e">
        <f t="shared" si="265"/>
        <v>#DIV/0!</v>
      </c>
      <c r="AQ307" s="384" t="e">
        <f t="shared" si="308"/>
        <v>#DIV/0!</v>
      </c>
      <c r="AR307" s="385" t="e">
        <f t="shared" si="308"/>
        <v>#DIV/0!</v>
      </c>
      <c r="AS307" s="385" t="e">
        <f t="shared" si="308"/>
        <v>#DIV/0!</v>
      </c>
      <c r="AT307" s="387" t="e">
        <f t="shared" si="308"/>
        <v>#DIV/0!</v>
      </c>
      <c r="AU307" s="373"/>
      <c r="AV307" s="384" t="e">
        <f t="shared" si="309"/>
        <v>#DIV/0!</v>
      </c>
      <c r="AW307" s="385" t="e">
        <f t="shared" si="309"/>
        <v>#DIV/0!</v>
      </c>
      <c r="AX307" s="385" t="e">
        <f t="shared" si="309"/>
        <v>#DIV/0!</v>
      </c>
      <c r="AY307" s="387" t="e">
        <f t="shared" si="309"/>
        <v>#DIV/0!</v>
      </c>
      <c r="AZ307" s="373"/>
      <c r="BA307" s="384" t="e">
        <f t="shared" si="310"/>
        <v>#DIV/0!</v>
      </c>
      <c r="BB307" s="385" t="e">
        <f t="shared" si="310"/>
        <v>#DIV/0!</v>
      </c>
      <c r="BC307" s="385" t="e">
        <f t="shared" si="310"/>
        <v>#DIV/0!</v>
      </c>
      <c r="BD307" s="387" t="e">
        <f t="shared" si="310"/>
        <v>#DIV/0!</v>
      </c>
      <c r="BE307" s="373"/>
      <c r="BF307" s="384" t="e">
        <f t="shared" si="311"/>
        <v>#DIV/0!</v>
      </c>
      <c r="BG307" s="385" t="e">
        <f t="shared" si="311"/>
        <v>#DIV/0!</v>
      </c>
      <c r="BH307" s="385" t="e">
        <f t="shared" si="311"/>
        <v>#DIV/0!</v>
      </c>
      <c r="BI307" s="387" t="e">
        <f t="shared" si="311"/>
        <v>#DIV/0!</v>
      </c>
      <c r="BK307" s="423" t="e">
        <f t="shared" si="289"/>
        <v>#DIV/0!</v>
      </c>
      <c r="BL307" s="419">
        <f t="shared" si="266"/>
        <v>0</v>
      </c>
      <c r="BM307" s="419">
        <f t="shared" si="267"/>
        <v>0</v>
      </c>
      <c r="BN307" s="423" t="e">
        <f t="shared" si="312"/>
        <v>#DIV/0!</v>
      </c>
      <c r="BO307" s="419" t="e">
        <f t="shared" si="312"/>
        <v>#DIV/0!</v>
      </c>
      <c r="BP307" s="419" t="e">
        <f t="shared" si="312"/>
        <v>#DIV/0!</v>
      </c>
      <c r="BQ307" s="424" t="e">
        <f t="shared" si="312"/>
        <v>#DIV/0!</v>
      </c>
      <c r="BR307" s="419"/>
      <c r="BS307" s="423" t="e">
        <f t="shared" si="313"/>
        <v>#DIV/0!</v>
      </c>
      <c r="BT307" s="419" t="e">
        <f t="shared" si="313"/>
        <v>#DIV/0!</v>
      </c>
      <c r="BU307" s="419" t="e">
        <f t="shared" si="313"/>
        <v>#DIV/0!</v>
      </c>
      <c r="BV307" s="424" t="e">
        <f t="shared" si="313"/>
        <v>#DIV/0!</v>
      </c>
      <c r="BW307" s="419"/>
      <c r="BX307" s="423" t="e">
        <f t="shared" si="314"/>
        <v>#DIV/0!</v>
      </c>
      <c r="BY307" s="419" t="e">
        <f t="shared" si="314"/>
        <v>#DIV/0!</v>
      </c>
      <c r="BZ307" s="419" t="e">
        <f t="shared" si="314"/>
        <v>#DIV/0!</v>
      </c>
      <c r="CA307" s="424" t="e">
        <f t="shared" si="314"/>
        <v>#DIV/0!</v>
      </c>
      <c r="CB307" s="419"/>
      <c r="CC307" s="423" t="e">
        <f t="shared" si="315"/>
        <v>#DIV/0!</v>
      </c>
      <c r="CD307" s="419" t="e">
        <f t="shared" si="315"/>
        <v>#DIV/0!</v>
      </c>
      <c r="CE307" s="419" t="e">
        <f t="shared" si="315"/>
        <v>#DIV/0!</v>
      </c>
      <c r="CF307" s="424" t="e">
        <f t="shared" si="315"/>
        <v>#DIV/0!</v>
      </c>
      <c r="CH307" s="449" t="e">
        <f t="shared" si="290"/>
        <v>#DIV/0!</v>
      </c>
      <c r="CI307" s="445">
        <f t="shared" si="276"/>
        <v>0</v>
      </c>
      <c r="CJ307" s="445">
        <f t="shared" si="291"/>
        <v>0</v>
      </c>
      <c r="CK307" s="451">
        <f t="shared" si="277"/>
        <v>0</v>
      </c>
      <c r="CL307" s="446" t="e">
        <f t="shared" si="316"/>
        <v>#DIV/0!</v>
      </c>
      <c r="CM307" s="446" t="e">
        <f t="shared" si="316"/>
        <v>#DIV/0!</v>
      </c>
      <c r="CN307" s="446" t="e">
        <f t="shared" si="316"/>
        <v>#DIV/0!</v>
      </c>
      <c r="CO307" s="451" t="e">
        <f t="shared" si="316"/>
        <v>#DIV/0!</v>
      </c>
      <c r="CP307" s="446"/>
      <c r="CQ307" s="449" t="e">
        <f t="shared" si="317"/>
        <v>#DIV/0!</v>
      </c>
      <c r="CR307" s="445" t="e">
        <f t="shared" si="317"/>
        <v>#DIV/0!</v>
      </c>
      <c r="CS307" s="445" t="e">
        <f t="shared" si="317"/>
        <v>#DIV/0!</v>
      </c>
      <c r="CT307" s="451" t="e">
        <f t="shared" si="317"/>
        <v>#DIV/0!</v>
      </c>
      <c r="CU307" s="446"/>
      <c r="CV307" s="449" t="e">
        <f t="shared" si="318"/>
        <v>#DIV/0!</v>
      </c>
      <c r="CW307" s="445" t="e">
        <f t="shared" si="318"/>
        <v>#DIV/0!</v>
      </c>
      <c r="CX307" s="445" t="e">
        <f t="shared" si="318"/>
        <v>#DIV/0!</v>
      </c>
      <c r="CY307" s="451" t="e">
        <f t="shared" si="318"/>
        <v>#DIV/0!</v>
      </c>
      <c r="CZ307" s="446"/>
      <c r="DA307" s="449" t="e">
        <f t="shared" si="319"/>
        <v>#DIV/0!</v>
      </c>
      <c r="DB307" s="445" t="e">
        <f t="shared" si="319"/>
        <v>#DIV/0!</v>
      </c>
      <c r="DC307" s="445" t="e">
        <f t="shared" si="319"/>
        <v>#DIV/0!</v>
      </c>
      <c r="DD307" s="451" t="e">
        <f t="shared" si="319"/>
        <v>#DIV/0!</v>
      </c>
    </row>
    <row r="308" spans="1:108">
      <c r="A308">
        <f>'Picking Information'!E311</f>
        <v>0</v>
      </c>
      <c r="B308">
        <f>'Picking Information'!H311</f>
        <v>0</v>
      </c>
      <c r="C308">
        <f>'Picking Information'!I311</f>
        <v>0</v>
      </c>
      <c r="D308">
        <f>'Picking Information'!J311</f>
        <v>0</v>
      </c>
      <c r="E308">
        <f>'Picking Information'!K311</f>
        <v>0</v>
      </c>
      <c r="F308">
        <f t="shared" si="282"/>
        <v>0</v>
      </c>
      <c r="J308">
        <f>'Picking Information'!O311</f>
        <v>0</v>
      </c>
      <c r="M308" s="365">
        <f t="shared" si="283"/>
        <v>0</v>
      </c>
      <c r="N308" s="366">
        <v>1.6074999999999999</v>
      </c>
      <c r="O308" s="367">
        <f t="shared" si="284"/>
        <v>0</v>
      </c>
      <c r="P308" s="367">
        <f t="shared" si="285"/>
        <v>0</v>
      </c>
      <c r="Q308" s="367">
        <f t="shared" si="286"/>
        <v>0</v>
      </c>
      <c r="R308" s="367">
        <f t="shared" si="287"/>
        <v>0</v>
      </c>
      <c r="S308" s="367" t="e">
        <f t="shared" si="288"/>
        <v>#DIV/0!</v>
      </c>
      <c r="T308" s="352" t="e">
        <f t="shared" si="304"/>
        <v>#DIV/0!</v>
      </c>
      <c r="U308" s="348" t="e">
        <f t="shared" si="304"/>
        <v>#DIV/0!</v>
      </c>
      <c r="V308" s="348" t="e">
        <f t="shared" si="304"/>
        <v>#DIV/0!</v>
      </c>
      <c r="W308" s="348" t="e">
        <f t="shared" si="304"/>
        <v>#DIV/0!</v>
      </c>
      <c r="X308" s="372"/>
      <c r="Y308" s="348" t="e">
        <f t="shared" si="305"/>
        <v>#DIV/0!</v>
      </c>
      <c r="Z308" s="348" t="e">
        <f t="shared" si="305"/>
        <v>#DIV/0!</v>
      </c>
      <c r="AA308" s="348" t="e">
        <f t="shared" si="305"/>
        <v>#DIV/0!</v>
      </c>
      <c r="AB308" s="350" t="e">
        <f t="shared" si="305"/>
        <v>#DIV/0!</v>
      </c>
      <c r="AC308" s="372"/>
      <c r="AD308" s="348" t="e">
        <f t="shared" si="306"/>
        <v>#DIV/0!</v>
      </c>
      <c r="AE308" s="348" t="e">
        <f t="shared" si="306"/>
        <v>#DIV/0!</v>
      </c>
      <c r="AF308" s="348" t="e">
        <f t="shared" si="306"/>
        <v>#DIV/0!</v>
      </c>
      <c r="AG308" s="350" t="e">
        <f t="shared" si="306"/>
        <v>#DIV/0!</v>
      </c>
      <c r="AH308" s="372"/>
      <c r="AI308" s="348" t="e">
        <f t="shared" si="307"/>
        <v>#DIV/0!</v>
      </c>
      <c r="AJ308" s="348" t="e">
        <f t="shared" si="307"/>
        <v>#DIV/0!</v>
      </c>
      <c r="AK308" s="348" t="e">
        <f t="shared" si="307"/>
        <v>#DIV/0!</v>
      </c>
      <c r="AL308" s="350" t="e">
        <f t="shared" si="307"/>
        <v>#DIV/0!</v>
      </c>
      <c r="AN308" s="393">
        <f t="shared" si="263"/>
        <v>0</v>
      </c>
      <c r="AO308" s="509">
        <f t="shared" si="264"/>
        <v>0</v>
      </c>
      <c r="AP308" s="373" t="e">
        <f t="shared" si="265"/>
        <v>#DIV/0!</v>
      </c>
      <c r="AQ308" s="384" t="e">
        <f t="shared" si="308"/>
        <v>#DIV/0!</v>
      </c>
      <c r="AR308" s="385" t="e">
        <f t="shared" si="308"/>
        <v>#DIV/0!</v>
      </c>
      <c r="AS308" s="385" t="e">
        <f t="shared" si="308"/>
        <v>#DIV/0!</v>
      </c>
      <c r="AT308" s="387" t="e">
        <f t="shared" si="308"/>
        <v>#DIV/0!</v>
      </c>
      <c r="AU308" s="373"/>
      <c r="AV308" s="384" t="e">
        <f t="shared" si="309"/>
        <v>#DIV/0!</v>
      </c>
      <c r="AW308" s="385" t="e">
        <f t="shared" si="309"/>
        <v>#DIV/0!</v>
      </c>
      <c r="AX308" s="385" t="e">
        <f t="shared" si="309"/>
        <v>#DIV/0!</v>
      </c>
      <c r="AY308" s="387" t="e">
        <f t="shared" si="309"/>
        <v>#DIV/0!</v>
      </c>
      <c r="AZ308" s="373"/>
      <c r="BA308" s="384" t="e">
        <f t="shared" si="310"/>
        <v>#DIV/0!</v>
      </c>
      <c r="BB308" s="385" t="e">
        <f t="shared" si="310"/>
        <v>#DIV/0!</v>
      </c>
      <c r="BC308" s="385" t="e">
        <f t="shared" si="310"/>
        <v>#DIV/0!</v>
      </c>
      <c r="BD308" s="387" t="e">
        <f t="shared" si="310"/>
        <v>#DIV/0!</v>
      </c>
      <c r="BE308" s="373"/>
      <c r="BF308" s="384" t="e">
        <f t="shared" si="311"/>
        <v>#DIV/0!</v>
      </c>
      <c r="BG308" s="385" t="e">
        <f t="shared" si="311"/>
        <v>#DIV/0!</v>
      </c>
      <c r="BH308" s="385" t="e">
        <f t="shared" si="311"/>
        <v>#DIV/0!</v>
      </c>
      <c r="BI308" s="387" t="e">
        <f t="shared" si="311"/>
        <v>#DIV/0!</v>
      </c>
      <c r="BK308" s="423" t="e">
        <f t="shared" si="289"/>
        <v>#DIV/0!</v>
      </c>
      <c r="BL308" s="419">
        <f t="shared" si="266"/>
        <v>0</v>
      </c>
      <c r="BM308" s="419">
        <f t="shared" si="267"/>
        <v>0</v>
      </c>
      <c r="BN308" s="423" t="e">
        <f t="shared" si="312"/>
        <v>#DIV/0!</v>
      </c>
      <c r="BO308" s="419" t="e">
        <f t="shared" si="312"/>
        <v>#DIV/0!</v>
      </c>
      <c r="BP308" s="419" t="e">
        <f t="shared" si="312"/>
        <v>#DIV/0!</v>
      </c>
      <c r="BQ308" s="424" t="e">
        <f t="shared" si="312"/>
        <v>#DIV/0!</v>
      </c>
      <c r="BR308" s="419"/>
      <c r="BS308" s="423" t="e">
        <f t="shared" si="313"/>
        <v>#DIV/0!</v>
      </c>
      <c r="BT308" s="419" t="e">
        <f t="shared" si="313"/>
        <v>#DIV/0!</v>
      </c>
      <c r="BU308" s="419" t="e">
        <f t="shared" si="313"/>
        <v>#DIV/0!</v>
      </c>
      <c r="BV308" s="424" t="e">
        <f t="shared" si="313"/>
        <v>#DIV/0!</v>
      </c>
      <c r="BW308" s="419"/>
      <c r="BX308" s="423" t="e">
        <f t="shared" si="314"/>
        <v>#DIV/0!</v>
      </c>
      <c r="BY308" s="419" t="e">
        <f t="shared" si="314"/>
        <v>#DIV/0!</v>
      </c>
      <c r="BZ308" s="419" t="e">
        <f t="shared" si="314"/>
        <v>#DIV/0!</v>
      </c>
      <c r="CA308" s="424" t="e">
        <f t="shared" si="314"/>
        <v>#DIV/0!</v>
      </c>
      <c r="CB308" s="419"/>
      <c r="CC308" s="423" t="e">
        <f t="shared" si="315"/>
        <v>#DIV/0!</v>
      </c>
      <c r="CD308" s="419" t="e">
        <f t="shared" si="315"/>
        <v>#DIV/0!</v>
      </c>
      <c r="CE308" s="419" t="e">
        <f t="shared" si="315"/>
        <v>#DIV/0!</v>
      </c>
      <c r="CF308" s="424" t="e">
        <f t="shared" si="315"/>
        <v>#DIV/0!</v>
      </c>
      <c r="CH308" s="449" t="e">
        <f t="shared" si="290"/>
        <v>#DIV/0!</v>
      </c>
      <c r="CI308" s="445">
        <f t="shared" si="276"/>
        <v>0</v>
      </c>
      <c r="CJ308" s="445">
        <f t="shared" si="291"/>
        <v>0</v>
      </c>
      <c r="CK308" s="451">
        <f t="shared" si="277"/>
        <v>0</v>
      </c>
      <c r="CL308" s="446" t="e">
        <f t="shared" si="316"/>
        <v>#DIV/0!</v>
      </c>
      <c r="CM308" s="446" t="e">
        <f t="shared" si="316"/>
        <v>#DIV/0!</v>
      </c>
      <c r="CN308" s="446" t="e">
        <f t="shared" si="316"/>
        <v>#DIV/0!</v>
      </c>
      <c r="CO308" s="451" t="e">
        <f t="shared" si="316"/>
        <v>#DIV/0!</v>
      </c>
      <c r="CP308" s="446"/>
      <c r="CQ308" s="449" t="e">
        <f t="shared" si="317"/>
        <v>#DIV/0!</v>
      </c>
      <c r="CR308" s="445" t="e">
        <f t="shared" si="317"/>
        <v>#DIV/0!</v>
      </c>
      <c r="CS308" s="445" t="e">
        <f t="shared" si="317"/>
        <v>#DIV/0!</v>
      </c>
      <c r="CT308" s="451" t="e">
        <f t="shared" si="317"/>
        <v>#DIV/0!</v>
      </c>
      <c r="CU308" s="446"/>
      <c r="CV308" s="449" t="e">
        <f t="shared" si="318"/>
        <v>#DIV/0!</v>
      </c>
      <c r="CW308" s="445" t="e">
        <f t="shared" si="318"/>
        <v>#DIV/0!</v>
      </c>
      <c r="CX308" s="445" t="e">
        <f t="shared" si="318"/>
        <v>#DIV/0!</v>
      </c>
      <c r="CY308" s="451" t="e">
        <f t="shared" si="318"/>
        <v>#DIV/0!</v>
      </c>
      <c r="CZ308" s="446"/>
      <c r="DA308" s="449" t="e">
        <f t="shared" si="319"/>
        <v>#DIV/0!</v>
      </c>
      <c r="DB308" s="445" t="e">
        <f t="shared" si="319"/>
        <v>#DIV/0!</v>
      </c>
      <c r="DC308" s="445" t="e">
        <f t="shared" si="319"/>
        <v>#DIV/0!</v>
      </c>
      <c r="DD308" s="451" t="e">
        <f t="shared" si="319"/>
        <v>#DIV/0!</v>
      </c>
    </row>
    <row r="309" spans="1:108">
      <c r="A309">
        <f>'Picking Information'!E312</f>
        <v>0</v>
      </c>
      <c r="B309">
        <f>'Picking Information'!H312</f>
        <v>0</v>
      </c>
      <c r="C309">
        <f>'Picking Information'!I312</f>
        <v>0</v>
      </c>
      <c r="D309">
        <f>'Picking Information'!J312</f>
        <v>0</v>
      </c>
      <c r="E309">
        <f>'Picking Information'!K312</f>
        <v>0</v>
      </c>
      <c r="F309">
        <f t="shared" si="282"/>
        <v>0</v>
      </c>
      <c r="J309">
        <f>'Picking Information'!O312</f>
        <v>0</v>
      </c>
      <c r="M309" s="365">
        <f t="shared" si="283"/>
        <v>0</v>
      </c>
      <c r="N309" s="366">
        <v>1.6074999999999999</v>
      </c>
      <c r="O309" s="367">
        <f t="shared" si="284"/>
        <v>0</v>
      </c>
      <c r="P309" s="367">
        <f t="shared" si="285"/>
        <v>0</v>
      </c>
      <c r="Q309" s="367">
        <f t="shared" si="286"/>
        <v>0</v>
      </c>
      <c r="R309" s="367">
        <f t="shared" si="287"/>
        <v>0</v>
      </c>
      <c r="S309" s="367" t="e">
        <f t="shared" si="288"/>
        <v>#DIV/0!</v>
      </c>
      <c r="T309" s="352" t="e">
        <f t="shared" si="304"/>
        <v>#DIV/0!</v>
      </c>
      <c r="U309" s="348" t="e">
        <f t="shared" si="304"/>
        <v>#DIV/0!</v>
      </c>
      <c r="V309" s="348" t="e">
        <f t="shared" si="304"/>
        <v>#DIV/0!</v>
      </c>
      <c r="W309" s="348" t="e">
        <f t="shared" si="304"/>
        <v>#DIV/0!</v>
      </c>
      <c r="X309" s="372"/>
      <c r="Y309" s="348" t="e">
        <f t="shared" si="305"/>
        <v>#DIV/0!</v>
      </c>
      <c r="Z309" s="348" t="e">
        <f t="shared" si="305"/>
        <v>#DIV/0!</v>
      </c>
      <c r="AA309" s="348" t="e">
        <f t="shared" si="305"/>
        <v>#DIV/0!</v>
      </c>
      <c r="AB309" s="350" t="e">
        <f t="shared" si="305"/>
        <v>#DIV/0!</v>
      </c>
      <c r="AC309" s="372"/>
      <c r="AD309" s="348" t="e">
        <f t="shared" si="306"/>
        <v>#DIV/0!</v>
      </c>
      <c r="AE309" s="348" t="e">
        <f t="shared" si="306"/>
        <v>#DIV/0!</v>
      </c>
      <c r="AF309" s="348" t="e">
        <f t="shared" si="306"/>
        <v>#DIV/0!</v>
      </c>
      <c r="AG309" s="350" t="e">
        <f t="shared" si="306"/>
        <v>#DIV/0!</v>
      </c>
      <c r="AH309" s="372"/>
      <c r="AI309" s="348" t="e">
        <f t="shared" si="307"/>
        <v>#DIV/0!</v>
      </c>
      <c r="AJ309" s="348" t="e">
        <f t="shared" si="307"/>
        <v>#DIV/0!</v>
      </c>
      <c r="AK309" s="348" t="e">
        <f t="shared" si="307"/>
        <v>#DIV/0!</v>
      </c>
      <c r="AL309" s="350" t="e">
        <f t="shared" si="307"/>
        <v>#DIV/0!</v>
      </c>
      <c r="AN309" s="393">
        <f t="shared" si="263"/>
        <v>0</v>
      </c>
      <c r="AO309" s="509">
        <f t="shared" si="264"/>
        <v>0</v>
      </c>
      <c r="AP309" s="373" t="e">
        <f t="shared" si="265"/>
        <v>#DIV/0!</v>
      </c>
      <c r="AQ309" s="384" t="e">
        <f t="shared" si="308"/>
        <v>#DIV/0!</v>
      </c>
      <c r="AR309" s="385" t="e">
        <f t="shared" si="308"/>
        <v>#DIV/0!</v>
      </c>
      <c r="AS309" s="385" t="e">
        <f t="shared" si="308"/>
        <v>#DIV/0!</v>
      </c>
      <c r="AT309" s="387" t="e">
        <f t="shared" si="308"/>
        <v>#DIV/0!</v>
      </c>
      <c r="AU309" s="373"/>
      <c r="AV309" s="384" t="e">
        <f t="shared" si="309"/>
        <v>#DIV/0!</v>
      </c>
      <c r="AW309" s="385" t="e">
        <f t="shared" si="309"/>
        <v>#DIV/0!</v>
      </c>
      <c r="AX309" s="385" t="e">
        <f t="shared" si="309"/>
        <v>#DIV/0!</v>
      </c>
      <c r="AY309" s="387" t="e">
        <f t="shared" si="309"/>
        <v>#DIV/0!</v>
      </c>
      <c r="AZ309" s="373"/>
      <c r="BA309" s="384" t="e">
        <f t="shared" si="310"/>
        <v>#DIV/0!</v>
      </c>
      <c r="BB309" s="385" t="e">
        <f t="shared" si="310"/>
        <v>#DIV/0!</v>
      </c>
      <c r="BC309" s="385" t="e">
        <f t="shared" si="310"/>
        <v>#DIV/0!</v>
      </c>
      <c r="BD309" s="387" t="e">
        <f t="shared" si="310"/>
        <v>#DIV/0!</v>
      </c>
      <c r="BE309" s="373"/>
      <c r="BF309" s="384" t="e">
        <f t="shared" si="311"/>
        <v>#DIV/0!</v>
      </c>
      <c r="BG309" s="385" t="e">
        <f t="shared" si="311"/>
        <v>#DIV/0!</v>
      </c>
      <c r="BH309" s="385" t="e">
        <f t="shared" si="311"/>
        <v>#DIV/0!</v>
      </c>
      <c r="BI309" s="387" t="e">
        <f t="shared" si="311"/>
        <v>#DIV/0!</v>
      </c>
      <c r="BK309" s="423" t="e">
        <f t="shared" si="289"/>
        <v>#DIV/0!</v>
      </c>
      <c r="BL309" s="419">
        <f t="shared" si="266"/>
        <v>0</v>
      </c>
      <c r="BM309" s="419">
        <f t="shared" si="267"/>
        <v>0</v>
      </c>
      <c r="BN309" s="423" t="e">
        <f t="shared" si="312"/>
        <v>#DIV/0!</v>
      </c>
      <c r="BO309" s="419" t="e">
        <f t="shared" si="312"/>
        <v>#DIV/0!</v>
      </c>
      <c r="BP309" s="419" t="e">
        <f t="shared" si="312"/>
        <v>#DIV/0!</v>
      </c>
      <c r="BQ309" s="424" t="e">
        <f t="shared" si="312"/>
        <v>#DIV/0!</v>
      </c>
      <c r="BR309" s="419"/>
      <c r="BS309" s="423" t="e">
        <f t="shared" si="313"/>
        <v>#DIV/0!</v>
      </c>
      <c r="BT309" s="419" t="e">
        <f t="shared" si="313"/>
        <v>#DIV/0!</v>
      </c>
      <c r="BU309" s="419" t="e">
        <f t="shared" si="313"/>
        <v>#DIV/0!</v>
      </c>
      <c r="BV309" s="424" t="e">
        <f t="shared" si="313"/>
        <v>#DIV/0!</v>
      </c>
      <c r="BW309" s="419"/>
      <c r="BX309" s="423" t="e">
        <f t="shared" si="314"/>
        <v>#DIV/0!</v>
      </c>
      <c r="BY309" s="419" t="e">
        <f t="shared" si="314"/>
        <v>#DIV/0!</v>
      </c>
      <c r="BZ309" s="419" t="e">
        <f t="shared" si="314"/>
        <v>#DIV/0!</v>
      </c>
      <c r="CA309" s="424" t="e">
        <f t="shared" si="314"/>
        <v>#DIV/0!</v>
      </c>
      <c r="CB309" s="419"/>
      <c r="CC309" s="423" t="e">
        <f t="shared" si="315"/>
        <v>#DIV/0!</v>
      </c>
      <c r="CD309" s="419" t="e">
        <f t="shared" si="315"/>
        <v>#DIV/0!</v>
      </c>
      <c r="CE309" s="419" t="e">
        <f t="shared" si="315"/>
        <v>#DIV/0!</v>
      </c>
      <c r="CF309" s="424" t="e">
        <f t="shared" si="315"/>
        <v>#DIV/0!</v>
      </c>
      <c r="CH309" s="449" t="e">
        <f t="shared" si="290"/>
        <v>#DIV/0!</v>
      </c>
      <c r="CI309" s="445">
        <f t="shared" si="276"/>
        <v>0</v>
      </c>
      <c r="CJ309" s="445">
        <f t="shared" si="291"/>
        <v>0</v>
      </c>
      <c r="CK309" s="451">
        <f t="shared" si="277"/>
        <v>0</v>
      </c>
      <c r="CL309" s="446" t="e">
        <f t="shared" si="316"/>
        <v>#DIV/0!</v>
      </c>
      <c r="CM309" s="446" t="e">
        <f t="shared" si="316"/>
        <v>#DIV/0!</v>
      </c>
      <c r="CN309" s="446" t="e">
        <f t="shared" si="316"/>
        <v>#DIV/0!</v>
      </c>
      <c r="CO309" s="451" t="e">
        <f t="shared" si="316"/>
        <v>#DIV/0!</v>
      </c>
      <c r="CP309" s="446"/>
      <c r="CQ309" s="449" t="e">
        <f t="shared" si="317"/>
        <v>#DIV/0!</v>
      </c>
      <c r="CR309" s="445" t="e">
        <f t="shared" si="317"/>
        <v>#DIV/0!</v>
      </c>
      <c r="CS309" s="445" t="e">
        <f t="shared" si="317"/>
        <v>#DIV/0!</v>
      </c>
      <c r="CT309" s="451" t="e">
        <f t="shared" si="317"/>
        <v>#DIV/0!</v>
      </c>
      <c r="CU309" s="446"/>
      <c r="CV309" s="449" t="e">
        <f t="shared" si="318"/>
        <v>#DIV/0!</v>
      </c>
      <c r="CW309" s="445" t="e">
        <f t="shared" si="318"/>
        <v>#DIV/0!</v>
      </c>
      <c r="CX309" s="445" t="e">
        <f t="shared" si="318"/>
        <v>#DIV/0!</v>
      </c>
      <c r="CY309" s="451" t="e">
        <f t="shared" si="318"/>
        <v>#DIV/0!</v>
      </c>
      <c r="CZ309" s="446"/>
      <c r="DA309" s="449" t="e">
        <f t="shared" si="319"/>
        <v>#DIV/0!</v>
      </c>
      <c r="DB309" s="445" t="e">
        <f t="shared" si="319"/>
        <v>#DIV/0!</v>
      </c>
      <c r="DC309" s="445" t="e">
        <f t="shared" si="319"/>
        <v>#DIV/0!</v>
      </c>
      <c r="DD309" s="451" t="e">
        <f t="shared" si="319"/>
        <v>#DIV/0!</v>
      </c>
    </row>
    <row r="310" spans="1:108">
      <c r="A310">
        <f>'Picking Information'!E313</f>
        <v>0</v>
      </c>
      <c r="B310">
        <f>'Picking Information'!H313</f>
        <v>0</v>
      </c>
      <c r="C310">
        <f>'Picking Information'!I313</f>
        <v>0</v>
      </c>
      <c r="D310">
        <f>'Picking Information'!J313</f>
        <v>0</v>
      </c>
      <c r="E310">
        <f>'Picking Information'!K313</f>
        <v>0</v>
      </c>
      <c r="F310">
        <f t="shared" si="282"/>
        <v>0</v>
      </c>
      <c r="J310">
        <f>'Picking Information'!O313</f>
        <v>0</v>
      </c>
      <c r="M310" s="365">
        <f t="shared" si="283"/>
        <v>0</v>
      </c>
      <c r="N310" s="366">
        <v>1.6074999999999999</v>
      </c>
      <c r="O310" s="367">
        <f t="shared" si="284"/>
        <v>0</v>
      </c>
      <c r="P310" s="367">
        <f t="shared" si="285"/>
        <v>0</v>
      </c>
      <c r="Q310" s="367">
        <f t="shared" si="286"/>
        <v>0</v>
      </c>
      <c r="R310" s="367">
        <f t="shared" si="287"/>
        <v>0</v>
      </c>
      <c r="S310" s="367" t="e">
        <f t="shared" si="288"/>
        <v>#DIV/0!</v>
      </c>
      <c r="T310" s="352" t="e">
        <f t="shared" si="304"/>
        <v>#DIV/0!</v>
      </c>
      <c r="U310" s="348" t="e">
        <f t="shared" si="304"/>
        <v>#DIV/0!</v>
      </c>
      <c r="V310" s="348" t="e">
        <f t="shared" si="304"/>
        <v>#DIV/0!</v>
      </c>
      <c r="W310" s="348" t="e">
        <f t="shared" si="304"/>
        <v>#DIV/0!</v>
      </c>
      <c r="X310" s="372"/>
      <c r="Y310" s="348" t="e">
        <f t="shared" si="305"/>
        <v>#DIV/0!</v>
      </c>
      <c r="Z310" s="348" t="e">
        <f t="shared" si="305"/>
        <v>#DIV/0!</v>
      </c>
      <c r="AA310" s="348" t="e">
        <f t="shared" si="305"/>
        <v>#DIV/0!</v>
      </c>
      <c r="AB310" s="350" t="e">
        <f t="shared" si="305"/>
        <v>#DIV/0!</v>
      </c>
      <c r="AC310" s="372"/>
      <c r="AD310" s="348" t="e">
        <f t="shared" si="306"/>
        <v>#DIV/0!</v>
      </c>
      <c r="AE310" s="348" t="e">
        <f t="shared" si="306"/>
        <v>#DIV/0!</v>
      </c>
      <c r="AF310" s="348" t="e">
        <f t="shared" si="306"/>
        <v>#DIV/0!</v>
      </c>
      <c r="AG310" s="350" t="e">
        <f t="shared" si="306"/>
        <v>#DIV/0!</v>
      </c>
      <c r="AH310" s="372"/>
      <c r="AI310" s="348" t="e">
        <f t="shared" si="307"/>
        <v>#DIV/0!</v>
      </c>
      <c r="AJ310" s="348" t="e">
        <f t="shared" si="307"/>
        <v>#DIV/0!</v>
      </c>
      <c r="AK310" s="348" t="e">
        <f t="shared" si="307"/>
        <v>#DIV/0!</v>
      </c>
      <c r="AL310" s="350" t="e">
        <f t="shared" si="307"/>
        <v>#DIV/0!</v>
      </c>
      <c r="AN310" s="393">
        <f t="shared" si="263"/>
        <v>0</v>
      </c>
      <c r="AO310" s="509">
        <f t="shared" si="264"/>
        <v>0</v>
      </c>
      <c r="AP310" s="373" t="e">
        <f t="shared" si="265"/>
        <v>#DIV/0!</v>
      </c>
      <c r="AQ310" s="384" t="e">
        <f t="shared" si="308"/>
        <v>#DIV/0!</v>
      </c>
      <c r="AR310" s="385" t="e">
        <f t="shared" si="308"/>
        <v>#DIV/0!</v>
      </c>
      <c r="AS310" s="385" t="e">
        <f t="shared" si="308"/>
        <v>#DIV/0!</v>
      </c>
      <c r="AT310" s="387" t="e">
        <f t="shared" si="308"/>
        <v>#DIV/0!</v>
      </c>
      <c r="AU310" s="373"/>
      <c r="AV310" s="384" t="e">
        <f t="shared" si="309"/>
        <v>#DIV/0!</v>
      </c>
      <c r="AW310" s="385" t="e">
        <f t="shared" si="309"/>
        <v>#DIV/0!</v>
      </c>
      <c r="AX310" s="385" t="e">
        <f t="shared" si="309"/>
        <v>#DIV/0!</v>
      </c>
      <c r="AY310" s="387" t="e">
        <f t="shared" si="309"/>
        <v>#DIV/0!</v>
      </c>
      <c r="AZ310" s="373"/>
      <c r="BA310" s="384" t="e">
        <f t="shared" si="310"/>
        <v>#DIV/0!</v>
      </c>
      <c r="BB310" s="385" t="e">
        <f t="shared" si="310"/>
        <v>#DIV/0!</v>
      </c>
      <c r="BC310" s="385" t="e">
        <f t="shared" si="310"/>
        <v>#DIV/0!</v>
      </c>
      <c r="BD310" s="387" t="e">
        <f t="shared" si="310"/>
        <v>#DIV/0!</v>
      </c>
      <c r="BE310" s="373"/>
      <c r="BF310" s="384" t="e">
        <f t="shared" si="311"/>
        <v>#DIV/0!</v>
      </c>
      <c r="BG310" s="385" t="e">
        <f t="shared" si="311"/>
        <v>#DIV/0!</v>
      </c>
      <c r="BH310" s="385" t="e">
        <f t="shared" si="311"/>
        <v>#DIV/0!</v>
      </c>
      <c r="BI310" s="387" t="e">
        <f t="shared" si="311"/>
        <v>#DIV/0!</v>
      </c>
      <c r="BK310" s="423" t="e">
        <f t="shared" si="289"/>
        <v>#DIV/0!</v>
      </c>
      <c r="BL310" s="419">
        <f t="shared" si="266"/>
        <v>0</v>
      </c>
      <c r="BM310" s="419">
        <f t="shared" si="267"/>
        <v>0</v>
      </c>
      <c r="BN310" s="423" t="e">
        <f t="shared" si="312"/>
        <v>#DIV/0!</v>
      </c>
      <c r="BO310" s="419" t="e">
        <f t="shared" si="312"/>
        <v>#DIV/0!</v>
      </c>
      <c r="BP310" s="419" t="e">
        <f t="shared" si="312"/>
        <v>#DIV/0!</v>
      </c>
      <c r="BQ310" s="424" t="e">
        <f t="shared" si="312"/>
        <v>#DIV/0!</v>
      </c>
      <c r="BR310" s="419"/>
      <c r="BS310" s="423" t="e">
        <f t="shared" si="313"/>
        <v>#DIV/0!</v>
      </c>
      <c r="BT310" s="419" t="e">
        <f t="shared" si="313"/>
        <v>#DIV/0!</v>
      </c>
      <c r="BU310" s="419" t="e">
        <f t="shared" si="313"/>
        <v>#DIV/0!</v>
      </c>
      <c r="BV310" s="424" t="e">
        <f t="shared" si="313"/>
        <v>#DIV/0!</v>
      </c>
      <c r="BW310" s="419"/>
      <c r="BX310" s="423" t="e">
        <f t="shared" si="314"/>
        <v>#DIV/0!</v>
      </c>
      <c r="BY310" s="419" t="e">
        <f t="shared" si="314"/>
        <v>#DIV/0!</v>
      </c>
      <c r="BZ310" s="419" t="e">
        <f t="shared" si="314"/>
        <v>#DIV/0!</v>
      </c>
      <c r="CA310" s="424" t="e">
        <f t="shared" si="314"/>
        <v>#DIV/0!</v>
      </c>
      <c r="CB310" s="419"/>
      <c r="CC310" s="423" t="e">
        <f t="shared" si="315"/>
        <v>#DIV/0!</v>
      </c>
      <c r="CD310" s="419" t="e">
        <f t="shared" si="315"/>
        <v>#DIV/0!</v>
      </c>
      <c r="CE310" s="419" t="e">
        <f t="shared" si="315"/>
        <v>#DIV/0!</v>
      </c>
      <c r="CF310" s="424" t="e">
        <f t="shared" si="315"/>
        <v>#DIV/0!</v>
      </c>
      <c r="CH310" s="449" t="e">
        <f t="shared" si="290"/>
        <v>#DIV/0!</v>
      </c>
      <c r="CI310" s="445">
        <f t="shared" si="276"/>
        <v>0</v>
      </c>
      <c r="CJ310" s="445">
        <f t="shared" si="291"/>
        <v>0</v>
      </c>
      <c r="CK310" s="451">
        <f t="shared" si="277"/>
        <v>0</v>
      </c>
      <c r="CL310" s="446" t="e">
        <f t="shared" si="316"/>
        <v>#DIV/0!</v>
      </c>
      <c r="CM310" s="446" t="e">
        <f t="shared" si="316"/>
        <v>#DIV/0!</v>
      </c>
      <c r="CN310" s="446" t="e">
        <f t="shared" si="316"/>
        <v>#DIV/0!</v>
      </c>
      <c r="CO310" s="451" t="e">
        <f t="shared" si="316"/>
        <v>#DIV/0!</v>
      </c>
      <c r="CP310" s="446"/>
      <c r="CQ310" s="449" t="e">
        <f t="shared" si="317"/>
        <v>#DIV/0!</v>
      </c>
      <c r="CR310" s="445" t="e">
        <f t="shared" si="317"/>
        <v>#DIV/0!</v>
      </c>
      <c r="CS310" s="445" t="e">
        <f t="shared" si="317"/>
        <v>#DIV/0!</v>
      </c>
      <c r="CT310" s="451" t="e">
        <f t="shared" si="317"/>
        <v>#DIV/0!</v>
      </c>
      <c r="CU310" s="446"/>
      <c r="CV310" s="449" t="e">
        <f t="shared" si="318"/>
        <v>#DIV/0!</v>
      </c>
      <c r="CW310" s="445" t="e">
        <f t="shared" si="318"/>
        <v>#DIV/0!</v>
      </c>
      <c r="CX310" s="445" t="e">
        <f t="shared" si="318"/>
        <v>#DIV/0!</v>
      </c>
      <c r="CY310" s="451" t="e">
        <f t="shared" si="318"/>
        <v>#DIV/0!</v>
      </c>
      <c r="CZ310" s="446"/>
      <c r="DA310" s="449" t="e">
        <f t="shared" si="319"/>
        <v>#DIV/0!</v>
      </c>
      <c r="DB310" s="445" t="e">
        <f t="shared" si="319"/>
        <v>#DIV/0!</v>
      </c>
      <c r="DC310" s="445" t="e">
        <f t="shared" si="319"/>
        <v>#DIV/0!</v>
      </c>
      <c r="DD310" s="451" t="e">
        <f t="shared" si="319"/>
        <v>#DIV/0!</v>
      </c>
    </row>
  </sheetData>
  <pageMargins left="0.7" right="0.7" top="0.75" bottom="0.75"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1"/>
  </sheetPr>
  <dimension ref="A1:BL193"/>
  <sheetViews>
    <sheetView workbookViewId="0">
      <selection activeCell="G6" sqref="G6"/>
    </sheetView>
  </sheetViews>
  <sheetFormatPr baseColWidth="10" defaultRowHeight="13"/>
  <sheetData>
    <row r="1" spans="1:64" s="339" customFormat="1" ht="26" customHeight="1" thickBot="1">
      <c r="A1" s="336" t="s">
        <v>49</v>
      </c>
      <c r="B1" s="337" t="s">
        <v>333</v>
      </c>
      <c r="C1" s="337" t="s">
        <v>334</v>
      </c>
      <c r="D1" s="337" t="s">
        <v>335</v>
      </c>
      <c r="E1" s="337" t="s">
        <v>347</v>
      </c>
      <c r="F1" s="338" t="s">
        <v>336</v>
      </c>
      <c r="AO1" s="340"/>
      <c r="AP1" s="124" t="s">
        <v>8</v>
      </c>
      <c r="AQ1" s="341" t="s">
        <v>300</v>
      </c>
      <c r="AR1" s="341" t="s">
        <v>64</v>
      </c>
      <c r="AS1" s="341" t="s">
        <v>301</v>
      </c>
      <c r="AT1" s="341" t="s">
        <v>64</v>
      </c>
      <c r="AU1" s="341" t="s">
        <v>302</v>
      </c>
      <c r="AV1" s="341" t="s">
        <v>64</v>
      </c>
      <c r="AW1" s="341" t="s">
        <v>138</v>
      </c>
      <c r="AX1" s="341" t="s">
        <v>64</v>
      </c>
      <c r="AY1" s="341" t="s">
        <v>139</v>
      </c>
      <c r="AZ1" s="341" t="s">
        <v>64</v>
      </c>
      <c r="BA1" s="341" t="s">
        <v>140</v>
      </c>
      <c r="BB1" s="341" t="s">
        <v>64</v>
      </c>
      <c r="BC1" s="341" t="s">
        <v>141</v>
      </c>
      <c r="BD1" s="341" t="s">
        <v>64</v>
      </c>
      <c r="BE1" s="124" t="s">
        <v>149</v>
      </c>
      <c r="BF1" s="124" t="s">
        <v>64</v>
      </c>
      <c r="BG1" s="124" t="s">
        <v>150</v>
      </c>
      <c r="BH1" s="124" t="s">
        <v>64</v>
      </c>
      <c r="BI1" s="124" t="s">
        <v>151</v>
      </c>
      <c r="BJ1" s="124" t="s">
        <v>64</v>
      </c>
      <c r="BK1" s="124" t="s">
        <v>289</v>
      </c>
      <c r="BL1" s="124" t="s">
        <v>64</v>
      </c>
    </row>
    <row r="2" spans="1:64" s="344" customFormat="1" ht="20" customHeight="1" thickTop="1">
      <c r="A2" s="342" t="s">
        <v>337</v>
      </c>
      <c r="B2" s="343">
        <v>3.2</v>
      </c>
      <c r="C2" s="343">
        <v>18.809999999999999</v>
      </c>
      <c r="D2" s="343">
        <v>21.8</v>
      </c>
      <c r="E2" s="343">
        <v>22.25</v>
      </c>
      <c r="F2" s="343">
        <v>5.93</v>
      </c>
      <c r="AP2" s="344" t="str">
        <f>'ICPMS Data'!H6</f>
        <v>12-5</v>
      </c>
      <c r="AQ2" s="344">
        <f>'ICPMS Data'!J6</f>
        <v>115.5</v>
      </c>
      <c r="AR2" s="344">
        <f>'ICPMS Data'!K6</f>
        <v>22.825424421026653</v>
      </c>
      <c r="AS2" s="344">
        <f>'ICPMS Data'!L6</f>
        <v>85.5</v>
      </c>
      <c r="AT2" s="344">
        <f>'ICPMS Data'!M6</f>
        <v>5.9721576223896395</v>
      </c>
      <c r="AU2" s="344" t="e">
        <f>'ICPMS Data'!#REF!</f>
        <v>#REF!</v>
      </c>
      <c r="AV2" s="344" t="e">
        <f>'ICPMS Data'!#REF!</f>
        <v>#REF!</v>
      </c>
      <c r="AW2" s="344">
        <f>'ICPMS Data'!N6</f>
        <v>34118.392500000002</v>
      </c>
      <c r="AX2" s="344">
        <f>'ICPMS Data'!O6</f>
        <v>641.79302730051688</v>
      </c>
      <c r="AY2" s="344">
        <f>'ICPMS Data'!P6</f>
        <v>7098.9750000000004</v>
      </c>
      <c r="AZ2" s="344">
        <f>'ICPMS Data'!Q6</f>
        <v>151.18432248973053</v>
      </c>
      <c r="BA2" s="344">
        <f>'ICPMS Data'!R6</f>
        <v>30275.494999999999</v>
      </c>
      <c r="BB2" s="344">
        <f>'ICPMS Data'!S6</f>
        <v>534.5984019494465</v>
      </c>
      <c r="BC2" s="344">
        <f>'ICPMS Data'!T6</f>
        <v>7760.36</v>
      </c>
      <c r="BD2" s="344">
        <f>'ICPMS Data'!U6</f>
        <v>136.7806304513872</v>
      </c>
      <c r="BE2" s="344">
        <f>'ICPMS Data'!V6</f>
        <v>0.25632762517462199</v>
      </c>
      <c r="BF2" s="344">
        <f>'ICPMS Data'!W6</f>
        <v>1.3845151965700727E-3</v>
      </c>
      <c r="BG2" s="344">
        <f>'ICPMS Data'!X6</f>
        <v>0.20807692287860499</v>
      </c>
      <c r="BH2" s="344">
        <f>'ICPMS Data'!Y6</f>
        <v>2.9256667191473081E-3</v>
      </c>
      <c r="BI2" s="344">
        <f>'ICPMS Data'!Z6</f>
        <v>0.75849606368474298</v>
      </c>
      <c r="BJ2" s="344">
        <f>'ICPMS Data'!AA6</f>
        <v>0.1342076015141026</v>
      </c>
      <c r="BK2" s="344">
        <f>'ICPMS Data'!AB6</f>
        <v>0.88743729550705397</v>
      </c>
      <c r="BL2" s="344">
        <f>'ICPMS Data'!AC6</f>
        <v>1.1618732590553269E-2</v>
      </c>
    </row>
    <row r="3" spans="1:64" s="344" customFormat="1" ht="20" customHeight="1">
      <c r="A3" s="342" t="s">
        <v>338</v>
      </c>
      <c r="B3" s="343">
        <v>4.6500000000000004</v>
      </c>
      <c r="C3" s="343">
        <v>15.55</v>
      </c>
      <c r="D3" s="343">
        <v>18.05</v>
      </c>
      <c r="E3" s="343">
        <v>18.43</v>
      </c>
      <c r="F3" s="343">
        <v>4.76</v>
      </c>
      <c r="AP3" s="344" t="str">
        <f>'ICPMS Data'!H7</f>
        <v>14LDCZ3-3</v>
      </c>
      <c r="AQ3" s="344">
        <f>'ICPMS Data'!J7</f>
        <v>33.5</v>
      </c>
      <c r="AR3" s="344">
        <f>'ICPMS Data'!K7</f>
        <v>12.151817422372112</v>
      </c>
      <c r="AS3" s="344">
        <f>'ICPMS Data'!L7</f>
        <v>71</v>
      </c>
      <c r="AT3" s="344">
        <f>'ICPMS Data'!M7</f>
        <v>15.874507866387525</v>
      </c>
      <c r="AU3" s="344" t="e">
        <f>'ICPMS Data'!#REF!</f>
        <v>#REF!</v>
      </c>
      <c r="AV3" s="344" t="e">
        <f>'ICPMS Data'!#REF!</f>
        <v>#REF!</v>
      </c>
      <c r="AW3" s="344">
        <f>'ICPMS Data'!N7</f>
        <v>33326.347500000003</v>
      </c>
      <c r="AX3" s="344">
        <f>'ICPMS Data'!O7</f>
        <v>482.20840476361525</v>
      </c>
      <c r="AY3" s="344">
        <f>'ICPMS Data'!P7</f>
        <v>17793.772499999999</v>
      </c>
      <c r="AZ3" s="344">
        <f>'ICPMS Data'!Q7</f>
        <v>195.95543241175346</v>
      </c>
      <c r="BA3" s="344">
        <f>'ICPMS Data'!R7</f>
        <v>29697.18</v>
      </c>
      <c r="BB3" s="344">
        <f>'ICPMS Data'!S7</f>
        <v>462.7188767130956</v>
      </c>
      <c r="BC3" s="344">
        <f>'ICPMS Data'!T7</f>
        <v>37272.824999999997</v>
      </c>
      <c r="BD3" s="344">
        <f>'ICPMS Data'!U7</f>
        <v>657.54683252741142</v>
      </c>
      <c r="BE3" s="344">
        <f>'ICPMS Data'!V7</f>
        <v>1.2551222465515901</v>
      </c>
      <c r="BF3" s="344">
        <f>'ICPMS Data'!W7</f>
        <v>1.409593592113695E-2</v>
      </c>
      <c r="BG3" s="344">
        <f>'ICPMS Data'!X7</f>
        <v>0.53395617007143803</v>
      </c>
      <c r="BH3" s="344">
        <f>'ICPMS Data'!Y7</f>
        <v>4.4167351771819408E-3</v>
      </c>
      <c r="BI3" s="344">
        <f>'ICPMS Data'!Z7</f>
        <v>2.31386278195489</v>
      </c>
      <c r="BJ3" s="344">
        <f>'ICPMS Data'!AA7</f>
        <v>0.84670482328336172</v>
      </c>
      <c r="BK3" s="344">
        <f>'ICPMS Data'!AB7</f>
        <v>0.89110686403261496</v>
      </c>
      <c r="BL3" s="344">
        <f>'ICPMS Data'!AC7</f>
        <v>6.2804413792851991E-3</v>
      </c>
    </row>
    <row r="4" spans="1:64" s="344" customFormat="1" ht="20" customHeight="1">
      <c r="A4" s="342" t="s">
        <v>339</v>
      </c>
      <c r="B4" s="343">
        <v>3.53</v>
      </c>
      <c r="C4" s="343">
        <v>17.46</v>
      </c>
      <c r="D4" s="343">
        <v>20.25</v>
      </c>
      <c r="E4" s="343">
        <v>20.68</v>
      </c>
      <c r="F4" s="343">
        <v>5.47</v>
      </c>
      <c r="AP4" s="344" t="str">
        <f>'ICPMS Data'!H8</f>
        <v>14LDCZ3-6</v>
      </c>
      <c r="AQ4" s="344">
        <f>'ICPMS Data'!J8</f>
        <v>120</v>
      </c>
      <c r="AR4" s="344">
        <f>'ICPMS Data'!K8</f>
        <v>8.1649658092772643</v>
      </c>
      <c r="AS4" s="344">
        <f>'ICPMS Data'!L8</f>
        <v>165</v>
      </c>
      <c r="AT4" s="344">
        <f>'ICPMS Data'!M8</f>
        <v>34.737107920301327</v>
      </c>
      <c r="AU4" s="344" t="e">
        <f>'ICPMS Data'!#REF!</f>
        <v>#REF!</v>
      </c>
      <c r="AV4" s="344" t="e">
        <f>'ICPMS Data'!#REF!</f>
        <v>#REF!</v>
      </c>
      <c r="AW4" s="344">
        <f>'ICPMS Data'!N8</f>
        <v>33437.614999999998</v>
      </c>
      <c r="AX4" s="344">
        <f>'ICPMS Data'!O8</f>
        <v>111.83870841628722</v>
      </c>
      <c r="AY4" s="344">
        <f>'ICPMS Data'!P8</f>
        <v>52369.714999999997</v>
      </c>
      <c r="AZ4" s="344">
        <f>'ICPMS Data'!Q8</f>
        <v>225.54446605263175</v>
      </c>
      <c r="BA4" s="344">
        <f>'ICPMS Data'!R8</f>
        <v>30102.577499999999</v>
      </c>
      <c r="BB4" s="344">
        <f>'ICPMS Data'!S8</f>
        <v>185.2236857380104</v>
      </c>
      <c r="BC4" s="344">
        <f>'ICPMS Data'!T8</f>
        <v>111567.435</v>
      </c>
      <c r="BD4" s="344">
        <f>'ICPMS Data'!U8</f>
        <v>1045.7155511410419</v>
      </c>
      <c r="BE4" s="344">
        <f>'ICPMS Data'!V8</f>
        <v>3.7062858446249201</v>
      </c>
      <c r="BF4" s="344">
        <f>'ICPMS Data'!W8</f>
        <v>3.3529608427836609E-2</v>
      </c>
      <c r="BG4" s="344">
        <f>'ICPMS Data'!X8</f>
        <v>1.5662068346469999</v>
      </c>
      <c r="BH4" s="344">
        <f>'ICPMS Data'!Y8</f>
        <v>9.0157030008049255E-3</v>
      </c>
      <c r="BI4" s="344">
        <f>'ICPMS Data'!Z8</f>
        <v>1.3881187343358401</v>
      </c>
      <c r="BJ4" s="344">
        <f>'ICPMS Data'!AA8</f>
        <v>0.35723986042772482</v>
      </c>
      <c r="BK4" s="344">
        <f>'ICPMS Data'!AB8</f>
        <v>0.90025505838243303</v>
      </c>
      <c r="BL4" s="344">
        <f>'ICPMS Data'!AC8</f>
        <v>2.7492584078338358E-3</v>
      </c>
    </row>
    <row r="5" spans="1:64" s="344" customFormat="1" ht="20" customHeight="1">
      <c r="A5" s="342" t="s">
        <v>407</v>
      </c>
      <c r="B5" s="343">
        <v>4.25</v>
      </c>
      <c r="C5" s="343">
        <v>15.3</v>
      </c>
      <c r="D5" s="343">
        <v>17.760000000000002</v>
      </c>
      <c r="E5" s="343">
        <v>18.14</v>
      </c>
      <c r="F5" s="343">
        <v>4.7699999999999996</v>
      </c>
      <c r="G5" s="344" t="s">
        <v>420</v>
      </c>
    </row>
    <row r="6" spans="1:64" s="344" customFormat="1" ht="20" customHeight="1">
      <c r="A6" s="517"/>
      <c r="B6" s="518"/>
      <c r="C6" s="518"/>
      <c r="D6" s="518"/>
      <c r="E6" s="518"/>
      <c r="F6" s="518"/>
    </row>
    <row r="7" spans="1:64" s="344" customFormat="1" ht="20" customHeight="1">
      <c r="A7" s="517"/>
      <c r="B7" s="518"/>
      <c r="C7" s="518"/>
      <c r="D7" s="518"/>
      <c r="E7" s="518"/>
      <c r="F7" s="518"/>
    </row>
    <row r="8" spans="1:64" s="344" customFormat="1" ht="20" customHeight="1">
      <c r="A8" s="517"/>
      <c r="B8" s="518"/>
      <c r="C8" s="518"/>
      <c r="D8" s="518"/>
      <c r="E8" s="518"/>
      <c r="F8" s="518"/>
    </row>
    <row r="9" spans="1:64" s="344" customFormat="1" ht="20" customHeight="1">
      <c r="A9" s="342" t="s">
        <v>408</v>
      </c>
      <c r="B9" s="343">
        <v>4.03</v>
      </c>
      <c r="C9" s="343">
        <v>15.906000000000001</v>
      </c>
      <c r="D9" s="343">
        <v>18.452999999999999</v>
      </c>
      <c r="E9" s="343">
        <v>18.832999999999998</v>
      </c>
      <c r="F9" s="343">
        <f>(E9/E2)*F2</f>
        <v>5.0193119101123589</v>
      </c>
      <c r="G9" s="344" t="s">
        <v>409</v>
      </c>
    </row>
    <row r="10" spans="1:64" s="344" customFormat="1" ht="20" customHeight="1">
      <c r="A10" s="342" t="s">
        <v>340</v>
      </c>
      <c r="B10" s="343">
        <v>5.26</v>
      </c>
      <c r="C10" s="343">
        <v>16.18</v>
      </c>
      <c r="D10" s="343">
        <v>18.739999999999998</v>
      </c>
      <c r="E10" s="343">
        <v>19.11</v>
      </c>
      <c r="F10" s="343">
        <v>4.9800000000000004</v>
      </c>
      <c r="AP10" s="344" t="str">
        <f>'ICPMS Data'!H9</f>
        <v>14LDCZ4-18</v>
      </c>
      <c r="AQ10" s="344">
        <f>'ICPMS Data'!J9</f>
        <v>350.00749999999999</v>
      </c>
      <c r="AR10" s="344">
        <f>'ICPMS Data'!K9</f>
        <v>28.89336760688612</v>
      </c>
      <c r="AS10" s="344">
        <f>'ICPMS Data'!L9</f>
        <v>525.01</v>
      </c>
      <c r="AT10" s="344">
        <f>'ICPMS Data'!M9</f>
        <v>18.511257835884336</v>
      </c>
      <c r="AU10" s="344" t="e">
        <f>'ICPMS Data'!#REF!</f>
        <v>#REF!</v>
      </c>
      <c r="AV10" s="344" t="e">
        <f>'ICPMS Data'!#REF!</f>
        <v>#REF!</v>
      </c>
      <c r="AW10" s="344">
        <f>'ICPMS Data'!N9</f>
        <v>32983.457499999997</v>
      </c>
      <c r="AX10" s="344">
        <f>'ICPMS Data'!O9</f>
        <v>810.45980580487935</v>
      </c>
      <c r="AY10" s="344">
        <f>'ICPMS Data'!P9</f>
        <v>180510.64749999999</v>
      </c>
      <c r="AZ10" s="344">
        <f>'ICPMS Data'!Q9</f>
        <v>3887.7975821052705</v>
      </c>
      <c r="BA10" s="344">
        <f>'ICPMS Data'!R9</f>
        <v>37010.504999999997</v>
      </c>
      <c r="BB10" s="344">
        <f>'ICPMS Data'!S9</f>
        <v>1120.2099711662934</v>
      </c>
      <c r="BC10" s="344">
        <f>'ICPMS Data'!T9</f>
        <v>1097307.75</v>
      </c>
      <c r="BD10" s="344">
        <f>'ICPMS Data'!U9</f>
        <v>23214.325356185567</v>
      </c>
      <c r="BE10" s="344">
        <f>'ICPMS Data'!V9</f>
        <v>29.654634133799401</v>
      </c>
      <c r="BF10" s="344">
        <f>'ICPMS Data'!W9</f>
        <v>0.27740123970200414</v>
      </c>
      <c r="BG10" s="344">
        <f>'ICPMS Data'!X9</f>
        <v>5.4731369489283397</v>
      </c>
      <c r="BH10" s="344">
        <f>'ICPMS Data'!Y9</f>
        <v>3.5947545627607901E-2</v>
      </c>
      <c r="BI10" s="344">
        <f>'ICPMS Data'!Z9</f>
        <v>1.5048814579212799</v>
      </c>
      <c r="BJ10" s="344">
        <f>'ICPMS Data'!AA9</f>
        <v>8.6037874101306852E-2</v>
      </c>
      <c r="BK10" s="344">
        <f>'ICPMS Data'!AB9</f>
        <v>1.1220085674862601</v>
      </c>
      <c r="BL10" s="344">
        <f>'ICPMS Data'!AC9</f>
        <v>1.1409235148462159E-2</v>
      </c>
    </row>
    <row r="11" spans="1:64" s="344" customFormat="1" ht="20" customHeight="1">
      <c r="A11" s="342" t="s">
        <v>341</v>
      </c>
      <c r="B11" s="343">
        <v>4.75</v>
      </c>
      <c r="C11" s="343">
        <v>15.2</v>
      </c>
      <c r="D11" s="343">
        <v>17.63</v>
      </c>
      <c r="E11" s="343">
        <v>17.989999999999998</v>
      </c>
      <c r="F11" s="343">
        <v>4.68</v>
      </c>
      <c r="AP11" s="344" t="str">
        <f>'ICPMS Data'!H10</f>
        <v>14LDCZ4-3</v>
      </c>
      <c r="AQ11" s="344">
        <f>'ICPMS Data'!J10</f>
        <v>200</v>
      </c>
      <c r="AR11" s="344">
        <f>'ICPMS Data'!K10</f>
        <v>9.0921211313238999</v>
      </c>
      <c r="AS11" s="344">
        <f>'ICPMS Data'!L10</f>
        <v>173.5</v>
      </c>
      <c r="AT11" s="344">
        <f>'ICPMS Data'!M10</f>
        <v>21.189620100417038</v>
      </c>
      <c r="AU11" s="344" t="e">
        <f>'ICPMS Data'!#REF!</f>
        <v>#REF!</v>
      </c>
      <c r="AV11" s="344" t="e">
        <f>'ICPMS Data'!#REF!</f>
        <v>#REF!</v>
      </c>
      <c r="AW11" s="344">
        <f>'ICPMS Data'!N10</f>
        <v>34955.642500000002</v>
      </c>
      <c r="AX11" s="344">
        <f>'ICPMS Data'!O10</f>
        <v>455.19596669046194</v>
      </c>
      <c r="AY11" s="344">
        <f>'ICPMS Data'!P10</f>
        <v>38126.114999999998</v>
      </c>
      <c r="AZ11" s="344">
        <f>'ICPMS Data'!Q10</f>
        <v>276.48644264513769</v>
      </c>
      <c r="BA11" s="344">
        <f>'ICPMS Data'!R10</f>
        <v>31072.842499999999</v>
      </c>
      <c r="BB11" s="344">
        <f>'ICPMS Data'!S10</f>
        <v>387.43195311149896</v>
      </c>
      <c r="BC11" s="344">
        <f>'ICPMS Data'!T10</f>
        <v>65154.04</v>
      </c>
      <c r="BD11" s="344">
        <f>'ICPMS Data'!U10</f>
        <v>168.61415065195277</v>
      </c>
      <c r="BE11" s="344">
        <f>'ICPMS Data'!V10</f>
        <v>2.0970811992526102</v>
      </c>
      <c r="BF11" s="344">
        <f>'ICPMS Data'!W10</f>
        <v>2.8721398146782224E-2</v>
      </c>
      <c r="BG11" s="344">
        <f>'ICPMS Data'!X10</f>
        <v>1.09085675743817</v>
      </c>
      <c r="BH11" s="344">
        <f>'ICPMS Data'!Y10</f>
        <v>1.7875067860936004E-2</v>
      </c>
      <c r="BI11" s="344">
        <f>'ICPMS Data'!Z10</f>
        <v>0.86637436931379297</v>
      </c>
      <c r="BJ11" s="344">
        <f>'ICPMS Data'!AA10</f>
        <v>8.6849393494983926E-2</v>
      </c>
      <c r="BK11" s="344">
        <f>'ICPMS Data'!AB10</f>
        <v>0.88898220743550005</v>
      </c>
      <c r="BL11" s="344">
        <f>'ICPMS Data'!AC10</f>
        <v>1.1420129711554695E-2</v>
      </c>
    </row>
    <row r="12" spans="1:64" s="344" customFormat="1" ht="20" customHeight="1">
      <c r="A12" s="342" t="s">
        <v>342</v>
      </c>
      <c r="B12" s="343">
        <v>4.25</v>
      </c>
      <c r="C12" s="343">
        <v>15.3</v>
      </c>
      <c r="D12" s="343">
        <v>17.760000000000002</v>
      </c>
      <c r="E12" s="343">
        <v>18.14</v>
      </c>
      <c r="F12" s="343">
        <v>4.7699999999999996</v>
      </c>
      <c r="AP12" s="344" t="str">
        <f>'ICPMS Data'!H11</f>
        <v>14LDCZ4-43</v>
      </c>
      <c r="AQ12" s="344">
        <f>'ICPMS Data'!J11</f>
        <v>45.5</v>
      </c>
      <c r="AR12" s="344">
        <f>'ICPMS Data'!K11</f>
        <v>8.0622577482985278</v>
      </c>
      <c r="AS12" s="344">
        <f>'ICPMS Data'!L11</f>
        <v>130</v>
      </c>
      <c r="AT12" s="344">
        <f>'ICPMS Data'!M11</f>
        <v>4.0000000000000044</v>
      </c>
      <c r="AU12" s="344" t="e">
        <f>'ICPMS Data'!#REF!</f>
        <v>#REF!</v>
      </c>
      <c r="AV12" s="344" t="e">
        <f>'ICPMS Data'!#REF!</f>
        <v>#REF!</v>
      </c>
      <c r="AW12" s="344">
        <f>'ICPMS Data'!N11</f>
        <v>33719.347500000003</v>
      </c>
      <c r="AX12" s="344">
        <f>'ICPMS Data'!O11</f>
        <v>155.7554733912763</v>
      </c>
      <c r="AY12" s="344">
        <f>'ICPMS Data'!P11</f>
        <v>68394.042499999996</v>
      </c>
      <c r="AZ12" s="344">
        <f>'ICPMS Data'!Q11</f>
        <v>640.26283308000529</v>
      </c>
      <c r="BA12" s="344">
        <f>'ICPMS Data'!R11</f>
        <v>30346.154999999999</v>
      </c>
      <c r="BB12" s="344">
        <f>'ICPMS Data'!S11</f>
        <v>143.03720693065128</v>
      </c>
      <c r="BC12" s="344">
        <f>'ICPMS Data'!T11</f>
        <v>71959.457500000004</v>
      </c>
      <c r="BD12" s="344">
        <f>'ICPMS Data'!U11</f>
        <v>561.71526324340016</v>
      </c>
      <c r="BE12" s="344">
        <f>'ICPMS Data'!V11</f>
        <v>2.3713548381237302</v>
      </c>
      <c r="BF12" s="344">
        <f>'ICPMS Data'!W11</f>
        <v>2.53692140438216E-2</v>
      </c>
      <c r="BG12" s="344">
        <f>'ICPMS Data'!X11</f>
        <v>2.0284020447169802</v>
      </c>
      <c r="BH12" s="344">
        <f>'ICPMS Data'!Y11</f>
        <v>2.5509275698816111E-2</v>
      </c>
      <c r="BI12" s="344">
        <f>'ICPMS Data'!Z11</f>
        <v>2.9179365079365098</v>
      </c>
      <c r="BJ12" s="344">
        <f>'ICPMS Data'!AA11</f>
        <v>0.45798229072489044</v>
      </c>
      <c r="BK12" s="344">
        <f>'ICPMS Data'!AB11</f>
        <v>0.89998463278832697</v>
      </c>
      <c r="BL12" s="344">
        <f>'ICPMS Data'!AC11</f>
        <v>7.2914184208172977E-3</v>
      </c>
    </row>
    <row r="13" spans="1:64" s="344" customFormat="1" ht="20" customHeight="1">
      <c r="A13" s="342" t="s">
        <v>343</v>
      </c>
      <c r="B13" s="343">
        <v>5.18</v>
      </c>
      <c r="C13" s="343">
        <v>13.97</v>
      </c>
      <c r="D13" s="343">
        <v>16.16</v>
      </c>
      <c r="E13" s="343">
        <v>16.489999999999998</v>
      </c>
      <c r="F13" s="343">
        <v>4.51</v>
      </c>
      <c r="AP13" s="344" t="str">
        <f>'ICPMS Data'!H12</f>
        <v>14LDCZ4-49</v>
      </c>
      <c r="AQ13" s="344">
        <f>'ICPMS Data'!J12</f>
        <v>15</v>
      </c>
      <c r="AR13" s="344">
        <f>'ICPMS Data'!K12</f>
        <v>4.7609522856952342</v>
      </c>
      <c r="AS13" s="344">
        <f>'ICPMS Data'!L12</f>
        <v>36</v>
      </c>
      <c r="AT13" s="344">
        <f>'ICPMS Data'!M12</f>
        <v>11.313708498984779</v>
      </c>
      <c r="AU13" s="344" t="e">
        <f>'ICPMS Data'!#REF!</f>
        <v>#REF!</v>
      </c>
      <c r="AV13" s="344" t="e">
        <f>'ICPMS Data'!#REF!</f>
        <v>#REF!</v>
      </c>
      <c r="AW13" s="344">
        <f>'ICPMS Data'!N12</f>
        <v>13061.6175</v>
      </c>
      <c r="AX13" s="344">
        <f>'ICPMS Data'!O12</f>
        <v>440.1895471555336</v>
      </c>
      <c r="AY13" s="344">
        <f>'ICPMS Data'!P12</f>
        <v>19808.7</v>
      </c>
      <c r="AZ13" s="344">
        <f>'ICPMS Data'!Q12</f>
        <v>346.119007953395</v>
      </c>
      <c r="BA13" s="344">
        <f>'ICPMS Data'!R12</f>
        <v>31961.535</v>
      </c>
      <c r="BB13" s="344">
        <f>'ICPMS Data'!S12</f>
        <v>178.56169587415911</v>
      </c>
      <c r="BC13" s="344">
        <f>'ICPMS Data'!T12</f>
        <v>94322.785000000003</v>
      </c>
      <c r="BD13" s="344">
        <f>'ICPMS Data'!U12</f>
        <v>593.33176045727203</v>
      </c>
      <c r="BE13" s="344">
        <f>'ICPMS Data'!V12</f>
        <v>2.95122407084158</v>
      </c>
      <c r="BF13" s="344">
        <f>'ICPMS Data'!W12</f>
        <v>2.7870665032204058E-2</v>
      </c>
      <c r="BG13" s="344">
        <f>'ICPMS Data'!X12</f>
        <v>1.5172131000532201</v>
      </c>
      <c r="BH13" s="344">
        <f>'ICPMS Data'!Y12</f>
        <v>2.7519943518068159E-2</v>
      </c>
      <c r="BI13" s="344">
        <f>'ICPMS Data'!Z12</f>
        <v>2.6736111111111098</v>
      </c>
      <c r="BJ13" s="344">
        <f>'ICPMS Data'!AA12</f>
        <v>1.3521768381561952</v>
      </c>
      <c r="BK13" s="344">
        <f>'ICPMS Data'!AB12</f>
        <v>2.4491558038482202</v>
      </c>
      <c r="BL13" s="344">
        <f>'ICPMS Data'!AC12</f>
        <v>8.7013871079059238E-2</v>
      </c>
    </row>
    <row r="14" spans="1:64" s="344" customFormat="1" ht="20" customHeight="1">
      <c r="A14" s="342" t="s">
        <v>344</v>
      </c>
      <c r="B14" s="343">
        <v>5.26</v>
      </c>
      <c r="C14" s="343">
        <v>13.59</v>
      </c>
      <c r="D14" s="343">
        <v>15.72</v>
      </c>
      <c r="E14" s="343">
        <v>16.04</v>
      </c>
      <c r="F14" s="343">
        <v>4.3899999999999997</v>
      </c>
      <c r="AP14" s="344" t="str">
        <f>'ICPMS Data'!H13</f>
        <v>14LDCZ4-6</v>
      </c>
      <c r="AQ14" s="344">
        <f>'ICPMS Data'!J13</f>
        <v>36.5</v>
      </c>
      <c r="AR14" s="344">
        <f>'ICPMS Data'!K13</f>
        <v>5.7445626465380197</v>
      </c>
      <c r="AS14" s="344">
        <f>'ICPMS Data'!L13</f>
        <v>121</v>
      </c>
      <c r="AT14" s="344">
        <f>'ICPMS Data'!M13</f>
        <v>8.4063468086123248</v>
      </c>
      <c r="AU14" s="344" t="e">
        <f>'ICPMS Data'!#REF!</f>
        <v>#REF!</v>
      </c>
      <c r="AV14" s="344" t="e">
        <f>'ICPMS Data'!#REF!</f>
        <v>#REF!</v>
      </c>
      <c r="AW14" s="344">
        <f>'ICPMS Data'!N13</f>
        <v>34384.587500000001</v>
      </c>
      <c r="AX14" s="344">
        <f>'ICPMS Data'!O13</f>
        <v>442.26033180859594</v>
      </c>
      <c r="AY14" s="344">
        <f>'ICPMS Data'!P13</f>
        <v>28669.767500000002</v>
      </c>
      <c r="AZ14" s="344">
        <f>'ICPMS Data'!Q13</f>
        <v>230.44600761351751</v>
      </c>
      <c r="BA14" s="344">
        <f>'ICPMS Data'!R13</f>
        <v>30382.71</v>
      </c>
      <c r="BB14" s="344">
        <f>'ICPMS Data'!S13</f>
        <v>272.49871008885589</v>
      </c>
      <c r="BC14" s="344">
        <f>'ICPMS Data'!T13</f>
        <v>22680.47</v>
      </c>
      <c r="BD14" s="344">
        <f>'ICPMS Data'!U13</f>
        <v>172.23812895711521</v>
      </c>
      <c r="BE14" s="344">
        <f>'ICPMS Data'!V13</f>
        <v>0.74652078698215796</v>
      </c>
      <c r="BF14" s="344">
        <f>'ICPMS Data'!W13</f>
        <v>6.5914881595787291E-3</v>
      </c>
      <c r="BG14" s="344">
        <f>'ICPMS Data'!X13</f>
        <v>0.83393177831099596</v>
      </c>
      <c r="BH14" s="344">
        <f>'ICPMS Data'!Y13</f>
        <v>1.5100726225040663E-2</v>
      </c>
      <c r="BI14" s="344">
        <f>'ICPMS Data'!Z13</f>
        <v>3.3661034688995199</v>
      </c>
      <c r="BJ14" s="344">
        <f>'ICPMS Data'!AA13</f>
        <v>0.49606466280244899</v>
      </c>
      <c r="BK14" s="344">
        <f>'ICPMS Data'!AB13</f>
        <v>0.88365410558438195</v>
      </c>
      <c r="BL14" s="344">
        <f>'ICPMS Data'!AC13</f>
        <v>5.3267737268444743E-3</v>
      </c>
    </row>
    <row r="15" spans="1:64" s="344" customFormat="1" ht="20" customHeight="1">
      <c r="A15" s="342" t="s">
        <v>345</v>
      </c>
      <c r="B15" s="343">
        <v>4.28</v>
      </c>
      <c r="C15" s="343">
        <v>15.54</v>
      </c>
      <c r="D15" s="343">
        <v>18</v>
      </c>
      <c r="E15" s="343">
        <v>18.38</v>
      </c>
      <c r="F15" s="343">
        <v>4.95</v>
      </c>
      <c r="AP15" s="344" t="str">
        <f>'ICPMS Data'!H14</f>
        <v>14LDCZ4-65</v>
      </c>
      <c r="AQ15" s="344">
        <f>'ICPMS Data'!J14</f>
        <v>40</v>
      </c>
      <c r="AR15" s="344">
        <f>'ICPMS Data'!K14</f>
        <v>8.6409875978771602</v>
      </c>
      <c r="AS15" s="344">
        <f>'ICPMS Data'!L14</f>
        <v>122.5025</v>
      </c>
      <c r="AT15" s="344">
        <f>'ICPMS Data'!M14</f>
        <v>36.423024197156721</v>
      </c>
      <c r="AU15" s="344" t="e">
        <f>'ICPMS Data'!#REF!</f>
        <v>#REF!</v>
      </c>
      <c r="AV15" s="344" t="e">
        <f>'ICPMS Data'!#REF!</f>
        <v>#REF!</v>
      </c>
      <c r="AW15" s="344">
        <f>'ICPMS Data'!N14</f>
        <v>34870.932500000003</v>
      </c>
      <c r="AX15" s="344">
        <f>'ICPMS Data'!O14</f>
        <v>255.00982757218173</v>
      </c>
      <c r="AY15" s="344">
        <f>'ICPMS Data'!P14</f>
        <v>22166.014999999999</v>
      </c>
      <c r="AZ15" s="344">
        <f>'ICPMS Data'!Q14</f>
        <v>173.17995351660608</v>
      </c>
      <c r="BA15" s="344">
        <f>'ICPMS Data'!R14</f>
        <v>31054.782500000001</v>
      </c>
      <c r="BB15" s="344">
        <f>'ICPMS Data'!S14</f>
        <v>329.09799557527225</v>
      </c>
      <c r="BC15" s="344">
        <f>'ICPMS Data'!T14</f>
        <v>48436.267500000002</v>
      </c>
      <c r="BD15" s="344">
        <f>'ICPMS Data'!U14</f>
        <v>170.61734248900046</v>
      </c>
      <c r="BE15" s="344">
        <f>'ICPMS Data'!V14</f>
        <v>1.55983135058344</v>
      </c>
      <c r="BF15" s="344">
        <f>'ICPMS Data'!W14</f>
        <v>1.689486304100352E-2</v>
      </c>
      <c r="BG15" s="344">
        <f>'ICPMS Data'!X14</f>
        <v>0.63566145166050503</v>
      </c>
      <c r="BH15" s="344">
        <f>'ICPMS Data'!Y14</f>
        <v>2.7316755992353894E-3</v>
      </c>
      <c r="BI15" s="344">
        <f>'ICPMS Data'!Z14</f>
        <v>3.3144832251082299</v>
      </c>
      <c r="BJ15" s="344">
        <f>'ICPMS Data'!AA14</f>
        <v>1.8152144659523421</v>
      </c>
      <c r="BK15" s="344">
        <f>'ICPMS Data'!AB14</f>
        <v>0.89061524681901105</v>
      </c>
      <c r="BL15" s="344">
        <f>'ICPMS Data'!AC14</f>
        <v>1.307104684752702E-2</v>
      </c>
    </row>
    <row r="16" spans="1:64" s="344" customFormat="1" ht="20" customHeight="1">
      <c r="A16" s="342" t="s">
        <v>346</v>
      </c>
      <c r="B16" s="343">
        <v>4.5</v>
      </c>
      <c r="C16" s="343">
        <v>18.14</v>
      </c>
      <c r="D16" s="343">
        <v>21.05</v>
      </c>
      <c r="E16" s="343">
        <v>21.5</v>
      </c>
      <c r="F16" s="343">
        <v>5.54</v>
      </c>
      <c r="AP16" s="344" t="str">
        <f>'ICPMS Data'!H15</f>
        <v>14LDCZ4-68</v>
      </c>
      <c r="AQ16" s="344">
        <f>'ICPMS Data'!J15</f>
        <v>95</v>
      </c>
      <c r="AR16" s="344">
        <f>'ICPMS Data'!K15</f>
        <v>8.0829037686547665</v>
      </c>
      <c r="AS16" s="344">
        <f>'ICPMS Data'!L15</f>
        <v>133</v>
      </c>
      <c r="AT16" s="344">
        <f>'ICPMS Data'!M15</f>
        <v>10.893423092245468</v>
      </c>
      <c r="AU16" s="344" t="e">
        <f>'ICPMS Data'!#REF!</f>
        <v>#REF!</v>
      </c>
      <c r="AV16" s="344" t="e">
        <f>'ICPMS Data'!#REF!</f>
        <v>#REF!</v>
      </c>
      <c r="AW16" s="344">
        <f>'ICPMS Data'!N15</f>
        <v>34063.745000000003</v>
      </c>
      <c r="AX16" s="344">
        <f>'ICPMS Data'!O15</f>
        <v>320.3778862016357</v>
      </c>
      <c r="AY16" s="344">
        <f>'ICPMS Data'!P15</f>
        <v>76695.820000000007</v>
      </c>
      <c r="AZ16" s="344">
        <f>'ICPMS Data'!Q15</f>
        <v>810.2866980686955</v>
      </c>
      <c r="BA16" s="344">
        <f>'ICPMS Data'!R15</f>
        <v>31722.432499999999</v>
      </c>
      <c r="BB16" s="344">
        <f>'ICPMS Data'!S15</f>
        <v>269.68928793163099</v>
      </c>
      <c r="BC16" s="344">
        <f>'ICPMS Data'!T15</f>
        <v>223480.845</v>
      </c>
      <c r="BD16" s="344">
        <f>'ICPMS Data'!U15</f>
        <v>1139.257962664821</v>
      </c>
      <c r="BE16" s="344">
        <f>'ICPMS Data'!V15</f>
        <v>7.0451365862604201</v>
      </c>
      <c r="BF16" s="344">
        <f>'ICPMS Data'!W15</f>
        <v>4.9549795138295265E-2</v>
      </c>
      <c r="BG16" s="344">
        <f>'ICPMS Data'!X15</f>
        <v>2.25154399712464</v>
      </c>
      <c r="BH16" s="344">
        <f>'ICPMS Data'!Y15</f>
        <v>1.2365379784562017E-2</v>
      </c>
      <c r="BI16" s="344">
        <f>'ICPMS Data'!Z15</f>
        <v>1.40708142748237</v>
      </c>
      <c r="BJ16" s="344">
        <f>'ICPMS Data'!AA15</f>
        <v>0.15546617912357144</v>
      </c>
      <c r="BK16" s="344">
        <f>'ICPMS Data'!AB15</f>
        <v>0.93129674973739796</v>
      </c>
      <c r="BL16" s="344">
        <f>'ICPMS Data'!AC15</f>
        <v>7.7941418228064108E-3</v>
      </c>
    </row>
    <row r="17" spans="1:64">
      <c r="A17" s="331"/>
      <c r="B17" s="130"/>
      <c r="C17" s="130"/>
      <c r="D17" s="130"/>
      <c r="E17" s="130"/>
      <c r="F17" s="332"/>
      <c r="AP17" t="str">
        <f>'ICPMS Data'!H16</f>
        <v>15LDC02-155</v>
      </c>
      <c r="AQ17">
        <f>'ICPMS Data'!J16</f>
        <v>49</v>
      </c>
      <c r="AR17">
        <f>'ICPMS Data'!K16</f>
        <v>9.3094933625126099</v>
      </c>
      <c r="AS17">
        <f>'ICPMS Data'!L16</f>
        <v>108.5</v>
      </c>
      <c r="AT17">
        <f>'ICPMS Data'!M16</f>
        <v>29.456182146820488</v>
      </c>
      <c r="AU17" t="e">
        <f>'ICPMS Data'!#REF!</f>
        <v>#REF!</v>
      </c>
      <c r="AV17" t="e">
        <f>'ICPMS Data'!#REF!</f>
        <v>#REF!</v>
      </c>
      <c r="AW17">
        <f>'ICPMS Data'!N16</f>
        <v>34223.157500000001</v>
      </c>
      <c r="AX17">
        <f>'ICPMS Data'!O16</f>
        <v>319.40896328213194</v>
      </c>
      <c r="AY17">
        <f>'ICPMS Data'!P16</f>
        <v>35317.644999999997</v>
      </c>
      <c r="AZ17">
        <f>'ICPMS Data'!Q16</f>
        <v>134.05730752322248</v>
      </c>
      <c r="BA17">
        <f>'ICPMS Data'!R16</f>
        <v>30644.337500000001</v>
      </c>
      <c r="BB17">
        <f>'ICPMS Data'!S16</f>
        <v>336.36257633428278</v>
      </c>
      <c r="BC17">
        <f>'ICPMS Data'!T16</f>
        <v>61365.574999999997</v>
      </c>
      <c r="BD17">
        <f>'ICPMS Data'!U16</f>
        <v>503.90040778569869</v>
      </c>
      <c r="BE17">
        <f>'ICPMS Data'!V16</f>
        <v>2.0026796742319499</v>
      </c>
      <c r="BF17">
        <f>'ICPMS Data'!W16</f>
        <v>2.630834788354363E-2</v>
      </c>
      <c r="BG17">
        <f>'ICPMS Data'!X16</f>
        <v>1.0320335761114601</v>
      </c>
      <c r="BH17">
        <f>'ICPMS Data'!Y16</f>
        <v>8.2236981724602091E-3</v>
      </c>
      <c r="BI17">
        <f>'ICPMS Data'!Z16</f>
        <v>2.3193928237494199</v>
      </c>
      <c r="BJ17">
        <f>'ICPMS Data'!AA16</f>
        <v>0.81717392369937847</v>
      </c>
      <c r="BK17">
        <f>'ICPMS Data'!AB16</f>
        <v>0.895453789205374</v>
      </c>
      <c r="BL17">
        <f>'ICPMS Data'!AC16</f>
        <v>9.5444865356942611E-3</v>
      </c>
    </row>
    <row r="18" spans="1:64">
      <c r="A18" s="333" t="s">
        <v>348</v>
      </c>
      <c r="B18" s="334"/>
      <c r="C18" s="334"/>
      <c r="D18" s="334"/>
      <c r="E18" s="334"/>
      <c r="F18" s="335"/>
      <c r="AP18" t="str">
        <f>'ICPMS Data'!H17</f>
        <v>15LDC02-88</v>
      </c>
      <c r="AQ18">
        <f>'ICPMS Data'!J17</f>
        <v>37</v>
      </c>
      <c r="AR18">
        <f>'ICPMS Data'!K17</f>
        <v>3.4641016151377557</v>
      </c>
      <c r="AS18">
        <f>'ICPMS Data'!L17</f>
        <v>115</v>
      </c>
      <c r="AT18">
        <f>'ICPMS Data'!M17</f>
        <v>12.806248474865754</v>
      </c>
      <c r="AU18" t="e">
        <f>'ICPMS Data'!#REF!</f>
        <v>#REF!</v>
      </c>
      <c r="AV18" t="e">
        <f>'ICPMS Data'!#REF!</f>
        <v>#REF!</v>
      </c>
      <c r="AW18">
        <f>'ICPMS Data'!N17</f>
        <v>34456.307500000003</v>
      </c>
      <c r="AX18">
        <f>'ICPMS Data'!O17</f>
        <v>152.80890361815887</v>
      </c>
      <c r="AY18">
        <f>'ICPMS Data'!P17</f>
        <v>14710.405000000001</v>
      </c>
      <c r="AZ18">
        <f>'ICPMS Data'!Q17</f>
        <v>96.05810619991307</v>
      </c>
      <c r="BA18">
        <f>'ICPMS Data'!R17</f>
        <v>30894.915000000001</v>
      </c>
      <c r="BB18">
        <f>'ICPMS Data'!S17</f>
        <v>229.06340643238073</v>
      </c>
      <c r="BC18">
        <f>'ICPMS Data'!T17</f>
        <v>20766.255000000001</v>
      </c>
      <c r="BD18">
        <f>'ICPMS Data'!U17</f>
        <v>231.916077565336</v>
      </c>
      <c r="BE18">
        <f>'ICPMS Data'!V17</f>
        <v>0.67216957687301104</v>
      </c>
      <c r="BF18">
        <f>'ICPMS Data'!W17</f>
        <v>7.2728992086780724E-3</v>
      </c>
      <c r="BG18">
        <f>'ICPMS Data'!X17</f>
        <v>0.42694312023315401</v>
      </c>
      <c r="BH18">
        <f>'ICPMS Data'!Y17</f>
        <v>4.4627430797524277E-3</v>
      </c>
      <c r="BI18">
        <f>'ICPMS Data'!Z17</f>
        <v>3.1371710526315799</v>
      </c>
      <c r="BJ18">
        <f>'ICPMS Data'!AA17</f>
        <v>0.53816526718237701</v>
      </c>
      <c r="BK18">
        <f>'ICPMS Data'!AB17</f>
        <v>0.89664500531778402</v>
      </c>
      <c r="BL18">
        <f>'ICPMS Data'!AC17</f>
        <v>6.2972233802775467E-3</v>
      </c>
    </row>
    <row r="19" spans="1:64">
      <c r="AP19" t="str">
        <f>'ICPMS Data'!H18</f>
        <v>22-1</v>
      </c>
      <c r="AQ19">
        <f>'ICPMS Data'!J18</f>
        <v>108</v>
      </c>
      <c r="AR19">
        <f>'ICPMS Data'!K18</f>
        <v>20.330600909302511</v>
      </c>
      <c r="AS19">
        <f>'ICPMS Data'!L18</f>
        <v>298</v>
      </c>
      <c r="AT19">
        <f>'ICPMS Data'!M18</f>
        <v>19.321835661585933</v>
      </c>
      <c r="AU19" t="e">
        <f>'ICPMS Data'!#REF!</f>
        <v>#REF!</v>
      </c>
      <c r="AV19" t="e">
        <f>'ICPMS Data'!#REF!</f>
        <v>#REF!</v>
      </c>
      <c r="AW19">
        <f>'ICPMS Data'!N18</f>
        <v>34767.6175</v>
      </c>
      <c r="AX19">
        <f>'ICPMS Data'!O18</f>
        <v>367.66972165871857</v>
      </c>
      <c r="AY19">
        <f>'ICPMS Data'!P18</f>
        <v>26782.727500000001</v>
      </c>
      <c r="AZ19">
        <f>'ICPMS Data'!Q18</f>
        <v>197.74335663089781</v>
      </c>
      <c r="BA19">
        <f>'ICPMS Data'!R18</f>
        <v>31911.387500000001</v>
      </c>
      <c r="BB19">
        <f>'ICPMS Data'!S18</f>
        <v>431.8099048094997</v>
      </c>
      <c r="BC19">
        <f>'ICPMS Data'!T18</f>
        <v>35566.5075</v>
      </c>
      <c r="BD19">
        <f>'ICPMS Data'!U18</f>
        <v>236.79092963732342</v>
      </c>
      <c r="BE19">
        <f>'ICPMS Data'!V18</f>
        <v>1.11465393628766</v>
      </c>
      <c r="BF19">
        <f>'ICPMS Data'!W18</f>
        <v>1.2955634406939448E-2</v>
      </c>
      <c r="BG19">
        <f>'ICPMS Data'!X18</f>
        <v>0.77038949211975605</v>
      </c>
      <c r="BH19">
        <f>'ICPMS Data'!Y18</f>
        <v>8.8204571478145352E-3</v>
      </c>
      <c r="BI19">
        <f>'ICPMS Data'!Z18</f>
        <v>2.8532455748680401</v>
      </c>
      <c r="BJ19">
        <f>'ICPMS Data'!AA18</f>
        <v>0.67960871463034644</v>
      </c>
      <c r="BK19">
        <f>'ICPMS Data'!AB18</f>
        <v>0.91784668675486403</v>
      </c>
      <c r="BL19">
        <f>'ICPMS Data'!AC18</f>
        <v>7.4829516507230109E-3</v>
      </c>
    </row>
    <row r="20" spans="1:64">
      <c r="AP20" t="str">
        <f>'ICPMS Data'!H19</f>
        <v>22-3</v>
      </c>
      <c r="AQ20">
        <f>'ICPMS Data'!J19</f>
        <v>147.5</v>
      </c>
      <c r="AR20">
        <f>'ICPMS Data'!K19</f>
        <v>13.796134724383254</v>
      </c>
      <c r="AS20">
        <f>'ICPMS Data'!L19</f>
        <v>460.01</v>
      </c>
      <c r="AT20">
        <f>'ICPMS Data'!M19</f>
        <v>13.564659966250556</v>
      </c>
      <c r="AU20" t="e">
        <f>'ICPMS Data'!#REF!</f>
        <v>#REF!</v>
      </c>
      <c r="AV20" t="e">
        <f>'ICPMS Data'!#REF!</f>
        <v>#REF!</v>
      </c>
      <c r="AW20">
        <f>'ICPMS Data'!N19</f>
        <v>33745.915000000001</v>
      </c>
      <c r="AX20">
        <f>'ICPMS Data'!O19</f>
        <v>512.50279326042187</v>
      </c>
      <c r="AY20">
        <f>'ICPMS Data'!P19</f>
        <v>99085.35</v>
      </c>
      <c r="AZ20">
        <f>'ICPMS Data'!Q19</f>
        <v>760.3397377939624</v>
      </c>
      <c r="BA20">
        <f>'ICPMS Data'!R19</f>
        <v>30511.014999999999</v>
      </c>
      <c r="BB20">
        <f>'ICPMS Data'!S19</f>
        <v>141.49234360895562</v>
      </c>
      <c r="BC20">
        <f>'ICPMS Data'!T19</f>
        <v>64823.957499999997</v>
      </c>
      <c r="BD20">
        <f>'ICPMS Data'!U19</f>
        <v>814.9339259669224</v>
      </c>
      <c r="BE20">
        <f>'ICPMS Data'!V19</f>
        <v>2.12460165255587</v>
      </c>
      <c r="BF20">
        <f>'ICPMS Data'!W19</f>
        <v>2.4054593029624611E-2</v>
      </c>
      <c r="BG20">
        <f>'ICPMS Data'!X19</f>
        <v>2.9365092245957198</v>
      </c>
      <c r="BH20">
        <f>'ICPMS Data'!Y19</f>
        <v>2.8332754429914286E-2</v>
      </c>
      <c r="BI20">
        <f>'ICPMS Data'!Z19</f>
        <v>3.13381159773868</v>
      </c>
      <c r="BJ20">
        <f>'ICPMS Data'!AA19</f>
        <v>0.21814546226514778</v>
      </c>
      <c r="BK20">
        <f>'ICPMS Data'!AB19</f>
        <v>0.90426611951887204</v>
      </c>
      <c r="BL20">
        <f>'ICPMS Data'!AC19</f>
        <v>1.1603861885054734E-2</v>
      </c>
    </row>
    <row r="21" spans="1:64" s="2" customFormat="1" ht="20" customHeight="1">
      <c r="A21" s="339" t="s">
        <v>370</v>
      </c>
      <c r="AP21" s="2" t="str">
        <f>'ICPMS Data'!H20</f>
        <v>22-5</v>
      </c>
      <c r="AQ21" s="2">
        <f>'ICPMS Data'!J20</f>
        <v>1594.6</v>
      </c>
      <c r="AR21" s="2">
        <f>'ICPMS Data'!K20</f>
        <v>26.851443164195135</v>
      </c>
      <c r="AS21" s="2">
        <f>'ICPMS Data'!L20</f>
        <v>927.03499999999997</v>
      </c>
      <c r="AT21" s="2">
        <f>'ICPMS Data'!M20</f>
        <v>67.542974221357525</v>
      </c>
      <c r="AU21" s="2" t="e">
        <f>'ICPMS Data'!#REF!</f>
        <v>#REF!</v>
      </c>
      <c r="AV21" s="2" t="e">
        <f>'ICPMS Data'!#REF!</f>
        <v>#REF!</v>
      </c>
      <c r="AW21" s="2">
        <f>'ICPMS Data'!N20</f>
        <v>34329.440000000002</v>
      </c>
      <c r="AX21" s="2">
        <f>'ICPMS Data'!O20</f>
        <v>164.59464005113199</v>
      </c>
      <c r="AY21" s="2">
        <f>'ICPMS Data'!P20</f>
        <v>53736.272499999999</v>
      </c>
      <c r="AZ21" s="2">
        <f>'ICPMS Data'!Q20</f>
        <v>449.42379675698777</v>
      </c>
      <c r="BA21" s="2">
        <f>'ICPMS Data'!R20</f>
        <v>31197.6325</v>
      </c>
      <c r="BB21" s="2">
        <f>'ICPMS Data'!S20</f>
        <v>296.01895731767479</v>
      </c>
      <c r="BC21" s="2">
        <f>'ICPMS Data'!T20</f>
        <v>114152.83</v>
      </c>
      <c r="BD21" s="2">
        <f>'ICPMS Data'!U20</f>
        <v>967.81669486868088</v>
      </c>
      <c r="BE21" s="2">
        <f>'ICPMS Data'!V20</f>
        <v>3.6593106787698302</v>
      </c>
      <c r="BF21" s="2">
        <f>'ICPMS Data'!W20</f>
        <v>5.0945200161001375E-2</v>
      </c>
      <c r="BG21" s="2">
        <f>'ICPMS Data'!X20</f>
        <v>1.5653189129957299</v>
      </c>
      <c r="BH21" s="2">
        <f>'ICPMS Data'!Y20</f>
        <v>1.2049637895913214E-2</v>
      </c>
      <c r="BI21" s="2">
        <f>'ICPMS Data'!Z20</f>
        <v>0.58117509715300597</v>
      </c>
      <c r="BJ21" s="2">
        <f>'ICPMS Data'!AA20</f>
        <v>3.7236714003058863E-2</v>
      </c>
      <c r="BK21" s="2">
        <f>'ICPMS Data'!AB20</f>
        <v>0.90878288868534796</v>
      </c>
      <c r="BL21" s="2">
        <f>'ICPMS Data'!AC20</f>
        <v>9.0212618776768956E-3</v>
      </c>
    </row>
    <row r="22" spans="1:64" s="2" customFormat="1" ht="20" customHeight="1">
      <c r="A22" s="2" t="s">
        <v>349</v>
      </c>
      <c r="AP22" s="2" t="str">
        <f>'ICPMS Data'!H21</f>
        <v>28-3</v>
      </c>
      <c r="AQ22" s="2">
        <f>'ICPMS Data'!J21</f>
        <v>33</v>
      </c>
      <c r="AR22" s="2">
        <f>'ICPMS Data'!K21</f>
        <v>7.0237691685684931</v>
      </c>
      <c r="AS22" s="2">
        <f>'ICPMS Data'!L21</f>
        <v>76</v>
      </c>
      <c r="AT22" s="2">
        <f>'ICPMS Data'!M21</f>
        <v>12.436505404118408</v>
      </c>
      <c r="AU22" s="2" t="e">
        <f>'ICPMS Data'!#REF!</f>
        <v>#REF!</v>
      </c>
      <c r="AV22" s="2" t="e">
        <f>'ICPMS Data'!#REF!</f>
        <v>#REF!</v>
      </c>
      <c r="AW22" s="2">
        <f>'ICPMS Data'!N21</f>
        <v>34090.83</v>
      </c>
      <c r="AX22" s="2">
        <f>'ICPMS Data'!O21</f>
        <v>330.40866060086245</v>
      </c>
      <c r="AY22" s="2">
        <f>'ICPMS Data'!P21</f>
        <v>9549.0499999999993</v>
      </c>
      <c r="AZ22" s="2">
        <f>'ICPMS Data'!Q21</f>
        <v>160.06606823428058</v>
      </c>
      <c r="BA22" s="2">
        <f>'ICPMS Data'!R21</f>
        <v>30181.762500000001</v>
      </c>
      <c r="BB22" s="2">
        <f>'ICPMS Data'!S21</f>
        <v>377.32442436882087</v>
      </c>
      <c r="BC22" s="2">
        <f>'ICPMS Data'!T21</f>
        <v>16823.5075</v>
      </c>
      <c r="BD22" s="2">
        <f>'ICPMS Data'!U21</f>
        <v>133.40741393093191</v>
      </c>
      <c r="BE22" s="2">
        <f>'ICPMS Data'!V21</f>
        <v>0.55751343057677505</v>
      </c>
      <c r="BF22" s="2">
        <f>'ICPMS Data'!W21</f>
        <v>1.1416749645075466E-2</v>
      </c>
      <c r="BG22" s="2">
        <f>'ICPMS Data'!X21</f>
        <v>0.280109163741598</v>
      </c>
      <c r="BH22" s="2">
        <f>'ICPMS Data'!Y21</f>
        <v>4.1147223300313151E-3</v>
      </c>
      <c r="BI22" s="2">
        <f>'ICPMS Data'!Z21</f>
        <v>2.34328368999422</v>
      </c>
      <c r="BJ22" s="2">
        <f>'ICPMS Data'!AA21</f>
        <v>0.35699809769536212</v>
      </c>
      <c r="BK22" s="2">
        <f>'ICPMS Data'!AB21</f>
        <v>0.88541405520338201</v>
      </c>
      <c r="BL22" s="2">
        <f>'ICPMS Data'!AC21</f>
        <v>1.5471614865488958E-2</v>
      </c>
    </row>
    <row r="23" spans="1:64" s="2" customFormat="1" ht="20" customHeight="1">
      <c r="A23" s="2" t="s">
        <v>362</v>
      </c>
      <c r="AP23" s="2" t="str">
        <f>'ICPMS Data'!H22</f>
        <v>28-4</v>
      </c>
      <c r="AQ23" s="2">
        <f>'ICPMS Data'!J22</f>
        <v>10.5</v>
      </c>
      <c r="AR23" s="2">
        <f>'ICPMS Data'!K22</f>
        <v>3.7859388972001797</v>
      </c>
      <c r="AS23" s="2">
        <f>'ICPMS Data'!L22</f>
        <v>34</v>
      </c>
      <c r="AT23" s="2">
        <f>'ICPMS Data'!M22</f>
        <v>8.4852813742385731</v>
      </c>
      <c r="AU23" s="2" t="e">
        <f>'ICPMS Data'!#REF!</f>
        <v>#REF!</v>
      </c>
      <c r="AV23" s="2" t="e">
        <f>'ICPMS Data'!#REF!</f>
        <v>#REF!</v>
      </c>
      <c r="AW23" s="2">
        <f>'ICPMS Data'!N22</f>
        <v>33306.777499999997</v>
      </c>
      <c r="AX23" s="2">
        <f>'ICPMS Data'!O22</f>
        <v>199.42678311925522</v>
      </c>
      <c r="AY23" s="2">
        <f>'ICPMS Data'!P22</f>
        <v>4506.7974999999997</v>
      </c>
      <c r="AZ23" s="2">
        <f>'ICPMS Data'!Q22</f>
        <v>71.877678674767864</v>
      </c>
      <c r="BA23" s="2">
        <f>'ICPMS Data'!R22</f>
        <v>29239.61</v>
      </c>
      <c r="BB23" s="2">
        <f>'ICPMS Data'!S22</f>
        <v>392.5619902637581</v>
      </c>
      <c r="BC23" s="2">
        <f>'ICPMS Data'!T22</f>
        <v>38</v>
      </c>
      <c r="BD23" s="2">
        <f>'ICPMS Data'!U22</f>
        <v>10.708252269472672</v>
      </c>
      <c r="BE23" s="2">
        <f>'ICPMS Data'!V22</f>
        <v>1.2966090867007E-3</v>
      </c>
      <c r="BF23" s="2">
        <f>'ICPMS Data'!W22</f>
        <v>3.5521354554730411E-4</v>
      </c>
      <c r="BG23" s="2">
        <f>'ICPMS Data'!X22</f>
        <v>0.135307864034834</v>
      </c>
      <c r="BH23" s="2">
        <f>'ICPMS Data'!Y22</f>
        <v>1.6210960957493195E-3</v>
      </c>
      <c r="BI23" s="2">
        <f>'ICPMS Data'!Z22</f>
        <v>3.6437499999999998</v>
      </c>
      <c r="BJ23" s="2">
        <f>'ICPMS Data'!AA22</f>
        <v>1.7161457542994423</v>
      </c>
      <c r="BK23" s="2">
        <f>'ICPMS Data'!AB22</f>
        <v>0.87790975536553595</v>
      </c>
      <c r="BL23" s="2">
        <f>'ICPMS Data'!AC22</f>
        <v>1.2811238646350502E-2</v>
      </c>
    </row>
    <row r="24" spans="1:64" s="2" customFormat="1" ht="20" customHeight="1">
      <c r="A24" s="2" t="s">
        <v>371</v>
      </c>
      <c r="AP24" s="2" t="str">
        <f>'ICPMS Data'!H23</f>
        <v>28-5</v>
      </c>
      <c r="AQ24" s="2">
        <f>'ICPMS Data'!J23</f>
        <v>14.5</v>
      </c>
      <c r="AR24" s="2">
        <f>'ICPMS Data'!K23</f>
        <v>1.9148542155126715</v>
      </c>
      <c r="AS24" s="2">
        <f>'ICPMS Data'!L23</f>
        <v>375.51</v>
      </c>
      <c r="AT24" s="2">
        <f>'ICPMS Data'!M23</f>
        <v>13.102162671355705</v>
      </c>
      <c r="AU24" s="2" t="e">
        <f>'ICPMS Data'!#REF!</f>
        <v>#REF!</v>
      </c>
      <c r="AV24" s="2" t="e">
        <f>'ICPMS Data'!#REF!</f>
        <v>#REF!</v>
      </c>
      <c r="AW24" s="2">
        <f>'ICPMS Data'!N23</f>
        <v>34363.032500000001</v>
      </c>
      <c r="AX24" s="2">
        <f>'ICPMS Data'!O23</f>
        <v>501.98618423022214</v>
      </c>
      <c r="AY24" s="2">
        <f>'ICPMS Data'!P23</f>
        <v>4833.9174999999996</v>
      </c>
      <c r="AZ24" s="2">
        <f>'ICPMS Data'!Q23</f>
        <v>119.37714029495963</v>
      </c>
      <c r="BA24" s="2">
        <f>'ICPMS Data'!R23</f>
        <v>30300.552500000002</v>
      </c>
      <c r="BB24" s="2">
        <f>'ICPMS Data'!S23</f>
        <v>207.32221257057759</v>
      </c>
      <c r="BC24" s="2">
        <f>'ICPMS Data'!T23</f>
        <v>50</v>
      </c>
      <c r="BD24" s="2">
        <f>'ICPMS Data'!U23</f>
        <v>7.8315600829805003</v>
      </c>
      <c r="BE24" s="2">
        <f>'ICPMS Data'!V23</f>
        <v>1.64988079294992E-3</v>
      </c>
      <c r="BF24" s="2">
        <f>'ICPMS Data'!W23</f>
        <v>2.5613352591753139E-4</v>
      </c>
      <c r="BG24" s="2">
        <f>'ICPMS Data'!X23</f>
        <v>0.140682152220025</v>
      </c>
      <c r="BH24" s="2">
        <f>'ICPMS Data'!Y23</f>
        <v>3.4404611154004628E-3</v>
      </c>
      <c r="BI24" s="2">
        <f>'ICPMS Data'!Z23</f>
        <v>26.261116071428599</v>
      </c>
      <c r="BJ24" s="2">
        <f>'ICPMS Data'!AA23</f>
        <v>3.8235095083104254</v>
      </c>
      <c r="BK24" s="2">
        <f>'ICPMS Data'!AB23</f>
        <v>0.88189040919874295</v>
      </c>
      <c r="BL24" s="2">
        <f>'ICPMS Data'!AC23</f>
        <v>1.1679842557904493E-2</v>
      </c>
    </row>
    <row r="25" spans="1:64" s="2" customFormat="1" ht="20" customHeight="1">
      <c r="A25" s="2" t="s">
        <v>372</v>
      </c>
      <c r="AP25" s="2" t="str">
        <f>'ICPMS Data'!H24</f>
        <v>34-1</v>
      </c>
      <c r="AQ25" s="2">
        <f>'ICPMS Data'!J24</f>
        <v>29.5</v>
      </c>
      <c r="AR25" s="2">
        <f>'ICPMS Data'!K24</f>
        <v>20.420577856662142</v>
      </c>
      <c r="AS25" s="2">
        <f>'ICPMS Data'!L24</f>
        <v>52</v>
      </c>
      <c r="AT25" s="2">
        <f>'ICPMS Data'!M24</f>
        <v>8.4852813742385536</v>
      </c>
      <c r="AU25" s="2" t="e">
        <f>'ICPMS Data'!#REF!</f>
        <v>#REF!</v>
      </c>
      <c r="AV25" s="2" t="e">
        <f>'ICPMS Data'!#REF!</f>
        <v>#REF!</v>
      </c>
      <c r="AW25" s="2">
        <f>'ICPMS Data'!N24</f>
        <v>33475.217499999999</v>
      </c>
      <c r="AX25" s="2">
        <f>'ICPMS Data'!O24</f>
        <v>39.656245727378646</v>
      </c>
      <c r="AY25" s="2">
        <f>'ICPMS Data'!P24</f>
        <v>7549.7275</v>
      </c>
      <c r="AZ25" s="2">
        <f>'ICPMS Data'!Q24</f>
        <v>54.346274557842442</v>
      </c>
      <c r="BA25" s="2">
        <f>'ICPMS Data'!R24</f>
        <v>29720.192500000001</v>
      </c>
      <c r="BB25" s="2">
        <f>'ICPMS Data'!S24</f>
        <v>439.89486830208961</v>
      </c>
      <c r="BC25" s="2">
        <f>'ICPMS Data'!T24</f>
        <v>12508.094999999999</v>
      </c>
      <c r="BD25" s="2">
        <f>'ICPMS Data'!U24</f>
        <v>173.48633231483214</v>
      </c>
      <c r="BE25" s="2">
        <f>'ICPMS Data'!V24</f>
        <v>0.42092070448153701</v>
      </c>
      <c r="BF25" s="2">
        <f>'ICPMS Data'!W24</f>
        <v>7.8697940035876799E-3</v>
      </c>
      <c r="BG25" s="2">
        <f>'ICPMS Data'!X24</f>
        <v>0.22553240674981201</v>
      </c>
      <c r="BH25" s="2">
        <f>'ICPMS Data'!Y24</f>
        <v>1.7042137795603126E-3</v>
      </c>
      <c r="BI25" s="2">
        <f>'ICPMS Data'!Z24</f>
        <v>2.5638961038960999</v>
      </c>
      <c r="BJ25" s="2">
        <f>'ICPMS Data'!AA24</f>
        <v>1.6228301209982365</v>
      </c>
      <c r="BK25" s="2">
        <f>'ICPMS Data'!AB24</f>
        <v>0.88782605596408204</v>
      </c>
      <c r="BL25" s="2">
        <f>'ICPMS Data'!AC24</f>
        <v>1.3045231686560972E-2</v>
      </c>
    </row>
    <row r="26" spans="1:64" s="2" customFormat="1" ht="20" customHeight="1">
      <c r="A26" s="2" t="s">
        <v>373</v>
      </c>
      <c r="AP26" s="2" t="str">
        <f>'ICPMS Data'!H25</f>
        <v>34-2</v>
      </c>
      <c r="AQ26" s="2">
        <f>'ICPMS Data'!J25</f>
        <v>10.5</v>
      </c>
      <c r="AR26" s="2">
        <f>'ICPMS Data'!K25</f>
        <v>3.4156502553198695</v>
      </c>
      <c r="AS26" s="2">
        <f>'ICPMS Data'!L25</f>
        <v>41.5</v>
      </c>
      <c r="AT26" s="2">
        <f>'ICPMS Data'!M25</f>
        <v>12.261049438499679</v>
      </c>
      <c r="AU26" s="2" t="e">
        <f>'ICPMS Data'!#REF!</f>
        <v>#REF!</v>
      </c>
      <c r="AV26" s="2" t="e">
        <f>'ICPMS Data'!#REF!</f>
        <v>#REF!</v>
      </c>
      <c r="AW26" s="2">
        <f>'ICPMS Data'!N25</f>
        <v>34046.714999999997</v>
      </c>
      <c r="AX26" s="2">
        <f>'ICPMS Data'!O25</f>
        <v>402.57162927862316</v>
      </c>
      <c r="AY26" s="2">
        <f>'ICPMS Data'!P25</f>
        <v>4710.875</v>
      </c>
      <c r="AZ26" s="2">
        <f>'ICPMS Data'!Q25</f>
        <v>89.136906497831831</v>
      </c>
      <c r="BA26" s="2">
        <f>'ICPMS Data'!R25</f>
        <v>30147.677500000002</v>
      </c>
      <c r="BB26" s="2">
        <f>'ICPMS Data'!S25</f>
        <v>467.7487966402046</v>
      </c>
      <c r="BC26" s="2">
        <f>'ICPMS Data'!T25</f>
        <v>56.5</v>
      </c>
      <c r="BD26" s="2">
        <f>'ICPMS Data'!U25</f>
        <v>13.304134695650063</v>
      </c>
      <c r="BE26" s="2">
        <f>'ICPMS Data'!V25</f>
        <v>1.8708296106155599E-3</v>
      </c>
      <c r="BF26" s="2">
        <f>'ICPMS Data'!W25</f>
        <v>4.2344958905304094E-4</v>
      </c>
      <c r="BG26" s="2">
        <f>'ICPMS Data'!X25</f>
        <v>0.13837114552638399</v>
      </c>
      <c r="BH26" s="2">
        <f>'ICPMS Data'!Y25</f>
        <v>2.5192977920062963E-3</v>
      </c>
      <c r="BI26" s="2">
        <f>'ICPMS Data'!Z25</f>
        <v>4.6749999999999998</v>
      </c>
      <c r="BJ26" s="2">
        <f>'ICPMS Data'!AA25</f>
        <v>3.2157454063589226</v>
      </c>
      <c r="BK26" s="2">
        <f>'ICPMS Data'!AB25</f>
        <v>0.88547198965366603</v>
      </c>
      <c r="BL26" s="2">
        <f>'ICPMS Data'!AC25</f>
        <v>7.7735656691381074E-3</v>
      </c>
    </row>
    <row r="27" spans="1:64" s="2" customFormat="1" ht="20" customHeight="1">
      <c r="A27" s="2" t="s">
        <v>374</v>
      </c>
      <c r="AP27" s="2" t="str">
        <f>'ICPMS Data'!H26</f>
        <v>34-5</v>
      </c>
      <c r="AQ27" s="2">
        <f>'ICPMS Data'!J26</f>
        <v>147.5</v>
      </c>
      <c r="AR27" s="2">
        <f>'ICPMS Data'!K26</f>
        <v>16.921386861996023</v>
      </c>
      <c r="AS27" s="2">
        <f>'ICPMS Data'!L26</f>
        <v>88.5</v>
      </c>
      <c r="AT27" s="2">
        <f>'ICPMS Data'!M26</f>
        <v>12.151817422372121</v>
      </c>
      <c r="AU27" s="2" t="e">
        <f>'ICPMS Data'!#REF!</f>
        <v>#REF!</v>
      </c>
      <c r="AV27" s="2" t="e">
        <f>'ICPMS Data'!#REF!</f>
        <v>#REF!</v>
      </c>
      <c r="AW27" s="2">
        <f>'ICPMS Data'!N26</f>
        <v>34052.735000000001</v>
      </c>
      <c r="AX27" s="2">
        <f>'ICPMS Data'!O26</f>
        <v>214.98640398831876</v>
      </c>
      <c r="AY27" s="2">
        <f>'ICPMS Data'!P26</f>
        <v>16987.674999999999</v>
      </c>
      <c r="AZ27" s="2">
        <f>'ICPMS Data'!Q26</f>
        <v>263.32352996521985</v>
      </c>
      <c r="BA27" s="2">
        <f>'ICPMS Data'!R26</f>
        <v>30352.14</v>
      </c>
      <c r="BB27" s="2">
        <f>'ICPMS Data'!S26</f>
        <v>240.15128703932388</v>
      </c>
      <c r="BC27" s="2">
        <f>'ICPMS Data'!T26</f>
        <v>16205.2225</v>
      </c>
      <c r="BD27" s="2">
        <f>'ICPMS Data'!U26</f>
        <v>227.0736983705626</v>
      </c>
      <c r="BE27" s="2">
        <f>'ICPMS Data'!V26</f>
        <v>0.53388977467254595</v>
      </c>
      <c r="BF27" s="2">
        <f>'ICPMS Data'!W26</f>
        <v>3.6725999112436477E-3</v>
      </c>
      <c r="BG27" s="2">
        <f>'ICPMS Data'!X26</f>
        <v>0.498883381020997</v>
      </c>
      <c r="BH27" s="2">
        <f>'ICPMS Data'!Y26</f>
        <v>8.7391305829889535E-3</v>
      </c>
      <c r="BI27" s="2">
        <f>'ICPMS Data'!Z26</f>
        <v>0.60361613024656502</v>
      </c>
      <c r="BJ27" s="2">
        <f>'ICPMS Data'!AA26</f>
        <v>9.0376044168453212E-2</v>
      </c>
      <c r="BK27" s="2">
        <f>'ICPMS Data'!AB26</f>
        <v>0.89132189214764601</v>
      </c>
      <c r="BL27" s="2">
        <f>'ICPMS Data'!AC26</f>
        <v>2.1772232848256239E-3</v>
      </c>
    </row>
    <row r="28" spans="1:64" s="2" customFormat="1" ht="20" customHeight="1">
      <c r="A28" s="2" t="s">
        <v>375</v>
      </c>
      <c r="AP28" s="2" t="str">
        <f>'ICPMS Data'!H27</f>
        <v>50-1</v>
      </c>
      <c r="AQ28" s="2">
        <f>'ICPMS Data'!J27</f>
        <v>176</v>
      </c>
      <c r="AR28" s="2">
        <f>'ICPMS Data'!K27</f>
        <v>17.51190071541826</v>
      </c>
      <c r="AS28" s="2">
        <f>'ICPMS Data'!L27</f>
        <v>195.5</v>
      </c>
      <c r="AT28" s="2">
        <f>'ICPMS Data'!M27</f>
        <v>12.151817422372122</v>
      </c>
      <c r="AU28" s="2" t="e">
        <f>'ICPMS Data'!#REF!</f>
        <v>#REF!</v>
      </c>
      <c r="AV28" s="2" t="e">
        <f>'ICPMS Data'!#REF!</f>
        <v>#REF!</v>
      </c>
      <c r="AW28" s="2">
        <f>'ICPMS Data'!N27</f>
        <v>33690.75</v>
      </c>
      <c r="AX28" s="2">
        <f>'ICPMS Data'!O27</f>
        <v>518.12845363532017</v>
      </c>
      <c r="AY28" s="2">
        <f>'ICPMS Data'!P27</f>
        <v>22719.46</v>
      </c>
      <c r="AZ28" s="2">
        <f>'ICPMS Data'!Q27</f>
        <v>235.56231291680854</v>
      </c>
      <c r="BA28" s="2">
        <f>'ICPMS Data'!R27</f>
        <v>29930.145</v>
      </c>
      <c r="BB28" s="2">
        <f>'ICPMS Data'!S27</f>
        <v>163.53073360546978</v>
      </c>
      <c r="BC28" s="2">
        <f>'ICPMS Data'!T27</f>
        <v>22369.42</v>
      </c>
      <c r="BD28" s="2">
        <f>'ICPMS Data'!U27</f>
        <v>348.31221636131835</v>
      </c>
      <c r="BE28" s="2">
        <f>'ICPMS Data'!V27</f>
        <v>0.74741700708287395</v>
      </c>
      <c r="BF28" s="2">
        <f>'ICPMS Data'!W27</f>
        <v>1.3298620304345952E-2</v>
      </c>
      <c r="BG28" s="2">
        <f>'ICPMS Data'!X27</f>
        <v>0.67444870797623102</v>
      </c>
      <c r="BH28" s="2">
        <f>'ICPMS Data'!Y27</f>
        <v>1.0622304479912224E-2</v>
      </c>
      <c r="BI28" s="2">
        <f>'ICPMS Data'!Z27</f>
        <v>1.1178400813346501</v>
      </c>
      <c r="BJ28" s="2">
        <f>'ICPMS Data'!AA27</f>
        <v>0.1196031344822694</v>
      </c>
      <c r="BK28" s="2">
        <f>'ICPMS Data'!AB27</f>
        <v>0.88851660924985398</v>
      </c>
      <c r="BL28" s="2">
        <f>'ICPMS Data'!AC27</f>
        <v>1.2762091497597453E-2</v>
      </c>
    </row>
    <row r="29" spans="1:64">
      <c r="AP29" t="str">
        <f>'ICPMS Data'!H28</f>
        <v>APTT01_z01</v>
      </c>
      <c r="AQ29">
        <f>'ICPMS Data'!J28</f>
        <v>2423.7224999999999</v>
      </c>
      <c r="AR29">
        <f>'ICPMS Data'!K28</f>
        <v>37.22011138707677</v>
      </c>
      <c r="AS29">
        <f>'ICPMS Data'!L28</f>
        <v>1083.5450000000001</v>
      </c>
      <c r="AT29">
        <f>'ICPMS Data'!M28</f>
        <v>56.391902787544176</v>
      </c>
      <c r="AU29" t="e">
        <f>'ICPMS Data'!#REF!</f>
        <v>#REF!</v>
      </c>
      <c r="AV29" t="e">
        <f>'ICPMS Data'!#REF!</f>
        <v>#REF!</v>
      </c>
      <c r="AW29">
        <f>'ICPMS Data'!N28</f>
        <v>35193.26</v>
      </c>
      <c r="AX29">
        <f>'ICPMS Data'!O28</f>
        <v>326.25565221136208</v>
      </c>
      <c r="AY29">
        <f>'ICPMS Data'!P28</f>
        <v>149818.2775</v>
      </c>
      <c r="AZ29">
        <f>'ICPMS Data'!Q28</f>
        <v>1325.1042581463091</v>
      </c>
      <c r="BA29">
        <f>'ICPMS Data'!R28</f>
        <v>33378.592499999999</v>
      </c>
      <c r="BB29">
        <f>'ICPMS Data'!S28</f>
        <v>383.3782632840398</v>
      </c>
      <c r="BC29">
        <f>'ICPMS Data'!T28</f>
        <v>267753.00750000001</v>
      </c>
      <c r="BD29">
        <f>'ICPMS Data'!U28</f>
        <v>2128.8698614101504</v>
      </c>
      <c r="BE29">
        <f>'ICPMS Data'!V28</f>
        <v>8.0219679894827909</v>
      </c>
      <c r="BF29">
        <f>'ICPMS Data'!W28</f>
        <v>3.6077162648881535E-2</v>
      </c>
      <c r="BG29">
        <f>'ICPMS Data'!X28</f>
        <v>4.2571247571311996</v>
      </c>
      <c r="BH29">
        <f>'ICPMS Data'!Y28</f>
        <v>3.3234854182976649E-2</v>
      </c>
      <c r="BI29">
        <f>'ICPMS Data'!Z28</f>
        <v>0.44715969698519897</v>
      </c>
      <c r="BJ29">
        <f>'ICPMS Data'!AA28</f>
        <v>2.4994229885345453E-2</v>
      </c>
      <c r="BK29">
        <f>'ICPMS Data'!AB28</f>
        <v>0.94846514306964202</v>
      </c>
      <c r="BL29">
        <f>'ICPMS Data'!AC28</f>
        <v>1.0645528911538936E-2</v>
      </c>
    </row>
    <row r="30" spans="1:64">
      <c r="AP30" t="str">
        <f>'ICPMS Data'!H29</f>
        <v>APTT01_z02</v>
      </c>
      <c r="AQ30">
        <f>'ICPMS Data'!J29</f>
        <v>1346.07</v>
      </c>
      <c r="AR30">
        <f>'ICPMS Data'!K29</f>
        <v>56.126643108836767</v>
      </c>
      <c r="AS30">
        <f>'ICPMS Data'!L29</f>
        <v>666.52</v>
      </c>
      <c r="AT30">
        <f>'ICPMS Data'!M29</f>
        <v>18.284784202534478</v>
      </c>
      <c r="AU30" t="e">
        <f>'ICPMS Data'!#REF!</f>
        <v>#REF!</v>
      </c>
      <c r="AV30" t="e">
        <f>'ICPMS Data'!#REF!</f>
        <v>#REF!</v>
      </c>
      <c r="AW30">
        <f>'ICPMS Data'!N29</f>
        <v>36108.745000000003</v>
      </c>
      <c r="AX30">
        <f>'ICPMS Data'!O29</f>
        <v>138.83770393065132</v>
      </c>
      <c r="AY30">
        <f>'ICPMS Data'!P29</f>
        <v>94167.852499999994</v>
      </c>
      <c r="AZ30">
        <f>'ICPMS Data'!Q29</f>
        <v>384.73997871513217</v>
      </c>
      <c r="BA30">
        <f>'ICPMS Data'!R29</f>
        <v>32898.839999999997</v>
      </c>
      <c r="BB30">
        <f>'ICPMS Data'!S29</f>
        <v>200.37095098912113</v>
      </c>
      <c r="BC30">
        <f>'ICPMS Data'!T29</f>
        <v>157047.11249999999</v>
      </c>
      <c r="BD30">
        <f>'ICPMS Data'!U29</f>
        <v>838.97767814371696</v>
      </c>
      <c r="BE30">
        <f>'ICPMS Data'!V29</f>
        <v>4.7736641977557701</v>
      </c>
      <c r="BF30">
        <f>'ICPMS Data'!W29</f>
        <v>1.2381823220103103E-2</v>
      </c>
      <c r="BG30">
        <f>'ICPMS Data'!X29</f>
        <v>2.60790024285471</v>
      </c>
      <c r="BH30">
        <f>'ICPMS Data'!Y29</f>
        <v>6.5112936567744608E-3</v>
      </c>
      <c r="BI30">
        <f>'ICPMS Data'!Z29</f>
        <v>0.496015144738016</v>
      </c>
      <c r="BJ30">
        <f>'ICPMS Data'!AA29</f>
        <v>2.9597032387569618E-2</v>
      </c>
      <c r="BK30">
        <f>'ICPMS Data'!AB29</f>
        <v>0.91110239063727705</v>
      </c>
      <c r="BL30">
        <f>'ICPMS Data'!AC29</f>
        <v>3.657669119404787E-3</v>
      </c>
    </row>
    <row r="31" spans="1:64">
      <c r="AP31" t="str">
        <f>'ICPMS Data'!H30</f>
        <v>APTT01_z03</v>
      </c>
      <c r="AQ31">
        <f>'ICPMS Data'!J30</f>
        <v>993.54</v>
      </c>
      <c r="AR31">
        <f>'ICPMS Data'!K30</f>
        <v>39.408120990474124</v>
      </c>
      <c r="AS31">
        <f>'ICPMS Data'!L30</f>
        <v>555.51499999999999</v>
      </c>
      <c r="AT31">
        <f>'ICPMS Data'!M30</f>
        <v>35.345815876846558</v>
      </c>
      <c r="AU31" t="e">
        <f>'ICPMS Data'!#REF!</f>
        <v>#REF!</v>
      </c>
      <c r="AV31" t="e">
        <f>'ICPMS Data'!#REF!</f>
        <v>#REF!</v>
      </c>
      <c r="AW31">
        <f>'ICPMS Data'!N30</f>
        <v>34310.897499999999</v>
      </c>
      <c r="AX31">
        <f>'ICPMS Data'!O30</f>
        <v>357.22166651120199</v>
      </c>
      <c r="AY31">
        <f>'ICPMS Data'!P30</f>
        <v>82041.982499999998</v>
      </c>
      <c r="AZ31">
        <f>'ICPMS Data'!Q30</f>
        <v>1401.5496306426137</v>
      </c>
      <c r="BA31">
        <f>'ICPMS Data'!R30</f>
        <v>31263.33</v>
      </c>
      <c r="BB31">
        <f>'ICPMS Data'!S30</f>
        <v>178.02159943866855</v>
      </c>
      <c r="BC31">
        <f>'ICPMS Data'!T30</f>
        <v>140533.17249999999</v>
      </c>
      <c r="BD31">
        <f>'ICPMS Data'!U30</f>
        <v>1700.5502654814693</v>
      </c>
      <c r="BE31">
        <f>'ICPMS Data'!V30</f>
        <v>4.4951384141190598</v>
      </c>
      <c r="BF31">
        <f>'ICPMS Data'!W30</f>
        <v>4.7079139408725691E-2</v>
      </c>
      <c r="BG31">
        <f>'ICPMS Data'!X30</f>
        <v>2.3910266022815598</v>
      </c>
      <c r="BH31">
        <f>'ICPMS Data'!Y30</f>
        <v>1.8831203616069384E-2</v>
      </c>
      <c r="BI31">
        <f>'ICPMS Data'!Z30</f>
        <v>0.56032940805781395</v>
      </c>
      <c r="BJ31">
        <f>'ICPMS Data'!AA30</f>
        <v>5.149758886346234E-2</v>
      </c>
      <c r="BK31">
        <f>'ICPMS Data'!AB30</f>
        <v>0.91123091836824199</v>
      </c>
      <c r="BL31">
        <f>'ICPMS Data'!AC30</f>
        <v>8.1400768462691776E-3</v>
      </c>
    </row>
    <row r="32" spans="1:64">
      <c r="AP32" t="str">
        <f>'ICPMS Data'!H31</f>
        <v>APTT01_z04</v>
      </c>
      <c r="AQ32">
        <f>'ICPMS Data'!J31</f>
        <v>1004.54</v>
      </c>
      <c r="AR32">
        <f>'ICPMS Data'!K31</f>
        <v>45.147905082443579</v>
      </c>
      <c r="AS32">
        <f>'ICPMS Data'!L31</f>
        <v>482.51</v>
      </c>
      <c r="AT32">
        <f>'ICPMS Data'!M31</f>
        <v>19.070046320516074</v>
      </c>
      <c r="AU32" t="e">
        <f>'ICPMS Data'!#REF!</f>
        <v>#REF!</v>
      </c>
      <c r="AV32" t="e">
        <f>'ICPMS Data'!#REF!</f>
        <v>#REF!</v>
      </c>
      <c r="AW32">
        <f>'ICPMS Data'!N31</f>
        <v>34637.767500000002</v>
      </c>
      <c r="AX32">
        <f>'ICPMS Data'!O31</f>
        <v>271.79881583910924</v>
      </c>
      <c r="AY32">
        <f>'ICPMS Data'!P31</f>
        <v>90497.5</v>
      </c>
      <c r="AZ32">
        <f>'ICPMS Data'!Q31</f>
        <v>697.90572333688624</v>
      </c>
      <c r="BA32">
        <f>'ICPMS Data'!R31</f>
        <v>32072.7775</v>
      </c>
      <c r="BB32">
        <f>'ICPMS Data'!S31</f>
        <v>130.65054544475373</v>
      </c>
      <c r="BC32">
        <f>'ICPMS Data'!T31</f>
        <v>215468.77249999999</v>
      </c>
      <c r="BD32">
        <f>'ICPMS Data'!U31</f>
        <v>965.11542337494427</v>
      </c>
      <c r="BE32">
        <f>'ICPMS Data'!V31</f>
        <v>6.7181934754440604</v>
      </c>
      <c r="BF32">
        <f>'ICPMS Data'!W31</f>
        <v>3.8279751107493869E-2</v>
      </c>
      <c r="BG32">
        <f>'ICPMS Data'!X31</f>
        <v>2.6127476326274301</v>
      </c>
      <c r="BH32">
        <f>'ICPMS Data'!Y31</f>
        <v>2.0812651787666624E-2</v>
      </c>
      <c r="BI32">
        <f>'ICPMS Data'!Z31</f>
        <v>0.48139804059605001</v>
      </c>
      <c r="BJ32">
        <f>'ICPMS Data'!AA31</f>
        <v>3.5478122032587815E-2</v>
      </c>
      <c r="BK32">
        <f>'ICPMS Data'!AB31</f>
        <v>0.92598438013268303</v>
      </c>
      <c r="BL32">
        <f>'ICPMS Data'!AC31</f>
        <v>7.130699415429465E-3</v>
      </c>
    </row>
    <row r="33" spans="42:64">
      <c r="AP33" t="str">
        <f>'ICPMS Data'!H32</f>
        <v>APTT01_z05</v>
      </c>
      <c r="AQ33">
        <f>'ICPMS Data'!J32</f>
        <v>2294.6999999999998</v>
      </c>
      <c r="AR33">
        <f>'ICPMS Data'!K32</f>
        <v>41.395652750838991</v>
      </c>
      <c r="AS33">
        <f>'ICPMS Data'!L32</f>
        <v>1030.5425</v>
      </c>
      <c r="AT33">
        <f>'ICPMS Data'!M32</f>
        <v>34.697118396197922</v>
      </c>
      <c r="AU33" t="e">
        <f>'ICPMS Data'!#REF!</f>
        <v>#REF!</v>
      </c>
      <c r="AV33" t="e">
        <f>'ICPMS Data'!#REF!</f>
        <v>#REF!</v>
      </c>
      <c r="AW33">
        <f>'ICPMS Data'!N32</f>
        <v>34647.322500000002</v>
      </c>
      <c r="AX33">
        <f>'ICPMS Data'!O32</f>
        <v>366.62322633966437</v>
      </c>
      <c r="AY33">
        <f>'ICPMS Data'!P32</f>
        <v>121286.18</v>
      </c>
      <c r="AZ33">
        <f>'ICPMS Data'!Q32</f>
        <v>511.58033080627564</v>
      </c>
      <c r="BA33">
        <f>'ICPMS Data'!R32</f>
        <v>32629.727500000001</v>
      </c>
      <c r="BB33">
        <f>'ICPMS Data'!S32</f>
        <v>199.8524457986735</v>
      </c>
      <c r="BC33">
        <f>'ICPMS Data'!T32</f>
        <v>279683.71000000002</v>
      </c>
      <c r="BD33">
        <f>'ICPMS Data'!U32</f>
        <v>1487.6579394251557</v>
      </c>
      <c r="BE33">
        <f>'ICPMS Data'!V32</f>
        <v>8.5716663870754797</v>
      </c>
      <c r="BF33">
        <f>'ICPMS Data'!W32</f>
        <v>6.7405130064808944E-2</v>
      </c>
      <c r="BG33">
        <f>'ICPMS Data'!X32</f>
        <v>3.50077978987489</v>
      </c>
      <c r="BH33">
        <f>'ICPMS Data'!Y32</f>
        <v>2.4125947695522759E-2</v>
      </c>
      <c r="BI33">
        <f>'ICPMS Data'!Z32</f>
        <v>0.449265166940503</v>
      </c>
      <c r="BJ33">
        <f>'ICPMS Data'!AA32</f>
        <v>1.9088060688000716E-2</v>
      </c>
      <c r="BK33">
        <f>'ICPMS Data'!AB32</f>
        <v>0.94189185148712895</v>
      </c>
      <c r="BL33">
        <f>'ICPMS Data'!AC32</f>
        <v>1.5737525557633584E-2</v>
      </c>
    </row>
    <row r="34" spans="42:64">
      <c r="AP34" t="str">
        <f>'ICPMS Data'!H33</f>
        <v>APTT03_z03</v>
      </c>
      <c r="AQ34">
        <f>'ICPMS Data'!J33</f>
        <v>8.5</v>
      </c>
      <c r="AR34">
        <f>'ICPMS Data'!K33</f>
        <v>2.5166114784235862</v>
      </c>
      <c r="AS34">
        <f>'ICPMS Data'!L33</f>
        <v>36</v>
      </c>
      <c r="AT34">
        <f>'ICPMS Data'!M33</f>
        <v>11.888369666751347</v>
      </c>
      <c r="AU34" t="e">
        <f>'ICPMS Data'!#REF!</f>
        <v>#REF!</v>
      </c>
      <c r="AV34" t="e">
        <f>'ICPMS Data'!#REF!</f>
        <v>#REF!</v>
      </c>
      <c r="AW34">
        <f>'ICPMS Data'!N33</f>
        <v>33980.042500000003</v>
      </c>
      <c r="AX34">
        <f>'ICPMS Data'!O33</f>
        <v>408.64113591074585</v>
      </c>
      <c r="AY34">
        <f>'ICPMS Data'!P33</f>
        <v>4263.72</v>
      </c>
      <c r="AZ34">
        <f>'ICPMS Data'!Q33</f>
        <v>84.923422367898226</v>
      </c>
      <c r="BA34">
        <f>'ICPMS Data'!R33</f>
        <v>29641.005000000001</v>
      </c>
      <c r="BB34">
        <f>'ICPMS Data'!S33</f>
        <v>398.46469626145995</v>
      </c>
      <c r="BC34">
        <f>'ICPMS Data'!T33</f>
        <v>270.5</v>
      </c>
      <c r="BD34">
        <f>'ICPMS Data'!U33</f>
        <v>20.999999999999996</v>
      </c>
      <c r="BE34">
        <f>'ICPMS Data'!V33</f>
        <v>9.1270837088118402E-3</v>
      </c>
      <c r="BF34">
        <f>'ICPMS Data'!W33</f>
        <v>7.1522845058092396E-4</v>
      </c>
      <c r="BG34">
        <f>'ICPMS Data'!X33</f>
        <v>0.12550922739892401</v>
      </c>
      <c r="BH34">
        <f>'ICPMS Data'!Y33</f>
        <v>3.8459736933159844E-3</v>
      </c>
      <c r="BI34">
        <f>'ICPMS Data'!Z33</f>
        <v>4.7708333333333304</v>
      </c>
      <c r="BJ34">
        <f>'ICPMS Data'!AA33</f>
        <v>2.8032512539179524</v>
      </c>
      <c r="BK34">
        <f>'ICPMS Data'!AB33</f>
        <v>0.872298361562583</v>
      </c>
      <c r="BL34">
        <f>'ICPMS Data'!AC33</f>
        <v>3.0605126930602507E-3</v>
      </c>
    </row>
    <row r="35" spans="42:64">
      <c r="AP35" t="str">
        <f>'ICPMS Data'!H34</f>
        <v>APTT03_z04</v>
      </c>
      <c r="AQ35">
        <f>'ICPMS Data'!J34</f>
        <v>71.5</v>
      </c>
      <c r="AR35">
        <f>'ICPMS Data'!K34</f>
        <v>8.544003745317541</v>
      </c>
      <c r="AS35">
        <f>'ICPMS Data'!L34</f>
        <v>102</v>
      </c>
      <c r="AT35">
        <f>'ICPMS Data'!M34</f>
        <v>15.491933384829643</v>
      </c>
      <c r="AU35" t="e">
        <f>'ICPMS Data'!#REF!</f>
        <v>#REF!</v>
      </c>
      <c r="AV35" t="e">
        <f>'ICPMS Data'!#REF!</f>
        <v>#REF!</v>
      </c>
      <c r="AW35">
        <f>'ICPMS Data'!N34</f>
        <v>7811.375</v>
      </c>
      <c r="AX35">
        <f>'ICPMS Data'!O34</f>
        <v>139.02989810352923</v>
      </c>
      <c r="AY35">
        <f>'ICPMS Data'!P34</f>
        <v>30046.852500000001</v>
      </c>
      <c r="AZ35">
        <f>'ICPMS Data'!Q34</f>
        <v>330.64426880196805</v>
      </c>
      <c r="BA35">
        <f>'ICPMS Data'!R34</f>
        <v>5981.4049999999997</v>
      </c>
      <c r="BB35">
        <f>'ICPMS Data'!S34</f>
        <v>140.01820488786308</v>
      </c>
      <c r="BC35">
        <f>'ICPMS Data'!T34</f>
        <v>65969.205000000002</v>
      </c>
      <c r="BD35">
        <f>'ICPMS Data'!U34</f>
        <v>894.30191522104565</v>
      </c>
      <c r="BE35">
        <f>'ICPMS Data'!V34</f>
        <v>11.0319474994525</v>
      </c>
      <c r="BF35">
        <f>'ICPMS Data'!W34</f>
        <v>0.20238371888548343</v>
      </c>
      <c r="BG35">
        <f>'ICPMS Data'!X34</f>
        <v>3.8471044560421399</v>
      </c>
      <c r="BH35">
        <f>'ICPMS Data'!Y34</f>
        <v>5.2469006934626618E-2</v>
      </c>
      <c r="BI35">
        <f>'ICPMS Data'!Z34</f>
        <v>1.43961038961039</v>
      </c>
      <c r="BJ35">
        <f>'ICPMS Data'!AA34</f>
        <v>0.27363998994961081</v>
      </c>
      <c r="BK35">
        <f>'ICPMS Data'!AB34</f>
        <v>0.76590954439151704</v>
      </c>
      <c r="BL35">
        <f>'ICPMS Data'!AC34</f>
        <v>2.2182476764903737E-2</v>
      </c>
    </row>
    <row r="36" spans="42:64">
      <c r="AP36" t="str">
        <f>'ICPMS Data'!H35</f>
        <v>BF03-175-Agt_1_1</v>
      </c>
      <c r="AQ36">
        <f>'ICPMS Data'!J35</f>
        <v>1259.0650000000001</v>
      </c>
      <c r="AR36">
        <f>'ICPMS Data'!K35</f>
        <v>94.561514899029632</v>
      </c>
      <c r="AS36">
        <f>'ICPMS Data'!L35</f>
        <v>2111.6725000000001</v>
      </c>
      <c r="AT36">
        <f>'ICPMS Data'!M35</f>
        <v>75.277908390620013</v>
      </c>
      <c r="AU36" t="e">
        <f>'ICPMS Data'!#REF!</f>
        <v>#REF!</v>
      </c>
      <c r="AV36" t="e">
        <f>'ICPMS Data'!#REF!</f>
        <v>#REF!</v>
      </c>
      <c r="AW36">
        <f>'ICPMS Data'!N35</f>
        <v>21531.93</v>
      </c>
      <c r="AX36">
        <f>'ICPMS Data'!O35</f>
        <v>477.84164427132572</v>
      </c>
      <c r="AY36">
        <f>'ICPMS Data'!P35</f>
        <v>10104.475</v>
      </c>
      <c r="AZ36">
        <f>'ICPMS Data'!Q35</f>
        <v>131.23258881334223</v>
      </c>
      <c r="BA36">
        <f>'ICPMS Data'!R35</f>
        <v>19090.147499999999</v>
      </c>
      <c r="BB36">
        <f>'ICPMS Data'!S35</f>
        <v>413.86985831896169</v>
      </c>
      <c r="BC36">
        <f>'ICPMS Data'!T35</f>
        <v>599.51750000000004</v>
      </c>
      <c r="BD36">
        <f>'ICPMS Data'!U35</f>
        <v>41.775710945477378</v>
      </c>
      <c r="BE36">
        <f>'ICPMS Data'!V35</f>
        <v>3.1383243371324497E-2</v>
      </c>
      <c r="BF36">
        <f>'ICPMS Data'!W35</f>
        <v>1.564568205001262E-3</v>
      </c>
      <c r="BG36">
        <f>'ICPMS Data'!X35</f>
        <v>0.46936675787823201</v>
      </c>
      <c r="BH36">
        <f>'ICPMS Data'!Y35</f>
        <v>6.313532373576374E-3</v>
      </c>
      <c r="BI36">
        <f>'ICPMS Data'!Z35</f>
        <v>1.6810562417178501</v>
      </c>
      <c r="BJ36">
        <f>'ICPMS Data'!AA35</f>
        <v>7.5176471085025856E-2</v>
      </c>
      <c r="BK36">
        <f>'ICPMS Data'!AB35</f>
        <v>0.88674011199990499</v>
      </c>
      <c r="BL36">
        <f>'ICPMS Data'!AC35</f>
        <v>1.7958727094364715E-2</v>
      </c>
    </row>
    <row r="37" spans="42:64">
      <c r="AP37" t="str">
        <f>'ICPMS Data'!H36</f>
        <v>BF03-175-Agt_1_3</v>
      </c>
      <c r="AQ37">
        <f>'ICPMS Data'!J36</f>
        <v>1351.0725</v>
      </c>
      <c r="AR37">
        <f>'ICPMS Data'!K36</f>
        <v>41.52437065547084</v>
      </c>
      <c r="AS37">
        <f>'ICPMS Data'!L36</f>
        <v>6794.76</v>
      </c>
      <c r="AT37">
        <f>'ICPMS Data'!M36</f>
        <v>439.07468066376958</v>
      </c>
      <c r="AU37" t="e">
        <f>'ICPMS Data'!#REF!</f>
        <v>#REF!</v>
      </c>
      <c r="AV37" t="e">
        <f>'ICPMS Data'!#REF!</f>
        <v>#REF!</v>
      </c>
      <c r="AW37">
        <f>'ICPMS Data'!N36</f>
        <v>30389.13</v>
      </c>
      <c r="AX37">
        <f>'ICPMS Data'!O36</f>
        <v>259.17528817401285</v>
      </c>
      <c r="AY37">
        <f>'ICPMS Data'!P36</f>
        <v>4506.3024999999998</v>
      </c>
      <c r="AZ37">
        <f>'ICPMS Data'!Q36</f>
        <v>96.95004430977049</v>
      </c>
      <c r="BA37">
        <f>'ICPMS Data'!R36</f>
        <v>14482.157499999999</v>
      </c>
      <c r="BB37">
        <f>'ICPMS Data'!S36</f>
        <v>295.8695843750524</v>
      </c>
      <c r="BC37">
        <f>'ICPMS Data'!T36</f>
        <v>836.03</v>
      </c>
      <c r="BD37">
        <f>'ICPMS Data'!U36</f>
        <v>9.3808315196551213</v>
      </c>
      <c r="BE37">
        <f>'ICPMS Data'!V36</f>
        <v>5.7752880918894398E-2</v>
      </c>
      <c r="BF37">
        <f>'ICPMS Data'!W36</f>
        <v>1.6778719723469033E-3</v>
      </c>
      <c r="BG37">
        <f>'ICPMS Data'!X36</f>
        <v>0.148301626692799</v>
      </c>
      <c r="BH37">
        <f>'ICPMS Data'!Y36</f>
        <v>3.806547785675486E-3</v>
      </c>
      <c r="BI37">
        <f>'ICPMS Data'!Z36</f>
        <v>5.0280522034376096</v>
      </c>
      <c r="BJ37">
        <f>'ICPMS Data'!AA36</f>
        <v>0.25285119714567106</v>
      </c>
      <c r="BK37">
        <f>'ICPMS Data'!AB36</f>
        <v>0.47657607955042602</v>
      </c>
      <c r="BL37">
        <f>'ICPMS Data'!AC36</f>
        <v>1.0151716474707291E-2</v>
      </c>
    </row>
    <row r="38" spans="42:64">
      <c r="AP38" t="str">
        <f>'ICPMS Data'!H37</f>
        <v>EB-2</v>
      </c>
      <c r="AQ38">
        <f>'ICPMS Data'!J37</f>
        <v>110.5</v>
      </c>
      <c r="AR38">
        <f>'ICPMS Data'!K37</f>
        <v>11</v>
      </c>
      <c r="AS38">
        <f>'ICPMS Data'!L37</f>
        <v>525.51250000000005</v>
      </c>
      <c r="AT38">
        <f>'ICPMS Data'!M37</f>
        <v>54.000771830903552</v>
      </c>
      <c r="AU38" t="e">
        <f>'ICPMS Data'!#REF!</f>
        <v>#REF!</v>
      </c>
      <c r="AV38" t="e">
        <f>'ICPMS Data'!#REF!</f>
        <v>#REF!</v>
      </c>
      <c r="AW38">
        <f>'ICPMS Data'!N37</f>
        <v>34056.224999999999</v>
      </c>
      <c r="AX38">
        <f>'ICPMS Data'!O37</f>
        <v>418.70382885795971</v>
      </c>
      <c r="AY38">
        <f>'ICPMS Data'!P37</f>
        <v>18611.919999999998</v>
      </c>
      <c r="AZ38">
        <f>'ICPMS Data'!Q37</f>
        <v>218.6822596068659</v>
      </c>
      <c r="BA38">
        <f>'ICPMS Data'!R37</f>
        <v>30242.912499999999</v>
      </c>
      <c r="BB38">
        <f>'ICPMS Data'!S37</f>
        <v>164.69528456644676</v>
      </c>
      <c r="BC38">
        <f>'ICPMS Data'!T37</f>
        <v>42388.55</v>
      </c>
      <c r="BD38">
        <f>'ICPMS Data'!U37</f>
        <v>380.8072554457105</v>
      </c>
      <c r="BE38">
        <f>'ICPMS Data'!V37</f>
        <v>1.4016092862260501</v>
      </c>
      <c r="BF38">
        <f>'ICPMS Data'!W37</f>
        <v>1.1206733723206646E-2</v>
      </c>
      <c r="BG38">
        <f>'ICPMS Data'!X37</f>
        <v>0.54661145131848299</v>
      </c>
      <c r="BH38">
        <f>'ICPMS Data'!Y37</f>
        <v>1.2222644918149606E-2</v>
      </c>
      <c r="BI38">
        <f>'ICPMS Data'!Z37</f>
        <v>4.7747847908819798</v>
      </c>
      <c r="BJ38">
        <f>'ICPMS Data'!AA37</f>
        <v>0.50540155780926577</v>
      </c>
      <c r="BK38">
        <f>'ICPMS Data'!AB37</f>
        <v>0.88815258940669395</v>
      </c>
      <c r="BL38">
        <f>'ICPMS Data'!AC37</f>
        <v>1.4066334362150714E-2</v>
      </c>
    </row>
    <row r="39" spans="42:64">
      <c r="AP39" t="str">
        <f>'ICPMS Data'!H38</f>
        <v>EGC1_z04</v>
      </c>
      <c r="AQ39">
        <f>'ICPMS Data'!J38</f>
        <v>6</v>
      </c>
      <c r="AR39">
        <f>'ICPMS Data'!K38</f>
        <v>3.6514837167011098</v>
      </c>
      <c r="AS39">
        <f>'ICPMS Data'!L38</f>
        <v>36.5</v>
      </c>
      <c r="AT39">
        <f>'ICPMS Data'!M38</f>
        <v>2.5166114784235831</v>
      </c>
      <c r="AU39" t="e">
        <f>'ICPMS Data'!#REF!</f>
        <v>#REF!</v>
      </c>
      <c r="AV39" t="e">
        <f>'ICPMS Data'!#REF!</f>
        <v>#REF!</v>
      </c>
      <c r="AW39">
        <f>'ICPMS Data'!N38</f>
        <v>35901.202499999999</v>
      </c>
      <c r="AX39">
        <f>'ICPMS Data'!O38</f>
        <v>352.25998811253646</v>
      </c>
      <c r="AY39">
        <f>'ICPMS Data'!P38</f>
        <v>4665.8599999999997</v>
      </c>
      <c r="AZ39">
        <f>'ICPMS Data'!Q38</f>
        <v>162.94580960140379</v>
      </c>
      <c r="BA39">
        <f>'ICPMS Data'!R38</f>
        <v>31642.735000000001</v>
      </c>
      <c r="BB39">
        <f>'ICPMS Data'!S38</f>
        <v>489.62933398657748</v>
      </c>
      <c r="BC39">
        <f>'ICPMS Data'!T38</f>
        <v>63</v>
      </c>
      <c r="BD39">
        <f>'ICPMS Data'!U38</f>
        <v>8.08290376865477</v>
      </c>
      <c r="BE39">
        <f>'ICPMS Data'!V38</f>
        <v>1.98863014500779E-3</v>
      </c>
      <c r="BF39">
        <f>'ICPMS Data'!W38</f>
        <v>2.2771604010687541E-4</v>
      </c>
      <c r="BG39">
        <f>'ICPMS Data'!X38</f>
        <v>0.129962920208752</v>
      </c>
      <c r="BH39">
        <f>'ICPMS Data'!Y38</f>
        <v>4.3044273914839724E-3</v>
      </c>
      <c r="BI39">
        <f>'ICPMS Data'!Z38</f>
        <v>8.625</v>
      </c>
      <c r="BJ39">
        <f>'ICPMS Data'!AA38</f>
        <v>6.0190669265814467</v>
      </c>
      <c r="BK39">
        <f>'ICPMS Data'!AB38</f>
        <v>0.88135608865511195</v>
      </c>
      <c r="BL39">
        <f>'ICPMS Data'!AC38</f>
        <v>6.7871585716413859E-3</v>
      </c>
    </row>
    <row r="40" spans="42:64">
      <c r="AP40" t="str">
        <f>'ICPMS Data'!H39</f>
        <v>FC3_jrm_z95</v>
      </c>
      <c r="AQ40">
        <f>'ICPMS Data'!J39</f>
        <v>457.01</v>
      </c>
      <c r="AR40">
        <f>'ICPMS Data'!K39</f>
        <v>31.559467676119016</v>
      </c>
      <c r="AS40">
        <f>'ICPMS Data'!L39</f>
        <v>461.01</v>
      </c>
      <c r="AT40">
        <f>'ICPMS Data'!M39</f>
        <v>26.558112382722783</v>
      </c>
      <c r="AU40" t="e">
        <f>'ICPMS Data'!#REF!</f>
        <v>#REF!</v>
      </c>
      <c r="AV40" t="e">
        <f>'ICPMS Data'!#REF!</f>
        <v>#REF!</v>
      </c>
      <c r="AW40">
        <f>'ICPMS Data'!N39</f>
        <v>34145.967499999999</v>
      </c>
      <c r="AX40">
        <f>'ICPMS Data'!O39</f>
        <v>707.44299974754745</v>
      </c>
      <c r="AY40">
        <f>'ICPMS Data'!P39</f>
        <v>171610.57</v>
      </c>
      <c r="AZ40">
        <f>'ICPMS Data'!Q39</f>
        <v>1095.4123777200848</v>
      </c>
      <c r="BA40">
        <f>'ICPMS Data'!R39</f>
        <v>31936.974999999999</v>
      </c>
      <c r="BB40">
        <f>'ICPMS Data'!S39</f>
        <v>244.79536222441433</v>
      </c>
      <c r="BC40">
        <f>'ICPMS Data'!T39</f>
        <v>298193.1275</v>
      </c>
      <c r="BD40">
        <f>'ICPMS Data'!U39</f>
        <v>1694.1458279452802</v>
      </c>
      <c r="BE40">
        <f>'ICPMS Data'!V39</f>
        <v>9.3370911640912198</v>
      </c>
      <c r="BF40">
        <f>'ICPMS Data'!W39</f>
        <v>4.2897324830404274E-2</v>
      </c>
      <c r="BG40">
        <f>'ICPMS Data'!X39</f>
        <v>5.0271491264330397</v>
      </c>
      <c r="BH40">
        <f>'ICPMS Data'!Y39</f>
        <v>9.1911039801271008E-2</v>
      </c>
      <c r="BI40">
        <f>'ICPMS Data'!Z39</f>
        <v>1.01220331300368</v>
      </c>
      <c r="BJ40">
        <f>'ICPMS Data'!AA39</f>
        <v>8.7345506427325054E-2</v>
      </c>
      <c r="BK40">
        <f>'ICPMS Data'!AB39</f>
        <v>0.93553428611910305</v>
      </c>
      <c r="BL40">
        <f>'ICPMS Data'!AC39</f>
        <v>1.5614290742777167E-2</v>
      </c>
    </row>
    <row r="41" spans="42:64">
      <c r="AP41" t="str">
        <f>'ICPMS Data'!H40</f>
        <v>FC3_jrm_z97</v>
      </c>
      <c r="AQ41">
        <f>'ICPMS Data'!J40</f>
        <v>615.52</v>
      </c>
      <c r="AR41">
        <f>'ICPMS Data'!K40</f>
        <v>24.296776192190816</v>
      </c>
      <c r="AS41">
        <f>'ICPMS Data'!L40</f>
        <v>322.505</v>
      </c>
      <c r="AT41">
        <f>'ICPMS Data'!M40</f>
        <v>9.9849904022661153</v>
      </c>
      <c r="AU41" t="e">
        <f>'ICPMS Data'!#REF!</f>
        <v>#REF!</v>
      </c>
      <c r="AV41" t="e">
        <f>'ICPMS Data'!#REF!</f>
        <v>#REF!</v>
      </c>
      <c r="AW41">
        <f>'ICPMS Data'!N40</f>
        <v>33825.135000000002</v>
      </c>
      <c r="AX41">
        <f>'ICPMS Data'!O40</f>
        <v>602.74982347595198</v>
      </c>
      <c r="AY41">
        <f>'ICPMS Data'!P40</f>
        <v>74438.327499999999</v>
      </c>
      <c r="AZ41">
        <f>'ICPMS Data'!Q40</f>
        <v>1310.5655571643283</v>
      </c>
      <c r="BA41">
        <f>'ICPMS Data'!R40</f>
        <v>30920.0075</v>
      </c>
      <c r="BB41">
        <f>'ICPMS Data'!S40</f>
        <v>723.64048746013316</v>
      </c>
      <c r="BC41">
        <f>'ICPMS Data'!T40</f>
        <v>113842.175</v>
      </c>
      <c r="BD41">
        <f>'ICPMS Data'!U40</f>
        <v>1471.7218711544767</v>
      </c>
      <c r="BE41">
        <f>'ICPMS Data'!V40</f>
        <v>3.6826271524654901</v>
      </c>
      <c r="BF41">
        <f>'ICPMS Data'!W40</f>
        <v>5.131263526134168E-2</v>
      </c>
      <c r="BG41">
        <f>'ICPMS Data'!X40</f>
        <v>2.2007122833633299</v>
      </c>
      <c r="BH41">
        <f>'ICPMS Data'!Y40</f>
        <v>1.254508854311095E-2</v>
      </c>
      <c r="BI41">
        <f>'ICPMS Data'!Z40</f>
        <v>0.52487078054585501</v>
      </c>
      <c r="BJ41">
        <f>'ICPMS Data'!AA40</f>
        <v>3.3313031109855992E-2</v>
      </c>
      <c r="BK41">
        <f>'ICPMS Data'!AB40</f>
        <v>0.91410984192230404</v>
      </c>
      <c r="BL41">
        <f>'ICPMS Data'!AC40</f>
        <v>1.3662956146836623E-2</v>
      </c>
    </row>
    <row r="42" spans="42:64">
      <c r="AP42" t="str">
        <f>'ICPMS Data'!H41</f>
        <v>FC3_jrm_z98</v>
      </c>
      <c r="AQ42">
        <f>'ICPMS Data'!J41</f>
        <v>1153.0525</v>
      </c>
      <c r="AR42">
        <f>'ICPMS Data'!K41</f>
        <v>66.627672116517985</v>
      </c>
      <c r="AS42">
        <f>'ICPMS Data'!L41</f>
        <v>504.01</v>
      </c>
      <c r="AT42">
        <f>'ICPMS Data'!M41</f>
        <v>15.748015748023603</v>
      </c>
      <c r="AU42" t="e">
        <f>'ICPMS Data'!#REF!</f>
        <v>#REF!</v>
      </c>
      <c r="AV42" t="e">
        <f>'ICPMS Data'!#REF!</f>
        <v>#REF!</v>
      </c>
      <c r="AW42">
        <f>'ICPMS Data'!N41</f>
        <v>34852.355000000003</v>
      </c>
      <c r="AX42">
        <f>'ICPMS Data'!O41</f>
        <v>413.65121221504245</v>
      </c>
      <c r="AY42">
        <f>'ICPMS Data'!P41</f>
        <v>114555.655</v>
      </c>
      <c r="AZ42">
        <f>'ICPMS Data'!Q41</f>
        <v>1616.5701983629567</v>
      </c>
      <c r="BA42">
        <f>'ICPMS Data'!R41</f>
        <v>32275.814999999999</v>
      </c>
      <c r="BB42">
        <f>'ICPMS Data'!S41</f>
        <v>302.35057141240713</v>
      </c>
      <c r="BC42">
        <f>'ICPMS Data'!T41</f>
        <v>189462.59</v>
      </c>
      <c r="BD42">
        <f>'ICPMS Data'!U41</f>
        <v>1326.987546308962</v>
      </c>
      <c r="BE42">
        <f>'ICPMS Data'!V41</f>
        <v>5.8703797194947303</v>
      </c>
      <c r="BF42">
        <f>'ICPMS Data'!W41</f>
        <v>5.3638580589135336E-2</v>
      </c>
      <c r="BG42">
        <f>'ICPMS Data'!X41</f>
        <v>3.2868783748430701</v>
      </c>
      <c r="BH42">
        <f>'ICPMS Data'!Y41</f>
        <v>2.4051942409676327E-2</v>
      </c>
      <c r="BI42">
        <f>'ICPMS Data'!Z41</f>
        <v>0.437926657397121</v>
      </c>
      <c r="BJ42">
        <f>'ICPMS Data'!AA41</f>
        <v>2.2495507374773273E-2</v>
      </c>
      <c r="BK42">
        <f>'ICPMS Data'!AB41</f>
        <v>0.92612049550045905</v>
      </c>
      <c r="BL42">
        <f>'ICPMS Data'!AC41</f>
        <v>8.5044070121930854E-3</v>
      </c>
    </row>
    <row r="43" spans="42:64">
      <c r="AP43" t="str">
        <f>'ICPMS Data'!H42</f>
        <v>FCTB_21</v>
      </c>
      <c r="AQ43">
        <f>'ICPMS Data'!J42</f>
        <v>1031.0425</v>
      </c>
      <c r="AR43">
        <f>'ICPMS Data'!K42</f>
        <v>65.842691507865126</v>
      </c>
      <c r="AS43">
        <f>'ICPMS Data'!L42</f>
        <v>472.01</v>
      </c>
      <c r="AT43">
        <f>'ICPMS Data'!M42</f>
        <v>18.547236990991408</v>
      </c>
      <c r="AU43" t="e">
        <f>'ICPMS Data'!#REF!</f>
        <v>#REF!</v>
      </c>
      <c r="AV43" t="e">
        <f>'ICPMS Data'!#REF!</f>
        <v>#REF!</v>
      </c>
      <c r="AW43">
        <f>'ICPMS Data'!N42</f>
        <v>33986.53</v>
      </c>
      <c r="AX43">
        <f>'ICPMS Data'!O42</f>
        <v>288.14453283038551</v>
      </c>
      <c r="AY43">
        <f>'ICPMS Data'!P42</f>
        <v>91303.934999999998</v>
      </c>
      <c r="AZ43">
        <f>'ICPMS Data'!Q42</f>
        <v>906.38195629692086</v>
      </c>
      <c r="BA43">
        <f>'ICPMS Data'!R42</f>
        <v>31413.165000000001</v>
      </c>
      <c r="BB43">
        <f>'ICPMS Data'!S42</f>
        <v>257.67066221564954</v>
      </c>
      <c r="BC43">
        <f>'ICPMS Data'!T42</f>
        <v>152852.60750000001</v>
      </c>
      <c r="BD43">
        <f>'ICPMS Data'!U42</f>
        <v>693.86995349978349</v>
      </c>
      <c r="BE43">
        <f>'ICPMS Data'!V42</f>
        <v>4.8660714856627001</v>
      </c>
      <c r="BF43">
        <f>'ICPMS Data'!W42</f>
        <v>3.7675953683142992E-2</v>
      </c>
      <c r="BG43">
        <f>'ICPMS Data'!X42</f>
        <v>2.6866061377696702</v>
      </c>
      <c r="BH43">
        <f>'ICPMS Data'!Y42</f>
        <v>3.3673578489693691E-2</v>
      </c>
      <c r="BI43">
        <f>'ICPMS Data'!Z42</f>
        <v>0.458551421605224</v>
      </c>
      <c r="BJ43">
        <f>'ICPMS Data'!AA42</f>
        <v>2.0057172389621552E-2</v>
      </c>
      <c r="BK43">
        <f>'ICPMS Data'!AB42</f>
        <v>0.92431319054563499</v>
      </c>
      <c r="BL43">
        <f>'ICPMS Data'!AC42</f>
        <v>8.38758631079836E-3</v>
      </c>
    </row>
    <row r="44" spans="42:64">
      <c r="AP44" t="str">
        <f>'ICPMS Data'!H43</f>
        <v>FCTB_22</v>
      </c>
      <c r="AQ44">
        <f>'ICPMS Data'!J43</f>
        <v>194.5</v>
      </c>
      <c r="AR44">
        <f>'ICPMS Data'!K43</f>
        <v>19.824227601599084</v>
      </c>
      <c r="AS44">
        <f>'ICPMS Data'!L43</f>
        <v>344.50749999999999</v>
      </c>
      <c r="AT44">
        <f>'ICPMS Data'!M43</f>
        <v>27.878128075607574</v>
      </c>
      <c r="AU44" t="e">
        <f>'ICPMS Data'!#REF!</f>
        <v>#REF!</v>
      </c>
      <c r="AV44" t="e">
        <f>'ICPMS Data'!#REF!</f>
        <v>#REF!</v>
      </c>
      <c r="AW44">
        <f>'ICPMS Data'!N43</f>
        <v>35215.307500000003</v>
      </c>
      <c r="AX44">
        <f>'ICPMS Data'!O43</f>
        <v>269.3248919527004</v>
      </c>
      <c r="AY44">
        <f>'ICPMS Data'!P43</f>
        <v>53835.654999999999</v>
      </c>
      <c r="AZ44">
        <f>'ICPMS Data'!Q43</f>
        <v>695.84305675390715</v>
      </c>
      <c r="BA44">
        <f>'ICPMS Data'!R43</f>
        <v>31827.715</v>
      </c>
      <c r="BB44">
        <f>'ICPMS Data'!S43</f>
        <v>383.26520265559623</v>
      </c>
      <c r="BC44">
        <f>'ICPMS Data'!T43</f>
        <v>79999.649999999994</v>
      </c>
      <c r="BD44">
        <f>'ICPMS Data'!U43</f>
        <v>818.57657296025718</v>
      </c>
      <c r="BE44">
        <f>'ICPMS Data'!V43</f>
        <v>2.5136412018629</v>
      </c>
      <c r="BF44">
        <f>'ICPMS Data'!W43</f>
        <v>2.3414000991292979E-2</v>
      </c>
      <c r="BG44">
        <f>'ICPMS Data'!X43</f>
        <v>1.52871984295715</v>
      </c>
      <c r="BH44">
        <f>'ICPMS Data'!Y43</f>
        <v>1.0015347023737084E-2</v>
      </c>
      <c r="BI44">
        <f>'ICPMS Data'!Z43</f>
        <v>1.77435399612818</v>
      </c>
      <c r="BJ44">
        <f>'ICPMS Data'!AA43</f>
        <v>6.3906224181052129E-2</v>
      </c>
      <c r="BK44">
        <f>'ICPMS Data'!AB43</f>
        <v>0.903793989239144</v>
      </c>
      <c r="BL44">
        <f>'ICPMS Data'!AC43</f>
        <v>6.934048134270415E-3</v>
      </c>
    </row>
    <row r="45" spans="42:64">
      <c r="AP45" t="str">
        <f>'ICPMS Data'!H44</f>
        <v>FCTB_23</v>
      </c>
      <c r="AQ45">
        <f>'ICPMS Data'!J44</f>
        <v>294.0025</v>
      </c>
      <c r="AR45">
        <f>'ICPMS Data'!K44</f>
        <v>24.823108017866385</v>
      </c>
      <c r="AS45">
        <f>'ICPMS Data'!L44</f>
        <v>198</v>
      </c>
      <c r="AT45">
        <f>'ICPMS Data'!M44</f>
        <v>9.3808315196468524</v>
      </c>
      <c r="AU45" t="e">
        <f>'ICPMS Data'!#REF!</f>
        <v>#REF!</v>
      </c>
      <c r="AV45" t="e">
        <f>'ICPMS Data'!#REF!</f>
        <v>#REF!</v>
      </c>
      <c r="AW45">
        <f>'ICPMS Data'!N44</f>
        <v>34191.6325</v>
      </c>
      <c r="AX45">
        <f>'ICPMS Data'!O44</f>
        <v>445.65736864227296</v>
      </c>
      <c r="AY45">
        <f>'ICPMS Data'!P44</f>
        <v>61400.22</v>
      </c>
      <c r="AZ45">
        <f>'ICPMS Data'!Q44</f>
        <v>280.03212887036068</v>
      </c>
      <c r="BA45">
        <f>'ICPMS Data'!R44</f>
        <v>31163.587500000001</v>
      </c>
      <c r="BB45">
        <f>'ICPMS Data'!S44</f>
        <v>331.83467061945254</v>
      </c>
      <c r="BC45">
        <f>'ICPMS Data'!T44</f>
        <v>106930.0925</v>
      </c>
      <c r="BD45">
        <f>'ICPMS Data'!U44</f>
        <v>844.0590124441178</v>
      </c>
      <c r="BE45">
        <f>'ICPMS Data'!V44</f>
        <v>3.4315264998500199</v>
      </c>
      <c r="BF45">
        <f>'ICPMS Data'!W44</f>
        <v>4.3972018868450938E-2</v>
      </c>
      <c r="BG45">
        <f>'ICPMS Data'!X44</f>
        <v>1.79599040894949</v>
      </c>
      <c r="BH45">
        <f>'ICPMS Data'!Y44</f>
        <v>2.4232502329247521E-2</v>
      </c>
      <c r="BI45">
        <f>'ICPMS Data'!Z44</f>
        <v>0.67545461094732895</v>
      </c>
      <c r="BJ45">
        <f>'ICPMS Data'!AA44</f>
        <v>3.6418148117691708E-2</v>
      </c>
      <c r="BK45">
        <f>'ICPMS Data'!AB44</f>
        <v>0.91150969415273098</v>
      </c>
      <c r="BL45">
        <f>'ICPMS Data'!AC44</f>
        <v>1.1168373007733271E-2</v>
      </c>
    </row>
    <row r="46" spans="42:64">
      <c r="AP46" t="str">
        <f>'ICPMS Data'!H45</f>
        <v>FCTB_25</v>
      </c>
      <c r="AQ46">
        <f>'ICPMS Data'!J45</f>
        <v>516.51</v>
      </c>
      <c r="AR46">
        <f>'ICPMS Data'!K45</f>
        <v>45.70557952810659</v>
      </c>
      <c r="AS46">
        <f>'ICPMS Data'!L45</f>
        <v>326.005</v>
      </c>
      <c r="AT46">
        <f>'ICPMS Data'!M45</f>
        <v>27.668996488247956</v>
      </c>
      <c r="AU46" t="e">
        <f>'ICPMS Data'!#REF!</f>
        <v>#REF!</v>
      </c>
      <c r="AV46" t="e">
        <f>'ICPMS Data'!#REF!</f>
        <v>#REF!</v>
      </c>
      <c r="AW46">
        <f>'ICPMS Data'!N45</f>
        <v>33671.217499999999</v>
      </c>
      <c r="AX46">
        <f>'ICPMS Data'!O45</f>
        <v>383.99025954411553</v>
      </c>
      <c r="AY46">
        <f>'ICPMS Data'!P45</f>
        <v>108919.75</v>
      </c>
      <c r="AZ46">
        <f>'ICPMS Data'!Q45</f>
        <v>531.46516643554276</v>
      </c>
      <c r="BA46">
        <f>'ICPMS Data'!R45</f>
        <v>30367.154999999999</v>
      </c>
      <c r="BB46">
        <f>'ICPMS Data'!S45</f>
        <v>361.01532529757856</v>
      </c>
      <c r="BC46">
        <f>'ICPMS Data'!T45</f>
        <v>136741.9025</v>
      </c>
      <c r="BD46">
        <f>'ICPMS Data'!U45</f>
        <v>360.7217358227627</v>
      </c>
      <c r="BE46">
        <f>'ICPMS Data'!V45</f>
        <v>4.5035078872144103</v>
      </c>
      <c r="BF46">
        <f>'ICPMS Data'!W45</f>
        <v>6.2624228611364172E-2</v>
      </c>
      <c r="BG46">
        <f>'ICPMS Data'!X45</f>
        <v>3.2351665349703702</v>
      </c>
      <c r="BH46">
        <f>'ICPMS Data'!Y45</f>
        <v>4.5146447373708744E-2</v>
      </c>
      <c r="BI46">
        <f>'ICPMS Data'!Z45</f>
        <v>0.63568244091071902</v>
      </c>
      <c r="BJ46">
        <f>'ICPMS Data'!AA45</f>
        <v>8.5805842617312916E-2</v>
      </c>
      <c r="BK46">
        <f>'ICPMS Data'!AB45</f>
        <v>0.90187491771456196</v>
      </c>
      <c r="BL46">
        <f>'ICPMS Data'!AC45</f>
        <v>3.8512135815725566E-3</v>
      </c>
    </row>
    <row r="47" spans="42:64">
      <c r="AP47" t="str">
        <f>'ICPMS Data'!H46</f>
        <v>GMG_1_1</v>
      </c>
      <c r="AQ47">
        <f>'ICPMS Data'!J46</f>
        <v>6584.61</v>
      </c>
      <c r="AR47">
        <f>'ICPMS Data'!K46</f>
        <v>47.39930590197752</v>
      </c>
      <c r="AS47">
        <f>'ICPMS Data'!L46</f>
        <v>19361.785</v>
      </c>
      <c r="AT47">
        <f>'ICPMS Data'!M46</f>
        <v>267.83155969124715</v>
      </c>
      <c r="AU47" t="e">
        <f>'ICPMS Data'!#REF!</f>
        <v>#REF!</v>
      </c>
      <c r="AV47" t="e">
        <f>'ICPMS Data'!#REF!</f>
        <v>#REF!</v>
      </c>
      <c r="AW47">
        <f>'ICPMS Data'!N46</f>
        <v>59045.662499999999</v>
      </c>
      <c r="AX47">
        <f>'ICPMS Data'!O46</f>
        <v>483.37082971984159</v>
      </c>
      <c r="AY47">
        <f>'ICPMS Data'!P46</f>
        <v>10068.44</v>
      </c>
      <c r="AZ47">
        <f>'ICPMS Data'!Q46</f>
        <v>99.377831867342678</v>
      </c>
      <c r="BA47">
        <f>'ICPMS Data'!R46</f>
        <v>19661.997500000001</v>
      </c>
      <c r="BB47">
        <f>'ICPMS Data'!S46</f>
        <v>246.63021447411035</v>
      </c>
      <c r="BC47">
        <f>'ICPMS Data'!T46</f>
        <v>555.01</v>
      </c>
      <c r="BD47">
        <f>'ICPMS Data'!U46</f>
        <v>24.792471975717614</v>
      </c>
      <c r="BE47">
        <f>'ICPMS Data'!V46</f>
        <v>2.8235401406499001E-2</v>
      </c>
      <c r="BF47">
        <f>'ICPMS Data'!W46</f>
        <v>1.4372249116042775E-3</v>
      </c>
      <c r="BG47">
        <f>'ICPMS Data'!X46</f>
        <v>0.170531794974805</v>
      </c>
      <c r="BH47">
        <f>'ICPMS Data'!Y46</f>
        <v>2.5304963306052495E-3</v>
      </c>
      <c r="BI47">
        <f>'ICPMS Data'!Z46</f>
        <v>2.9404362801196702</v>
      </c>
      <c r="BJ47">
        <f>'ICPMS Data'!AA46</f>
        <v>3.1753061923349188E-2</v>
      </c>
      <c r="BK47">
        <f>'ICPMS Data'!AB46</f>
        <v>0.33299763322342801</v>
      </c>
      <c r="BL47">
        <f>'ICPMS Data'!AC46</f>
        <v>3.3104823926722957E-3</v>
      </c>
    </row>
    <row r="48" spans="42:64">
      <c r="AP48" t="str">
        <f>'ICPMS Data'!H47</f>
        <v>GMG_1_2</v>
      </c>
      <c r="AQ48">
        <f>'ICPMS Data'!J47</f>
        <v>9356.7350000000006</v>
      </c>
      <c r="AR48">
        <f>'ICPMS Data'!K47</f>
        <v>189.20541667718626</v>
      </c>
      <c r="AS48">
        <f>'ICPMS Data'!L47</f>
        <v>29255.3675</v>
      </c>
      <c r="AT48">
        <f>'ICPMS Data'!M47</f>
        <v>230.36555361341078</v>
      </c>
      <c r="AU48" t="e">
        <f>'ICPMS Data'!#REF!</f>
        <v>#REF!</v>
      </c>
      <c r="AV48" t="e">
        <f>'ICPMS Data'!#REF!</f>
        <v>#REF!</v>
      </c>
      <c r="AW48">
        <f>'ICPMS Data'!N47</f>
        <v>8187.11</v>
      </c>
      <c r="AX48">
        <f>'ICPMS Data'!O47</f>
        <v>180.5703561865557</v>
      </c>
      <c r="AY48">
        <f>'ICPMS Data'!P47</f>
        <v>2617.7750000000001</v>
      </c>
      <c r="AZ48">
        <f>'ICPMS Data'!Q47</f>
        <v>84.450579038859331</v>
      </c>
      <c r="BA48">
        <f>'ICPMS Data'!R47</f>
        <v>17423.272499999999</v>
      </c>
      <c r="BB48">
        <f>'ICPMS Data'!S47</f>
        <v>298.04293553953113</v>
      </c>
      <c r="BC48">
        <f>'ICPMS Data'!T47</f>
        <v>14768.48</v>
      </c>
      <c r="BD48">
        <f>'ICPMS Data'!U47</f>
        <v>193.25489920477588</v>
      </c>
      <c r="BE48">
        <f>'ICPMS Data'!V47</f>
        <v>0.84792802853147597</v>
      </c>
      <c r="BF48">
        <f>'ICPMS Data'!W47</f>
        <v>2.4277202638747664E-2</v>
      </c>
      <c r="BG48">
        <f>'ICPMS Data'!X47</f>
        <v>0.31971073060687299</v>
      </c>
      <c r="BH48">
        <f>'ICPMS Data'!Y47</f>
        <v>5.3288990314210487E-3</v>
      </c>
      <c r="BI48">
        <f>'ICPMS Data'!Z47</f>
        <v>3.1275592138136101</v>
      </c>
      <c r="BJ48">
        <f>'ICPMS Data'!AA47</f>
        <v>6.3849134618064005E-2</v>
      </c>
      <c r="BK48">
        <f>'ICPMS Data'!AB47</f>
        <v>2.1283189933459798</v>
      </c>
      <c r="BL48">
        <f>'ICPMS Data'!AC47</f>
        <v>1.2766239577451838E-2</v>
      </c>
    </row>
    <row r="49" spans="42:64">
      <c r="AP49" t="str">
        <f>'ICPMS Data'!H48</f>
        <v>GMG_1_3</v>
      </c>
      <c r="AQ49">
        <f>'ICPMS Data'!J48</f>
        <v>10899.885</v>
      </c>
      <c r="AR49">
        <f>'ICPMS Data'!K48</f>
        <v>137.35775612120196</v>
      </c>
      <c r="AS49">
        <f>'ICPMS Data'!L48</f>
        <v>33943.205000000002</v>
      </c>
      <c r="AT49">
        <f>'ICPMS Data'!M48</f>
        <v>246.05936106258355</v>
      </c>
      <c r="AU49" t="e">
        <f>'ICPMS Data'!#REF!</f>
        <v>#REF!</v>
      </c>
      <c r="AV49" t="e">
        <f>'ICPMS Data'!#REF!</f>
        <v>#REF!</v>
      </c>
      <c r="AW49">
        <f>'ICPMS Data'!N48</f>
        <v>34173.502500000002</v>
      </c>
      <c r="AX49">
        <f>'ICPMS Data'!O48</f>
        <v>64.221124966182117</v>
      </c>
      <c r="AY49">
        <f>'ICPMS Data'!P48</f>
        <v>10338.157499999999</v>
      </c>
      <c r="AZ49">
        <f>'ICPMS Data'!Q48</f>
        <v>262.91256916508974</v>
      </c>
      <c r="BA49">
        <f>'ICPMS Data'!R48</f>
        <v>17906.947499999998</v>
      </c>
      <c r="BB49">
        <f>'ICPMS Data'!S48</f>
        <v>116.44743345509399</v>
      </c>
      <c r="BC49">
        <f>'ICPMS Data'!T48</f>
        <v>15353.665000000001</v>
      </c>
      <c r="BD49">
        <f>'ICPMS Data'!U48</f>
        <v>35.316040265010074</v>
      </c>
      <c r="BE49">
        <f>'ICPMS Data'!V48</f>
        <v>0.85744274277128696</v>
      </c>
      <c r="BF49">
        <f>'ICPMS Data'!W48</f>
        <v>6.233818556780792E-3</v>
      </c>
      <c r="BG49">
        <f>'ICPMS Data'!X48</f>
        <v>0.302509789910686</v>
      </c>
      <c r="BH49">
        <f>'ICPMS Data'!Y48</f>
        <v>7.1213170677443607E-3</v>
      </c>
      <c r="BI49">
        <f>'ICPMS Data'!Z48</f>
        <v>3.1145848741129498</v>
      </c>
      <c r="BJ49">
        <f>'ICPMS Data'!AA48</f>
        <v>5.5680560663794829E-2</v>
      </c>
      <c r="BK49">
        <f>'ICPMS Data'!AB48</f>
        <v>0.52400100758985302</v>
      </c>
      <c r="BL49">
        <f>'ICPMS Data'!AC48</f>
        <v>3.280513355552035E-3</v>
      </c>
    </row>
    <row r="50" spans="42:64">
      <c r="AP50" t="str">
        <f>'ICPMS Data'!H49</f>
        <v>GMK_1_2</v>
      </c>
      <c r="AQ50">
        <f>'ICPMS Data'!J49</f>
        <v>801.52750000000003</v>
      </c>
      <c r="AR50">
        <f>'ICPMS Data'!K49</f>
        <v>48.429295799823038</v>
      </c>
      <c r="AS50">
        <f>'ICPMS Data'!L49</f>
        <v>1021.0425</v>
      </c>
      <c r="AT50">
        <f>'ICPMS Data'!M49</f>
        <v>56.32400339405207</v>
      </c>
      <c r="AU50" t="e">
        <f>'ICPMS Data'!#REF!</f>
        <v>#REF!</v>
      </c>
      <c r="AV50" t="e">
        <f>'ICPMS Data'!#REF!</f>
        <v>#REF!</v>
      </c>
      <c r="AW50">
        <f>'ICPMS Data'!N49</f>
        <v>17119.845000000001</v>
      </c>
      <c r="AX50">
        <f>'ICPMS Data'!O49</f>
        <v>368.01803655971599</v>
      </c>
      <c r="AY50">
        <f>'ICPMS Data'!P49</f>
        <v>2834.8225000000002</v>
      </c>
      <c r="AZ50">
        <f>'ICPMS Data'!Q49</f>
        <v>146.60604043376239</v>
      </c>
      <c r="BA50">
        <f>'ICPMS Data'!R49</f>
        <v>18104.2225</v>
      </c>
      <c r="BB50">
        <f>'ICPMS Data'!S49</f>
        <v>380.22734816353272</v>
      </c>
      <c r="BC50">
        <f>'ICPMS Data'!T49</f>
        <v>317.5025</v>
      </c>
      <c r="BD50">
        <f>'ICPMS Data'!U49</f>
        <v>29.505536627329384</v>
      </c>
      <c r="BE50">
        <f>'ICPMS Data'!V49</f>
        <v>1.75625443671618E-2</v>
      </c>
      <c r="BF50">
        <f>'ICPMS Data'!W49</f>
        <v>1.9214949414730678E-3</v>
      </c>
      <c r="BG50">
        <f>'ICPMS Data'!X49</f>
        <v>0.165523193756627</v>
      </c>
      <c r="BH50">
        <f>'ICPMS Data'!Y49</f>
        <v>5.5826237855471379E-3</v>
      </c>
      <c r="BI50">
        <f>'ICPMS Data'!Z49</f>
        <v>1.2800378219733399</v>
      </c>
      <c r="BJ50">
        <f>'ICPMS Data'!AA49</f>
        <v>0.14079769115849525</v>
      </c>
      <c r="BK50">
        <f>'ICPMS Data'!AB49</f>
        <v>1.0575977277751401</v>
      </c>
      <c r="BL50">
        <f>'ICPMS Data'!AC49</f>
        <v>1.5908641966728639E-2</v>
      </c>
    </row>
    <row r="51" spans="42:64">
      <c r="AP51" t="str">
        <f>'ICPMS Data'!H50</f>
        <v>SLC1-3</v>
      </c>
      <c r="AQ51">
        <f>'ICPMS Data'!J50</f>
        <v>427.51</v>
      </c>
      <c r="AR51">
        <f>'ICPMS Data'!K50</f>
        <v>40.837074658533837</v>
      </c>
      <c r="AS51">
        <f>'ICPMS Data'!L50</f>
        <v>1000.54</v>
      </c>
      <c r="AT51">
        <f>'ICPMS Data'!M50</f>
        <v>44.672885139274577</v>
      </c>
      <c r="AU51" t="e">
        <f>'ICPMS Data'!#REF!</f>
        <v>#REF!</v>
      </c>
      <c r="AV51" t="e">
        <f>'ICPMS Data'!#REF!</f>
        <v>#REF!</v>
      </c>
      <c r="AW51">
        <f>'ICPMS Data'!N50</f>
        <v>22826.15</v>
      </c>
      <c r="AX51">
        <f>'ICPMS Data'!O50</f>
        <v>728.58379518074389</v>
      </c>
      <c r="AY51">
        <f>'ICPMS Data'!P50</f>
        <v>3194.4074999999998</v>
      </c>
      <c r="AZ51">
        <f>'ICPMS Data'!Q50</f>
        <v>45.292826050762081</v>
      </c>
      <c r="BA51">
        <f>'ICPMS Data'!R50</f>
        <v>20057.605</v>
      </c>
      <c r="BB51">
        <f>'ICPMS Data'!S50</f>
        <v>565.74090545044817</v>
      </c>
      <c r="BC51">
        <f>'ICPMS Data'!T50</f>
        <v>1021.045</v>
      </c>
      <c r="BD51">
        <f>'ICPMS Data'!U50</f>
        <v>43.716816367769411</v>
      </c>
      <c r="BE51">
        <f>'ICPMS Data'!V50</f>
        <v>5.0969214407459398E-2</v>
      </c>
      <c r="BF51">
        <f>'ICPMS Data'!W50</f>
        <v>3.3659705274118809E-3</v>
      </c>
      <c r="BG51">
        <f>'ICPMS Data'!X50</f>
        <v>0.14000911570998401</v>
      </c>
      <c r="BH51">
        <f>'ICPMS Data'!Y50</f>
        <v>2.8060662979548985E-3</v>
      </c>
      <c r="BI51">
        <f>'ICPMS Data'!Z50</f>
        <v>2.3517229851098098</v>
      </c>
      <c r="BJ51">
        <f>'ICPMS Data'!AA50</f>
        <v>0.17478087675261036</v>
      </c>
      <c r="BK51">
        <f>'ICPMS Data'!AB50</f>
        <v>0.87886336945930099</v>
      </c>
      <c r="BL51">
        <f>'ICPMS Data'!AC50</f>
        <v>1.3820857394929244E-2</v>
      </c>
    </row>
    <row r="52" spans="42:64">
      <c r="AP52" t="str">
        <f>'ICPMS Data'!H51</f>
        <v>UG85-1_bp_z01</v>
      </c>
      <c r="AQ52">
        <f>'ICPMS Data'!J51</f>
        <v>156</v>
      </c>
      <c r="AR52">
        <f>'ICPMS Data'!K51</f>
        <v>27.373953556863732</v>
      </c>
      <c r="AS52">
        <f>'ICPMS Data'!L51</f>
        <v>185</v>
      </c>
      <c r="AT52">
        <f>'ICPMS Data'!M51</f>
        <v>11.604596790352812</v>
      </c>
      <c r="AU52" t="e">
        <f>'ICPMS Data'!#REF!</f>
        <v>#REF!</v>
      </c>
      <c r="AV52" t="e">
        <f>'ICPMS Data'!#REF!</f>
        <v>#REF!</v>
      </c>
      <c r="AW52">
        <f>'ICPMS Data'!N51</f>
        <v>33438.1175</v>
      </c>
      <c r="AX52">
        <f>'ICPMS Data'!O51</f>
        <v>550.20153043451671</v>
      </c>
      <c r="AY52">
        <f>'ICPMS Data'!P51</f>
        <v>12224.797500000001</v>
      </c>
      <c r="AZ52">
        <f>'ICPMS Data'!Q51</f>
        <v>91.072795197369061</v>
      </c>
      <c r="BA52">
        <f>'ICPMS Data'!R51</f>
        <v>30213.3325</v>
      </c>
      <c r="BB52">
        <f>'ICPMS Data'!S51</f>
        <v>274.01160831585042</v>
      </c>
      <c r="BC52">
        <f>'ICPMS Data'!T51</f>
        <v>29972.327499999999</v>
      </c>
      <c r="BD52">
        <f>'ICPMS Data'!U51</f>
        <v>322.54839775081939</v>
      </c>
      <c r="BE52">
        <f>'ICPMS Data'!V51</f>
        <v>0.99205187365995295</v>
      </c>
      <c r="BF52">
        <f>'ICPMS Data'!W51</f>
        <v>1.0481933750304295E-2</v>
      </c>
      <c r="BG52">
        <f>'ICPMS Data'!X51</f>
        <v>0.36565539341344699</v>
      </c>
      <c r="BH52">
        <f>'ICPMS Data'!Y51</f>
        <v>5.4998924491553242E-3</v>
      </c>
      <c r="BI52">
        <f>'ICPMS Data'!Z51</f>
        <v>1.21134449419419</v>
      </c>
      <c r="BJ52">
        <f>'ICPMS Data'!AA51</f>
        <v>0.20489789420731067</v>
      </c>
      <c r="BK52">
        <f>'ICPMS Data'!AB51</f>
        <v>0.90374064702053403</v>
      </c>
      <c r="BL52">
        <f>'ICPMS Data'!AC51</f>
        <v>1.6716169608462703E-2</v>
      </c>
    </row>
    <row r="53" spans="42:64">
      <c r="AP53" t="str">
        <f>'ICPMS Data'!H52</f>
        <v>UG85-1_bp_z02</v>
      </c>
      <c r="AQ53">
        <f>'ICPMS Data'!J52</f>
        <v>66.5</v>
      </c>
      <c r="AR53">
        <f>'ICPMS Data'!K52</f>
        <v>5.2599112793531662</v>
      </c>
      <c r="AS53">
        <f>'ICPMS Data'!L52</f>
        <v>161</v>
      </c>
      <c r="AT53">
        <f>'ICPMS Data'!M52</f>
        <v>14.282856857085701</v>
      </c>
      <c r="AU53" t="e">
        <f>'ICPMS Data'!#REF!</f>
        <v>#REF!</v>
      </c>
      <c r="AV53" t="e">
        <f>'ICPMS Data'!#REF!</f>
        <v>#REF!</v>
      </c>
      <c r="AW53">
        <f>'ICPMS Data'!N52</f>
        <v>33709.83</v>
      </c>
      <c r="AX53">
        <f>'ICPMS Data'!O52</f>
        <v>172.13853432591091</v>
      </c>
      <c r="AY53">
        <f>'ICPMS Data'!P52</f>
        <v>15235.4925</v>
      </c>
      <c r="AZ53">
        <f>'ICPMS Data'!Q52</f>
        <v>259.77404994532344</v>
      </c>
      <c r="BA53">
        <f>'ICPMS Data'!R52</f>
        <v>30619.7575</v>
      </c>
      <c r="BB53">
        <f>'ICPMS Data'!S52</f>
        <v>325.44487821805001</v>
      </c>
      <c r="BC53">
        <f>'ICPMS Data'!T52</f>
        <v>43558.945</v>
      </c>
      <c r="BD53">
        <f>'ICPMS Data'!U52</f>
        <v>388.1294004591162</v>
      </c>
      <c r="BE53">
        <f>'ICPMS Data'!V52</f>
        <v>1.42262891919933</v>
      </c>
      <c r="BF53">
        <f>'ICPMS Data'!W52</f>
        <v>1.1469065828495459E-2</v>
      </c>
      <c r="BG53">
        <f>'ICPMS Data'!X52</f>
        <v>0.45198589747752599</v>
      </c>
      <c r="BH53">
        <f>'ICPMS Data'!Y52</f>
        <v>9.2532278362637745E-3</v>
      </c>
      <c r="BI53">
        <f>'ICPMS Data'!Z52</f>
        <v>2.4333820853478101</v>
      </c>
      <c r="BJ53">
        <f>'ICPMS Data'!AA52</f>
        <v>0.30258718774429261</v>
      </c>
      <c r="BK53">
        <f>'ICPMS Data'!AB52</f>
        <v>0.90835444330961701</v>
      </c>
      <c r="BL53">
        <f>'ICPMS Data'!AC52</f>
        <v>1.111604109979447E-2</v>
      </c>
    </row>
    <row r="54" spans="42:64">
      <c r="AP54" t="str">
        <f>'ICPMS Data'!H53</f>
        <v>UG85-1_bp_z03</v>
      </c>
      <c r="AQ54">
        <f>'ICPMS Data'!J53</f>
        <v>193.5</v>
      </c>
      <c r="AR54">
        <f>'ICPMS Data'!K53</f>
        <v>29.994443929945863</v>
      </c>
      <c r="AS54">
        <f>'ICPMS Data'!L53</f>
        <v>324.0025</v>
      </c>
      <c r="AT54">
        <f>'ICPMS Data'!M53</f>
        <v>30.686153636452911</v>
      </c>
      <c r="AU54" t="e">
        <f>'ICPMS Data'!#REF!</f>
        <v>#REF!</v>
      </c>
      <c r="AV54" t="e">
        <f>'ICPMS Data'!#REF!</f>
        <v>#REF!</v>
      </c>
      <c r="AW54">
        <f>'ICPMS Data'!N53</f>
        <v>31353.927500000002</v>
      </c>
      <c r="AX54">
        <f>'ICPMS Data'!O53</f>
        <v>381.54951101820205</v>
      </c>
      <c r="AY54">
        <f>'ICPMS Data'!P53</f>
        <v>34023.337500000001</v>
      </c>
      <c r="AZ54">
        <f>'ICPMS Data'!Q53</f>
        <v>326.02100345170726</v>
      </c>
      <c r="BA54">
        <f>'ICPMS Data'!R53</f>
        <v>30569.174999999999</v>
      </c>
      <c r="BB54">
        <f>'ICPMS Data'!S53</f>
        <v>232.19948183978542</v>
      </c>
      <c r="BC54">
        <f>'ICPMS Data'!T53</f>
        <v>93115.987500000003</v>
      </c>
      <c r="BD54">
        <f>'ICPMS Data'!U53</f>
        <v>772.44640592401174</v>
      </c>
      <c r="BE54">
        <f>'ICPMS Data'!V53</f>
        <v>3.04609821767942</v>
      </c>
      <c r="BF54">
        <f>'ICPMS Data'!W53</f>
        <v>1.7313816169221997E-2</v>
      </c>
      <c r="BG54">
        <f>'ICPMS Data'!X53</f>
        <v>1.0851748005623301</v>
      </c>
      <c r="BH54">
        <f>'ICPMS Data'!Y53</f>
        <v>6.4179843248324681E-3</v>
      </c>
      <c r="BI54">
        <f>'ICPMS Data'!Z53</f>
        <v>1.6921535016578</v>
      </c>
      <c r="BJ54">
        <f>'ICPMS Data'!AA53</f>
        <v>0.18588599697742028</v>
      </c>
      <c r="BK54">
        <f>'ICPMS Data'!AB53</f>
        <v>0.97501392708107504</v>
      </c>
      <c r="BL54">
        <f>'ICPMS Data'!AC53</f>
        <v>5.0573637964896612E-3</v>
      </c>
    </row>
    <row r="55" spans="42:64">
      <c r="AP55" t="str">
        <f>'ICPMS Data'!H54</f>
        <v>UG85-1_bp_z04</v>
      </c>
      <c r="AQ55">
        <f>'ICPMS Data'!J54</f>
        <v>21</v>
      </c>
      <c r="AR55">
        <f>'ICPMS Data'!K54</f>
        <v>3.464101615137765</v>
      </c>
      <c r="AS55">
        <f>'ICPMS Data'!L54</f>
        <v>91</v>
      </c>
      <c r="AT55">
        <f>'ICPMS Data'!M54</f>
        <v>11.604596790352838</v>
      </c>
      <c r="AU55" t="e">
        <f>'ICPMS Data'!#REF!</f>
        <v>#REF!</v>
      </c>
      <c r="AV55" t="e">
        <f>'ICPMS Data'!#REF!</f>
        <v>#REF!</v>
      </c>
      <c r="AW55">
        <f>'ICPMS Data'!N54</f>
        <v>34252.7425</v>
      </c>
      <c r="AX55">
        <f>'ICPMS Data'!O54</f>
        <v>286.8035043228561</v>
      </c>
      <c r="AY55">
        <f>'ICPMS Data'!P54</f>
        <v>8543.85</v>
      </c>
      <c r="AZ55">
        <f>'ICPMS Data'!Q54</f>
        <v>122.95584112453959</v>
      </c>
      <c r="BA55">
        <f>'ICPMS Data'!R54</f>
        <v>30617.2575</v>
      </c>
      <c r="BB55">
        <f>'ICPMS Data'!S54</f>
        <v>274.18593598473234</v>
      </c>
      <c r="BC55">
        <f>'ICPMS Data'!T54</f>
        <v>15428.26</v>
      </c>
      <c r="BD55">
        <f>'ICPMS Data'!U54</f>
        <v>206.94496353720817</v>
      </c>
      <c r="BE55">
        <f>'ICPMS Data'!V54</f>
        <v>0.50392383769702398</v>
      </c>
      <c r="BF55">
        <f>'ICPMS Data'!W54</f>
        <v>6.9116280369271596E-3</v>
      </c>
      <c r="BG55">
        <f>'ICPMS Data'!X54</f>
        <v>0.249465222240426</v>
      </c>
      <c r="BH55">
        <f>'ICPMS Data'!Y54</f>
        <v>5.3005005132557605E-3</v>
      </c>
      <c r="BI55">
        <f>'ICPMS Data'!Z54</f>
        <v>4.4649621212121202</v>
      </c>
      <c r="BJ55">
        <f>'ICPMS Data'!AA54</f>
        <v>1.1376145261673343</v>
      </c>
      <c r="BK55">
        <f>'ICPMS Data'!AB54</f>
        <v>0.89389387627402805</v>
      </c>
      <c r="BL55">
        <f>'ICPMS Data'!AC54</f>
        <v>9.0229092778356754E-3</v>
      </c>
    </row>
    <row r="56" spans="42:64">
      <c r="AP56" t="str">
        <f>'ICPMS Data'!H55</f>
        <v>UG85-1_bp_z05</v>
      </c>
      <c r="AQ56">
        <f>'ICPMS Data'!J55</f>
        <v>288.5025</v>
      </c>
      <c r="AR56">
        <f>'ICPMS Data'!K55</f>
        <v>36.164209171500197</v>
      </c>
      <c r="AS56">
        <f>'ICPMS Data'!L55</f>
        <v>399.51</v>
      </c>
      <c r="AT56">
        <f>'ICPMS Data'!M55</f>
        <v>25.370586644117374</v>
      </c>
      <c r="AU56" t="e">
        <f>'ICPMS Data'!#REF!</f>
        <v>#REF!</v>
      </c>
      <c r="AV56" t="e">
        <f>'ICPMS Data'!#REF!</f>
        <v>#REF!</v>
      </c>
      <c r="AW56">
        <f>'ICPMS Data'!N55</f>
        <v>35074.962500000001</v>
      </c>
      <c r="AX56">
        <f>'ICPMS Data'!O55</f>
        <v>874.59649600543355</v>
      </c>
      <c r="AY56">
        <f>'ICPMS Data'!P55</f>
        <v>14660.8375</v>
      </c>
      <c r="AZ56">
        <f>'ICPMS Data'!Q55</f>
        <v>153.52079085571555</v>
      </c>
      <c r="BA56">
        <f>'ICPMS Data'!R55</f>
        <v>31653.787499999999</v>
      </c>
      <c r="BB56">
        <f>'ICPMS Data'!S55</f>
        <v>627.81766203116979</v>
      </c>
      <c r="BC56">
        <f>'ICPMS Data'!T55</f>
        <v>51483.565000000002</v>
      </c>
      <c r="BD56">
        <f>'ICPMS Data'!U55</f>
        <v>1201.5014248428208</v>
      </c>
      <c r="BE56">
        <f>'ICPMS Data'!V55</f>
        <v>1.62638622308467</v>
      </c>
      <c r="BF56">
        <f>'ICPMS Data'!W55</f>
        <v>9.8760367839004059E-3</v>
      </c>
      <c r="BG56">
        <f>'ICPMS Data'!X55</f>
        <v>0.41810916560518102</v>
      </c>
      <c r="BH56">
        <f>'ICPMS Data'!Y55</f>
        <v>6.899192519775648E-3</v>
      </c>
      <c r="BI56">
        <f>'ICPMS Data'!Z55</f>
        <v>1.3939264220135801</v>
      </c>
      <c r="BJ56">
        <f>'ICPMS Data'!AA55</f>
        <v>9.7704796668156124E-2</v>
      </c>
      <c r="BK56">
        <f>'ICPMS Data'!AB55</f>
        <v>0.90256693150888501</v>
      </c>
      <c r="BL56">
        <f>'ICPMS Data'!AC55</f>
        <v>8.3369075473452587E-3</v>
      </c>
    </row>
    <row r="57" spans="42:64">
      <c r="AP57" t="str">
        <f>'ICPMS Data'!H56</f>
        <v>UG85-1_bp_z06</v>
      </c>
      <c r="AQ57">
        <f>'ICPMS Data'!J56</f>
        <v>680.52</v>
      </c>
      <c r="AR57">
        <f>'ICPMS Data'!K56</f>
        <v>25.265259415516272</v>
      </c>
      <c r="AS57">
        <f>'ICPMS Data'!L56</f>
        <v>857.03</v>
      </c>
      <c r="AT57">
        <f>'ICPMS Data'!M56</f>
        <v>47.902679117840798</v>
      </c>
      <c r="AU57" t="e">
        <f>'ICPMS Data'!#REF!</f>
        <v>#REF!</v>
      </c>
      <c r="AV57" t="e">
        <f>'ICPMS Data'!#REF!</f>
        <v>#REF!</v>
      </c>
      <c r="AW57">
        <f>'ICPMS Data'!N56</f>
        <v>32823.552499999998</v>
      </c>
      <c r="AX57">
        <f>'ICPMS Data'!O56</f>
        <v>504.50722600502121</v>
      </c>
      <c r="AY57">
        <f>'ICPMS Data'!P56</f>
        <v>58385.364999999998</v>
      </c>
      <c r="AZ57">
        <f>'ICPMS Data'!Q56</f>
        <v>572.95418830748008</v>
      </c>
      <c r="BA57">
        <f>'ICPMS Data'!R56</f>
        <v>32786.107499999998</v>
      </c>
      <c r="BB57">
        <f>'ICPMS Data'!S56</f>
        <v>444.41807579331277</v>
      </c>
      <c r="BC57">
        <f>'ICPMS Data'!T56</f>
        <v>206744.62</v>
      </c>
      <c r="BD57">
        <f>'ICPMS Data'!U56</f>
        <v>1140.9373145797153</v>
      </c>
      <c r="BE57">
        <f>'ICPMS Data'!V56</f>
        <v>6.3069182172499296</v>
      </c>
      <c r="BF57">
        <f>'ICPMS Data'!W56</f>
        <v>0.10819921207161667</v>
      </c>
      <c r="BG57">
        <f>'ICPMS Data'!X56</f>
        <v>1.77889288598554</v>
      </c>
      <c r="BH57">
        <f>'ICPMS Data'!Y56</f>
        <v>1.2892845310272835E-2</v>
      </c>
      <c r="BI57">
        <f>'ICPMS Data'!Z56</f>
        <v>1.26006696306571</v>
      </c>
      <c r="BJ57">
        <f>'ICPMS Data'!AA56</f>
        <v>7.0243726309995425E-2</v>
      </c>
      <c r="BK57">
        <f>'ICPMS Data'!AB56</f>
        <v>0.99899444091851997</v>
      </c>
      <c r="BL57">
        <f>'ICPMS Data'!AC56</f>
        <v>1.7540975800266225E-2</v>
      </c>
    </row>
    <row r="58" spans="42:64">
      <c r="AP58" t="str">
        <f>'ICPMS Data'!H57</f>
        <v>UG96-1_bp_z01</v>
      </c>
      <c r="AQ58">
        <f>'ICPMS Data'!J57</f>
        <v>385.01</v>
      </c>
      <c r="AR58">
        <f>'ICPMS Data'!K57</f>
        <v>17.088007490635043</v>
      </c>
      <c r="AS58">
        <f>'ICPMS Data'!L57</f>
        <v>440.51</v>
      </c>
      <c r="AT58">
        <f>'ICPMS Data'!M57</f>
        <v>17.841898254763517</v>
      </c>
      <c r="AU58" t="e">
        <f>'ICPMS Data'!#REF!</f>
        <v>#REF!</v>
      </c>
      <c r="AV58" t="e">
        <f>'ICPMS Data'!#REF!</f>
        <v>#REF!</v>
      </c>
      <c r="AW58">
        <f>'ICPMS Data'!N57</f>
        <v>35741.252500000002</v>
      </c>
      <c r="AX58">
        <f>'ICPMS Data'!O57</f>
        <v>236.82318444646225</v>
      </c>
      <c r="AY58">
        <f>'ICPMS Data'!P57</f>
        <v>14926.64</v>
      </c>
      <c r="AZ58">
        <f>'ICPMS Data'!Q57</f>
        <v>309.85914057829024</v>
      </c>
      <c r="BA58">
        <f>'ICPMS Data'!R57</f>
        <v>31928.4725</v>
      </c>
      <c r="BB58">
        <f>'ICPMS Data'!S57</f>
        <v>472.62858104971821</v>
      </c>
      <c r="BC58">
        <f>'ICPMS Data'!T57</f>
        <v>28484.465</v>
      </c>
      <c r="BD58">
        <f>'ICPMS Data'!U57</f>
        <v>345.93272655264093</v>
      </c>
      <c r="BE58">
        <f>'ICPMS Data'!V57</f>
        <v>0.89223765797897503</v>
      </c>
      <c r="BF58">
        <f>'ICPMS Data'!W57</f>
        <v>1.3717338447380736E-2</v>
      </c>
      <c r="BG58">
        <f>'ICPMS Data'!X57</f>
        <v>0.41765477687480101</v>
      </c>
      <c r="BH58">
        <f>'ICPMS Data'!Y57</f>
        <v>9.6959525256743468E-3</v>
      </c>
      <c r="BI58">
        <f>'ICPMS Data'!Z57</f>
        <v>1.1446119628971601</v>
      </c>
      <c r="BJ58">
        <f>'ICPMS Data'!AA57</f>
        <v>3.2403261597350741E-2</v>
      </c>
      <c r="BK58">
        <f>'ICPMS Data'!AB57</f>
        <v>0.89328779638558997</v>
      </c>
      <c r="BL58">
        <f>'ICPMS Data'!AC57</f>
        <v>7.5599887420332674E-3</v>
      </c>
    </row>
    <row r="59" spans="42:64">
      <c r="AP59" t="str">
        <f>'ICPMS Data'!H58</f>
        <v>UG96-1_bp_z02</v>
      </c>
      <c r="AQ59">
        <f>'ICPMS Data'!J58</f>
        <v>561.01250000000005</v>
      </c>
      <c r="AR59">
        <f>'ICPMS Data'!K58</f>
        <v>31.940883284591997</v>
      </c>
      <c r="AS59">
        <f>'ICPMS Data'!L58</f>
        <v>452.01</v>
      </c>
      <c r="AT59">
        <f>'ICPMS Data'!M58</f>
        <v>20.591260281973991</v>
      </c>
      <c r="AU59" t="e">
        <f>'ICPMS Data'!#REF!</f>
        <v>#REF!</v>
      </c>
      <c r="AV59" t="e">
        <f>'ICPMS Data'!#REF!</f>
        <v>#REF!</v>
      </c>
      <c r="AW59">
        <f>'ICPMS Data'!N58</f>
        <v>34931.497499999998</v>
      </c>
      <c r="AX59">
        <f>'ICPMS Data'!O58</f>
        <v>248.62308318363125</v>
      </c>
      <c r="AY59">
        <f>'ICPMS Data'!P58</f>
        <v>11478.615</v>
      </c>
      <c r="AZ59">
        <f>'ICPMS Data'!Q58</f>
        <v>120.80096067505193</v>
      </c>
      <c r="BA59">
        <f>'ICPMS Data'!R58</f>
        <v>31167.072499999998</v>
      </c>
      <c r="BB59">
        <f>'ICPMS Data'!S58</f>
        <v>206.44914262705501</v>
      </c>
      <c r="BC59">
        <f>'ICPMS Data'!T58</f>
        <v>29321.862499999999</v>
      </c>
      <c r="BD59">
        <f>'ICPMS Data'!U58</f>
        <v>243.65846730964637</v>
      </c>
      <c r="BE59">
        <f>'ICPMS Data'!V58</f>
        <v>0.94081124794280502</v>
      </c>
      <c r="BF59">
        <f>'ICPMS Data'!W58</f>
        <v>7.7252577148052707E-3</v>
      </c>
      <c r="BG59">
        <f>'ICPMS Data'!X58</f>
        <v>0.32860511656330599</v>
      </c>
      <c r="BH59">
        <f>'ICPMS Data'!Y58</f>
        <v>2.7866636417086888E-3</v>
      </c>
      <c r="BI59">
        <f>'ICPMS Data'!Z58</f>
        <v>0.80707239121355601</v>
      </c>
      <c r="BJ59">
        <f>'ICPMS Data'!AA58</f>
        <v>4.6112521253672073E-2</v>
      </c>
      <c r="BK59">
        <f>'ICPMS Data'!AB58</f>
        <v>0.89225048807831697</v>
      </c>
      <c r="BL59">
        <f>'ICPMS Data'!AC58</f>
        <v>5.7720616089856286E-3</v>
      </c>
    </row>
    <row r="60" spans="42:64">
      <c r="AP60" t="str">
        <f>'ICPMS Data'!H59</f>
        <v>UG96-1_bp_z03</v>
      </c>
      <c r="AQ60">
        <f>'ICPMS Data'!J59</f>
        <v>96.5</v>
      </c>
      <c r="AR60">
        <f>'ICPMS Data'!K59</f>
        <v>4.7258156262526043</v>
      </c>
      <c r="AS60">
        <f>'ICPMS Data'!L59</f>
        <v>110</v>
      </c>
      <c r="AT60">
        <f>'ICPMS Data'!M59</f>
        <v>6.9282032302755141</v>
      </c>
      <c r="AU60" t="e">
        <f>'ICPMS Data'!#REF!</f>
        <v>#REF!</v>
      </c>
      <c r="AV60" t="e">
        <f>'ICPMS Data'!#REF!</f>
        <v>#REF!</v>
      </c>
      <c r="AW60">
        <f>'ICPMS Data'!N59</f>
        <v>33028.055</v>
      </c>
      <c r="AX60">
        <f>'ICPMS Data'!O59</f>
        <v>560.14251582363431</v>
      </c>
      <c r="AY60">
        <f>'ICPMS Data'!P59</f>
        <v>9123.75</v>
      </c>
      <c r="AZ60">
        <f>'ICPMS Data'!Q59</f>
        <v>195.35480200569359</v>
      </c>
      <c r="BA60">
        <f>'ICPMS Data'!R59</f>
        <v>29378.872500000001</v>
      </c>
      <c r="BB60">
        <f>'ICPMS Data'!S59</f>
        <v>432.82615612369091</v>
      </c>
      <c r="BC60">
        <f>'ICPMS Data'!T59</f>
        <v>19479.744999999999</v>
      </c>
      <c r="BD60">
        <f>'ICPMS Data'!U59</f>
        <v>273.62419355746198</v>
      </c>
      <c r="BE60">
        <f>'ICPMS Data'!V59</f>
        <v>0.663059576726581</v>
      </c>
      <c r="BF60">
        <f>'ICPMS Data'!W59</f>
        <v>1.7308820003461417E-3</v>
      </c>
      <c r="BG60">
        <f>'ICPMS Data'!X59</f>
        <v>0.276267512382467</v>
      </c>
      <c r="BH60">
        <f>'ICPMS Data'!Y59</f>
        <v>5.577505796347095E-3</v>
      </c>
      <c r="BI60">
        <f>'ICPMS Data'!Z59</f>
        <v>1.14083333333333</v>
      </c>
      <c r="BJ60">
        <f>'ICPMS Data'!AA59</f>
        <v>6.8333333333332164E-2</v>
      </c>
      <c r="BK60">
        <f>'ICPMS Data'!AB59</f>
        <v>0.88956707394705603</v>
      </c>
      <c r="BL60">
        <f>'ICPMS Data'!AC59</f>
        <v>8.5009791968148497E-3</v>
      </c>
    </row>
    <row r="61" spans="42:64">
      <c r="AP61" t="str">
        <f>'ICPMS Data'!H60</f>
        <v>UG96-1_bp_z04</v>
      </c>
      <c r="AQ61">
        <f>'ICPMS Data'!J60</f>
        <v>311.505</v>
      </c>
      <c r="AR61">
        <f>'ICPMS Data'!K60</f>
        <v>15.615164637834205</v>
      </c>
      <c r="AS61">
        <f>'ICPMS Data'!L60</f>
        <v>245</v>
      </c>
      <c r="AT61">
        <f>'ICPMS Data'!M60</f>
        <v>14.094916341243986</v>
      </c>
      <c r="AU61" t="e">
        <f>'ICPMS Data'!#REF!</f>
        <v>#REF!</v>
      </c>
      <c r="AV61" t="e">
        <f>'ICPMS Data'!#REF!</f>
        <v>#REF!</v>
      </c>
      <c r="AW61">
        <f>'ICPMS Data'!N60</f>
        <v>35242.397499999999</v>
      </c>
      <c r="AX61">
        <f>'ICPMS Data'!O60</f>
        <v>470.65727009333443</v>
      </c>
      <c r="AY61">
        <f>'ICPMS Data'!P60</f>
        <v>13114.1875</v>
      </c>
      <c r="AZ61">
        <f>'ICPMS Data'!Q60</f>
        <v>246.82697277987867</v>
      </c>
      <c r="BA61">
        <f>'ICPMS Data'!R60</f>
        <v>31349.5275</v>
      </c>
      <c r="BB61">
        <f>'ICPMS Data'!S60</f>
        <v>339.67534160150814</v>
      </c>
      <c r="BC61">
        <f>'ICPMS Data'!T60</f>
        <v>22265.255000000001</v>
      </c>
      <c r="BD61">
        <f>'ICPMS Data'!U60</f>
        <v>179.40015059495479</v>
      </c>
      <c r="BE61">
        <f>'ICPMS Data'!V60</f>
        <v>0.71026605391384401</v>
      </c>
      <c r="BF61">
        <f>'ICPMS Data'!W60</f>
        <v>6.9824353492184219E-3</v>
      </c>
      <c r="BG61">
        <f>'ICPMS Data'!X60</f>
        <v>0.372099746418316</v>
      </c>
      <c r="BH61">
        <f>'ICPMS Data'!Y60</f>
        <v>3.2251376984092418E-3</v>
      </c>
      <c r="BI61">
        <f>'ICPMS Data'!Z60</f>
        <v>0.78951681507204596</v>
      </c>
      <c r="BJ61">
        <f>'ICPMS Data'!AA60</f>
        <v>8.3835358163008078E-2</v>
      </c>
      <c r="BK61">
        <f>'ICPMS Data'!AB60</f>
        <v>0.88956355560629596</v>
      </c>
      <c r="BL61">
        <f>'ICPMS Data'!AC60</f>
        <v>2.6884741374650733E-3</v>
      </c>
    </row>
    <row r="62" spans="42:64">
      <c r="AP62" t="str">
        <f>'ICPMS Data'!H61</f>
        <v>UG96-1_bp_z05</v>
      </c>
      <c r="AQ62">
        <f>'ICPMS Data'!J61</f>
        <v>242</v>
      </c>
      <c r="AR62">
        <f>'ICPMS Data'!K61</f>
        <v>9.6609178307929504</v>
      </c>
      <c r="AS62">
        <f>'ICPMS Data'!L61</f>
        <v>236.5</v>
      </c>
      <c r="AT62">
        <f>'ICPMS Data'!M61</f>
        <v>9.5742710775633899</v>
      </c>
      <c r="AU62" t="e">
        <f>'ICPMS Data'!#REF!</f>
        <v>#REF!</v>
      </c>
      <c r="AV62" t="e">
        <f>'ICPMS Data'!#REF!</f>
        <v>#REF!</v>
      </c>
      <c r="AW62">
        <f>'ICPMS Data'!N61</f>
        <v>33704.817499999997</v>
      </c>
      <c r="AX62">
        <f>'ICPMS Data'!O61</f>
        <v>203.14065773423323</v>
      </c>
      <c r="AY62">
        <f>'ICPMS Data'!P61</f>
        <v>39613.58</v>
      </c>
      <c r="AZ62">
        <f>'ICPMS Data'!Q61</f>
        <v>556.28432262669207</v>
      </c>
      <c r="BA62">
        <f>'ICPMS Data'!R61</f>
        <v>30474.44</v>
      </c>
      <c r="BB62">
        <f>'ICPMS Data'!S61</f>
        <v>259.18272588984627</v>
      </c>
      <c r="BC62">
        <f>'ICPMS Data'!T61</f>
        <v>113326.6</v>
      </c>
      <c r="BD62">
        <f>'ICPMS Data'!U61</f>
        <v>1524.6385376863418</v>
      </c>
      <c r="BE62">
        <f>'ICPMS Data'!V61</f>
        <v>3.7186288869965201</v>
      </c>
      <c r="BF62">
        <f>'ICPMS Data'!W61</f>
        <v>1.9596291222660746E-2</v>
      </c>
      <c r="BG62">
        <f>'ICPMS Data'!X61</f>
        <v>1.17529516928392</v>
      </c>
      <c r="BH62">
        <f>'ICPMS Data'!Y61</f>
        <v>1.3340833360066036E-2</v>
      </c>
      <c r="BI62">
        <f>'ICPMS Data'!Z61</f>
        <v>0.97729619492027597</v>
      </c>
      <c r="BJ62">
        <f>'ICPMS Data'!AA61</f>
        <v>1.0434799707056198E-2</v>
      </c>
      <c r="BK62">
        <f>'ICPMS Data'!AB61</f>
        <v>0.90415268489582701</v>
      </c>
      <c r="BL62">
        <f>'ICPMS Data'!AC61</f>
        <v>4.4290571237500416E-3</v>
      </c>
    </row>
    <row r="63" spans="42:64">
      <c r="AP63" t="str">
        <f>'ICPMS Data'!H62</f>
        <v>UG96-1_bp_z06</v>
      </c>
      <c r="AQ63">
        <f>'ICPMS Data'!J62</f>
        <v>27</v>
      </c>
      <c r="AR63">
        <f>'ICPMS Data'!K62</f>
        <v>6.2182527020592211</v>
      </c>
      <c r="AS63">
        <f>'ICPMS Data'!L62</f>
        <v>75.5</v>
      </c>
      <c r="AT63">
        <f>'ICPMS Data'!M62</f>
        <v>12.369316876852999</v>
      </c>
      <c r="AU63" t="e">
        <f>'ICPMS Data'!#REF!</f>
        <v>#REF!</v>
      </c>
      <c r="AV63" t="e">
        <f>'ICPMS Data'!#REF!</f>
        <v>#REF!</v>
      </c>
      <c r="AW63">
        <f>'ICPMS Data'!N62</f>
        <v>36993.747499999998</v>
      </c>
      <c r="AX63">
        <f>'ICPMS Data'!O62</f>
        <v>257.9399846706537</v>
      </c>
      <c r="AY63">
        <f>'ICPMS Data'!P62</f>
        <v>10543.82</v>
      </c>
      <c r="AZ63">
        <f>'ICPMS Data'!Q62</f>
        <v>211.76282849765474</v>
      </c>
      <c r="BA63">
        <f>'ICPMS Data'!R62</f>
        <v>32691.845000000001</v>
      </c>
      <c r="BB63">
        <f>'ICPMS Data'!S62</f>
        <v>260.66716152936476</v>
      </c>
      <c r="BC63">
        <f>'ICPMS Data'!T62</f>
        <v>13191.285</v>
      </c>
      <c r="BD63">
        <f>'ICPMS Data'!U62</f>
        <v>345.91906196875721</v>
      </c>
      <c r="BE63">
        <f>'ICPMS Data'!V62</f>
        <v>0.40350252145159599</v>
      </c>
      <c r="BF63">
        <f>'ICPMS Data'!W62</f>
        <v>9.9550374715718475E-3</v>
      </c>
      <c r="BG63">
        <f>'ICPMS Data'!X62</f>
        <v>0.28500766936848698</v>
      </c>
      <c r="BH63">
        <f>'ICPMS Data'!Y62</f>
        <v>4.719287610630965E-3</v>
      </c>
      <c r="BI63">
        <f>'ICPMS Data'!Z62</f>
        <v>2.8996527777777801</v>
      </c>
      <c r="BJ63">
        <f>'ICPMS Data'!AA62</f>
        <v>0.70535901954296898</v>
      </c>
      <c r="BK63">
        <f>'ICPMS Data'!AB62</f>
        <v>0.88371548386118304</v>
      </c>
      <c r="BL63">
        <f>'ICPMS Data'!AC62</f>
        <v>4.2944372449225925E-3</v>
      </c>
    </row>
    <row r="64" spans="42:64">
      <c r="AP64" t="str">
        <f>'ICPMS Data'!H63</f>
        <v>sample</v>
      </c>
      <c r="AQ64">
        <f>'ICPMS Data'!J63</f>
        <v>1</v>
      </c>
      <c r="AR64">
        <f>'ICPMS Data'!K63</f>
        <v>1</v>
      </c>
      <c r="AS64">
        <f>'ICPMS Data'!L63</f>
        <v>1</v>
      </c>
      <c r="AT64">
        <f>'ICPMS Data'!M63</f>
        <v>1</v>
      </c>
      <c r="AU64" t="e">
        <f>'ICPMS Data'!#REF!</f>
        <v>#REF!</v>
      </c>
      <c r="AV64" t="e">
        <f>'ICPMS Data'!#REF!</f>
        <v>#REF!</v>
      </c>
      <c r="AW64">
        <f>'ICPMS Data'!N63</f>
        <v>1</v>
      </c>
      <c r="AX64">
        <f>'ICPMS Data'!O63</f>
        <v>1</v>
      </c>
      <c r="AY64">
        <f>'ICPMS Data'!P63</f>
        <v>1</v>
      </c>
      <c r="AZ64">
        <f>'ICPMS Data'!Q63</f>
        <v>1</v>
      </c>
      <c r="BA64">
        <f>'ICPMS Data'!R63</f>
        <v>1</v>
      </c>
      <c r="BB64">
        <f>'ICPMS Data'!S63</f>
        <v>1</v>
      </c>
      <c r="BC64">
        <f>'ICPMS Data'!T63</f>
        <v>1</v>
      </c>
      <c r="BD64">
        <f>'ICPMS Data'!U63</f>
        <v>1</v>
      </c>
      <c r="BE64">
        <f>'ICPMS Data'!V63</f>
        <v>1</v>
      </c>
      <c r="BF64">
        <f>'ICPMS Data'!W63</f>
        <v>1</v>
      </c>
      <c r="BG64">
        <f>'ICPMS Data'!X63</f>
        <v>1</v>
      </c>
      <c r="BH64">
        <f>'ICPMS Data'!Y63</f>
        <v>1</v>
      </c>
      <c r="BI64">
        <f>'ICPMS Data'!Z63</f>
        <v>1</v>
      </c>
      <c r="BJ64">
        <f>'ICPMS Data'!AA63</f>
        <v>1</v>
      </c>
      <c r="BK64">
        <f>'ICPMS Data'!AB63</f>
        <v>1</v>
      </c>
      <c r="BL64">
        <f>'ICPMS Data'!AC63</f>
        <v>1</v>
      </c>
    </row>
    <row r="65" spans="42:64">
      <c r="AP65" t="str">
        <f>'ICPMS Data'!H64</f>
        <v>sample</v>
      </c>
      <c r="AQ65">
        <f>'ICPMS Data'!J64</f>
        <v>1</v>
      </c>
      <c r="AR65">
        <f>'ICPMS Data'!K64</f>
        <v>1</v>
      </c>
      <c r="AS65">
        <f>'ICPMS Data'!L64</f>
        <v>1</v>
      </c>
      <c r="AT65">
        <f>'ICPMS Data'!M64</f>
        <v>1</v>
      </c>
      <c r="AU65" t="e">
        <f>'ICPMS Data'!#REF!</f>
        <v>#REF!</v>
      </c>
      <c r="AV65" t="e">
        <f>'ICPMS Data'!#REF!</f>
        <v>#REF!</v>
      </c>
      <c r="AW65">
        <f>'ICPMS Data'!N64</f>
        <v>1</v>
      </c>
      <c r="AX65">
        <f>'ICPMS Data'!O64</f>
        <v>1</v>
      </c>
      <c r="AY65">
        <f>'ICPMS Data'!P64</f>
        <v>1</v>
      </c>
      <c r="AZ65">
        <f>'ICPMS Data'!Q64</f>
        <v>1</v>
      </c>
      <c r="BA65">
        <f>'ICPMS Data'!R64</f>
        <v>1</v>
      </c>
      <c r="BB65">
        <f>'ICPMS Data'!S64</f>
        <v>1</v>
      </c>
      <c r="BC65">
        <f>'ICPMS Data'!T64</f>
        <v>1</v>
      </c>
      <c r="BD65">
        <f>'ICPMS Data'!U64</f>
        <v>1</v>
      </c>
      <c r="BE65">
        <f>'ICPMS Data'!V64</f>
        <v>1</v>
      </c>
      <c r="BF65">
        <f>'ICPMS Data'!W64</f>
        <v>1</v>
      </c>
      <c r="BG65">
        <f>'ICPMS Data'!X64</f>
        <v>1</v>
      </c>
      <c r="BH65">
        <f>'ICPMS Data'!Y64</f>
        <v>1</v>
      </c>
      <c r="BI65">
        <f>'ICPMS Data'!Z64</f>
        <v>1</v>
      </c>
      <c r="BJ65">
        <f>'ICPMS Data'!AA64</f>
        <v>1</v>
      </c>
      <c r="BK65">
        <f>'ICPMS Data'!AB64</f>
        <v>1</v>
      </c>
      <c r="BL65">
        <f>'ICPMS Data'!AC64</f>
        <v>1</v>
      </c>
    </row>
    <row r="66" spans="42:64">
      <c r="AP66" t="str">
        <f>'ICPMS Data'!H65</f>
        <v>sample</v>
      </c>
      <c r="AQ66">
        <f>'ICPMS Data'!J65</f>
        <v>1</v>
      </c>
      <c r="AR66">
        <f>'ICPMS Data'!K65</f>
        <v>1</v>
      </c>
      <c r="AS66">
        <f>'ICPMS Data'!L65</f>
        <v>1</v>
      </c>
      <c r="AT66">
        <f>'ICPMS Data'!M65</f>
        <v>1</v>
      </c>
      <c r="AU66" t="e">
        <f>'ICPMS Data'!#REF!</f>
        <v>#REF!</v>
      </c>
      <c r="AV66" t="e">
        <f>'ICPMS Data'!#REF!</f>
        <v>#REF!</v>
      </c>
      <c r="AW66">
        <f>'ICPMS Data'!N65</f>
        <v>1</v>
      </c>
      <c r="AX66">
        <f>'ICPMS Data'!O65</f>
        <v>1</v>
      </c>
      <c r="AY66">
        <f>'ICPMS Data'!P65</f>
        <v>1</v>
      </c>
      <c r="AZ66">
        <f>'ICPMS Data'!Q65</f>
        <v>1</v>
      </c>
      <c r="BA66">
        <f>'ICPMS Data'!R65</f>
        <v>1</v>
      </c>
      <c r="BB66">
        <f>'ICPMS Data'!S65</f>
        <v>1</v>
      </c>
      <c r="BC66">
        <f>'ICPMS Data'!T65</f>
        <v>1</v>
      </c>
      <c r="BD66">
        <f>'ICPMS Data'!U65</f>
        <v>1</v>
      </c>
      <c r="BE66">
        <f>'ICPMS Data'!V65</f>
        <v>1</v>
      </c>
      <c r="BF66">
        <f>'ICPMS Data'!W65</f>
        <v>1</v>
      </c>
      <c r="BG66">
        <f>'ICPMS Data'!X65</f>
        <v>1</v>
      </c>
      <c r="BH66">
        <f>'ICPMS Data'!Y65</f>
        <v>1</v>
      </c>
      <c r="BI66">
        <f>'ICPMS Data'!Z65</f>
        <v>1</v>
      </c>
      <c r="BJ66">
        <f>'ICPMS Data'!AA65</f>
        <v>1</v>
      </c>
      <c r="BK66">
        <f>'ICPMS Data'!AB65</f>
        <v>1</v>
      </c>
      <c r="BL66">
        <f>'ICPMS Data'!AC65</f>
        <v>1</v>
      </c>
    </row>
    <row r="67" spans="42:64">
      <c r="AP67" t="str">
        <f>'ICPMS Data'!H66</f>
        <v>sample</v>
      </c>
      <c r="AQ67">
        <f>'ICPMS Data'!J66</f>
        <v>1</v>
      </c>
      <c r="AR67">
        <f>'ICPMS Data'!K66</f>
        <v>1</v>
      </c>
      <c r="AS67">
        <f>'ICPMS Data'!L66</f>
        <v>1</v>
      </c>
      <c r="AT67">
        <f>'ICPMS Data'!M66</f>
        <v>1</v>
      </c>
      <c r="AU67" t="e">
        <f>'ICPMS Data'!#REF!</f>
        <v>#REF!</v>
      </c>
      <c r="AV67" t="e">
        <f>'ICPMS Data'!#REF!</f>
        <v>#REF!</v>
      </c>
      <c r="AW67">
        <f>'ICPMS Data'!N66</f>
        <v>1</v>
      </c>
      <c r="AX67">
        <f>'ICPMS Data'!O66</f>
        <v>1</v>
      </c>
      <c r="AY67">
        <f>'ICPMS Data'!P66</f>
        <v>1</v>
      </c>
      <c r="AZ67">
        <f>'ICPMS Data'!Q66</f>
        <v>1</v>
      </c>
      <c r="BA67">
        <f>'ICPMS Data'!R66</f>
        <v>1</v>
      </c>
      <c r="BB67">
        <f>'ICPMS Data'!S66</f>
        <v>1</v>
      </c>
      <c r="BC67">
        <f>'ICPMS Data'!T66</f>
        <v>1</v>
      </c>
      <c r="BD67">
        <f>'ICPMS Data'!U66</f>
        <v>1</v>
      </c>
      <c r="BE67">
        <f>'ICPMS Data'!V66</f>
        <v>1</v>
      </c>
      <c r="BF67">
        <f>'ICPMS Data'!W66</f>
        <v>1</v>
      </c>
      <c r="BG67">
        <f>'ICPMS Data'!X66</f>
        <v>1</v>
      </c>
      <c r="BH67">
        <f>'ICPMS Data'!Y66</f>
        <v>1</v>
      </c>
      <c r="BI67">
        <f>'ICPMS Data'!Z66</f>
        <v>1</v>
      </c>
      <c r="BJ67">
        <f>'ICPMS Data'!AA66</f>
        <v>1</v>
      </c>
      <c r="BK67">
        <f>'ICPMS Data'!AB66</f>
        <v>1</v>
      </c>
      <c r="BL67">
        <f>'ICPMS Data'!AC66</f>
        <v>1</v>
      </c>
    </row>
    <row r="68" spans="42:64">
      <c r="AP68" t="str">
        <f>'ICPMS Data'!H67</f>
        <v>sample</v>
      </c>
      <c r="AQ68">
        <f>'ICPMS Data'!J67</f>
        <v>1</v>
      </c>
      <c r="AR68">
        <f>'ICPMS Data'!K67</f>
        <v>1</v>
      </c>
      <c r="AS68">
        <f>'ICPMS Data'!L67</f>
        <v>1</v>
      </c>
      <c r="AT68">
        <f>'ICPMS Data'!M67</f>
        <v>1</v>
      </c>
      <c r="AU68" t="e">
        <f>'ICPMS Data'!#REF!</f>
        <v>#REF!</v>
      </c>
      <c r="AV68" t="e">
        <f>'ICPMS Data'!#REF!</f>
        <v>#REF!</v>
      </c>
      <c r="AW68">
        <f>'ICPMS Data'!N67</f>
        <v>1</v>
      </c>
      <c r="AX68">
        <f>'ICPMS Data'!O67</f>
        <v>1</v>
      </c>
      <c r="AY68">
        <f>'ICPMS Data'!P67</f>
        <v>1</v>
      </c>
      <c r="AZ68">
        <f>'ICPMS Data'!Q67</f>
        <v>1</v>
      </c>
      <c r="BA68">
        <f>'ICPMS Data'!R67</f>
        <v>1</v>
      </c>
      <c r="BB68">
        <f>'ICPMS Data'!S67</f>
        <v>1</v>
      </c>
      <c r="BC68">
        <f>'ICPMS Data'!T67</f>
        <v>1</v>
      </c>
      <c r="BD68">
        <f>'ICPMS Data'!U67</f>
        <v>1</v>
      </c>
      <c r="BE68">
        <f>'ICPMS Data'!V67</f>
        <v>1</v>
      </c>
      <c r="BF68">
        <f>'ICPMS Data'!W67</f>
        <v>1</v>
      </c>
      <c r="BG68">
        <f>'ICPMS Data'!X67</f>
        <v>1</v>
      </c>
      <c r="BH68">
        <f>'ICPMS Data'!Y67</f>
        <v>1</v>
      </c>
      <c r="BI68">
        <f>'ICPMS Data'!Z67</f>
        <v>1</v>
      </c>
      <c r="BJ68">
        <f>'ICPMS Data'!AA67</f>
        <v>1</v>
      </c>
      <c r="BK68">
        <f>'ICPMS Data'!AB67</f>
        <v>1</v>
      </c>
      <c r="BL68">
        <f>'ICPMS Data'!AC67</f>
        <v>1</v>
      </c>
    </row>
    <row r="69" spans="42:64">
      <c r="AP69" t="str">
        <f>'ICPMS Data'!H68</f>
        <v>sample</v>
      </c>
      <c r="AQ69">
        <f>'ICPMS Data'!J68</f>
        <v>1</v>
      </c>
      <c r="AR69">
        <f>'ICPMS Data'!K68</f>
        <v>1</v>
      </c>
      <c r="AS69">
        <f>'ICPMS Data'!L68</f>
        <v>1</v>
      </c>
      <c r="AT69">
        <f>'ICPMS Data'!M68</f>
        <v>1</v>
      </c>
      <c r="AU69" t="e">
        <f>'ICPMS Data'!#REF!</f>
        <v>#REF!</v>
      </c>
      <c r="AV69" t="e">
        <f>'ICPMS Data'!#REF!</f>
        <v>#REF!</v>
      </c>
      <c r="AW69">
        <f>'ICPMS Data'!N68</f>
        <v>1</v>
      </c>
      <c r="AX69">
        <f>'ICPMS Data'!O68</f>
        <v>1</v>
      </c>
      <c r="AY69">
        <f>'ICPMS Data'!P68</f>
        <v>1</v>
      </c>
      <c r="AZ69">
        <f>'ICPMS Data'!Q68</f>
        <v>1</v>
      </c>
      <c r="BA69">
        <f>'ICPMS Data'!R68</f>
        <v>1</v>
      </c>
      <c r="BB69">
        <f>'ICPMS Data'!S68</f>
        <v>1</v>
      </c>
      <c r="BC69">
        <f>'ICPMS Data'!T68</f>
        <v>1</v>
      </c>
      <c r="BD69">
        <f>'ICPMS Data'!U68</f>
        <v>1</v>
      </c>
      <c r="BE69">
        <f>'ICPMS Data'!V68</f>
        <v>1</v>
      </c>
      <c r="BF69">
        <f>'ICPMS Data'!W68</f>
        <v>1</v>
      </c>
      <c r="BG69">
        <f>'ICPMS Data'!X68</f>
        <v>1</v>
      </c>
      <c r="BH69">
        <f>'ICPMS Data'!Y68</f>
        <v>1</v>
      </c>
      <c r="BI69">
        <f>'ICPMS Data'!Z68</f>
        <v>1</v>
      </c>
      <c r="BJ69">
        <f>'ICPMS Data'!AA68</f>
        <v>1</v>
      </c>
      <c r="BK69">
        <f>'ICPMS Data'!AB68</f>
        <v>1</v>
      </c>
      <c r="BL69">
        <f>'ICPMS Data'!AC68</f>
        <v>1</v>
      </c>
    </row>
    <row r="70" spans="42:64">
      <c r="AP70" t="str">
        <f>'ICPMS Data'!H69</f>
        <v>sample</v>
      </c>
      <c r="AQ70">
        <f>'ICPMS Data'!J69</f>
        <v>1</v>
      </c>
      <c r="AR70">
        <f>'ICPMS Data'!K69</f>
        <v>1</v>
      </c>
      <c r="AS70">
        <f>'ICPMS Data'!L69</f>
        <v>1</v>
      </c>
      <c r="AT70">
        <f>'ICPMS Data'!M69</f>
        <v>1</v>
      </c>
      <c r="AU70" t="e">
        <f>'ICPMS Data'!#REF!</f>
        <v>#REF!</v>
      </c>
      <c r="AV70" t="e">
        <f>'ICPMS Data'!#REF!</f>
        <v>#REF!</v>
      </c>
      <c r="AW70">
        <f>'ICPMS Data'!N69</f>
        <v>1</v>
      </c>
      <c r="AX70">
        <f>'ICPMS Data'!O69</f>
        <v>1</v>
      </c>
      <c r="AY70">
        <f>'ICPMS Data'!P69</f>
        <v>1</v>
      </c>
      <c r="AZ70">
        <f>'ICPMS Data'!Q69</f>
        <v>1</v>
      </c>
      <c r="BA70">
        <f>'ICPMS Data'!R69</f>
        <v>1</v>
      </c>
      <c r="BB70">
        <f>'ICPMS Data'!S69</f>
        <v>1</v>
      </c>
      <c r="BC70">
        <f>'ICPMS Data'!T69</f>
        <v>1</v>
      </c>
      <c r="BD70">
        <f>'ICPMS Data'!U69</f>
        <v>1</v>
      </c>
      <c r="BE70">
        <f>'ICPMS Data'!V69</f>
        <v>1</v>
      </c>
      <c r="BF70">
        <f>'ICPMS Data'!W69</f>
        <v>1</v>
      </c>
      <c r="BG70">
        <f>'ICPMS Data'!X69</f>
        <v>1</v>
      </c>
      <c r="BH70">
        <f>'ICPMS Data'!Y69</f>
        <v>1</v>
      </c>
      <c r="BI70">
        <f>'ICPMS Data'!Z69</f>
        <v>1</v>
      </c>
      <c r="BJ70">
        <f>'ICPMS Data'!AA69</f>
        <v>1</v>
      </c>
      <c r="BK70">
        <f>'ICPMS Data'!AB69</f>
        <v>1</v>
      </c>
      <c r="BL70">
        <f>'ICPMS Data'!AC69</f>
        <v>1</v>
      </c>
    </row>
    <row r="71" spans="42:64">
      <c r="AP71" t="str">
        <f>'ICPMS Data'!H70</f>
        <v>sample</v>
      </c>
      <c r="AQ71">
        <f>'ICPMS Data'!J70</f>
        <v>1</v>
      </c>
      <c r="AR71">
        <f>'ICPMS Data'!K70</f>
        <v>1</v>
      </c>
      <c r="AS71">
        <f>'ICPMS Data'!L70</f>
        <v>1</v>
      </c>
      <c r="AT71">
        <f>'ICPMS Data'!M70</f>
        <v>1</v>
      </c>
      <c r="AU71" t="e">
        <f>'ICPMS Data'!#REF!</f>
        <v>#REF!</v>
      </c>
      <c r="AV71" t="e">
        <f>'ICPMS Data'!#REF!</f>
        <v>#REF!</v>
      </c>
      <c r="AW71">
        <f>'ICPMS Data'!N70</f>
        <v>1</v>
      </c>
      <c r="AX71">
        <f>'ICPMS Data'!O70</f>
        <v>1</v>
      </c>
      <c r="AY71">
        <f>'ICPMS Data'!P70</f>
        <v>1</v>
      </c>
      <c r="AZ71">
        <f>'ICPMS Data'!Q70</f>
        <v>1</v>
      </c>
      <c r="BA71">
        <f>'ICPMS Data'!R70</f>
        <v>1</v>
      </c>
      <c r="BB71">
        <f>'ICPMS Data'!S70</f>
        <v>1</v>
      </c>
      <c r="BC71">
        <f>'ICPMS Data'!T70</f>
        <v>1</v>
      </c>
      <c r="BD71">
        <f>'ICPMS Data'!U70</f>
        <v>1</v>
      </c>
      <c r="BE71">
        <f>'ICPMS Data'!V70</f>
        <v>1</v>
      </c>
      <c r="BF71">
        <f>'ICPMS Data'!W70</f>
        <v>1</v>
      </c>
      <c r="BG71">
        <f>'ICPMS Data'!X70</f>
        <v>1</v>
      </c>
      <c r="BH71">
        <f>'ICPMS Data'!Y70</f>
        <v>1</v>
      </c>
      <c r="BI71">
        <f>'ICPMS Data'!Z70</f>
        <v>1</v>
      </c>
      <c r="BJ71">
        <f>'ICPMS Data'!AA70</f>
        <v>1</v>
      </c>
      <c r="BK71">
        <f>'ICPMS Data'!AB70</f>
        <v>1</v>
      </c>
      <c r="BL71">
        <f>'ICPMS Data'!AC70</f>
        <v>1</v>
      </c>
    </row>
    <row r="72" spans="42:64">
      <c r="AP72" t="str">
        <f>'ICPMS Data'!H71</f>
        <v>sample</v>
      </c>
      <c r="AQ72">
        <f>'ICPMS Data'!J71</f>
        <v>1</v>
      </c>
      <c r="AR72">
        <f>'ICPMS Data'!K71</f>
        <v>1</v>
      </c>
      <c r="AS72">
        <f>'ICPMS Data'!L71</f>
        <v>1</v>
      </c>
      <c r="AT72">
        <f>'ICPMS Data'!M71</f>
        <v>1</v>
      </c>
      <c r="AU72" t="e">
        <f>'ICPMS Data'!#REF!</f>
        <v>#REF!</v>
      </c>
      <c r="AV72" t="e">
        <f>'ICPMS Data'!#REF!</f>
        <v>#REF!</v>
      </c>
      <c r="AW72">
        <f>'ICPMS Data'!N71</f>
        <v>1</v>
      </c>
      <c r="AX72">
        <f>'ICPMS Data'!O71</f>
        <v>1</v>
      </c>
      <c r="AY72">
        <f>'ICPMS Data'!P71</f>
        <v>1</v>
      </c>
      <c r="AZ72">
        <f>'ICPMS Data'!Q71</f>
        <v>1</v>
      </c>
      <c r="BA72">
        <f>'ICPMS Data'!R71</f>
        <v>1</v>
      </c>
      <c r="BB72">
        <f>'ICPMS Data'!S71</f>
        <v>1</v>
      </c>
      <c r="BC72">
        <f>'ICPMS Data'!T71</f>
        <v>1</v>
      </c>
      <c r="BD72">
        <f>'ICPMS Data'!U71</f>
        <v>1</v>
      </c>
      <c r="BE72">
        <f>'ICPMS Data'!V71</f>
        <v>1</v>
      </c>
      <c r="BF72">
        <f>'ICPMS Data'!W71</f>
        <v>1</v>
      </c>
      <c r="BG72">
        <f>'ICPMS Data'!X71</f>
        <v>1</v>
      </c>
      <c r="BH72">
        <f>'ICPMS Data'!Y71</f>
        <v>1</v>
      </c>
      <c r="BI72">
        <f>'ICPMS Data'!Z71</f>
        <v>1</v>
      </c>
      <c r="BJ72">
        <f>'ICPMS Data'!AA71</f>
        <v>1</v>
      </c>
      <c r="BK72">
        <f>'ICPMS Data'!AB71</f>
        <v>1</v>
      </c>
      <c r="BL72">
        <f>'ICPMS Data'!AC71</f>
        <v>1</v>
      </c>
    </row>
    <row r="73" spans="42:64">
      <c r="AP73" t="str">
        <f>'ICPMS Data'!H72</f>
        <v>sample</v>
      </c>
      <c r="AQ73">
        <f>'ICPMS Data'!J72</f>
        <v>1</v>
      </c>
      <c r="AR73">
        <f>'ICPMS Data'!K72</f>
        <v>1</v>
      </c>
      <c r="AS73">
        <f>'ICPMS Data'!L72</f>
        <v>1</v>
      </c>
      <c r="AT73">
        <f>'ICPMS Data'!M72</f>
        <v>1</v>
      </c>
      <c r="AU73" t="e">
        <f>'ICPMS Data'!#REF!</f>
        <v>#REF!</v>
      </c>
      <c r="AV73" t="e">
        <f>'ICPMS Data'!#REF!</f>
        <v>#REF!</v>
      </c>
      <c r="AW73">
        <f>'ICPMS Data'!N72</f>
        <v>1</v>
      </c>
      <c r="AX73">
        <f>'ICPMS Data'!O72</f>
        <v>1</v>
      </c>
      <c r="AY73">
        <f>'ICPMS Data'!P72</f>
        <v>1</v>
      </c>
      <c r="AZ73">
        <f>'ICPMS Data'!Q72</f>
        <v>1</v>
      </c>
      <c r="BA73">
        <f>'ICPMS Data'!R72</f>
        <v>1</v>
      </c>
      <c r="BB73">
        <f>'ICPMS Data'!S72</f>
        <v>1</v>
      </c>
      <c r="BC73">
        <f>'ICPMS Data'!T72</f>
        <v>1</v>
      </c>
      <c r="BD73">
        <f>'ICPMS Data'!U72</f>
        <v>1</v>
      </c>
      <c r="BE73">
        <f>'ICPMS Data'!V72</f>
        <v>1</v>
      </c>
      <c r="BF73">
        <f>'ICPMS Data'!W72</f>
        <v>1</v>
      </c>
      <c r="BG73">
        <f>'ICPMS Data'!X72</f>
        <v>1</v>
      </c>
      <c r="BH73">
        <f>'ICPMS Data'!Y72</f>
        <v>1</v>
      </c>
      <c r="BI73">
        <f>'ICPMS Data'!Z72</f>
        <v>1</v>
      </c>
      <c r="BJ73">
        <f>'ICPMS Data'!AA72</f>
        <v>1</v>
      </c>
      <c r="BK73">
        <f>'ICPMS Data'!AB72</f>
        <v>1</v>
      </c>
      <c r="BL73">
        <f>'ICPMS Data'!AC72</f>
        <v>1</v>
      </c>
    </row>
    <row r="74" spans="42:64">
      <c r="AP74" t="str">
        <f>'ICPMS Data'!H73</f>
        <v>sample</v>
      </c>
      <c r="AQ74">
        <f>'ICPMS Data'!J73</f>
        <v>1</v>
      </c>
      <c r="AR74">
        <f>'ICPMS Data'!K73</f>
        <v>1</v>
      </c>
      <c r="AS74">
        <f>'ICPMS Data'!L73</f>
        <v>1</v>
      </c>
      <c r="AT74">
        <f>'ICPMS Data'!M73</f>
        <v>1</v>
      </c>
      <c r="AU74" t="e">
        <f>'ICPMS Data'!#REF!</f>
        <v>#REF!</v>
      </c>
      <c r="AV74" t="e">
        <f>'ICPMS Data'!#REF!</f>
        <v>#REF!</v>
      </c>
      <c r="AW74">
        <f>'ICPMS Data'!N73</f>
        <v>1</v>
      </c>
      <c r="AX74">
        <f>'ICPMS Data'!O73</f>
        <v>1</v>
      </c>
      <c r="AY74">
        <f>'ICPMS Data'!P73</f>
        <v>1</v>
      </c>
      <c r="AZ74">
        <f>'ICPMS Data'!Q73</f>
        <v>1</v>
      </c>
      <c r="BA74">
        <f>'ICPMS Data'!R73</f>
        <v>1</v>
      </c>
      <c r="BB74">
        <f>'ICPMS Data'!S73</f>
        <v>1</v>
      </c>
      <c r="BC74">
        <f>'ICPMS Data'!T73</f>
        <v>1</v>
      </c>
      <c r="BD74">
        <f>'ICPMS Data'!U73</f>
        <v>1</v>
      </c>
      <c r="BE74">
        <f>'ICPMS Data'!V73</f>
        <v>1</v>
      </c>
      <c r="BF74">
        <f>'ICPMS Data'!W73</f>
        <v>1</v>
      </c>
      <c r="BG74">
        <f>'ICPMS Data'!X73</f>
        <v>1</v>
      </c>
      <c r="BH74">
        <f>'ICPMS Data'!Y73</f>
        <v>1</v>
      </c>
      <c r="BI74">
        <f>'ICPMS Data'!Z73</f>
        <v>1</v>
      </c>
      <c r="BJ74">
        <f>'ICPMS Data'!AA73</f>
        <v>1</v>
      </c>
      <c r="BK74">
        <f>'ICPMS Data'!AB73</f>
        <v>1</v>
      </c>
      <c r="BL74">
        <f>'ICPMS Data'!AC73</f>
        <v>1</v>
      </c>
    </row>
    <row r="75" spans="42:64">
      <c r="AP75" t="str">
        <f>'ICPMS Data'!H74</f>
        <v>sample</v>
      </c>
      <c r="AQ75">
        <f>'ICPMS Data'!J74</f>
        <v>1</v>
      </c>
      <c r="AR75">
        <f>'ICPMS Data'!K74</f>
        <v>1</v>
      </c>
      <c r="AS75">
        <f>'ICPMS Data'!L74</f>
        <v>1</v>
      </c>
      <c r="AT75">
        <f>'ICPMS Data'!M74</f>
        <v>1</v>
      </c>
      <c r="AU75" t="e">
        <f>'ICPMS Data'!#REF!</f>
        <v>#REF!</v>
      </c>
      <c r="AV75" t="e">
        <f>'ICPMS Data'!#REF!</f>
        <v>#REF!</v>
      </c>
      <c r="AW75">
        <f>'ICPMS Data'!N74</f>
        <v>1</v>
      </c>
      <c r="AX75">
        <f>'ICPMS Data'!O74</f>
        <v>1</v>
      </c>
      <c r="AY75">
        <f>'ICPMS Data'!P74</f>
        <v>1</v>
      </c>
      <c r="AZ75">
        <f>'ICPMS Data'!Q74</f>
        <v>1</v>
      </c>
      <c r="BA75">
        <f>'ICPMS Data'!R74</f>
        <v>1</v>
      </c>
      <c r="BB75">
        <f>'ICPMS Data'!S74</f>
        <v>1</v>
      </c>
      <c r="BC75">
        <f>'ICPMS Data'!T74</f>
        <v>1</v>
      </c>
      <c r="BD75">
        <f>'ICPMS Data'!U74</f>
        <v>1</v>
      </c>
      <c r="BE75">
        <f>'ICPMS Data'!V74</f>
        <v>1</v>
      </c>
      <c r="BF75">
        <f>'ICPMS Data'!W74</f>
        <v>1</v>
      </c>
      <c r="BG75">
        <f>'ICPMS Data'!X74</f>
        <v>1</v>
      </c>
      <c r="BH75">
        <f>'ICPMS Data'!Y74</f>
        <v>1</v>
      </c>
      <c r="BI75">
        <f>'ICPMS Data'!Z74</f>
        <v>1</v>
      </c>
      <c r="BJ75">
        <f>'ICPMS Data'!AA74</f>
        <v>1</v>
      </c>
      <c r="BK75">
        <f>'ICPMS Data'!AB74</f>
        <v>1</v>
      </c>
      <c r="BL75">
        <f>'ICPMS Data'!AC74</f>
        <v>1</v>
      </c>
    </row>
    <row r="76" spans="42:64">
      <c r="AP76" t="str">
        <f>'ICPMS Data'!H75</f>
        <v>sample</v>
      </c>
      <c r="AQ76">
        <f>'ICPMS Data'!J75</f>
        <v>1</v>
      </c>
      <c r="AR76">
        <f>'ICPMS Data'!K75</f>
        <v>1</v>
      </c>
      <c r="AS76">
        <f>'ICPMS Data'!L75</f>
        <v>1</v>
      </c>
      <c r="AT76">
        <f>'ICPMS Data'!M75</f>
        <v>1</v>
      </c>
      <c r="AU76" t="e">
        <f>'ICPMS Data'!#REF!</f>
        <v>#REF!</v>
      </c>
      <c r="AV76" t="e">
        <f>'ICPMS Data'!#REF!</f>
        <v>#REF!</v>
      </c>
      <c r="AW76">
        <f>'ICPMS Data'!N75</f>
        <v>1</v>
      </c>
      <c r="AX76">
        <f>'ICPMS Data'!O75</f>
        <v>1</v>
      </c>
      <c r="AY76">
        <f>'ICPMS Data'!P75</f>
        <v>1</v>
      </c>
      <c r="AZ76">
        <f>'ICPMS Data'!Q75</f>
        <v>1</v>
      </c>
      <c r="BA76">
        <f>'ICPMS Data'!R75</f>
        <v>1</v>
      </c>
      <c r="BB76">
        <f>'ICPMS Data'!S75</f>
        <v>1</v>
      </c>
      <c r="BC76">
        <f>'ICPMS Data'!T75</f>
        <v>1</v>
      </c>
      <c r="BD76">
        <f>'ICPMS Data'!U75</f>
        <v>1</v>
      </c>
      <c r="BE76">
        <f>'ICPMS Data'!V75</f>
        <v>1</v>
      </c>
      <c r="BF76">
        <f>'ICPMS Data'!W75</f>
        <v>1</v>
      </c>
      <c r="BG76">
        <f>'ICPMS Data'!X75</f>
        <v>1</v>
      </c>
      <c r="BH76">
        <f>'ICPMS Data'!Y75</f>
        <v>1</v>
      </c>
      <c r="BI76">
        <f>'ICPMS Data'!Z75</f>
        <v>1</v>
      </c>
      <c r="BJ76">
        <f>'ICPMS Data'!AA75</f>
        <v>1</v>
      </c>
      <c r="BK76">
        <f>'ICPMS Data'!AB75</f>
        <v>1</v>
      </c>
      <c r="BL76">
        <f>'ICPMS Data'!AC75</f>
        <v>1</v>
      </c>
    </row>
    <row r="77" spans="42:64">
      <c r="AP77" t="str">
        <f>'ICPMS Data'!H76</f>
        <v>sample</v>
      </c>
      <c r="AQ77">
        <f>'ICPMS Data'!J76</f>
        <v>1</v>
      </c>
      <c r="AR77">
        <f>'ICPMS Data'!K76</f>
        <v>1</v>
      </c>
      <c r="AS77">
        <f>'ICPMS Data'!L76</f>
        <v>1</v>
      </c>
      <c r="AT77">
        <f>'ICPMS Data'!M76</f>
        <v>1</v>
      </c>
      <c r="AU77" t="e">
        <f>'ICPMS Data'!#REF!</f>
        <v>#REF!</v>
      </c>
      <c r="AV77" t="e">
        <f>'ICPMS Data'!#REF!</f>
        <v>#REF!</v>
      </c>
      <c r="AW77">
        <f>'ICPMS Data'!N76</f>
        <v>1</v>
      </c>
      <c r="AX77">
        <f>'ICPMS Data'!O76</f>
        <v>1</v>
      </c>
      <c r="AY77">
        <f>'ICPMS Data'!P76</f>
        <v>1</v>
      </c>
      <c r="AZ77">
        <f>'ICPMS Data'!Q76</f>
        <v>1</v>
      </c>
      <c r="BA77">
        <f>'ICPMS Data'!R76</f>
        <v>1</v>
      </c>
      <c r="BB77">
        <f>'ICPMS Data'!S76</f>
        <v>1</v>
      </c>
      <c r="BC77">
        <f>'ICPMS Data'!T76</f>
        <v>1</v>
      </c>
      <c r="BD77">
        <f>'ICPMS Data'!U76</f>
        <v>1</v>
      </c>
      <c r="BE77">
        <f>'ICPMS Data'!V76</f>
        <v>1</v>
      </c>
      <c r="BF77">
        <f>'ICPMS Data'!W76</f>
        <v>1</v>
      </c>
      <c r="BG77">
        <f>'ICPMS Data'!X76</f>
        <v>1</v>
      </c>
      <c r="BH77">
        <f>'ICPMS Data'!Y76</f>
        <v>1</v>
      </c>
      <c r="BI77">
        <f>'ICPMS Data'!Z76</f>
        <v>1</v>
      </c>
      <c r="BJ77">
        <f>'ICPMS Data'!AA76</f>
        <v>1</v>
      </c>
      <c r="BK77">
        <f>'ICPMS Data'!AB76</f>
        <v>1</v>
      </c>
      <c r="BL77">
        <f>'ICPMS Data'!AC76</f>
        <v>1</v>
      </c>
    </row>
    <row r="78" spans="42:64">
      <c r="AP78" t="str">
        <f>'ICPMS Data'!H77</f>
        <v>sample</v>
      </c>
      <c r="AQ78">
        <f>'ICPMS Data'!J77</f>
        <v>1</v>
      </c>
      <c r="AR78">
        <f>'ICPMS Data'!K77</f>
        <v>1</v>
      </c>
      <c r="AS78">
        <f>'ICPMS Data'!L77</f>
        <v>1</v>
      </c>
      <c r="AT78">
        <f>'ICPMS Data'!M77</f>
        <v>1</v>
      </c>
      <c r="AU78" t="e">
        <f>'ICPMS Data'!#REF!</f>
        <v>#REF!</v>
      </c>
      <c r="AV78" t="e">
        <f>'ICPMS Data'!#REF!</f>
        <v>#REF!</v>
      </c>
      <c r="AW78">
        <f>'ICPMS Data'!N77</f>
        <v>1</v>
      </c>
      <c r="AX78">
        <f>'ICPMS Data'!O77</f>
        <v>1</v>
      </c>
      <c r="AY78">
        <f>'ICPMS Data'!P77</f>
        <v>1</v>
      </c>
      <c r="AZ78">
        <f>'ICPMS Data'!Q77</f>
        <v>1</v>
      </c>
      <c r="BA78">
        <f>'ICPMS Data'!R77</f>
        <v>1</v>
      </c>
      <c r="BB78">
        <f>'ICPMS Data'!S77</f>
        <v>1</v>
      </c>
      <c r="BC78">
        <f>'ICPMS Data'!T77</f>
        <v>1</v>
      </c>
      <c r="BD78">
        <f>'ICPMS Data'!U77</f>
        <v>1</v>
      </c>
      <c r="BE78">
        <f>'ICPMS Data'!V77</f>
        <v>1</v>
      </c>
      <c r="BF78">
        <f>'ICPMS Data'!W77</f>
        <v>1</v>
      </c>
      <c r="BG78">
        <f>'ICPMS Data'!X77</f>
        <v>1</v>
      </c>
      <c r="BH78">
        <f>'ICPMS Data'!Y77</f>
        <v>1</v>
      </c>
      <c r="BI78">
        <f>'ICPMS Data'!Z77</f>
        <v>1</v>
      </c>
      <c r="BJ78">
        <f>'ICPMS Data'!AA77</f>
        <v>1</v>
      </c>
      <c r="BK78">
        <f>'ICPMS Data'!AB77</f>
        <v>1</v>
      </c>
      <c r="BL78">
        <f>'ICPMS Data'!AC77</f>
        <v>1</v>
      </c>
    </row>
    <row r="79" spans="42:64">
      <c r="AP79" t="str">
        <f>'ICPMS Data'!H78</f>
        <v>sample</v>
      </c>
      <c r="AQ79">
        <f>'ICPMS Data'!J78</f>
        <v>1</v>
      </c>
      <c r="AR79">
        <f>'ICPMS Data'!K78</f>
        <v>1</v>
      </c>
      <c r="AS79">
        <f>'ICPMS Data'!L78</f>
        <v>1</v>
      </c>
      <c r="AT79">
        <f>'ICPMS Data'!M78</f>
        <v>1</v>
      </c>
      <c r="AU79" t="e">
        <f>'ICPMS Data'!#REF!</f>
        <v>#REF!</v>
      </c>
      <c r="AV79" t="e">
        <f>'ICPMS Data'!#REF!</f>
        <v>#REF!</v>
      </c>
      <c r="AW79">
        <f>'ICPMS Data'!N78</f>
        <v>1</v>
      </c>
      <c r="AX79">
        <f>'ICPMS Data'!O78</f>
        <v>1</v>
      </c>
      <c r="AY79">
        <f>'ICPMS Data'!P78</f>
        <v>1</v>
      </c>
      <c r="AZ79">
        <f>'ICPMS Data'!Q78</f>
        <v>1</v>
      </c>
      <c r="BA79">
        <f>'ICPMS Data'!R78</f>
        <v>1</v>
      </c>
      <c r="BB79">
        <f>'ICPMS Data'!S78</f>
        <v>1</v>
      </c>
      <c r="BC79">
        <f>'ICPMS Data'!T78</f>
        <v>1</v>
      </c>
      <c r="BD79">
        <f>'ICPMS Data'!U78</f>
        <v>1</v>
      </c>
      <c r="BE79">
        <f>'ICPMS Data'!V78</f>
        <v>1</v>
      </c>
      <c r="BF79">
        <f>'ICPMS Data'!W78</f>
        <v>1</v>
      </c>
      <c r="BG79">
        <f>'ICPMS Data'!X78</f>
        <v>1</v>
      </c>
      <c r="BH79">
        <f>'ICPMS Data'!Y78</f>
        <v>1</v>
      </c>
      <c r="BI79">
        <f>'ICPMS Data'!Z78</f>
        <v>1</v>
      </c>
      <c r="BJ79">
        <f>'ICPMS Data'!AA78</f>
        <v>1</v>
      </c>
      <c r="BK79">
        <f>'ICPMS Data'!AB78</f>
        <v>1</v>
      </c>
      <c r="BL79">
        <f>'ICPMS Data'!AC78</f>
        <v>1</v>
      </c>
    </row>
    <row r="80" spans="42:64">
      <c r="AP80" t="str">
        <f>'ICPMS Data'!H79</f>
        <v>sample</v>
      </c>
      <c r="AQ80">
        <f>'ICPMS Data'!J79</f>
        <v>1</v>
      </c>
      <c r="AR80">
        <f>'ICPMS Data'!K79</f>
        <v>1</v>
      </c>
      <c r="AS80">
        <f>'ICPMS Data'!L79</f>
        <v>1</v>
      </c>
      <c r="AT80">
        <f>'ICPMS Data'!M79</f>
        <v>1</v>
      </c>
      <c r="AU80" t="e">
        <f>'ICPMS Data'!#REF!</f>
        <v>#REF!</v>
      </c>
      <c r="AV80" t="e">
        <f>'ICPMS Data'!#REF!</f>
        <v>#REF!</v>
      </c>
      <c r="AW80">
        <f>'ICPMS Data'!N79</f>
        <v>1</v>
      </c>
      <c r="AX80">
        <f>'ICPMS Data'!O79</f>
        <v>1</v>
      </c>
      <c r="AY80">
        <f>'ICPMS Data'!P79</f>
        <v>1</v>
      </c>
      <c r="AZ80">
        <f>'ICPMS Data'!Q79</f>
        <v>1</v>
      </c>
      <c r="BA80">
        <f>'ICPMS Data'!R79</f>
        <v>1</v>
      </c>
      <c r="BB80">
        <f>'ICPMS Data'!S79</f>
        <v>1</v>
      </c>
      <c r="BC80">
        <f>'ICPMS Data'!T79</f>
        <v>1</v>
      </c>
      <c r="BD80">
        <f>'ICPMS Data'!U79</f>
        <v>1</v>
      </c>
      <c r="BE80">
        <f>'ICPMS Data'!V79</f>
        <v>1</v>
      </c>
      <c r="BF80">
        <f>'ICPMS Data'!W79</f>
        <v>1</v>
      </c>
      <c r="BG80">
        <f>'ICPMS Data'!X79</f>
        <v>1</v>
      </c>
      <c r="BH80">
        <f>'ICPMS Data'!Y79</f>
        <v>1</v>
      </c>
      <c r="BI80">
        <f>'ICPMS Data'!Z79</f>
        <v>1</v>
      </c>
      <c r="BJ80">
        <f>'ICPMS Data'!AA79</f>
        <v>1</v>
      </c>
      <c r="BK80">
        <f>'ICPMS Data'!AB79</f>
        <v>1</v>
      </c>
      <c r="BL80">
        <f>'ICPMS Data'!AC79</f>
        <v>1</v>
      </c>
    </row>
    <row r="81" spans="42:64">
      <c r="AP81" t="str">
        <f>'ICPMS Data'!H80</f>
        <v>sample</v>
      </c>
      <c r="AQ81">
        <f>'ICPMS Data'!J80</f>
        <v>1</v>
      </c>
      <c r="AR81">
        <f>'ICPMS Data'!K80</f>
        <v>1</v>
      </c>
      <c r="AS81">
        <f>'ICPMS Data'!L80</f>
        <v>1</v>
      </c>
      <c r="AT81">
        <f>'ICPMS Data'!M80</f>
        <v>1</v>
      </c>
      <c r="AU81" t="e">
        <f>'ICPMS Data'!#REF!</f>
        <v>#REF!</v>
      </c>
      <c r="AV81" t="e">
        <f>'ICPMS Data'!#REF!</f>
        <v>#REF!</v>
      </c>
      <c r="AW81">
        <f>'ICPMS Data'!N80</f>
        <v>1</v>
      </c>
      <c r="AX81">
        <f>'ICPMS Data'!O80</f>
        <v>1</v>
      </c>
      <c r="AY81">
        <f>'ICPMS Data'!P80</f>
        <v>1</v>
      </c>
      <c r="AZ81">
        <f>'ICPMS Data'!Q80</f>
        <v>1</v>
      </c>
      <c r="BA81">
        <f>'ICPMS Data'!R80</f>
        <v>1</v>
      </c>
      <c r="BB81">
        <f>'ICPMS Data'!S80</f>
        <v>1</v>
      </c>
      <c r="BC81">
        <f>'ICPMS Data'!T80</f>
        <v>1</v>
      </c>
      <c r="BD81">
        <f>'ICPMS Data'!U80</f>
        <v>1</v>
      </c>
      <c r="BE81">
        <f>'ICPMS Data'!V80</f>
        <v>1</v>
      </c>
      <c r="BF81">
        <f>'ICPMS Data'!W80</f>
        <v>1</v>
      </c>
      <c r="BG81">
        <f>'ICPMS Data'!X80</f>
        <v>1</v>
      </c>
      <c r="BH81">
        <f>'ICPMS Data'!Y80</f>
        <v>1</v>
      </c>
      <c r="BI81">
        <f>'ICPMS Data'!Z80</f>
        <v>1</v>
      </c>
      <c r="BJ81">
        <f>'ICPMS Data'!AA80</f>
        <v>1</v>
      </c>
      <c r="BK81">
        <f>'ICPMS Data'!AB80</f>
        <v>1</v>
      </c>
      <c r="BL81">
        <f>'ICPMS Data'!AC80</f>
        <v>1</v>
      </c>
    </row>
    <row r="82" spans="42:64">
      <c r="AP82" t="str">
        <f>'ICPMS Data'!H81</f>
        <v>sample</v>
      </c>
      <c r="AQ82">
        <f>'ICPMS Data'!J81</f>
        <v>1</v>
      </c>
      <c r="AR82">
        <f>'ICPMS Data'!K81</f>
        <v>1</v>
      </c>
      <c r="AS82">
        <f>'ICPMS Data'!L81</f>
        <v>1</v>
      </c>
      <c r="AT82">
        <f>'ICPMS Data'!M81</f>
        <v>1</v>
      </c>
      <c r="AU82" t="e">
        <f>'ICPMS Data'!#REF!</f>
        <v>#REF!</v>
      </c>
      <c r="AV82" t="e">
        <f>'ICPMS Data'!#REF!</f>
        <v>#REF!</v>
      </c>
      <c r="AW82">
        <f>'ICPMS Data'!N81</f>
        <v>1</v>
      </c>
      <c r="AX82">
        <f>'ICPMS Data'!O81</f>
        <v>1</v>
      </c>
      <c r="AY82">
        <f>'ICPMS Data'!P81</f>
        <v>1</v>
      </c>
      <c r="AZ82">
        <f>'ICPMS Data'!Q81</f>
        <v>1</v>
      </c>
      <c r="BA82">
        <f>'ICPMS Data'!R81</f>
        <v>1</v>
      </c>
      <c r="BB82">
        <f>'ICPMS Data'!S81</f>
        <v>1</v>
      </c>
      <c r="BC82">
        <f>'ICPMS Data'!T81</f>
        <v>1</v>
      </c>
      <c r="BD82">
        <f>'ICPMS Data'!U81</f>
        <v>1</v>
      </c>
      <c r="BE82">
        <f>'ICPMS Data'!V81</f>
        <v>1</v>
      </c>
      <c r="BF82">
        <f>'ICPMS Data'!W81</f>
        <v>1</v>
      </c>
      <c r="BG82">
        <f>'ICPMS Data'!X81</f>
        <v>1</v>
      </c>
      <c r="BH82">
        <f>'ICPMS Data'!Y81</f>
        <v>1</v>
      </c>
      <c r="BI82">
        <f>'ICPMS Data'!Z81</f>
        <v>1</v>
      </c>
      <c r="BJ82">
        <f>'ICPMS Data'!AA81</f>
        <v>1</v>
      </c>
      <c r="BK82">
        <f>'ICPMS Data'!AB81</f>
        <v>1</v>
      </c>
      <c r="BL82">
        <f>'ICPMS Data'!AC81</f>
        <v>1</v>
      </c>
    </row>
    <row r="83" spans="42:64">
      <c r="AP83" t="str">
        <f>'ICPMS Data'!H82</f>
        <v>sample</v>
      </c>
      <c r="AQ83">
        <f>'ICPMS Data'!J82</f>
        <v>1</v>
      </c>
      <c r="AR83">
        <f>'ICPMS Data'!K82</f>
        <v>1</v>
      </c>
      <c r="AS83">
        <f>'ICPMS Data'!L82</f>
        <v>1</v>
      </c>
      <c r="AT83">
        <f>'ICPMS Data'!M82</f>
        <v>1</v>
      </c>
      <c r="AU83" t="e">
        <f>'ICPMS Data'!#REF!</f>
        <v>#REF!</v>
      </c>
      <c r="AV83" t="e">
        <f>'ICPMS Data'!#REF!</f>
        <v>#REF!</v>
      </c>
      <c r="AW83">
        <f>'ICPMS Data'!N82</f>
        <v>1</v>
      </c>
      <c r="AX83">
        <f>'ICPMS Data'!O82</f>
        <v>1</v>
      </c>
      <c r="AY83">
        <f>'ICPMS Data'!P82</f>
        <v>1</v>
      </c>
      <c r="AZ83">
        <f>'ICPMS Data'!Q82</f>
        <v>1</v>
      </c>
      <c r="BA83">
        <f>'ICPMS Data'!R82</f>
        <v>1</v>
      </c>
      <c r="BB83">
        <f>'ICPMS Data'!S82</f>
        <v>1</v>
      </c>
      <c r="BC83">
        <f>'ICPMS Data'!T82</f>
        <v>1</v>
      </c>
      <c r="BD83">
        <f>'ICPMS Data'!U82</f>
        <v>1</v>
      </c>
      <c r="BE83">
        <f>'ICPMS Data'!V82</f>
        <v>1</v>
      </c>
      <c r="BF83">
        <f>'ICPMS Data'!W82</f>
        <v>1</v>
      </c>
      <c r="BG83">
        <f>'ICPMS Data'!X82</f>
        <v>1</v>
      </c>
      <c r="BH83">
        <f>'ICPMS Data'!Y82</f>
        <v>1</v>
      </c>
      <c r="BI83">
        <f>'ICPMS Data'!Z82</f>
        <v>1</v>
      </c>
      <c r="BJ83">
        <f>'ICPMS Data'!AA82</f>
        <v>1</v>
      </c>
      <c r="BK83">
        <f>'ICPMS Data'!AB82</f>
        <v>1</v>
      </c>
      <c r="BL83">
        <f>'ICPMS Data'!AC82</f>
        <v>1</v>
      </c>
    </row>
    <row r="84" spans="42:64">
      <c r="AP84" t="str">
        <f>'ICPMS Data'!H83</f>
        <v>sample</v>
      </c>
      <c r="AQ84">
        <f>'ICPMS Data'!J83</f>
        <v>1</v>
      </c>
      <c r="AR84">
        <f>'ICPMS Data'!K83</f>
        <v>1</v>
      </c>
      <c r="AS84">
        <f>'ICPMS Data'!L83</f>
        <v>1</v>
      </c>
      <c r="AT84">
        <f>'ICPMS Data'!M83</f>
        <v>1</v>
      </c>
      <c r="AU84" t="e">
        <f>'ICPMS Data'!#REF!</f>
        <v>#REF!</v>
      </c>
      <c r="AV84" t="e">
        <f>'ICPMS Data'!#REF!</f>
        <v>#REF!</v>
      </c>
      <c r="AW84">
        <f>'ICPMS Data'!N83</f>
        <v>1</v>
      </c>
      <c r="AX84">
        <f>'ICPMS Data'!O83</f>
        <v>1</v>
      </c>
      <c r="AY84">
        <f>'ICPMS Data'!P83</f>
        <v>1</v>
      </c>
      <c r="AZ84">
        <f>'ICPMS Data'!Q83</f>
        <v>1</v>
      </c>
      <c r="BA84">
        <f>'ICPMS Data'!R83</f>
        <v>1</v>
      </c>
      <c r="BB84">
        <f>'ICPMS Data'!S83</f>
        <v>1</v>
      </c>
      <c r="BC84">
        <f>'ICPMS Data'!T83</f>
        <v>1</v>
      </c>
      <c r="BD84">
        <f>'ICPMS Data'!U83</f>
        <v>1</v>
      </c>
      <c r="BE84">
        <f>'ICPMS Data'!V83</f>
        <v>1</v>
      </c>
      <c r="BF84">
        <f>'ICPMS Data'!W83</f>
        <v>1</v>
      </c>
      <c r="BG84">
        <f>'ICPMS Data'!X83</f>
        <v>1</v>
      </c>
      <c r="BH84">
        <f>'ICPMS Data'!Y83</f>
        <v>1</v>
      </c>
      <c r="BI84">
        <f>'ICPMS Data'!Z83</f>
        <v>1</v>
      </c>
      <c r="BJ84">
        <f>'ICPMS Data'!AA83</f>
        <v>1</v>
      </c>
      <c r="BK84">
        <f>'ICPMS Data'!AB83</f>
        <v>1</v>
      </c>
      <c r="BL84">
        <f>'ICPMS Data'!AC83</f>
        <v>1</v>
      </c>
    </row>
    <row r="85" spans="42:64">
      <c r="AP85" t="str">
        <f>'ICPMS Data'!H84</f>
        <v>sample</v>
      </c>
      <c r="AQ85">
        <f>'ICPMS Data'!J84</f>
        <v>1</v>
      </c>
      <c r="AR85">
        <f>'ICPMS Data'!K84</f>
        <v>1</v>
      </c>
      <c r="AS85">
        <f>'ICPMS Data'!L84</f>
        <v>1</v>
      </c>
      <c r="AT85">
        <f>'ICPMS Data'!M84</f>
        <v>1</v>
      </c>
      <c r="AU85" t="e">
        <f>'ICPMS Data'!#REF!</f>
        <v>#REF!</v>
      </c>
      <c r="AV85" t="e">
        <f>'ICPMS Data'!#REF!</f>
        <v>#REF!</v>
      </c>
      <c r="AW85">
        <f>'ICPMS Data'!N84</f>
        <v>1</v>
      </c>
      <c r="AX85">
        <f>'ICPMS Data'!O84</f>
        <v>1</v>
      </c>
      <c r="AY85">
        <f>'ICPMS Data'!P84</f>
        <v>1</v>
      </c>
      <c r="AZ85">
        <f>'ICPMS Data'!Q84</f>
        <v>1</v>
      </c>
      <c r="BA85">
        <f>'ICPMS Data'!R84</f>
        <v>1</v>
      </c>
      <c r="BB85">
        <f>'ICPMS Data'!S84</f>
        <v>1</v>
      </c>
      <c r="BC85">
        <f>'ICPMS Data'!T84</f>
        <v>1</v>
      </c>
      <c r="BD85">
        <f>'ICPMS Data'!U84</f>
        <v>1</v>
      </c>
      <c r="BE85">
        <f>'ICPMS Data'!V84</f>
        <v>1</v>
      </c>
      <c r="BF85">
        <f>'ICPMS Data'!W84</f>
        <v>1</v>
      </c>
      <c r="BG85">
        <f>'ICPMS Data'!X84</f>
        <v>1</v>
      </c>
      <c r="BH85">
        <f>'ICPMS Data'!Y84</f>
        <v>1</v>
      </c>
      <c r="BI85">
        <f>'ICPMS Data'!Z84</f>
        <v>1</v>
      </c>
      <c r="BJ85">
        <f>'ICPMS Data'!AA84</f>
        <v>1</v>
      </c>
      <c r="BK85">
        <f>'ICPMS Data'!AB84</f>
        <v>1</v>
      </c>
      <c r="BL85">
        <f>'ICPMS Data'!AC84</f>
        <v>1</v>
      </c>
    </row>
    <row r="86" spans="42:64">
      <c r="AP86" t="str">
        <f>'ICPMS Data'!H85</f>
        <v>sample</v>
      </c>
      <c r="AQ86">
        <f>'ICPMS Data'!J85</f>
        <v>1</v>
      </c>
      <c r="AR86">
        <f>'ICPMS Data'!K85</f>
        <v>1</v>
      </c>
      <c r="AS86">
        <f>'ICPMS Data'!L85</f>
        <v>1</v>
      </c>
      <c r="AT86">
        <f>'ICPMS Data'!M85</f>
        <v>1</v>
      </c>
      <c r="AU86" t="e">
        <f>'ICPMS Data'!#REF!</f>
        <v>#REF!</v>
      </c>
      <c r="AV86" t="e">
        <f>'ICPMS Data'!#REF!</f>
        <v>#REF!</v>
      </c>
      <c r="AW86">
        <f>'ICPMS Data'!N85</f>
        <v>1</v>
      </c>
      <c r="AX86">
        <f>'ICPMS Data'!O85</f>
        <v>1</v>
      </c>
      <c r="AY86">
        <f>'ICPMS Data'!P85</f>
        <v>1</v>
      </c>
      <c r="AZ86">
        <f>'ICPMS Data'!Q85</f>
        <v>1</v>
      </c>
      <c r="BA86">
        <f>'ICPMS Data'!R85</f>
        <v>1</v>
      </c>
      <c r="BB86">
        <f>'ICPMS Data'!S85</f>
        <v>1</v>
      </c>
      <c r="BC86">
        <f>'ICPMS Data'!T85</f>
        <v>1</v>
      </c>
      <c r="BD86">
        <f>'ICPMS Data'!U85</f>
        <v>1</v>
      </c>
      <c r="BE86">
        <f>'ICPMS Data'!V85</f>
        <v>1</v>
      </c>
      <c r="BF86">
        <f>'ICPMS Data'!W85</f>
        <v>1</v>
      </c>
      <c r="BG86">
        <f>'ICPMS Data'!X85</f>
        <v>1</v>
      </c>
      <c r="BH86">
        <f>'ICPMS Data'!Y85</f>
        <v>1</v>
      </c>
      <c r="BI86">
        <f>'ICPMS Data'!Z85</f>
        <v>1</v>
      </c>
      <c r="BJ86">
        <f>'ICPMS Data'!AA85</f>
        <v>1</v>
      </c>
      <c r="BK86">
        <f>'ICPMS Data'!AB85</f>
        <v>1</v>
      </c>
      <c r="BL86">
        <f>'ICPMS Data'!AC85</f>
        <v>1</v>
      </c>
    </row>
    <row r="87" spans="42:64">
      <c r="AP87" t="str">
        <f>'ICPMS Data'!H86</f>
        <v>sample</v>
      </c>
      <c r="AQ87">
        <f>'ICPMS Data'!J86</f>
        <v>1</v>
      </c>
      <c r="AR87">
        <f>'ICPMS Data'!K86</f>
        <v>1</v>
      </c>
      <c r="AS87">
        <f>'ICPMS Data'!L86</f>
        <v>1</v>
      </c>
      <c r="AT87">
        <f>'ICPMS Data'!M86</f>
        <v>1</v>
      </c>
      <c r="AU87" t="e">
        <f>'ICPMS Data'!#REF!</f>
        <v>#REF!</v>
      </c>
      <c r="AV87" t="e">
        <f>'ICPMS Data'!#REF!</f>
        <v>#REF!</v>
      </c>
      <c r="AW87">
        <f>'ICPMS Data'!N86</f>
        <v>1</v>
      </c>
      <c r="AX87">
        <f>'ICPMS Data'!O86</f>
        <v>1</v>
      </c>
      <c r="AY87">
        <f>'ICPMS Data'!P86</f>
        <v>1</v>
      </c>
      <c r="AZ87">
        <f>'ICPMS Data'!Q86</f>
        <v>1</v>
      </c>
      <c r="BA87">
        <f>'ICPMS Data'!R86</f>
        <v>1</v>
      </c>
      <c r="BB87">
        <f>'ICPMS Data'!S86</f>
        <v>1</v>
      </c>
      <c r="BC87">
        <f>'ICPMS Data'!T86</f>
        <v>1</v>
      </c>
      <c r="BD87">
        <f>'ICPMS Data'!U86</f>
        <v>1</v>
      </c>
      <c r="BE87">
        <f>'ICPMS Data'!V86</f>
        <v>1</v>
      </c>
      <c r="BF87">
        <f>'ICPMS Data'!W86</f>
        <v>1</v>
      </c>
      <c r="BG87">
        <f>'ICPMS Data'!X86</f>
        <v>1</v>
      </c>
      <c r="BH87">
        <f>'ICPMS Data'!Y86</f>
        <v>1</v>
      </c>
      <c r="BI87">
        <f>'ICPMS Data'!Z86</f>
        <v>1</v>
      </c>
      <c r="BJ87">
        <f>'ICPMS Data'!AA86</f>
        <v>1</v>
      </c>
      <c r="BK87">
        <f>'ICPMS Data'!AB86</f>
        <v>1</v>
      </c>
      <c r="BL87">
        <f>'ICPMS Data'!AC86</f>
        <v>1</v>
      </c>
    </row>
    <row r="88" spans="42:64">
      <c r="AP88" t="str">
        <f>'ICPMS Data'!H87</f>
        <v>sample</v>
      </c>
      <c r="AQ88">
        <f>'ICPMS Data'!J87</f>
        <v>1</v>
      </c>
      <c r="AR88">
        <f>'ICPMS Data'!K87</f>
        <v>1</v>
      </c>
      <c r="AS88">
        <f>'ICPMS Data'!L87</f>
        <v>1</v>
      </c>
      <c r="AT88">
        <f>'ICPMS Data'!M87</f>
        <v>1</v>
      </c>
      <c r="AU88" t="e">
        <f>'ICPMS Data'!#REF!</f>
        <v>#REF!</v>
      </c>
      <c r="AV88" t="e">
        <f>'ICPMS Data'!#REF!</f>
        <v>#REF!</v>
      </c>
      <c r="AW88">
        <f>'ICPMS Data'!N87</f>
        <v>1</v>
      </c>
      <c r="AX88">
        <f>'ICPMS Data'!O87</f>
        <v>1</v>
      </c>
      <c r="AY88">
        <f>'ICPMS Data'!P87</f>
        <v>1</v>
      </c>
      <c r="AZ88">
        <f>'ICPMS Data'!Q87</f>
        <v>1</v>
      </c>
      <c r="BA88">
        <f>'ICPMS Data'!R87</f>
        <v>1</v>
      </c>
      <c r="BB88">
        <f>'ICPMS Data'!S87</f>
        <v>1</v>
      </c>
      <c r="BC88">
        <f>'ICPMS Data'!T87</f>
        <v>1</v>
      </c>
      <c r="BD88">
        <f>'ICPMS Data'!U87</f>
        <v>1</v>
      </c>
      <c r="BE88">
        <f>'ICPMS Data'!V87</f>
        <v>1</v>
      </c>
      <c r="BF88">
        <f>'ICPMS Data'!W87</f>
        <v>1</v>
      </c>
      <c r="BG88">
        <f>'ICPMS Data'!X87</f>
        <v>1</v>
      </c>
      <c r="BH88">
        <f>'ICPMS Data'!Y87</f>
        <v>1</v>
      </c>
      <c r="BI88">
        <f>'ICPMS Data'!Z87</f>
        <v>1</v>
      </c>
      <c r="BJ88">
        <f>'ICPMS Data'!AA87</f>
        <v>1</v>
      </c>
      <c r="BK88">
        <f>'ICPMS Data'!AB87</f>
        <v>1</v>
      </c>
      <c r="BL88">
        <f>'ICPMS Data'!AC87</f>
        <v>1</v>
      </c>
    </row>
    <row r="89" spans="42:64">
      <c r="AP89" t="str">
        <f>'ICPMS Data'!H88</f>
        <v>sample</v>
      </c>
      <c r="AQ89">
        <f>'ICPMS Data'!J88</f>
        <v>1</v>
      </c>
      <c r="AR89">
        <f>'ICPMS Data'!K88</f>
        <v>1</v>
      </c>
      <c r="AS89">
        <f>'ICPMS Data'!L88</f>
        <v>1</v>
      </c>
      <c r="AT89">
        <f>'ICPMS Data'!M88</f>
        <v>1</v>
      </c>
      <c r="AU89" t="e">
        <f>'ICPMS Data'!#REF!</f>
        <v>#REF!</v>
      </c>
      <c r="AV89" t="e">
        <f>'ICPMS Data'!#REF!</f>
        <v>#REF!</v>
      </c>
      <c r="AW89">
        <f>'ICPMS Data'!N88</f>
        <v>1</v>
      </c>
      <c r="AX89">
        <f>'ICPMS Data'!O88</f>
        <v>1</v>
      </c>
      <c r="AY89">
        <f>'ICPMS Data'!P88</f>
        <v>1</v>
      </c>
      <c r="AZ89">
        <f>'ICPMS Data'!Q88</f>
        <v>1</v>
      </c>
      <c r="BA89">
        <f>'ICPMS Data'!R88</f>
        <v>1</v>
      </c>
      <c r="BB89">
        <f>'ICPMS Data'!S88</f>
        <v>1</v>
      </c>
      <c r="BC89">
        <f>'ICPMS Data'!T88</f>
        <v>1</v>
      </c>
      <c r="BD89">
        <f>'ICPMS Data'!U88</f>
        <v>1</v>
      </c>
      <c r="BE89">
        <f>'ICPMS Data'!V88</f>
        <v>1</v>
      </c>
      <c r="BF89">
        <f>'ICPMS Data'!W88</f>
        <v>1</v>
      </c>
      <c r="BG89">
        <f>'ICPMS Data'!X88</f>
        <v>1</v>
      </c>
      <c r="BH89">
        <f>'ICPMS Data'!Y88</f>
        <v>1</v>
      </c>
      <c r="BI89">
        <f>'ICPMS Data'!Z88</f>
        <v>1</v>
      </c>
      <c r="BJ89">
        <f>'ICPMS Data'!AA88</f>
        <v>1</v>
      </c>
      <c r="BK89">
        <f>'ICPMS Data'!AB88</f>
        <v>1</v>
      </c>
      <c r="BL89">
        <f>'ICPMS Data'!AC88</f>
        <v>1</v>
      </c>
    </row>
    <row r="90" spans="42:64">
      <c r="AP90" t="str">
        <f>'ICPMS Data'!H89</f>
        <v>sample</v>
      </c>
      <c r="AQ90">
        <f>'ICPMS Data'!J89</f>
        <v>1</v>
      </c>
      <c r="AR90">
        <f>'ICPMS Data'!K89</f>
        <v>1</v>
      </c>
      <c r="AS90">
        <f>'ICPMS Data'!L89</f>
        <v>1</v>
      </c>
      <c r="AT90">
        <f>'ICPMS Data'!M89</f>
        <v>1</v>
      </c>
      <c r="AU90" t="e">
        <f>'ICPMS Data'!#REF!</f>
        <v>#REF!</v>
      </c>
      <c r="AV90" t="e">
        <f>'ICPMS Data'!#REF!</f>
        <v>#REF!</v>
      </c>
      <c r="AW90">
        <f>'ICPMS Data'!N89</f>
        <v>1</v>
      </c>
      <c r="AX90">
        <f>'ICPMS Data'!O89</f>
        <v>1</v>
      </c>
      <c r="AY90">
        <f>'ICPMS Data'!P89</f>
        <v>1</v>
      </c>
      <c r="AZ90">
        <f>'ICPMS Data'!Q89</f>
        <v>1</v>
      </c>
      <c r="BA90">
        <f>'ICPMS Data'!R89</f>
        <v>1</v>
      </c>
      <c r="BB90">
        <f>'ICPMS Data'!S89</f>
        <v>1</v>
      </c>
      <c r="BC90">
        <f>'ICPMS Data'!T89</f>
        <v>1</v>
      </c>
      <c r="BD90">
        <f>'ICPMS Data'!U89</f>
        <v>1</v>
      </c>
      <c r="BE90">
        <f>'ICPMS Data'!V89</f>
        <v>1</v>
      </c>
      <c r="BF90">
        <f>'ICPMS Data'!W89</f>
        <v>1</v>
      </c>
      <c r="BG90">
        <f>'ICPMS Data'!X89</f>
        <v>1</v>
      </c>
      <c r="BH90">
        <f>'ICPMS Data'!Y89</f>
        <v>1</v>
      </c>
      <c r="BI90">
        <f>'ICPMS Data'!Z89</f>
        <v>1</v>
      </c>
      <c r="BJ90">
        <f>'ICPMS Data'!AA89</f>
        <v>1</v>
      </c>
      <c r="BK90">
        <f>'ICPMS Data'!AB89</f>
        <v>1</v>
      </c>
      <c r="BL90">
        <f>'ICPMS Data'!AC89</f>
        <v>1</v>
      </c>
    </row>
    <row r="91" spans="42:64">
      <c r="AP91" t="str">
        <f>'ICPMS Data'!H90</f>
        <v>sample</v>
      </c>
      <c r="AQ91">
        <f>'ICPMS Data'!J90</f>
        <v>1</v>
      </c>
      <c r="AR91">
        <f>'ICPMS Data'!K90</f>
        <v>1</v>
      </c>
      <c r="AS91">
        <f>'ICPMS Data'!L90</f>
        <v>1</v>
      </c>
      <c r="AT91">
        <f>'ICPMS Data'!M90</f>
        <v>1</v>
      </c>
      <c r="AU91" t="e">
        <f>'ICPMS Data'!#REF!</f>
        <v>#REF!</v>
      </c>
      <c r="AV91" t="e">
        <f>'ICPMS Data'!#REF!</f>
        <v>#REF!</v>
      </c>
      <c r="AW91">
        <f>'ICPMS Data'!N90</f>
        <v>1</v>
      </c>
      <c r="AX91">
        <f>'ICPMS Data'!O90</f>
        <v>1</v>
      </c>
      <c r="AY91">
        <f>'ICPMS Data'!P90</f>
        <v>1</v>
      </c>
      <c r="AZ91">
        <f>'ICPMS Data'!Q90</f>
        <v>1</v>
      </c>
      <c r="BA91">
        <f>'ICPMS Data'!R90</f>
        <v>1</v>
      </c>
      <c r="BB91">
        <f>'ICPMS Data'!S90</f>
        <v>1</v>
      </c>
      <c r="BC91">
        <f>'ICPMS Data'!T90</f>
        <v>1</v>
      </c>
      <c r="BD91">
        <f>'ICPMS Data'!U90</f>
        <v>1</v>
      </c>
      <c r="BE91">
        <f>'ICPMS Data'!V90</f>
        <v>1</v>
      </c>
      <c r="BF91">
        <f>'ICPMS Data'!W90</f>
        <v>1</v>
      </c>
      <c r="BG91">
        <f>'ICPMS Data'!X90</f>
        <v>1</v>
      </c>
      <c r="BH91">
        <f>'ICPMS Data'!Y90</f>
        <v>1</v>
      </c>
      <c r="BI91">
        <f>'ICPMS Data'!Z90</f>
        <v>1</v>
      </c>
      <c r="BJ91">
        <f>'ICPMS Data'!AA90</f>
        <v>1</v>
      </c>
      <c r="BK91">
        <f>'ICPMS Data'!AB90</f>
        <v>1</v>
      </c>
      <c r="BL91">
        <f>'ICPMS Data'!AC90</f>
        <v>1</v>
      </c>
    </row>
    <row r="92" spans="42:64">
      <c r="AP92" t="str">
        <f>'ICPMS Data'!H91</f>
        <v>sample</v>
      </c>
      <c r="AQ92">
        <f>'ICPMS Data'!J91</f>
        <v>1</v>
      </c>
      <c r="AR92">
        <f>'ICPMS Data'!K91</f>
        <v>1</v>
      </c>
      <c r="AS92">
        <f>'ICPMS Data'!L91</f>
        <v>1</v>
      </c>
      <c r="AT92">
        <f>'ICPMS Data'!M91</f>
        <v>1</v>
      </c>
      <c r="AU92" t="e">
        <f>'ICPMS Data'!#REF!</f>
        <v>#REF!</v>
      </c>
      <c r="AV92" t="e">
        <f>'ICPMS Data'!#REF!</f>
        <v>#REF!</v>
      </c>
      <c r="AW92">
        <f>'ICPMS Data'!N91</f>
        <v>1</v>
      </c>
      <c r="AX92">
        <f>'ICPMS Data'!O91</f>
        <v>1</v>
      </c>
      <c r="AY92">
        <f>'ICPMS Data'!P91</f>
        <v>1</v>
      </c>
      <c r="AZ92">
        <f>'ICPMS Data'!Q91</f>
        <v>1</v>
      </c>
      <c r="BA92">
        <f>'ICPMS Data'!R91</f>
        <v>1</v>
      </c>
      <c r="BB92">
        <f>'ICPMS Data'!S91</f>
        <v>1</v>
      </c>
      <c r="BC92">
        <f>'ICPMS Data'!T91</f>
        <v>1</v>
      </c>
      <c r="BD92">
        <f>'ICPMS Data'!U91</f>
        <v>1</v>
      </c>
      <c r="BE92">
        <f>'ICPMS Data'!V91</f>
        <v>1</v>
      </c>
      <c r="BF92">
        <f>'ICPMS Data'!W91</f>
        <v>1</v>
      </c>
      <c r="BG92">
        <f>'ICPMS Data'!X91</f>
        <v>1</v>
      </c>
      <c r="BH92">
        <f>'ICPMS Data'!Y91</f>
        <v>1</v>
      </c>
      <c r="BI92">
        <f>'ICPMS Data'!Z91</f>
        <v>1</v>
      </c>
      <c r="BJ92">
        <f>'ICPMS Data'!AA91</f>
        <v>1</v>
      </c>
      <c r="BK92">
        <f>'ICPMS Data'!AB91</f>
        <v>1</v>
      </c>
      <c r="BL92">
        <f>'ICPMS Data'!AC91</f>
        <v>1</v>
      </c>
    </row>
    <row r="93" spans="42:64">
      <c r="AP93" t="str">
        <f>'ICPMS Data'!H92</f>
        <v>sample</v>
      </c>
      <c r="AQ93">
        <f>'ICPMS Data'!J92</f>
        <v>1</v>
      </c>
      <c r="AR93">
        <f>'ICPMS Data'!K92</f>
        <v>1</v>
      </c>
      <c r="AS93">
        <f>'ICPMS Data'!L92</f>
        <v>1</v>
      </c>
      <c r="AT93">
        <f>'ICPMS Data'!M92</f>
        <v>1</v>
      </c>
      <c r="AU93" t="e">
        <f>'ICPMS Data'!#REF!</f>
        <v>#REF!</v>
      </c>
      <c r="AV93" t="e">
        <f>'ICPMS Data'!#REF!</f>
        <v>#REF!</v>
      </c>
      <c r="AW93">
        <f>'ICPMS Data'!N92</f>
        <v>1</v>
      </c>
      <c r="AX93">
        <f>'ICPMS Data'!O92</f>
        <v>1</v>
      </c>
      <c r="AY93">
        <f>'ICPMS Data'!P92</f>
        <v>1</v>
      </c>
      <c r="AZ93">
        <f>'ICPMS Data'!Q92</f>
        <v>1</v>
      </c>
      <c r="BA93">
        <f>'ICPMS Data'!R92</f>
        <v>1</v>
      </c>
      <c r="BB93">
        <f>'ICPMS Data'!S92</f>
        <v>1</v>
      </c>
      <c r="BC93">
        <f>'ICPMS Data'!T92</f>
        <v>1</v>
      </c>
      <c r="BD93">
        <f>'ICPMS Data'!U92</f>
        <v>1</v>
      </c>
      <c r="BE93">
        <f>'ICPMS Data'!V92</f>
        <v>1</v>
      </c>
      <c r="BF93">
        <f>'ICPMS Data'!W92</f>
        <v>1</v>
      </c>
      <c r="BG93">
        <f>'ICPMS Data'!X92</f>
        <v>1</v>
      </c>
      <c r="BH93">
        <f>'ICPMS Data'!Y92</f>
        <v>1</v>
      </c>
      <c r="BI93">
        <f>'ICPMS Data'!Z92</f>
        <v>1</v>
      </c>
      <c r="BJ93">
        <f>'ICPMS Data'!AA92</f>
        <v>1</v>
      </c>
      <c r="BK93">
        <f>'ICPMS Data'!AB92</f>
        <v>1</v>
      </c>
      <c r="BL93">
        <f>'ICPMS Data'!AC92</f>
        <v>1</v>
      </c>
    </row>
    <row r="94" spans="42:64">
      <c r="AP94" t="str">
        <f>'ICPMS Data'!H93</f>
        <v>sample</v>
      </c>
      <c r="AQ94">
        <f>'ICPMS Data'!J93</f>
        <v>1</v>
      </c>
      <c r="AR94">
        <f>'ICPMS Data'!K93</f>
        <v>1</v>
      </c>
      <c r="AS94">
        <f>'ICPMS Data'!L93</f>
        <v>1</v>
      </c>
      <c r="AT94">
        <f>'ICPMS Data'!M93</f>
        <v>1</v>
      </c>
      <c r="AU94" t="e">
        <f>'ICPMS Data'!#REF!</f>
        <v>#REF!</v>
      </c>
      <c r="AV94" t="e">
        <f>'ICPMS Data'!#REF!</f>
        <v>#REF!</v>
      </c>
      <c r="AW94">
        <f>'ICPMS Data'!N93</f>
        <v>1</v>
      </c>
      <c r="AX94">
        <f>'ICPMS Data'!O93</f>
        <v>1</v>
      </c>
      <c r="AY94">
        <f>'ICPMS Data'!P93</f>
        <v>1</v>
      </c>
      <c r="AZ94">
        <f>'ICPMS Data'!Q93</f>
        <v>1</v>
      </c>
      <c r="BA94">
        <f>'ICPMS Data'!R93</f>
        <v>1</v>
      </c>
      <c r="BB94">
        <f>'ICPMS Data'!S93</f>
        <v>1</v>
      </c>
      <c r="BC94">
        <f>'ICPMS Data'!T93</f>
        <v>1</v>
      </c>
      <c r="BD94">
        <f>'ICPMS Data'!U93</f>
        <v>1</v>
      </c>
      <c r="BE94">
        <f>'ICPMS Data'!V93</f>
        <v>1</v>
      </c>
      <c r="BF94">
        <f>'ICPMS Data'!W93</f>
        <v>1</v>
      </c>
      <c r="BG94">
        <f>'ICPMS Data'!X93</f>
        <v>1</v>
      </c>
      <c r="BH94">
        <f>'ICPMS Data'!Y93</f>
        <v>1</v>
      </c>
      <c r="BI94">
        <f>'ICPMS Data'!Z93</f>
        <v>1</v>
      </c>
      <c r="BJ94">
        <f>'ICPMS Data'!AA93</f>
        <v>1</v>
      </c>
      <c r="BK94">
        <f>'ICPMS Data'!AB93</f>
        <v>1</v>
      </c>
      <c r="BL94">
        <f>'ICPMS Data'!AC93</f>
        <v>1</v>
      </c>
    </row>
    <row r="95" spans="42:64">
      <c r="AP95" t="str">
        <f>'ICPMS Data'!H94</f>
        <v>sample</v>
      </c>
      <c r="AQ95">
        <f>'ICPMS Data'!J94</f>
        <v>1</v>
      </c>
      <c r="AR95">
        <f>'ICPMS Data'!K94</f>
        <v>1</v>
      </c>
      <c r="AS95">
        <f>'ICPMS Data'!L94</f>
        <v>1</v>
      </c>
      <c r="AT95">
        <f>'ICPMS Data'!M94</f>
        <v>1</v>
      </c>
      <c r="AU95" t="e">
        <f>'ICPMS Data'!#REF!</f>
        <v>#REF!</v>
      </c>
      <c r="AV95" t="e">
        <f>'ICPMS Data'!#REF!</f>
        <v>#REF!</v>
      </c>
      <c r="AW95">
        <f>'ICPMS Data'!N94</f>
        <v>1</v>
      </c>
      <c r="AX95">
        <f>'ICPMS Data'!O94</f>
        <v>1</v>
      </c>
      <c r="AY95">
        <f>'ICPMS Data'!P94</f>
        <v>1</v>
      </c>
      <c r="AZ95">
        <f>'ICPMS Data'!Q94</f>
        <v>1</v>
      </c>
      <c r="BA95">
        <f>'ICPMS Data'!R94</f>
        <v>1</v>
      </c>
      <c r="BB95">
        <f>'ICPMS Data'!S94</f>
        <v>1</v>
      </c>
      <c r="BC95">
        <f>'ICPMS Data'!T94</f>
        <v>1</v>
      </c>
      <c r="BD95">
        <f>'ICPMS Data'!U94</f>
        <v>1</v>
      </c>
      <c r="BE95">
        <f>'ICPMS Data'!V94</f>
        <v>1</v>
      </c>
      <c r="BF95">
        <f>'ICPMS Data'!W94</f>
        <v>1</v>
      </c>
      <c r="BG95">
        <f>'ICPMS Data'!X94</f>
        <v>1</v>
      </c>
      <c r="BH95">
        <f>'ICPMS Data'!Y94</f>
        <v>1</v>
      </c>
      <c r="BI95">
        <f>'ICPMS Data'!Z94</f>
        <v>1</v>
      </c>
      <c r="BJ95">
        <f>'ICPMS Data'!AA94</f>
        <v>1</v>
      </c>
      <c r="BK95">
        <f>'ICPMS Data'!AB94</f>
        <v>1</v>
      </c>
      <c r="BL95">
        <f>'ICPMS Data'!AC94</f>
        <v>1</v>
      </c>
    </row>
    <row r="96" spans="42:64">
      <c r="AP96" t="str">
        <f>'ICPMS Data'!H95</f>
        <v>sample</v>
      </c>
      <c r="AQ96">
        <f>'ICPMS Data'!J95</f>
        <v>1</v>
      </c>
      <c r="AR96">
        <f>'ICPMS Data'!K95</f>
        <v>1</v>
      </c>
      <c r="AS96">
        <f>'ICPMS Data'!L95</f>
        <v>1</v>
      </c>
      <c r="AT96">
        <f>'ICPMS Data'!M95</f>
        <v>1</v>
      </c>
      <c r="AU96" t="e">
        <f>'ICPMS Data'!#REF!</f>
        <v>#REF!</v>
      </c>
      <c r="AV96" t="e">
        <f>'ICPMS Data'!#REF!</f>
        <v>#REF!</v>
      </c>
      <c r="AW96">
        <f>'ICPMS Data'!N95</f>
        <v>1</v>
      </c>
      <c r="AX96">
        <f>'ICPMS Data'!O95</f>
        <v>1</v>
      </c>
      <c r="AY96">
        <f>'ICPMS Data'!P95</f>
        <v>1</v>
      </c>
      <c r="AZ96">
        <f>'ICPMS Data'!Q95</f>
        <v>1</v>
      </c>
      <c r="BA96">
        <f>'ICPMS Data'!R95</f>
        <v>1</v>
      </c>
      <c r="BB96">
        <f>'ICPMS Data'!S95</f>
        <v>1</v>
      </c>
      <c r="BC96">
        <f>'ICPMS Data'!T95</f>
        <v>1</v>
      </c>
      <c r="BD96">
        <f>'ICPMS Data'!U95</f>
        <v>1</v>
      </c>
      <c r="BE96">
        <f>'ICPMS Data'!V95</f>
        <v>1</v>
      </c>
      <c r="BF96">
        <f>'ICPMS Data'!W95</f>
        <v>1</v>
      </c>
      <c r="BG96">
        <f>'ICPMS Data'!X95</f>
        <v>1</v>
      </c>
      <c r="BH96">
        <f>'ICPMS Data'!Y95</f>
        <v>1</v>
      </c>
      <c r="BI96">
        <f>'ICPMS Data'!Z95</f>
        <v>1</v>
      </c>
      <c r="BJ96">
        <f>'ICPMS Data'!AA95</f>
        <v>1</v>
      </c>
      <c r="BK96">
        <f>'ICPMS Data'!AB95</f>
        <v>1</v>
      </c>
      <c r="BL96">
        <f>'ICPMS Data'!AC95</f>
        <v>1</v>
      </c>
    </row>
    <row r="97" spans="42:64">
      <c r="AP97" t="str">
        <f>'ICPMS Data'!H96</f>
        <v>sample</v>
      </c>
      <c r="AQ97">
        <f>'ICPMS Data'!J96</f>
        <v>1</v>
      </c>
      <c r="AR97">
        <f>'ICPMS Data'!K96</f>
        <v>1</v>
      </c>
      <c r="AS97">
        <f>'ICPMS Data'!L96</f>
        <v>1</v>
      </c>
      <c r="AT97">
        <f>'ICPMS Data'!M96</f>
        <v>1</v>
      </c>
      <c r="AU97" t="e">
        <f>'ICPMS Data'!#REF!</f>
        <v>#REF!</v>
      </c>
      <c r="AV97" t="e">
        <f>'ICPMS Data'!#REF!</f>
        <v>#REF!</v>
      </c>
      <c r="AW97">
        <f>'ICPMS Data'!N96</f>
        <v>1</v>
      </c>
      <c r="AX97">
        <f>'ICPMS Data'!O96</f>
        <v>1</v>
      </c>
      <c r="AY97">
        <f>'ICPMS Data'!P96</f>
        <v>1</v>
      </c>
      <c r="AZ97">
        <f>'ICPMS Data'!Q96</f>
        <v>1</v>
      </c>
      <c r="BA97">
        <f>'ICPMS Data'!R96</f>
        <v>1</v>
      </c>
      <c r="BB97">
        <f>'ICPMS Data'!S96</f>
        <v>1</v>
      </c>
      <c r="BC97">
        <f>'ICPMS Data'!T96</f>
        <v>1</v>
      </c>
      <c r="BD97">
        <f>'ICPMS Data'!U96</f>
        <v>1</v>
      </c>
      <c r="BE97">
        <f>'ICPMS Data'!V96</f>
        <v>1</v>
      </c>
      <c r="BF97">
        <f>'ICPMS Data'!W96</f>
        <v>1</v>
      </c>
      <c r="BG97">
        <f>'ICPMS Data'!X96</f>
        <v>1</v>
      </c>
      <c r="BH97">
        <f>'ICPMS Data'!Y96</f>
        <v>1</v>
      </c>
      <c r="BI97">
        <f>'ICPMS Data'!Z96</f>
        <v>1</v>
      </c>
      <c r="BJ97">
        <f>'ICPMS Data'!AA96</f>
        <v>1</v>
      </c>
      <c r="BK97">
        <f>'ICPMS Data'!AB96</f>
        <v>1</v>
      </c>
      <c r="BL97">
        <f>'ICPMS Data'!AC96</f>
        <v>1</v>
      </c>
    </row>
    <row r="98" spans="42:64">
      <c r="AP98" t="str">
        <f>'ICPMS Data'!H97</f>
        <v>sample</v>
      </c>
      <c r="AQ98">
        <f>'ICPMS Data'!J97</f>
        <v>1</v>
      </c>
      <c r="AR98">
        <f>'ICPMS Data'!K97</f>
        <v>1</v>
      </c>
      <c r="AS98">
        <f>'ICPMS Data'!L97</f>
        <v>1</v>
      </c>
      <c r="AT98">
        <f>'ICPMS Data'!M97</f>
        <v>1</v>
      </c>
      <c r="AU98" t="e">
        <f>'ICPMS Data'!#REF!</f>
        <v>#REF!</v>
      </c>
      <c r="AV98" t="e">
        <f>'ICPMS Data'!#REF!</f>
        <v>#REF!</v>
      </c>
      <c r="AW98">
        <f>'ICPMS Data'!N97</f>
        <v>1</v>
      </c>
      <c r="AX98">
        <f>'ICPMS Data'!O97</f>
        <v>1</v>
      </c>
      <c r="AY98">
        <f>'ICPMS Data'!P97</f>
        <v>1</v>
      </c>
      <c r="AZ98">
        <f>'ICPMS Data'!Q97</f>
        <v>1</v>
      </c>
      <c r="BA98">
        <f>'ICPMS Data'!R97</f>
        <v>1</v>
      </c>
      <c r="BB98">
        <f>'ICPMS Data'!S97</f>
        <v>1</v>
      </c>
      <c r="BC98">
        <f>'ICPMS Data'!T97</f>
        <v>1</v>
      </c>
      <c r="BD98">
        <f>'ICPMS Data'!U97</f>
        <v>1</v>
      </c>
      <c r="BE98">
        <f>'ICPMS Data'!V97</f>
        <v>1</v>
      </c>
      <c r="BF98">
        <f>'ICPMS Data'!W97</f>
        <v>1</v>
      </c>
      <c r="BG98">
        <f>'ICPMS Data'!X97</f>
        <v>1</v>
      </c>
      <c r="BH98">
        <f>'ICPMS Data'!Y97</f>
        <v>1</v>
      </c>
      <c r="BI98">
        <f>'ICPMS Data'!Z97</f>
        <v>1</v>
      </c>
      <c r="BJ98">
        <f>'ICPMS Data'!AA97</f>
        <v>1</v>
      </c>
      <c r="BK98">
        <f>'ICPMS Data'!AB97</f>
        <v>1</v>
      </c>
      <c r="BL98">
        <f>'ICPMS Data'!AC97</f>
        <v>1</v>
      </c>
    </row>
    <row r="99" spans="42:64">
      <c r="AP99" t="str">
        <f>'ICPMS Data'!H98</f>
        <v>sample</v>
      </c>
      <c r="AQ99">
        <f>'ICPMS Data'!J98</f>
        <v>1</v>
      </c>
      <c r="AR99">
        <f>'ICPMS Data'!K98</f>
        <v>1</v>
      </c>
      <c r="AS99">
        <f>'ICPMS Data'!L98</f>
        <v>1</v>
      </c>
      <c r="AT99">
        <f>'ICPMS Data'!M98</f>
        <v>1</v>
      </c>
      <c r="AU99" t="e">
        <f>'ICPMS Data'!#REF!</f>
        <v>#REF!</v>
      </c>
      <c r="AV99" t="e">
        <f>'ICPMS Data'!#REF!</f>
        <v>#REF!</v>
      </c>
      <c r="AW99">
        <f>'ICPMS Data'!N98</f>
        <v>1</v>
      </c>
      <c r="AX99">
        <f>'ICPMS Data'!O98</f>
        <v>1</v>
      </c>
      <c r="AY99">
        <f>'ICPMS Data'!P98</f>
        <v>1</v>
      </c>
      <c r="AZ99">
        <f>'ICPMS Data'!Q98</f>
        <v>1</v>
      </c>
      <c r="BA99">
        <f>'ICPMS Data'!R98</f>
        <v>1</v>
      </c>
      <c r="BB99">
        <f>'ICPMS Data'!S98</f>
        <v>1</v>
      </c>
      <c r="BC99">
        <f>'ICPMS Data'!T98</f>
        <v>1</v>
      </c>
      <c r="BD99">
        <f>'ICPMS Data'!U98</f>
        <v>1</v>
      </c>
      <c r="BE99">
        <f>'ICPMS Data'!V98</f>
        <v>1</v>
      </c>
      <c r="BF99">
        <f>'ICPMS Data'!W98</f>
        <v>1</v>
      </c>
      <c r="BG99">
        <f>'ICPMS Data'!X98</f>
        <v>1</v>
      </c>
      <c r="BH99">
        <f>'ICPMS Data'!Y98</f>
        <v>1</v>
      </c>
      <c r="BI99">
        <f>'ICPMS Data'!Z98</f>
        <v>1</v>
      </c>
      <c r="BJ99">
        <f>'ICPMS Data'!AA98</f>
        <v>1</v>
      </c>
      <c r="BK99">
        <f>'ICPMS Data'!AB98</f>
        <v>1</v>
      </c>
      <c r="BL99">
        <f>'ICPMS Data'!AC98</f>
        <v>1</v>
      </c>
    </row>
    <row r="100" spans="42:64">
      <c r="AP100" t="str">
        <f>'ICPMS Data'!H99</f>
        <v>sample</v>
      </c>
      <c r="AQ100">
        <f>'ICPMS Data'!J99</f>
        <v>1</v>
      </c>
      <c r="AR100">
        <f>'ICPMS Data'!K99</f>
        <v>1</v>
      </c>
      <c r="AS100">
        <f>'ICPMS Data'!L99</f>
        <v>1</v>
      </c>
      <c r="AT100">
        <f>'ICPMS Data'!M99</f>
        <v>1</v>
      </c>
      <c r="AU100" t="e">
        <f>'ICPMS Data'!#REF!</f>
        <v>#REF!</v>
      </c>
      <c r="AV100" t="e">
        <f>'ICPMS Data'!#REF!</f>
        <v>#REF!</v>
      </c>
      <c r="AW100">
        <f>'ICPMS Data'!N99</f>
        <v>1</v>
      </c>
      <c r="AX100">
        <f>'ICPMS Data'!O99</f>
        <v>1</v>
      </c>
      <c r="AY100">
        <f>'ICPMS Data'!P99</f>
        <v>1</v>
      </c>
      <c r="AZ100">
        <f>'ICPMS Data'!Q99</f>
        <v>1</v>
      </c>
      <c r="BA100">
        <f>'ICPMS Data'!R99</f>
        <v>1</v>
      </c>
      <c r="BB100">
        <f>'ICPMS Data'!S99</f>
        <v>1</v>
      </c>
      <c r="BC100">
        <f>'ICPMS Data'!T99</f>
        <v>1</v>
      </c>
      <c r="BD100">
        <f>'ICPMS Data'!U99</f>
        <v>1</v>
      </c>
      <c r="BE100">
        <f>'ICPMS Data'!V99</f>
        <v>1</v>
      </c>
      <c r="BF100">
        <f>'ICPMS Data'!W99</f>
        <v>1</v>
      </c>
      <c r="BG100">
        <f>'ICPMS Data'!X99</f>
        <v>1</v>
      </c>
      <c r="BH100">
        <f>'ICPMS Data'!Y99</f>
        <v>1</v>
      </c>
      <c r="BI100">
        <f>'ICPMS Data'!Z99</f>
        <v>1</v>
      </c>
      <c r="BJ100">
        <f>'ICPMS Data'!AA99</f>
        <v>1</v>
      </c>
      <c r="BK100">
        <f>'ICPMS Data'!AB99</f>
        <v>1</v>
      </c>
      <c r="BL100">
        <f>'ICPMS Data'!AC99</f>
        <v>1</v>
      </c>
    </row>
    <row r="101" spans="42:64">
      <c r="AP101" t="str">
        <f>'ICPMS Data'!H100</f>
        <v>sample</v>
      </c>
      <c r="AQ101">
        <f>'ICPMS Data'!J100</f>
        <v>1</v>
      </c>
      <c r="AR101">
        <f>'ICPMS Data'!K100</f>
        <v>1</v>
      </c>
      <c r="AS101">
        <f>'ICPMS Data'!L100</f>
        <v>1</v>
      </c>
      <c r="AT101">
        <f>'ICPMS Data'!M100</f>
        <v>1</v>
      </c>
      <c r="AU101" t="e">
        <f>'ICPMS Data'!#REF!</f>
        <v>#REF!</v>
      </c>
      <c r="AV101" t="e">
        <f>'ICPMS Data'!#REF!</f>
        <v>#REF!</v>
      </c>
      <c r="AW101">
        <f>'ICPMS Data'!N100</f>
        <v>1</v>
      </c>
      <c r="AX101">
        <f>'ICPMS Data'!O100</f>
        <v>1</v>
      </c>
      <c r="AY101">
        <f>'ICPMS Data'!P100</f>
        <v>1</v>
      </c>
      <c r="AZ101">
        <f>'ICPMS Data'!Q100</f>
        <v>1</v>
      </c>
      <c r="BA101">
        <f>'ICPMS Data'!R100</f>
        <v>1</v>
      </c>
      <c r="BB101">
        <f>'ICPMS Data'!S100</f>
        <v>1</v>
      </c>
      <c r="BC101">
        <f>'ICPMS Data'!T100</f>
        <v>1</v>
      </c>
      <c r="BD101">
        <f>'ICPMS Data'!U100</f>
        <v>1</v>
      </c>
      <c r="BE101">
        <f>'ICPMS Data'!V100</f>
        <v>1</v>
      </c>
      <c r="BF101">
        <f>'ICPMS Data'!W100</f>
        <v>1</v>
      </c>
      <c r="BG101">
        <f>'ICPMS Data'!X100</f>
        <v>1</v>
      </c>
      <c r="BH101">
        <f>'ICPMS Data'!Y100</f>
        <v>1</v>
      </c>
      <c r="BI101">
        <f>'ICPMS Data'!Z100</f>
        <v>1</v>
      </c>
      <c r="BJ101">
        <f>'ICPMS Data'!AA100</f>
        <v>1</v>
      </c>
      <c r="BK101">
        <f>'ICPMS Data'!AB100</f>
        <v>1</v>
      </c>
      <c r="BL101">
        <f>'ICPMS Data'!AC100</f>
        <v>1</v>
      </c>
    </row>
    <row r="102" spans="42:64">
      <c r="AP102" t="str">
        <f>'ICPMS Data'!H101</f>
        <v>sample</v>
      </c>
      <c r="AQ102">
        <f>'ICPMS Data'!J101</f>
        <v>1</v>
      </c>
      <c r="AR102">
        <f>'ICPMS Data'!K101</f>
        <v>1</v>
      </c>
      <c r="AS102">
        <f>'ICPMS Data'!L101</f>
        <v>1</v>
      </c>
      <c r="AT102">
        <f>'ICPMS Data'!M101</f>
        <v>1</v>
      </c>
      <c r="AU102" t="e">
        <f>'ICPMS Data'!#REF!</f>
        <v>#REF!</v>
      </c>
      <c r="AV102" t="e">
        <f>'ICPMS Data'!#REF!</f>
        <v>#REF!</v>
      </c>
      <c r="AW102">
        <f>'ICPMS Data'!N101</f>
        <v>1</v>
      </c>
      <c r="AX102">
        <f>'ICPMS Data'!O101</f>
        <v>1</v>
      </c>
      <c r="AY102">
        <f>'ICPMS Data'!P101</f>
        <v>1</v>
      </c>
      <c r="AZ102">
        <f>'ICPMS Data'!Q101</f>
        <v>1</v>
      </c>
      <c r="BA102">
        <f>'ICPMS Data'!R101</f>
        <v>1</v>
      </c>
      <c r="BB102">
        <f>'ICPMS Data'!S101</f>
        <v>1</v>
      </c>
      <c r="BC102">
        <f>'ICPMS Data'!T101</f>
        <v>1</v>
      </c>
      <c r="BD102">
        <f>'ICPMS Data'!U101</f>
        <v>1</v>
      </c>
      <c r="BE102">
        <f>'ICPMS Data'!V101</f>
        <v>1</v>
      </c>
      <c r="BF102">
        <f>'ICPMS Data'!W101</f>
        <v>1</v>
      </c>
      <c r="BG102">
        <f>'ICPMS Data'!X101</f>
        <v>1</v>
      </c>
      <c r="BH102">
        <f>'ICPMS Data'!Y101</f>
        <v>1</v>
      </c>
      <c r="BI102">
        <f>'ICPMS Data'!Z101</f>
        <v>1</v>
      </c>
      <c r="BJ102">
        <f>'ICPMS Data'!AA101</f>
        <v>1</v>
      </c>
      <c r="BK102">
        <f>'ICPMS Data'!AB101</f>
        <v>1</v>
      </c>
      <c r="BL102">
        <f>'ICPMS Data'!AC101</f>
        <v>1</v>
      </c>
    </row>
    <row r="103" spans="42:64">
      <c r="AP103" t="str">
        <f>'ICPMS Data'!H102</f>
        <v>sample</v>
      </c>
      <c r="AQ103">
        <f>'ICPMS Data'!J102</f>
        <v>1</v>
      </c>
      <c r="AR103">
        <f>'ICPMS Data'!K102</f>
        <v>1</v>
      </c>
      <c r="AS103">
        <f>'ICPMS Data'!L102</f>
        <v>1</v>
      </c>
      <c r="AT103">
        <f>'ICPMS Data'!M102</f>
        <v>1</v>
      </c>
      <c r="AU103" t="e">
        <f>'ICPMS Data'!#REF!</f>
        <v>#REF!</v>
      </c>
      <c r="AV103" t="e">
        <f>'ICPMS Data'!#REF!</f>
        <v>#REF!</v>
      </c>
      <c r="AW103">
        <f>'ICPMS Data'!N102</f>
        <v>1</v>
      </c>
      <c r="AX103">
        <f>'ICPMS Data'!O102</f>
        <v>1</v>
      </c>
      <c r="AY103">
        <f>'ICPMS Data'!P102</f>
        <v>1</v>
      </c>
      <c r="AZ103">
        <f>'ICPMS Data'!Q102</f>
        <v>1</v>
      </c>
      <c r="BA103">
        <f>'ICPMS Data'!R102</f>
        <v>1</v>
      </c>
      <c r="BB103">
        <f>'ICPMS Data'!S102</f>
        <v>1</v>
      </c>
      <c r="BC103">
        <f>'ICPMS Data'!T102</f>
        <v>1</v>
      </c>
      <c r="BD103">
        <f>'ICPMS Data'!U102</f>
        <v>1</v>
      </c>
      <c r="BE103">
        <f>'ICPMS Data'!V102</f>
        <v>1</v>
      </c>
      <c r="BF103">
        <f>'ICPMS Data'!W102</f>
        <v>1</v>
      </c>
      <c r="BG103">
        <f>'ICPMS Data'!X102</f>
        <v>1</v>
      </c>
      <c r="BH103">
        <f>'ICPMS Data'!Y102</f>
        <v>1</v>
      </c>
      <c r="BI103">
        <f>'ICPMS Data'!Z102</f>
        <v>1</v>
      </c>
      <c r="BJ103">
        <f>'ICPMS Data'!AA102</f>
        <v>1</v>
      </c>
      <c r="BK103">
        <f>'ICPMS Data'!AB102</f>
        <v>1</v>
      </c>
      <c r="BL103">
        <f>'ICPMS Data'!AC102</f>
        <v>1</v>
      </c>
    </row>
    <row r="104" spans="42:64">
      <c r="AP104" t="str">
        <f>'ICPMS Data'!H103</f>
        <v>sample</v>
      </c>
      <c r="AQ104">
        <f>'ICPMS Data'!J103</f>
        <v>1</v>
      </c>
      <c r="AR104">
        <f>'ICPMS Data'!K103</f>
        <v>1</v>
      </c>
      <c r="AS104">
        <f>'ICPMS Data'!L103</f>
        <v>1</v>
      </c>
      <c r="AT104">
        <f>'ICPMS Data'!M103</f>
        <v>1</v>
      </c>
      <c r="AU104" t="e">
        <f>'ICPMS Data'!#REF!</f>
        <v>#REF!</v>
      </c>
      <c r="AV104" t="e">
        <f>'ICPMS Data'!#REF!</f>
        <v>#REF!</v>
      </c>
      <c r="AW104">
        <f>'ICPMS Data'!N103</f>
        <v>1</v>
      </c>
      <c r="AX104">
        <f>'ICPMS Data'!O103</f>
        <v>1</v>
      </c>
      <c r="AY104">
        <f>'ICPMS Data'!P103</f>
        <v>1</v>
      </c>
      <c r="AZ104">
        <f>'ICPMS Data'!Q103</f>
        <v>1</v>
      </c>
      <c r="BA104">
        <f>'ICPMS Data'!R103</f>
        <v>1</v>
      </c>
      <c r="BB104">
        <f>'ICPMS Data'!S103</f>
        <v>1</v>
      </c>
      <c r="BC104">
        <f>'ICPMS Data'!T103</f>
        <v>1</v>
      </c>
      <c r="BD104">
        <f>'ICPMS Data'!U103</f>
        <v>1</v>
      </c>
      <c r="BE104">
        <f>'ICPMS Data'!V103</f>
        <v>1</v>
      </c>
      <c r="BF104">
        <f>'ICPMS Data'!W103</f>
        <v>1</v>
      </c>
      <c r="BG104">
        <f>'ICPMS Data'!X103</f>
        <v>1</v>
      </c>
      <c r="BH104">
        <f>'ICPMS Data'!Y103</f>
        <v>1</v>
      </c>
      <c r="BI104">
        <f>'ICPMS Data'!Z103</f>
        <v>1</v>
      </c>
      <c r="BJ104">
        <f>'ICPMS Data'!AA103</f>
        <v>1</v>
      </c>
      <c r="BK104">
        <f>'ICPMS Data'!AB103</f>
        <v>1</v>
      </c>
      <c r="BL104">
        <f>'ICPMS Data'!AC103</f>
        <v>1</v>
      </c>
    </row>
    <row r="105" spans="42:64">
      <c r="AP105" t="str">
        <f>'ICPMS Data'!H104</f>
        <v>sample</v>
      </c>
      <c r="AQ105">
        <f>'ICPMS Data'!J104</f>
        <v>1</v>
      </c>
      <c r="AR105">
        <f>'ICPMS Data'!K104</f>
        <v>1</v>
      </c>
      <c r="AS105">
        <f>'ICPMS Data'!L104</f>
        <v>1</v>
      </c>
      <c r="AT105">
        <f>'ICPMS Data'!M104</f>
        <v>1</v>
      </c>
      <c r="AU105" t="e">
        <f>'ICPMS Data'!#REF!</f>
        <v>#REF!</v>
      </c>
      <c r="AV105" t="e">
        <f>'ICPMS Data'!#REF!</f>
        <v>#REF!</v>
      </c>
      <c r="AW105">
        <f>'ICPMS Data'!N104</f>
        <v>1</v>
      </c>
      <c r="AX105">
        <f>'ICPMS Data'!O104</f>
        <v>1</v>
      </c>
      <c r="AY105">
        <f>'ICPMS Data'!P104</f>
        <v>1</v>
      </c>
      <c r="AZ105">
        <f>'ICPMS Data'!Q104</f>
        <v>1</v>
      </c>
      <c r="BA105">
        <f>'ICPMS Data'!R104</f>
        <v>1</v>
      </c>
      <c r="BB105">
        <f>'ICPMS Data'!S104</f>
        <v>1</v>
      </c>
      <c r="BC105">
        <f>'ICPMS Data'!T104</f>
        <v>1</v>
      </c>
      <c r="BD105">
        <f>'ICPMS Data'!U104</f>
        <v>1</v>
      </c>
      <c r="BE105">
        <f>'ICPMS Data'!V104</f>
        <v>1</v>
      </c>
      <c r="BF105">
        <f>'ICPMS Data'!W104</f>
        <v>1</v>
      </c>
      <c r="BG105">
        <f>'ICPMS Data'!X104</f>
        <v>1</v>
      </c>
      <c r="BH105">
        <f>'ICPMS Data'!Y104</f>
        <v>1</v>
      </c>
      <c r="BI105">
        <f>'ICPMS Data'!Z104</f>
        <v>1</v>
      </c>
      <c r="BJ105">
        <f>'ICPMS Data'!AA104</f>
        <v>1</v>
      </c>
      <c r="BK105">
        <f>'ICPMS Data'!AB104</f>
        <v>1</v>
      </c>
      <c r="BL105">
        <f>'ICPMS Data'!AC104</f>
        <v>1</v>
      </c>
    </row>
    <row r="106" spans="42:64">
      <c r="AP106" t="str">
        <f>'ICPMS Data'!H105</f>
        <v>sample</v>
      </c>
      <c r="AQ106">
        <f>'ICPMS Data'!J105</f>
        <v>1</v>
      </c>
      <c r="AR106">
        <f>'ICPMS Data'!K105</f>
        <v>1</v>
      </c>
      <c r="AS106">
        <f>'ICPMS Data'!L105</f>
        <v>1</v>
      </c>
      <c r="AT106">
        <f>'ICPMS Data'!M105</f>
        <v>1</v>
      </c>
      <c r="AU106" t="e">
        <f>'ICPMS Data'!#REF!</f>
        <v>#REF!</v>
      </c>
      <c r="AV106" t="e">
        <f>'ICPMS Data'!#REF!</f>
        <v>#REF!</v>
      </c>
      <c r="AW106">
        <f>'ICPMS Data'!N105</f>
        <v>1</v>
      </c>
      <c r="AX106">
        <f>'ICPMS Data'!O105</f>
        <v>1</v>
      </c>
      <c r="AY106">
        <f>'ICPMS Data'!P105</f>
        <v>1</v>
      </c>
      <c r="AZ106">
        <f>'ICPMS Data'!Q105</f>
        <v>1</v>
      </c>
      <c r="BA106">
        <f>'ICPMS Data'!R105</f>
        <v>1</v>
      </c>
      <c r="BB106">
        <f>'ICPMS Data'!S105</f>
        <v>1</v>
      </c>
      <c r="BC106">
        <f>'ICPMS Data'!T105</f>
        <v>1</v>
      </c>
      <c r="BD106">
        <f>'ICPMS Data'!U105</f>
        <v>1</v>
      </c>
      <c r="BE106">
        <f>'ICPMS Data'!V105</f>
        <v>1</v>
      </c>
      <c r="BF106">
        <f>'ICPMS Data'!W105</f>
        <v>1</v>
      </c>
      <c r="BG106">
        <f>'ICPMS Data'!X105</f>
        <v>1</v>
      </c>
      <c r="BH106">
        <f>'ICPMS Data'!Y105</f>
        <v>1</v>
      </c>
      <c r="BI106">
        <f>'ICPMS Data'!Z105</f>
        <v>1</v>
      </c>
      <c r="BJ106">
        <f>'ICPMS Data'!AA105</f>
        <v>1</v>
      </c>
      <c r="BK106">
        <f>'ICPMS Data'!AB105</f>
        <v>1</v>
      </c>
      <c r="BL106">
        <f>'ICPMS Data'!AC105</f>
        <v>1</v>
      </c>
    </row>
    <row r="107" spans="42:64">
      <c r="AP107" t="str">
        <f>'ICPMS Data'!H106</f>
        <v>sample</v>
      </c>
      <c r="AQ107">
        <f>'ICPMS Data'!J106</f>
        <v>1</v>
      </c>
      <c r="AR107">
        <f>'ICPMS Data'!K106</f>
        <v>1</v>
      </c>
      <c r="AS107">
        <f>'ICPMS Data'!L106</f>
        <v>1</v>
      </c>
      <c r="AT107">
        <f>'ICPMS Data'!M106</f>
        <v>1</v>
      </c>
      <c r="AU107" t="e">
        <f>'ICPMS Data'!#REF!</f>
        <v>#REF!</v>
      </c>
      <c r="AV107" t="e">
        <f>'ICPMS Data'!#REF!</f>
        <v>#REF!</v>
      </c>
      <c r="AW107">
        <f>'ICPMS Data'!N106</f>
        <v>1</v>
      </c>
      <c r="AX107">
        <f>'ICPMS Data'!O106</f>
        <v>1</v>
      </c>
      <c r="AY107">
        <f>'ICPMS Data'!P106</f>
        <v>1</v>
      </c>
      <c r="AZ107">
        <f>'ICPMS Data'!Q106</f>
        <v>1</v>
      </c>
      <c r="BA107">
        <f>'ICPMS Data'!R106</f>
        <v>1</v>
      </c>
      <c r="BB107">
        <f>'ICPMS Data'!S106</f>
        <v>1</v>
      </c>
      <c r="BC107">
        <f>'ICPMS Data'!T106</f>
        <v>1</v>
      </c>
      <c r="BD107">
        <f>'ICPMS Data'!U106</f>
        <v>1</v>
      </c>
      <c r="BE107">
        <f>'ICPMS Data'!V106</f>
        <v>1</v>
      </c>
      <c r="BF107">
        <f>'ICPMS Data'!W106</f>
        <v>1</v>
      </c>
      <c r="BG107">
        <f>'ICPMS Data'!X106</f>
        <v>1</v>
      </c>
      <c r="BH107">
        <f>'ICPMS Data'!Y106</f>
        <v>1</v>
      </c>
      <c r="BI107">
        <f>'ICPMS Data'!Z106</f>
        <v>1</v>
      </c>
      <c r="BJ107">
        <f>'ICPMS Data'!AA106</f>
        <v>1</v>
      </c>
      <c r="BK107">
        <f>'ICPMS Data'!AB106</f>
        <v>1</v>
      </c>
      <c r="BL107">
        <f>'ICPMS Data'!AC106</f>
        <v>1</v>
      </c>
    </row>
    <row r="108" spans="42:64">
      <c r="AP108" t="str">
        <f>'ICPMS Data'!H107</f>
        <v>sample</v>
      </c>
      <c r="AQ108">
        <f>'ICPMS Data'!J107</f>
        <v>1</v>
      </c>
      <c r="AR108">
        <f>'ICPMS Data'!K107</f>
        <v>1</v>
      </c>
      <c r="AS108">
        <f>'ICPMS Data'!L107</f>
        <v>1</v>
      </c>
      <c r="AT108">
        <f>'ICPMS Data'!M107</f>
        <v>1</v>
      </c>
      <c r="AU108" t="e">
        <f>'ICPMS Data'!#REF!</f>
        <v>#REF!</v>
      </c>
      <c r="AV108" t="e">
        <f>'ICPMS Data'!#REF!</f>
        <v>#REF!</v>
      </c>
      <c r="AW108">
        <f>'ICPMS Data'!N107</f>
        <v>1</v>
      </c>
      <c r="AX108">
        <f>'ICPMS Data'!O107</f>
        <v>1</v>
      </c>
      <c r="AY108">
        <f>'ICPMS Data'!P107</f>
        <v>1</v>
      </c>
      <c r="AZ108">
        <f>'ICPMS Data'!Q107</f>
        <v>1</v>
      </c>
      <c r="BA108">
        <f>'ICPMS Data'!R107</f>
        <v>1</v>
      </c>
      <c r="BB108">
        <f>'ICPMS Data'!S107</f>
        <v>1</v>
      </c>
      <c r="BC108">
        <f>'ICPMS Data'!T107</f>
        <v>1</v>
      </c>
      <c r="BD108">
        <f>'ICPMS Data'!U107</f>
        <v>1</v>
      </c>
      <c r="BE108">
        <f>'ICPMS Data'!V107</f>
        <v>1</v>
      </c>
      <c r="BF108">
        <f>'ICPMS Data'!W107</f>
        <v>1</v>
      </c>
      <c r="BG108">
        <f>'ICPMS Data'!X107</f>
        <v>1</v>
      </c>
      <c r="BH108">
        <f>'ICPMS Data'!Y107</f>
        <v>1</v>
      </c>
      <c r="BI108">
        <f>'ICPMS Data'!Z107</f>
        <v>1</v>
      </c>
      <c r="BJ108">
        <f>'ICPMS Data'!AA107</f>
        <v>1</v>
      </c>
      <c r="BK108">
        <f>'ICPMS Data'!AB107</f>
        <v>1</v>
      </c>
      <c r="BL108">
        <f>'ICPMS Data'!AC107</f>
        <v>1</v>
      </c>
    </row>
    <row r="109" spans="42:64">
      <c r="AP109" t="str">
        <f>'ICPMS Data'!H108</f>
        <v>sample</v>
      </c>
      <c r="AQ109">
        <f>'ICPMS Data'!J108</f>
        <v>1</v>
      </c>
      <c r="AR109">
        <f>'ICPMS Data'!K108</f>
        <v>1</v>
      </c>
      <c r="AS109">
        <f>'ICPMS Data'!L108</f>
        <v>1</v>
      </c>
      <c r="AT109">
        <f>'ICPMS Data'!M108</f>
        <v>1</v>
      </c>
      <c r="AU109" t="e">
        <f>'ICPMS Data'!#REF!</f>
        <v>#REF!</v>
      </c>
      <c r="AV109" t="e">
        <f>'ICPMS Data'!#REF!</f>
        <v>#REF!</v>
      </c>
      <c r="AW109">
        <f>'ICPMS Data'!N108</f>
        <v>1</v>
      </c>
      <c r="AX109">
        <f>'ICPMS Data'!O108</f>
        <v>1</v>
      </c>
      <c r="AY109">
        <f>'ICPMS Data'!P108</f>
        <v>1</v>
      </c>
      <c r="AZ109">
        <f>'ICPMS Data'!Q108</f>
        <v>1</v>
      </c>
      <c r="BA109">
        <f>'ICPMS Data'!R108</f>
        <v>1</v>
      </c>
      <c r="BB109">
        <f>'ICPMS Data'!S108</f>
        <v>1</v>
      </c>
      <c r="BC109">
        <f>'ICPMS Data'!T108</f>
        <v>1</v>
      </c>
      <c r="BD109">
        <f>'ICPMS Data'!U108</f>
        <v>1</v>
      </c>
      <c r="BE109">
        <f>'ICPMS Data'!V108</f>
        <v>1</v>
      </c>
      <c r="BF109">
        <f>'ICPMS Data'!W108</f>
        <v>1</v>
      </c>
      <c r="BG109">
        <f>'ICPMS Data'!X108</f>
        <v>1</v>
      </c>
      <c r="BH109">
        <f>'ICPMS Data'!Y108</f>
        <v>1</v>
      </c>
      <c r="BI109">
        <f>'ICPMS Data'!Z108</f>
        <v>1</v>
      </c>
      <c r="BJ109">
        <f>'ICPMS Data'!AA108</f>
        <v>1</v>
      </c>
      <c r="BK109">
        <f>'ICPMS Data'!AB108</f>
        <v>1</v>
      </c>
      <c r="BL109">
        <f>'ICPMS Data'!AC108</f>
        <v>1</v>
      </c>
    </row>
    <row r="110" spans="42:64">
      <c r="AP110" t="str">
        <f>'ICPMS Data'!H109</f>
        <v>sample</v>
      </c>
      <c r="AQ110">
        <f>'ICPMS Data'!J109</f>
        <v>1</v>
      </c>
      <c r="AR110">
        <f>'ICPMS Data'!K109</f>
        <v>1</v>
      </c>
      <c r="AS110">
        <f>'ICPMS Data'!L109</f>
        <v>1</v>
      </c>
      <c r="AT110">
        <f>'ICPMS Data'!M109</f>
        <v>1</v>
      </c>
      <c r="AU110" t="e">
        <f>'ICPMS Data'!#REF!</f>
        <v>#REF!</v>
      </c>
      <c r="AV110" t="e">
        <f>'ICPMS Data'!#REF!</f>
        <v>#REF!</v>
      </c>
      <c r="AW110">
        <f>'ICPMS Data'!N109</f>
        <v>1</v>
      </c>
      <c r="AX110">
        <f>'ICPMS Data'!O109</f>
        <v>1</v>
      </c>
      <c r="AY110">
        <f>'ICPMS Data'!P109</f>
        <v>1</v>
      </c>
      <c r="AZ110">
        <f>'ICPMS Data'!Q109</f>
        <v>1</v>
      </c>
      <c r="BA110">
        <f>'ICPMS Data'!R109</f>
        <v>1</v>
      </c>
      <c r="BB110">
        <f>'ICPMS Data'!S109</f>
        <v>1</v>
      </c>
      <c r="BC110">
        <f>'ICPMS Data'!T109</f>
        <v>1</v>
      </c>
      <c r="BD110">
        <f>'ICPMS Data'!U109</f>
        <v>1</v>
      </c>
      <c r="BE110">
        <f>'ICPMS Data'!V109</f>
        <v>1</v>
      </c>
      <c r="BF110">
        <f>'ICPMS Data'!W109</f>
        <v>1</v>
      </c>
      <c r="BG110">
        <f>'ICPMS Data'!X109</f>
        <v>1</v>
      </c>
      <c r="BH110">
        <f>'ICPMS Data'!Y109</f>
        <v>1</v>
      </c>
      <c r="BI110">
        <f>'ICPMS Data'!Z109</f>
        <v>1</v>
      </c>
      <c r="BJ110">
        <f>'ICPMS Data'!AA109</f>
        <v>1</v>
      </c>
      <c r="BK110">
        <f>'ICPMS Data'!AB109</f>
        <v>1</v>
      </c>
      <c r="BL110">
        <f>'ICPMS Data'!AC109</f>
        <v>1</v>
      </c>
    </row>
    <row r="111" spans="42:64">
      <c r="AP111" t="str">
        <f>'ICPMS Data'!H110</f>
        <v>sample</v>
      </c>
      <c r="AQ111">
        <f>'ICPMS Data'!J110</f>
        <v>1</v>
      </c>
      <c r="AR111">
        <f>'ICPMS Data'!K110</f>
        <v>1</v>
      </c>
      <c r="AS111">
        <f>'ICPMS Data'!L110</f>
        <v>1</v>
      </c>
      <c r="AT111">
        <f>'ICPMS Data'!M110</f>
        <v>1</v>
      </c>
      <c r="AU111" t="e">
        <f>'ICPMS Data'!#REF!</f>
        <v>#REF!</v>
      </c>
      <c r="AV111" t="e">
        <f>'ICPMS Data'!#REF!</f>
        <v>#REF!</v>
      </c>
      <c r="AW111">
        <f>'ICPMS Data'!N110</f>
        <v>1</v>
      </c>
      <c r="AX111">
        <f>'ICPMS Data'!O110</f>
        <v>1</v>
      </c>
      <c r="AY111">
        <f>'ICPMS Data'!P110</f>
        <v>1</v>
      </c>
      <c r="AZ111">
        <f>'ICPMS Data'!Q110</f>
        <v>1</v>
      </c>
      <c r="BA111">
        <f>'ICPMS Data'!R110</f>
        <v>1</v>
      </c>
      <c r="BB111">
        <f>'ICPMS Data'!S110</f>
        <v>1</v>
      </c>
      <c r="BC111">
        <f>'ICPMS Data'!T110</f>
        <v>1</v>
      </c>
      <c r="BD111">
        <f>'ICPMS Data'!U110</f>
        <v>1</v>
      </c>
      <c r="BE111">
        <f>'ICPMS Data'!V110</f>
        <v>1</v>
      </c>
      <c r="BF111">
        <f>'ICPMS Data'!W110</f>
        <v>1</v>
      </c>
      <c r="BG111">
        <f>'ICPMS Data'!X110</f>
        <v>1</v>
      </c>
      <c r="BH111">
        <f>'ICPMS Data'!Y110</f>
        <v>1</v>
      </c>
      <c r="BI111">
        <f>'ICPMS Data'!Z110</f>
        <v>1</v>
      </c>
      <c r="BJ111">
        <f>'ICPMS Data'!AA110</f>
        <v>1</v>
      </c>
      <c r="BK111">
        <f>'ICPMS Data'!AB110</f>
        <v>1</v>
      </c>
      <c r="BL111">
        <f>'ICPMS Data'!AC110</f>
        <v>1</v>
      </c>
    </row>
    <row r="112" spans="42:64">
      <c r="AP112" t="str">
        <f>'ICPMS Data'!H111</f>
        <v>sample</v>
      </c>
      <c r="AQ112">
        <f>'ICPMS Data'!J111</f>
        <v>1</v>
      </c>
      <c r="AR112">
        <f>'ICPMS Data'!K111</f>
        <v>1</v>
      </c>
      <c r="AS112">
        <f>'ICPMS Data'!L111</f>
        <v>1</v>
      </c>
      <c r="AT112">
        <f>'ICPMS Data'!M111</f>
        <v>1</v>
      </c>
      <c r="AU112" t="e">
        <f>'ICPMS Data'!#REF!</f>
        <v>#REF!</v>
      </c>
      <c r="AV112" t="e">
        <f>'ICPMS Data'!#REF!</f>
        <v>#REF!</v>
      </c>
      <c r="AW112">
        <f>'ICPMS Data'!N111</f>
        <v>1</v>
      </c>
      <c r="AX112">
        <f>'ICPMS Data'!O111</f>
        <v>1</v>
      </c>
      <c r="AY112">
        <f>'ICPMS Data'!P111</f>
        <v>1</v>
      </c>
      <c r="AZ112">
        <f>'ICPMS Data'!Q111</f>
        <v>1</v>
      </c>
      <c r="BA112">
        <f>'ICPMS Data'!R111</f>
        <v>1</v>
      </c>
      <c r="BB112">
        <f>'ICPMS Data'!S111</f>
        <v>1</v>
      </c>
      <c r="BC112">
        <f>'ICPMS Data'!T111</f>
        <v>1</v>
      </c>
      <c r="BD112">
        <f>'ICPMS Data'!U111</f>
        <v>1</v>
      </c>
      <c r="BE112">
        <f>'ICPMS Data'!V111</f>
        <v>1</v>
      </c>
      <c r="BF112">
        <f>'ICPMS Data'!W111</f>
        <v>1</v>
      </c>
      <c r="BG112">
        <f>'ICPMS Data'!X111</f>
        <v>1</v>
      </c>
      <c r="BH112">
        <f>'ICPMS Data'!Y111</f>
        <v>1</v>
      </c>
      <c r="BI112">
        <f>'ICPMS Data'!Z111</f>
        <v>1</v>
      </c>
      <c r="BJ112">
        <f>'ICPMS Data'!AA111</f>
        <v>1</v>
      </c>
      <c r="BK112">
        <f>'ICPMS Data'!AB111</f>
        <v>1</v>
      </c>
      <c r="BL112">
        <f>'ICPMS Data'!AC111</f>
        <v>1</v>
      </c>
    </row>
    <row r="113" spans="42:64">
      <c r="AP113" t="str">
        <f>'ICPMS Data'!H112</f>
        <v>sample</v>
      </c>
      <c r="AQ113">
        <f>'ICPMS Data'!J112</f>
        <v>1</v>
      </c>
      <c r="AR113">
        <f>'ICPMS Data'!K112</f>
        <v>1</v>
      </c>
      <c r="AS113">
        <f>'ICPMS Data'!L112</f>
        <v>1</v>
      </c>
      <c r="AT113">
        <f>'ICPMS Data'!M112</f>
        <v>1</v>
      </c>
      <c r="AU113" t="e">
        <f>'ICPMS Data'!#REF!</f>
        <v>#REF!</v>
      </c>
      <c r="AV113" t="e">
        <f>'ICPMS Data'!#REF!</f>
        <v>#REF!</v>
      </c>
      <c r="AW113">
        <f>'ICPMS Data'!N112</f>
        <v>1</v>
      </c>
      <c r="AX113">
        <f>'ICPMS Data'!O112</f>
        <v>1</v>
      </c>
      <c r="AY113">
        <f>'ICPMS Data'!P112</f>
        <v>1</v>
      </c>
      <c r="AZ113">
        <f>'ICPMS Data'!Q112</f>
        <v>1</v>
      </c>
      <c r="BA113">
        <f>'ICPMS Data'!R112</f>
        <v>1</v>
      </c>
      <c r="BB113">
        <f>'ICPMS Data'!S112</f>
        <v>1</v>
      </c>
      <c r="BC113">
        <f>'ICPMS Data'!T112</f>
        <v>1</v>
      </c>
      <c r="BD113">
        <f>'ICPMS Data'!U112</f>
        <v>1</v>
      </c>
      <c r="BE113">
        <f>'ICPMS Data'!V112</f>
        <v>1</v>
      </c>
      <c r="BF113">
        <f>'ICPMS Data'!W112</f>
        <v>1</v>
      </c>
      <c r="BG113">
        <f>'ICPMS Data'!X112</f>
        <v>1</v>
      </c>
      <c r="BH113">
        <f>'ICPMS Data'!Y112</f>
        <v>1</v>
      </c>
      <c r="BI113">
        <f>'ICPMS Data'!Z112</f>
        <v>1</v>
      </c>
      <c r="BJ113">
        <f>'ICPMS Data'!AA112</f>
        <v>1</v>
      </c>
      <c r="BK113">
        <f>'ICPMS Data'!AB112</f>
        <v>1</v>
      </c>
      <c r="BL113">
        <f>'ICPMS Data'!AC112</f>
        <v>1</v>
      </c>
    </row>
    <row r="114" spans="42:64">
      <c r="AP114" t="str">
        <f>'ICPMS Data'!H113</f>
        <v>sample</v>
      </c>
      <c r="AQ114">
        <f>'ICPMS Data'!J113</f>
        <v>1</v>
      </c>
      <c r="AR114">
        <f>'ICPMS Data'!K113</f>
        <v>1</v>
      </c>
      <c r="AS114">
        <f>'ICPMS Data'!L113</f>
        <v>1</v>
      </c>
      <c r="AT114">
        <f>'ICPMS Data'!M113</f>
        <v>1</v>
      </c>
      <c r="AU114" t="e">
        <f>'ICPMS Data'!#REF!</f>
        <v>#REF!</v>
      </c>
      <c r="AV114" t="e">
        <f>'ICPMS Data'!#REF!</f>
        <v>#REF!</v>
      </c>
      <c r="AW114">
        <f>'ICPMS Data'!N113</f>
        <v>1</v>
      </c>
      <c r="AX114">
        <f>'ICPMS Data'!O113</f>
        <v>1</v>
      </c>
      <c r="AY114">
        <f>'ICPMS Data'!P113</f>
        <v>1</v>
      </c>
      <c r="AZ114">
        <f>'ICPMS Data'!Q113</f>
        <v>1</v>
      </c>
      <c r="BA114">
        <f>'ICPMS Data'!R113</f>
        <v>1</v>
      </c>
      <c r="BB114">
        <f>'ICPMS Data'!S113</f>
        <v>1</v>
      </c>
      <c r="BC114">
        <f>'ICPMS Data'!T113</f>
        <v>1</v>
      </c>
      <c r="BD114">
        <f>'ICPMS Data'!U113</f>
        <v>1</v>
      </c>
      <c r="BE114">
        <f>'ICPMS Data'!V113</f>
        <v>1</v>
      </c>
      <c r="BF114">
        <f>'ICPMS Data'!W113</f>
        <v>1</v>
      </c>
      <c r="BG114">
        <f>'ICPMS Data'!X113</f>
        <v>1</v>
      </c>
      <c r="BH114">
        <f>'ICPMS Data'!Y113</f>
        <v>1</v>
      </c>
      <c r="BI114">
        <f>'ICPMS Data'!Z113</f>
        <v>1</v>
      </c>
      <c r="BJ114">
        <f>'ICPMS Data'!AA113</f>
        <v>1</v>
      </c>
      <c r="BK114">
        <f>'ICPMS Data'!AB113</f>
        <v>1</v>
      </c>
      <c r="BL114">
        <f>'ICPMS Data'!AC113</f>
        <v>1</v>
      </c>
    </row>
    <row r="115" spans="42:64">
      <c r="AP115" t="str">
        <f>'ICPMS Data'!H114</f>
        <v>sample</v>
      </c>
      <c r="AQ115">
        <f>'ICPMS Data'!J114</f>
        <v>1</v>
      </c>
      <c r="AR115">
        <f>'ICPMS Data'!K114</f>
        <v>1</v>
      </c>
      <c r="AS115">
        <f>'ICPMS Data'!L114</f>
        <v>1</v>
      </c>
      <c r="AT115">
        <f>'ICPMS Data'!M114</f>
        <v>1</v>
      </c>
      <c r="AU115" t="e">
        <f>'ICPMS Data'!#REF!</f>
        <v>#REF!</v>
      </c>
      <c r="AV115" t="e">
        <f>'ICPMS Data'!#REF!</f>
        <v>#REF!</v>
      </c>
      <c r="AW115">
        <f>'ICPMS Data'!N114</f>
        <v>1</v>
      </c>
      <c r="AX115">
        <f>'ICPMS Data'!O114</f>
        <v>1</v>
      </c>
      <c r="AY115">
        <f>'ICPMS Data'!P114</f>
        <v>1</v>
      </c>
      <c r="AZ115">
        <f>'ICPMS Data'!Q114</f>
        <v>1</v>
      </c>
      <c r="BA115">
        <f>'ICPMS Data'!R114</f>
        <v>1</v>
      </c>
      <c r="BB115">
        <f>'ICPMS Data'!S114</f>
        <v>1</v>
      </c>
      <c r="BC115">
        <f>'ICPMS Data'!T114</f>
        <v>1</v>
      </c>
      <c r="BD115">
        <f>'ICPMS Data'!U114</f>
        <v>1</v>
      </c>
      <c r="BE115">
        <f>'ICPMS Data'!V114</f>
        <v>1</v>
      </c>
      <c r="BF115">
        <f>'ICPMS Data'!W114</f>
        <v>1</v>
      </c>
      <c r="BG115">
        <f>'ICPMS Data'!X114</f>
        <v>1</v>
      </c>
      <c r="BH115">
        <f>'ICPMS Data'!Y114</f>
        <v>1</v>
      </c>
      <c r="BI115">
        <f>'ICPMS Data'!Z114</f>
        <v>1</v>
      </c>
      <c r="BJ115">
        <f>'ICPMS Data'!AA114</f>
        <v>1</v>
      </c>
      <c r="BK115">
        <f>'ICPMS Data'!AB114</f>
        <v>1</v>
      </c>
      <c r="BL115">
        <f>'ICPMS Data'!AC114</f>
        <v>1</v>
      </c>
    </row>
    <row r="116" spans="42:64">
      <c r="AP116" t="str">
        <f>'ICPMS Data'!H115</f>
        <v>sample</v>
      </c>
      <c r="AQ116">
        <f>'ICPMS Data'!J115</f>
        <v>1</v>
      </c>
      <c r="AR116">
        <f>'ICPMS Data'!K115</f>
        <v>1</v>
      </c>
      <c r="AS116">
        <f>'ICPMS Data'!L115</f>
        <v>1</v>
      </c>
      <c r="AT116">
        <f>'ICPMS Data'!M115</f>
        <v>1</v>
      </c>
      <c r="AU116" t="e">
        <f>'ICPMS Data'!#REF!</f>
        <v>#REF!</v>
      </c>
      <c r="AV116" t="e">
        <f>'ICPMS Data'!#REF!</f>
        <v>#REF!</v>
      </c>
      <c r="AW116">
        <f>'ICPMS Data'!N115</f>
        <v>1</v>
      </c>
      <c r="AX116">
        <f>'ICPMS Data'!O115</f>
        <v>1</v>
      </c>
      <c r="AY116">
        <f>'ICPMS Data'!P115</f>
        <v>1</v>
      </c>
      <c r="AZ116">
        <f>'ICPMS Data'!Q115</f>
        <v>1</v>
      </c>
      <c r="BA116">
        <f>'ICPMS Data'!R115</f>
        <v>1</v>
      </c>
      <c r="BB116">
        <f>'ICPMS Data'!S115</f>
        <v>1</v>
      </c>
      <c r="BC116">
        <f>'ICPMS Data'!T115</f>
        <v>1</v>
      </c>
      <c r="BD116">
        <f>'ICPMS Data'!U115</f>
        <v>1</v>
      </c>
      <c r="BE116">
        <f>'ICPMS Data'!V115</f>
        <v>1</v>
      </c>
      <c r="BF116">
        <f>'ICPMS Data'!W115</f>
        <v>1</v>
      </c>
      <c r="BG116">
        <f>'ICPMS Data'!X115</f>
        <v>1</v>
      </c>
      <c r="BH116">
        <f>'ICPMS Data'!Y115</f>
        <v>1</v>
      </c>
      <c r="BI116">
        <f>'ICPMS Data'!Z115</f>
        <v>1</v>
      </c>
      <c r="BJ116">
        <f>'ICPMS Data'!AA115</f>
        <v>1</v>
      </c>
      <c r="BK116">
        <f>'ICPMS Data'!AB115</f>
        <v>1</v>
      </c>
      <c r="BL116">
        <f>'ICPMS Data'!AC115</f>
        <v>1</v>
      </c>
    </row>
    <row r="117" spans="42:64">
      <c r="AP117" t="str">
        <f>'ICPMS Data'!H116</f>
        <v>sample</v>
      </c>
      <c r="AQ117">
        <f>'ICPMS Data'!J116</f>
        <v>1</v>
      </c>
      <c r="AR117">
        <f>'ICPMS Data'!K116</f>
        <v>1</v>
      </c>
      <c r="AS117">
        <f>'ICPMS Data'!L116</f>
        <v>1</v>
      </c>
      <c r="AT117">
        <f>'ICPMS Data'!M116</f>
        <v>1</v>
      </c>
      <c r="AU117" t="e">
        <f>'ICPMS Data'!#REF!</f>
        <v>#REF!</v>
      </c>
      <c r="AV117" t="e">
        <f>'ICPMS Data'!#REF!</f>
        <v>#REF!</v>
      </c>
      <c r="AW117">
        <f>'ICPMS Data'!N116</f>
        <v>1</v>
      </c>
      <c r="AX117">
        <f>'ICPMS Data'!O116</f>
        <v>1</v>
      </c>
      <c r="AY117">
        <f>'ICPMS Data'!P116</f>
        <v>1</v>
      </c>
      <c r="AZ117">
        <f>'ICPMS Data'!Q116</f>
        <v>1</v>
      </c>
      <c r="BA117">
        <f>'ICPMS Data'!R116</f>
        <v>1</v>
      </c>
      <c r="BB117">
        <f>'ICPMS Data'!S116</f>
        <v>1</v>
      </c>
      <c r="BC117">
        <f>'ICPMS Data'!T116</f>
        <v>1</v>
      </c>
      <c r="BD117">
        <f>'ICPMS Data'!U116</f>
        <v>1</v>
      </c>
      <c r="BE117">
        <f>'ICPMS Data'!V116</f>
        <v>1</v>
      </c>
      <c r="BF117">
        <f>'ICPMS Data'!W116</f>
        <v>1</v>
      </c>
      <c r="BG117">
        <f>'ICPMS Data'!X116</f>
        <v>1</v>
      </c>
      <c r="BH117">
        <f>'ICPMS Data'!Y116</f>
        <v>1</v>
      </c>
      <c r="BI117">
        <f>'ICPMS Data'!Z116</f>
        <v>1</v>
      </c>
      <c r="BJ117">
        <f>'ICPMS Data'!AA116</f>
        <v>1</v>
      </c>
      <c r="BK117">
        <f>'ICPMS Data'!AB116</f>
        <v>1</v>
      </c>
      <c r="BL117">
        <f>'ICPMS Data'!AC116</f>
        <v>1</v>
      </c>
    </row>
    <row r="118" spans="42:64">
      <c r="AP118" t="str">
        <f>'ICPMS Data'!H117</f>
        <v>sample</v>
      </c>
      <c r="AQ118">
        <f>'ICPMS Data'!J117</f>
        <v>1</v>
      </c>
      <c r="AR118">
        <f>'ICPMS Data'!K117</f>
        <v>1</v>
      </c>
      <c r="AS118">
        <f>'ICPMS Data'!L117</f>
        <v>1</v>
      </c>
      <c r="AT118">
        <f>'ICPMS Data'!M117</f>
        <v>1</v>
      </c>
      <c r="AU118" t="e">
        <f>'ICPMS Data'!#REF!</f>
        <v>#REF!</v>
      </c>
      <c r="AV118" t="e">
        <f>'ICPMS Data'!#REF!</f>
        <v>#REF!</v>
      </c>
      <c r="AW118">
        <f>'ICPMS Data'!N117</f>
        <v>1</v>
      </c>
      <c r="AX118">
        <f>'ICPMS Data'!O117</f>
        <v>1</v>
      </c>
      <c r="AY118">
        <f>'ICPMS Data'!P117</f>
        <v>1</v>
      </c>
      <c r="AZ118">
        <f>'ICPMS Data'!Q117</f>
        <v>1</v>
      </c>
      <c r="BA118">
        <f>'ICPMS Data'!R117</f>
        <v>1</v>
      </c>
      <c r="BB118">
        <f>'ICPMS Data'!S117</f>
        <v>1</v>
      </c>
      <c r="BC118">
        <f>'ICPMS Data'!T117</f>
        <v>1</v>
      </c>
      <c r="BD118">
        <f>'ICPMS Data'!U117</f>
        <v>1</v>
      </c>
      <c r="BE118">
        <f>'ICPMS Data'!V117</f>
        <v>1</v>
      </c>
      <c r="BF118">
        <f>'ICPMS Data'!W117</f>
        <v>1</v>
      </c>
      <c r="BG118">
        <f>'ICPMS Data'!X117</f>
        <v>1</v>
      </c>
      <c r="BH118">
        <f>'ICPMS Data'!Y117</f>
        <v>1</v>
      </c>
      <c r="BI118">
        <f>'ICPMS Data'!Z117</f>
        <v>1</v>
      </c>
      <c r="BJ118">
        <f>'ICPMS Data'!AA117</f>
        <v>1</v>
      </c>
      <c r="BK118">
        <f>'ICPMS Data'!AB117</f>
        <v>1</v>
      </c>
      <c r="BL118">
        <f>'ICPMS Data'!AC117</f>
        <v>1</v>
      </c>
    </row>
    <row r="119" spans="42:64">
      <c r="AP119" t="str">
        <f>'ICPMS Data'!H118</f>
        <v>sample</v>
      </c>
      <c r="AQ119">
        <f>'ICPMS Data'!J118</f>
        <v>1</v>
      </c>
      <c r="AR119">
        <f>'ICPMS Data'!K118</f>
        <v>1</v>
      </c>
      <c r="AS119">
        <f>'ICPMS Data'!L118</f>
        <v>1</v>
      </c>
      <c r="AT119">
        <f>'ICPMS Data'!M118</f>
        <v>1</v>
      </c>
      <c r="AU119" t="e">
        <f>'ICPMS Data'!#REF!</f>
        <v>#REF!</v>
      </c>
      <c r="AV119" t="e">
        <f>'ICPMS Data'!#REF!</f>
        <v>#REF!</v>
      </c>
      <c r="AW119">
        <f>'ICPMS Data'!N118</f>
        <v>1</v>
      </c>
      <c r="AX119">
        <f>'ICPMS Data'!O118</f>
        <v>1</v>
      </c>
      <c r="AY119">
        <f>'ICPMS Data'!P118</f>
        <v>1</v>
      </c>
      <c r="AZ119">
        <f>'ICPMS Data'!Q118</f>
        <v>1</v>
      </c>
      <c r="BA119">
        <f>'ICPMS Data'!R118</f>
        <v>1</v>
      </c>
      <c r="BB119">
        <f>'ICPMS Data'!S118</f>
        <v>1</v>
      </c>
      <c r="BC119">
        <f>'ICPMS Data'!T118</f>
        <v>1</v>
      </c>
      <c r="BD119">
        <f>'ICPMS Data'!U118</f>
        <v>1</v>
      </c>
      <c r="BE119">
        <f>'ICPMS Data'!V118</f>
        <v>1</v>
      </c>
      <c r="BF119">
        <f>'ICPMS Data'!W118</f>
        <v>1</v>
      </c>
      <c r="BG119">
        <f>'ICPMS Data'!X118</f>
        <v>1</v>
      </c>
      <c r="BH119">
        <f>'ICPMS Data'!Y118</f>
        <v>1</v>
      </c>
      <c r="BI119">
        <f>'ICPMS Data'!Z118</f>
        <v>1</v>
      </c>
      <c r="BJ119">
        <f>'ICPMS Data'!AA118</f>
        <v>1</v>
      </c>
      <c r="BK119">
        <f>'ICPMS Data'!AB118</f>
        <v>1</v>
      </c>
      <c r="BL119">
        <f>'ICPMS Data'!AC118</f>
        <v>1</v>
      </c>
    </row>
    <row r="120" spans="42:64">
      <c r="AP120" t="str">
        <f>'ICPMS Data'!H119</f>
        <v>sample</v>
      </c>
      <c r="AQ120">
        <f>'ICPMS Data'!J119</f>
        <v>1</v>
      </c>
      <c r="AR120">
        <f>'ICPMS Data'!K119</f>
        <v>1</v>
      </c>
      <c r="AS120">
        <f>'ICPMS Data'!L119</f>
        <v>1</v>
      </c>
      <c r="AT120">
        <f>'ICPMS Data'!M119</f>
        <v>1</v>
      </c>
      <c r="AU120" t="e">
        <f>'ICPMS Data'!#REF!</f>
        <v>#REF!</v>
      </c>
      <c r="AV120" t="e">
        <f>'ICPMS Data'!#REF!</f>
        <v>#REF!</v>
      </c>
      <c r="AW120">
        <f>'ICPMS Data'!N119</f>
        <v>1</v>
      </c>
      <c r="AX120">
        <f>'ICPMS Data'!O119</f>
        <v>1</v>
      </c>
      <c r="AY120">
        <f>'ICPMS Data'!P119</f>
        <v>1</v>
      </c>
      <c r="AZ120">
        <f>'ICPMS Data'!Q119</f>
        <v>1</v>
      </c>
      <c r="BA120">
        <f>'ICPMS Data'!R119</f>
        <v>1</v>
      </c>
      <c r="BB120">
        <f>'ICPMS Data'!S119</f>
        <v>1</v>
      </c>
      <c r="BC120">
        <f>'ICPMS Data'!T119</f>
        <v>1</v>
      </c>
      <c r="BD120">
        <f>'ICPMS Data'!U119</f>
        <v>1</v>
      </c>
      <c r="BE120">
        <f>'ICPMS Data'!V119</f>
        <v>1</v>
      </c>
      <c r="BF120">
        <f>'ICPMS Data'!W119</f>
        <v>1</v>
      </c>
      <c r="BG120">
        <f>'ICPMS Data'!X119</f>
        <v>1</v>
      </c>
      <c r="BH120">
        <f>'ICPMS Data'!Y119</f>
        <v>1</v>
      </c>
      <c r="BI120">
        <f>'ICPMS Data'!Z119</f>
        <v>1</v>
      </c>
      <c r="BJ120">
        <f>'ICPMS Data'!AA119</f>
        <v>1</v>
      </c>
      <c r="BK120">
        <f>'ICPMS Data'!AB119</f>
        <v>1</v>
      </c>
      <c r="BL120">
        <f>'ICPMS Data'!AC119</f>
        <v>1</v>
      </c>
    </row>
    <row r="121" spans="42:64">
      <c r="AP121" t="str">
        <f>'ICPMS Data'!H120</f>
        <v>sample</v>
      </c>
      <c r="AQ121">
        <f>'ICPMS Data'!J120</f>
        <v>1</v>
      </c>
      <c r="AR121">
        <f>'ICPMS Data'!K120</f>
        <v>1</v>
      </c>
      <c r="AS121">
        <f>'ICPMS Data'!L120</f>
        <v>1</v>
      </c>
      <c r="AT121">
        <f>'ICPMS Data'!M120</f>
        <v>1</v>
      </c>
      <c r="AU121" t="e">
        <f>'ICPMS Data'!#REF!</f>
        <v>#REF!</v>
      </c>
      <c r="AV121" t="e">
        <f>'ICPMS Data'!#REF!</f>
        <v>#REF!</v>
      </c>
      <c r="AW121">
        <f>'ICPMS Data'!N120</f>
        <v>1</v>
      </c>
      <c r="AX121">
        <f>'ICPMS Data'!O120</f>
        <v>1</v>
      </c>
      <c r="AY121">
        <f>'ICPMS Data'!P120</f>
        <v>1</v>
      </c>
      <c r="AZ121">
        <f>'ICPMS Data'!Q120</f>
        <v>1</v>
      </c>
      <c r="BA121">
        <f>'ICPMS Data'!R120</f>
        <v>1</v>
      </c>
      <c r="BB121">
        <f>'ICPMS Data'!S120</f>
        <v>1</v>
      </c>
      <c r="BC121">
        <f>'ICPMS Data'!T120</f>
        <v>1</v>
      </c>
      <c r="BD121">
        <f>'ICPMS Data'!U120</f>
        <v>1</v>
      </c>
      <c r="BE121">
        <f>'ICPMS Data'!V120</f>
        <v>1</v>
      </c>
      <c r="BF121">
        <f>'ICPMS Data'!W120</f>
        <v>1</v>
      </c>
      <c r="BG121">
        <f>'ICPMS Data'!X120</f>
        <v>1</v>
      </c>
      <c r="BH121">
        <f>'ICPMS Data'!Y120</f>
        <v>1</v>
      </c>
      <c r="BI121">
        <f>'ICPMS Data'!Z120</f>
        <v>1</v>
      </c>
      <c r="BJ121">
        <f>'ICPMS Data'!AA120</f>
        <v>1</v>
      </c>
      <c r="BK121">
        <f>'ICPMS Data'!AB120</f>
        <v>1</v>
      </c>
      <c r="BL121">
        <f>'ICPMS Data'!AC120</f>
        <v>1</v>
      </c>
    </row>
    <row r="122" spans="42:64">
      <c r="AP122" t="str">
        <f>'ICPMS Data'!H121</f>
        <v>sample</v>
      </c>
      <c r="AQ122">
        <f>'ICPMS Data'!J121</f>
        <v>1</v>
      </c>
      <c r="AR122">
        <f>'ICPMS Data'!K121</f>
        <v>1</v>
      </c>
      <c r="AS122">
        <f>'ICPMS Data'!L121</f>
        <v>1</v>
      </c>
      <c r="AT122">
        <f>'ICPMS Data'!M121</f>
        <v>1</v>
      </c>
      <c r="AU122" t="e">
        <f>'ICPMS Data'!#REF!</f>
        <v>#REF!</v>
      </c>
      <c r="AV122" t="e">
        <f>'ICPMS Data'!#REF!</f>
        <v>#REF!</v>
      </c>
      <c r="AW122">
        <f>'ICPMS Data'!N121</f>
        <v>1</v>
      </c>
      <c r="AX122">
        <f>'ICPMS Data'!O121</f>
        <v>1</v>
      </c>
      <c r="AY122">
        <f>'ICPMS Data'!P121</f>
        <v>1</v>
      </c>
      <c r="AZ122">
        <f>'ICPMS Data'!Q121</f>
        <v>1</v>
      </c>
      <c r="BA122">
        <f>'ICPMS Data'!R121</f>
        <v>1</v>
      </c>
      <c r="BB122">
        <f>'ICPMS Data'!S121</f>
        <v>1</v>
      </c>
      <c r="BC122">
        <f>'ICPMS Data'!T121</f>
        <v>1</v>
      </c>
      <c r="BD122">
        <f>'ICPMS Data'!U121</f>
        <v>1</v>
      </c>
      <c r="BE122">
        <f>'ICPMS Data'!V121</f>
        <v>1</v>
      </c>
      <c r="BF122">
        <f>'ICPMS Data'!W121</f>
        <v>1</v>
      </c>
      <c r="BG122">
        <f>'ICPMS Data'!X121</f>
        <v>1</v>
      </c>
      <c r="BH122">
        <f>'ICPMS Data'!Y121</f>
        <v>1</v>
      </c>
      <c r="BI122">
        <f>'ICPMS Data'!Z121</f>
        <v>1</v>
      </c>
      <c r="BJ122">
        <f>'ICPMS Data'!AA121</f>
        <v>1</v>
      </c>
      <c r="BK122">
        <f>'ICPMS Data'!AB121</f>
        <v>1</v>
      </c>
      <c r="BL122">
        <f>'ICPMS Data'!AC121</f>
        <v>1</v>
      </c>
    </row>
    <row r="123" spans="42:64">
      <c r="AP123" t="str">
        <f>'ICPMS Data'!H122</f>
        <v>sample</v>
      </c>
      <c r="AQ123">
        <f>'ICPMS Data'!J122</f>
        <v>1</v>
      </c>
      <c r="AR123">
        <f>'ICPMS Data'!K122</f>
        <v>1</v>
      </c>
      <c r="AS123">
        <f>'ICPMS Data'!L122</f>
        <v>1</v>
      </c>
      <c r="AT123">
        <f>'ICPMS Data'!M122</f>
        <v>1</v>
      </c>
      <c r="AU123" t="e">
        <f>'ICPMS Data'!#REF!</f>
        <v>#REF!</v>
      </c>
      <c r="AV123" t="e">
        <f>'ICPMS Data'!#REF!</f>
        <v>#REF!</v>
      </c>
      <c r="AW123">
        <f>'ICPMS Data'!N122</f>
        <v>1</v>
      </c>
      <c r="AX123">
        <f>'ICPMS Data'!O122</f>
        <v>1</v>
      </c>
      <c r="AY123">
        <f>'ICPMS Data'!P122</f>
        <v>1</v>
      </c>
      <c r="AZ123">
        <f>'ICPMS Data'!Q122</f>
        <v>1</v>
      </c>
      <c r="BA123">
        <f>'ICPMS Data'!R122</f>
        <v>1</v>
      </c>
      <c r="BB123">
        <f>'ICPMS Data'!S122</f>
        <v>1</v>
      </c>
      <c r="BC123">
        <f>'ICPMS Data'!T122</f>
        <v>1</v>
      </c>
      <c r="BD123">
        <f>'ICPMS Data'!U122</f>
        <v>1</v>
      </c>
      <c r="BE123">
        <f>'ICPMS Data'!V122</f>
        <v>1</v>
      </c>
      <c r="BF123">
        <f>'ICPMS Data'!W122</f>
        <v>1</v>
      </c>
      <c r="BG123">
        <f>'ICPMS Data'!X122</f>
        <v>1</v>
      </c>
      <c r="BH123">
        <f>'ICPMS Data'!Y122</f>
        <v>1</v>
      </c>
      <c r="BI123">
        <f>'ICPMS Data'!Z122</f>
        <v>1</v>
      </c>
      <c r="BJ123">
        <f>'ICPMS Data'!AA122</f>
        <v>1</v>
      </c>
      <c r="BK123">
        <f>'ICPMS Data'!AB122</f>
        <v>1</v>
      </c>
      <c r="BL123">
        <f>'ICPMS Data'!AC122</f>
        <v>1</v>
      </c>
    </row>
    <row r="124" spans="42:64">
      <c r="AP124" t="str">
        <f>'ICPMS Data'!H123</f>
        <v>sample</v>
      </c>
      <c r="AQ124">
        <f>'ICPMS Data'!J123</f>
        <v>1</v>
      </c>
      <c r="AR124">
        <f>'ICPMS Data'!K123</f>
        <v>1</v>
      </c>
      <c r="AS124">
        <f>'ICPMS Data'!L123</f>
        <v>1</v>
      </c>
      <c r="AT124">
        <f>'ICPMS Data'!M123</f>
        <v>1</v>
      </c>
      <c r="AU124" t="e">
        <f>'ICPMS Data'!#REF!</f>
        <v>#REF!</v>
      </c>
      <c r="AV124" t="e">
        <f>'ICPMS Data'!#REF!</f>
        <v>#REF!</v>
      </c>
      <c r="AW124">
        <f>'ICPMS Data'!N123</f>
        <v>1</v>
      </c>
      <c r="AX124">
        <f>'ICPMS Data'!O123</f>
        <v>1</v>
      </c>
      <c r="AY124">
        <f>'ICPMS Data'!P123</f>
        <v>1</v>
      </c>
      <c r="AZ124">
        <f>'ICPMS Data'!Q123</f>
        <v>1</v>
      </c>
      <c r="BA124">
        <f>'ICPMS Data'!R123</f>
        <v>1</v>
      </c>
      <c r="BB124">
        <f>'ICPMS Data'!S123</f>
        <v>1</v>
      </c>
      <c r="BC124">
        <f>'ICPMS Data'!T123</f>
        <v>1</v>
      </c>
      <c r="BD124">
        <f>'ICPMS Data'!U123</f>
        <v>1</v>
      </c>
      <c r="BE124">
        <f>'ICPMS Data'!V123</f>
        <v>1</v>
      </c>
      <c r="BF124">
        <f>'ICPMS Data'!W123</f>
        <v>1</v>
      </c>
      <c r="BG124">
        <f>'ICPMS Data'!X123</f>
        <v>1</v>
      </c>
      <c r="BH124">
        <f>'ICPMS Data'!Y123</f>
        <v>1</v>
      </c>
      <c r="BI124">
        <f>'ICPMS Data'!Z123</f>
        <v>1</v>
      </c>
      <c r="BJ124">
        <f>'ICPMS Data'!AA123</f>
        <v>1</v>
      </c>
      <c r="BK124">
        <f>'ICPMS Data'!AB123</f>
        <v>1</v>
      </c>
      <c r="BL124">
        <f>'ICPMS Data'!AC123</f>
        <v>1</v>
      </c>
    </row>
    <row r="125" spans="42:64">
      <c r="AP125" t="str">
        <f>'ICPMS Data'!H124</f>
        <v>sample</v>
      </c>
      <c r="AQ125">
        <f>'ICPMS Data'!J124</f>
        <v>1</v>
      </c>
      <c r="AR125">
        <f>'ICPMS Data'!K124</f>
        <v>1</v>
      </c>
      <c r="AS125">
        <f>'ICPMS Data'!L124</f>
        <v>1</v>
      </c>
      <c r="AT125">
        <f>'ICPMS Data'!M124</f>
        <v>1</v>
      </c>
      <c r="AU125" t="e">
        <f>'ICPMS Data'!#REF!</f>
        <v>#REF!</v>
      </c>
      <c r="AV125" t="e">
        <f>'ICPMS Data'!#REF!</f>
        <v>#REF!</v>
      </c>
      <c r="AW125">
        <f>'ICPMS Data'!N124</f>
        <v>1</v>
      </c>
      <c r="AX125">
        <f>'ICPMS Data'!O124</f>
        <v>1</v>
      </c>
      <c r="AY125">
        <f>'ICPMS Data'!P124</f>
        <v>1</v>
      </c>
      <c r="AZ125">
        <f>'ICPMS Data'!Q124</f>
        <v>1</v>
      </c>
      <c r="BA125">
        <f>'ICPMS Data'!R124</f>
        <v>1</v>
      </c>
      <c r="BB125">
        <f>'ICPMS Data'!S124</f>
        <v>1</v>
      </c>
      <c r="BC125">
        <f>'ICPMS Data'!T124</f>
        <v>1</v>
      </c>
      <c r="BD125">
        <f>'ICPMS Data'!U124</f>
        <v>1</v>
      </c>
      <c r="BE125">
        <f>'ICPMS Data'!V124</f>
        <v>1</v>
      </c>
      <c r="BF125">
        <f>'ICPMS Data'!W124</f>
        <v>1</v>
      </c>
      <c r="BG125">
        <f>'ICPMS Data'!X124</f>
        <v>1</v>
      </c>
      <c r="BH125">
        <f>'ICPMS Data'!Y124</f>
        <v>1</v>
      </c>
      <c r="BI125">
        <f>'ICPMS Data'!Z124</f>
        <v>1</v>
      </c>
      <c r="BJ125">
        <f>'ICPMS Data'!AA124</f>
        <v>1</v>
      </c>
      <c r="BK125">
        <f>'ICPMS Data'!AB124</f>
        <v>1</v>
      </c>
      <c r="BL125">
        <f>'ICPMS Data'!AC124</f>
        <v>1</v>
      </c>
    </row>
    <row r="126" spans="42:64">
      <c r="AP126" t="str">
        <f>'ICPMS Data'!H125</f>
        <v>sample</v>
      </c>
      <c r="AQ126">
        <f>'ICPMS Data'!J125</f>
        <v>1</v>
      </c>
      <c r="AR126">
        <f>'ICPMS Data'!K125</f>
        <v>1</v>
      </c>
      <c r="AS126">
        <f>'ICPMS Data'!L125</f>
        <v>1</v>
      </c>
      <c r="AT126">
        <f>'ICPMS Data'!M125</f>
        <v>1</v>
      </c>
      <c r="AU126" t="e">
        <f>'ICPMS Data'!#REF!</f>
        <v>#REF!</v>
      </c>
      <c r="AV126" t="e">
        <f>'ICPMS Data'!#REF!</f>
        <v>#REF!</v>
      </c>
      <c r="AW126">
        <f>'ICPMS Data'!N125</f>
        <v>1</v>
      </c>
      <c r="AX126">
        <f>'ICPMS Data'!O125</f>
        <v>1</v>
      </c>
      <c r="AY126">
        <f>'ICPMS Data'!P125</f>
        <v>1</v>
      </c>
      <c r="AZ126">
        <f>'ICPMS Data'!Q125</f>
        <v>1</v>
      </c>
      <c r="BA126">
        <f>'ICPMS Data'!R125</f>
        <v>1</v>
      </c>
      <c r="BB126">
        <f>'ICPMS Data'!S125</f>
        <v>1</v>
      </c>
      <c r="BC126">
        <f>'ICPMS Data'!T125</f>
        <v>1</v>
      </c>
      <c r="BD126">
        <f>'ICPMS Data'!U125</f>
        <v>1</v>
      </c>
      <c r="BE126">
        <f>'ICPMS Data'!V125</f>
        <v>1</v>
      </c>
      <c r="BF126">
        <f>'ICPMS Data'!W125</f>
        <v>1</v>
      </c>
      <c r="BG126">
        <f>'ICPMS Data'!X125</f>
        <v>1</v>
      </c>
      <c r="BH126">
        <f>'ICPMS Data'!Y125</f>
        <v>1</v>
      </c>
      <c r="BI126">
        <f>'ICPMS Data'!Z125</f>
        <v>1</v>
      </c>
      <c r="BJ126">
        <f>'ICPMS Data'!AA125</f>
        <v>1</v>
      </c>
      <c r="BK126">
        <f>'ICPMS Data'!AB125</f>
        <v>1</v>
      </c>
      <c r="BL126">
        <f>'ICPMS Data'!AC125</f>
        <v>1</v>
      </c>
    </row>
    <row r="127" spans="42:64">
      <c r="AP127" t="str">
        <f>'ICPMS Data'!H126</f>
        <v>sample</v>
      </c>
      <c r="AQ127">
        <f>'ICPMS Data'!J126</f>
        <v>1</v>
      </c>
      <c r="AR127">
        <f>'ICPMS Data'!K126</f>
        <v>1</v>
      </c>
      <c r="AS127">
        <f>'ICPMS Data'!L126</f>
        <v>1</v>
      </c>
      <c r="AT127">
        <f>'ICPMS Data'!M126</f>
        <v>1</v>
      </c>
      <c r="AU127" t="e">
        <f>'ICPMS Data'!#REF!</f>
        <v>#REF!</v>
      </c>
      <c r="AV127" t="e">
        <f>'ICPMS Data'!#REF!</f>
        <v>#REF!</v>
      </c>
      <c r="AW127">
        <f>'ICPMS Data'!N126</f>
        <v>1</v>
      </c>
      <c r="AX127">
        <f>'ICPMS Data'!O126</f>
        <v>1</v>
      </c>
      <c r="AY127">
        <f>'ICPMS Data'!P126</f>
        <v>1</v>
      </c>
      <c r="AZ127">
        <f>'ICPMS Data'!Q126</f>
        <v>1</v>
      </c>
      <c r="BA127">
        <f>'ICPMS Data'!R126</f>
        <v>1</v>
      </c>
      <c r="BB127">
        <f>'ICPMS Data'!S126</f>
        <v>1</v>
      </c>
      <c r="BC127">
        <f>'ICPMS Data'!T126</f>
        <v>1</v>
      </c>
      <c r="BD127">
        <f>'ICPMS Data'!U126</f>
        <v>1</v>
      </c>
      <c r="BE127">
        <f>'ICPMS Data'!V126</f>
        <v>1</v>
      </c>
      <c r="BF127">
        <f>'ICPMS Data'!W126</f>
        <v>1</v>
      </c>
      <c r="BG127">
        <f>'ICPMS Data'!X126</f>
        <v>1</v>
      </c>
      <c r="BH127">
        <f>'ICPMS Data'!Y126</f>
        <v>1</v>
      </c>
      <c r="BI127">
        <f>'ICPMS Data'!Z126</f>
        <v>1</v>
      </c>
      <c r="BJ127">
        <f>'ICPMS Data'!AA126</f>
        <v>1</v>
      </c>
      <c r="BK127">
        <f>'ICPMS Data'!AB126</f>
        <v>1</v>
      </c>
      <c r="BL127">
        <f>'ICPMS Data'!AC126</f>
        <v>1</v>
      </c>
    </row>
    <row r="128" spans="42:64">
      <c r="AP128" t="str">
        <f>'ICPMS Data'!H127</f>
        <v>sample</v>
      </c>
      <c r="AQ128">
        <f>'ICPMS Data'!J127</f>
        <v>1</v>
      </c>
      <c r="AR128">
        <f>'ICPMS Data'!K127</f>
        <v>1</v>
      </c>
      <c r="AS128">
        <f>'ICPMS Data'!L127</f>
        <v>1</v>
      </c>
      <c r="AT128">
        <f>'ICPMS Data'!M127</f>
        <v>1</v>
      </c>
      <c r="AU128" t="e">
        <f>'ICPMS Data'!#REF!</f>
        <v>#REF!</v>
      </c>
      <c r="AV128" t="e">
        <f>'ICPMS Data'!#REF!</f>
        <v>#REF!</v>
      </c>
      <c r="AW128">
        <f>'ICPMS Data'!N127</f>
        <v>1</v>
      </c>
      <c r="AX128">
        <f>'ICPMS Data'!O127</f>
        <v>1</v>
      </c>
      <c r="AY128">
        <f>'ICPMS Data'!P127</f>
        <v>1</v>
      </c>
      <c r="AZ128">
        <f>'ICPMS Data'!Q127</f>
        <v>1</v>
      </c>
      <c r="BA128">
        <f>'ICPMS Data'!R127</f>
        <v>1</v>
      </c>
      <c r="BB128">
        <f>'ICPMS Data'!S127</f>
        <v>1</v>
      </c>
      <c r="BC128">
        <f>'ICPMS Data'!T127</f>
        <v>1</v>
      </c>
      <c r="BD128">
        <f>'ICPMS Data'!U127</f>
        <v>1</v>
      </c>
      <c r="BE128">
        <f>'ICPMS Data'!V127</f>
        <v>1</v>
      </c>
      <c r="BF128">
        <f>'ICPMS Data'!W127</f>
        <v>1</v>
      </c>
      <c r="BG128">
        <f>'ICPMS Data'!X127</f>
        <v>1</v>
      </c>
      <c r="BH128">
        <f>'ICPMS Data'!Y127</f>
        <v>1</v>
      </c>
      <c r="BI128">
        <f>'ICPMS Data'!Z127</f>
        <v>1</v>
      </c>
      <c r="BJ128">
        <f>'ICPMS Data'!AA127</f>
        <v>1</v>
      </c>
      <c r="BK128">
        <f>'ICPMS Data'!AB127</f>
        <v>1</v>
      </c>
      <c r="BL128">
        <f>'ICPMS Data'!AC127</f>
        <v>1</v>
      </c>
    </row>
    <row r="129" spans="42:64">
      <c r="AP129" t="str">
        <f>'ICPMS Data'!H128</f>
        <v>sample</v>
      </c>
      <c r="AQ129">
        <f>'ICPMS Data'!J128</f>
        <v>1</v>
      </c>
      <c r="AR129">
        <f>'ICPMS Data'!K128</f>
        <v>1</v>
      </c>
      <c r="AS129">
        <f>'ICPMS Data'!L128</f>
        <v>1</v>
      </c>
      <c r="AT129">
        <f>'ICPMS Data'!M128</f>
        <v>1</v>
      </c>
      <c r="AU129" t="e">
        <f>'ICPMS Data'!#REF!</f>
        <v>#REF!</v>
      </c>
      <c r="AV129" t="e">
        <f>'ICPMS Data'!#REF!</f>
        <v>#REF!</v>
      </c>
      <c r="AW129">
        <f>'ICPMS Data'!N128</f>
        <v>1</v>
      </c>
      <c r="AX129">
        <f>'ICPMS Data'!O128</f>
        <v>1</v>
      </c>
      <c r="AY129">
        <f>'ICPMS Data'!P128</f>
        <v>1</v>
      </c>
      <c r="AZ129">
        <f>'ICPMS Data'!Q128</f>
        <v>1</v>
      </c>
      <c r="BA129">
        <f>'ICPMS Data'!R128</f>
        <v>1</v>
      </c>
      <c r="BB129">
        <f>'ICPMS Data'!S128</f>
        <v>1</v>
      </c>
      <c r="BC129">
        <f>'ICPMS Data'!T128</f>
        <v>1</v>
      </c>
      <c r="BD129">
        <f>'ICPMS Data'!U128</f>
        <v>1</v>
      </c>
      <c r="BE129">
        <f>'ICPMS Data'!V128</f>
        <v>1</v>
      </c>
      <c r="BF129">
        <f>'ICPMS Data'!W128</f>
        <v>1</v>
      </c>
      <c r="BG129">
        <f>'ICPMS Data'!X128</f>
        <v>1</v>
      </c>
      <c r="BH129">
        <f>'ICPMS Data'!Y128</f>
        <v>1</v>
      </c>
      <c r="BI129">
        <f>'ICPMS Data'!Z128</f>
        <v>1</v>
      </c>
      <c r="BJ129">
        <f>'ICPMS Data'!AA128</f>
        <v>1</v>
      </c>
      <c r="BK129">
        <f>'ICPMS Data'!AB128</f>
        <v>1</v>
      </c>
      <c r="BL129">
        <f>'ICPMS Data'!AC128</f>
        <v>1</v>
      </c>
    </row>
    <row r="130" spans="42:64">
      <c r="AP130" t="str">
        <f>'ICPMS Data'!H129</f>
        <v>sample</v>
      </c>
      <c r="AQ130">
        <f>'ICPMS Data'!J129</f>
        <v>1</v>
      </c>
      <c r="AR130">
        <f>'ICPMS Data'!K129</f>
        <v>1</v>
      </c>
      <c r="AS130">
        <f>'ICPMS Data'!L129</f>
        <v>1</v>
      </c>
      <c r="AT130">
        <f>'ICPMS Data'!M129</f>
        <v>1</v>
      </c>
      <c r="AU130" t="e">
        <f>'ICPMS Data'!#REF!</f>
        <v>#REF!</v>
      </c>
      <c r="AV130" t="e">
        <f>'ICPMS Data'!#REF!</f>
        <v>#REF!</v>
      </c>
      <c r="AW130">
        <f>'ICPMS Data'!N129</f>
        <v>1</v>
      </c>
      <c r="AX130">
        <f>'ICPMS Data'!O129</f>
        <v>1</v>
      </c>
      <c r="AY130">
        <f>'ICPMS Data'!P129</f>
        <v>1</v>
      </c>
      <c r="AZ130">
        <f>'ICPMS Data'!Q129</f>
        <v>1</v>
      </c>
      <c r="BA130">
        <f>'ICPMS Data'!R129</f>
        <v>1</v>
      </c>
      <c r="BB130">
        <f>'ICPMS Data'!S129</f>
        <v>1</v>
      </c>
      <c r="BC130">
        <f>'ICPMS Data'!T129</f>
        <v>1</v>
      </c>
      <c r="BD130">
        <f>'ICPMS Data'!U129</f>
        <v>1</v>
      </c>
      <c r="BE130">
        <f>'ICPMS Data'!V129</f>
        <v>1</v>
      </c>
      <c r="BF130">
        <f>'ICPMS Data'!W129</f>
        <v>1</v>
      </c>
      <c r="BG130">
        <f>'ICPMS Data'!X129</f>
        <v>1</v>
      </c>
      <c r="BH130">
        <f>'ICPMS Data'!Y129</f>
        <v>1</v>
      </c>
      <c r="BI130">
        <f>'ICPMS Data'!Z129</f>
        <v>1</v>
      </c>
      <c r="BJ130">
        <f>'ICPMS Data'!AA129</f>
        <v>1</v>
      </c>
      <c r="BK130">
        <f>'ICPMS Data'!AB129</f>
        <v>1</v>
      </c>
      <c r="BL130">
        <f>'ICPMS Data'!AC129</f>
        <v>1</v>
      </c>
    </row>
    <row r="131" spans="42:64">
      <c r="AP131" t="str">
        <f>'ICPMS Data'!H130</f>
        <v>sample</v>
      </c>
      <c r="AQ131">
        <f>'ICPMS Data'!J130</f>
        <v>1</v>
      </c>
      <c r="AR131">
        <f>'ICPMS Data'!K130</f>
        <v>1</v>
      </c>
      <c r="AS131">
        <f>'ICPMS Data'!L130</f>
        <v>1</v>
      </c>
      <c r="AT131">
        <f>'ICPMS Data'!M130</f>
        <v>1</v>
      </c>
      <c r="AU131" t="e">
        <f>'ICPMS Data'!#REF!</f>
        <v>#REF!</v>
      </c>
      <c r="AV131" t="e">
        <f>'ICPMS Data'!#REF!</f>
        <v>#REF!</v>
      </c>
      <c r="AW131">
        <f>'ICPMS Data'!N130</f>
        <v>1</v>
      </c>
      <c r="AX131">
        <f>'ICPMS Data'!O130</f>
        <v>1</v>
      </c>
      <c r="AY131">
        <f>'ICPMS Data'!P130</f>
        <v>1</v>
      </c>
      <c r="AZ131">
        <f>'ICPMS Data'!Q130</f>
        <v>1</v>
      </c>
      <c r="BA131">
        <f>'ICPMS Data'!R130</f>
        <v>1</v>
      </c>
      <c r="BB131">
        <f>'ICPMS Data'!S130</f>
        <v>1</v>
      </c>
      <c r="BC131">
        <f>'ICPMS Data'!T130</f>
        <v>1</v>
      </c>
      <c r="BD131">
        <f>'ICPMS Data'!U130</f>
        <v>1</v>
      </c>
      <c r="BE131">
        <f>'ICPMS Data'!V130</f>
        <v>1</v>
      </c>
      <c r="BF131">
        <f>'ICPMS Data'!W130</f>
        <v>1</v>
      </c>
      <c r="BG131">
        <f>'ICPMS Data'!X130</f>
        <v>1</v>
      </c>
      <c r="BH131">
        <f>'ICPMS Data'!Y130</f>
        <v>1</v>
      </c>
      <c r="BI131">
        <f>'ICPMS Data'!Z130</f>
        <v>1</v>
      </c>
      <c r="BJ131">
        <f>'ICPMS Data'!AA130</f>
        <v>1</v>
      </c>
      <c r="BK131">
        <f>'ICPMS Data'!AB130</f>
        <v>1</v>
      </c>
      <c r="BL131">
        <f>'ICPMS Data'!AC130</f>
        <v>1</v>
      </c>
    </row>
    <row r="132" spans="42:64">
      <c r="AP132" t="str">
        <f>'ICPMS Data'!H131</f>
        <v>sample</v>
      </c>
      <c r="AQ132">
        <f>'ICPMS Data'!J131</f>
        <v>1</v>
      </c>
      <c r="AR132">
        <f>'ICPMS Data'!K131</f>
        <v>1</v>
      </c>
      <c r="AS132">
        <f>'ICPMS Data'!L131</f>
        <v>1</v>
      </c>
      <c r="AT132">
        <f>'ICPMS Data'!M131</f>
        <v>1</v>
      </c>
      <c r="AU132" t="e">
        <f>'ICPMS Data'!#REF!</f>
        <v>#REF!</v>
      </c>
      <c r="AV132" t="e">
        <f>'ICPMS Data'!#REF!</f>
        <v>#REF!</v>
      </c>
      <c r="AW132">
        <f>'ICPMS Data'!N131</f>
        <v>1</v>
      </c>
      <c r="AX132">
        <f>'ICPMS Data'!O131</f>
        <v>1</v>
      </c>
      <c r="AY132">
        <f>'ICPMS Data'!P131</f>
        <v>1</v>
      </c>
      <c r="AZ132">
        <f>'ICPMS Data'!Q131</f>
        <v>1</v>
      </c>
      <c r="BA132">
        <f>'ICPMS Data'!R131</f>
        <v>1</v>
      </c>
      <c r="BB132">
        <f>'ICPMS Data'!S131</f>
        <v>1</v>
      </c>
      <c r="BC132">
        <f>'ICPMS Data'!T131</f>
        <v>1</v>
      </c>
      <c r="BD132">
        <f>'ICPMS Data'!U131</f>
        <v>1</v>
      </c>
      <c r="BE132">
        <f>'ICPMS Data'!V131</f>
        <v>1</v>
      </c>
      <c r="BF132">
        <f>'ICPMS Data'!W131</f>
        <v>1</v>
      </c>
      <c r="BG132">
        <f>'ICPMS Data'!X131</f>
        <v>1</v>
      </c>
      <c r="BH132">
        <f>'ICPMS Data'!Y131</f>
        <v>1</v>
      </c>
      <c r="BI132">
        <f>'ICPMS Data'!Z131</f>
        <v>1</v>
      </c>
      <c r="BJ132">
        <f>'ICPMS Data'!AA131</f>
        <v>1</v>
      </c>
      <c r="BK132">
        <f>'ICPMS Data'!AB131</f>
        <v>1</v>
      </c>
      <c r="BL132">
        <f>'ICPMS Data'!AC131</f>
        <v>1</v>
      </c>
    </row>
    <row r="133" spans="42:64">
      <c r="AP133" t="str">
        <f>'ICPMS Data'!H132</f>
        <v>sample</v>
      </c>
      <c r="AQ133">
        <f>'ICPMS Data'!J132</f>
        <v>1</v>
      </c>
      <c r="AR133">
        <f>'ICPMS Data'!K132</f>
        <v>1</v>
      </c>
      <c r="AS133">
        <f>'ICPMS Data'!L132</f>
        <v>1</v>
      </c>
      <c r="AT133">
        <f>'ICPMS Data'!M132</f>
        <v>1</v>
      </c>
      <c r="AU133" t="e">
        <f>'ICPMS Data'!#REF!</f>
        <v>#REF!</v>
      </c>
      <c r="AV133" t="e">
        <f>'ICPMS Data'!#REF!</f>
        <v>#REF!</v>
      </c>
      <c r="AW133">
        <f>'ICPMS Data'!N132</f>
        <v>1</v>
      </c>
      <c r="AX133">
        <f>'ICPMS Data'!O132</f>
        <v>1</v>
      </c>
      <c r="AY133">
        <f>'ICPMS Data'!P132</f>
        <v>1</v>
      </c>
      <c r="AZ133">
        <f>'ICPMS Data'!Q132</f>
        <v>1</v>
      </c>
      <c r="BA133">
        <f>'ICPMS Data'!R132</f>
        <v>1</v>
      </c>
      <c r="BB133">
        <f>'ICPMS Data'!S132</f>
        <v>1</v>
      </c>
      <c r="BC133">
        <f>'ICPMS Data'!T132</f>
        <v>1</v>
      </c>
      <c r="BD133">
        <f>'ICPMS Data'!U132</f>
        <v>1</v>
      </c>
      <c r="BE133">
        <f>'ICPMS Data'!V132</f>
        <v>1</v>
      </c>
      <c r="BF133">
        <f>'ICPMS Data'!W132</f>
        <v>1</v>
      </c>
      <c r="BG133">
        <f>'ICPMS Data'!X132</f>
        <v>1</v>
      </c>
      <c r="BH133">
        <f>'ICPMS Data'!Y132</f>
        <v>1</v>
      </c>
      <c r="BI133">
        <f>'ICPMS Data'!Z132</f>
        <v>1</v>
      </c>
      <c r="BJ133">
        <f>'ICPMS Data'!AA132</f>
        <v>1</v>
      </c>
      <c r="BK133">
        <f>'ICPMS Data'!AB132</f>
        <v>1</v>
      </c>
      <c r="BL133">
        <f>'ICPMS Data'!AC132</f>
        <v>1</v>
      </c>
    </row>
    <row r="134" spans="42:64">
      <c r="AP134" t="str">
        <f>'ICPMS Data'!H133</f>
        <v>sample</v>
      </c>
      <c r="AQ134">
        <f>'ICPMS Data'!J133</f>
        <v>1</v>
      </c>
      <c r="AR134">
        <f>'ICPMS Data'!K133</f>
        <v>1</v>
      </c>
      <c r="AS134">
        <f>'ICPMS Data'!L133</f>
        <v>1</v>
      </c>
      <c r="AT134">
        <f>'ICPMS Data'!M133</f>
        <v>1</v>
      </c>
      <c r="AU134" t="e">
        <f>'ICPMS Data'!#REF!</f>
        <v>#REF!</v>
      </c>
      <c r="AV134" t="e">
        <f>'ICPMS Data'!#REF!</f>
        <v>#REF!</v>
      </c>
      <c r="AW134">
        <f>'ICPMS Data'!N133</f>
        <v>1</v>
      </c>
      <c r="AX134">
        <f>'ICPMS Data'!O133</f>
        <v>1</v>
      </c>
      <c r="AY134">
        <f>'ICPMS Data'!P133</f>
        <v>1</v>
      </c>
      <c r="AZ134">
        <f>'ICPMS Data'!Q133</f>
        <v>1</v>
      </c>
      <c r="BA134">
        <f>'ICPMS Data'!R133</f>
        <v>1</v>
      </c>
      <c r="BB134">
        <f>'ICPMS Data'!S133</f>
        <v>1</v>
      </c>
      <c r="BC134">
        <f>'ICPMS Data'!T133</f>
        <v>1</v>
      </c>
      <c r="BD134">
        <f>'ICPMS Data'!U133</f>
        <v>1</v>
      </c>
      <c r="BE134">
        <f>'ICPMS Data'!V133</f>
        <v>1</v>
      </c>
      <c r="BF134">
        <f>'ICPMS Data'!W133</f>
        <v>1</v>
      </c>
      <c r="BG134">
        <f>'ICPMS Data'!X133</f>
        <v>1</v>
      </c>
      <c r="BH134">
        <f>'ICPMS Data'!Y133</f>
        <v>1</v>
      </c>
      <c r="BI134">
        <f>'ICPMS Data'!Z133</f>
        <v>1</v>
      </c>
      <c r="BJ134">
        <f>'ICPMS Data'!AA133</f>
        <v>1</v>
      </c>
      <c r="BK134">
        <f>'ICPMS Data'!AB133</f>
        <v>1</v>
      </c>
      <c r="BL134">
        <f>'ICPMS Data'!AC133</f>
        <v>1</v>
      </c>
    </row>
    <row r="135" spans="42:64">
      <c r="AP135" t="str">
        <f>'ICPMS Data'!H134</f>
        <v>sample</v>
      </c>
      <c r="AQ135">
        <f>'ICPMS Data'!J134</f>
        <v>1</v>
      </c>
      <c r="AR135">
        <f>'ICPMS Data'!K134</f>
        <v>1</v>
      </c>
      <c r="AS135">
        <f>'ICPMS Data'!L134</f>
        <v>1</v>
      </c>
      <c r="AT135">
        <f>'ICPMS Data'!M134</f>
        <v>1</v>
      </c>
      <c r="AU135" t="e">
        <f>'ICPMS Data'!#REF!</f>
        <v>#REF!</v>
      </c>
      <c r="AV135" t="e">
        <f>'ICPMS Data'!#REF!</f>
        <v>#REF!</v>
      </c>
      <c r="AW135">
        <f>'ICPMS Data'!N134</f>
        <v>1</v>
      </c>
      <c r="AX135">
        <f>'ICPMS Data'!O134</f>
        <v>1</v>
      </c>
      <c r="AY135">
        <f>'ICPMS Data'!P134</f>
        <v>1</v>
      </c>
      <c r="AZ135">
        <f>'ICPMS Data'!Q134</f>
        <v>1</v>
      </c>
      <c r="BA135">
        <f>'ICPMS Data'!R134</f>
        <v>1</v>
      </c>
      <c r="BB135">
        <f>'ICPMS Data'!S134</f>
        <v>1</v>
      </c>
      <c r="BC135">
        <f>'ICPMS Data'!T134</f>
        <v>1</v>
      </c>
      <c r="BD135">
        <f>'ICPMS Data'!U134</f>
        <v>1</v>
      </c>
      <c r="BE135">
        <f>'ICPMS Data'!V134</f>
        <v>1</v>
      </c>
      <c r="BF135">
        <f>'ICPMS Data'!W134</f>
        <v>1</v>
      </c>
      <c r="BG135">
        <f>'ICPMS Data'!X134</f>
        <v>1</v>
      </c>
      <c r="BH135">
        <f>'ICPMS Data'!Y134</f>
        <v>1</v>
      </c>
      <c r="BI135">
        <f>'ICPMS Data'!Z134</f>
        <v>1</v>
      </c>
      <c r="BJ135">
        <f>'ICPMS Data'!AA134</f>
        <v>1</v>
      </c>
      <c r="BK135">
        <f>'ICPMS Data'!AB134</f>
        <v>1</v>
      </c>
      <c r="BL135">
        <f>'ICPMS Data'!AC134</f>
        <v>1</v>
      </c>
    </row>
    <row r="136" spans="42:64">
      <c r="AP136" t="str">
        <f>'ICPMS Data'!H135</f>
        <v>sample</v>
      </c>
      <c r="AQ136">
        <f>'ICPMS Data'!J135</f>
        <v>1</v>
      </c>
      <c r="AR136">
        <f>'ICPMS Data'!K135</f>
        <v>1</v>
      </c>
      <c r="AS136">
        <f>'ICPMS Data'!L135</f>
        <v>1</v>
      </c>
      <c r="AT136">
        <f>'ICPMS Data'!M135</f>
        <v>1</v>
      </c>
      <c r="AU136" t="e">
        <f>'ICPMS Data'!#REF!</f>
        <v>#REF!</v>
      </c>
      <c r="AV136" t="e">
        <f>'ICPMS Data'!#REF!</f>
        <v>#REF!</v>
      </c>
      <c r="AW136">
        <f>'ICPMS Data'!N135</f>
        <v>1</v>
      </c>
      <c r="AX136">
        <f>'ICPMS Data'!O135</f>
        <v>1</v>
      </c>
      <c r="AY136">
        <f>'ICPMS Data'!P135</f>
        <v>1</v>
      </c>
      <c r="AZ136">
        <f>'ICPMS Data'!Q135</f>
        <v>1</v>
      </c>
      <c r="BA136">
        <f>'ICPMS Data'!R135</f>
        <v>1</v>
      </c>
      <c r="BB136">
        <f>'ICPMS Data'!S135</f>
        <v>1</v>
      </c>
      <c r="BC136">
        <f>'ICPMS Data'!T135</f>
        <v>1</v>
      </c>
      <c r="BD136">
        <f>'ICPMS Data'!U135</f>
        <v>1</v>
      </c>
      <c r="BE136">
        <f>'ICPMS Data'!V135</f>
        <v>1</v>
      </c>
      <c r="BF136">
        <f>'ICPMS Data'!W135</f>
        <v>1</v>
      </c>
      <c r="BG136">
        <f>'ICPMS Data'!X135</f>
        <v>1</v>
      </c>
      <c r="BH136">
        <f>'ICPMS Data'!Y135</f>
        <v>1</v>
      </c>
      <c r="BI136">
        <f>'ICPMS Data'!Z135</f>
        <v>1</v>
      </c>
      <c r="BJ136">
        <f>'ICPMS Data'!AA135</f>
        <v>1</v>
      </c>
      <c r="BK136">
        <f>'ICPMS Data'!AB135</f>
        <v>1</v>
      </c>
      <c r="BL136">
        <f>'ICPMS Data'!AC135</f>
        <v>1</v>
      </c>
    </row>
    <row r="137" spans="42:64">
      <c r="AP137" t="str">
        <f>'ICPMS Data'!H136</f>
        <v>sample</v>
      </c>
      <c r="AQ137">
        <f>'ICPMS Data'!J136</f>
        <v>1</v>
      </c>
      <c r="AR137">
        <f>'ICPMS Data'!K136</f>
        <v>1</v>
      </c>
      <c r="AS137">
        <f>'ICPMS Data'!L136</f>
        <v>1</v>
      </c>
      <c r="AT137">
        <f>'ICPMS Data'!M136</f>
        <v>1</v>
      </c>
      <c r="AU137" t="e">
        <f>'ICPMS Data'!#REF!</f>
        <v>#REF!</v>
      </c>
      <c r="AV137" t="e">
        <f>'ICPMS Data'!#REF!</f>
        <v>#REF!</v>
      </c>
      <c r="AW137">
        <f>'ICPMS Data'!N136</f>
        <v>1</v>
      </c>
      <c r="AX137">
        <f>'ICPMS Data'!O136</f>
        <v>1</v>
      </c>
      <c r="AY137">
        <f>'ICPMS Data'!P136</f>
        <v>1</v>
      </c>
      <c r="AZ137">
        <f>'ICPMS Data'!Q136</f>
        <v>1</v>
      </c>
      <c r="BA137">
        <f>'ICPMS Data'!R136</f>
        <v>1</v>
      </c>
      <c r="BB137">
        <f>'ICPMS Data'!S136</f>
        <v>1</v>
      </c>
      <c r="BC137">
        <f>'ICPMS Data'!T136</f>
        <v>1</v>
      </c>
      <c r="BD137">
        <f>'ICPMS Data'!U136</f>
        <v>1</v>
      </c>
      <c r="BE137">
        <f>'ICPMS Data'!V136</f>
        <v>1</v>
      </c>
      <c r="BF137">
        <f>'ICPMS Data'!W136</f>
        <v>1</v>
      </c>
      <c r="BG137">
        <f>'ICPMS Data'!X136</f>
        <v>1</v>
      </c>
      <c r="BH137">
        <f>'ICPMS Data'!Y136</f>
        <v>1</v>
      </c>
      <c r="BI137">
        <f>'ICPMS Data'!Z136</f>
        <v>1</v>
      </c>
      <c r="BJ137">
        <f>'ICPMS Data'!AA136</f>
        <v>1</v>
      </c>
      <c r="BK137">
        <f>'ICPMS Data'!AB136</f>
        <v>1</v>
      </c>
      <c r="BL137">
        <f>'ICPMS Data'!AC136</f>
        <v>1</v>
      </c>
    </row>
    <row r="138" spans="42:64">
      <c r="AP138" t="str">
        <f>'ICPMS Data'!H137</f>
        <v>sample</v>
      </c>
      <c r="AQ138">
        <f>'ICPMS Data'!J137</f>
        <v>1</v>
      </c>
      <c r="AR138">
        <f>'ICPMS Data'!K137</f>
        <v>1</v>
      </c>
      <c r="AS138">
        <f>'ICPMS Data'!L137</f>
        <v>1</v>
      </c>
      <c r="AT138">
        <f>'ICPMS Data'!M137</f>
        <v>1</v>
      </c>
      <c r="AU138" t="e">
        <f>'ICPMS Data'!#REF!</f>
        <v>#REF!</v>
      </c>
      <c r="AV138" t="e">
        <f>'ICPMS Data'!#REF!</f>
        <v>#REF!</v>
      </c>
      <c r="AW138">
        <f>'ICPMS Data'!N137</f>
        <v>1</v>
      </c>
      <c r="AX138">
        <f>'ICPMS Data'!O137</f>
        <v>1</v>
      </c>
      <c r="AY138">
        <f>'ICPMS Data'!P137</f>
        <v>1</v>
      </c>
      <c r="AZ138">
        <f>'ICPMS Data'!Q137</f>
        <v>1</v>
      </c>
      <c r="BA138">
        <f>'ICPMS Data'!R137</f>
        <v>1</v>
      </c>
      <c r="BB138">
        <f>'ICPMS Data'!S137</f>
        <v>1</v>
      </c>
      <c r="BC138">
        <f>'ICPMS Data'!T137</f>
        <v>1</v>
      </c>
      <c r="BD138">
        <f>'ICPMS Data'!U137</f>
        <v>1</v>
      </c>
      <c r="BE138">
        <f>'ICPMS Data'!V137</f>
        <v>1</v>
      </c>
      <c r="BF138">
        <f>'ICPMS Data'!W137</f>
        <v>1</v>
      </c>
      <c r="BG138">
        <f>'ICPMS Data'!X137</f>
        <v>1</v>
      </c>
      <c r="BH138">
        <f>'ICPMS Data'!Y137</f>
        <v>1</v>
      </c>
      <c r="BI138">
        <f>'ICPMS Data'!Z137</f>
        <v>1</v>
      </c>
      <c r="BJ138">
        <f>'ICPMS Data'!AA137</f>
        <v>1</v>
      </c>
      <c r="BK138">
        <f>'ICPMS Data'!AB137</f>
        <v>1</v>
      </c>
      <c r="BL138">
        <f>'ICPMS Data'!AC137</f>
        <v>1</v>
      </c>
    </row>
    <row r="139" spans="42:64">
      <c r="AP139" t="str">
        <f>'ICPMS Data'!H138</f>
        <v>sample</v>
      </c>
      <c r="AQ139">
        <f>'ICPMS Data'!J138</f>
        <v>1</v>
      </c>
      <c r="AR139">
        <f>'ICPMS Data'!K138</f>
        <v>1</v>
      </c>
      <c r="AS139">
        <f>'ICPMS Data'!L138</f>
        <v>1</v>
      </c>
      <c r="AT139">
        <f>'ICPMS Data'!M138</f>
        <v>1</v>
      </c>
      <c r="AU139" t="e">
        <f>'ICPMS Data'!#REF!</f>
        <v>#REF!</v>
      </c>
      <c r="AV139" t="e">
        <f>'ICPMS Data'!#REF!</f>
        <v>#REF!</v>
      </c>
      <c r="AW139">
        <f>'ICPMS Data'!N138</f>
        <v>1</v>
      </c>
      <c r="AX139">
        <f>'ICPMS Data'!O138</f>
        <v>1</v>
      </c>
      <c r="AY139">
        <f>'ICPMS Data'!P138</f>
        <v>1</v>
      </c>
      <c r="AZ139">
        <f>'ICPMS Data'!Q138</f>
        <v>1</v>
      </c>
      <c r="BA139">
        <f>'ICPMS Data'!R138</f>
        <v>1</v>
      </c>
      <c r="BB139">
        <f>'ICPMS Data'!S138</f>
        <v>1</v>
      </c>
      <c r="BC139">
        <f>'ICPMS Data'!T138</f>
        <v>1</v>
      </c>
      <c r="BD139">
        <f>'ICPMS Data'!U138</f>
        <v>1</v>
      </c>
      <c r="BE139">
        <f>'ICPMS Data'!V138</f>
        <v>1</v>
      </c>
      <c r="BF139">
        <f>'ICPMS Data'!W138</f>
        <v>1</v>
      </c>
      <c r="BG139">
        <f>'ICPMS Data'!X138</f>
        <v>1</v>
      </c>
      <c r="BH139">
        <f>'ICPMS Data'!Y138</f>
        <v>1</v>
      </c>
      <c r="BI139">
        <f>'ICPMS Data'!Z138</f>
        <v>1</v>
      </c>
      <c r="BJ139">
        <f>'ICPMS Data'!AA138</f>
        <v>1</v>
      </c>
      <c r="BK139">
        <f>'ICPMS Data'!AB138</f>
        <v>1</v>
      </c>
      <c r="BL139">
        <f>'ICPMS Data'!AC138</f>
        <v>1</v>
      </c>
    </row>
    <row r="140" spans="42:64">
      <c r="AP140" t="str">
        <f>'ICPMS Data'!H139</f>
        <v>sample</v>
      </c>
      <c r="AQ140">
        <f>'ICPMS Data'!J139</f>
        <v>1</v>
      </c>
      <c r="AR140">
        <f>'ICPMS Data'!K139</f>
        <v>1</v>
      </c>
      <c r="AS140">
        <f>'ICPMS Data'!L139</f>
        <v>1</v>
      </c>
      <c r="AT140">
        <f>'ICPMS Data'!M139</f>
        <v>1</v>
      </c>
      <c r="AU140" t="e">
        <f>'ICPMS Data'!#REF!</f>
        <v>#REF!</v>
      </c>
      <c r="AV140" t="e">
        <f>'ICPMS Data'!#REF!</f>
        <v>#REF!</v>
      </c>
      <c r="AW140">
        <f>'ICPMS Data'!N139</f>
        <v>1</v>
      </c>
      <c r="AX140">
        <f>'ICPMS Data'!O139</f>
        <v>1</v>
      </c>
      <c r="AY140">
        <f>'ICPMS Data'!P139</f>
        <v>1</v>
      </c>
      <c r="AZ140">
        <f>'ICPMS Data'!Q139</f>
        <v>1</v>
      </c>
      <c r="BA140">
        <f>'ICPMS Data'!R139</f>
        <v>1</v>
      </c>
      <c r="BB140">
        <f>'ICPMS Data'!S139</f>
        <v>1</v>
      </c>
      <c r="BC140">
        <f>'ICPMS Data'!T139</f>
        <v>1</v>
      </c>
      <c r="BD140">
        <f>'ICPMS Data'!U139</f>
        <v>1</v>
      </c>
      <c r="BE140">
        <f>'ICPMS Data'!V139</f>
        <v>1</v>
      </c>
      <c r="BF140">
        <f>'ICPMS Data'!W139</f>
        <v>1</v>
      </c>
      <c r="BG140">
        <f>'ICPMS Data'!X139</f>
        <v>1</v>
      </c>
      <c r="BH140">
        <f>'ICPMS Data'!Y139</f>
        <v>1</v>
      </c>
      <c r="BI140">
        <f>'ICPMS Data'!Z139</f>
        <v>1</v>
      </c>
      <c r="BJ140">
        <f>'ICPMS Data'!AA139</f>
        <v>1</v>
      </c>
      <c r="BK140">
        <f>'ICPMS Data'!AB139</f>
        <v>1</v>
      </c>
      <c r="BL140">
        <f>'ICPMS Data'!AC139</f>
        <v>1</v>
      </c>
    </row>
    <row r="141" spans="42:64">
      <c r="AP141" t="str">
        <f>'ICPMS Data'!H140</f>
        <v>sample</v>
      </c>
      <c r="AQ141">
        <f>'ICPMS Data'!J140</f>
        <v>1</v>
      </c>
      <c r="AR141">
        <f>'ICPMS Data'!K140</f>
        <v>1</v>
      </c>
      <c r="AS141">
        <f>'ICPMS Data'!L140</f>
        <v>1</v>
      </c>
      <c r="AT141">
        <f>'ICPMS Data'!M140</f>
        <v>1</v>
      </c>
      <c r="AU141" t="e">
        <f>'ICPMS Data'!#REF!</f>
        <v>#REF!</v>
      </c>
      <c r="AV141" t="e">
        <f>'ICPMS Data'!#REF!</f>
        <v>#REF!</v>
      </c>
      <c r="AW141">
        <f>'ICPMS Data'!N140</f>
        <v>1</v>
      </c>
      <c r="AX141">
        <f>'ICPMS Data'!O140</f>
        <v>1</v>
      </c>
      <c r="AY141">
        <f>'ICPMS Data'!P140</f>
        <v>1</v>
      </c>
      <c r="AZ141">
        <f>'ICPMS Data'!Q140</f>
        <v>1</v>
      </c>
      <c r="BA141">
        <f>'ICPMS Data'!R140</f>
        <v>1</v>
      </c>
      <c r="BB141">
        <f>'ICPMS Data'!S140</f>
        <v>1</v>
      </c>
      <c r="BC141">
        <f>'ICPMS Data'!T140</f>
        <v>1</v>
      </c>
      <c r="BD141">
        <f>'ICPMS Data'!U140</f>
        <v>1</v>
      </c>
      <c r="BE141">
        <f>'ICPMS Data'!V140</f>
        <v>1</v>
      </c>
      <c r="BF141">
        <f>'ICPMS Data'!W140</f>
        <v>1</v>
      </c>
      <c r="BG141">
        <f>'ICPMS Data'!X140</f>
        <v>1</v>
      </c>
      <c r="BH141">
        <f>'ICPMS Data'!Y140</f>
        <v>1</v>
      </c>
      <c r="BI141">
        <f>'ICPMS Data'!Z140</f>
        <v>1</v>
      </c>
      <c r="BJ141">
        <f>'ICPMS Data'!AA140</f>
        <v>1</v>
      </c>
      <c r="BK141">
        <f>'ICPMS Data'!AB140</f>
        <v>1</v>
      </c>
      <c r="BL141">
        <f>'ICPMS Data'!AC140</f>
        <v>1</v>
      </c>
    </row>
    <row r="142" spans="42:64">
      <c r="AP142" t="str">
        <f>'ICPMS Data'!H141</f>
        <v>sample</v>
      </c>
      <c r="AQ142">
        <f>'ICPMS Data'!J141</f>
        <v>1</v>
      </c>
      <c r="AR142">
        <f>'ICPMS Data'!K141</f>
        <v>1</v>
      </c>
      <c r="AS142">
        <f>'ICPMS Data'!L141</f>
        <v>1</v>
      </c>
      <c r="AT142">
        <f>'ICPMS Data'!M141</f>
        <v>1</v>
      </c>
      <c r="AU142" t="e">
        <f>'ICPMS Data'!#REF!</f>
        <v>#REF!</v>
      </c>
      <c r="AV142" t="e">
        <f>'ICPMS Data'!#REF!</f>
        <v>#REF!</v>
      </c>
      <c r="AW142">
        <f>'ICPMS Data'!N141</f>
        <v>1</v>
      </c>
      <c r="AX142">
        <f>'ICPMS Data'!O141</f>
        <v>1</v>
      </c>
      <c r="AY142">
        <f>'ICPMS Data'!P141</f>
        <v>1</v>
      </c>
      <c r="AZ142">
        <f>'ICPMS Data'!Q141</f>
        <v>1</v>
      </c>
      <c r="BA142">
        <f>'ICPMS Data'!R141</f>
        <v>1</v>
      </c>
      <c r="BB142">
        <f>'ICPMS Data'!S141</f>
        <v>1</v>
      </c>
      <c r="BC142">
        <f>'ICPMS Data'!T141</f>
        <v>1</v>
      </c>
      <c r="BD142">
        <f>'ICPMS Data'!U141</f>
        <v>1</v>
      </c>
      <c r="BE142">
        <f>'ICPMS Data'!V141</f>
        <v>1</v>
      </c>
      <c r="BF142">
        <f>'ICPMS Data'!W141</f>
        <v>1</v>
      </c>
      <c r="BG142">
        <f>'ICPMS Data'!X141</f>
        <v>1</v>
      </c>
      <c r="BH142">
        <f>'ICPMS Data'!Y141</f>
        <v>1</v>
      </c>
      <c r="BI142">
        <f>'ICPMS Data'!Z141</f>
        <v>1</v>
      </c>
      <c r="BJ142">
        <f>'ICPMS Data'!AA141</f>
        <v>1</v>
      </c>
      <c r="BK142">
        <f>'ICPMS Data'!AB141</f>
        <v>1</v>
      </c>
      <c r="BL142">
        <f>'ICPMS Data'!AC141</f>
        <v>1</v>
      </c>
    </row>
    <row r="143" spans="42:64">
      <c r="AP143" t="str">
        <f>'ICPMS Data'!H142</f>
        <v>sample</v>
      </c>
      <c r="AQ143">
        <f>'ICPMS Data'!J142</f>
        <v>1</v>
      </c>
      <c r="AR143">
        <f>'ICPMS Data'!K142</f>
        <v>1</v>
      </c>
      <c r="AS143">
        <f>'ICPMS Data'!L142</f>
        <v>1</v>
      </c>
      <c r="AT143">
        <f>'ICPMS Data'!M142</f>
        <v>1</v>
      </c>
      <c r="AU143" t="e">
        <f>'ICPMS Data'!#REF!</f>
        <v>#REF!</v>
      </c>
      <c r="AV143" t="e">
        <f>'ICPMS Data'!#REF!</f>
        <v>#REF!</v>
      </c>
      <c r="AW143">
        <f>'ICPMS Data'!N142</f>
        <v>1</v>
      </c>
      <c r="AX143">
        <f>'ICPMS Data'!O142</f>
        <v>1</v>
      </c>
      <c r="AY143">
        <f>'ICPMS Data'!P142</f>
        <v>1</v>
      </c>
      <c r="AZ143">
        <f>'ICPMS Data'!Q142</f>
        <v>1</v>
      </c>
      <c r="BA143">
        <f>'ICPMS Data'!R142</f>
        <v>1</v>
      </c>
      <c r="BB143">
        <f>'ICPMS Data'!S142</f>
        <v>1</v>
      </c>
      <c r="BC143">
        <f>'ICPMS Data'!T142</f>
        <v>1</v>
      </c>
      <c r="BD143">
        <f>'ICPMS Data'!U142</f>
        <v>1</v>
      </c>
      <c r="BE143">
        <f>'ICPMS Data'!V142</f>
        <v>1</v>
      </c>
      <c r="BF143">
        <f>'ICPMS Data'!W142</f>
        <v>1</v>
      </c>
      <c r="BG143">
        <f>'ICPMS Data'!X142</f>
        <v>1</v>
      </c>
      <c r="BH143">
        <f>'ICPMS Data'!Y142</f>
        <v>1</v>
      </c>
      <c r="BI143">
        <f>'ICPMS Data'!Z142</f>
        <v>1</v>
      </c>
      <c r="BJ143">
        <f>'ICPMS Data'!AA142</f>
        <v>1</v>
      </c>
      <c r="BK143">
        <f>'ICPMS Data'!AB142</f>
        <v>1</v>
      </c>
      <c r="BL143">
        <f>'ICPMS Data'!AC142</f>
        <v>1</v>
      </c>
    </row>
    <row r="144" spans="42:64">
      <c r="AP144" t="str">
        <f>'ICPMS Data'!H143</f>
        <v>sample</v>
      </c>
      <c r="AQ144">
        <f>'ICPMS Data'!J143</f>
        <v>1</v>
      </c>
      <c r="AR144">
        <f>'ICPMS Data'!K143</f>
        <v>1</v>
      </c>
      <c r="AS144">
        <f>'ICPMS Data'!L143</f>
        <v>1</v>
      </c>
      <c r="AT144">
        <f>'ICPMS Data'!M143</f>
        <v>1</v>
      </c>
      <c r="AU144" t="e">
        <f>'ICPMS Data'!#REF!</f>
        <v>#REF!</v>
      </c>
      <c r="AV144" t="e">
        <f>'ICPMS Data'!#REF!</f>
        <v>#REF!</v>
      </c>
      <c r="AW144">
        <f>'ICPMS Data'!N143</f>
        <v>1</v>
      </c>
      <c r="AX144">
        <f>'ICPMS Data'!O143</f>
        <v>1</v>
      </c>
      <c r="AY144">
        <f>'ICPMS Data'!P143</f>
        <v>1</v>
      </c>
      <c r="AZ144">
        <f>'ICPMS Data'!Q143</f>
        <v>1</v>
      </c>
      <c r="BA144">
        <f>'ICPMS Data'!R143</f>
        <v>1</v>
      </c>
      <c r="BB144">
        <f>'ICPMS Data'!S143</f>
        <v>1</v>
      </c>
      <c r="BC144">
        <f>'ICPMS Data'!T143</f>
        <v>1</v>
      </c>
      <c r="BD144">
        <f>'ICPMS Data'!U143</f>
        <v>1</v>
      </c>
      <c r="BE144">
        <f>'ICPMS Data'!V143</f>
        <v>1</v>
      </c>
      <c r="BF144">
        <f>'ICPMS Data'!W143</f>
        <v>1</v>
      </c>
      <c r="BG144">
        <f>'ICPMS Data'!X143</f>
        <v>1</v>
      </c>
      <c r="BH144">
        <f>'ICPMS Data'!Y143</f>
        <v>1</v>
      </c>
      <c r="BI144">
        <f>'ICPMS Data'!Z143</f>
        <v>1</v>
      </c>
      <c r="BJ144">
        <f>'ICPMS Data'!AA143</f>
        <v>1</v>
      </c>
      <c r="BK144">
        <f>'ICPMS Data'!AB143</f>
        <v>1</v>
      </c>
      <c r="BL144">
        <f>'ICPMS Data'!AC143</f>
        <v>1</v>
      </c>
    </row>
    <row r="145" spans="42:64">
      <c r="AP145" t="str">
        <f>'ICPMS Data'!H144</f>
        <v>sample</v>
      </c>
      <c r="AQ145">
        <f>'ICPMS Data'!J144</f>
        <v>1</v>
      </c>
      <c r="AR145">
        <f>'ICPMS Data'!K144</f>
        <v>1</v>
      </c>
      <c r="AS145">
        <f>'ICPMS Data'!L144</f>
        <v>1</v>
      </c>
      <c r="AT145">
        <f>'ICPMS Data'!M144</f>
        <v>1</v>
      </c>
      <c r="AU145" t="e">
        <f>'ICPMS Data'!#REF!</f>
        <v>#REF!</v>
      </c>
      <c r="AV145" t="e">
        <f>'ICPMS Data'!#REF!</f>
        <v>#REF!</v>
      </c>
      <c r="AW145">
        <f>'ICPMS Data'!N144</f>
        <v>1</v>
      </c>
      <c r="AX145">
        <f>'ICPMS Data'!O144</f>
        <v>1</v>
      </c>
      <c r="AY145">
        <f>'ICPMS Data'!P144</f>
        <v>1</v>
      </c>
      <c r="AZ145">
        <f>'ICPMS Data'!Q144</f>
        <v>1</v>
      </c>
      <c r="BA145">
        <f>'ICPMS Data'!R144</f>
        <v>1</v>
      </c>
      <c r="BB145">
        <f>'ICPMS Data'!S144</f>
        <v>1</v>
      </c>
      <c r="BC145">
        <f>'ICPMS Data'!T144</f>
        <v>1</v>
      </c>
      <c r="BD145">
        <f>'ICPMS Data'!U144</f>
        <v>1</v>
      </c>
      <c r="BE145">
        <f>'ICPMS Data'!V144</f>
        <v>1</v>
      </c>
      <c r="BF145">
        <f>'ICPMS Data'!W144</f>
        <v>1</v>
      </c>
      <c r="BG145">
        <f>'ICPMS Data'!X144</f>
        <v>1</v>
      </c>
      <c r="BH145">
        <f>'ICPMS Data'!Y144</f>
        <v>1</v>
      </c>
      <c r="BI145">
        <f>'ICPMS Data'!Z144</f>
        <v>1</v>
      </c>
      <c r="BJ145">
        <f>'ICPMS Data'!AA144</f>
        <v>1</v>
      </c>
      <c r="BK145">
        <f>'ICPMS Data'!AB144</f>
        <v>1</v>
      </c>
      <c r="BL145">
        <f>'ICPMS Data'!AC144</f>
        <v>1</v>
      </c>
    </row>
    <row r="146" spans="42:64">
      <c r="AP146" t="str">
        <f>'ICPMS Data'!H145</f>
        <v>sample</v>
      </c>
      <c r="AQ146">
        <f>'ICPMS Data'!J145</f>
        <v>1</v>
      </c>
      <c r="AR146">
        <f>'ICPMS Data'!K145</f>
        <v>1</v>
      </c>
      <c r="AS146">
        <f>'ICPMS Data'!L145</f>
        <v>1</v>
      </c>
      <c r="AT146">
        <f>'ICPMS Data'!M145</f>
        <v>1</v>
      </c>
      <c r="AU146" t="e">
        <f>'ICPMS Data'!#REF!</f>
        <v>#REF!</v>
      </c>
      <c r="AV146" t="e">
        <f>'ICPMS Data'!#REF!</f>
        <v>#REF!</v>
      </c>
      <c r="AW146">
        <f>'ICPMS Data'!N145</f>
        <v>1</v>
      </c>
      <c r="AX146">
        <f>'ICPMS Data'!O145</f>
        <v>1</v>
      </c>
      <c r="AY146">
        <f>'ICPMS Data'!P145</f>
        <v>1</v>
      </c>
      <c r="AZ146">
        <f>'ICPMS Data'!Q145</f>
        <v>1</v>
      </c>
      <c r="BA146">
        <f>'ICPMS Data'!R145</f>
        <v>1</v>
      </c>
      <c r="BB146">
        <f>'ICPMS Data'!S145</f>
        <v>1</v>
      </c>
      <c r="BC146">
        <f>'ICPMS Data'!T145</f>
        <v>1</v>
      </c>
      <c r="BD146">
        <f>'ICPMS Data'!U145</f>
        <v>1</v>
      </c>
      <c r="BE146">
        <f>'ICPMS Data'!V145</f>
        <v>1</v>
      </c>
      <c r="BF146">
        <f>'ICPMS Data'!W145</f>
        <v>1</v>
      </c>
      <c r="BG146">
        <f>'ICPMS Data'!X145</f>
        <v>1</v>
      </c>
      <c r="BH146">
        <f>'ICPMS Data'!Y145</f>
        <v>1</v>
      </c>
      <c r="BI146">
        <f>'ICPMS Data'!Z145</f>
        <v>1</v>
      </c>
      <c r="BJ146">
        <f>'ICPMS Data'!AA145</f>
        <v>1</v>
      </c>
      <c r="BK146">
        <f>'ICPMS Data'!AB145</f>
        <v>1</v>
      </c>
      <c r="BL146">
        <f>'ICPMS Data'!AC145</f>
        <v>1</v>
      </c>
    </row>
    <row r="147" spans="42:64">
      <c r="AP147" t="str">
        <f>'ICPMS Data'!H146</f>
        <v>sample</v>
      </c>
      <c r="AQ147">
        <f>'ICPMS Data'!J146</f>
        <v>1</v>
      </c>
      <c r="AR147">
        <f>'ICPMS Data'!K146</f>
        <v>1</v>
      </c>
      <c r="AS147">
        <f>'ICPMS Data'!L146</f>
        <v>1</v>
      </c>
      <c r="AT147">
        <f>'ICPMS Data'!M146</f>
        <v>1</v>
      </c>
      <c r="AU147" t="e">
        <f>'ICPMS Data'!#REF!</f>
        <v>#REF!</v>
      </c>
      <c r="AV147" t="e">
        <f>'ICPMS Data'!#REF!</f>
        <v>#REF!</v>
      </c>
      <c r="AW147">
        <f>'ICPMS Data'!N146</f>
        <v>1</v>
      </c>
      <c r="AX147">
        <f>'ICPMS Data'!O146</f>
        <v>1</v>
      </c>
      <c r="AY147">
        <f>'ICPMS Data'!P146</f>
        <v>1</v>
      </c>
      <c r="AZ147">
        <f>'ICPMS Data'!Q146</f>
        <v>1</v>
      </c>
      <c r="BA147">
        <f>'ICPMS Data'!R146</f>
        <v>1</v>
      </c>
      <c r="BB147">
        <f>'ICPMS Data'!S146</f>
        <v>1</v>
      </c>
      <c r="BC147">
        <f>'ICPMS Data'!T146</f>
        <v>1</v>
      </c>
      <c r="BD147">
        <f>'ICPMS Data'!U146</f>
        <v>1</v>
      </c>
      <c r="BE147">
        <f>'ICPMS Data'!V146</f>
        <v>1</v>
      </c>
      <c r="BF147">
        <f>'ICPMS Data'!W146</f>
        <v>1</v>
      </c>
      <c r="BG147">
        <f>'ICPMS Data'!X146</f>
        <v>1</v>
      </c>
      <c r="BH147">
        <f>'ICPMS Data'!Y146</f>
        <v>1</v>
      </c>
      <c r="BI147">
        <f>'ICPMS Data'!Z146</f>
        <v>1</v>
      </c>
      <c r="BJ147">
        <f>'ICPMS Data'!AA146</f>
        <v>1</v>
      </c>
      <c r="BK147">
        <f>'ICPMS Data'!AB146</f>
        <v>1</v>
      </c>
      <c r="BL147">
        <f>'ICPMS Data'!AC146</f>
        <v>1</v>
      </c>
    </row>
    <row r="148" spans="42:64">
      <c r="AP148" t="str">
        <f>'ICPMS Data'!H147</f>
        <v>sample</v>
      </c>
      <c r="AQ148">
        <f>'ICPMS Data'!J147</f>
        <v>1</v>
      </c>
      <c r="AR148">
        <f>'ICPMS Data'!K147</f>
        <v>1</v>
      </c>
      <c r="AS148">
        <f>'ICPMS Data'!L147</f>
        <v>1</v>
      </c>
      <c r="AT148">
        <f>'ICPMS Data'!M147</f>
        <v>1</v>
      </c>
      <c r="AU148" t="e">
        <f>'ICPMS Data'!#REF!</f>
        <v>#REF!</v>
      </c>
      <c r="AV148" t="e">
        <f>'ICPMS Data'!#REF!</f>
        <v>#REF!</v>
      </c>
      <c r="AW148">
        <f>'ICPMS Data'!N147</f>
        <v>1</v>
      </c>
      <c r="AX148">
        <f>'ICPMS Data'!O147</f>
        <v>1</v>
      </c>
      <c r="AY148">
        <f>'ICPMS Data'!P147</f>
        <v>1</v>
      </c>
      <c r="AZ148">
        <f>'ICPMS Data'!Q147</f>
        <v>1</v>
      </c>
      <c r="BA148">
        <f>'ICPMS Data'!R147</f>
        <v>1</v>
      </c>
      <c r="BB148">
        <f>'ICPMS Data'!S147</f>
        <v>1</v>
      </c>
      <c r="BC148">
        <f>'ICPMS Data'!T147</f>
        <v>1</v>
      </c>
      <c r="BD148">
        <f>'ICPMS Data'!U147</f>
        <v>1</v>
      </c>
      <c r="BE148">
        <f>'ICPMS Data'!V147</f>
        <v>1</v>
      </c>
      <c r="BF148">
        <f>'ICPMS Data'!W147</f>
        <v>1</v>
      </c>
      <c r="BG148">
        <f>'ICPMS Data'!X147</f>
        <v>1</v>
      </c>
      <c r="BH148">
        <f>'ICPMS Data'!Y147</f>
        <v>1</v>
      </c>
      <c r="BI148">
        <f>'ICPMS Data'!Z147</f>
        <v>1</v>
      </c>
      <c r="BJ148">
        <f>'ICPMS Data'!AA147</f>
        <v>1</v>
      </c>
      <c r="BK148">
        <f>'ICPMS Data'!AB147</f>
        <v>1</v>
      </c>
      <c r="BL148">
        <f>'ICPMS Data'!AC147</f>
        <v>1</v>
      </c>
    </row>
    <row r="149" spans="42:64">
      <c r="AP149" t="str">
        <f>'ICPMS Data'!H148</f>
        <v>sample</v>
      </c>
      <c r="AQ149">
        <f>'ICPMS Data'!J148</f>
        <v>1</v>
      </c>
      <c r="AR149">
        <f>'ICPMS Data'!K148</f>
        <v>1</v>
      </c>
      <c r="AS149">
        <f>'ICPMS Data'!L148</f>
        <v>1</v>
      </c>
      <c r="AT149">
        <f>'ICPMS Data'!M148</f>
        <v>1</v>
      </c>
      <c r="AU149" t="e">
        <f>'ICPMS Data'!#REF!</f>
        <v>#REF!</v>
      </c>
      <c r="AV149" t="e">
        <f>'ICPMS Data'!#REF!</f>
        <v>#REF!</v>
      </c>
      <c r="AW149">
        <f>'ICPMS Data'!N148</f>
        <v>1</v>
      </c>
      <c r="AX149">
        <f>'ICPMS Data'!O148</f>
        <v>1</v>
      </c>
      <c r="AY149">
        <f>'ICPMS Data'!P148</f>
        <v>1</v>
      </c>
      <c r="AZ149">
        <f>'ICPMS Data'!Q148</f>
        <v>1</v>
      </c>
      <c r="BA149">
        <f>'ICPMS Data'!R148</f>
        <v>1</v>
      </c>
      <c r="BB149">
        <f>'ICPMS Data'!S148</f>
        <v>1</v>
      </c>
      <c r="BC149">
        <f>'ICPMS Data'!T148</f>
        <v>1</v>
      </c>
      <c r="BD149">
        <f>'ICPMS Data'!U148</f>
        <v>1</v>
      </c>
      <c r="BE149">
        <f>'ICPMS Data'!V148</f>
        <v>1</v>
      </c>
      <c r="BF149">
        <f>'ICPMS Data'!W148</f>
        <v>1</v>
      </c>
      <c r="BG149">
        <f>'ICPMS Data'!X148</f>
        <v>1</v>
      </c>
      <c r="BH149">
        <f>'ICPMS Data'!Y148</f>
        <v>1</v>
      </c>
      <c r="BI149">
        <f>'ICPMS Data'!Z148</f>
        <v>1</v>
      </c>
      <c r="BJ149">
        <f>'ICPMS Data'!AA148</f>
        <v>1</v>
      </c>
      <c r="BK149">
        <f>'ICPMS Data'!AB148</f>
        <v>1</v>
      </c>
      <c r="BL149">
        <f>'ICPMS Data'!AC148</f>
        <v>1</v>
      </c>
    </row>
    <row r="150" spans="42:64">
      <c r="AP150" t="str">
        <f>'ICPMS Data'!H149</f>
        <v>sample</v>
      </c>
      <c r="AQ150">
        <f>'ICPMS Data'!J149</f>
        <v>1</v>
      </c>
      <c r="AR150">
        <f>'ICPMS Data'!K149</f>
        <v>1</v>
      </c>
      <c r="AS150">
        <f>'ICPMS Data'!L149</f>
        <v>1</v>
      </c>
      <c r="AT150">
        <f>'ICPMS Data'!M149</f>
        <v>1</v>
      </c>
      <c r="AU150" t="e">
        <f>'ICPMS Data'!#REF!</f>
        <v>#REF!</v>
      </c>
      <c r="AV150" t="e">
        <f>'ICPMS Data'!#REF!</f>
        <v>#REF!</v>
      </c>
      <c r="AW150">
        <f>'ICPMS Data'!N149</f>
        <v>1</v>
      </c>
      <c r="AX150">
        <f>'ICPMS Data'!O149</f>
        <v>1</v>
      </c>
      <c r="AY150">
        <f>'ICPMS Data'!P149</f>
        <v>1</v>
      </c>
      <c r="AZ150">
        <f>'ICPMS Data'!Q149</f>
        <v>1</v>
      </c>
      <c r="BA150">
        <f>'ICPMS Data'!R149</f>
        <v>1</v>
      </c>
      <c r="BB150">
        <f>'ICPMS Data'!S149</f>
        <v>1</v>
      </c>
      <c r="BC150">
        <f>'ICPMS Data'!T149</f>
        <v>1</v>
      </c>
      <c r="BD150">
        <f>'ICPMS Data'!U149</f>
        <v>1</v>
      </c>
      <c r="BE150">
        <f>'ICPMS Data'!V149</f>
        <v>1</v>
      </c>
      <c r="BF150">
        <f>'ICPMS Data'!W149</f>
        <v>1</v>
      </c>
      <c r="BG150">
        <f>'ICPMS Data'!X149</f>
        <v>1</v>
      </c>
      <c r="BH150">
        <f>'ICPMS Data'!Y149</f>
        <v>1</v>
      </c>
      <c r="BI150">
        <f>'ICPMS Data'!Z149</f>
        <v>1</v>
      </c>
      <c r="BJ150">
        <f>'ICPMS Data'!AA149</f>
        <v>1</v>
      </c>
      <c r="BK150">
        <f>'ICPMS Data'!AB149</f>
        <v>1</v>
      </c>
      <c r="BL150">
        <f>'ICPMS Data'!AC149</f>
        <v>1</v>
      </c>
    </row>
    <row r="151" spans="42:64">
      <c r="AP151" t="str">
        <f>'ICPMS Data'!H150</f>
        <v>sample</v>
      </c>
      <c r="AQ151">
        <f>'ICPMS Data'!J150</f>
        <v>1</v>
      </c>
      <c r="AR151">
        <f>'ICPMS Data'!K150</f>
        <v>1</v>
      </c>
      <c r="AS151">
        <f>'ICPMS Data'!L150</f>
        <v>1</v>
      </c>
      <c r="AT151">
        <f>'ICPMS Data'!M150</f>
        <v>1</v>
      </c>
      <c r="AU151" t="e">
        <f>'ICPMS Data'!#REF!</f>
        <v>#REF!</v>
      </c>
      <c r="AV151" t="e">
        <f>'ICPMS Data'!#REF!</f>
        <v>#REF!</v>
      </c>
      <c r="AW151">
        <f>'ICPMS Data'!N150</f>
        <v>1</v>
      </c>
      <c r="AX151">
        <f>'ICPMS Data'!O150</f>
        <v>1</v>
      </c>
      <c r="AY151">
        <f>'ICPMS Data'!P150</f>
        <v>1</v>
      </c>
      <c r="AZ151">
        <f>'ICPMS Data'!Q150</f>
        <v>1</v>
      </c>
      <c r="BA151">
        <f>'ICPMS Data'!R150</f>
        <v>1</v>
      </c>
      <c r="BB151">
        <f>'ICPMS Data'!S150</f>
        <v>1</v>
      </c>
      <c r="BC151">
        <f>'ICPMS Data'!T150</f>
        <v>1</v>
      </c>
      <c r="BD151">
        <f>'ICPMS Data'!U150</f>
        <v>1</v>
      </c>
      <c r="BE151">
        <f>'ICPMS Data'!V150</f>
        <v>1</v>
      </c>
      <c r="BF151">
        <f>'ICPMS Data'!W150</f>
        <v>1</v>
      </c>
      <c r="BG151">
        <f>'ICPMS Data'!X150</f>
        <v>1</v>
      </c>
      <c r="BH151">
        <f>'ICPMS Data'!Y150</f>
        <v>1</v>
      </c>
      <c r="BI151">
        <f>'ICPMS Data'!Z150</f>
        <v>1</v>
      </c>
      <c r="BJ151">
        <f>'ICPMS Data'!AA150</f>
        <v>1</v>
      </c>
      <c r="BK151">
        <f>'ICPMS Data'!AB150</f>
        <v>1</v>
      </c>
      <c r="BL151">
        <f>'ICPMS Data'!AC150</f>
        <v>1</v>
      </c>
    </row>
    <row r="152" spans="42:64">
      <c r="AP152" t="str">
        <f>'ICPMS Data'!H151</f>
        <v>sample</v>
      </c>
      <c r="AQ152">
        <f>'ICPMS Data'!J151</f>
        <v>1</v>
      </c>
      <c r="AR152">
        <f>'ICPMS Data'!K151</f>
        <v>1</v>
      </c>
      <c r="AS152">
        <f>'ICPMS Data'!L151</f>
        <v>1</v>
      </c>
      <c r="AT152">
        <f>'ICPMS Data'!M151</f>
        <v>1</v>
      </c>
      <c r="AU152" t="e">
        <f>'ICPMS Data'!#REF!</f>
        <v>#REF!</v>
      </c>
      <c r="AV152" t="e">
        <f>'ICPMS Data'!#REF!</f>
        <v>#REF!</v>
      </c>
      <c r="AW152">
        <f>'ICPMS Data'!N151</f>
        <v>1</v>
      </c>
      <c r="AX152">
        <f>'ICPMS Data'!O151</f>
        <v>1</v>
      </c>
      <c r="AY152">
        <f>'ICPMS Data'!P151</f>
        <v>1</v>
      </c>
      <c r="AZ152">
        <f>'ICPMS Data'!Q151</f>
        <v>1</v>
      </c>
      <c r="BA152">
        <f>'ICPMS Data'!R151</f>
        <v>1</v>
      </c>
      <c r="BB152">
        <f>'ICPMS Data'!S151</f>
        <v>1</v>
      </c>
      <c r="BC152">
        <f>'ICPMS Data'!T151</f>
        <v>1</v>
      </c>
      <c r="BD152">
        <f>'ICPMS Data'!U151</f>
        <v>1</v>
      </c>
      <c r="BE152">
        <f>'ICPMS Data'!V151</f>
        <v>1</v>
      </c>
      <c r="BF152">
        <f>'ICPMS Data'!W151</f>
        <v>1</v>
      </c>
      <c r="BG152">
        <f>'ICPMS Data'!X151</f>
        <v>1</v>
      </c>
      <c r="BH152">
        <f>'ICPMS Data'!Y151</f>
        <v>1</v>
      </c>
      <c r="BI152">
        <f>'ICPMS Data'!Z151</f>
        <v>1</v>
      </c>
      <c r="BJ152">
        <f>'ICPMS Data'!AA151</f>
        <v>1</v>
      </c>
      <c r="BK152">
        <f>'ICPMS Data'!AB151</f>
        <v>1</v>
      </c>
      <c r="BL152">
        <f>'ICPMS Data'!AC151</f>
        <v>1</v>
      </c>
    </row>
    <row r="153" spans="42:64">
      <c r="AP153" t="str">
        <f>'ICPMS Data'!H152</f>
        <v>sample</v>
      </c>
      <c r="AQ153">
        <f>'ICPMS Data'!J152</f>
        <v>1</v>
      </c>
      <c r="AR153">
        <f>'ICPMS Data'!K152</f>
        <v>1</v>
      </c>
      <c r="AS153">
        <f>'ICPMS Data'!L152</f>
        <v>1</v>
      </c>
      <c r="AT153">
        <f>'ICPMS Data'!M152</f>
        <v>1</v>
      </c>
      <c r="AU153" t="e">
        <f>'ICPMS Data'!#REF!</f>
        <v>#REF!</v>
      </c>
      <c r="AV153" t="e">
        <f>'ICPMS Data'!#REF!</f>
        <v>#REF!</v>
      </c>
      <c r="AW153">
        <f>'ICPMS Data'!N152</f>
        <v>1</v>
      </c>
      <c r="AX153">
        <f>'ICPMS Data'!O152</f>
        <v>1</v>
      </c>
      <c r="AY153">
        <f>'ICPMS Data'!P152</f>
        <v>1</v>
      </c>
      <c r="AZ153">
        <f>'ICPMS Data'!Q152</f>
        <v>1</v>
      </c>
      <c r="BA153">
        <f>'ICPMS Data'!R152</f>
        <v>1</v>
      </c>
      <c r="BB153">
        <f>'ICPMS Data'!S152</f>
        <v>1</v>
      </c>
      <c r="BC153">
        <f>'ICPMS Data'!T152</f>
        <v>1</v>
      </c>
      <c r="BD153">
        <f>'ICPMS Data'!U152</f>
        <v>1</v>
      </c>
      <c r="BE153">
        <f>'ICPMS Data'!V152</f>
        <v>1</v>
      </c>
      <c r="BF153">
        <f>'ICPMS Data'!W152</f>
        <v>1</v>
      </c>
      <c r="BG153">
        <f>'ICPMS Data'!X152</f>
        <v>1</v>
      </c>
      <c r="BH153">
        <f>'ICPMS Data'!Y152</f>
        <v>1</v>
      </c>
      <c r="BI153">
        <f>'ICPMS Data'!Z152</f>
        <v>1</v>
      </c>
      <c r="BJ153">
        <f>'ICPMS Data'!AA152</f>
        <v>1</v>
      </c>
      <c r="BK153">
        <f>'ICPMS Data'!AB152</f>
        <v>1</v>
      </c>
      <c r="BL153">
        <f>'ICPMS Data'!AC152</f>
        <v>1</v>
      </c>
    </row>
    <row r="154" spans="42:64">
      <c r="AP154" t="str">
        <f>'ICPMS Data'!H153</f>
        <v>sample</v>
      </c>
      <c r="AQ154">
        <f>'ICPMS Data'!J153</f>
        <v>1</v>
      </c>
      <c r="AR154">
        <f>'ICPMS Data'!K153</f>
        <v>1</v>
      </c>
      <c r="AS154">
        <f>'ICPMS Data'!L153</f>
        <v>1</v>
      </c>
      <c r="AT154">
        <f>'ICPMS Data'!M153</f>
        <v>1</v>
      </c>
      <c r="AU154" t="e">
        <f>'ICPMS Data'!#REF!</f>
        <v>#REF!</v>
      </c>
      <c r="AV154" t="e">
        <f>'ICPMS Data'!#REF!</f>
        <v>#REF!</v>
      </c>
      <c r="AW154">
        <f>'ICPMS Data'!N153</f>
        <v>1</v>
      </c>
      <c r="AX154">
        <f>'ICPMS Data'!O153</f>
        <v>1</v>
      </c>
      <c r="AY154">
        <f>'ICPMS Data'!P153</f>
        <v>1</v>
      </c>
      <c r="AZ154">
        <f>'ICPMS Data'!Q153</f>
        <v>1</v>
      </c>
      <c r="BA154">
        <f>'ICPMS Data'!R153</f>
        <v>1</v>
      </c>
      <c r="BB154">
        <f>'ICPMS Data'!S153</f>
        <v>1</v>
      </c>
      <c r="BC154">
        <f>'ICPMS Data'!T153</f>
        <v>1</v>
      </c>
      <c r="BD154">
        <f>'ICPMS Data'!U153</f>
        <v>1</v>
      </c>
      <c r="BE154">
        <f>'ICPMS Data'!V153</f>
        <v>1</v>
      </c>
      <c r="BF154">
        <f>'ICPMS Data'!W153</f>
        <v>1</v>
      </c>
      <c r="BG154">
        <f>'ICPMS Data'!X153</f>
        <v>1</v>
      </c>
      <c r="BH154">
        <f>'ICPMS Data'!Y153</f>
        <v>1</v>
      </c>
      <c r="BI154">
        <f>'ICPMS Data'!Z153</f>
        <v>1</v>
      </c>
      <c r="BJ154">
        <f>'ICPMS Data'!AA153</f>
        <v>1</v>
      </c>
      <c r="BK154">
        <f>'ICPMS Data'!AB153</f>
        <v>1</v>
      </c>
      <c r="BL154">
        <f>'ICPMS Data'!AC153</f>
        <v>1</v>
      </c>
    </row>
    <row r="155" spans="42:64">
      <c r="AP155" t="str">
        <f>'ICPMS Data'!H154</f>
        <v>sample</v>
      </c>
      <c r="AQ155">
        <f>'ICPMS Data'!J154</f>
        <v>1</v>
      </c>
      <c r="AR155">
        <f>'ICPMS Data'!K154</f>
        <v>1</v>
      </c>
      <c r="AS155">
        <f>'ICPMS Data'!L154</f>
        <v>1</v>
      </c>
      <c r="AT155">
        <f>'ICPMS Data'!M154</f>
        <v>1</v>
      </c>
      <c r="AU155" t="e">
        <f>'ICPMS Data'!#REF!</f>
        <v>#REF!</v>
      </c>
      <c r="AV155" t="e">
        <f>'ICPMS Data'!#REF!</f>
        <v>#REF!</v>
      </c>
      <c r="AW155">
        <f>'ICPMS Data'!N154</f>
        <v>1</v>
      </c>
      <c r="AX155">
        <f>'ICPMS Data'!O154</f>
        <v>1</v>
      </c>
      <c r="AY155">
        <f>'ICPMS Data'!P154</f>
        <v>1</v>
      </c>
      <c r="AZ155">
        <f>'ICPMS Data'!Q154</f>
        <v>1</v>
      </c>
      <c r="BA155">
        <f>'ICPMS Data'!R154</f>
        <v>1</v>
      </c>
      <c r="BB155">
        <f>'ICPMS Data'!S154</f>
        <v>1</v>
      </c>
      <c r="BC155">
        <f>'ICPMS Data'!T154</f>
        <v>1</v>
      </c>
      <c r="BD155">
        <f>'ICPMS Data'!U154</f>
        <v>1</v>
      </c>
      <c r="BE155">
        <f>'ICPMS Data'!V154</f>
        <v>1</v>
      </c>
      <c r="BF155">
        <f>'ICPMS Data'!W154</f>
        <v>1</v>
      </c>
      <c r="BG155">
        <f>'ICPMS Data'!X154</f>
        <v>1</v>
      </c>
      <c r="BH155">
        <f>'ICPMS Data'!Y154</f>
        <v>1</v>
      </c>
      <c r="BI155">
        <f>'ICPMS Data'!Z154</f>
        <v>1</v>
      </c>
      <c r="BJ155">
        <f>'ICPMS Data'!AA154</f>
        <v>1</v>
      </c>
      <c r="BK155">
        <f>'ICPMS Data'!AB154</f>
        <v>1</v>
      </c>
      <c r="BL155">
        <f>'ICPMS Data'!AC154</f>
        <v>1</v>
      </c>
    </row>
    <row r="156" spans="42:64">
      <c r="AP156" t="str">
        <f>'ICPMS Data'!H155</f>
        <v>sample</v>
      </c>
      <c r="AQ156">
        <f>'ICPMS Data'!J155</f>
        <v>1</v>
      </c>
      <c r="AR156">
        <f>'ICPMS Data'!K155</f>
        <v>1</v>
      </c>
      <c r="AS156">
        <f>'ICPMS Data'!L155</f>
        <v>1</v>
      </c>
      <c r="AT156">
        <f>'ICPMS Data'!M155</f>
        <v>1</v>
      </c>
      <c r="AU156" t="e">
        <f>'ICPMS Data'!#REF!</f>
        <v>#REF!</v>
      </c>
      <c r="AV156" t="e">
        <f>'ICPMS Data'!#REF!</f>
        <v>#REF!</v>
      </c>
      <c r="AW156">
        <f>'ICPMS Data'!N155</f>
        <v>1</v>
      </c>
      <c r="AX156">
        <f>'ICPMS Data'!O155</f>
        <v>1</v>
      </c>
      <c r="AY156">
        <f>'ICPMS Data'!P155</f>
        <v>1</v>
      </c>
      <c r="AZ156">
        <f>'ICPMS Data'!Q155</f>
        <v>1</v>
      </c>
      <c r="BA156">
        <f>'ICPMS Data'!R155</f>
        <v>1</v>
      </c>
      <c r="BB156">
        <f>'ICPMS Data'!S155</f>
        <v>1</v>
      </c>
      <c r="BC156">
        <f>'ICPMS Data'!T155</f>
        <v>1</v>
      </c>
      <c r="BD156">
        <f>'ICPMS Data'!U155</f>
        <v>1</v>
      </c>
      <c r="BE156">
        <f>'ICPMS Data'!V155</f>
        <v>1</v>
      </c>
      <c r="BF156">
        <f>'ICPMS Data'!W155</f>
        <v>1</v>
      </c>
      <c r="BG156">
        <f>'ICPMS Data'!X155</f>
        <v>1</v>
      </c>
      <c r="BH156">
        <f>'ICPMS Data'!Y155</f>
        <v>1</v>
      </c>
      <c r="BI156">
        <f>'ICPMS Data'!Z155</f>
        <v>1</v>
      </c>
      <c r="BJ156">
        <f>'ICPMS Data'!AA155</f>
        <v>1</v>
      </c>
      <c r="BK156">
        <f>'ICPMS Data'!AB155</f>
        <v>1</v>
      </c>
      <c r="BL156">
        <f>'ICPMS Data'!AC155</f>
        <v>1</v>
      </c>
    </row>
    <row r="157" spans="42:64">
      <c r="AP157" t="str">
        <f>'ICPMS Data'!H156</f>
        <v>sample</v>
      </c>
      <c r="AQ157">
        <f>'ICPMS Data'!J156</f>
        <v>1</v>
      </c>
      <c r="AR157">
        <f>'ICPMS Data'!K156</f>
        <v>1</v>
      </c>
      <c r="AS157">
        <f>'ICPMS Data'!L156</f>
        <v>1</v>
      </c>
      <c r="AT157">
        <f>'ICPMS Data'!M156</f>
        <v>1</v>
      </c>
      <c r="AU157" t="e">
        <f>'ICPMS Data'!#REF!</f>
        <v>#REF!</v>
      </c>
      <c r="AV157" t="e">
        <f>'ICPMS Data'!#REF!</f>
        <v>#REF!</v>
      </c>
      <c r="AW157">
        <f>'ICPMS Data'!N156</f>
        <v>1</v>
      </c>
      <c r="AX157">
        <f>'ICPMS Data'!O156</f>
        <v>1</v>
      </c>
      <c r="AY157">
        <f>'ICPMS Data'!P156</f>
        <v>1</v>
      </c>
      <c r="AZ157">
        <f>'ICPMS Data'!Q156</f>
        <v>1</v>
      </c>
      <c r="BA157">
        <f>'ICPMS Data'!R156</f>
        <v>1</v>
      </c>
      <c r="BB157">
        <f>'ICPMS Data'!S156</f>
        <v>1</v>
      </c>
      <c r="BC157">
        <f>'ICPMS Data'!T156</f>
        <v>1</v>
      </c>
      <c r="BD157">
        <f>'ICPMS Data'!U156</f>
        <v>1</v>
      </c>
      <c r="BE157">
        <f>'ICPMS Data'!V156</f>
        <v>1</v>
      </c>
      <c r="BF157">
        <f>'ICPMS Data'!W156</f>
        <v>1</v>
      </c>
      <c r="BG157">
        <f>'ICPMS Data'!X156</f>
        <v>1</v>
      </c>
      <c r="BH157">
        <f>'ICPMS Data'!Y156</f>
        <v>1</v>
      </c>
      <c r="BI157">
        <f>'ICPMS Data'!Z156</f>
        <v>1</v>
      </c>
      <c r="BJ157">
        <f>'ICPMS Data'!AA156</f>
        <v>1</v>
      </c>
      <c r="BK157">
        <f>'ICPMS Data'!AB156</f>
        <v>1</v>
      </c>
      <c r="BL157">
        <f>'ICPMS Data'!AC156</f>
        <v>1</v>
      </c>
    </row>
    <row r="158" spans="42:64">
      <c r="AP158" t="str">
        <f>'ICPMS Data'!H157</f>
        <v>sample</v>
      </c>
      <c r="AQ158">
        <f>'ICPMS Data'!J157</f>
        <v>1</v>
      </c>
      <c r="AR158">
        <f>'ICPMS Data'!K157</f>
        <v>1</v>
      </c>
      <c r="AS158">
        <f>'ICPMS Data'!L157</f>
        <v>1</v>
      </c>
      <c r="AT158">
        <f>'ICPMS Data'!M157</f>
        <v>1</v>
      </c>
      <c r="AU158" t="e">
        <f>'ICPMS Data'!#REF!</f>
        <v>#REF!</v>
      </c>
      <c r="AV158" t="e">
        <f>'ICPMS Data'!#REF!</f>
        <v>#REF!</v>
      </c>
      <c r="AW158">
        <f>'ICPMS Data'!N157</f>
        <v>1</v>
      </c>
      <c r="AX158">
        <f>'ICPMS Data'!O157</f>
        <v>1</v>
      </c>
      <c r="AY158">
        <f>'ICPMS Data'!P157</f>
        <v>1</v>
      </c>
      <c r="AZ158">
        <f>'ICPMS Data'!Q157</f>
        <v>1</v>
      </c>
      <c r="BA158">
        <f>'ICPMS Data'!R157</f>
        <v>1</v>
      </c>
      <c r="BB158">
        <f>'ICPMS Data'!S157</f>
        <v>1</v>
      </c>
      <c r="BC158">
        <f>'ICPMS Data'!T157</f>
        <v>1</v>
      </c>
      <c r="BD158">
        <f>'ICPMS Data'!U157</f>
        <v>1</v>
      </c>
      <c r="BE158">
        <f>'ICPMS Data'!V157</f>
        <v>1</v>
      </c>
      <c r="BF158">
        <f>'ICPMS Data'!W157</f>
        <v>1</v>
      </c>
      <c r="BG158">
        <f>'ICPMS Data'!X157</f>
        <v>1</v>
      </c>
      <c r="BH158">
        <f>'ICPMS Data'!Y157</f>
        <v>1</v>
      </c>
      <c r="BI158">
        <f>'ICPMS Data'!Z157</f>
        <v>1</v>
      </c>
      <c r="BJ158">
        <f>'ICPMS Data'!AA157</f>
        <v>1</v>
      </c>
      <c r="BK158">
        <f>'ICPMS Data'!AB157</f>
        <v>1</v>
      </c>
      <c r="BL158">
        <f>'ICPMS Data'!AC157</f>
        <v>1</v>
      </c>
    </row>
    <row r="159" spans="42:64">
      <c r="AP159" t="str">
        <f>'ICPMS Data'!H158</f>
        <v>sample</v>
      </c>
      <c r="AQ159">
        <f>'ICPMS Data'!J158</f>
        <v>1</v>
      </c>
      <c r="AR159">
        <f>'ICPMS Data'!K158</f>
        <v>1</v>
      </c>
      <c r="AS159">
        <f>'ICPMS Data'!L158</f>
        <v>1</v>
      </c>
      <c r="AT159">
        <f>'ICPMS Data'!M158</f>
        <v>1</v>
      </c>
      <c r="AU159" t="e">
        <f>'ICPMS Data'!#REF!</f>
        <v>#REF!</v>
      </c>
      <c r="AV159" t="e">
        <f>'ICPMS Data'!#REF!</f>
        <v>#REF!</v>
      </c>
      <c r="AW159">
        <f>'ICPMS Data'!N158</f>
        <v>1</v>
      </c>
      <c r="AX159">
        <f>'ICPMS Data'!O158</f>
        <v>1</v>
      </c>
      <c r="AY159">
        <f>'ICPMS Data'!P158</f>
        <v>1</v>
      </c>
      <c r="AZ159">
        <f>'ICPMS Data'!Q158</f>
        <v>1</v>
      </c>
      <c r="BA159">
        <f>'ICPMS Data'!R158</f>
        <v>1</v>
      </c>
      <c r="BB159">
        <f>'ICPMS Data'!S158</f>
        <v>1</v>
      </c>
      <c r="BC159">
        <f>'ICPMS Data'!T158</f>
        <v>1</v>
      </c>
      <c r="BD159">
        <f>'ICPMS Data'!U158</f>
        <v>1</v>
      </c>
      <c r="BE159">
        <f>'ICPMS Data'!V158</f>
        <v>1</v>
      </c>
      <c r="BF159">
        <f>'ICPMS Data'!W158</f>
        <v>1</v>
      </c>
      <c r="BG159">
        <f>'ICPMS Data'!X158</f>
        <v>1</v>
      </c>
      <c r="BH159">
        <f>'ICPMS Data'!Y158</f>
        <v>1</v>
      </c>
      <c r="BI159">
        <f>'ICPMS Data'!Z158</f>
        <v>1</v>
      </c>
      <c r="BJ159">
        <f>'ICPMS Data'!AA158</f>
        <v>1</v>
      </c>
      <c r="BK159">
        <f>'ICPMS Data'!AB158</f>
        <v>1</v>
      </c>
      <c r="BL159">
        <f>'ICPMS Data'!AC158</f>
        <v>1</v>
      </c>
    </row>
    <row r="160" spans="42:64">
      <c r="AP160" t="str">
        <f>'ICPMS Data'!H159</f>
        <v>sample</v>
      </c>
      <c r="AQ160">
        <f>'ICPMS Data'!J159</f>
        <v>1</v>
      </c>
      <c r="AR160">
        <f>'ICPMS Data'!K159</f>
        <v>1</v>
      </c>
      <c r="AS160">
        <f>'ICPMS Data'!L159</f>
        <v>1</v>
      </c>
      <c r="AT160">
        <f>'ICPMS Data'!M159</f>
        <v>1</v>
      </c>
      <c r="AU160" t="e">
        <f>'ICPMS Data'!#REF!</f>
        <v>#REF!</v>
      </c>
      <c r="AV160" t="e">
        <f>'ICPMS Data'!#REF!</f>
        <v>#REF!</v>
      </c>
      <c r="AW160">
        <f>'ICPMS Data'!N159</f>
        <v>1</v>
      </c>
      <c r="AX160">
        <f>'ICPMS Data'!O159</f>
        <v>1</v>
      </c>
      <c r="AY160">
        <f>'ICPMS Data'!P159</f>
        <v>1</v>
      </c>
      <c r="AZ160">
        <f>'ICPMS Data'!Q159</f>
        <v>1</v>
      </c>
      <c r="BA160">
        <f>'ICPMS Data'!R159</f>
        <v>1</v>
      </c>
      <c r="BB160">
        <f>'ICPMS Data'!S159</f>
        <v>1</v>
      </c>
      <c r="BC160">
        <f>'ICPMS Data'!T159</f>
        <v>1</v>
      </c>
      <c r="BD160">
        <f>'ICPMS Data'!U159</f>
        <v>1</v>
      </c>
      <c r="BE160">
        <f>'ICPMS Data'!V159</f>
        <v>1</v>
      </c>
      <c r="BF160">
        <f>'ICPMS Data'!W159</f>
        <v>1</v>
      </c>
      <c r="BG160">
        <f>'ICPMS Data'!X159</f>
        <v>1</v>
      </c>
      <c r="BH160">
        <f>'ICPMS Data'!Y159</f>
        <v>1</v>
      </c>
      <c r="BI160">
        <f>'ICPMS Data'!Z159</f>
        <v>1</v>
      </c>
      <c r="BJ160">
        <f>'ICPMS Data'!AA159</f>
        <v>1</v>
      </c>
      <c r="BK160">
        <f>'ICPMS Data'!AB159</f>
        <v>1</v>
      </c>
      <c r="BL160">
        <f>'ICPMS Data'!AC159</f>
        <v>1</v>
      </c>
    </row>
    <row r="161" spans="42:64">
      <c r="AP161" t="str">
        <f>'ICPMS Data'!H160</f>
        <v>sample</v>
      </c>
      <c r="AQ161">
        <f>'ICPMS Data'!J160</f>
        <v>1</v>
      </c>
      <c r="AR161">
        <f>'ICPMS Data'!K160</f>
        <v>1</v>
      </c>
      <c r="AS161">
        <f>'ICPMS Data'!L160</f>
        <v>1</v>
      </c>
      <c r="AT161">
        <f>'ICPMS Data'!M160</f>
        <v>1</v>
      </c>
      <c r="AU161" t="e">
        <f>'ICPMS Data'!#REF!</f>
        <v>#REF!</v>
      </c>
      <c r="AV161" t="e">
        <f>'ICPMS Data'!#REF!</f>
        <v>#REF!</v>
      </c>
      <c r="AW161">
        <f>'ICPMS Data'!N160</f>
        <v>1</v>
      </c>
      <c r="AX161">
        <f>'ICPMS Data'!O160</f>
        <v>1</v>
      </c>
      <c r="AY161">
        <f>'ICPMS Data'!P160</f>
        <v>1</v>
      </c>
      <c r="AZ161">
        <f>'ICPMS Data'!Q160</f>
        <v>1</v>
      </c>
      <c r="BA161">
        <f>'ICPMS Data'!R160</f>
        <v>1</v>
      </c>
      <c r="BB161">
        <f>'ICPMS Data'!S160</f>
        <v>1</v>
      </c>
      <c r="BC161">
        <f>'ICPMS Data'!T160</f>
        <v>1</v>
      </c>
      <c r="BD161">
        <f>'ICPMS Data'!U160</f>
        <v>1</v>
      </c>
      <c r="BE161">
        <f>'ICPMS Data'!V160</f>
        <v>1</v>
      </c>
      <c r="BF161">
        <f>'ICPMS Data'!W160</f>
        <v>1</v>
      </c>
      <c r="BG161">
        <f>'ICPMS Data'!X160</f>
        <v>1</v>
      </c>
      <c r="BH161">
        <f>'ICPMS Data'!Y160</f>
        <v>1</v>
      </c>
      <c r="BI161">
        <f>'ICPMS Data'!Z160</f>
        <v>1</v>
      </c>
      <c r="BJ161">
        <f>'ICPMS Data'!AA160</f>
        <v>1</v>
      </c>
      <c r="BK161">
        <f>'ICPMS Data'!AB160</f>
        <v>1</v>
      </c>
      <c r="BL161">
        <f>'ICPMS Data'!AC160</f>
        <v>1</v>
      </c>
    </row>
    <row r="162" spans="42:64">
      <c r="AP162" t="str">
        <f>'ICPMS Data'!H161</f>
        <v>sample</v>
      </c>
      <c r="AQ162">
        <f>'ICPMS Data'!J161</f>
        <v>1</v>
      </c>
      <c r="AR162">
        <f>'ICPMS Data'!K161</f>
        <v>1</v>
      </c>
      <c r="AS162">
        <f>'ICPMS Data'!L161</f>
        <v>1</v>
      </c>
      <c r="AT162">
        <f>'ICPMS Data'!M161</f>
        <v>1</v>
      </c>
      <c r="AU162" t="e">
        <f>'ICPMS Data'!#REF!</f>
        <v>#REF!</v>
      </c>
      <c r="AV162" t="e">
        <f>'ICPMS Data'!#REF!</f>
        <v>#REF!</v>
      </c>
      <c r="AW162">
        <f>'ICPMS Data'!N161</f>
        <v>1</v>
      </c>
      <c r="AX162">
        <f>'ICPMS Data'!O161</f>
        <v>1</v>
      </c>
      <c r="AY162">
        <f>'ICPMS Data'!P161</f>
        <v>1</v>
      </c>
      <c r="AZ162">
        <f>'ICPMS Data'!Q161</f>
        <v>1</v>
      </c>
      <c r="BA162">
        <f>'ICPMS Data'!R161</f>
        <v>1</v>
      </c>
      <c r="BB162">
        <f>'ICPMS Data'!S161</f>
        <v>1</v>
      </c>
      <c r="BC162">
        <f>'ICPMS Data'!T161</f>
        <v>1</v>
      </c>
      <c r="BD162">
        <f>'ICPMS Data'!U161</f>
        <v>1</v>
      </c>
      <c r="BE162">
        <f>'ICPMS Data'!V161</f>
        <v>1</v>
      </c>
      <c r="BF162">
        <f>'ICPMS Data'!W161</f>
        <v>1</v>
      </c>
      <c r="BG162">
        <f>'ICPMS Data'!X161</f>
        <v>1</v>
      </c>
      <c r="BH162">
        <f>'ICPMS Data'!Y161</f>
        <v>1</v>
      </c>
      <c r="BI162">
        <f>'ICPMS Data'!Z161</f>
        <v>1</v>
      </c>
      <c r="BJ162">
        <f>'ICPMS Data'!AA161</f>
        <v>1</v>
      </c>
      <c r="BK162">
        <f>'ICPMS Data'!AB161</f>
        <v>1</v>
      </c>
      <c r="BL162">
        <f>'ICPMS Data'!AC161</f>
        <v>1</v>
      </c>
    </row>
    <row r="163" spans="42:64">
      <c r="AP163" t="str">
        <f>'ICPMS Data'!H162</f>
        <v>sample</v>
      </c>
      <c r="AQ163">
        <f>'ICPMS Data'!J162</f>
        <v>1</v>
      </c>
      <c r="AR163">
        <f>'ICPMS Data'!K162</f>
        <v>1</v>
      </c>
      <c r="AS163">
        <f>'ICPMS Data'!L162</f>
        <v>1</v>
      </c>
      <c r="AT163">
        <f>'ICPMS Data'!M162</f>
        <v>1</v>
      </c>
      <c r="AU163" t="e">
        <f>'ICPMS Data'!#REF!</f>
        <v>#REF!</v>
      </c>
      <c r="AV163" t="e">
        <f>'ICPMS Data'!#REF!</f>
        <v>#REF!</v>
      </c>
      <c r="AW163">
        <f>'ICPMS Data'!N162</f>
        <v>1</v>
      </c>
      <c r="AX163">
        <f>'ICPMS Data'!O162</f>
        <v>1</v>
      </c>
      <c r="AY163">
        <f>'ICPMS Data'!P162</f>
        <v>1</v>
      </c>
      <c r="AZ163">
        <f>'ICPMS Data'!Q162</f>
        <v>1</v>
      </c>
      <c r="BA163">
        <f>'ICPMS Data'!R162</f>
        <v>1</v>
      </c>
      <c r="BB163">
        <f>'ICPMS Data'!S162</f>
        <v>1</v>
      </c>
      <c r="BC163">
        <f>'ICPMS Data'!T162</f>
        <v>1</v>
      </c>
      <c r="BD163">
        <f>'ICPMS Data'!U162</f>
        <v>1</v>
      </c>
      <c r="BE163">
        <f>'ICPMS Data'!V162</f>
        <v>1</v>
      </c>
      <c r="BF163">
        <f>'ICPMS Data'!W162</f>
        <v>1</v>
      </c>
      <c r="BG163">
        <f>'ICPMS Data'!X162</f>
        <v>1</v>
      </c>
      <c r="BH163">
        <f>'ICPMS Data'!Y162</f>
        <v>1</v>
      </c>
      <c r="BI163">
        <f>'ICPMS Data'!Z162</f>
        <v>1</v>
      </c>
      <c r="BJ163">
        <f>'ICPMS Data'!AA162</f>
        <v>1</v>
      </c>
      <c r="BK163">
        <f>'ICPMS Data'!AB162</f>
        <v>1</v>
      </c>
      <c r="BL163">
        <f>'ICPMS Data'!AC162</f>
        <v>1</v>
      </c>
    </row>
    <row r="164" spans="42:64">
      <c r="AP164" t="str">
        <f>'ICPMS Data'!H163</f>
        <v>sample</v>
      </c>
      <c r="AQ164">
        <f>'ICPMS Data'!J163</f>
        <v>1</v>
      </c>
      <c r="AR164">
        <f>'ICPMS Data'!K163</f>
        <v>1</v>
      </c>
      <c r="AS164">
        <f>'ICPMS Data'!L163</f>
        <v>1</v>
      </c>
      <c r="AT164">
        <f>'ICPMS Data'!M163</f>
        <v>1</v>
      </c>
      <c r="AU164" t="e">
        <f>'ICPMS Data'!#REF!</f>
        <v>#REF!</v>
      </c>
      <c r="AV164" t="e">
        <f>'ICPMS Data'!#REF!</f>
        <v>#REF!</v>
      </c>
      <c r="AW164">
        <f>'ICPMS Data'!N163</f>
        <v>1</v>
      </c>
      <c r="AX164">
        <f>'ICPMS Data'!O163</f>
        <v>1</v>
      </c>
      <c r="AY164">
        <f>'ICPMS Data'!P163</f>
        <v>1</v>
      </c>
      <c r="AZ164">
        <f>'ICPMS Data'!Q163</f>
        <v>1</v>
      </c>
      <c r="BA164">
        <f>'ICPMS Data'!R163</f>
        <v>1</v>
      </c>
      <c r="BB164">
        <f>'ICPMS Data'!S163</f>
        <v>1</v>
      </c>
      <c r="BC164">
        <f>'ICPMS Data'!T163</f>
        <v>1</v>
      </c>
      <c r="BD164">
        <f>'ICPMS Data'!U163</f>
        <v>1</v>
      </c>
      <c r="BE164">
        <f>'ICPMS Data'!V163</f>
        <v>1</v>
      </c>
      <c r="BF164">
        <f>'ICPMS Data'!W163</f>
        <v>1</v>
      </c>
      <c r="BG164">
        <f>'ICPMS Data'!X163</f>
        <v>1</v>
      </c>
      <c r="BH164">
        <f>'ICPMS Data'!Y163</f>
        <v>1</v>
      </c>
      <c r="BI164">
        <f>'ICPMS Data'!Z163</f>
        <v>1</v>
      </c>
      <c r="BJ164">
        <f>'ICPMS Data'!AA163</f>
        <v>1</v>
      </c>
      <c r="BK164">
        <f>'ICPMS Data'!AB163</f>
        <v>1</v>
      </c>
      <c r="BL164">
        <f>'ICPMS Data'!AC163</f>
        <v>1</v>
      </c>
    </row>
    <row r="165" spans="42:64">
      <c r="AP165" t="str">
        <f>'ICPMS Data'!H164</f>
        <v>sample</v>
      </c>
      <c r="AQ165">
        <f>'ICPMS Data'!J164</f>
        <v>1</v>
      </c>
      <c r="AR165">
        <f>'ICPMS Data'!K164</f>
        <v>1</v>
      </c>
      <c r="AS165">
        <f>'ICPMS Data'!L164</f>
        <v>1</v>
      </c>
      <c r="AT165">
        <f>'ICPMS Data'!M164</f>
        <v>1</v>
      </c>
      <c r="AU165" t="e">
        <f>'ICPMS Data'!#REF!</f>
        <v>#REF!</v>
      </c>
      <c r="AV165" t="e">
        <f>'ICPMS Data'!#REF!</f>
        <v>#REF!</v>
      </c>
      <c r="AW165">
        <f>'ICPMS Data'!N164</f>
        <v>1</v>
      </c>
      <c r="AX165">
        <f>'ICPMS Data'!O164</f>
        <v>1</v>
      </c>
      <c r="AY165">
        <f>'ICPMS Data'!P164</f>
        <v>1</v>
      </c>
      <c r="AZ165">
        <f>'ICPMS Data'!Q164</f>
        <v>1</v>
      </c>
      <c r="BA165">
        <f>'ICPMS Data'!R164</f>
        <v>1</v>
      </c>
      <c r="BB165">
        <f>'ICPMS Data'!S164</f>
        <v>1</v>
      </c>
      <c r="BC165">
        <f>'ICPMS Data'!T164</f>
        <v>1</v>
      </c>
      <c r="BD165">
        <f>'ICPMS Data'!U164</f>
        <v>1</v>
      </c>
      <c r="BE165">
        <f>'ICPMS Data'!V164</f>
        <v>1</v>
      </c>
      <c r="BF165">
        <f>'ICPMS Data'!W164</f>
        <v>1</v>
      </c>
      <c r="BG165">
        <f>'ICPMS Data'!X164</f>
        <v>1</v>
      </c>
      <c r="BH165">
        <f>'ICPMS Data'!Y164</f>
        <v>1</v>
      </c>
      <c r="BI165">
        <f>'ICPMS Data'!Z164</f>
        <v>1</v>
      </c>
      <c r="BJ165">
        <f>'ICPMS Data'!AA164</f>
        <v>1</v>
      </c>
      <c r="BK165">
        <f>'ICPMS Data'!AB164</f>
        <v>1</v>
      </c>
      <c r="BL165">
        <f>'ICPMS Data'!AC164</f>
        <v>1</v>
      </c>
    </row>
    <row r="166" spans="42:64">
      <c r="AP166" t="str">
        <f>'ICPMS Data'!H165</f>
        <v>sample</v>
      </c>
      <c r="AQ166">
        <f>'ICPMS Data'!J165</f>
        <v>1</v>
      </c>
      <c r="AR166">
        <f>'ICPMS Data'!K165</f>
        <v>1</v>
      </c>
      <c r="AS166">
        <f>'ICPMS Data'!L165</f>
        <v>1</v>
      </c>
      <c r="AT166">
        <f>'ICPMS Data'!M165</f>
        <v>1</v>
      </c>
      <c r="AU166" t="e">
        <f>'ICPMS Data'!#REF!</f>
        <v>#REF!</v>
      </c>
      <c r="AV166" t="e">
        <f>'ICPMS Data'!#REF!</f>
        <v>#REF!</v>
      </c>
      <c r="AW166">
        <f>'ICPMS Data'!N165</f>
        <v>1</v>
      </c>
      <c r="AX166">
        <f>'ICPMS Data'!O165</f>
        <v>1</v>
      </c>
      <c r="AY166">
        <f>'ICPMS Data'!P165</f>
        <v>1</v>
      </c>
      <c r="AZ166">
        <f>'ICPMS Data'!Q165</f>
        <v>1</v>
      </c>
      <c r="BA166">
        <f>'ICPMS Data'!R165</f>
        <v>1</v>
      </c>
      <c r="BB166">
        <f>'ICPMS Data'!S165</f>
        <v>1</v>
      </c>
      <c r="BC166">
        <f>'ICPMS Data'!T165</f>
        <v>1</v>
      </c>
      <c r="BD166">
        <f>'ICPMS Data'!U165</f>
        <v>1</v>
      </c>
      <c r="BE166">
        <f>'ICPMS Data'!V165</f>
        <v>1</v>
      </c>
      <c r="BF166">
        <f>'ICPMS Data'!W165</f>
        <v>1</v>
      </c>
      <c r="BG166">
        <f>'ICPMS Data'!X165</f>
        <v>1</v>
      </c>
      <c r="BH166">
        <f>'ICPMS Data'!Y165</f>
        <v>1</v>
      </c>
      <c r="BI166">
        <f>'ICPMS Data'!Z165</f>
        <v>1</v>
      </c>
      <c r="BJ166">
        <f>'ICPMS Data'!AA165</f>
        <v>1</v>
      </c>
      <c r="BK166">
        <f>'ICPMS Data'!AB165</f>
        <v>1</v>
      </c>
      <c r="BL166">
        <f>'ICPMS Data'!AC165</f>
        <v>1</v>
      </c>
    </row>
    <row r="167" spans="42:64">
      <c r="AP167" t="str">
        <f>'ICPMS Data'!H166</f>
        <v>sample</v>
      </c>
      <c r="AQ167">
        <f>'ICPMS Data'!J166</f>
        <v>1</v>
      </c>
      <c r="AR167">
        <f>'ICPMS Data'!K166</f>
        <v>1</v>
      </c>
      <c r="AS167">
        <f>'ICPMS Data'!L166</f>
        <v>1</v>
      </c>
      <c r="AT167">
        <f>'ICPMS Data'!M166</f>
        <v>1</v>
      </c>
      <c r="AU167" t="e">
        <f>'ICPMS Data'!#REF!</f>
        <v>#REF!</v>
      </c>
      <c r="AV167" t="e">
        <f>'ICPMS Data'!#REF!</f>
        <v>#REF!</v>
      </c>
      <c r="AW167">
        <f>'ICPMS Data'!N166</f>
        <v>1</v>
      </c>
      <c r="AX167">
        <f>'ICPMS Data'!O166</f>
        <v>1</v>
      </c>
      <c r="AY167">
        <f>'ICPMS Data'!P166</f>
        <v>1</v>
      </c>
      <c r="AZ167">
        <f>'ICPMS Data'!Q166</f>
        <v>1</v>
      </c>
      <c r="BA167">
        <f>'ICPMS Data'!R166</f>
        <v>1</v>
      </c>
      <c r="BB167">
        <f>'ICPMS Data'!S166</f>
        <v>1</v>
      </c>
      <c r="BC167">
        <f>'ICPMS Data'!T166</f>
        <v>1</v>
      </c>
      <c r="BD167">
        <f>'ICPMS Data'!U166</f>
        <v>1</v>
      </c>
      <c r="BE167">
        <f>'ICPMS Data'!V166</f>
        <v>1</v>
      </c>
      <c r="BF167">
        <f>'ICPMS Data'!W166</f>
        <v>1</v>
      </c>
      <c r="BG167">
        <f>'ICPMS Data'!X166</f>
        <v>1</v>
      </c>
      <c r="BH167">
        <f>'ICPMS Data'!Y166</f>
        <v>1</v>
      </c>
      <c r="BI167">
        <f>'ICPMS Data'!Z166</f>
        <v>1</v>
      </c>
      <c r="BJ167">
        <f>'ICPMS Data'!AA166</f>
        <v>1</v>
      </c>
      <c r="BK167">
        <f>'ICPMS Data'!AB166</f>
        <v>1</v>
      </c>
      <c r="BL167">
        <f>'ICPMS Data'!AC166</f>
        <v>1</v>
      </c>
    </row>
    <row r="168" spans="42:64">
      <c r="AP168" t="str">
        <f>'ICPMS Data'!H167</f>
        <v>sample</v>
      </c>
      <c r="AQ168">
        <f>'ICPMS Data'!J167</f>
        <v>1</v>
      </c>
      <c r="AR168">
        <f>'ICPMS Data'!K167</f>
        <v>1</v>
      </c>
      <c r="AS168">
        <f>'ICPMS Data'!L167</f>
        <v>1</v>
      </c>
      <c r="AT168">
        <f>'ICPMS Data'!M167</f>
        <v>1</v>
      </c>
      <c r="AU168" t="e">
        <f>'ICPMS Data'!#REF!</f>
        <v>#REF!</v>
      </c>
      <c r="AV168" t="e">
        <f>'ICPMS Data'!#REF!</f>
        <v>#REF!</v>
      </c>
      <c r="AW168">
        <f>'ICPMS Data'!N167</f>
        <v>1</v>
      </c>
      <c r="AX168">
        <f>'ICPMS Data'!O167</f>
        <v>1</v>
      </c>
      <c r="AY168">
        <f>'ICPMS Data'!P167</f>
        <v>1</v>
      </c>
      <c r="AZ168">
        <f>'ICPMS Data'!Q167</f>
        <v>1</v>
      </c>
      <c r="BA168">
        <f>'ICPMS Data'!R167</f>
        <v>1</v>
      </c>
      <c r="BB168">
        <f>'ICPMS Data'!S167</f>
        <v>1</v>
      </c>
      <c r="BC168">
        <f>'ICPMS Data'!T167</f>
        <v>1</v>
      </c>
      <c r="BD168">
        <f>'ICPMS Data'!U167</f>
        <v>1</v>
      </c>
      <c r="BE168">
        <f>'ICPMS Data'!V167</f>
        <v>1</v>
      </c>
      <c r="BF168">
        <f>'ICPMS Data'!W167</f>
        <v>1</v>
      </c>
      <c r="BG168">
        <f>'ICPMS Data'!X167</f>
        <v>1</v>
      </c>
      <c r="BH168">
        <f>'ICPMS Data'!Y167</f>
        <v>1</v>
      </c>
      <c r="BI168">
        <f>'ICPMS Data'!Z167</f>
        <v>1</v>
      </c>
      <c r="BJ168">
        <f>'ICPMS Data'!AA167</f>
        <v>1</v>
      </c>
      <c r="BK168">
        <f>'ICPMS Data'!AB167</f>
        <v>1</v>
      </c>
      <c r="BL168">
        <f>'ICPMS Data'!AC167</f>
        <v>1</v>
      </c>
    </row>
    <row r="169" spans="42:64">
      <c r="AP169" t="str">
        <f>'ICPMS Data'!H168</f>
        <v>sample</v>
      </c>
      <c r="AQ169">
        <f>'ICPMS Data'!J168</f>
        <v>1</v>
      </c>
      <c r="AR169">
        <f>'ICPMS Data'!K168</f>
        <v>1</v>
      </c>
      <c r="AS169">
        <f>'ICPMS Data'!L168</f>
        <v>1</v>
      </c>
      <c r="AT169">
        <f>'ICPMS Data'!M168</f>
        <v>1</v>
      </c>
      <c r="AU169" t="e">
        <f>'ICPMS Data'!#REF!</f>
        <v>#REF!</v>
      </c>
      <c r="AV169" t="e">
        <f>'ICPMS Data'!#REF!</f>
        <v>#REF!</v>
      </c>
      <c r="AW169">
        <f>'ICPMS Data'!N168</f>
        <v>1</v>
      </c>
      <c r="AX169">
        <f>'ICPMS Data'!O168</f>
        <v>1</v>
      </c>
      <c r="AY169">
        <f>'ICPMS Data'!P168</f>
        <v>1</v>
      </c>
      <c r="AZ169">
        <f>'ICPMS Data'!Q168</f>
        <v>1</v>
      </c>
      <c r="BA169">
        <f>'ICPMS Data'!R168</f>
        <v>1</v>
      </c>
      <c r="BB169">
        <f>'ICPMS Data'!S168</f>
        <v>1</v>
      </c>
      <c r="BC169">
        <f>'ICPMS Data'!T168</f>
        <v>1</v>
      </c>
      <c r="BD169">
        <f>'ICPMS Data'!U168</f>
        <v>1</v>
      </c>
      <c r="BE169">
        <f>'ICPMS Data'!V168</f>
        <v>1</v>
      </c>
      <c r="BF169">
        <f>'ICPMS Data'!W168</f>
        <v>1</v>
      </c>
      <c r="BG169">
        <f>'ICPMS Data'!X168</f>
        <v>1</v>
      </c>
      <c r="BH169">
        <f>'ICPMS Data'!Y168</f>
        <v>1</v>
      </c>
      <c r="BI169">
        <f>'ICPMS Data'!Z168</f>
        <v>1</v>
      </c>
      <c r="BJ169">
        <f>'ICPMS Data'!AA168</f>
        <v>1</v>
      </c>
      <c r="BK169">
        <f>'ICPMS Data'!AB168</f>
        <v>1</v>
      </c>
      <c r="BL169">
        <f>'ICPMS Data'!AC168</f>
        <v>1</v>
      </c>
    </row>
    <row r="170" spans="42:64">
      <c r="AP170" t="str">
        <f>'ICPMS Data'!H169</f>
        <v>sample</v>
      </c>
      <c r="AQ170">
        <f>'ICPMS Data'!J169</f>
        <v>1</v>
      </c>
      <c r="AR170">
        <f>'ICPMS Data'!K169</f>
        <v>1</v>
      </c>
      <c r="AS170">
        <f>'ICPMS Data'!L169</f>
        <v>1</v>
      </c>
      <c r="AT170">
        <f>'ICPMS Data'!M169</f>
        <v>1</v>
      </c>
      <c r="AU170" t="e">
        <f>'ICPMS Data'!#REF!</f>
        <v>#REF!</v>
      </c>
      <c r="AV170" t="e">
        <f>'ICPMS Data'!#REF!</f>
        <v>#REF!</v>
      </c>
      <c r="AW170">
        <f>'ICPMS Data'!N169</f>
        <v>1</v>
      </c>
      <c r="AX170">
        <f>'ICPMS Data'!O169</f>
        <v>1</v>
      </c>
      <c r="AY170">
        <f>'ICPMS Data'!P169</f>
        <v>1</v>
      </c>
      <c r="AZ170">
        <f>'ICPMS Data'!Q169</f>
        <v>1</v>
      </c>
      <c r="BA170">
        <f>'ICPMS Data'!R169</f>
        <v>1</v>
      </c>
      <c r="BB170">
        <f>'ICPMS Data'!S169</f>
        <v>1</v>
      </c>
      <c r="BC170">
        <f>'ICPMS Data'!T169</f>
        <v>1</v>
      </c>
      <c r="BD170">
        <f>'ICPMS Data'!U169</f>
        <v>1</v>
      </c>
      <c r="BE170">
        <f>'ICPMS Data'!V169</f>
        <v>1</v>
      </c>
      <c r="BF170">
        <f>'ICPMS Data'!W169</f>
        <v>1</v>
      </c>
      <c r="BG170">
        <f>'ICPMS Data'!X169</f>
        <v>1</v>
      </c>
      <c r="BH170">
        <f>'ICPMS Data'!Y169</f>
        <v>1</v>
      </c>
      <c r="BI170">
        <f>'ICPMS Data'!Z169</f>
        <v>1</v>
      </c>
      <c r="BJ170">
        <f>'ICPMS Data'!AA169</f>
        <v>1</v>
      </c>
      <c r="BK170">
        <f>'ICPMS Data'!AB169</f>
        <v>1</v>
      </c>
      <c r="BL170">
        <f>'ICPMS Data'!AC169</f>
        <v>1</v>
      </c>
    </row>
    <row r="171" spans="42:64">
      <c r="AP171" t="str">
        <f>'ICPMS Data'!H170</f>
        <v>sample</v>
      </c>
      <c r="AQ171">
        <f>'ICPMS Data'!J170</f>
        <v>1</v>
      </c>
      <c r="AR171">
        <f>'ICPMS Data'!K170</f>
        <v>1</v>
      </c>
      <c r="AS171">
        <f>'ICPMS Data'!L170</f>
        <v>1</v>
      </c>
      <c r="AT171">
        <f>'ICPMS Data'!M170</f>
        <v>1</v>
      </c>
      <c r="AU171" t="e">
        <f>'ICPMS Data'!#REF!</f>
        <v>#REF!</v>
      </c>
      <c r="AV171" t="e">
        <f>'ICPMS Data'!#REF!</f>
        <v>#REF!</v>
      </c>
      <c r="AW171">
        <f>'ICPMS Data'!N170</f>
        <v>1</v>
      </c>
      <c r="AX171">
        <f>'ICPMS Data'!O170</f>
        <v>1</v>
      </c>
      <c r="AY171">
        <f>'ICPMS Data'!P170</f>
        <v>1</v>
      </c>
      <c r="AZ171">
        <f>'ICPMS Data'!Q170</f>
        <v>1</v>
      </c>
      <c r="BA171">
        <f>'ICPMS Data'!R170</f>
        <v>1</v>
      </c>
      <c r="BB171">
        <f>'ICPMS Data'!S170</f>
        <v>1</v>
      </c>
      <c r="BC171">
        <f>'ICPMS Data'!T170</f>
        <v>1</v>
      </c>
      <c r="BD171">
        <f>'ICPMS Data'!U170</f>
        <v>1</v>
      </c>
      <c r="BE171">
        <f>'ICPMS Data'!V170</f>
        <v>1</v>
      </c>
      <c r="BF171">
        <f>'ICPMS Data'!W170</f>
        <v>1</v>
      </c>
      <c r="BG171">
        <f>'ICPMS Data'!X170</f>
        <v>1</v>
      </c>
      <c r="BH171">
        <f>'ICPMS Data'!Y170</f>
        <v>1</v>
      </c>
      <c r="BI171">
        <f>'ICPMS Data'!Z170</f>
        <v>1</v>
      </c>
      <c r="BJ171">
        <f>'ICPMS Data'!AA170</f>
        <v>1</v>
      </c>
      <c r="BK171">
        <f>'ICPMS Data'!AB170</f>
        <v>1</v>
      </c>
      <c r="BL171">
        <f>'ICPMS Data'!AC170</f>
        <v>1</v>
      </c>
    </row>
    <row r="172" spans="42:64">
      <c r="AP172" t="str">
        <f>'ICPMS Data'!H171</f>
        <v>sample</v>
      </c>
      <c r="AQ172">
        <f>'ICPMS Data'!J171</f>
        <v>1</v>
      </c>
      <c r="AR172">
        <f>'ICPMS Data'!K171</f>
        <v>1</v>
      </c>
      <c r="AS172">
        <f>'ICPMS Data'!L171</f>
        <v>1</v>
      </c>
      <c r="AT172">
        <f>'ICPMS Data'!M171</f>
        <v>1</v>
      </c>
      <c r="AU172" t="e">
        <f>'ICPMS Data'!#REF!</f>
        <v>#REF!</v>
      </c>
      <c r="AV172" t="e">
        <f>'ICPMS Data'!#REF!</f>
        <v>#REF!</v>
      </c>
      <c r="AW172">
        <f>'ICPMS Data'!N171</f>
        <v>1</v>
      </c>
      <c r="AX172">
        <f>'ICPMS Data'!O171</f>
        <v>1</v>
      </c>
      <c r="AY172">
        <f>'ICPMS Data'!P171</f>
        <v>1</v>
      </c>
      <c r="AZ172">
        <f>'ICPMS Data'!Q171</f>
        <v>1</v>
      </c>
      <c r="BA172">
        <f>'ICPMS Data'!R171</f>
        <v>1</v>
      </c>
      <c r="BB172">
        <f>'ICPMS Data'!S171</f>
        <v>1</v>
      </c>
      <c r="BC172">
        <f>'ICPMS Data'!T171</f>
        <v>1</v>
      </c>
      <c r="BD172">
        <f>'ICPMS Data'!U171</f>
        <v>1</v>
      </c>
      <c r="BE172">
        <f>'ICPMS Data'!V171</f>
        <v>1</v>
      </c>
      <c r="BF172">
        <f>'ICPMS Data'!W171</f>
        <v>1</v>
      </c>
      <c r="BG172">
        <f>'ICPMS Data'!X171</f>
        <v>1</v>
      </c>
      <c r="BH172">
        <f>'ICPMS Data'!Y171</f>
        <v>1</v>
      </c>
      <c r="BI172">
        <f>'ICPMS Data'!Z171</f>
        <v>1</v>
      </c>
      <c r="BJ172">
        <f>'ICPMS Data'!AA171</f>
        <v>1</v>
      </c>
      <c r="BK172">
        <f>'ICPMS Data'!AB171</f>
        <v>1</v>
      </c>
      <c r="BL172">
        <f>'ICPMS Data'!AC171</f>
        <v>1</v>
      </c>
    </row>
    <row r="173" spans="42:64">
      <c r="AP173" t="str">
        <f>'ICPMS Data'!H172</f>
        <v>sample</v>
      </c>
      <c r="AQ173">
        <f>'ICPMS Data'!J172</f>
        <v>1</v>
      </c>
      <c r="AR173">
        <f>'ICPMS Data'!K172</f>
        <v>1</v>
      </c>
      <c r="AS173">
        <f>'ICPMS Data'!L172</f>
        <v>1</v>
      </c>
      <c r="AT173">
        <f>'ICPMS Data'!M172</f>
        <v>1</v>
      </c>
      <c r="AU173" t="e">
        <f>'ICPMS Data'!#REF!</f>
        <v>#REF!</v>
      </c>
      <c r="AV173" t="e">
        <f>'ICPMS Data'!#REF!</f>
        <v>#REF!</v>
      </c>
      <c r="AW173">
        <f>'ICPMS Data'!N172</f>
        <v>1</v>
      </c>
      <c r="AX173">
        <f>'ICPMS Data'!O172</f>
        <v>1</v>
      </c>
      <c r="AY173">
        <f>'ICPMS Data'!P172</f>
        <v>1</v>
      </c>
      <c r="AZ173">
        <f>'ICPMS Data'!Q172</f>
        <v>1</v>
      </c>
      <c r="BA173">
        <f>'ICPMS Data'!R172</f>
        <v>1</v>
      </c>
      <c r="BB173">
        <f>'ICPMS Data'!S172</f>
        <v>1</v>
      </c>
      <c r="BC173">
        <f>'ICPMS Data'!T172</f>
        <v>1</v>
      </c>
      <c r="BD173">
        <f>'ICPMS Data'!U172</f>
        <v>1</v>
      </c>
      <c r="BE173">
        <f>'ICPMS Data'!V172</f>
        <v>1</v>
      </c>
      <c r="BF173">
        <f>'ICPMS Data'!W172</f>
        <v>1</v>
      </c>
      <c r="BG173">
        <f>'ICPMS Data'!X172</f>
        <v>1</v>
      </c>
      <c r="BH173">
        <f>'ICPMS Data'!Y172</f>
        <v>1</v>
      </c>
      <c r="BI173">
        <f>'ICPMS Data'!Z172</f>
        <v>1</v>
      </c>
      <c r="BJ173">
        <f>'ICPMS Data'!AA172</f>
        <v>1</v>
      </c>
      <c r="BK173">
        <f>'ICPMS Data'!AB172</f>
        <v>1</v>
      </c>
      <c r="BL173">
        <f>'ICPMS Data'!AC172</f>
        <v>1</v>
      </c>
    </row>
    <row r="174" spans="42:64">
      <c r="AP174" t="str">
        <f>'ICPMS Data'!H173</f>
        <v>sample</v>
      </c>
      <c r="AQ174">
        <f>'ICPMS Data'!J173</f>
        <v>1</v>
      </c>
      <c r="AR174">
        <f>'ICPMS Data'!K173</f>
        <v>1</v>
      </c>
      <c r="AS174">
        <f>'ICPMS Data'!L173</f>
        <v>1</v>
      </c>
      <c r="AT174">
        <f>'ICPMS Data'!M173</f>
        <v>1</v>
      </c>
      <c r="AU174" t="e">
        <f>'ICPMS Data'!#REF!</f>
        <v>#REF!</v>
      </c>
      <c r="AV174" t="e">
        <f>'ICPMS Data'!#REF!</f>
        <v>#REF!</v>
      </c>
      <c r="AW174">
        <f>'ICPMS Data'!N173</f>
        <v>1</v>
      </c>
      <c r="AX174">
        <f>'ICPMS Data'!O173</f>
        <v>1</v>
      </c>
      <c r="AY174">
        <f>'ICPMS Data'!P173</f>
        <v>1</v>
      </c>
      <c r="AZ174">
        <f>'ICPMS Data'!Q173</f>
        <v>1</v>
      </c>
      <c r="BA174">
        <f>'ICPMS Data'!R173</f>
        <v>1</v>
      </c>
      <c r="BB174">
        <f>'ICPMS Data'!S173</f>
        <v>1</v>
      </c>
      <c r="BC174">
        <f>'ICPMS Data'!T173</f>
        <v>1</v>
      </c>
      <c r="BD174">
        <f>'ICPMS Data'!U173</f>
        <v>1</v>
      </c>
      <c r="BE174">
        <f>'ICPMS Data'!V173</f>
        <v>1</v>
      </c>
      <c r="BF174">
        <f>'ICPMS Data'!W173</f>
        <v>1</v>
      </c>
      <c r="BG174">
        <f>'ICPMS Data'!X173</f>
        <v>1</v>
      </c>
      <c r="BH174">
        <f>'ICPMS Data'!Y173</f>
        <v>1</v>
      </c>
      <c r="BI174">
        <f>'ICPMS Data'!Z173</f>
        <v>1</v>
      </c>
      <c r="BJ174">
        <f>'ICPMS Data'!AA173</f>
        <v>1</v>
      </c>
      <c r="BK174">
        <f>'ICPMS Data'!AB173</f>
        <v>1</v>
      </c>
      <c r="BL174">
        <f>'ICPMS Data'!AC173</f>
        <v>1</v>
      </c>
    </row>
    <row r="175" spans="42:64">
      <c r="AP175" t="str">
        <f>'ICPMS Data'!H174</f>
        <v>sample</v>
      </c>
      <c r="AQ175">
        <f>'ICPMS Data'!J174</f>
        <v>1</v>
      </c>
      <c r="AR175">
        <f>'ICPMS Data'!K174</f>
        <v>1</v>
      </c>
      <c r="AS175">
        <f>'ICPMS Data'!L174</f>
        <v>1</v>
      </c>
      <c r="AT175">
        <f>'ICPMS Data'!M174</f>
        <v>1</v>
      </c>
      <c r="AU175" t="e">
        <f>'ICPMS Data'!#REF!</f>
        <v>#REF!</v>
      </c>
      <c r="AV175" t="e">
        <f>'ICPMS Data'!#REF!</f>
        <v>#REF!</v>
      </c>
      <c r="AW175">
        <f>'ICPMS Data'!N174</f>
        <v>1</v>
      </c>
      <c r="AX175">
        <f>'ICPMS Data'!O174</f>
        <v>1</v>
      </c>
      <c r="AY175">
        <f>'ICPMS Data'!P174</f>
        <v>1</v>
      </c>
      <c r="AZ175">
        <f>'ICPMS Data'!Q174</f>
        <v>1</v>
      </c>
      <c r="BA175">
        <f>'ICPMS Data'!R174</f>
        <v>1</v>
      </c>
      <c r="BB175">
        <f>'ICPMS Data'!S174</f>
        <v>1</v>
      </c>
      <c r="BC175">
        <f>'ICPMS Data'!T174</f>
        <v>1</v>
      </c>
      <c r="BD175">
        <f>'ICPMS Data'!U174</f>
        <v>1</v>
      </c>
      <c r="BE175">
        <f>'ICPMS Data'!V174</f>
        <v>1</v>
      </c>
      <c r="BF175">
        <f>'ICPMS Data'!W174</f>
        <v>1</v>
      </c>
      <c r="BG175">
        <f>'ICPMS Data'!X174</f>
        <v>1</v>
      </c>
      <c r="BH175">
        <f>'ICPMS Data'!Y174</f>
        <v>1</v>
      </c>
      <c r="BI175">
        <f>'ICPMS Data'!Z174</f>
        <v>1</v>
      </c>
      <c r="BJ175">
        <f>'ICPMS Data'!AA174</f>
        <v>1</v>
      </c>
      <c r="BK175">
        <f>'ICPMS Data'!AB174</f>
        <v>1</v>
      </c>
      <c r="BL175">
        <f>'ICPMS Data'!AC174</f>
        <v>1</v>
      </c>
    </row>
    <row r="176" spans="42:64">
      <c r="AP176" t="str">
        <f>'ICPMS Data'!H175</f>
        <v>sample</v>
      </c>
      <c r="AQ176">
        <f>'ICPMS Data'!J175</f>
        <v>1</v>
      </c>
      <c r="AR176">
        <f>'ICPMS Data'!K175</f>
        <v>1</v>
      </c>
      <c r="AS176">
        <f>'ICPMS Data'!L175</f>
        <v>1</v>
      </c>
      <c r="AT176">
        <f>'ICPMS Data'!M175</f>
        <v>1</v>
      </c>
      <c r="AU176" t="e">
        <f>'ICPMS Data'!#REF!</f>
        <v>#REF!</v>
      </c>
      <c r="AV176" t="e">
        <f>'ICPMS Data'!#REF!</f>
        <v>#REF!</v>
      </c>
      <c r="AW176">
        <f>'ICPMS Data'!N175</f>
        <v>1</v>
      </c>
      <c r="AX176">
        <f>'ICPMS Data'!O175</f>
        <v>1</v>
      </c>
      <c r="AY176">
        <f>'ICPMS Data'!P175</f>
        <v>1</v>
      </c>
      <c r="AZ176">
        <f>'ICPMS Data'!Q175</f>
        <v>1</v>
      </c>
      <c r="BA176">
        <f>'ICPMS Data'!R175</f>
        <v>1</v>
      </c>
      <c r="BB176">
        <f>'ICPMS Data'!S175</f>
        <v>1</v>
      </c>
      <c r="BC176">
        <f>'ICPMS Data'!T175</f>
        <v>1</v>
      </c>
      <c r="BD176">
        <f>'ICPMS Data'!U175</f>
        <v>1</v>
      </c>
      <c r="BE176">
        <f>'ICPMS Data'!V175</f>
        <v>1</v>
      </c>
      <c r="BF176">
        <f>'ICPMS Data'!W175</f>
        <v>1</v>
      </c>
      <c r="BG176">
        <f>'ICPMS Data'!X175</f>
        <v>1</v>
      </c>
      <c r="BH176">
        <f>'ICPMS Data'!Y175</f>
        <v>1</v>
      </c>
      <c r="BI176">
        <f>'ICPMS Data'!Z175</f>
        <v>1</v>
      </c>
      <c r="BJ176">
        <f>'ICPMS Data'!AA175</f>
        <v>1</v>
      </c>
      <c r="BK176">
        <f>'ICPMS Data'!AB175</f>
        <v>1</v>
      </c>
      <c r="BL176">
        <f>'ICPMS Data'!AC175</f>
        <v>1</v>
      </c>
    </row>
    <row r="177" spans="42:64">
      <c r="AP177" t="str">
        <f>'ICPMS Data'!H176</f>
        <v>sample</v>
      </c>
      <c r="AQ177">
        <f>'ICPMS Data'!J176</f>
        <v>1</v>
      </c>
      <c r="AR177">
        <f>'ICPMS Data'!K176</f>
        <v>1</v>
      </c>
      <c r="AS177">
        <f>'ICPMS Data'!L176</f>
        <v>1</v>
      </c>
      <c r="AT177">
        <f>'ICPMS Data'!M176</f>
        <v>1</v>
      </c>
      <c r="AU177" t="e">
        <f>'ICPMS Data'!#REF!</f>
        <v>#REF!</v>
      </c>
      <c r="AV177" t="e">
        <f>'ICPMS Data'!#REF!</f>
        <v>#REF!</v>
      </c>
      <c r="AW177">
        <f>'ICPMS Data'!N176</f>
        <v>1</v>
      </c>
      <c r="AX177">
        <f>'ICPMS Data'!O176</f>
        <v>1</v>
      </c>
      <c r="AY177">
        <f>'ICPMS Data'!P176</f>
        <v>1</v>
      </c>
      <c r="AZ177">
        <f>'ICPMS Data'!Q176</f>
        <v>1</v>
      </c>
      <c r="BA177">
        <f>'ICPMS Data'!R176</f>
        <v>1</v>
      </c>
      <c r="BB177">
        <f>'ICPMS Data'!S176</f>
        <v>1</v>
      </c>
      <c r="BC177">
        <f>'ICPMS Data'!T176</f>
        <v>1</v>
      </c>
      <c r="BD177">
        <f>'ICPMS Data'!U176</f>
        <v>1</v>
      </c>
      <c r="BE177">
        <f>'ICPMS Data'!V176</f>
        <v>1</v>
      </c>
      <c r="BF177">
        <f>'ICPMS Data'!W176</f>
        <v>1</v>
      </c>
      <c r="BG177">
        <f>'ICPMS Data'!X176</f>
        <v>1</v>
      </c>
      <c r="BH177">
        <f>'ICPMS Data'!Y176</f>
        <v>1</v>
      </c>
      <c r="BI177">
        <f>'ICPMS Data'!Z176</f>
        <v>1</v>
      </c>
      <c r="BJ177">
        <f>'ICPMS Data'!AA176</f>
        <v>1</v>
      </c>
      <c r="BK177">
        <f>'ICPMS Data'!AB176</f>
        <v>1</v>
      </c>
      <c r="BL177">
        <f>'ICPMS Data'!AC176</f>
        <v>1</v>
      </c>
    </row>
    <row r="178" spans="42:64">
      <c r="AP178" t="str">
        <f>'ICPMS Data'!H177</f>
        <v>sample</v>
      </c>
      <c r="AQ178">
        <f>'ICPMS Data'!J177</f>
        <v>1</v>
      </c>
      <c r="AR178">
        <f>'ICPMS Data'!K177</f>
        <v>1</v>
      </c>
      <c r="AS178">
        <f>'ICPMS Data'!L177</f>
        <v>1</v>
      </c>
      <c r="AT178">
        <f>'ICPMS Data'!M177</f>
        <v>1</v>
      </c>
      <c r="AU178" t="e">
        <f>'ICPMS Data'!#REF!</f>
        <v>#REF!</v>
      </c>
      <c r="AV178" t="e">
        <f>'ICPMS Data'!#REF!</f>
        <v>#REF!</v>
      </c>
      <c r="AW178">
        <f>'ICPMS Data'!N177</f>
        <v>1</v>
      </c>
      <c r="AX178">
        <f>'ICPMS Data'!O177</f>
        <v>1</v>
      </c>
      <c r="AY178">
        <f>'ICPMS Data'!P177</f>
        <v>1</v>
      </c>
      <c r="AZ178">
        <f>'ICPMS Data'!Q177</f>
        <v>1</v>
      </c>
      <c r="BA178">
        <f>'ICPMS Data'!R177</f>
        <v>1</v>
      </c>
      <c r="BB178">
        <f>'ICPMS Data'!S177</f>
        <v>1</v>
      </c>
      <c r="BC178">
        <f>'ICPMS Data'!T177</f>
        <v>1</v>
      </c>
      <c r="BD178">
        <f>'ICPMS Data'!U177</f>
        <v>1</v>
      </c>
      <c r="BE178">
        <f>'ICPMS Data'!V177</f>
        <v>1</v>
      </c>
      <c r="BF178">
        <f>'ICPMS Data'!W177</f>
        <v>1</v>
      </c>
      <c r="BG178">
        <f>'ICPMS Data'!X177</f>
        <v>1</v>
      </c>
      <c r="BH178">
        <f>'ICPMS Data'!Y177</f>
        <v>1</v>
      </c>
      <c r="BI178">
        <f>'ICPMS Data'!Z177</f>
        <v>1</v>
      </c>
      <c r="BJ178">
        <f>'ICPMS Data'!AA177</f>
        <v>1</v>
      </c>
      <c r="BK178">
        <f>'ICPMS Data'!AB177</f>
        <v>1</v>
      </c>
      <c r="BL178">
        <f>'ICPMS Data'!AC177</f>
        <v>1</v>
      </c>
    </row>
    <row r="179" spans="42:64">
      <c r="AP179" t="str">
        <f>'ICPMS Data'!H178</f>
        <v>sample</v>
      </c>
      <c r="AQ179">
        <f>'ICPMS Data'!J178</f>
        <v>1</v>
      </c>
      <c r="AR179">
        <f>'ICPMS Data'!K178</f>
        <v>1</v>
      </c>
      <c r="AS179">
        <f>'ICPMS Data'!L178</f>
        <v>1</v>
      </c>
      <c r="AT179">
        <f>'ICPMS Data'!M178</f>
        <v>1</v>
      </c>
      <c r="AU179" t="e">
        <f>'ICPMS Data'!#REF!</f>
        <v>#REF!</v>
      </c>
      <c r="AV179" t="e">
        <f>'ICPMS Data'!#REF!</f>
        <v>#REF!</v>
      </c>
      <c r="AW179">
        <f>'ICPMS Data'!N178</f>
        <v>1</v>
      </c>
      <c r="AX179">
        <f>'ICPMS Data'!O178</f>
        <v>1</v>
      </c>
      <c r="AY179">
        <f>'ICPMS Data'!P178</f>
        <v>1</v>
      </c>
      <c r="AZ179">
        <f>'ICPMS Data'!Q178</f>
        <v>1</v>
      </c>
      <c r="BA179">
        <f>'ICPMS Data'!R178</f>
        <v>1</v>
      </c>
      <c r="BB179">
        <f>'ICPMS Data'!S178</f>
        <v>1</v>
      </c>
      <c r="BC179">
        <f>'ICPMS Data'!T178</f>
        <v>1</v>
      </c>
      <c r="BD179">
        <f>'ICPMS Data'!U178</f>
        <v>1</v>
      </c>
      <c r="BE179">
        <f>'ICPMS Data'!V178</f>
        <v>1</v>
      </c>
      <c r="BF179">
        <f>'ICPMS Data'!W178</f>
        <v>1</v>
      </c>
      <c r="BG179">
        <f>'ICPMS Data'!X178</f>
        <v>1</v>
      </c>
      <c r="BH179">
        <f>'ICPMS Data'!Y178</f>
        <v>1</v>
      </c>
      <c r="BI179">
        <f>'ICPMS Data'!Z178</f>
        <v>1</v>
      </c>
      <c r="BJ179">
        <f>'ICPMS Data'!AA178</f>
        <v>1</v>
      </c>
      <c r="BK179">
        <f>'ICPMS Data'!AB178</f>
        <v>1</v>
      </c>
      <c r="BL179">
        <f>'ICPMS Data'!AC178</f>
        <v>1</v>
      </c>
    </row>
    <row r="180" spans="42:64">
      <c r="AP180" t="str">
        <f>'ICPMS Data'!H179</f>
        <v>sample</v>
      </c>
      <c r="AQ180">
        <f>'ICPMS Data'!J179</f>
        <v>1</v>
      </c>
      <c r="AR180">
        <f>'ICPMS Data'!K179</f>
        <v>1</v>
      </c>
      <c r="AS180">
        <f>'ICPMS Data'!L179</f>
        <v>1</v>
      </c>
      <c r="AT180">
        <f>'ICPMS Data'!M179</f>
        <v>1</v>
      </c>
      <c r="AU180" t="e">
        <f>'ICPMS Data'!#REF!</f>
        <v>#REF!</v>
      </c>
      <c r="AV180" t="e">
        <f>'ICPMS Data'!#REF!</f>
        <v>#REF!</v>
      </c>
      <c r="AW180">
        <f>'ICPMS Data'!N179</f>
        <v>1</v>
      </c>
      <c r="AX180">
        <f>'ICPMS Data'!O179</f>
        <v>1</v>
      </c>
      <c r="AY180">
        <f>'ICPMS Data'!P179</f>
        <v>1</v>
      </c>
      <c r="AZ180">
        <f>'ICPMS Data'!Q179</f>
        <v>1</v>
      </c>
      <c r="BA180">
        <f>'ICPMS Data'!R179</f>
        <v>1</v>
      </c>
      <c r="BB180">
        <f>'ICPMS Data'!S179</f>
        <v>1</v>
      </c>
      <c r="BC180">
        <f>'ICPMS Data'!T179</f>
        <v>1</v>
      </c>
      <c r="BD180">
        <f>'ICPMS Data'!U179</f>
        <v>1</v>
      </c>
      <c r="BE180">
        <f>'ICPMS Data'!V179</f>
        <v>1</v>
      </c>
      <c r="BF180">
        <f>'ICPMS Data'!W179</f>
        <v>1</v>
      </c>
      <c r="BG180">
        <f>'ICPMS Data'!X179</f>
        <v>1</v>
      </c>
      <c r="BH180">
        <f>'ICPMS Data'!Y179</f>
        <v>1</v>
      </c>
      <c r="BI180">
        <f>'ICPMS Data'!Z179</f>
        <v>1</v>
      </c>
      <c r="BJ180">
        <f>'ICPMS Data'!AA179</f>
        <v>1</v>
      </c>
      <c r="BK180">
        <f>'ICPMS Data'!AB179</f>
        <v>1</v>
      </c>
      <c r="BL180">
        <f>'ICPMS Data'!AC179</f>
        <v>1</v>
      </c>
    </row>
    <row r="181" spans="42:64">
      <c r="AP181" t="str">
        <f>'ICPMS Data'!H180</f>
        <v>sample</v>
      </c>
      <c r="AQ181">
        <f>'ICPMS Data'!J180</f>
        <v>1</v>
      </c>
      <c r="AR181">
        <f>'ICPMS Data'!K180</f>
        <v>1</v>
      </c>
      <c r="AS181">
        <f>'ICPMS Data'!L180</f>
        <v>1</v>
      </c>
      <c r="AT181">
        <f>'ICPMS Data'!M180</f>
        <v>1</v>
      </c>
      <c r="AU181" t="e">
        <f>'ICPMS Data'!#REF!</f>
        <v>#REF!</v>
      </c>
      <c r="AV181" t="e">
        <f>'ICPMS Data'!#REF!</f>
        <v>#REF!</v>
      </c>
      <c r="AW181">
        <f>'ICPMS Data'!N180</f>
        <v>1</v>
      </c>
      <c r="AX181">
        <f>'ICPMS Data'!O180</f>
        <v>1</v>
      </c>
      <c r="AY181">
        <f>'ICPMS Data'!P180</f>
        <v>1</v>
      </c>
      <c r="AZ181">
        <f>'ICPMS Data'!Q180</f>
        <v>1</v>
      </c>
      <c r="BA181">
        <f>'ICPMS Data'!R180</f>
        <v>1</v>
      </c>
      <c r="BB181">
        <f>'ICPMS Data'!S180</f>
        <v>1</v>
      </c>
      <c r="BC181">
        <f>'ICPMS Data'!T180</f>
        <v>1</v>
      </c>
      <c r="BD181">
        <f>'ICPMS Data'!U180</f>
        <v>1</v>
      </c>
      <c r="BE181">
        <f>'ICPMS Data'!V180</f>
        <v>1</v>
      </c>
      <c r="BF181">
        <f>'ICPMS Data'!W180</f>
        <v>1</v>
      </c>
      <c r="BG181">
        <f>'ICPMS Data'!X180</f>
        <v>1</v>
      </c>
      <c r="BH181">
        <f>'ICPMS Data'!Y180</f>
        <v>1</v>
      </c>
      <c r="BI181">
        <f>'ICPMS Data'!Z180</f>
        <v>1</v>
      </c>
      <c r="BJ181">
        <f>'ICPMS Data'!AA180</f>
        <v>1</v>
      </c>
      <c r="BK181">
        <f>'ICPMS Data'!AB180</f>
        <v>1</v>
      </c>
      <c r="BL181">
        <f>'ICPMS Data'!AC180</f>
        <v>1</v>
      </c>
    </row>
    <row r="182" spans="42:64">
      <c r="AP182" t="str">
        <f>'ICPMS Data'!H181</f>
        <v>sample</v>
      </c>
      <c r="AQ182">
        <f>'ICPMS Data'!J181</f>
        <v>1</v>
      </c>
      <c r="AR182">
        <f>'ICPMS Data'!K181</f>
        <v>1</v>
      </c>
      <c r="AS182">
        <f>'ICPMS Data'!L181</f>
        <v>1</v>
      </c>
      <c r="AT182">
        <f>'ICPMS Data'!M181</f>
        <v>1</v>
      </c>
      <c r="AU182" t="e">
        <f>'ICPMS Data'!#REF!</f>
        <v>#REF!</v>
      </c>
      <c r="AV182" t="e">
        <f>'ICPMS Data'!#REF!</f>
        <v>#REF!</v>
      </c>
      <c r="AW182">
        <f>'ICPMS Data'!N181</f>
        <v>1</v>
      </c>
      <c r="AX182">
        <f>'ICPMS Data'!O181</f>
        <v>1</v>
      </c>
      <c r="AY182">
        <f>'ICPMS Data'!P181</f>
        <v>1</v>
      </c>
      <c r="AZ182">
        <f>'ICPMS Data'!Q181</f>
        <v>1</v>
      </c>
      <c r="BA182">
        <f>'ICPMS Data'!R181</f>
        <v>1</v>
      </c>
      <c r="BB182">
        <f>'ICPMS Data'!S181</f>
        <v>1</v>
      </c>
      <c r="BC182">
        <f>'ICPMS Data'!T181</f>
        <v>1</v>
      </c>
      <c r="BD182">
        <f>'ICPMS Data'!U181</f>
        <v>1</v>
      </c>
      <c r="BE182">
        <f>'ICPMS Data'!V181</f>
        <v>1</v>
      </c>
      <c r="BF182">
        <f>'ICPMS Data'!W181</f>
        <v>1</v>
      </c>
      <c r="BG182">
        <f>'ICPMS Data'!X181</f>
        <v>1</v>
      </c>
      <c r="BH182">
        <f>'ICPMS Data'!Y181</f>
        <v>1</v>
      </c>
      <c r="BI182">
        <f>'ICPMS Data'!Z181</f>
        <v>1</v>
      </c>
      <c r="BJ182">
        <f>'ICPMS Data'!AA181</f>
        <v>1</v>
      </c>
      <c r="BK182">
        <f>'ICPMS Data'!AB181</f>
        <v>1</v>
      </c>
      <c r="BL182">
        <f>'ICPMS Data'!AC181</f>
        <v>1</v>
      </c>
    </row>
    <row r="183" spans="42:64">
      <c r="AP183">
        <f>'ICPMS Data'!H182</f>
        <v>0</v>
      </c>
      <c r="AQ183">
        <f>'ICPMS Data'!J182</f>
        <v>0</v>
      </c>
      <c r="AR183">
        <f>'ICPMS Data'!K182</f>
        <v>0</v>
      </c>
      <c r="AS183">
        <f>'ICPMS Data'!L182</f>
        <v>0</v>
      </c>
      <c r="AT183">
        <f>'ICPMS Data'!M182</f>
        <v>0</v>
      </c>
      <c r="AU183" t="e">
        <f>'ICPMS Data'!#REF!</f>
        <v>#REF!</v>
      </c>
      <c r="AV183" t="e">
        <f>'ICPMS Data'!#REF!</f>
        <v>#REF!</v>
      </c>
      <c r="AW183">
        <f>'ICPMS Data'!N182</f>
        <v>0</v>
      </c>
      <c r="AX183">
        <f>'ICPMS Data'!O182</f>
        <v>0</v>
      </c>
      <c r="AY183">
        <f>'ICPMS Data'!P182</f>
        <v>0</v>
      </c>
      <c r="AZ183">
        <f>'ICPMS Data'!Q182</f>
        <v>0</v>
      </c>
      <c r="BA183">
        <f>'ICPMS Data'!R182</f>
        <v>0</v>
      </c>
      <c r="BB183">
        <f>'ICPMS Data'!S182</f>
        <v>0</v>
      </c>
      <c r="BC183">
        <f>'ICPMS Data'!T182</f>
        <v>0</v>
      </c>
      <c r="BD183">
        <f>'ICPMS Data'!U182</f>
        <v>0</v>
      </c>
      <c r="BE183">
        <f>'ICPMS Data'!V182</f>
        <v>0</v>
      </c>
      <c r="BF183">
        <f>'ICPMS Data'!W182</f>
        <v>0</v>
      </c>
      <c r="BG183">
        <f>'ICPMS Data'!X182</f>
        <v>0</v>
      </c>
      <c r="BH183">
        <f>'ICPMS Data'!Y182</f>
        <v>0</v>
      </c>
      <c r="BI183">
        <f>'ICPMS Data'!Z182</f>
        <v>0</v>
      </c>
      <c r="BJ183">
        <f>'ICPMS Data'!AA182</f>
        <v>0</v>
      </c>
      <c r="BK183">
        <f>'ICPMS Data'!AB182</f>
        <v>0</v>
      </c>
      <c r="BL183">
        <f>'ICPMS Data'!AC182</f>
        <v>0</v>
      </c>
    </row>
    <row r="184" spans="42:64">
      <c r="AP184">
        <f>'ICPMS Data'!H183</f>
        <v>0</v>
      </c>
      <c r="AQ184">
        <f>'ICPMS Data'!J183</f>
        <v>0</v>
      </c>
      <c r="AR184">
        <f>'ICPMS Data'!K183</f>
        <v>0</v>
      </c>
      <c r="AS184">
        <f>'ICPMS Data'!L183</f>
        <v>0</v>
      </c>
      <c r="AT184">
        <f>'ICPMS Data'!M183</f>
        <v>0</v>
      </c>
      <c r="AU184" t="e">
        <f>'ICPMS Data'!#REF!</f>
        <v>#REF!</v>
      </c>
      <c r="AV184" t="e">
        <f>'ICPMS Data'!#REF!</f>
        <v>#REF!</v>
      </c>
      <c r="AW184">
        <f>'ICPMS Data'!N183</f>
        <v>0</v>
      </c>
      <c r="AX184">
        <f>'ICPMS Data'!O183</f>
        <v>0</v>
      </c>
      <c r="AY184">
        <f>'ICPMS Data'!P183</f>
        <v>0</v>
      </c>
      <c r="AZ184">
        <f>'ICPMS Data'!Q183</f>
        <v>0</v>
      </c>
      <c r="BA184">
        <f>'ICPMS Data'!R183</f>
        <v>0</v>
      </c>
      <c r="BB184">
        <f>'ICPMS Data'!S183</f>
        <v>0</v>
      </c>
      <c r="BC184">
        <f>'ICPMS Data'!T183</f>
        <v>0</v>
      </c>
      <c r="BD184">
        <f>'ICPMS Data'!U183</f>
        <v>0</v>
      </c>
      <c r="BE184">
        <f>'ICPMS Data'!V183</f>
        <v>0</v>
      </c>
      <c r="BF184">
        <f>'ICPMS Data'!W183</f>
        <v>0</v>
      </c>
      <c r="BG184">
        <f>'ICPMS Data'!X183</f>
        <v>0</v>
      </c>
      <c r="BH184">
        <f>'ICPMS Data'!Y183</f>
        <v>0</v>
      </c>
      <c r="BI184">
        <f>'ICPMS Data'!Z183</f>
        <v>0</v>
      </c>
      <c r="BJ184">
        <f>'ICPMS Data'!AA183</f>
        <v>0</v>
      </c>
      <c r="BK184">
        <f>'ICPMS Data'!AB183</f>
        <v>0</v>
      </c>
      <c r="BL184">
        <f>'ICPMS Data'!AC183</f>
        <v>0</v>
      </c>
    </row>
    <row r="185" spans="42:64">
      <c r="AP185">
        <f>'ICPMS Data'!H184</f>
        <v>0</v>
      </c>
      <c r="AQ185">
        <f>'ICPMS Data'!J184</f>
        <v>0</v>
      </c>
      <c r="AR185">
        <f>'ICPMS Data'!K184</f>
        <v>0</v>
      </c>
      <c r="AS185">
        <f>'ICPMS Data'!L184</f>
        <v>0</v>
      </c>
      <c r="AT185">
        <f>'ICPMS Data'!M184</f>
        <v>0</v>
      </c>
      <c r="AU185" t="e">
        <f>'ICPMS Data'!#REF!</f>
        <v>#REF!</v>
      </c>
      <c r="AV185" t="e">
        <f>'ICPMS Data'!#REF!</f>
        <v>#REF!</v>
      </c>
      <c r="AW185">
        <f>'ICPMS Data'!N184</f>
        <v>0</v>
      </c>
      <c r="AX185">
        <f>'ICPMS Data'!O184</f>
        <v>0</v>
      </c>
      <c r="AY185">
        <f>'ICPMS Data'!P184</f>
        <v>0</v>
      </c>
      <c r="AZ185">
        <f>'ICPMS Data'!Q184</f>
        <v>0</v>
      </c>
      <c r="BA185">
        <f>'ICPMS Data'!R184</f>
        <v>0</v>
      </c>
      <c r="BB185">
        <f>'ICPMS Data'!S184</f>
        <v>0</v>
      </c>
      <c r="BC185">
        <f>'ICPMS Data'!T184</f>
        <v>0</v>
      </c>
      <c r="BD185">
        <f>'ICPMS Data'!U184</f>
        <v>0</v>
      </c>
      <c r="BE185">
        <f>'ICPMS Data'!V184</f>
        <v>0</v>
      </c>
      <c r="BF185">
        <f>'ICPMS Data'!W184</f>
        <v>0</v>
      </c>
      <c r="BG185">
        <f>'ICPMS Data'!X184</f>
        <v>0</v>
      </c>
      <c r="BH185">
        <f>'ICPMS Data'!Y184</f>
        <v>0</v>
      </c>
      <c r="BI185">
        <f>'ICPMS Data'!Z184</f>
        <v>0</v>
      </c>
      <c r="BJ185">
        <f>'ICPMS Data'!AA184</f>
        <v>0</v>
      </c>
      <c r="BK185">
        <f>'ICPMS Data'!AB184</f>
        <v>0</v>
      </c>
      <c r="BL185">
        <f>'ICPMS Data'!AC184</f>
        <v>0</v>
      </c>
    </row>
    <row r="186" spans="42:64">
      <c r="AP186">
        <f>'ICPMS Data'!H185</f>
        <v>0</v>
      </c>
      <c r="AQ186">
        <f>'ICPMS Data'!J185</f>
        <v>0</v>
      </c>
      <c r="AR186">
        <f>'ICPMS Data'!K185</f>
        <v>0</v>
      </c>
      <c r="AS186">
        <f>'ICPMS Data'!L185</f>
        <v>0</v>
      </c>
      <c r="AT186">
        <f>'ICPMS Data'!M185</f>
        <v>0</v>
      </c>
      <c r="AU186" t="e">
        <f>'ICPMS Data'!#REF!</f>
        <v>#REF!</v>
      </c>
      <c r="AV186" t="e">
        <f>'ICPMS Data'!#REF!</f>
        <v>#REF!</v>
      </c>
      <c r="AW186">
        <f>'ICPMS Data'!N185</f>
        <v>0</v>
      </c>
      <c r="AX186">
        <f>'ICPMS Data'!O185</f>
        <v>0</v>
      </c>
      <c r="AY186">
        <f>'ICPMS Data'!P185</f>
        <v>0</v>
      </c>
      <c r="AZ186">
        <f>'ICPMS Data'!Q185</f>
        <v>0</v>
      </c>
      <c r="BA186">
        <f>'ICPMS Data'!R185</f>
        <v>0</v>
      </c>
      <c r="BB186">
        <f>'ICPMS Data'!S185</f>
        <v>0</v>
      </c>
      <c r="BC186">
        <f>'ICPMS Data'!T185</f>
        <v>0</v>
      </c>
      <c r="BD186">
        <f>'ICPMS Data'!U185</f>
        <v>0</v>
      </c>
      <c r="BE186">
        <f>'ICPMS Data'!V185</f>
        <v>0</v>
      </c>
      <c r="BF186">
        <f>'ICPMS Data'!W185</f>
        <v>0</v>
      </c>
      <c r="BG186">
        <f>'ICPMS Data'!X185</f>
        <v>0</v>
      </c>
      <c r="BH186">
        <f>'ICPMS Data'!Y185</f>
        <v>0</v>
      </c>
      <c r="BI186">
        <f>'ICPMS Data'!Z185</f>
        <v>0</v>
      </c>
      <c r="BJ186">
        <f>'ICPMS Data'!AA185</f>
        <v>0</v>
      </c>
      <c r="BK186">
        <f>'ICPMS Data'!AB185</f>
        <v>0</v>
      </c>
      <c r="BL186">
        <f>'ICPMS Data'!AC185</f>
        <v>0</v>
      </c>
    </row>
    <row r="187" spans="42:64">
      <c r="AP187">
        <f>'ICPMS Data'!H186</f>
        <v>0</v>
      </c>
      <c r="AQ187">
        <f>'ICPMS Data'!J186</f>
        <v>0</v>
      </c>
      <c r="AR187">
        <f>'ICPMS Data'!K186</f>
        <v>0</v>
      </c>
      <c r="AS187">
        <f>'ICPMS Data'!L186</f>
        <v>0</v>
      </c>
      <c r="AT187">
        <f>'ICPMS Data'!M186</f>
        <v>0</v>
      </c>
      <c r="AU187" t="e">
        <f>'ICPMS Data'!#REF!</f>
        <v>#REF!</v>
      </c>
      <c r="AV187" t="e">
        <f>'ICPMS Data'!#REF!</f>
        <v>#REF!</v>
      </c>
      <c r="AW187">
        <f>'ICPMS Data'!N186</f>
        <v>0</v>
      </c>
      <c r="AX187">
        <f>'ICPMS Data'!O186</f>
        <v>0</v>
      </c>
      <c r="AY187">
        <f>'ICPMS Data'!P186</f>
        <v>0</v>
      </c>
      <c r="AZ187">
        <f>'ICPMS Data'!Q186</f>
        <v>0</v>
      </c>
      <c r="BA187">
        <f>'ICPMS Data'!R186</f>
        <v>0</v>
      </c>
      <c r="BB187">
        <f>'ICPMS Data'!S186</f>
        <v>0</v>
      </c>
      <c r="BC187">
        <f>'ICPMS Data'!T186</f>
        <v>0</v>
      </c>
      <c r="BD187">
        <f>'ICPMS Data'!U186</f>
        <v>0</v>
      </c>
      <c r="BE187">
        <f>'ICPMS Data'!V186</f>
        <v>0</v>
      </c>
      <c r="BF187">
        <f>'ICPMS Data'!W186</f>
        <v>0</v>
      </c>
      <c r="BG187">
        <f>'ICPMS Data'!X186</f>
        <v>0</v>
      </c>
      <c r="BH187">
        <f>'ICPMS Data'!Y186</f>
        <v>0</v>
      </c>
      <c r="BI187">
        <f>'ICPMS Data'!Z186</f>
        <v>0</v>
      </c>
      <c r="BJ187">
        <f>'ICPMS Data'!AA186</f>
        <v>0</v>
      </c>
      <c r="BK187">
        <f>'ICPMS Data'!AB186</f>
        <v>0</v>
      </c>
      <c r="BL187">
        <f>'ICPMS Data'!AC186</f>
        <v>0</v>
      </c>
    </row>
    <row r="188" spans="42:64">
      <c r="AP188">
        <f>'ICPMS Data'!H187</f>
        <v>0</v>
      </c>
      <c r="AQ188">
        <f>'ICPMS Data'!J187</f>
        <v>0</v>
      </c>
      <c r="AR188">
        <f>'ICPMS Data'!K187</f>
        <v>0</v>
      </c>
      <c r="AS188">
        <f>'ICPMS Data'!L187</f>
        <v>0</v>
      </c>
      <c r="AT188">
        <f>'ICPMS Data'!M187</f>
        <v>0</v>
      </c>
      <c r="AU188" t="e">
        <f>'ICPMS Data'!#REF!</f>
        <v>#REF!</v>
      </c>
      <c r="AV188" t="e">
        <f>'ICPMS Data'!#REF!</f>
        <v>#REF!</v>
      </c>
      <c r="AW188">
        <f>'ICPMS Data'!N187</f>
        <v>0</v>
      </c>
      <c r="AX188">
        <f>'ICPMS Data'!O187</f>
        <v>0</v>
      </c>
      <c r="AY188">
        <f>'ICPMS Data'!P187</f>
        <v>0</v>
      </c>
      <c r="AZ188">
        <f>'ICPMS Data'!Q187</f>
        <v>0</v>
      </c>
      <c r="BA188">
        <f>'ICPMS Data'!R187</f>
        <v>0</v>
      </c>
      <c r="BB188">
        <f>'ICPMS Data'!S187</f>
        <v>0</v>
      </c>
      <c r="BC188">
        <f>'ICPMS Data'!T187</f>
        <v>0</v>
      </c>
      <c r="BD188">
        <f>'ICPMS Data'!U187</f>
        <v>0</v>
      </c>
      <c r="BE188">
        <f>'ICPMS Data'!V187</f>
        <v>0</v>
      </c>
      <c r="BF188">
        <f>'ICPMS Data'!W187</f>
        <v>0</v>
      </c>
      <c r="BG188">
        <f>'ICPMS Data'!X187</f>
        <v>0</v>
      </c>
      <c r="BH188">
        <f>'ICPMS Data'!Y187</f>
        <v>0</v>
      </c>
      <c r="BI188">
        <f>'ICPMS Data'!Z187</f>
        <v>0</v>
      </c>
      <c r="BJ188">
        <f>'ICPMS Data'!AA187</f>
        <v>0</v>
      </c>
      <c r="BK188">
        <f>'ICPMS Data'!AB187</f>
        <v>0</v>
      </c>
      <c r="BL188">
        <f>'ICPMS Data'!AC187</f>
        <v>0</v>
      </c>
    </row>
    <row r="189" spans="42:64">
      <c r="AP189">
        <f>'ICPMS Data'!H188</f>
        <v>0</v>
      </c>
      <c r="AQ189">
        <f>'ICPMS Data'!J188</f>
        <v>0</v>
      </c>
      <c r="AR189">
        <f>'ICPMS Data'!K188</f>
        <v>0</v>
      </c>
      <c r="AS189">
        <f>'ICPMS Data'!L188</f>
        <v>0</v>
      </c>
      <c r="AT189">
        <f>'ICPMS Data'!M188</f>
        <v>0</v>
      </c>
      <c r="AU189" t="e">
        <f>'ICPMS Data'!#REF!</f>
        <v>#REF!</v>
      </c>
      <c r="AV189" t="e">
        <f>'ICPMS Data'!#REF!</f>
        <v>#REF!</v>
      </c>
      <c r="AW189">
        <f>'ICPMS Data'!N188</f>
        <v>0</v>
      </c>
      <c r="AX189">
        <f>'ICPMS Data'!O188</f>
        <v>0</v>
      </c>
      <c r="AY189">
        <f>'ICPMS Data'!P188</f>
        <v>0</v>
      </c>
      <c r="AZ189">
        <f>'ICPMS Data'!Q188</f>
        <v>0</v>
      </c>
      <c r="BA189">
        <f>'ICPMS Data'!R188</f>
        <v>0</v>
      </c>
      <c r="BB189">
        <f>'ICPMS Data'!S188</f>
        <v>0</v>
      </c>
      <c r="BC189">
        <f>'ICPMS Data'!T188</f>
        <v>0</v>
      </c>
      <c r="BD189">
        <f>'ICPMS Data'!U188</f>
        <v>0</v>
      </c>
      <c r="BE189">
        <f>'ICPMS Data'!V188</f>
        <v>0</v>
      </c>
      <c r="BF189">
        <f>'ICPMS Data'!W188</f>
        <v>0</v>
      </c>
      <c r="BG189">
        <f>'ICPMS Data'!X188</f>
        <v>0</v>
      </c>
      <c r="BH189">
        <f>'ICPMS Data'!Y188</f>
        <v>0</v>
      </c>
      <c r="BI189">
        <f>'ICPMS Data'!Z188</f>
        <v>0</v>
      </c>
      <c r="BJ189">
        <f>'ICPMS Data'!AA188</f>
        <v>0</v>
      </c>
      <c r="BK189">
        <f>'ICPMS Data'!AB188</f>
        <v>0</v>
      </c>
      <c r="BL189">
        <f>'ICPMS Data'!AC188</f>
        <v>0</v>
      </c>
    </row>
    <row r="190" spans="42:64">
      <c r="AP190">
        <f>'ICPMS Data'!H189</f>
        <v>0</v>
      </c>
      <c r="AQ190">
        <f>'ICPMS Data'!J189</f>
        <v>0</v>
      </c>
      <c r="AR190">
        <f>'ICPMS Data'!K189</f>
        <v>0</v>
      </c>
      <c r="AS190">
        <f>'ICPMS Data'!L189</f>
        <v>0</v>
      </c>
      <c r="AT190">
        <f>'ICPMS Data'!M189</f>
        <v>0</v>
      </c>
      <c r="AU190" t="e">
        <f>'ICPMS Data'!#REF!</f>
        <v>#REF!</v>
      </c>
      <c r="AV190" t="e">
        <f>'ICPMS Data'!#REF!</f>
        <v>#REF!</v>
      </c>
      <c r="AW190">
        <f>'ICPMS Data'!N189</f>
        <v>0</v>
      </c>
      <c r="AX190">
        <f>'ICPMS Data'!O189</f>
        <v>0</v>
      </c>
      <c r="AY190">
        <f>'ICPMS Data'!P189</f>
        <v>0</v>
      </c>
      <c r="AZ190">
        <f>'ICPMS Data'!Q189</f>
        <v>0</v>
      </c>
      <c r="BA190">
        <f>'ICPMS Data'!R189</f>
        <v>0</v>
      </c>
      <c r="BB190">
        <f>'ICPMS Data'!S189</f>
        <v>0</v>
      </c>
      <c r="BC190">
        <f>'ICPMS Data'!T189</f>
        <v>0</v>
      </c>
      <c r="BD190">
        <f>'ICPMS Data'!U189</f>
        <v>0</v>
      </c>
      <c r="BE190">
        <f>'ICPMS Data'!V189</f>
        <v>0</v>
      </c>
      <c r="BF190">
        <f>'ICPMS Data'!W189</f>
        <v>0</v>
      </c>
      <c r="BG190">
        <f>'ICPMS Data'!X189</f>
        <v>0</v>
      </c>
      <c r="BH190">
        <f>'ICPMS Data'!Y189</f>
        <v>0</v>
      </c>
      <c r="BI190">
        <f>'ICPMS Data'!Z189</f>
        <v>0</v>
      </c>
      <c r="BJ190">
        <f>'ICPMS Data'!AA189</f>
        <v>0</v>
      </c>
      <c r="BK190">
        <f>'ICPMS Data'!AB189</f>
        <v>0</v>
      </c>
      <c r="BL190">
        <f>'ICPMS Data'!AC189</f>
        <v>0</v>
      </c>
    </row>
    <row r="191" spans="42:64">
      <c r="AP191">
        <f>'ICPMS Data'!H190</f>
        <v>0</v>
      </c>
      <c r="AQ191">
        <f>'ICPMS Data'!J190</f>
        <v>0</v>
      </c>
      <c r="AR191">
        <f>'ICPMS Data'!K190</f>
        <v>0</v>
      </c>
      <c r="AS191">
        <f>'ICPMS Data'!L190</f>
        <v>0</v>
      </c>
      <c r="AT191">
        <f>'ICPMS Data'!M190</f>
        <v>0</v>
      </c>
      <c r="AU191" t="e">
        <f>'ICPMS Data'!#REF!</f>
        <v>#REF!</v>
      </c>
      <c r="AV191" t="e">
        <f>'ICPMS Data'!#REF!</f>
        <v>#REF!</v>
      </c>
      <c r="AW191">
        <f>'ICPMS Data'!N190</f>
        <v>0</v>
      </c>
      <c r="AX191">
        <f>'ICPMS Data'!O190</f>
        <v>0</v>
      </c>
      <c r="AY191">
        <f>'ICPMS Data'!P190</f>
        <v>0</v>
      </c>
      <c r="AZ191">
        <f>'ICPMS Data'!Q190</f>
        <v>0</v>
      </c>
      <c r="BA191">
        <f>'ICPMS Data'!R190</f>
        <v>0</v>
      </c>
      <c r="BB191">
        <f>'ICPMS Data'!S190</f>
        <v>0</v>
      </c>
      <c r="BC191">
        <f>'ICPMS Data'!T190</f>
        <v>0</v>
      </c>
      <c r="BD191">
        <f>'ICPMS Data'!U190</f>
        <v>0</v>
      </c>
      <c r="BE191">
        <f>'ICPMS Data'!V190</f>
        <v>0</v>
      </c>
      <c r="BF191">
        <f>'ICPMS Data'!W190</f>
        <v>0</v>
      </c>
      <c r="BG191">
        <f>'ICPMS Data'!X190</f>
        <v>0</v>
      </c>
      <c r="BH191">
        <f>'ICPMS Data'!Y190</f>
        <v>0</v>
      </c>
      <c r="BI191">
        <f>'ICPMS Data'!Z190</f>
        <v>0</v>
      </c>
      <c r="BJ191">
        <f>'ICPMS Data'!AA190</f>
        <v>0</v>
      </c>
      <c r="BK191">
        <f>'ICPMS Data'!AB190</f>
        <v>0</v>
      </c>
      <c r="BL191">
        <f>'ICPMS Data'!AC190</f>
        <v>0</v>
      </c>
    </row>
    <row r="192" spans="42:64">
      <c r="AP192">
        <f>'ICPMS Data'!H191</f>
        <v>0</v>
      </c>
      <c r="AQ192">
        <f>'ICPMS Data'!J191</f>
        <v>0</v>
      </c>
      <c r="AR192">
        <f>'ICPMS Data'!K191</f>
        <v>0</v>
      </c>
      <c r="AS192">
        <f>'ICPMS Data'!L191</f>
        <v>0</v>
      </c>
      <c r="AT192">
        <f>'ICPMS Data'!M191</f>
        <v>0</v>
      </c>
      <c r="AU192" t="e">
        <f>'ICPMS Data'!#REF!</f>
        <v>#REF!</v>
      </c>
      <c r="AV192" t="e">
        <f>'ICPMS Data'!#REF!</f>
        <v>#REF!</v>
      </c>
      <c r="AW192">
        <f>'ICPMS Data'!N191</f>
        <v>0</v>
      </c>
      <c r="AX192">
        <f>'ICPMS Data'!O191</f>
        <v>0</v>
      </c>
      <c r="AY192">
        <f>'ICPMS Data'!P191</f>
        <v>0</v>
      </c>
      <c r="AZ192">
        <f>'ICPMS Data'!Q191</f>
        <v>0</v>
      </c>
      <c r="BA192">
        <f>'ICPMS Data'!R191</f>
        <v>0</v>
      </c>
      <c r="BB192">
        <f>'ICPMS Data'!S191</f>
        <v>0</v>
      </c>
      <c r="BC192">
        <f>'ICPMS Data'!T191</f>
        <v>0</v>
      </c>
      <c r="BD192">
        <f>'ICPMS Data'!U191</f>
        <v>0</v>
      </c>
      <c r="BE192">
        <f>'ICPMS Data'!V191</f>
        <v>0</v>
      </c>
      <c r="BF192">
        <f>'ICPMS Data'!W191</f>
        <v>0</v>
      </c>
      <c r="BG192">
        <f>'ICPMS Data'!X191</f>
        <v>0</v>
      </c>
      <c r="BH192">
        <f>'ICPMS Data'!Y191</f>
        <v>0</v>
      </c>
      <c r="BI192">
        <f>'ICPMS Data'!Z191</f>
        <v>0</v>
      </c>
      <c r="BJ192">
        <f>'ICPMS Data'!AA191</f>
        <v>0</v>
      </c>
      <c r="BK192">
        <f>'ICPMS Data'!AB191</f>
        <v>0</v>
      </c>
      <c r="BL192">
        <f>'ICPMS Data'!AC191</f>
        <v>0</v>
      </c>
    </row>
    <row r="193" spans="42:64">
      <c r="AP193">
        <f>'ICPMS Data'!H192</f>
        <v>0</v>
      </c>
      <c r="AQ193">
        <f>'ICPMS Data'!J192</f>
        <v>0</v>
      </c>
      <c r="AR193">
        <f>'ICPMS Data'!K192</f>
        <v>0</v>
      </c>
      <c r="AS193">
        <f>'ICPMS Data'!L192</f>
        <v>0</v>
      </c>
      <c r="AT193">
        <f>'ICPMS Data'!M192</f>
        <v>0</v>
      </c>
      <c r="AU193" t="e">
        <f>'ICPMS Data'!#REF!</f>
        <v>#REF!</v>
      </c>
      <c r="AV193" t="e">
        <f>'ICPMS Data'!#REF!</f>
        <v>#REF!</v>
      </c>
      <c r="AW193">
        <f>'ICPMS Data'!N192</f>
        <v>0</v>
      </c>
      <c r="AX193">
        <f>'ICPMS Data'!O192</f>
        <v>0</v>
      </c>
      <c r="AY193">
        <f>'ICPMS Data'!P192</f>
        <v>0</v>
      </c>
      <c r="AZ193">
        <f>'ICPMS Data'!Q192</f>
        <v>0</v>
      </c>
      <c r="BA193">
        <f>'ICPMS Data'!R192</f>
        <v>0</v>
      </c>
      <c r="BB193">
        <f>'ICPMS Data'!S192</f>
        <v>0</v>
      </c>
      <c r="BC193">
        <f>'ICPMS Data'!T192</f>
        <v>0</v>
      </c>
      <c r="BD193">
        <f>'ICPMS Data'!U192</f>
        <v>0</v>
      </c>
      <c r="BE193">
        <f>'ICPMS Data'!V192</f>
        <v>0</v>
      </c>
      <c r="BF193">
        <f>'ICPMS Data'!W192</f>
        <v>0</v>
      </c>
      <c r="BG193">
        <f>'ICPMS Data'!X192</f>
        <v>0</v>
      </c>
      <c r="BH193">
        <f>'ICPMS Data'!Y192</f>
        <v>0</v>
      </c>
      <c r="BI193">
        <f>'ICPMS Data'!Z192</f>
        <v>0</v>
      </c>
      <c r="BJ193">
        <f>'ICPMS Data'!AA192</f>
        <v>0</v>
      </c>
      <c r="BK193">
        <f>'ICPMS Data'!AB192</f>
        <v>0</v>
      </c>
      <c r="BL193">
        <f>'ICPMS Data'!AC192</f>
        <v>0</v>
      </c>
    </row>
  </sheetData>
  <pageMargins left="0.7" right="0.7" top="0.75" bottom="0.75" header="0.5" footer="0.5"/>
  <pageSetup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8000"/>
  </sheetPr>
  <dimension ref="A1:AT202"/>
  <sheetViews>
    <sheetView tabSelected="1" workbookViewId="0">
      <pane ySplit="1140" activePane="bottomLeft"/>
      <selection activeCell="AJ1" sqref="AJ1:AJ1048576"/>
      <selection pane="bottomLeft" activeCell="S20" sqref="S20"/>
    </sheetView>
  </sheetViews>
  <sheetFormatPr baseColWidth="10" defaultRowHeight="13"/>
  <cols>
    <col min="1" max="1" width="8.5" style="287" bestFit="1" customWidth="1"/>
    <col min="2" max="2" width="20.83203125" style="287" customWidth="1"/>
    <col min="3" max="6" width="8.83203125" style="287" customWidth="1"/>
    <col min="7" max="7" width="6.83203125" style="287" customWidth="1"/>
    <col min="8" max="10" width="9.1640625" style="288" customWidth="1"/>
    <col min="11" max="11" width="12.6640625" style="287" bestFit="1" customWidth="1"/>
    <col min="12" max="12" width="10.33203125" style="287" customWidth="1"/>
    <col min="13" max="14" width="8.83203125" style="320" customWidth="1"/>
    <col min="15" max="19" width="10.6640625" style="320" customWidth="1"/>
    <col min="20" max="21" width="8.83203125" style="320" customWidth="1"/>
    <col min="22" max="22" width="9.5" style="320" customWidth="1"/>
    <col min="23" max="30" width="8.83203125" style="320" customWidth="1"/>
    <col min="31" max="31" width="11.33203125" style="287" customWidth="1"/>
    <col min="32" max="36" width="10.83203125" style="287"/>
    <col min="37" max="37" width="11.6640625" style="287" customWidth="1"/>
    <col min="38" max="38" width="10.83203125" style="287"/>
    <col min="39" max="39" width="22.5" style="287" customWidth="1"/>
    <col min="40" max="43" width="8.83203125" style="320" customWidth="1"/>
    <col min="44" max="16384" width="10.83203125" style="287"/>
  </cols>
  <sheetData>
    <row r="1" spans="1:44" s="165" customFormat="1" ht="44" customHeight="1" thickBot="1">
      <c r="A1" s="3" t="s">
        <v>391</v>
      </c>
      <c r="B1" s="3" t="s">
        <v>37</v>
      </c>
      <c r="C1" s="3" t="s">
        <v>135</v>
      </c>
      <c r="D1" s="3" t="s">
        <v>43</v>
      </c>
      <c r="E1" s="3" t="s">
        <v>136</v>
      </c>
      <c r="F1" s="3" t="s">
        <v>44</v>
      </c>
      <c r="G1" s="3" t="s">
        <v>22</v>
      </c>
      <c r="H1" s="3" t="s">
        <v>369</v>
      </c>
      <c r="I1" s="3" t="s">
        <v>49</v>
      </c>
      <c r="J1" s="3" t="s">
        <v>365</v>
      </c>
      <c r="K1" s="125" t="s">
        <v>191</v>
      </c>
      <c r="L1" s="125" t="s">
        <v>187</v>
      </c>
      <c r="M1" s="12" t="s">
        <v>30</v>
      </c>
      <c r="N1" s="12" t="s">
        <v>81</v>
      </c>
      <c r="O1" s="12" t="s">
        <v>27</v>
      </c>
      <c r="P1" s="12" t="s">
        <v>81</v>
      </c>
      <c r="Q1" s="12" t="s">
        <v>28</v>
      </c>
      <c r="R1" s="12" t="s">
        <v>81</v>
      </c>
      <c r="S1" s="12" t="s">
        <v>29</v>
      </c>
      <c r="T1" s="12" t="s">
        <v>81</v>
      </c>
      <c r="U1" s="12" t="s">
        <v>4</v>
      </c>
      <c r="V1" s="12" t="s">
        <v>104</v>
      </c>
      <c r="W1" s="12" t="s">
        <v>81</v>
      </c>
      <c r="X1" s="12" t="s">
        <v>412</v>
      </c>
      <c r="Y1" s="12" t="s">
        <v>105</v>
      </c>
      <c r="Z1" s="12" t="s">
        <v>81</v>
      </c>
      <c r="AA1" s="12" t="s">
        <v>39</v>
      </c>
      <c r="AB1" s="12" t="s">
        <v>81</v>
      </c>
      <c r="AC1" s="12" t="s">
        <v>106</v>
      </c>
      <c r="AD1" s="12" t="s">
        <v>81</v>
      </c>
      <c r="AE1" s="3" t="s">
        <v>48</v>
      </c>
      <c r="AF1" s="3" t="s">
        <v>180</v>
      </c>
      <c r="AG1" s="3" t="s">
        <v>323</v>
      </c>
      <c r="AH1" s="3" t="s">
        <v>81</v>
      </c>
      <c r="AI1" s="3" t="s">
        <v>55</v>
      </c>
      <c r="AJ1" s="3" t="s">
        <v>181</v>
      </c>
      <c r="AK1" s="3" t="s">
        <v>324</v>
      </c>
      <c r="AL1" s="12" t="s">
        <v>418</v>
      </c>
      <c r="AM1" s="3" t="s">
        <v>37</v>
      </c>
      <c r="AN1" s="12" t="s">
        <v>423</v>
      </c>
      <c r="AO1" s="12" t="s">
        <v>422</v>
      </c>
      <c r="AP1" s="12" t="s">
        <v>424</v>
      </c>
      <c r="AQ1" s="12" t="s">
        <v>425</v>
      </c>
      <c r="AR1" s="3" t="s">
        <v>179</v>
      </c>
    </row>
    <row r="2" spans="1:44" ht="14" thickTop="1">
      <c r="K2" s="288"/>
      <c r="L2" s="288"/>
      <c r="M2" s="316"/>
      <c r="N2" s="316"/>
      <c r="O2" s="316"/>
      <c r="P2" s="316"/>
      <c r="Q2" s="316"/>
      <c r="R2" s="316"/>
      <c r="S2" s="316"/>
      <c r="T2" s="316"/>
      <c r="U2" s="316"/>
      <c r="V2" s="316"/>
      <c r="W2" s="316"/>
      <c r="X2" s="316"/>
      <c r="Y2" s="316"/>
      <c r="Z2" s="316"/>
      <c r="AA2" s="316"/>
      <c r="AB2" s="316"/>
      <c r="AC2" s="316"/>
      <c r="AD2" s="316"/>
      <c r="AE2" s="288"/>
      <c r="AF2" s="288"/>
      <c r="AG2" s="288"/>
      <c r="AH2" s="288"/>
      <c r="AI2" s="288"/>
      <c r="AJ2" s="288"/>
      <c r="AK2" s="288"/>
      <c r="AN2" s="316"/>
      <c r="AO2" s="316"/>
      <c r="AP2" s="316"/>
      <c r="AQ2" s="316"/>
    </row>
    <row r="3" spans="1:44" s="294" customFormat="1" ht="14" customHeight="1">
      <c r="A3" s="290" t="str">
        <f>'Picking Information'!D8</f>
        <v>Toro</v>
      </c>
      <c r="B3" s="291" t="str">
        <f>'Picking Information'!E8</f>
        <v>12-5</v>
      </c>
      <c r="C3" s="292">
        <f>'Picking Information'!H8</f>
        <v>95.833333333333329</v>
      </c>
      <c r="D3" s="292">
        <f>'Picking Information'!I8</f>
        <v>72.348484848484844</v>
      </c>
      <c r="E3" s="292">
        <f>'Picking Information'!J8</f>
        <v>90.909090909090907</v>
      </c>
      <c r="F3" s="292">
        <f>'Picking Information'!K8</f>
        <v>55.68181818181818</v>
      </c>
      <c r="G3" s="290" t="str">
        <f>'Picking Information'!P8</f>
        <v>Y</v>
      </c>
      <c r="H3" s="290" t="str">
        <f>'Picking Information'!B8</f>
        <v>3</v>
      </c>
      <c r="I3" s="290" t="str">
        <f>'Picking Information'!C8</f>
        <v>z</v>
      </c>
      <c r="J3" s="290">
        <f>'Picking Information'!O8</f>
        <v>1</v>
      </c>
      <c r="K3" s="289">
        <f>1000000*'Calculations Page'!EH5</f>
        <v>0.93405879043751894</v>
      </c>
      <c r="L3" s="289">
        <f>'Calculations Page'!EI5</f>
        <v>31.865637117617961</v>
      </c>
      <c r="M3" s="317">
        <f>'Calculations Page'!FY5</f>
        <v>40.558616841404756</v>
      </c>
      <c r="N3" s="317">
        <f>'Calculations Page'!FZ5</f>
        <v>0.1938676860270446</v>
      </c>
      <c r="O3" s="318">
        <f>'Calculations Page'!GA5</f>
        <v>155.64102762905341</v>
      </c>
      <c r="P3" s="318">
        <f>'Calculations Page'!GB5</f>
        <v>1.8732378459165846</v>
      </c>
      <c r="Q3" s="318">
        <f>'Calculations Page'!GC5</f>
        <v>54.279021538620597</v>
      </c>
      <c r="R3" s="318">
        <f>'Calculations Page'!GD5</f>
        <v>1.1910265738284211</v>
      </c>
      <c r="S3" s="318">
        <f>'Calculations Page'!GE5</f>
        <v>0</v>
      </c>
      <c r="T3" s="318" t="e">
        <f>'Calculations Page'!GF5</f>
        <v>#DIV/0!</v>
      </c>
      <c r="U3" s="292">
        <f>'Calculations Page'!GG5</f>
        <v>168.39659769062925</v>
      </c>
      <c r="V3" s="317">
        <f>'He Data'!P7</f>
        <v>0.84911979419011585</v>
      </c>
      <c r="W3" s="317">
        <f>'He Data'!Q7</f>
        <v>4.0587402253655491E-3</v>
      </c>
      <c r="X3" s="292">
        <f>'He Data'!R7</f>
        <v>99.988295382445813</v>
      </c>
      <c r="Y3" s="319">
        <f>'Calculations Page'!DE5</f>
        <v>0.14537787000964611</v>
      </c>
      <c r="Z3" s="317">
        <f>'Calculations Page'!DF5</f>
        <v>1.7497142765586287E-3</v>
      </c>
      <c r="AA3" s="319">
        <f>'Calculations Page'!DG5</f>
        <v>5.0699797204495994E-2</v>
      </c>
      <c r="AB3" s="317">
        <f>'Calculations Page'!DH5</f>
        <v>1.1124888409291174E-3</v>
      </c>
      <c r="AC3" s="319">
        <f>'Calculations Page'!DI5</f>
        <v>0</v>
      </c>
      <c r="AD3" s="317">
        <f>'Calculations Page'!DJ5</f>
        <v>0</v>
      </c>
      <c r="AE3" s="293">
        <f t="shared" ref="AE3:AE34" si="0">AA3/Y3</f>
        <v>0.34874494447560667</v>
      </c>
      <c r="AF3" s="289">
        <f>'Calculations Page'!FG5</f>
        <v>44.516089469678313</v>
      </c>
      <c r="AG3" s="289">
        <f ca="1">'Calculations Page'!DX5</f>
        <v>44.515719245503774</v>
      </c>
      <c r="AH3" s="289">
        <f>'Calculations Page'!FR5</f>
        <v>0.52983597692092133</v>
      </c>
      <c r="AI3" s="293">
        <f>'Calculations Page'!EN5</f>
        <v>0.65778981003043269</v>
      </c>
      <c r="AJ3" s="289">
        <f>'Calculations Page'!FU5</f>
        <v>64.41180958099207</v>
      </c>
      <c r="AK3" s="289">
        <f ca="1">'Calculations Page'!EW5</f>
        <v>67.507768865961339</v>
      </c>
      <c r="AL3" s="289">
        <f>'Calculations Page'!FW5</f>
        <v>1.5332745738070739</v>
      </c>
      <c r="AM3" s="294" t="str">
        <f t="shared" ref="AM3:AM42" si="1">B3</f>
        <v>12-5</v>
      </c>
      <c r="AN3" s="292">
        <f t="shared" ref="AN3:AN34" si="2">100*W3/V3</f>
        <v>0.47799382997975515</v>
      </c>
      <c r="AO3" s="292">
        <f t="shared" ref="AO3:AO34" si="3">100*Z3/Y3</f>
        <v>1.203563015775738</v>
      </c>
      <c r="AP3" s="292">
        <f t="shared" ref="AP3:AP34" si="4">100*AB3/AA3</f>
        <v>2.1942668457665215</v>
      </c>
      <c r="AQ3" s="292">
        <f ca="1">100*AL3/AK3</f>
        <v>2.271256478423151</v>
      </c>
      <c r="AR3" s="294" t="str">
        <f>'Picking Information'!Q8</f>
        <v>Small broken subrounded , clear</v>
      </c>
    </row>
    <row r="4" spans="1:44" s="294" customFormat="1" ht="14" customHeight="1">
      <c r="A4" s="290" t="str">
        <f>'Picking Information'!D9</f>
        <v>JCFG</v>
      </c>
      <c r="B4" s="291" t="str">
        <f>'Picking Information'!E9</f>
        <v>14LDCZ3-3</v>
      </c>
      <c r="C4" s="292">
        <f>'Picking Information'!H9</f>
        <v>146</v>
      </c>
      <c r="D4" s="292">
        <f>'Picking Information'!I9</f>
        <v>104</v>
      </c>
      <c r="E4" s="292">
        <f>'Picking Information'!J9</f>
        <v>145</v>
      </c>
      <c r="F4" s="292">
        <f>'Picking Information'!K9</f>
        <v>62</v>
      </c>
      <c r="G4" s="290" t="str">
        <f>'Picking Information'!P9</f>
        <v>Y</v>
      </c>
      <c r="H4" s="290" t="str">
        <f>'Picking Information'!B9</f>
        <v>3</v>
      </c>
      <c r="I4" s="290" t="str">
        <f>'Picking Information'!C9</f>
        <v>z</v>
      </c>
      <c r="J4" s="290">
        <f>'Picking Information'!O9</f>
        <v>2</v>
      </c>
      <c r="K4" s="289">
        <f>1000000*'Calculations Page'!EH6</f>
        <v>2.5613068000000001</v>
      </c>
      <c r="L4" s="289">
        <f>'Calculations Page'!EI6</f>
        <v>42.384036004028566</v>
      </c>
      <c r="M4" s="317">
        <f>'Calculations Page'!FY6</f>
        <v>138.77677582625478</v>
      </c>
      <c r="N4" s="317">
        <f>'Calculations Page'!FZ6</f>
        <v>0.41105088568291709</v>
      </c>
      <c r="O4" s="318">
        <f>'Calculations Page'!GA6</f>
        <v>281.86094968121012</v>
      </c>
      <c r="P4" s="318">
        <f>'Calculations Page'!GB6</f>
        <v>5.1613047096541296</v>
      </c>
      <c r="Q4" s="318">
        <f>'Calculations Page'!GC6</f>
        <v>102.72874315941647</v>
      </c>
      <c r="R4" s="318">
        <f>'Calculations Page'!GD6</f>
        <v>1.4726270966878559</v>
      </c>
      <c r="S4" s="318">
        <f>'Calculations Page'!GE6</f>
        <v>0</v>
      </c>
      <c r="T4" s="318" t="e">
        <f>'Calculations Page'!GF6</f>
        <v>#DIV/0!</v>
      </c>
      <c r="U4" s="292">
        <f>'Calculations Page'!GG6</f>
        <v>306.00220432367297</v>
      </c>
      <c r="V4" s="317">
        <f>'He Data'!P8</f>
        <v>7.9669118698059487</v>
      </c>
      <c r="W4" s="317">
        <f>'He Data'!Q8</f>
        <v>2.3597652854692772E-2</v>
      </c>
      <c r="X4" s="292">
        <f>'He Data'!R8</f>
        <v>100</v>
      </c>
      <c r="Y4" s="319">
        <f>'Calculations Page'!DE6</f>
        <v>0.72193236707294128</v>
      </c>
      <c r="Z4" s="317">
        <f>'Calculations Page'!DF6</f>
        <v>1.3219684849709147E-2</v>
      </c>
      <c r="AA4" s="319">
        <f>'Calculations Page'!DG6</f>
        <v>0.26311982840966691</v>
      </c>
      <c r="AB4" s="317">
        <f>'Calculations Page'!DH6</f>
        <v>3.7718497966108635E-3</v>
      </c>
      <c r="AC4" s="319">
        <f>'Calculations Page'!DI6</f>
        <v>0</v>
      </c>
      <c r="AD4" s="317">
        <f>'Calculations Page'!DJ6</f>
        <v>0</v>
      </c>
      <c r="AE4" s="293">
        <f t="shared" si="0"/>
        <v>0.36446603644671094</v>
      </c>
      <c r="AF4" s="289">
        <f>'Calculations Page'!FG6</f>
        <v>83.531883703130262</v>
      </c>
      <c r="AG4" s="289">
        <f ca="1">'Calculations Page'!DX6</f>
        <v>83.529426933728956</v>
      </c>
      <c r="AH4" s="289">
        <f>'Calculations Page'!FR6</f>
        <v>1.3895869264780598</v>
      </c>
      <c r="AI4" s="293">
        <f>'Calculations Page'!EN6</f>
        <v>0.73563094751474623</v>
      </c>
      <c r="AJ4" s="289">
        <f>'Calculations Page'!FU6</f>
        <v>109.34411092823741</v>
      </c>
      <c r="AK4" s="289">
        <f ca="1">'Calculations Page'!EW6</f>
        <v>113.21530602651464</v>
      </c>
      <c r="AL4" s="289">
        <f>'Calculations Page'!FW6</f>
        <v>3.6379676908339986</v>
      </c>
      <c r="AM4" s="294" t="str">
        <f t="shared" si="1"/>
        <v>14LDCZ3-3</v>
      </c>
      <c r="AN4" s="292">
        <f t="shared" si="2"/>
        <v>0.29619573104763791</v>
      </c>
      <c r="AO4" s="292">
        <f t="shared" si="3"/>
        <v>1.8311528132902624</v>
      </c>
      <c r="AP4" s="292">
        <f t="shared" si="4"/>
        <v>1.4335102829035924</v>
      </c>
      <c r="AQ4" s="292">
        <f t="shared" ref="AQ4:AQ67" ca="1" si="5">100*AL4/AK4</f>
        <v>3.2133178971242624</v>
      </c>
      <c r="AR4" s="294" t="str">
        <f>'Picking Information'!Q9</f>
        <v>clear, half zircon, rounded tip, inclusions, craggy</v>
      </c>
    </row>
    <row r="5" spans="1:44" s="294" customFormat="1" ht="14" customHeight="1">
      <c r="A5" s="290" t="str">
        <f>'Picking Information'!D10</f>
        <v>JCFG</v>
      </c>
      <c r="B5" s="291" t="str">
        <f>'Picking Information'!E10</f>
        <v>14LDCZ3-6</v>
      </c>
      <c r="C5" s="292">
        <f>'Picking Information'!H10</f>
        <v>172</v>
      </c>
      <c r="D5" s="292">
        <f>'Picking Information'!I10</f>
        <v>111</v>
      </c>
      <c r="E5" s="292">
        <f>'Picking Information'!J10</f>
        <v>162</v>
      </c>
      <c r="F5" s="292">
        <f>'Picking Information'!K10</f>
        <v>95</v>
      </c>
      <c r="G5" s="290" t="str">
        <f>'Picking Information'!P10</f>
        <v>Y</v>
      </c>
      <c r="H5" s="290" t="str">
        <f>'Picking Information'!B10</f>
        <v>3</v>
      </c>
      <c r="I5" s="290" t="str">
        <f>'Picking Information'!C10</f>
        <v>z</v>
      </c>
      <c r="J5" s="290">
        <f>'Picking Information'!O10</f>
        <v>2</v>
      </c>
      <c r="K5" s="289">
        <f>1000000*'Calculations Page'!EH7</f>
        <v>4.7996788500000003</v>
      </c>
      <c r="L5" s="289">
        <f>'Calculations Page'!EI7</f>
        <v>55.10517142653277</v>
      </c>
      <c r="M5" s="317">
        <f>'Calculations Page'!FY7</f>
        <v>205.91321912064691</v>
      </c>
      <c r="N5" s="317">
        <f>'Calculations Page'!FZ7</f>
        <v>0.59912881248994809</v>
      </c>
      <c r="O5" s="318">
        <f>'Calculations Page'!GA7</f>
        <v>452.69896799230321</v>
      </c>
      <c r="P5" s="318">
        <f>'Calculations Page'!GB7</f>
        <v>7.1238916991643633</v>
      </c>
      <c r="Q5" s="318">
        <f>'Calculations Page'!GC7</f>
        <v>195.00859434825824</v>
      </c>
      <c r="R5" s="318">
        <f>'Calculations Page'!GD7</f>
        <v>2.2541548028852767</v>
      </c>
      <c r="S5" s="318">
        <f>'Calculations Page'!GE7</f>
        <v>0</v>
      </c>
      <c r="T5" s="318" t="e">
        <f>'Calculations Page'!GF7</f>
        <v>#DIV/0!</v>
      </c>
      <c r="U5" s="292">
        <f>'Calculations Page'!GG7</f>
        <v>498.52598766414388</v>
      </c>
      <c r="V5" s="317">
        <f>'He Data'!P9</f>
        <v>22.15174914516216</v>
      </c>
      <c r="W5" s="317">
        <f>'He Data'!Q9</f>
        <v>6.4453128442133467E-2</v>
      </c>
      <c r="X5" s="292">
        <f>'He Data'!R9</f>
        <v>100</v>
      </c>
      <c r="Y5" s="319">
        <f>'Calculations Page'!DE7</f>
        <v>2.1728096620894846</v>
      </c>
      <c r="Z5" s="317">
        <f>'Calculations Page'!DF7</f>
        <v>3.4192392318169756E-2</v>
      </c>
      <c r="AA5" s="319">
        <f>'Calculations Page'!DG7</f>
        <v>0.93597862586156455</v>
      </c>
      <c r="AB5" s="317">
        <f>'Calculations Page'!DH7</f>
        <v>1.0819219132034381E-2</v>
      </c>
      <c r="AC5" s="319">
        <f>'Calculations Page'!DI7</f>
        <v>0</v>
      </c>
      <c r="AD5" s="317">
        <f>'Calculations Page'!DJ7</f>
        <v>0</v>
      </c>
      <c r="AE5" s="293">
        <f t="shared" si="0"/>
        <v>0.43076880694716707</v>
      </c>
      <c r="AF5" s="289">
        <f>'Calculations Page'!FG7</f>
        <v>76.121740611086395</v>
      </c>
      <c r="AG5" s="289">
        <f ca="1">'Calculations Page'!DX7</f>
        <v>76.119893078582834</v>
      </c>
      <c r="AH5" s="289">
        <f>'Calculations Page'!FR7</f>
        <v>1.0791154598911272</v>
      </c>
      <c r="AI5" s="293">
        <f>'Calculations Page'!EN7</f>
        <v>0.79382153524326571</v>
      </c>
      <c r="AJ5" s="289">
        <f>'Calculations Page'!FU7</f>
        <v>94.635464847178085</v>
      </c>
      <c r="AK5" s="289">
        <f ca="1">'Calculations Page'!EW7</f>
        <v>95.703489368506652</v>
      </c>
      <c r="AL5" s="289">
        <f>'Calculations Page'!FW7</f>
        <v>2.6831386763034688</v>
      </c>
      <c r="AM5" s="294" t="str">
        <f t="shared" si="1"/>
        <v>14LDCZ3-6</v>
      </c>
      <c r="AN5" s="292">
        <f t="shared" si="2"/>
        <v>0.29096180179617886</v>
      </c>
      <c r="AO5" s="292">
        <f t="shared" si="3"/>
        <v>1.5736487606230822</v>
      </c>
      <c r="AP5" s="292">
        <f t="shared" si="4"/>
        <v>1.1559258761999329</v>
      </c>
      <c r="AQ5" s="292">
        <f t="shared" ca="1" si="5"/>
        <v>2.8035954530059328</v>
      </c>
      <c r="AR5" s="294" t="str">
        <f>'Picking Information'!Q10</f>
        <v>clear, euhedral, broke in half, inclusions,unsure about sideB mmts</v>
      </c>
    </row>
    <row r="6" spans="1:44" s="294" customFormat="1" ht="14" customHeight="1">
      <c r="A6" s="290" t="str">
        <f>'Picking Information'!D11</f>
        <v>JCFG</v>
      </c>
      <c r="B6" s="291" t="str">
        <f>'Picking Information'!E11</f>
        <v>14LDCZ4-18</v>
      </c>
      <c r="C6" s="292">
        <f>'Picking Information'!H11</f>
        <v>187</v>
      </c>
      <c r="D6" s="292">
        <f>'Picking Information'!I11</f>
        <v>101</v>
      </c>
      <c r="E6" s="292">
        <f>'Picking Information'!J11</f>
        <v>182</v>
      </c>
      <c r="F6" s="292">
        <f>'Picking Information'!K11</f>
        <v>70</v>
      </c>
      <c r="G6" s="290" t="str">
        <f>'Picking Information'!P11</f>
        <v>Y</v>
      </c>
      <c r="H6" s="290" t="str">
        <f>'Picking Information'!B11</f>
        <v>3</v>
      </c>
      <c r="I6" s="290" t="str">
        <f>'Picking Information'!C11</f>
        <v>z</v>
      </c>
      <c r="J6" s="290">
        <f>'Picking Information'!O11</f>
        <v>2</v>
      </c>
      <c r="K6" s="289">
        <f>1000000*'Calculations Page'!EH8</f>
        <v>4.1164039749999999</v>
      </c>
      <c r="L6" s="289">
        <f>'Calculations Page'!EI8</f>
        <v>49.312886408007749</v>
      </c>
      <c r="M6" s="317">
        <f>'Calculations Page'!FY8</f>
        <v>899.3001606366513</v>
      </c>
      <c r="N6" s="317">
        <f>'Calculations Page'!FZ8</f>
        <v>2.5314490257012179</v>
      </c>
      <c r="O6" s="318">
        <f>'Calculations Page'!GA8</f>
        <v>5223.5507865248974</v>
      </c>
      <c r="P6" s="318">
        <f>'Calculations Page'!GB8</f>
        <v>84.01526332778306</v>
      </c>
      <c r="Q6" s="318">
        <f>'Calculations Page'!GC8</f>
        <v>846.0439785496535</v>
      </c>
      <c r="R6" s="318">
        <f>'Calculations Page'!GD8</f>
        <v>10.479283778640534</v>
      </c>
      <c r="S6" s="318">
        <f>'Calculations Page'!GE8</f>
        <v>0</v>
      </c>
      <c r="T6" s="318" t="e">
        <f>'Calculations Page'!GF8</f>
        <v>#DIV/0!</v>
      </c>
      <c r="U6" s="292">
        <f>'Calculations Page'!GG8</f>
        <v>5422.371121484066</v>
      </c>
      <c r="V6" s="317">
        <f>'He Data'!P10</f>
        <v>82.97251933904893</v>
      </c>
      <c r="W6" s="317">
        <f>'He Data'!Q10</f>
        <v>0.23356017538361659</v>
      </c>
      <c r="X6" s="292">
        <f>'He Data'!R10</f>
        <v>100</v>
      </c>
      <c r="Y6" s="319">
        <f>'Calculations Page'!DE8</f>
        <v>21.502245221265465</v>
      </c>
      <c r="Z6" s="317">
        <f>'Calculations Page'!DF8</f>
        <v>0.34584076392315793</v>
      </c>
      <c r="AA6" s="319">
        <f>'Calculations Page'!DG8</f>
        <v>3.4826587963266085</v>
      </c>
      <c r="AB6" s="317">
        <f>'Calculations Page'!DH8</f>
        <v>4.3136965401548912E-2</v>
      </c>
      <c r="AC6" s="319">
        <f>'Calculations Page'!DI8</f>
        <v>0</v>
      </c>
      <c r="AD6" s="317">
        <f>'Calculations Page'!DJ8</f>
        <v>0</v>
      </c>
      <c r="AE6" s="293">
        <f t="shared" si="0"/>
        <v>0.16196721600413619</v>
      </c>
      <c r="AF6" s="289">
        <f>'Calculations Page'!FG8</f>
        <v>30.701766792897729</v>
      </c>
      <c r="AG6" s="289">
        <f ca="1">'Calculations Page'!DX8</f>
        <v>30.701643894094232</v>
      </c>
      <c r="AH6" s="289">
        <f>'Calculations Page'!FR8</f>
        <v>0.46900840554572926</v>
      </c>
      <c r="AI6" s="293">
        <f>'Calculations Page'!EN8</f>
        <v>0.77250294321696811</v>
      </c>
      <c r="AJ6" s="289">
        <f>'Calculations Page'!FU8</f>
        <v>39.335683166501553</v>
      </c>
      <c r="AK6" s="289">
        <f ca="1">'Calculations Page'!EW8</f>
        <v>39.700820507676134</v>
      </c>
      <c r="AL6" s="289">
        <f>'Calculations Page'!FW8</f>
        <v>1.201804845136186</v>
      </c>
      <c r="AM6" s="294" t="str">
        <f t="shared" si="1"/>
        <v>14LDCZ4-18</v>
      </c>
      <c r="AN6" s="292">
        <f t="shared" si="2"/>
        <v>0.28149100117018788</v>
      </c>
      <c r="AO6" s="292">
        <f t="shared" si="3"/>
        <v>1.6083937298841962</v>
      </c>
      <c r="AP6" s="292">
        <f t="shared" si="4"/>
        <v>1.2386216372114411</v>
      </c>
      <c r="AQ6" s="292">
        <f t="shared" ca="1" si="5"/>
        <v>3.0271536702971105</v>
      </c>
      <c r="AR6" s="294" t="str">
        <f>'Picking Information'!Q11</f>
        <v>euhedral, craggy, opaque-not quite clear, inclusions, missing one tip</v>
      </c>
    </row>
    <row r="7" spans="1:44" s="294" customFormat="1" ht="14" customHeight="1">
      <c r="A7" s="290" t="str">
        <f>'Picking Information'!D12</f>
        <v>JCFG</v>
      </c>
      <c r="B7" s="291" t="str">
        <f>'Picking Information'!E12</f>
        <v>14LDCZ4-3</v>
      </c>
      <c r="C7" s="292">
        <f>'Picking Information'!H12</f>
        <v>161</v>
      </c>
      <c r="D7" s="292">
        <f>'Picking Information'!I12</f>
        <v>114</v>
      </c>
      <c r="E7" s="292">
        <f>'Picking Information'!J12</f>
        <v>167</v>
      </c>
      <c r="F7" s="292">
        <f>'Picking Information'!K12</f>
        <v>77</v>
      </c>
      <c r="G7" s="290" t="str">
        <f>'Picking Information'!P12</f>
        <v>Y</v>
      </c>
      <c r="H7" s="290" t="str">
        <f>'Picking Information'!B12</f>
        <v>3</v>
      </c>
      <c r="I7" s="290" t="str">
        <f>'Picking Information'!C12</f>
        <v>z</v>
      </c>
      <c r="J7" s="290">
        <f>'Picking Information'!O12</f>
        <v>2</v>
      </c>
      <c r="K7" s="289">
        <f>1000000*'Calculations Page'!EH9</f>
        <v>3.9744247500000007</v>
      </c>
      <c r="L7" s="289">
        <f>'Calculations Page'!EI9</f>
        <v>50.282348343587472</v>
      </c>
      <c r="M7" s="317">
        <f>'Calculations Page'!FY9</f>
        <v>103.97246638078123</v>
      </c>
      <c r="N7" s="317">
        <f>'Calculations Page'!FZ9</f>
        <v>0.30539602329557425</v>
      </c>
      <c r="O7" s="318">
        <f>'Calculations Page'!GA9</f>
        <v>305.56965146675668</v>
      </c>
      <c r="P7" s="318">
        <f>'Calculations Page'!GB9</f>
        <v>6.5277228639491494</v>
      </c>
      <c r="Q7" s="318">
        <f>'Calculations Page'!GC9</f>
        <v>157.5392846750442</v>
      </c>
      <c r="R7" s="318">
        <f>'Calculations Page'!GD9</f>
        <v>3.8783493260299009</v>
      </c>
      <c r="S7" s="318">
        <f>'Calculations Page'!GE9</f>
        <v>0</v>
      </c>
      <c r="T7" s="318" t="e">
        <f>'Calculations Page'!GF9</f>
        <v>#DIV/0!</v>
      </c>
      <c r="U7" s="292">
        <f>'Calculations Page'!GG9</f>
        <v>342.59138336539206</v>
      </c>
      <c r="V7" s="317">
        <f>'He Data'!P11</f>
        <v>9.2619885970463169</v>
      </c>
      <c r="W7" s="317">
        <f>'He Data'!Q11</f>
        <v>2.7205034023024266E-2</v>
      </c>
      <c r="X7" s="292">
        <f>'He Data'!R11</f>
        <v>100</v>
      </c>
      <c r="Y7" s="319">
        <f>'Calculations Page'!DE9</f>
        <v>1.2144635856383517</v>
      </c>
      <c r="Z7" s="317">
        <f>'Calculations Page'!DF9</f>
        <v>2.5943943311620383E-2</v>
      </c>
      <c r="AA7" s="319">
        <f>'Calculations Page'!DG9</f>
        <v>0.62612803210979151</v>
      </c>
      <c r="AB7" s="317">
        <f>'Calculations Page'!DH9</f>
        <v>1.5414207550519062E-2</v>
      </c>
      <c r="AC7" s="319">
        <f>'Calculations Page'!DI9</f>
        <v>0</v>
      </c>
      <c r="AD7" s="317">
        <f>'Calculations Page'!DJ9</f>
        <v>0</v>
      </c>
      <c r="AE7" s="293">
        <f t="shared" si="0"/>
        <v>0.5155593296613199</v>
      </c>
      <c r="AF7" s="289">
        <f>'Calculations Page'!FG9</f>
        <v>56.023158097627693</v>
      </c>
      <c r="AG7" s="289">
        <f ca="1">'Calculations Page'!DX9</f>
        <v>56.022428768733228</v>
      </c>
      <c r="AH7" s="289">
        <f>'Calculations Page'!FR9</f>
        <v>1.0569270171777598</v>
      </c>
      <c r="AI7" s="293">
        <f>'Calculations Page'!EN9</f>
        <v>0.77416952429654928</v>
      </c>
      <c r="AJ7" s="289">
        <f>'Calculations Page'!FU9</f>
        <v>70.902400527400005</v>
      </c>
      <c r="AK7" s="289">
        <f ca="1">'Calculations Page'!EW9</f>
        <v>72.243276528522358</v>
      </c>
      <c r="AL7" s="289">
        <f>'Calculations Page'!FW9</f>
        <v>2.6752744845114682</v>
      </c>
      <c r="AM7" s="294" t="str">
        <f t="shared" si="1"/>
        <v>14LDCZ4-3</v>
      </c>
      <c r="AN7" s="292">
        <f t="shared" si="2"/>
        <v>0.2937277857554268</v>
      </c>
      <c r="AO7" s="292">
        <f t="shared" si="3"/>
        <v>2.1362471150572713</v>
      </c>
      <c r="AP7" s="292">
        <f t="shared" si="4"/>
        <v>2.4618299708734619</v>
      </c>
      <c r="AQ7" s="292">
        <f t="shared" ca="1" si="5"/>
        <v>3.7031466636971309</v>
      </c>
      <c r="AR7" s="294" t="str">
        <f>'Picking Information'!Q12</f>
        <v>euhedral, clear with brown spots, only one tip, inclusions</v>
      </c>
    </row>
    <row r="8" spans="1:44" s="294" customFormat="1" ht="14" customHeight="1">
      <c r="A8" s="290" t="str">
        <f>'Picking Information'!D13</f>
        <v>JCFG</v>
      </c>
      <c r="B8" s="291" t="str">
        <f>'Picking Information'!E13</f>
        <v>14LDCZ4-43</v>
      </c>
      <c r="C8" s="292">
        <f>'Picking Information'!H13</f>
        <v>159</v>
      </c>
      <c r="D8" s="292">
        <f>'Picking Information'!I13</f>
        <v>73</v>
      </c>
      <c r="E8" s="292">
        <f>'Picking Information'!J13</f>
        <v>146</v>
      </c>
      <c r="F8" s="292">
        <f>'Picking Information'!K13</f>
        <v>82</v>
      </c>
      <c r="G8" s="290" t="str">
        <f>'Picking Information'!P13</f>
        <v>Y</v>
      </c>
      <c r="H8" s="290" t="str">
        <f>'Picking Information'!B13</f>
        <v>3</v>
      </c>
      <c r="I8" s="290" t="str">
        <f>'Picking Information'!C13</f>
        <v>z</v>
      </c>
      <c r="J8" s="290">
        <f>'Picking Information'!O13</f>
        <v>2</v>
      </c>
      <c r="K8" s="289">
        <f>1000000*'Calculations Page'!EH10</f>
        <v>2.8021031750000001</v>
      </c>
      <c r="L8" s="289">
        <f>'Calculations Page'!EI10</f>
        <v>44.991664844415531</v>
      </c>
      <c r="M8" s="317">
        <f>'Calculations Page'!FY10</f>
        <v>219.65817737909961</v>
      </c>
      <c r="N8" s="317">
        <f>'Calculations Page'!FZ10</f>
        <v>0.62714195464054978</v>
      </c>
      <c r="O8" s="318">
        <f>'Calculations Page'!GA10</f>
        <v>491.13633859045075</v>
      </c>
      <c r="P8" s="318">
        <f>'Calculations Page'!GB10</f>
        <v>8.6757502344722681</v>
      </c>
      <c r="Q8" s="318">
        <f>'Calculations Page'!GC10</f>
        <v>441.54491039109882</v>
      </c>
      <c r="R8" s="318">
        <f>'Calculations Page'!GD10</f>
        <v>8.6525157685039442</v>
      </c>
      <c r="S8" s="318">
        <f>'Calculations Page'!GE10</f>
        <v>0</v>
      </c>
      <c r="T8" s="318" t="e">
        <f>'Calculations Page'!GF10</f>
        <v>#DIV/0!</v>
      </c>
      <c r="U8" s="292">
        <f>'Calculations Page'!GG10</f>
        <v>594.899392532359</v>
      </c>
      <c r="V8" s="317">
        <f>'He Data'!P12</f>
        <v>13.795680094287599</v>
      </c>
      <c r="W8" s="317">
        <f>'He Data'!Q12</f>
        <v>3.9387788258824316E-2</v>
      </c>
      <c r="X8" s="292">
        <f>'He Data'!R12</f>
        <v>100</v>
      </c>
      <c r="Y8" s="319">
        <f>'Calculations Page'!DE10</f>
        <v>1.3762146937221771</v>
      </c>
      <c r="Z8" s="317">
        <f>'Calculations Page'!DF10</f>
        <v>2.4310347277521741E-2</v>
      </c>
      <c r="AA8" s="319">
        <f>'Calculations Page'!DG10</f>
        <v>1.2372543953119886</v>
      </c>
      <c r="AB8" s="317">
        <f>'Calculations Page'!DH10</f>
        <v>2.4245241906662465E-2</v>
      </c>
      <c r="AC8" s="319">
        <f>'Calculations Page'!DI10</f>
        <v>0</v>
      </c>
      <c r="AD8" s="317">
        <f>'Calculations Page'!DJ10</f>
        <v>0</v>
      </c>
      <c r="AE8" s="293">
        <f t="shared" si="0"/>
        <v>0.89902716556938533</v>
      </c>
      <c r="AF8" s="289">
        <f>'Calculations Page'!FG10</f>
        <v>68.061091772695335</v>
      </c>
      <c r="AG8" s="289">
        <f ca="1">'Calculations Page'!DX10</f>
        <v>68.059824639929431</v>
      </c>
      <c r="AH8" s="289">
        <f>'Calculations Page'!FR10</f>
        <v>1.0071602570729616</v>
      </c>
      <c r="AI8" s="293">
        <f>'Calculations Page'!EN10</f>
        <v>0.74669987418808659</v>
      </c>
      <c r="AJ8" s="289">
        <f>'Calculations Page'!FU10</f>
        <v>90.339738208781696</v>
      </c>
      <c r="AK8" s="289">
        <f ca="1">'Calculations Page'!EW10</f>
        <v>90.944332030224885</v>
      </c>
      <c r="AL8" s="289">
        <f>'Calculations Page'!FW10</f>
        <v>2.6736742414338561</v>
      </c>
      <c r="AM8" s="294" t="str">
        <f t="shared" si="1"/>
        <v>14LDCZ4-43</v>
      </c>
      <c r="AN8" s="292">
        <f t="shared" si="2"/>
        <v>0.28550813000610015</v>
      </c>
      <c r="AO8" s="292">
        <f t="shared" si="3"/>
        <v>1.7664647375454765</v>
      </c>
      <c r="AP8" s="292">
        <f t="shared" si="4"/>
        <v>1.9596003860264108</v>
      </c>
      <c r="AQ8" s="292">
        <f t="shared" ca="1" si="5"/>
        <v>2.9399020057074852</v>
      </c>
      <c r="AR8" s="294" t="str">
        <f>'Picking Information'!Q13</f>
        <v>euhedral, clear, inclusions, only one tip</v>
      </c>
    </row>
    <row r="9" spans="1:44" s="294" customFormat="1" ht="14" customHeight="1">
      <c r="A9" s="290" t="str">
        <f>'Picking Information'!D14</f>
        <v>JCFG</v>
      </c>
      <c r="B9" s="291" t="str">
        <f>'Picking Information'!E14</f>
        <v>14LDCZ4-49</v>
      </c>
      <c r="C9" s="292">
        <f>'Picking Information'!H14</f>
        <v>260</v>
      </c>
      <c r="D9" s="292">
        <f>'Picking Information'!I14</f>
        <v>73</v>
      </c>
      <c r="E9" s="292">
        <f>'Picking Information'!J14</f>
        <v>262</v>
      </c>
      <c r="F9" s="292">
        <f>'Picking Information'!K14</f>
        <v>61</v>
      </c>
      <c r="G9" s="290" t="str">
        <f>'Picking Information'!P14</f>
        <v>Y</v>
      </c>
      <c r="H9" s="290" t="str">
        <f>'Picking Information'!B14</f>
        <v>3</v>
      </c>
      <c r="I9" s="290" t="str">
        <f>'Picking Information'!C14</f>
        <v>z</v>
      </c>
      <c r="J9" s="290">
        <f>'Picking Information'!O14</f>
        <v>2</v>
      </c>
      <c r="K9" s="289">
        <f>1000000*'Calculations Page'!EH11</f>
        <v>4.471348550000001</v>
      </c>
      <c r="L9" s="289">
        <f>'Calculations Page'!EI11</f>
        <v>44.664431323722127</v>
      </c>
      <c r="M9" s="317">
        <f>'Calculations Page'!FY11</f>
        <v>136.4643478042444</v>
      </c>
      <c r="N9" s="317">
        <f>'Calculations Page'!FZ11</f>
        <v>0.40104516600277684</v>
      </c>
      <c r="O9" s="318">
        <f>'Calculations Page'!GA11</f>
        <v>384.74469664000856</v>
      </c>
      <c r="P9" s="318">
        <f>'Calculations Page'!GB11</f>
        <v>6.2294374850055005</v>
      </c>
      <c r="Q9" s="318">
        <f>'Calculations Page'!GC11</f>
        <v>202.18569515751869</v>
      </c>
      <c r="R9" s="318">
        <f>'Calculations Page'!GD11</f>
        <v>5.4504481683417678</v>
      </c>
      <c r="S9" s="318">
        <f>'Calculations Page'!GE11</f>
        <v>0</v>
      </c>
      <c r="T9" s="318" t="e">
        <f>'Calculations Page'!GF11</f>
        <v>#DIV/0!</v>
      </c>
      <c r="U9" s="292">
        <f>'Calculations Page'!GG11</f>
        <v>432.25833500202543</v>
      </c>
      <c r="V9" s="317">
        <f>'He Data'!P13</f>
        <v>13.676322909885036</v>
      </c>
      <c r="W9" s="317">
        <f>'He Data'!Q13</f>
        <v>4.0192352654411262E-2</v>
      </c>
      <c r="X9" s="292">
        <f>'He Data'!R13</f>
        <v>100</v>
      </c>
      <c r="Y9" s="319">
        <f>'Calculations Page'!DE11</f>
        <v>1.7203276414414923</v>
      </c>
      <c r="Z9" s="317">
        <f>'Calculations Page'!DF11</f>
        <v>2.7853986265894994E-2</v>
      </c>
      <c r="AA9" s="319">
        <f>'Calculations Page'!DG11</f>
        <v>0.90404271487331345</v>
      </c>
      <c r="AB9" s="317">
        <f>'Calculations Page'!DH11</f>
        <v>2.4370853514365128E-2</v>
      </c>
      <c r="AC9" s="319">
        <f>'Calculations Page'!DI11</f>
        <v>0</v>
      </c>
      <c r="AD9" s="317">
        <f>'Calculations Page'!DJ11</f>
        <v>0</v>
      </c>
      <c r="AE9" s="293">
        <f t="shared" si="0"/>
        <v>0.52550612633056359</v>
      </c>
      <c r="AF9" s="289">
        <f>'Calculations Page'!FG11</f>
        <v>58.265560133921717</v>
      </c>
      <c r="AG9" s="289">
        <f ca="1">'Calculations Page'!DX11</f>
        <v>58.264740087891298</v>
      </c>
      <c r="AH9" s="289">
        <f>'Calculations Page'!FR11</f>
        <v>0.84861106393855223</v>
      </c>
      <c r="AI9" s="293">
        <f>'Calculations Page'!EN11</f>
        <v>0.74710125123316207</v>
      </c>
      <c r="AJ9" s="289">
        <f>'Calculations Page'!FU11</f>
        <v>78.319297430898985</v>
      </c>
      <c r="AK9" s="289">
        <f ca="1">'Calculations Page'!EW11</f>
        <v>77.831445683653016</v>
      </c>
      <c r="AL9" s="289">
        <f>'Calculations Page'!FW11</f>
        <v>2.2813690340225916</v>
      </c>
      <c r="AM9" s="294" t="str">
        <f t="shared" si="1"/>
        <v>14LDCZ4-49</v>
      </c>
      <c r="AN9" s="292">
        <f t="shared" si="2"/>
        <v>0.29388274113768437</v>
      </c>
      <c r="AO9" s="292">
        <f t="shared" si="3"/>
        <v>1.6191093832890842</v>
      </c>
      <c r="AP9" s="292">
        <f t="shared" si="4"/>
        <v>2.6957634980533305</v>
      </c>
      <c r="AQ9" s="292">
        <f t="shared" ca="1" si="5"/>
        <v>2.931166206645123</v>
      </c>
      <c r="AR9" s="294" t="str">
        <f>'Picking Information'!Q14</f>
        <v>euhedral, clear, only one tip, inclusions</v>
      </c>
    </row>
    <row r="10" spans="1:44" s="294" customFormat="1" ht="14" customHeight="1">
      <c r="A10" s="290" t="str">
        <f>'Picking Information'!D15</f>
        <v>JCFG</v>
      </c>
      <c r="B10" s="291" t="str">
        <f>'Picking Information'!E15</f>
        <v>14LDCZ4-6</v>
      </c>
      <c r="C10" s="292">
        <f>'Picking Information'!H15</f>
        <v>206</v>
      </c>
      <c r="D10" s="292">
        <f>'Picking Information'!I15</f>
        <v>84</v>
      </c>
      <c r="E10" s="292">
        <f>'Picking Information'!J15</f>
        <v>196</v>
      </c>
      <c r="F10" s="292">
        <f>'Picking Information'!K15</f>
        <v>38</v>
      </c>
      <c r="G10" s="290" t="str">
        <f>'Picking Information'!P15</f>
        <v>Y</v>
      </c>
      <c r="H10" s="290" t="str">
        <f>'Picking Information'!B15</f>
        <v>3</v>
      </c>
      <c r="I10" s="290" t="str">
        <f>'Picking Information'!C15</f>
        <v>z</v>
      </c>
      <c r="J10" s="290">
        <f>'Picking Information'!O15</f>
        <v>2</v>
      </c>
      <c r="K10" s="289">
        <f>1000000*'Calculations Page'!EH12</f>
        <v>2.2420440000000004</v>
      </c>
      <c r="L10" s="289">
        <f>'Calculations Page'!EI12</f>
        <v>33.492373652053516</v>
      </c>
      <c r="M10" s="317">
        <f>'Calculations Page'!FY12</f>
        <v>75.761003792847362</v>
      </c>
      <c r="N10" s="317">
        <f>'Calculations Page'!FZ12</f>
        <v>0.23296594779423546</v>
      </c>
      <c r="O10" s="318">
        <f>'Calculations Page'!GA12</f>
        <v>190.58723380056523</v>
      </c>
      <c r="P10" s="318">
        <f>'Calculations Page'!GB12</f>
        <v>2.9554391519490961</v>
      </c>
      <c r="Q10" s="318">
        <f>'Calculations Page'!GC12</f>
        <v>204.56999007201836</v>
      </c>
      <c r="R10" s="318">
        <f>'Calculations Page'!GD12</f>
        <v>5.5123676433320474</v>
      </c>
      <c r="S10" s="318">
        <f>'Calculations Page'!GE12</f>
        <v>0</v>
      </c>
      <c r="T10" s="318" t="e">
        <f>'Calculations Page'!GF12</f>
        <v>#DIV/0!</v>
      </c>
      <c r="U10" s="292">
        <f>'Calculations Page'!GG12</f>
        <v>238.66118146748954</v>
      </c>
      <c r="V10" s="317">
        <f>'He Data'!P14</f>
        <v>3.8071629785794006</v>
      </c>
      <c r="W10" s="317">
        <f>'He Data'!Q14</f>
        <v>1.1707069432937095E-2</v>
      </c>
      <c r="X10" s="292">
        <f>'He Data'!R14</f>
        <v>100</v>
      </c>
      <c r="Y10" s="319">
        <f>'Calculations Page'!DE12</f>
        <v>0.42730496401915452</v>
      </c>
      <c r="Z10" s="317">
        <f>'Calculations Page'!DF12</f>
        <v>6.6262246179925599E-3</v>
      </c>
      <c r="AA10" s="319">
        <f>'Calculations Page'!DG12</f>
        <v>0.45865491882102838</v>
      </c>
      <c r="AB10" s="317">
        <f>'Calculations Page'!DH12</f>
        <v>1.2358970800526758E-2</v>
      </c>
      <c r="AC10" s="319">
        <f>'Calculations Page'!DI12</f>
        <v>0</v>
      </c>
      <c r="AD10" s="317">
        <f>'Calculations Page'!DJ12</f>
        <v>0</v>
      </c>
      <c r="AE10" s="293">
        <f t="shared" si="0"/>
        <v>1.0733666992936421</v>
      </c>
      <c r="AF10" s="289">
        <f>'Calculations Page'!FG12</f>
        <v>58.548457197901854</v>
      </c>
      <c r="AG10" s="289">
        <f ca="1">'Calculations Page'!DX12</f>
        <v>58.547664370105132</v>
      </c>
      <c r="AH10" s="289">
        <f>'Calculations Page'!FR12</f>
        <v>0.79156366571521053</v>
      </c>
      <c r="AI10" s="293">
        <f>'Calculations Page'!EN12</f>
        <v>0.66121285853765599</v>
      </c>
      <c r="AJ10" s="289">
        <f>'Calculations Page'!FU12</f>
        <v>81.978592823555843</v>
      </c>
      <c r="AK10" s="289">
        <f ca="1">'Calculations Page'!EW12</f>
        <v>88.286789834823352</v>
      </c>
      <c r="AL10" s="289">
        <f>'Calculations Page'!FW12</f>
        <v>2.2166690140526524</v>
      </c>
      <c r="AM10" s="294" t="str">
        <f t="shared" si="1"/>
        <v>14LDCZ4-6</v>
      </c>
      <c r="AN10" s="292">
        <f t="shared" si="2"/>
        <v>0.30750113664179024</v>
      </c>
      <c r="AO10" s="292">
        <f t="shared" si="3"/>
        <v>1.5507015307445693</v>
      </c>
      <c r="AP10" s="292">
        <f t="shared" si="4"/>
        <v>2.6946120696351561</v>
      </c>
      <c r="AQ10" s="292">
        <f t="shared" ca="1" si="5"/>
        <v>2.5107595578000295</v>
      </c>
      <c r="AR10" s="294" t="str">
        <f>'Picking Information'!Q15</f>
        <v>euhedral, clear, inclusions, I think it has both tips</v>
      </c>
    </row>
    <row r="11" spans="1:44" s="294" customFormat="1" ht="14" customHeight="1">
      <c r="A11" s="290" t="str">
        <f>'Picking Information'!D16</f>
        <v>JCFG</v>
      </c>
      <c r="B11" s="291" t="str">
        <f>'Picking Information'!E16</f>
        <v>14LDCZ4-65</v>
      </c>
      <c r="C11" s="292">
        <f>'Picking Information'!H16</f>
        <v>201</v>
      </c>
      <c r="D11" s="292">
        <f>'Picking Information'!I16</f>
        <v>59</v>
      </c>
      <c r="E11" s="292">
        <f>'Picking Information'!J16</f>
        <v>200</v>
      </c>
      <c r="F11" s="292">
        <f>'Picking Information'!K16</f>
        <v>61</v>
      </c>
      <c r="G11" s="290" t="str">
        <f>'Picking Information'!P16</f>
        <v>Y</v>
      </c>
      <c r="H11" s="290" t="str">
        <f>'Picking Information'!B16</f>
        <v>3</v>
      </c>
      <c r="I11" s="290" t="str">
        <f>'Picking Information'!C16</f>
        <v>z</v>
      </c>
      <c r="J11" s="290">
        <f>'Picking Information'!O16</f>
        <v>2</v>
      </c>
      <c r="K11" s="289">
        <f>1000000*'Calculations Page'!EH13</f>
        <v>2.6858407750000008</v>
      </c>
      <c r="L11" s="289">
        <f>'Calculations Page'!EI13</f>
        <v>39.471978860600444</v>
      </c>
      <c r="M11" s="317">
        <f>'Calculations Page'!FY13</f>
        <v>109.18632966197021</v>
      </c>
      <c r="N11" s="317">
        <f>'Calculations Page'!FZ13</f>
        <v>0.35029966429887816</v>
      </c>
      <c r="O11" s="318">
        <f>'Calculations Page'!GA13</f>
        <v>334.89986091550253</v>
      </c>
      <c r="P11" s="318">
        <f>'Calculations Page'!GB13</f>
        <v>5.970418148032496</v>
      </c>
      <c r="Q11" s="318">
        <f>'Calculations Page'!GC13</f>
        <v>122.64876599154594</v>
      </c>
      <c r="R11" s="318">
        <f>'Calculations Page'!GD13</f>
        <v>1.2546073352456728</v>
      </c>
      <c r="S11" s="318">
        <f>'Calculations Page'!GE13</f>
        <v>0</v>
      </c>
      <c r="T11" s="318" t="e">
        <f>'Calculations Page'!GF13</f>
        <v>#DIV/0!</v>
      </c>
      <c r="U11" s="292">
        <f>'Calculations Page'!GG13</f>
        <v>363.72232092351584</v>
      </c>
      <c r="V11" s="317">
        <f>'He Data'!P15</f>
        <v>6.572947253152531</v>
      </c>
      <c r="W11" s="317">
        <f>'He Data'!Q15</f>
        <v>2.108781587733442E-2</v>
      </c>
      <c r="X11" s="292">
        <f>'He Data'!R15</f>
        <v>100</v>
      </c>
      <c r="Y11" s="319">
        <f>'Calculations Page'!DE13</f>
        <v>0.89948770198868588</v>
      </c>
      <c r="Z11" s="317">
        <f>'Calculations Page'!DF13</f>
        <v>1.6035592505785672E-2</v>
      </c>
      <c r="AA11" s="319">
        <f>'Calculations Page'!DG13</f>
        <v>0.3294150567035275</v>
      </c>
      <c r="AB11" s="317">
        <f>'Calculations Page'!DH13</f>
        <v>3.3696755376169236E-3</v>
      </c>
      <c r="AC11" s="319">
        <f>'Calculations Page'!DI13</f>
        <v>0</v>
      </c>
      <c r="AD11" s="317">
        <f>'Calculations Page'!DJ13</f>
        <v>0</v>
      </c>
      <c r="AE11" s="293">
        <f t="shared" si="0"/>
        <v>0.3662251923791961</v>
      </c>
      <c r="AF11" s="289">
        <f>'Calculations Page'!FG13</f>
        <v>55.428776259864634</v>
      </c>
      <c r="AG11" s="289">
        <f ca="1">'Calculations Page'!DX13</f>
        <v>55.428061423420324</v>
      </c>
      <c r="AH11" s="289">
        <f>'Calculations Page'!FR13</f>
        <v>0.89978524772351631</v>
      </c>
      <c r="AI11" s="293">
        <f>'Calculations Page'!EN13</f>
        <v>0.71773477298268584</v>
      </c>
      <c r="AJ11" s="289">
        <f>'Calculations Page'!FU13</f>
        <v>77.696825612505336</v>
      </c>
      <c r="AK11" s="289">
        <f ca="1">'Calculations Page'!EW13</f>
        <v>77.052800699438691</v>
      </c>
      <c r="AL11" s="289">
        <f>'Calculations Page'!FW13</f>
        <v>2.5225329584517762</v>
      </c>
      <c r="AM11" s="294" t="str">
        <f t="shared" si="1"/>
        <v>14LDCZ4-65</v>
      </c>
      <c r="AN11" s="292">
        <f t="shared" si="2"/>
        <v>0.32082740154685152</v>
      </c>
      <c r="AO11" s="292">
        <f t="shared" si="3"/>
        <v>1.7827472760697483</v>
      </c>
      <c r="AP11" s="292">
        <f t="shared" si="4"/>
        <v>1.0229269940898971</v>
      </c>
      <c r="AQ11" s="292">
        <f t="shared" ca="1" si="5"/>
        <v>3.2737719272417727</v>
      </c>
      <c r="AR11" s="294" t="str">
        <f>'Picking Information'!Q16</f>
        <v>euhedral, clear with inclusions, only one tip(?)</v>
      </c>
    </row>
    <row r="12" spans="1:44" s="294" customFormat="1" ht="14" customHeight="1">
      <c r="A12" s="290" t="str">
        <f>'Picking Information'!D17</f>
        <v>JCFG</v>
      </c>
      <c r="B12" s="291" t="str">
        <f>'Picking Information'!E17</f>
        <v>14LDCZ4-68</v>
      </c>
      <c r="C12" s="292">
        <f>'Picking Information'!H17</f>
        <v>225</v>
      </c>
      <c r="D12" s="292">
        <f>'Picking Information'!I17</f>
        <v>128</v>
      </c>
      <c r="E12" s="292">
        <f>'Picking Information'!J17</f>
        <v>243</v>
      </c>
      <c r="F12" s="292">
        <f>'Picking Information'!K17</f>
        <v>69</v>
      </c>
      <c r="G12" s="290" t="str">
        <f>'Picking Information'!P17</f>
        <v>Y</v>
      </c>
      <c r="H12" s="290" t="str">
        <f>'Picking Information'!B17</f>
        <v>3</v>
      </c>
      <c r="I12" s="290" t="str">
        <f>'Picking Information'!C17</f>
        <v>z</v>
      </c>
      <c r="J12" s="290">
        <f>'Picking Information'!O17</f>
        <v>2</v>
      </c>
      <c r="K12" s="289">
        <f>1000000*'Calculations Page'!EH14</f>
        <v>6.5679328000000012</v>
      </c>
      <c r="L12" s="289">
        <f>'Calculations Page'!EI14</f>
        <v>54.0704615610519</v>
      </c>
      <c r="M12" s="317">
        <f>'Calculations Page'!FY14</f>
        <v>275.17658370253213</v>
      </c>
      <c r="N12" s="317">
        <f>'Calculations Page'!FZ14</f>
        <v>0.77979244441366236</v>
      </c>
      <c r="O12" s="318">
        <f>'Calculations Page'!GA14</f>
        <v>644.87547962080589</v>
      </c>
      <c r="P12" s="318">
        <f>'Calculations Page'!GB14</f>
        <v>8.7412385570399707</v>
      </c>
      <c r="Q12" s="318">
        <f>'Calculations Page'!GC14</f>
        <v>210.52384918074895</v>
      </c>
      <c r="R12" s="318">
        <f>'Calculations Page'!GD14</f>
        <v>2.3777416530702702</v>
      </c>
      <c r="S12" s="318">
        <f>'Calculations Page'!GE14</f>
        <v>0</v>
      </c>
      <c r="T12" s="318" t="e">
        <f>'Calculations Page'!GF14</f>
        <v>#DIV/0!</v>
      </c>
      <c r="U12" s="292">
        <f>'Calculations Page'!GG14</f>
        <v>694.34858417828184</v>
      </c>
      <c r="V12" s="317">
        <f>'He Data'!P16</f>
        <v>40.509025183390996</v>
      </c>
      <c r="W12" s="317">
        <f>'He Data'!Q16</f>
        <v>0.11479404004346028</v>
      </c>
      <c r="X12" s="292">
        <f>'He Data'!R16</f>
        <v>100</v>
      </c>
      <c r="Y12" s="319">
        <f>'Calculations Page'!DE14</f>
        <v>4.2354988145172232</v>
      </c>
      <c r="Z12" s="317">
        <f>'Calculations Page'!DF14</f>
        <v>5.7411867431407505E-2</v>
      </c>
      <c r="AA12" s="319">
        <f>'Calculations Page'!DG14</f>
        <v>1.3827064942164946</v>
      </c>
      <c r="AB12" s="317">
        <f>'Calculations Page'!DH14</f>
        <v>1.5616847393126453E-2</v>
      </c>
      <c r="AC12" s="319">
        <f>'Calculations Page'!DI14</f>
        <v>0</v>
      </c>
      <c r="AD12" s="317">
        <f>'Calculations Page'!DJ14</f>
        <v>0</v>
      </c>
      <c r="AE12" s="293">
        <f t="shared" si="0"/>
        <v>0.32645658864954735</v>
      </c>
      <c r="AF12" s="289">
        <f>'Calculations Page'!FG14</f>
        <v>73.065952754356886</v>
      </c>
      <c r="AG12" s="289">
        <f ca="1">'Calculations Page'!DX14</f>
        <v>73.064306180100459</v>
      </c>
      <c r="AH12" s="289">
        <f>'Calculations Page'!FR14</f>
        <v>0.91629331620652621</v>
      </c>
      <c r="AI12" s="293">
        <f>'Calculations Page'!EN14</f>
        <v>0.78969554460269353</v>
      </c>
      <c r="AJ12" s="289">
        <f>'Calculations Page'!FU14</f>
        <v>90.394683171214893</v>
      </c>
      <c r="AK12" s="289">
        <f ca="1">'Calculations Page'!EW14</f>
        <v>92.342235359069747</v>
      </c>
      <c r="AL12" s="289">
        <f>'Calculations Page'!FW14</f>
        <v>2.2672131379400038</v>
      </c>
      <c r="AM12" s="294" t="str">
        <f t="shared" si="1"/>
        <v>14LDCZ4-68</v>
      </c>
      <c r="AN12" s="292">
        <f t="shared" si="2"/>
        <v>0.28337892487851496</v>
      </c>
      <c r="AO12" s="292">
        <f t="shared" si="3"/>
        <v>1.3554924684343586</v>
      </c>
      <c r="AP12" s="292">
        <f t="shared" si="4"/>
        <v>1.1294405181756004</v>
      </c>
      <c r="AQ12" s="292">
        <f t="shared" ca="1" si="5"/>
        <v>2.455228779251466</v>
      </c>
      <c r="AR12" s="294" t="str">
        <f>'Picking Information'!Q17</f>
        <v>euhedral, clear with brown spots, only one tip, inclusions</v>
      </c>
    </row>
    <row r="13" spans="1:44" s="294" customFormat="1" ht="14" customHeight="1">
      <c r="A13" s="290" t="str">
        <f>'Picking Information'!D18</f>
        <v>JCFG</v>
      </c>
      <c r="B13" s="291" t="str">
        <f>'Picking Information'!E18</f>
        <v>15LDC02-155</v>
      </c>
      <c r="C13" s="292">
        <f>'Picking Information'!H18</f>
        <v>162</v>
      </c>
      <c r="D13" s="292">
        <f>'Picking Information'!I18</f>
        <v>122</v>
      </c>
      <c r="E13" s="292">
        <f>'Picking Information'!J18</f>
        <v>156</v>
      </c>
      <c r="F13" s="292">
        <f>'Picking Information'!K18</f>
        <v>114</v>
      </c>
      <c r="G13" s="290" t="str">
        <f>'Picking Information'!P18</f>
        <v>Y</v>
      </c>
      <c r="H13" s="290" t="str">
        <f>'Picking Information'!B18</f>
        <v>1</v>
      </c>
      <c r="I13" s="290" t="str">
        <f>'Picking Information'!C18</f>
        <v>z</v>
      </c>
      <c r="J13" s="290">
        <f>'Picking Information'!O18</f>
        <v>2</v>
      </c>
      <c r="K13" s="289">
        <f>1000000*'Calculations Page'!EH15</f>
        <v>5.38410327290448</v>
      </c>
      <c r="L13" s="289">
        <f>'Calculations Page'!EI15</f>
        <v>64.125714085735552</v>
      </c>
      <c r="M13" s="317">
        <f>'Calculations Page'!FY15</f>
        <v>85.671156894418971</v>
      </c>
      <c r="N13" s="317">
        <f>'Calculations Page'!FZ15</f>
        <v>0.2503539703442843</v>
      </c>
      <c r="O13" s="318">
        <f>'Calculations Page'!GA15</f>
        <v>215.25221412147593</v>
      </c>
      <c r="P13" s="318">
        <f>'Calculations Page'!GB15</f>
        <v>4.4467223387377697</v>
      </c>
      <c r="Q13" s="318">
        <f>'Calculations Page'!GC15</f>
        <v>109.17044080829947</v>
      </c>
      <c r="R13" s="318">
        <f>'Calculations Page'!GD15</f>
        <v>1.5234028302703624</v>
      </c>
      <c r="S13" s="318">
        <f>'Calculations Page'!GE15</f>
        <v>0</v>
      </c>
      <c r="T13" s="318" t="e">
        <f>'Calculations Page'!GF15</f>
        <v>#DIV/0!</v>
      </c>
      <c r="U13" s="292">
        <f>'Calculations Page'!GG15</f>
        <v>240.9072677114263</v>
      </c>
      <c r="V13" s="317">
        <f>'He Data'!P17</f>
        <v>10.338549947568808</v>
      </c>
      <c r="W13" s="317">
        <f>'He Data'!Q17</f>
        <v>3.0212000407165707E-2</v>
      </c>
      <c r="X13" s="292">
        <f>'He Data'!R17</f>
        <v>100</v>
      </c>
      <c r="Y13" s="319">
        <f>'Calculations Page'!DE15</f>
        <v>1.1589401505513746</v>
      </c>
      <c r="Z13" s="317">
        <f>'Calculations Page'!DF15</f>
        <v>2.3941612297695487E-2</v>
      </c>
      <c r="AA13" s="319">
        <f>'Calculations Page'!DG15</f>
        <v>0.58778492766039003</v>
      </c>
      <c r="AB13" s="317">
        <f>'Calculations Page'!DH15</f>
        <v>8.202158164410606E-3</v>
      </c>
      <c r="AC13" s="319">
        <f>'Calculations Page'!DI15</f>
        <v>0</v>
      </c>
      <c r="AD13" s="317">
        <f>'Calculations Page'!DJ15</f>
        <v>0</v>
      </c>
      <c r="AE13" s="293">
        <f t="shared" si="0"/>
        <v>0.50717453129978018</v>
      </c>
      <c r="AF13" s="289">
        <f>'Calculations Page'!FG15</f>
        <v>65.592809985315057</v>
      </c>
      <c r="AG13" s="289">
        <f ca="1">'Calculations Page'!DX15</f>
        <v>65.591637025784408</v>
      </c>
      <c r="AH13" s="289">
        <f>'Calculations Page'!FR15</f>
        <v>1.1914575640636187</v>
      </c>
      <c r="AI13" s="293">
        <f>'Calculations Page'!EN15</f>
        <v>0.8142814029065919</v>
      </c>
      <c r="AJ13" s="289">
        <f>'Calculations Page'!FU15</f>
        <v>80.043690053450405</v>
      </c>
      <c r="AK13" s="289">
        <f ca="1">'Calculations Page'!EW15</f>
        <v>80.429939469254819</v>
      </c>
      <c r="AL13" s="289">
        <f>'Calculations Page'!FW15</f>
        <v>2.9078998137478327</v>
      </c>
      <c r="AM13" s="294" t="str">
        <f t="shared" si="1"/>
        <v>15LDC02-155</v>
      </c>
      <c r="AN13" s="292">
        <f t="shared" si="2"/>
        <v>0.29222667163561272</v>
      </c>
      <c r="AO13" s="292">
        <f t="shared" si="3"/>
        <v>2.0658195581803844</v>
      </c>
      <c r="AP13" s="292">
        <f t="shared" si="4"/>
        <v>1.3954352652522664</v>
      </c>
      <c r="AQ13" s="292">
        <f t="shared" ca="1" si="5"/>
        <v>3.6154444886277801</v>
      </c>
      <c r="AR13" s="294" t="str">
        <f>'Picking Information'!Q18</f>
        <v>rounded, small inclusions, clear</v>
      </c>
    </row>
    <row r="14" spans="1:44" s="294" customFormat="1" ht="14" customHeight="1">
      <c r="A14" s="290" t="str">
        <f>'Picking Information'!D19</f>
        <v>JCFG</v>
      </c>
      <c r="B14" s="291" t="str">
        <f>'Picking Information'!E19</f>
        <v>15LDC02-88</v>
      </c>
      <c r="C14" s="292">
        <f>'Picking Information'!H19</f>
        <v>216</v>
      </c>
      <c r="D14" s="292">
        <f>'Picking Information'!I19</f>
        <v>87</v>
      </c>
      <c r="E14" s="292">
        <f>'Picking Information'!J19</f>
        <v>217</v>
      </c>
      <c r="F14" s="292">
        <f>'Picking Information'!K19</f>
        <v>81</v>
      </c>
      <c r="G14" s="290" t="str">
        <f>'Picking Information'!P19</f>
        <v>Y</v>
      </c>
      <c r="H14" s="290" t="str">
        <f>'Picking Information'!B19</f>
        <v>3</v>
      </c>
      <c r="I14" s="290" t="str">
        <f>'Picking Information'!C19</f>
        <v>z</v>
      </c>
      <c r="J14" s="290">
        <f>'Picking Information'!O19</f>
        <v>2</v>
      </c>
      <c r="K14" s="289">
        <f>1000000*'Calculations Page'!EH16</f>
        <v>5.2569249750000013</v>
      </c>
      <c r="L14" s="289">
        <f>'Calculations Page'!EI16</f>
        <v>52.621616035675608</v>
      </c>
      <c r="M14" s="317">
        <f>'Calculations Page'!FY16</f>
        <v>33.435873815461981</v>
      </c>
      <c r="N14" s="317">
        <f>'Calculations Page'!FZ16</f>
        <v>0.12476454456217161</v>
      </c>
      <c r="O14" s="318">
        <f>'Calculations Page'!GA16</f>
        <v>73.125436555731838</v>
      </c>
      <c r="P14" s="318">
        <f>'Calculations Page'!GB16</f>
        <v>1.3037024135618689</v>
      </c>
      <c r="Q14" s="318">
        <f>'Calculations Page'!GC16</f>
        <v>36.782872734891917</v>
      </c>
      <c r="R14" s="318">
        <f>'Calculations Page'!GD16</f>
        <v>0.62490533849732266</v>
      </c>
      <c r="S14" s="318">
        <f>'Calculations Page'!GE16</f>
        <v>0</v>
      </c>
      <c r="T14" s="318" t="e">
        <f>'Calculations Page'!GF16</f>
        <v>#DIV/0!</v>
      </c>
      <c r="U14" s="292">
        <f>'Calculations Page'!GG16</f>
        <v>81.769411648431443</v>
      </c>
      <c r="V14" s="317">
        <f>'He Data'!P18</f>
        <v>3.9396357850901462</v>
      </c>
      <c r="W14" s="317">
        <f>'He Data'!Q18</f>
        <v>1.4700583785559846E-2</v>
      </c>
      <c r="X14" s="292">
        <f>'He Data'!R18</f>
        <v>100</v>
      </c>
      <c r="Y14" s="319">
        <f>'Calculations Page'!DE16</f>
        <v>0.38441493373760477</v>
      </c>
      <c r="Z14" s="317">
        <f>'Calculations Page'!DF16</f>
        <v>6.853465777821169E-3</v>
      </c>
      <c r="AA14" s="319">
        <f>'Calculations Page'!DG16</f>
        <v>0.19336480233229988</v>
      </c>
      <c r="AB14" s="317">
        <f>'Calculations Page'!DH16</f>
        <v>3.2850804809574047E-3</v>
      </c>
      <c r="AC14" s="319">
        <f>'Calculations Page'!DI16</f>
        <v>0</v>
      </c>
      <c r="AD14" s="317">
        <f>'Calculations Page'!DJ16</f>
        <v>0</v>
      </c>
      <c r="AE14" s="293">
        <f t="shared" si="0"/>
        <v>0.50301064126787409</v>
      </c>
      <c r="AF14" s="289">
        <f>'Calculations Page'!FG16</f>
        <v>75.357907224606635</v>
      </c>
      <c r="AG14" s="289">
        <f ca="1">'Calculations Page'!DX16</f>
        <v>75.356125439070027</v>
      </c>
      <c r="AH14" s="289">
        <f>'Calculations Page'!FR16</f>
        <v>1.204166378984767</v>
      </c>
      <c r="AI14" s="293">
        <f>'Calculations Page'!EN16</f>
        <v>0.78373843192673465</v>
      </c>
      <c r="AJ14" s="289">
        <f>'Calculations Page'!FU16</f>
        <v>96.489184377814354</v>
      </c>
      <c r="AK14" s="289">
        <f ca="1">'Calculations Page'!EW16</f>
        <v>95.953285208215277</v>
      </c>
      <c r="AL14" s="289">
        <f>'Calculations Page'!FW16</f>
        <v>3.083658664169671</v>
      </c>
      <c r="AM14" s="294" t="str">
        <f t="shared" si="1"/>
        <v>15LDC02-88</v>
      </c>
      <c r="AN14" s="292">
        <f t="shared" si="2"/>
        <v>0.37314575731074767</v>
      </c>
      <c r="AO14" s="292">
        <f t="shared" si="3"/>
        <v>1.7828302639509919</v>
      </c>
      <c r="AP14" s="292">
        <f t="shared" si="4"/>
        <v>1.6989030275075356</v>
      </c>
      <c r="AQ14" s="292">
        <f t="shared" ca="1" si="5"/>
        <v>3.2137082721849901</v>
      </c>
      <c r="AR14" s="294" t="str">
        <f>'Picking Information'!Q19</f>
        <v>clear with inclusion, euhedral shape still apparent (hopefully not a hot blank)</v>
      </c>
    </row>
    <row r="15" spans="1:44" s="294" customFormat="1" ht="14" customHeight="1">
      <c r="A15" s="290" t="str">
        <f>'Picking Information'!D20</f>
        <v>Toro</v>
      </c>
      <c r="B15" s="291" t="str">
        <f>'Picking Information'!E20</f>
        <v>22-1</v>
      </c>
      <c r="C15" s="292">
        <f>'Picking Information'!H20</f>
        <v>338.89310083396515</v>
      </c>
      <c r="D15" s="292">
        <f>'Picking Information'!I20</f>
        <v>255.87566338134951</v>
      </c>
      <c r="E15" s="292">
        <f>'Picking Information'!J20</f>
        <v>338.13495072024261</v>
      </c>
      <c r="F15" s="292">
        <f>'Picking Information'!K20</f>
        <v>239.19636087945412</v>
      </c>
      <c r="G15" s="290" t="str">
        <f>'Picking Information'!P20</f>
        <v>Y</v>
      </c>
      <c r="H15" s="290" t="str">
        <f>'Picking Information'!B20</f>
        <v>1</v>
      </c>
      <c r="I15" s="290" t="str">
        <f>'Picking Information'!C20</f>
        <v>z</v>
      </c>
      <c r="J15" s="290">
        <f>'Picking Information'!O20</f>
        <v>0</v>
      </c>
      <c r="K15" s="289">
        <f>1000000*'Calculations Page'!EH17</f>
        <v>50.444264305439503</v>
      </c>
      <c r="L15" s="289">
        <f>'Calculations Page'!EI17</f>
        <v>134.98845412651318</v>
      </c>
      <c r="M15" s="317">
        <f>'Calculations Page'!FY17</f>
        <v>6.810697547261551</v>
      </c>
      <c r="N15" s="317">
        <f>'Calculations Page'!FZ17</f>
        <v>2.8009263315930451E-2</v>
      </c>
      <c r="O15" s="318">
        <f>'Calculations Page'!GA17</f>
        <v>12.694092125812329</v>
      </c>
      <c r="P15" s="318">
        <f>'Calculations Page'!GB17</f>
        <v>0.23852651448892737</v>
      </c>
      <c r="Q15" s="318">
        <f>'Calculations Page'!GC17</f>
        <v>8.2712224014273961</v>
      </c>
      <c r="R15" s="318">
        <f>'Calculations Page'!GD17</f>
        <v>0.15044870545371311</v>
      </c>
      <c r="S15" s="318">
        <f>'Calculations Page'!GE17</f>
        <v>0</v>
      </c>
      <c r="T15" s="318" t="e">
        <f>'Calculations Page'!GF17</f>
        <v>#DIV/0!</v>
      </c>
      <c r="U15" s="292">
        <f>'Calculations Page'!GG17</f>
        <v>14.637829390147767</v>
      </c>
      <c r="V15" s="317">
        <f>'He Data'!P19</f>
        <v>7.7004304733273603</v>
      </c>
      <c r="W15" s="317">
        <f>'He Data'!Q19</f>
        <v>3.1668325201162854E-2</v>
      </c>
      <c r="X15" s="292">
        <f>'He Data'!R19</f>
        <v>99.998164370240161</v>
      </c>
      <c r="Y15" s="319">
        <f>'Calculations Page'!DE17</f>
        <v>0.64034413831207548</v>
      </c>
      <c r="Z15" s="317">
        <f>'Calculations Page'!DF17</f>
        <v>1.2032294540734697E-2</v>
      </c>
      <c r="AA15" s="319">
        <f>'Calculations Page'!DG17</f>
        <v>0.4172357289466756</v>
      </c>
      <c r="AB15" s="317">
        <f>'Calculations Page'!DH17</f>
        <v>7.5892742623183207E-3</v>
      </c>
      <c r="AC15" s="319">
        <f>'Calculations Page'!DI17</f>
        <v>0</v>
      </c>
      <c r="AD15" s="317">
        <f>'Calculations Page'!DJ17</f>
        <v>0</v>
      </c>
      <c r="AE15" s="293">
        <f t="shared" si="0"/>
        <v>0.65158046116654433</v>
      </c>
      <c r="AF15" s="289">
        <f>'Calculations Page'!FG17</f>
        <v>85.659626994516302</v>
      </c>
      <c r="AG15" s="289">
        <f ca="1">'Calculations Page'!DX17</f>
        <v>85.657038722604767</v>
      </c>
      <c r="AH15" s="289">
        <f>'Calculations Page'!FR17</f>
        <v>1.4113140641165018</v>
      </c>
      <c r="AI15" s="293">
        <f>'Calculations Page'!EN17</f>
        <v>0.91100227044708637</v>
      </c>
      <c r="AJ15" s="289">
        <f>'Calculations Page'!FU17</f>
        <v>94.03387514747007</v>
      </c>
      <c r="AK15" s="289">
        <f ca="1">'Calculations Page'!EW17</f>
        <v>93.949157470563364</v>
      </c>
      <c r="AL15" s="289">
        <f>'Calculations Page'!FW17</f>
        <v>3.0985736257641077</v>
      </c>
      <c r="AM15" s="294" t="str">
        <f t="shared" si="1"/>
        <v>22-1</v>
      </c>
      <c r="AN15" s="292">
        <f t="shared" si="2"/>
        <v>0.41125395925403313</v>
      </c>
      <c r="AO15" s="292">
        <f t="shared" si="3"/>
        <v>1.8790356342530754</v>
      </c>
      <c r="AP15" s="292">
        <f t="shared" si="4"/>
        <v>1.8189416044205218</v>
      </c>
      <c r="AQ15" s="292">
        <f t="shared" ca="1" si="5"/>
        <v>3.2981388116598795</v>
      </c>
      <c r="AR15" s="294" t="str">
        <f>'Picking Information'!Q20</f>
        <v>Well rounded clear</v>
      </c>
    </row>
    <row r="16" spans="1:44" s="294" customFormat="1" ht="14" customHeight="1">
      <c r="A16" s="290" t="str">
        <f>'Picking Information'!D21</f>
        <v>Toro</v>
      </c>
      <c r="B16" s="291" t="str">
        <f>'Picking Information'!E21</f>
        <v>22-3</v>
      </c>
      <c r="C16" s="292">
        <f>'Picking Information'!H21</f>
        <v>347.61182714177409</v>
      </c>
      <c r="D16" s="292">
        <f>'Picking Information'!I21</f>
        <v>299.84836997725552</v>
      </c>
      <c r="E16" s="292">
        <f>'Picking Information'!J21</f>
        <v>324.48824867323731</v>
      </c>
      <c r="F16" s="292">
        <f>'Picking Information'!K21</f>
        <v>183.47232752084912</v>
      </c>
      <c r="G16" s="290" t="str">
        <f>'Picking Information'!P21</f>
        <v>Y</v>
      </c>
      <c r="H16" s="290" t="str">
        <f>'Picking Information'!B21</f>
        <v>1</v>
      </c>
      <c r="I16" s="290" t="str">
        <f>'Picking Information'!C21</f>
        <v>z</v>
      </c>
      <c r="J16" s="290">
        <f>'Picking Information'!O21</f>
        <v>0</v>
      </c>
      <c r="K16" s="289">
        <f>1000000*'Calculations Page'!EH18</f>
        <v>45.01194573724591</v>
      </c>
      <c r="L16" s="289">
        <f>'Calculations Page'!EI18</f>
        <v>124.67680706910026</v>
      </c>
      <c r="M16" s="317">
        <f>'Calculations Page'!FY18</f>
        <v>16.437692179680877</v>
      </c>
      <c r="N16" s="317">
        <f>'Calculations Page'!FZ18</f>
        <v>5.7570006478184242E-2</v>
      </c>
      <c r="O16" s="318">
        <f>'Calculations Page'!GA18</f>
        <v>27.34084090638386</v>
      </c>
      <c r="P16" s="318">
        <f>'Calculations Page'!GB18</f>
        <v>0.50352259477085115</v>
      </c>
      <c r="Q16" s="318">
        <f>'Calculations Page'!GC18</f>
        <v>40.637921595011456</v>
      </c>
      <c r="R16" s="318">
        <f>'Calculations Page'!GD18</f>
        <v>0.64705092059070024</v>
      </c>
      <c r="S16" s="318">
        <f>'Calculations Page'!GE18</f>
        <v>0</v>
      </c>
      <c r="T16" s="318" t="e">
        <f>'Calculations Page'!GF18</f>
        <v>#DIV/0!</v>
      </c>
      <c r="U16" s="292">
        <f>'Calculations Page'!GG18</f>
        <v>36.89075248121155</v>
      </c>
      <c r="V16" s="317">
        <f>'He Data'!P20</f>
        <v>16.583654727111323</v>
      </c>
      <c r="W16" s="317">
        <f>'He Data'!Q20</f>
        <v>5.8081213569136488E-2</v>
      </c>
      <c r="X16" s="292">
        <f>'He Data'!R20</f>
        <v>99.550516032993215</v>
      </c>
      <c r="Y16" s="319">
        <f>'Calculations Page'!DE18</f>
        <v>1.2306644472888235</v>
      </c>
      <c r="Z16" s="317">
        <f>'Calculations Page'!DF18</f>
        <v>2.2664531713302811E-2</v>
      </c>
      <c r="AA16" s="319">
        <f>'Calculations Page'!DG18</f>
        <v>1.8291919217091095</v>
      </c>
      <c r="AB16" s="317">
        <f>'Calculations Page'!DH18</f>
        <v>2.9125020926863612E-2</v>
      </c>
      <c r="AC16" s="319">
        <f>'Calculations Page'!DI18</f>
        <v>0</v>
      </c>
      <c r="AD16" s="317">
        <f>'Calculations Page'!DJ18</f>
        <v>0</v>
      </c>
      <c r="AE16" s="293">
        <f t="shared" si="0"/>
        <v>1.4863449787136154</v>
      </c>
      <c r="AF16" s="289">
        <f>'Calculations Page'!FG18</f>
        <v>82.003219754895923</v>
      </c>
      <c r="AG16" s="289">
        <f ca="1">'Calculations Page'!DX18</f>
        <v>82.001117131858663</v>
      </c>
      <c r="AH16" s="289">
        <f>'Calculations Page'!FR18</f>
        <v>1.1696966254545249</v>
      </c>
      <c r="AI16" s="293">
        <f>'Calculations Page'!EN18</f>
        <v>0.9015504059601771</v>
      </c>
      <c r="AJ16" s="289">
        <f>'Calculations Page'!FU18</f>
        <v>90.236451745232799</v>
      </c>
      <c r="AK16" s="289">
        <f ca="1">'Calculations Page'!EW18</f>
        <v>90.881772317620872</v>
      </c>
      <c r="AL16" s="289">
        <f>'Calculations Page'!FW18</f>
        <v>2.5742714350697717</v>
      </c>
      <c r="AM16" s="294" t="str">
        <f t="shared" si="1"/>
        <v>22-3</v>
      </c>
      <c r="AN16" s="292">
        <f t="shared" si="2"/>
        <v>0.3502316861082741</v>
      </c>
      <c r="AO16" s="292">
        <f t="shared" si="3"/>
        <v>1.8416499934838608</v>
      </c>
      <c r="AP16" s="292">
        <f t="shared" si="4"/>
        <v>1.5922342855992162</v>
      </c>
      <c r="AQ16" s="292">
        <f t="shared" ca="1" si="5"/>
        <v>2.8325497725473516</v>
      </c>
      <c r="AR16" s="294" t="str">
        <f>'Picking Information'!Q21</f>
        <v>Well rounded pink cloudy</v>
      </c>
    </row>
    <row r="17" spans="1:44" s="294" customFormat="1" ht="14" customHeight="1">
      <c r="A17" s="290" t="str">
        <f>'Picking Information'!D22</f>
        <v>Toro</v>
      </c>
      <c r="B17" s="291" t="str">
        <f>'Picking Information'!E22</f>
        <v>22-5</v>
      </c>
      <c r="C17" s="292">
        <f>'Picking Information'!H22</f>
        <v>499.69050894085279</v>
      </c>
      <c r="D17" s="292">
        <f>'Picking Information'!I22</f>
        <v>264.78679504814306</v>
      </c>
      <c r="E17" s="292">
        <f>'Picking Information'!J22</f>
        <v>500.44704264099039</v>
      </c>
      <c r="F17" s="292">
        <f>'Picking Information'!K22</f>
        <v>258.73452544704264</v>
      </c>
      <c r="G17" s="290" t="str">
        <f>'Picking Information'!P22</f>
        <v>Y</v>
      </c>
      <c r="H17" s="290" t="str">
        <f>'Picking Information'!B22</f>
        <v>1</v>
      </c>
      <c r="I17" s="290" t="str">
        <f>'Picking Information'!C22</f>
        <v>z</v>
      </c>
      <c r="J17" s="290">
        <f>'Picking Information'!O22</f>
        <v>0</v>
      </c>
      <c r="K17" s="289">
        <f>1000000*'Calculations Page'!EH19</f>
        <v>83.412669619770952</v>
      </c>
      <c r="L17" s="289">
        <f>'Calculations Page'!EI19</f>
        <v>152.19836219563172</v>
      </c>
      <c r="M17" s="317">
        <f>'Calculations Page'!FY19</f>
        <v>12.78723697523062</v>
      </c>
      <c r="N17" s="317">
        <f>'Calculations Page'!FZ19</f>
        <v>3.0895752316420708E-2</v>
      </c>
      <c r="O17" s="318">
        <f>'Calculations Page'!GA19</f>
        <v>25.709672006573484</v>
      </c>
      <c r="P17" s="318">
        <f>'Calculations Page'!GB19</f>
        <v>0.55648546184317083</v>
      </c>
      <c r="Q17" s="318">
        <f>'Calculations Page'!GC19</f>
        <v>11.214121910569496</v>
      </c>
      <c r="R17" s="318">
        <f>'Calculations Page'!GD19</f>
        <v>0.15292972730284835</v>
      </c>
      <c r="S17" s="318">
        <f>'Calculations Page'!GE19</f>
        <v>0</v>
      </c>
      <c r="T17" s="318" t="e">
        <f>'Calculations Page'!GF19</f>
        <v>#DIV/0!</v>
      </c>
      <c r="U17" s="292">
        <f>'Calculations Page'!GG19</f>
        <v>28.344990655557314</v>
      </c>
      <c r="V17" s="317">
        <f>'He Data'!P21</f>
        <v>23.906739637882772</v>
      </c>
      <c r="W17" s="317">
        <f>'He Data'!Q21</f>
        <v>5.7762025367631246E-2</v>
      </c>
      <c r="X17" s="292">
        <f>'He Data'!R21</f>
        <v>99.996777216416234</v>
      </c>
      <c r="Y17" s="319">
        <f>'Calculations Page'!DE19</f>
        <v>2.1445123771169876</v>
      </c>
      <c r="Z17" s="317">
        <f>'Calculations Page'!DF19</f>
        <v>4.6417937976930057E-2</v>
      </c>
      <c r="AA17" s="319">
        <f>'Calculations Page'!DG19</f>
        <v>0.93539984600216786</v>
      </c>
      <c r="AB17" s="317">
        <f>'Calculations Page'!DH19</f>
        <v>1.2756276818554154E-2</v>
      </c>
      <c r="AC17" s="319">
        <f>'Calculations Page'!DI19</f>
        <v>0</v>
      </c>
      <c r="AD17" s="317">
        <f>'Calculations Page'!DJ19</f>
        <v>0</v>
      </c>
      <c r="AE17" s="293">
        <f t="shared" si="0"/>
        <v>0.43618300177856228</v>
      </c>
      <c r="AF17" s="289">
        <f>'Calculations Page'!FG19</f>
        <v>83.089418514838314</v>
      </c>
      <c r="AG17" s="289">
        <f ca="1">'Calculations Page'!DX19</f>
        <v>83.087014445096656</v>
      </c>
      <c r="AH17" s="289">
        <f>'Calculations Page'!FR19</f>
        <v>1.5953236615625732</v>
      </c>
      <c r="AI17" s="293">
        <f>'Calculations Page'!EN19</f>
        <v>0.92160166870182192</v>
      </c>
      <c r="AJ17" s="289">
        <f>'Calculations Page'!FU19</f>
        <v>90.096866988655776</v>
      </c>
      <c r="AK17" s="289">
        <f ca="1">'Calculations Page'!EW19</f>
        <v>90.092239789607376</v>
      </c>
      <c r="AL17" s="289">
        <f>'Calculations Page'!FW19</f>
        <v>3.4597344958910776</v>
      </c>
      <c r="AM17" s="294" t="str">
        <f t="shared" si="1"/>
        <v>22-5</v>
      </c>
      <c r="AN17" s="292">
        <f t="shared" si="2"/>
        <v>0.24161398100517717</v>
      </c>
      <c r="AO17" s="292">
        <f t="shared" si="3"/>
        <v>2.1644984879654934</v>
      </c>
      <c r="AP17" s="292">
        <f t="shared" si="4"/>
        <v>1.3637244941907538</v>
      </c>
      <c r="AQ17" s="292">
        <f t="shared" ca="1" si="5"/>
        <v>3.8402136565486704</v>
      </c>
      <c r="AR17" s="294" t="str">
        <f>'Picking Information'!Q22</f>
        <v>Well rounded clear</v>
      </c>
    </row>
    <row r="18" spans="1:44" s="294" customFormat="1" ht="14" customHeight="1">
      <c r="A18" s="290" t="str">
        <f>'Picking Information'!D23</f>
        <v>Toro</v>
      </c>
      <c r="B18" s="291" t="str">
        <f>'Picking Information'!E23</f>
        <v>28-3</v>
      </c>
      <c r="C18" s="292">
        <f>'Picking Information'!H23</f>
        <v>166.92015209125475</v>
      </c>
      <c r="D18" s="292">
        <f>'Picking Information'!I23</f>
        <v>83.269961977186313</v>
      </c>
      <c r="E18" s="292">
        <f>'Picking Information'!J23</f>
        <v>165.77946768060838</v>
      </c>
      <c r="F18" s="292">
        <f>'Picking Information'!K23</f>
        <v>92.775665399239543</v>
      </c>
      <c r="G18" s="290" t="str">
        <f>'Picking Information'!P23</f>
        <v>Y</v>
      </c>
      <c r="H18" s="290" t="str">
        <f>'Picking Information'!B23</f>
        <v>1</v>
      </c>
      <c r="I18" s="290" t="str">
        <f>'Picking Information'!C23</f>
        <v>z</v>
      </c>
      <c r="J18" s="290">
        <f>'Picking Information'!O23</f>
        <v>0</v>
      </c>
      <c r="K18" s="289">
        <f>1000000*'Calculations Page'!EH20</f>
        <v>3.1289334653633558</v>
      </c>
      <c r="L18" s="289">
        <f>'Calculations Page'!EI20</f>
        <v>50.939339354946263</v>
      </c>
      <c r="M18" s="317">
        <f>'Calculations Page'!FY20</f>
        <v>43.51073913448699</v>
      </c>
      <c r="N18" s="317">
        <f>'Calculations Page'!FZ20</f>
        <v>0.27108983164821904</v>
      </c>
      <c r="O18" s="318">
        <f>'Calculations Page'!GA20</f>
        <v>101.74862269141104</v>
      </c>
      <c r="P18" s="318">
        <f>'Calculations Page'!GB20</f>
        <v>3.0792755194971</v>
      </c>
      <c r="Q18" s="318">
        <f>'Calculations Page'!GC20</f>
        <v>31.209692256519421</v>
      </c>
      <c r="R18" s="318">
        <f>'Calculations Page'!GD20</f>
        <v>0.70427362059584364</v>
      </c>
      <c r="S18" s="318">
        <f>'Calculations Page'!GE20</f>
        <v>0</v>
      </c>
      <c r="T18" s="318" t="e">
        <f>'Calculations Page'!GF20</f>
        <v>#DIV/0!</v>
      </c>
      <c r="U18" s="292">
        <f>'Calculations Page'!GG20</f>
        <v>109.08290037169311</v>
      </c>
      <c r="V18" s="317">
        <f>'He Data'!P22</f>
        <v>3.0514369883110621</v>
      </c>
      <c r="W18" s="317">
        <f>'He Data'!Q22</f>
        <v>1.9011709658380352E-2</v>
      </c>
      <c r="X18" s="292">
        <f>'He Data'!R22</f>
        <v>99.961269177604066</v>
      </c>
      <c r="Y18" s="319">
        <f>'Calculations Page'!DE20</f>
        <v>0.31836467059378531</v>
      </c>
      <c r="Z18" s="317">
        <f>'Calculations Page'!DF20</f>
        <v>9.634848222028607E-3</v>
      </c>
      <c r="AA18" s="319">
        <f>'Calculations Page'!DG20</f>
        <v>9.7653050545115208E-2</v>
      </c>
      <c r="AB18" s="317">
        <f>'Calculations Page'!DH20</f>
        <v>2.2036253002549501E-3</v>
      </c>
      <c r="AC18" s="319">
        <f>'Calculations Page'!DI20</f>
        <v>0</v>
      </c>
      <c r="AD18" s="317">
        <f>'Calculations Page'!DJ20</f>
        <v>0</v>
      </c>
      <c r="AE18" s="293">
        <f t="shared" si="0"/>
        <v>0.30673331423044359</v>
      </c>
      <c r="AF18" s="289">
        <f>'Calculations Page'!FG20</f>
        <v>73.538182205910132</v>
      </c>
      <c r="AG18" s="289">
        <f ca="1">'Calculations Page'!DX20</f>
        <v>73.536500850308869</v>
      </c>
      <c r="AH18" s="289">
        <f>'Calculations Page'!FR20</f>
        <v>2.064669509178874</v>
      </c>
      <c r="AI18" s="293">
        <f>'Calculations Page'!EN20</f>
        <v>0.76867961715967359</v>
      </c>
      <c r="AJ18" s="289">
        <f>'Calculations Page'!FU20</f>
        <v>94.283465866618542</v>
      </c>
      <c r="AK18" s="289">
        <f ca="1">'Calculations Page'!EW20</f>
        <v>95.453686076163279</v>
      </c>
      <c r="AL18" s="289">
        <f>'Calculations Page'!FW20</f>
        <v>5.2942346779648739</v>
      </c>
      <c r="AM18" s="294" t="str">
        <f t="shared" si="1"/>
        <v>28-3</v>
      </c>
      <c r="AN18" s="292">
        <f t="shared" si="2"/>
        <v>0.6230412009557218</v>
      </c>
      <c r="AO18" s="292">
        <f t="shared" si="3"/>
        <v>3.0263559722435751</v>
      </c>
      <c r="AP18" s="292">
        <f t="shared" si="4"/>
        <v>2.2565862386827193</v>
      </c>
      <c r="AQ18" s="292">
        <f t="shared" ca="1" si="5"/>
        <v>5.5463910254241631</v>
      </c>
      <c r="AR18" s="294" t="str">
        <f>'Picking Information'!Q23</f>
        <v>Well rounded clear</v>
      </c>
    </row>
    <row r="19" spans="1:44" s="294" customFormat="1" ht="14" customHeight="1">
      <c r="A19" s="290" t="str">
        <f>'Picking Information'!D24</f>
        <v>Toro</v>
      </c>
      <c r="B19" s="291" t="str">
        <f>'Picking Information'!E24</f>
        <v>28-4</v>
      </c>
      <c r="C19" s="292">
        <f>'Picking Information'!H24</f>
        <v>149.24242424242425</v>
      </c>
      <c r="D19" s="292">
        <f>'Picking Information'!I24</f>
        <v>82.954545454545453</v>
      </c>
      <c r="E19" s="292">
        <f>'Picking Information'!J24</f>
        <v>157.19696969696969</v>
      </c>
      <c r="F19" s="292">
        <f>'Picking Information'!K24</f>
        <v>80.681818181818187</v>
      </c>
      <c r="G19" s="290" t="str">
        <f>'Picking Information'!P24</f>
        <v>Y</v>
      </c>
      <c r="H19" s="290" t="str">
        <f>'Picking Information'!B24</f>
        <v>1</v>
      </c>
      <c r="I19" s="290" t="str">
        <f>'Picking Information'!C24</f>
        <v>z</v>
      </c>
      <c r="J19" s="290">
        <f>'Picking Information'!O24</f>
        <v>1</v>
      </c>
      <c r="K19" s="289">
        <f>1000000*'Calculations Page'!EH21</f>
        <v>2.4967901297489017</v>
      </c>
      <c r="L19" s="289">
        <f>'Calculations Page'!EI21</f>
        <v>47.425229505990721</v>
      </c>
      <c r="M19" s="317">
        <f>'Calculations Page'!FY21</f>
        <v>2.0477367384976547E-2</v>
      </c>
      <c r="N19" s="317">
        <f>'Calculations Page'!FZ21</f>
        <v>9.7979772933303854E-3</v>
      </c>
      <c r="O19" s="318">
        <f>'Calculations Page'!GA21</f>
        <v>0</v>
      </c>
      <c r="P19" s="318" t="e">
        <f>'Calculations Page'!GB21</f>
        <v>#DIV/0!</v>
      </c>
      <c r="Q19" s="318">
        <f>'Calculations Page'!GC21</f>
        <v>1.308183204245998</v>
      </c>
      <c r="R19" s="318">
        <f>'Calculations Page'!GD21</f>
        <v>3.2649075556640594E-2</v>
      </c>
      <c r="S19" s="318">
        <f>'Calculations Page'!GE21</f>
        <v>0</v>
      </c>
      <c r="T19" s="318" t="e">
        <f>'Calculations Page'!GF21</f>
        <v>#DIV/0!</v>
      </c>
      <c r="U19" s="292">
        <f>'Calculations Page'!GG21</f>
        <v>0.30742305299780953</v>
      </c>
      <c r="V19" s="317">
        <f>'He Data'!P23</f>
        <v>1.1459555650164268E-3</v>
      </c>
      <c r="W19" s="317">
        <f>'He Data'!Q23</f>
        <v>5.4831494664856796E-4</v>
      </c>
      <c r="X19" s="292">
        <f>'He Data'!R23</f>
        <v>75.335578149268642</v>
      </c>
      <c r="Y19" s="319">
        <f>'Calculations Page'!DE21</f>
        <v>0</v>
      </c>
      <c r="Z19" s="317">
        <f>'Calculations Page'!DF21</f>
        <v>5.4299755238517683E-5</v>
      </c>
      <c r="AA19" s="319">
        <f>'Calculations Page'!DG21</f>
        <v>3.2662589122646993E-3</v>
      </c>
      <c r="AB19" s="317">
        <f>'Calculations Page'!DH21</f>
        <v>8.151788959524637E-5</v>
      </c>
      <c r="AC19" s="319">
        <f>'Calculations Page'!DI21</f>
        <v>0</v>
      </c>
      <c r="AD19" s="317">
        <f>'Calculations Page'!DJ21</f>
        <v>0</v>
      </c>
      <c r="AE19" s="293" t="e">
        <f t="shared" si="0"/>
        <v>#DIV/0!</v>
      </c>
      <c r="AF19" s="289">
        <f>'Calculations Page'!FG21</f>
        <v>12.232069402061203</v>
      </c>
      <c r="AG19" s="289">
        <f ca="1">'Calculations Page'!DX21</f>
        <v>12.232069402062834</v>
      </c>
      <c r="AH19" s="289">
        <f>'Calculations Page'!FR21</f>
        <v>5.9191309551553308</v>
      </c>
      <c r="AI19" s="293">
        <f>'Calculations Page'!EN21</f>
        <v>0.63252328287638115</v>
      </c>
      <c r="AJ19" s="289">
        <f>'Calculations Page'!FU21</f>
        <v>17.669781123189708</v>
      </c>
      <c r="AK19" s="289">
        <f ca="1">'Calculations Page'!EW21</f>
        <v>17.16897693377798</v>
      </c>
      <c r="AL19" s="289">
        <f>'Calculations Page'!FW21</f>
        <v>17.100908273046148</v>
      </c>
      <c r="AM19" s="294" t="str">
        <f t="shared" si="1"/>
        <v>28-4</v>
      </c>
      <c r="AN19" s="292">
        <f t="shared" si="2"/>
        <v>47.847836634111381</v>
      </c>
      <c r="AO19" s="292" t="e">
        <f t="shared" si="3"/>
        <v>#DIV/0!</v>
      </c>
      <c r="AP19" s="292">
        <f t="shared" si="4"/>
        <v>2.4957571271875989</v>
      </c>
      <c r="AQ19" s="292">
        <f t="shared" ca="1" si="5"/>
        <v>99.603536885194856</v>
      </c>
      <c r="AR19" s="294" t="str">
        <f>'Picking Information'!Q24</f>
        <v>subrounded clear</v>
      </c>
    </row>
    <row r="20" spans="1:44" s="294" customFormat="1" ht="14" customHeight="1">
      <c r="A20" s="290" t="str">
        <f>'Picking Information'!D25</f>
        <v>Toro</v>
      </c>
      <c r="B20" s="291" t="str">
        <f>'Picking Information'!E25</f>
        <v>28-5</v>
      </c>
      <c r="C20" s="292">
        <f>'Picking Information'!H25</f>
        <v>136.24288425047439</v>
      </c>
      <c r="D20" s="292">
        <f>'Picking Information'!I25</f>
        <v>64.516129032258064</v>
      </c>
      <c r="E20" s="292">
        <f>'Picking Information'!J25</f>
        <v>130.17077798861479</v>
      </c>
      <c r="F20" s="292">
        <f>'Picking Information'!K25</f>
        <v>64.516129032258064</v>
      </c>
      <c r="G20" s="290" t="str">
        <f>'Picking Information'!P25</f>
        <v>Y</v>
      </c>
      <c r="H20" s="290" t="str">
        <f>'Picking Information'!B25</f>
        <v>1</v>
      </c>
      <c r="I20" s="290" t="str">
        <f>'Picking Information'!C25</f>
        <v>z</v>
      </c>
      <c r="J20" s="290">
        <f>'Picking Information'!O25</f>
        <v>1</v>
      </c>
      <c r="K20" s="289">
        <f>1000000*'Calculations Page'!EH22</f>
        <v>1.3499406517843147</v>
      </c>
      <c r="L20" s="289">
        <f>'Calculations Page'!EI22</f>
        <v>37.935085204565006</v>
      </c>
      <c r="M20" s="317">
        <f>'Calculations Page'!FY22</f>
        <v>4.6055068635368172E-2</v>
      </c>
      <c r="N20" s="317">
        <f>'Calculations Page'!FZ22</f>
        <v>1.6657551661629775E-2</v>
      </c>
      <c r="O20" s="318">
        <f>'Calculations Page'!GA22</f>
        <v>0</v>
      </c>
      <c r="P20" s="318" t="e">
        <f>'Calculations Page'!GB22</f>
        <v>#DIV/0!</v>
      </c>
      <c r="Q20" s="318">
        <f>'Calculations Page'!GC22</f>
        <v>5.0146032848970057</v>
      </c>
      <c r="R20" s="318">
        <f>'Calculations Page'!GD22</f>
        <v>0.20550293079104376</v>
      </c>
      <c r="S20" s="318">
        <f>'Calculations Page'!GE22</f>
        <v>0</v>
      </c>
      <c r="T20" s="318" t="e">
        <f>'Calculations Page'!GF22</f>
        <v>#DIV/0!</v>
      </c>
      <c r="U20" s="292">
        <f>'Calculations Page'!GG22</f>
        <v>1.1784317719507962</v>
      </c>
      <c r="V20" s="317">
        <f>'He Data'!P24</f>
        <v>1.3934895838112996E-3</v>
      </c>
      <c r="W20" s="317">
        <f>'He Data'!Q24</f>
        <v>5.0400803690158554E-4</v>
      </c>
      <c r="X20" s="292">
        <f>'He Data'!R24</f>
        <v>27.531912370520736</v>
      </c>
      <c r="Y20" s="319">
        <f>'Calculations Page'!DE22</f>
        <v>0</v>
      </c>
      <c r="Z20" s="317">
        <f>'Calculations Page'!DF22</f>
        <v>7.0334991625659672E-5</v>
      </c>
      <c r="AA20" s="319">
        <f>'Calculations Page'!DG22</f>
        <v>6.7694168268536284E-3</v>
      </c>
      <c r="AB20" s="317">
        <f>'Calculations Page'!DH22</f>
        <v>2.774167603356485E-4</v>
      </c>
      <c r="AC20" s="319">
        <f>'Calculations Page'!DI22</f>
        <v>0</v>
      </c>
      <c r="AD20" s="317">
        <f>'Calculations Page'!DJ22</f>
        <v>0</v>
      </c>
      <c r="AE20" s="293" t="e">
        <f t="shared" si="0"/>
        <v>#DIV/0!</v>
      </c>
      <c r="AF20" s="289">
        <f>'Calculations Page'!FG22</f>
        <v>7.1777700490145477</v>
      </c>
      <c r="AG20" s="289">
        <f ca="1">'Calculations Page'!DX22</f>
        <v>7.177770049012925</v>
      </c>
      <c r="AH20" s="289">
        <f>'Calculations Page'!FR22</f>
        <v>2.6303683197166019</v>
      </c>
      <c r="AI20" s="293">
        <f>'Calculations Page'!EN22</f>
        <v>0.63090921248322074</v>
      </c>
      <c r="AJ20" s="289">
        <f>'Calculations Page'!FU22</f>
        <v>10.581238673237992</v>
      </c>
      <c r="AK20" s="289">
        <f ca="1">'Calculations Page'!EW22</f>
        <v>11.157893326885654</v>
      </c>
      <c r="AL20" s="289">
        <f>'Calculations Page'!FW22</f>
        <v>7.7552094311704893</v>
      </c>
      <c r="AM20" s="294" t="str">
        <f t="shared" si="1"/>
        <v>28-5</v>
      </c>
      <c r="AN20" s="292">
        <f t="shared" si="2"/>
        <v>36.16876959518315</v>
      </c>
      <c r="AO20" s="292" t="e">
        <f t="shared" si="3"/>
        <v>#DIV/0!</v>
      </c>
      <c r="AP20" s="292">
        <f t="shared" si="4"/>
        <v>4.0980895021143144</v>
      </c>
      <c r="AQ20" s="292">
        <f t="shared" ca="1" si="5"/>
        <v>69.504244250873214</v>
      </c>
      <c r="AR20" s="294" t="str">
        <f>'Picking Information'!Q25</f>
        <v>Well rounded clear</v>
      </c>
    </row>
    <row r="21" spans="1:44" s="294" customFormat="1" ht="14" customHeight="1">
      <c r="A21" s="290" t="str">
        <f>'Picking Information'!D26</f>
        <v>Toro</v>
      </c>
      <c r="B21" s="291" t="str">
        <f>'Picking Information'!E26</f>
        <v>34-1</v>
      </c>
      <c r="C21" s="292">
        <f>'Picking Information'!H26</f>
        <v>134.76138828633407</v>
      </c>
      <c r="D21" s="292">
        <f>'Picking Information'!I26</f>
        <v>82.375271149674617</v>
      </c>
      <c r="E21" s="292">
        <f>'Picking Information'!J26</f>
        <v>124.89154013015184</v>
      </c>
      <c r="F21" s="292">
        <f>'Picking Information'!K26</f>
        <v>66.052060737527114</v>
      </c>
      <c r="G21" s="290" t="str">
        <f>'Picking Information'!P26</f>
        <v>Y</v>
      </c>
      <c r="H21" s="290" t="str">
        <f>'Picking Information'!B26</f>
        <v>2</v>
      </c>
      <c r="I21" s="290" t="str">
        <f>'Picking Information'!C26</f>
        <v>z</v>
      </c>
      <c r="J21" s="290">
        <f>'Picking Information'!O26</f>
        <v>0</v>
      </c>
      <c r="K21" s="289">
        <f>1000000*'Calculations Page'!EH23</f>
        <v>3.3396582309879586</v>
      </c>
      <c r="L21" s="289">
        <f>'Calculations Page'!EI23</f>
        <v>47.319128249408557</v>
      </c>
      <c r="M21" s="317">
        <f>'Calculations Page'!FY23</f>
        <v>24.438843351683808</v>
      </c>
      <c r="N21" s="317">
        <f>'Calculations Page'!FZ23</f>
        <v>9.2574838440239421E-2</v>
      </c>
      <c r="O21" s="318">
        <f>'Calculations Page'!GA23</f>
        <v>71.809585940458263</v>
      </c>
      <c r="P21" s="318">
        <f>'Calculations Page'!GB23</f>
        <v>2.0038785964924641</v>
      </c>
      <c r="Q21" s="318">
        <f>'Calculations Page'!GC23</f>
        <v>18.588105950431157</v>
      </c>
      <c r="R21" s="318">
        <f>'Calculations Page'!GD23</f>
        <v>0.25442285898311795</v>
      </c>
      <c r="S21" s="318">
        <f>'Calculations Page'!GE23</f>
        <v>0</v>
      </c>
      <c r="T21" s="318" t="e">
        <f>'Calculations Page'!GF23</f>
        <v>#DIV/0!</v>
      </c>
      <c r="U21" s="292">
        <f>'Calculations Page'!GG23</f>
        <v>76.177790838809585</v>
      </c>
      <c r="V21" s="317">
        <f>'He Data'!P25</f>
        <v>1.8293394059854182</v>
      </c>
      <c r="W21" s="317">
        <f>'He Data'!Q25</f>
        <v>6.9295750835849431E-3</v>
      </c>
      <c r="X21" s="292">
        <f>'He Data'!R25</f>
        <v>99.994307655903569</v>
      </c>
      <c r="Y21" s="319">
        <f>'Calculations Page'!DE23</f>
        <v>0.23981947474988863</v>
      </c>
      <c r="Z21" s="317">
        <f>'Calculations Page'!DF23</f>
        <v>6.6922696486766565E-3</v>
      </c>
      <c r="AA21" s="319">
        <f>'Calculations Page'!DG23</f>
        <v>6.2077921035833657E-2</v>
      </c>
      <c r="AB21" s="317">
        <f>'Calculations Page'!DH23</f>
        <v>8.4968539515445851E-4</v>
      </c>
      <c r="AC21" s="319">
        <f>'Calculations Page'!DI23</f>
        <v>0</v>
      </c>
      <c r="AD21" s="317">
        <f>'Calculations Page'!DJ23</f>
        <v>0</v>
      </c>
      <c r="AE21" s="293">
        <f t="shared" si="0"/>
        <v>0.25885271035880492</v>
      </c>
      <c r="AF21" s="289">
        <f>'Calculations Page'!FG23</f>
        <v>59.225514988715851</v>
      </c>
      <c r="AG21" s="289">
        <f ca="1">'Calculations Page'!DX23</f>
        <v>59.224635316242768</v>
      </c>
      <c r="AH21" s="289">
        <f>'Calculations Page'!FR23</f>
        <v>1.5259935098377144</v>
      </c>
      <c r="AI21" s="293">
        <f>'Calculations Page'!EN23</f>
        <v>0.75967091818068666</v>
      </c>
      <c r="AJ21" s="289">
        <f>'Calculations Page'!FU23</f>
        <v>79.950985739228969</v>
      </c>
      <c r="AK21" s="289">
        <f ca="1">'Calculations Page'!EW23</f>
        <v>77.810170265955122</v>
      </c>
      <c r="AL21" s="289">
        <f>'Calculations Page'!FW23</f>
        <v>4.1200042031356396</v>
      </c>
      <c r="AM21" s="294" t="str">
        <f t="shared" si="1"/>
        <v>34-1</v>
      </c>
      <c r="AN21" s="292">
        <f t="shared" si="2"/>
        <v>0.37880204520342464</v>
      </c>
      <c r="AO21" s="292">
        <f t="shared" si="3"/>
        <v>2.7905447027002817</v>
      </c>
      <c r="AP21" s="292">
        <f t="shared" si="4"/>
        <v>1.3687400946690673</v>
      </c>
      <c r="AQ21" s="292">
        <f t="shared" ca="1" si="5"/>
        <v>5.2949430505722672</v>
      </c>
      <c r="AR21" s="294" t="str">
        <f>'Picking Information'!Q26</f>
        <v>Well rounded clear, cylindrical</v>
      </c>
    </row>
    <row r="22" spans="1:44" s="294" customFormat="1" ht="14" customHeight="1">
      <c r="A22" s="290" t="str">
        <f>'Picking Information'!D27</f>
        <v>Toro</v>
      </c>
      <c r="B22" s="291" t="str">
        <f>'Picking Information'!E27</f>
        <v>34-2</v>
      </c>
      <c r="C22" s="292">
        <f>'Picking Information'!H27</f>
        <v>200.54466230936819</v>
      </c>
      <c r="D22" s="292">
        <f>'Picking Information'!I27</f>
        <v>106.37254901960785</v>
      </c>
      <c r="E22" s="292">
        <f>'Picking Information'!J27</f>
        <v>205.119825708061</v>
      </c>
      <c r="F22" s="292">
        <f>'Picking Information'!K27</f>
        <v>110.56644880174292</v>
      </c>
      <c r="G22" s="290" t="str">
        <f>'Picking Information'!P27</f>
        <v>Y</v>
      </c>
      <c r="H22" s="290" t="str">
        <f>'Picking Information'!B27</f>
        <v>1</v>
      </c>
      <c r="I22" s="290" t="str">
        <f>'Picking Information'!C27</f>
        <v>z</v>
      </c>
      <c r="J22" s="290">
        <f>'Picking Information'!O27</f>
        <v>0</v>
      </c>
      <c r="K22" s="289">
        <f>1000000*'Calculations Page'!EH24</f>
        <v>5.8081991392100107</v>
      </c>
      <c r="L22" s="289">
        <f>'Calculations Page'!EI24</f>
        <v>62.846715590374572</v>
      </c>
      <c r="M22" s="317">
        <f>'Calculations Page'!FY24</f>
        <v>8.56313349574561E-3</v>
      </c>
      <c r="N22" s="317">
        <f>'Calculations Page'!FZ24</f>
        <v>3.4350894324954515E-3</v>
      </c>
      <c r="O22" s="318">
        <f>'Calculations Page'!GA24</f>
        <v>0</v>
      </c>
      <c r="P22" s="318" t="e">
        <f>'Calculations Page'!GB24</f>
        <v>#DIV/0!</v>
      </c>
      <c r="Q22" s="318">
        <f>'Calculations Page'!GC24</f>
        <v>0.9061359431793945</v>
      </c>
      <c r="R22" s="318">
        <f>'Calculations Page'!GD24</f>
        <v>2.9331115884114186E-2</v>
      </c>
      <c r="S22" s="318">
        <f>'Calculations Page'!GE24</f>
        <v>0</v>
      </c>
      <c r="T22" s="318" t="e">
        <f>'Calculations Page'!GF24</f>
        <v>#DIV/0!</v>
      </c>
      <c r="U22" s="292">
        <f>'Calculations Page'!GG24</f>
        <v>0.21294194664715768</v>
      </c>
      <c r="V22" s="317">
        <f>'He Data'!P26</f>
        <v>1.114771429846579E-3</v>
      </c>
      <c r="W22" s="317">
        <f>'He Data'!Q26</f>
        <v>4.4718905295781561E-4</v>
      </c>
      <c r="X22" s="292">
        <f>'He Data'!R26</f>
        <v>74.617925089945345</v>
      </c>
      <c r="Y22" s="319">
        <f>'Calculations Page'!DE24</f>
        <v>0</v>
      </c>
      <c r="Z22" s="317">
        <f>'Calculations Page'!DF24</f>
        <v>1.1846436131415436E-4</v>
      </c>
      <c r="AA22" s="319">
        <f>'Calculations Page'!DG24</f>
        <v>5.2630180051818111E-3</v>
      </c>
      <c r="AB22" s="317">
        <f>'Calculations Page'!DH24</f>
        <v>1.7036096203018112E-4</v>
      </c>
      <c r="AC22" s="319">
        <f>'Calculations Page'!DI24</f>
        <v>0</v>
      </c>
      <c r="AD22" s="317">
        <f>'Calculations Page'!DJ24</f>
        <v>0</v>
      </c>
      <c r="AE22" s="293" t="e">
        <f t="shared" si="0"/>
        <v>#DIV/0!</v>
      </c>
      <c r="AF22" s="289">
        <f>'Calculations Page'!FG24</f>
        <v>7.3856004938478259</v>
      </c>
      <c r="AG22" s="289">
        <f ca="1">'Calculations Page'!DX24</f>
        <v>7.3856004938443345</v>
      </c>
      <c r="AH22" s="289">
        <f>'Calculations Page'!FR24</f>
        <v>3.0487050793933506</v>
      </c>
      <c r="AI22" s="293">
        <f>'Calculations Page'!EN24</f>
        <v>0.77611744343471911</v>
      </c>
      <c r="AJ22" s="289">
        <f>'Calculations Page'!FU24</f>
        <v>9.2703271215305811</v>
      </c>
      <c r="AK22" s="289">
        <f ca="1">'Calculations Page'!EW24</f>
        <v>9.4472003939423104</v>
      </c>
      <c r="AL22" s="289">
        <f>'Calculations Page'!FW24</f>
        <v>7.6534043255090118</v>
      </c>
      <c r="AM22" s="294" t="str">
        <f t="shared" si="1"/>
        <v>34-2</v>
      </c>
      <c r="AN22" s="292">
        <f t="shared" si="2"/>
        <v>40.11486489381597</v>
      </c>
      <c r="AO22" s="292" t="e">
        <f t="shared" si="3"/>
        <v>#DIV/0!</v>
      </c>
      <c r="AP22" s="292">
        <f t="shared" si="4"/>
        <v>3.2369443133663762</v>
      </c>
      <c r="AQ22" s="292">
        <f t="shared" ca="1" si="5"/>
        <v>81.012405859586636</v>
      </c>
      <c r="AR22" s="294" t="str">
        <f>'Picking Information'!Q27</f>
        <v>Well rounded, broken, clear</v>
      </c>
    </row>
    <row r="23" spans="1:44" s="294" customFormat="1" ht="14" customHeight="1">
      <c r="A23" s="290" t="str">
        <f>'Picking Information'!D28</f>
        <v>Toro</v>
      </c>
      <c r="B23" s="291" t="str">
        <f>'Picking Information'!E28</f>
        <v>34-5</v>
      </c>
      <c r="C23" s="292">
        <f>'Picking Information'!H28</f>
        <v>123.61863488624051</v>
      </c>
      <c r="D23" s="292">
        <f>'Picking Information'!I28</f>
        <v>87.594799566630556</v>
      </c>
      <c r="E23" s="292">
        <f>'Picking Information'!J28</f>
        <v>120.96424702058505</v>
      </c>
      <c r="F23" s="292">
        <f>'Picking Information'!K28</f>
        <v>89.869989165763812</v>
      </c>
      <c r="G23" s="290" t="str">
        <f>'Picking Information'!P28</f>
        <v>Y</v>
      </c>
      <c r="H23" s="290" t="str">
        <f>'Picking Information'!B28</f>
        <v>1</v>
      </c>
      <c r="I23" s="290" t="str">
        <f>'Picking Information'!C28</f>
        <v>z</v>
      </c>
      <c r="J23" s="290">
        <f>'Picking Information'!O28</f>
        <v>0</v>
      </c>
      <c r="K23" s="289">
        <f>1000000*'Calculations Page'!EH25</f>
        <v>2.3439084788444418</v>
      </c>
      <c r="L23" s="289">
        <f>'Calculations Page'!EI25</f>
        <v>48.522415514993682</v>
      </c>
      <c r="M23" s="317">
        <f>'Calculations Page'!FY25</f>
        <v>46.766487134925477</v>
      </c>
      <c r="N23" s="317">
        <f>'Calculations Page'!FZ25</f>
        <v>0.23544688486065282</v>
      </c>
      <c r="O23" s="318">
        <f>'Calculations Page'!GA25</f>
        <v>130.0260963629822</v>
      </c>
      <c r="P23" s="318">
        <f>'Calculations Page'!GB25</f>
        <v>1.7449877677444017</v>
      </c>
      <c r="Q23" s="318">
        <f>'Calculations Page'!GC25</f>
        <v>102.50319151065688</v>
      </c>
      <c r="R23" s="318">
        <f>'Calculations Page'!GD25</f>
        <v>2.6859425486523363</v>
      </c>
      <c r="S23" s="318">
        <f>'Calculations Page'!GE25</f>
        <v>0</v>
      </c>
      <c r="T23" s="318" t="e">
        <f>'Calculations Page'!GF25</f>
        <v>#DIV/0!</v>
      </c>
      <c r="U23" s="292">
        <f>'Calculations Page'!GG25</f>
        <v>154.11434636798657</v>
      </c>
      <c r="V23" s="317">
        <f>'He Data'!P27</f>
        <v>2.4568973747314078</v>
      </c>
      <c r="W23" s="317">
        <f>'He Data'!Q27</f>
        <v>1.236930265114615E-2</v>
      </c>
      <c r="X23" s="292">
        <f>'He Data'!R27</f>
        <v>99.98158977165258</v>
      </c>
      <c r="Y23" s="319">
        <f>'Calculations Page'!DE25</f>
        <v>0.30476926973623841</v>
      </c>
      <c r="Z23" s="317">
        <f>'Calculations Page'!DF25</f>
        <v>4.0900916242959384E-3</v>
      </c>
      <c r="AA23" s="319">
        <f>'Calculations Page'!DG25</f>
        <v>0.24025809969044423</v>
      </c>
      <c r="AB23" s="317">
        <f>'Calculations Page'!DH25</f>
        <v>6.2956035134752591E-3</v>
      </c>
      <c r="AC23" s="319">
        <f>'Calculations Page'!DI25</f>
        <v>0</v>
      </c>
      <c r="AD23" s="317">
        <f>'Calculations Page'!DJ25</f>
        <v>0</v>
      </c>
      <c r="AE23" s="293">
        <f t="shared" si="0"/>
        <v>0.78832783862485489</v>
      </c>
      <c r="AF23" s="289">
        <f>'Calculations Page'!FG25</f>
        <v>55.997694736235204</v>
      </c>
      <c r="AG23" s="289">
        <f ca="1">'Calculations Page'!DX25</f>
        <v>55.996983227681135</v>
      </c>
      <c r="AH23" s="289">
        <f>'Calculations Page'!FR25</f>
        <v>0.71360334989571861</v>
      </c>
      <c r="AI23" s="293">
        <f>'Calculations Page'!EN25</f>
        <v>0.75346503655026242</v>
      </c>
      <c r="AJ23" s="289">
        <f>'Calculations Page'!FU25</f>
        <v>73.275663507825342</v>
      </c>
      <c r="AK23" s="289">
        <f ca="1">'Calculations Page'!EW25</f>
        <v>74.180983860516264</v>
      </c>
      <c r="AL23" s="289">
        <f>'Calculations Page'!FW25</f>
        <v>1.8675682701337979</v>
      </c>
      <c r="AM23" s="294" t="str">
        <f t="shared" si="1"/>
        <v>34-5</v>
      </c>
      <c r="AN23" s="292">
        <f t="shared" si="2"/>
        <v>0.5034521497870208</v>
      </c>
      <c r="AO23" s="292">
        <f t="shared" si="3"/>
        <v>1.342028882319958</v>
      </c>
      <c r="AP23" s="292">
        <f t="shared" si="4"/>
        <v>2.6203501657537056</v>
      </c>
      <c r="AQ23" s="292">
        <f t="shared" ca="1" si="5"/>
        <v>2.517583581319732</v>
      </c>
      <c r="AR23" s="294" t="str">
        <f>'Picking Information'!Q28</f>
        <v>Well rounded clear</v>
      </c>
    </row>
    <row r="24" spans="1:44" s="294" customFormat="1" ht="14" customHeight="1">
      <c r="A24" s="290" t="str">
        <f>'Picking Information'!D29</f>
        <v>Toro</v>
      </c>
      <c r="B24" s="291" t="str">
        <f>'Picking Information'!E29</f>
        <v>50-1</v>
      </c>
      <c r="C24" s="292">
        <f>'Picking Information'!H29</f>
        <v>248.64425162689804</v>
      </c>
      <c r="D24" s="292">
        <f>'Picking Information'!I29</f>
        <v>155.26030368763557</v>
      </c>
      <c r="E24" s="292">
        <f>'Picking Information'!J29</f>
        <v>262.68980477223425</v>
      </c>
      <c r="F24" s="292">
        <f>'Picking Information'!K29</f>
        <v>153.7418655097614</v>
      </c>
      <c r="G24" s="290" t="str">
        <f>'Picking Information'!P29</f>
        <v>Y</v>
      </c>
      <c r="H24" s="290" t="str">
        <f>'Picking Information'!B29</f>
        <v>1</v>
      </c>
      <c r="I24" s="290" t="str">
        <f>'Picking Information'!C29</f>
        <v>z</v>
      </c>
      <c r="J24" s="290">
        <f>'Picking Information'!O29</f>
        <v>0</v>
      </c>
      <c r="K24" s="289">
        <f>1000000*'Calculations Page'!EH26</f>
        <v>14.858633696917831</v>
      </c>
      <c r="L24" s="289">
        <f>'Calculations Page'!EI26</f>
        <v>87.731713929575662</v>
      </c>
      <c r="M24" s="317">
        <f>'Calculations Page'!FY26</f>
        <v>18.156204714548945</v>
      </c>
      <c r="N24" s="317">
        <f>'Calculations Page'!FZ26</f>
        <v>7.45454143094086E-2</v>
      </c>
      <c r="O24" s="318">
        <f>'Calculations Page'!GA26</f>
        <v>28.792838163140104</v>
      </c>
      <c r="P24" s="318">
        <f>'Calculations Page'!GB26</f>
        <v>0.7683020816034184</v>
      </c>
      <c r="Q24" s="318">
        <f>'Calculations Page'!GC26</f>
        <v>23.871509217657962</v>
      </c>
      <c r="R24" s="318">
        <f>'Calculations Page'!GD26</f>
        <v>0.56813672389517134</v>
      </c>
      <c r="S24" s="318">
        <f>'Calculations Page'!GE26</f>
        <v>0</v>
      </c>
      <c r="T24" s="318" t="e">
        <f>'Calculations Page'!GF26</f>
        <v>#DIV/0!</v>
      </c>
      <c r="U24" s="292">
        <f>'Calculations Page'!GG26</f>
        <v>34.402642829289725</v>
      </c>
      <c r="V24" s="317">
        <f>'He Data'!P28</f>
        <v>6.0466602110005168</v>
      </c>
      <c r="W24" s="317">
        <f>'He Data'!Q28</f>
        <v>2.4826267257058054E-2</v>
      </c>
      <c r="X24" s="292">
        <f>'He Data'!R28</f>
        <v>99.998530712547108</v>
      </c>
      <c r="Y24" s="319">
        <f>'Calculations Page'!DE26</f>
        <v>0.42782223536073527</v>
      </c>
      <c r="Z24" s="317">
        <f>'Calculations Page'!DF26</f>
        <v>1.1415919199124666E-2</v>
      </c>
      <c r="AA24" s="319">
        <f>'Calculations Page'!DG26</f>
        <v>0.35469801125777722</v>
      </c>
      <c r="AB24" s="317">
        <f>'Calculations Page'!DH26</f>
        <v>8.4417354701252952E-3</v>
      </c>
      <c r="AC24" s="319">
        <f>'Calculations Page'!DI26</f>
        <v>0</v>
      </c>
      <c r="AD24" s="317">
        <f>'Calculations Page'!DJ26</f>
        <v>0</v>
      </c>
      <c r="AE24" s="293">
        <f t="shared" si="0"/>
        <v>0.82907801872125586</v>
      </c>
      <c r="AF24" s="289">
        <f>'Calculations Page'!FG26</f>
        <v>97.055555185855525</v>
      </c>
      <c r="AG24" s="289">
        <f ca="1">'Calculations Page'!DX26</f>
        <v>97.051842365980903</v>
      </c>
      <c r="AH24" s="289">
        <f>'Calculations Page'!FR26</f>
        <v>2.167659568779472</v>
      </c>
      <c r="AI24" s="293">
        <f>'Calculations Page'!EN26</f>
        <v>0.86257611374933729</v>
      </c>
      <c r="AJ24" s="289">
        <f>'Calculations Page'!FU26</f>
        <v>112.25431272490022</v>
      </c>
      <c r="AK24" s="289">
        <f ca="1">'Calculations Page'!EW26</f>
        <v>112.35134119809206</v>
      </c>
      <c r="AL24" s="289">
        <f>'Calculations Page'!FW26</f>
        <v>5.0142237535797429</v>
      </c>
      <c r="AM24" s="294" t="str">
        <f t="shared" si="1"/>
        <v>50-1</v>
      </c>
      <c r="AN24" s="292">
        <f t="shared" si="2"/>
        <v>0.41057817688998521</v>
      </c>
      <c r="AO24" s="292">
        <f t="shared" si="3"/>
        <v>2.6683791200097118</v>
      </c>
      <c r="AP24" s="292">
        <f t="shared" si="4"/>
        <v>2.3799782356237271</v>
      </c>
      <c r="AQ24" s="292">
        <f t="shared" ca="1" si="5"/>
        <v>4.4629852212791334</v>
      </c>
      <c r="AR24" s="294" t="str">
        <f>'Picking Information'!Q29</f>
        <v>Well rounded, frosted, smokey</v>
      </c>
    </row>
    <row r="25" spans="1:44" s="294" customFormat="1" ht="14" customHeight="1">
      <c r="A25" s="290" t="str">
        <f>'Picking Information'!D30</f>
        <v>Michalak</v>
      </c>
      <c r="B25" s="291" t="str">
        <f>'Picking Information'!E30</f>
        <v>APTT01_z01</v>
      </c>
      <c r="C25" s="292">
        <f>'Picking Information'!H30</f>
        <v>291.38</v>
      </c>
      <c r="D25" s="292">
        <f>'Picking Information'!I30</f>
        <v>134.84</v>
      </c>
      <c r="E25" s="292">
        <f>'Picking Information'!J30</f>
        <v>295</v>
      </c>
      <c r="F25" s="292">
        <f>'Picking Information'!K30</f>
        <v>108.71</v>
      </c>
      <c r="G25" s="290" t="str">
        <f>'Picking Information'!P30</f>
        <v>Y</v>
      </c>
      <c r="H25" s="290" t="str">
        <f>'Picking Information'!B30</f>
        <v>3</v>
      </c>
      <c r="I25" s="290" t="str">
        <f>'Picking Information'!C30</f>
        <v>z</v>
      </c>
      <c r="J25" s="290">
        <f>'Picking Information'!O30</f>
        <v>2</v>
      </c>
      <c r="K25" s="289">
        <f>1000000*'Calculations Page'!EH27</f>
        <v>14.379409862441499</v>
      </c>
      <c r="L25" s="289">
        <f>'Calculations Page'!EI27</f>
        <v>74.242072636396927</v>
      </c>
      <c r="M25" s="317">
        <f>'Calculations Page'!FY27</f>
        <v>216.53607656955577</v>
      </c>
      <c r="N25" s="317">
        <f>'Calculations Page'!FZ27</f>
        <v>1.0546441817551122</v>
      </c>
      <c r="O25" s="318">
        <f>'Calculations Page'!GA27</f>
        <v>337.89810427179418</v>
      </c>
      <c r="P25" s="318">
        <f>'Calculations Page'!GB27</f>
        <v>3.794011784614153</v>
      </c>
      <c r="Q25" s="318">
        <f>'Calculations Page'!GC27</f>
        <v>187.07426309266322</v>
      </c>
      <c r="R25" s="318">
        <f>'Calculations Page'!GD27</f>
        <v>2.5724578318927458</v>
      </c>
      <c r="S25" s="318">
        <f>'Calculations Page'!GE27</f>
        <v>0</v>
      </c>
      <c r="T25" s="318" t="e">
        <f>'Calculations Page'!GF27</f>
        <v>#DIV/0!</v>
      </c>
      <c r="U25" s="292">
        <f>'Calculations Page'!GG27</f>
        <v>381.86055609857004</v>
      </c>
      <c r="V25" s="317">
        <f>'He Data'!P29</f>
        <v>69.788352077501926</v>
      </c>
      <c r="W25" s="317">
        <f>'He Data'!Q29</f>
        <v>0.33990585143521002</v>
      </c>
      <c r="X25" s="292">
        <f>'He Data'!R29</f>
        <v>99.994096508992271</v>
      </c>
      <c r="Y25" s="319">
        <f>'Calculations Page'!DE27</f>
        <v>4.8587753330661236</v>
      </c>
      <c r="Z25" s="317">
        <f>'Calculations Page'!DF27</f>
        <v>5.4555650473900028E-2</v>
      </c>
      <c r="AA25" s="319">
        <f>'Calculations Page'!DG27</f>
        <v>2.6900175037236171</v>
      </c>
      <c r="AB25" s="317">
        <f>'Calculations Page'!DH27</f>
        <v>3.6990425518633421E-2</v>
      </c>
      <c r="AC25" s="319">
        <f>'Calculations Page'!DI27</f>
        <v>0</v>
      </c>
      <c r="AD25" s="317">
        <f>'Calculations Page'!DJ27</f>
        <v>0</v>
      </c>
      <c r="AE25" s="293">
        <f t="shared" si="0"/>
        <v>0.55364105547685105</v>
      </c>
      <c r="AF25" s="289">
        <f>'Calculations Page'!FG27</f>
        <v>104.23949446135261</v>
      </c>
      <c r="AG25" s="289">
        <f ca="1">'Calculations Page'!DX27</f>
        <v>104.23477888673902</v>
      </c>
      <c r="AH25" s="289">
        <f>'Calculations Page'!FR27</f>
        <v>1.1358358038997372</v>
      </c>
      <c r="AI25" s="293">
        <f>'Calculations Page'!EN27</f>
        <v>0.84412779920386094</v>
      </c>
      <c r="AJ25" s="289">
        <f>'Calculations Page'!FU27</f>
        <v>123.57696193467167</v>
      </c>
      <c r="AK25" s="289">
        <f ca="1">'Calculations Page'!EW27</f>
        <v>123.25761219362366</v>
      </c>
      <c r="AL25" s="289">
        <f>'Calculations Page'!FW27</f>
        <v>2.6930893828268796</v>
      </c>
      <c r="AM25" s="294" t="str">
        <f t="shared" si="1"/>
        <v>APTT01_z01</v>
      </c>
      <c r="AN25" s="292">
        <f t="shared" si="2"/>
        <v>0.4870524110638621</v>
      </c>
      <c r="AO25" s="292">
        <f t="shared" si="3"/>
        <v>1.1228271886255905</v>
      </c>
      <c r="AP25" s="292">
        <f t="shared" si="4"/>
        <v>1.375099807619466</v>
      </c>
      <c r="AQ25" s="292">
        <f t="shared" ca="1" si="5"/>
        <v>2.1849274336065698</v>
      </c>
      <c r="AR25" s="294" t="str">
        <f>'Picking Information'!Q30</f>
        <v>euhedral grain with medium subrounded tips, highly numerous inclusions, pitted, dark color around edges, stained</v>
      </c>
    </row>
    <row r="26" spans="1:44" s="294" customFormat="1" ht="14" customHeight="1">
      <c r="A26" s="290" t="str">
        <f>'Picking Information'!D31</f>
        <v>Michalak</v>
      </c>
      <c r="B26" s="291" t="str">
        <f>'Picking Information'!E31</f>
        <v>APTT01_z02</v>
      </c>
      <c r="C26" s="292">
        <f>'Picking Information'!H31</f>
        <v>327.35000000000002</v>
      </c>
      <c r="D26" s="292">
        <f>'Picking Information'!I31</f>
        <v>112.73</v>
      </c>
      <c r="E26" s="292">
        <f>'Picking Information'!J31</f>
        <v>327.8</v>
      </c>
      <c r="F26" s="292">
        <f>'Picking Information'!K31</f>
        <v>105.54</v>
      </c>
      <c r="G26" s="290" t="str">
        <f>'Picking Information'!P31</f>
        <v>Y</v>
      </c>
      <c r="H26" s="290" t="str">
        <f>'Picking Information'!B31</f>
        <v>3</v>
      </c>
      <c r="I26" s="290" t="str">
        <f>'Picking Information'!C31</f>
        <v>z</v>
      </c>
      <c r="J26" s="290">
        <f>'Picking Information'!O31</f>
        <v>2</v>
      </c>
      <c r="K26" s="289">
        <f>1000000*'Calculations Page'!EH28</f>
        <v>14.09292241803348</v>
      </c>
      <c r="L26" s="289">
        <f>'Calculations Page'!EI28</f>
        <v>70.477273143712836</v>
      </c>
      <c r="M26" s="317">
        <f>'Calculations Page'!FY28</f>
        <v>143.11304983250588</v>
      </c>
      <c r="N26" s="317">
        <f>'Calculations Page'!FZ28</f>
        <v>0.67936813181973699</v>
      </c>
      <c r="O26" s="318">
        <f>'Calculations Page'!GA28</f>
        <v>200.17872146448562</v>
      </c>
      <c r="P26" s="318">
        <f>'Calculations Page'!GB28</f>
        <v>1.9965171749502366</v>
      </c>
      <c r="Q26" s="318">
        <f>'Calculations Page'!GC28</f>
        <v>114.59600085933366</v>
      </c>
      <c r="R26" s="318">
        <f>'Calculations Page'!GD28</f>
        <v>1.0225377972810445</v>
      </c>
      <c r="S26" s="318">
        <f>'Calculations Page'!GE28</f>
        <v>0</v>
      </c>
      <c r="T26" s="318" t="e">
        <f>'Calculations Page'!GF28</f>
        <v>#DIV/0!</v>
      </c>
      <c r="U26" s="292">
        <f>'Calculations Page'!GG28</f>
        <v>227.10878166642902</v>
      </c>
      <c r="V26" s="317">
        <f>'He Data'!P30</f>
        <v>45.205566408940527</v>
      </c>
      <c r="W26" s="317">
        <f>'He Data'!Q30</f>
        <v>0.21459413544074588</v>
      </c>
      <c r="X26" s="292">
        <f>'He Data'!R30</f>
        <v>99.980307839666807</v>
      </c>
      <c r="Y26" s="319">
        <f>'Calculations Page'!DE28</f>
        <v>2.821103191340129</v>
      </c>
      <c r="Z26" s="317">
        <f>'Calculations Page'!DF28</f>
        <v>2.8136761652845059E-2</v>
      </c>
      <c r="AA26" s="319">
        <f>'Calculations Page'!DG28</f>
        <v>1.6149925495274871</v>
      </c>
      <c r="AB26" s="317">
        <f>'Calculations Page'!DH28</f>
        <v>1.4410545846588603E-2</v>
      </c>
      <c r="AC26" s="319">
        <f>'Calculations Page'!DI28</f>
        <v>0</v>
      </c>
      <c r="AD26" s="317">
        <f>'Calculations Page'!DJ28</f>
        <v>0</v>
      </c>
      <c r="AE26" s="293">
        <f t="shared" si="0"/>
        <v>0.57246844230476568</v>
      </c>
      <c r="AF26" s="289">
        <f>'Calculations Page'!FG28</f>
        <v>115.72292714457824</v>
      </c>
      <c r="AG26" s="289">
        <f ca="1">'Calculations Page'!DX28</f>
        <v>115.71647471161819</v>
      </c>
      <c r="AH26" s="289">
        <f>'Calculations Page'!FR28</f>
        <v>1.1341466346985054</v>
      </c>
      <c r="AI26" s="293">
        <f>'Calculations Page'!EN28</f>
        <v>0.83601127841499989</v>
      </c>
      <c r="AJ26" s="289">
        <f>'Calculations Page'!FU28</f>
        <v>139.07464116569292</v>
      </c>
      <c r="AK26" s="289">
        <f ca="1">'Calculations Page'!EW28</f>
        <v>138.12165742050274</v>
      </c>
      <c r="AL26" s="289">
        <f>'Calculations Page'!FW28</f>
        <v>2.7260118654432559</v>
      </c>
      <c r="AM26" s="294" t="str">
        <f t="shared" si="1"/>
        <v>APTT01_z02</v>
      </c>
      <c r="AN26" s="292">
        <f t="shared" si="2"/>
        <v>0.47470732586220737</v>
      </c>
      <c r="AO26" s="292">
        <f t="shared" si="3"/>
        <v>0.99736733272344602</v>
      </c>
      <c r="AP26" s="292">
        <f t="shared" si="4"/>
        <v>0.89229797690427903</v>
      </c>
      <c r="AQ26" s="292">
        <f t="shared" ca="1" si="5"/>
        <v>1.9736310122199614</v>
      </c>
      <c r="AR26" s="294" t="str">
        <f>'Picking Information'!Q31</f>
        <v>euhedral grain with large tips, numerous small inclusions, heavily pitted</v>
      </c>
    </row>
    <row r="27" spans="1:44" s="294" customFormat="1" ht="14" customHeight="1">
      <c r="A27" s="290" t="str">
        <f>'Picking Information'!D32</f>
        <v>Michalak</v>
      </c>
      <c r="B27" s="291" t="str">
        <f>'Picking Information'!E32</f>
        <v>APTT01_z03</v>
      </c>
      <c r="C27" s="292">
        <f>'Picking Information'!H32</f>
        <v>259.42</v>
      </c>
      <c r="D27" s="292">
        <f>'Picking Information'!I32</f>
        <v>109.31</v>
      </c>
      <c r="E27" s="292">
        <f>'Picking Information'!J32</f>
        <v>262.64</v>
      </c>
      <c r="F27" s="292">
        <f>'Picking Information'!K32</f>
        <v>99.18</v>
      </c>
      <c r="G27" s="290" t="str">
        <f>'Picking Information'!P32</f>
        <v>Y</v>
      </c>
      <c r="H27" s="290" t="str">
        <f>'Picking Information'!B32</f>
        <v>3</v>
      </c>
      <c r="I27" s="290" t="str">
        <f>'Picking Information'!C32</f>
        <v>z</v>
      </c>
      <c r="J27" s="290">
        <f>'Picking Information'!O32</f>
        <v>2</v>
      </c>
      <c r="K27" s="289">
        <f>1000000*'Calculations Page'!EH29</f>
        <v>9.6469524061162755</v>
      </c>
      <c r="L27" s="289">
        <f>'Calculations Page'!EI29</f>
        <v>64.804517384573373</v>
      </c>
      <c r="M27" s="317">
        <f>'Calculations Page'!FY29</f>
        <v>178.42149745671944</v>
      </c>
      <c r="N27" s="317">
        <f>'Calculations Page'!FZ29</f>
        <v>0.72814156313489586</v>
      </c>
      <c r="O27" s="318">
        <f>'Calculations Page'!GA29</f>
        <v>274.79628416786773</v>
      </c>
      <c r="P27" s="318">
        <f>'Calculations Page'!GB29</f>
        <v>4.7796956713803009</v>
      </c>
      <c r="Q27" s="318">
        <f>'Calculations Page'!GC29</f>
        <v>152.75563762173562</v>
      </c>
      <c r="R27" s="318">
        <f>'Calculations Page'!GD29</f>
        <v>2.1131895894914434</v>
      </c>
      <c r="S27" s="318">
        <f>'Calculations Page'!GE29</f>
        <v>0</v>
      </c>
      <c r="T27" s="318" t="e">
        <f>'Calculations Page'!GF29</f>
        <v>#DIV/0!</v>
      </c>
      <c r="U27" s="292">
        <f>'Calculations Page'!GG29</f>
        <v>310.69385900897561</v>
      </c>
      <c r="V27" s="317">
        <f>'He Data'!P31</f>
        <v>38.578819392163517</v>
      </c>
      <c r="W27" s="317">
        <f>'He Data'!Q31</f>
        <v>0.15744090401955577</v>
      </c>
      <c r="X27" s="292">
        <f>'He Data'!R31</f>
        <v>99.776327378923114</v>
      </c>
      <c r="Y27" s="319">
        <f>'Calculations Page'!DE29</f>
        <v>2.6509466747450232</v>
      </c>
      <c r="Z27" s="317">
        <f>'Calculations Page'!DF29</f>
        <v>4.6109496657525742E-2</v>
      </c>
      <c r="AA27" s="319">
        <f>'Calculations Page'!DG29</f>
        <v>1.4736263659028281</v>
      </c>
      <c r="AB27" s="317">
        <f>'Calculations Page'!DH29</f>
        <v>2.0385839394924343E-2</v>
      </c>
      <c r="AC27" s="319">
        <f>'Calculations Page'!DI29</f>
        <v>0</v>
      </c>
      <c r="AD27" s="317">
        <f>'Calculations Page'!DJ29</f>
        <v>0</v>
      </c>
      <c r="AE27" s="293">
        <f t="shared" si="0"/>
        <v>0.55588683844218267</v>
      </c>
      <c r="AF27" s="289">
        <f>'Calculations Page'!FG29</f>
        <v>105.55327034942749</v>
      </c>
      <c r="AG27" s="289">
        <f ca="1">'Calculations Page'!DX29</f>
        <v>105.54837422087361</v>
      </c>
      <c r="AH27" s="289">
        <f>'Calculations Page'!FR29</f>
        <v>1.6383256536209232</v>
      </c>
      <c r="AI27" s="293">
        <f>'Calculations Page'!EN29</f>
        <v>0.82239097737226163</v>
      </c>
      <c r="AJ27" s="289">
        <f>'Calculations Page'!FU29</f>
        <v>128.7412851573489</v>
      </c>
      <c r="AK27" s="289">
        <f ca="1">'Calculations Page'!EW29</f>
        <v>128.06756722472164</v>
      </c>
      <c r="AL27" s="289">
        <f>'Calculations Page'!FW29</f>
        <v>3.996468313206655</v>
      </c>
      <c r="AM27" s="294" t="str">
        <f t="shared" si="1"/>
        <v>APTT01_z03</v>
      </c>
      <c r="AN27" s="292">
        <f t="shared" si="2"/>
        <v>0.40810192354288738</v>
      </c>
      <c r="AO27" s="292">
        <f t="shared" si="3"/>
        <v>1.7393596444923098</v>
      </c>
      <c r="AP27" s="292">
        <f t="shared" si="4"/>
        <v>1.3833791160783693</v>
      </c>
      <c r="AQ27" s="292">
        <f t="shared" ca="1" si="5"/>
        <v>3.1205936052443364</v>
      </c>
      <c r="AR27" s="294" t="str">
        <f>'Picking Information'!Q32</f>
        <v>euhedral grain with large tips, one tip more rounded than the other, numerous small inclusions, pitted, dark around edges</v>
      </c>
    </row>
    <row r="28" spans="1:44" s="294" customFormat="1" ht="14" customHeight="1">
      <c r="A28" s="290" t="str">
        <f>'Picking Information'!D33</f>
        <v>Michalak</v>
      </c>
      <c r="B28" s="291" t="str">
        <f>'Picking Information'!E33</f>
        <v>APTT01_z04</v>
      </c>
      <c r="C28" s="292">
        <f>'Picking Information'!H33</f>
        <v>246.85</v>
      </c>
      <c r="D28" s="292">
        <f>'Picking Information'!I33</f>
        <v>112.28</v>
      </c>
      <c r="E28" s="292">
        <f>'Picking Information'!J33</f>
        <v>248.33</v>
      </c>
      <c r="F28" s="292">
        <f>'Picking Information'!K33</f>
        <v>98.11</v>
      </c>
      <c r="G28" s="290" t="str">
        <f>'Picking Information'!P33</f>
        <v>Y</v>
      </c>
      <c r="H28" s="290" t="str">
        <f>'Picking Information'!B33</f>
        <v>3</v>
      </c>
      <c r="I28" s="290" t="str">
        <f>'Picking Information'!C33</f>
        <v>z</v>
      </c>
      <c r="J28" s="290">
        <f>'Picking Information'!O33</f>
        <v>2</v>
      </c>
      <c r="K28" s="289">
        <f>1000000*'Calculations Page'!EH30</f>
        <v>9.0726373467499037</v>
      </c>
      <c r="L28" s="289">
        <f>'Calculations Page'!EI30</f>
        <v>64.26964044659006</v>
      </c>
      <c r="M28" s="317">
        <f>'Calculations Page'!FY30</f>
        <v>238.13258326334986</v>
      </c>
      <c r="N28" s="317">
        <f>'Calculations Page'!FZ30</f>
        <v>0.78304846921591087</v>
      </c>
      <c r="O28" s="318">
        <f>'Calculations Page'!GA30</f>
        <v>444.07568873668856</v>
      </c>
      <c r="P28" s="318">
        <f>'Calculations Page'!GB30</f>
        <v>5.4427280889218697</v>
      </c>
      <c r="Q28" s="318">
        <f>'Calculations Page'!GC30</f>
        <v>178.3552228431912</v>
      </c>
      <c r="R28" s="318">
        <f>'Calculations Page'!GD30</f>
        <v>2.4855187388070212</v>
      </c>
      <c r="S28" s="318">
        <f>'Calculations Page'!GE30</f>
        <v>0</v>
      </c>
      <c r="T28" s="318" t="e">
        <f>'Calculations Page'!GF30</f>
        <v>#DIV/0!</v>
      </c>
      <c r="U28" s="292">
        <f>'Calculations Page'!GG30</f>
        <v>485.98916610483849</v>
      </c>
      <c r="V28" s="317">
        <f>'He Data'!P32</f>
        <v>48.42437140373557</v>
      </c>
      <c r="W28" s="317">
        <f>'He Data'!Q32</f>
        <v>0.15923326989026029</v>
      </c>
      <c r="X28" s="292">
        <f>'He Data'!R32</f>
        <v>99.981783997785996</v>
      </c>
      <c r="Y28" s="319">
        <f>'Calculations Page'!DE30</f>
        <v>4.0289376784161668</v>
      </c>
      <c r="Z28" s="317">
        <f>'Calculations Page'!DF30</f>
        <v>4.9379898127757289E-2</v>
      </c>
      <c r="AA28" s="319">
        <f>'Calculations Page'!DG30</f>
        <v>1.6181522557550381</v>
      </c>
      <c r="AB28" s="317">
        <f>'Calculations Page'!DH30</f>
        <v>2.2550210135747296E-2</v>
      </c>
      <c r="AC28" s="319">
        <f>'Calculations Page'!DI30</f>
        <v>0</v>
      </c>
      <c r="AD28" s="317">
        <f>'Calculations Page'!DJ30</f>
        <v>0</v>
      </c>
      <c r="AE28" s="293">
        <f t="shared" si="0"/>
        <v>0.40163248600836066</v>
      </c>
      <c r="AF28" s="289">
        <f>'Calculations Page'!FG30</f>
        <v>90.194819524092182</v>
      </c>
      <c r="AG28" s="289">
        <f ca="1">'Calculations Page'!DX30</f>
        <v>90.191732819553579</v>
      </c>
      <c r="AH28" s="289">
        <f>'Calculations Page'!FR30</f>
        <v>1.0277032460832534</v>
      </c>
      <c r="AI28" s="293">
        <f>'Calculations Page'!EN30</f>
        <v>0.82187328571655982</v>
      </c>
      <c r="AJ28" s="289">
        <f>'Calculations Page'!FU30</f>
        <v>109.95513643052769</v>
      </c>
      <c r="AK28" s="289">
        <f ca="1">'Calculations Page'!EW30</f>
        <v>109.53104088794451</v>
      </c>
      <c r="AL28" s="289">
        <f>'Calculations Page'!FW30</f>
        <v>2.5057148787352745</v>
      </c>
      <c r="AM28" s="294" t="str">
        <f t="shared" si="1"/>
        <v>APTT01_z04</v>
      </c>
      <c r="AN28" s="292">
        <f t="shared" si="2"/>
        <v>0.3288287803731339</v>
      </c>
      <c r="AO28" s="292">
        <f t="shared" si="3"/>
        <v>1.2256307262407007</v>
      </c>
      <c r="AP28" s="292">
        <f t="shared" si="4"/>
        <v>1.3935777709141006</v>
      </c>
      <c r="AQ28" s="292">
        <f t="shared" ca="1" si="5"/>
        <v>2.2876755834893787</v>
      </c>
      <c r="AR28" s="294" t="str">
        <f>'Picking Information'!Q33</f>
        <v>euhedral grain with medium sharp tips, numerous small inclusions, pitted, heavy staining</v>
      </c>
    </row>
    <row r="29" spans="1:44" s="294" customFormat="1" ht="14" customHeight="1">
      <c r="A29" s="290" t="str">
        <f>'Picking Information'!D34</f>
        <v>Michalak</v>
      </c>
      <c r="B29" s="291" t="str">
        <f>'Picking Information'!E34</f>
        <v>APTT01_z05</v>
      </c>
      <c r="C29" s="292">
        <f>'Picking Information'!H34</f>
        <v>290.33999999999997</v>
      </c>
      <c r="D29" s="292">
        <f>'Picking Information'!I34</f>
        <v>116.96</v>
      </c>
      <c r="E29" s="292">
        <f>'Picking Information'!J34</f>
        <v>288.69</v>
      </c>
      <c r="F29" s="292">
        <f>'Picking Information'!K34</f>
        <v>119.23</v>
      </c>
      <c r="G29" s="290" t="str">
        <f>'Picking Information'!P34</f>
        <v>Y</v>
      </c>
      <c r="H29" s="290" t="str">
        <f>'Picking Information'!B34</f>
        <v>3</v>
      </c>
      <c r="I29" s="290" t="str">
        <f>'Picking Information'!C34</f>
        <v>z</v>
      </c>
      <c r="J29" s="290">
        <f>'Picking Information'!O34</f>
        <v>2</v>
      </c>
      <c r="K29" s="289">
        <f>1000000*'Calculations Page'!EH31</f>
        <v>13.667866161937598</v>
      </c>
      <c r="L29" s="289">
        <f>'Calculations Page'!EI31</f>
        <v>73.227955585181334</v>
      </c>
      <c r="M29" s="317">
        <f>'Calculations Page'!FY31</f>
        <v>219.31245196564413</v>
      </c>
      <c r="N29" s="317">
        <f>'Calculations Page'!FZ31</f>
        <v>0.5780094390358389</v>
      </c>
      <c r="O29" s="318">
        <f>'Calculations Page'!GA31</f>
        <v>381.44976604855833</v>
      </c>
      <c r="P29" s="318">
        <f>'Calculations Page'!GB31</f>
        <v>5.5029707664196774</v>
      </c>
      <c r="Q29" s="318">
        <f>'Calculations Page'!GC31</f>
        <v>160.74229297870059</v>
      </c>
      <c r="R29" s="318">
        <f>'Calculations Page'!GD31</f>
        <v>2.0471186287371541</v>
      </c>
      <c r="S29" s="318">
        <f>'Calculations Page'!GE31</f>
        <v>0</v>
      </c>
      <c r="T29" s="318" t="e">
        <f>'Calculations Page'!GF31</f>
        <v>#DIV/0!</v>
      </c>
      <c r="U29" s="292">
        <f>'Calculations Page'!GG31</f>
        <v>419.22420489855296</v>
      </c>
      <c r="V29" s="317">
        <f>'He Data'!P33</f>
        <v>67.185511053005683</v>
      </c>
      <c r="W29" s="317">
        <f>'He Data'!Q33</f>
        <v>0.17707092874583971</v>
      </c>
      <c r="X29" s="292">
        <f>'He Data'!R33</f>
        <v>99.990470972632437</v>
      </c>
      <c r="Y29" s="319">
        <f>'Calculations Page'!DE31</f>
        <v>5.2136043498541031</v>
      </c>
      <c r="Z29" s="317">
        <f>'Calculations Page'!DF31</f>
        <v>7.5213867928479325E-2</v>
      </c>
      <c r="AA29" s="319">
        <f>'Calculations Page'!DG31</f>
        <v>2.197004146995841</v>
      </c>
      <c r="AB29" s="317">
        <f>'Calculations Page'!DH31</f>
        <v>2.797974343518864E-2</v>
      </c>
      <c r="AC29" s="319">
        <f>'Calculations Page'!DI31</f>
        <v>0</v>
      </c>
      <c r="AD29" s="317">
        <f>'Calculations Page'!DJ31</f>
        <v>0</v>
      </c>
      <c r="AE29" s="293">
        <f t="shared" si="0"/>
        <v>0.42139832629557356</v>
      </c>
      <c r="AF29" s="289">
        <f>'Calculations Page'!FG31</f>
        <v>96.242819671521289</v>
      </c>
      <c r="AG29" s="289">
        <f ca="1">'Calculations Page'!DX31</f>
        <v>96.239072123303885</v>
      </c>
      <c r="AH29" s="289">
        <f>'Calculations Page'!FR31</f>
        <v>1.2539489721860009</v>
      </c>
      <c r="AI29" s="293">
        <f>'Calculations Page'!EN31</f>
        <v>0.84276232390454331</v>
      </c>
      <c r="AJ29" s="289">
        <f>'Calculations Page'!FU31</f>
        <v>114.56974523542189</v>
      </c>
      <c r="AK29" s="289">
        <f ca="1">'Calculations Page'!EW31</f>
        <v>113.99725496655009</v>
      </c>
      <c r="AL29" s="289">
        <f>'Calculations Page'!FW31</f>
        <v>2.9854614561771884</v>
      </c>
      <c r="AM29" s="294" t="str">
        <f t="shared" si="1"/>
        <v>APTT01_z05</v>
      </c>
      <c r="AN29" s="292">
        <f t="shared" si="2"/>
        <v>0.26355523083859622</v>
      </c>
      <c r="AO29" s="292">
        <f t="shared" si="3"/>
        <v>1.4426462554755253</v>
      </c>
      <c r="AP29" s="292">
        <f t="shared" si="4"/>
        <v>1.2735407656579907</v>
      </c>
      <c r="AQ29" s="292">
        <f t="shared" ca="1" si="5"/>
        <v>2.6188888996083319</v>
      </c>
      <c r="AR29" s="294" t="str">
        <f>'Picking Information'!Q34</f>
        <v>euhedral grain with assymetric sharp tips, numerous small inclusions, pitted</v>
      </c>
    </row>
    <row r="30" spans="1:44" s="294" customFormat="1" ht="14" customHeight="1">
      <c r="A30" s="290" t="str">
        <f>'Picking Information'!D35</f>
        <v>Michalak</v>
      </c>
      <c r="B30" s="291" t="str">
        <f>'Picking Information'!E35</f>
        <v>APTT03_z03</v>
      </c>
      <c r="C30" s="292">
        <f>'Picking Information'!H35</f>
        <v>180.21</v>
      </c>
      <c r="D30" s="292">
        <f>'Picking Information'!I35</f>
        <v>92.49</v>
      </c>
      <c r="E30" s="292">
        <f>'Picking Information'!J35</f>
        <v>183.99</v>
      </c>
      <c r="F30" s="292">
        <f>'Picking Information'!K35</f>
        <v>66.81</v>
      </c>
      <c r="G30" s="290" t="str">
        <f>'Picking Information'!P35</f>
        <v>Y</v>
      </c>
      <c r="H30" s="290" t="str">
        <f>'Picking Information'!B35</f>
        <v>3</v>
      </c>
      <c r="I30" s="290" t="str">
        <f>'Picking Information'!C35</f>
        <v>z</v>
      </c>
      <c r="J30" s="290">
        <f>'Picking Information'!O35</f>
        <v>2</v>
      </c>
      <c r="K30" s="289">
        <f>1000000*'Calculations Page'!EH32</f>
        <v>3.6593571514986007</v>
      </c>
      <c r="L30" s="289">
        <f>'Calculations Page'!EI32</f>
        <v>47.106201725048841</v>
      </c>
      <c r="M30" s="317">
        <f>'Calculations Page'!FY32</f>
        <v>5.4009652119964571E-2</v>
      </c>
      <c r="N30" s="317">
        <f>'Calculations Page'!FZ32</f>
        <v>3.3237052059316326E-3</v>
      </c>
      <c r="O30" s="318">
        <f>'Calculations Page'!GA32</f>
        <v>1.080990427306225</v>
      </c>
      <c r="P30" s="318">
        <f>'Calculations Page'!GB32</f>
        <v>0.13584258650785</v>
      </c>
      <c r="Q30" s="318">
        <f>'Calculations Page'!GC32</f>
        <v>0</v>
      </c>
      <c r="R30" s="318" t="e">
        <f>'Calculations Page'!GD32</f>
        <v>#DIV/0!</v>
      </c>
      <c r="S30" s="318">
        <f>'Calculations Page'!GE32</f>
        <v>0</v>
      </c>
      <c r="T30" s="318" t="e">
        <f>'Calculations Page'!GF32</f>
        <v>#DIV/0!</v>
      </c>
      <c r="U30" s="292">
        <f>'Calculations Page'!GG32</f>
        <v>1.080990427306225</v>
      </c>
      <c r="V30" s="317">
        <f>'He Data'!P34</f>
        <v>4.4298375031188216E-3</v>
      </c>
      <c r="W30" s="317">
        <f>'He Data'!Q34</f>
        <v>2.7260819858353994E-4</v>
      </c>
      <c r="X30" s="292">
        <f>'He Data'!R34</f>
        <v>53.249320869544661</v>
      </c>
      <c r="Y30" s="319">
        <f>'Calculations Page'!DE32</f>
        <v>3.9557300508645627E-3</v>
      </c>
      <c r="Z30" s="317">
        <f>'Calculations Page'!DF32</f>
        <v>4.9709654041556813E-4</v>
      </c>
      <c r="AA30" s="319">
        <f>'Calculations Page'!DG32</f>
        <v>0</v>
      </c>
      <c r="AB30" s="317">
        <f>'Calculations Page'!DH32</f>
        <v>9.2765818513192876E-5</v>
      </c>
      <c r="AC30" s="319">
        <f>'Calculations Page'!DI32</f>
        <v>0</v>
      </c>
      <c r="AD30" s="317">
        <f>'Calculations Page'!DJ32</f>
        <v>0</v>
      </c>
      <c r="AE30" s="293">
        <f t="shared" si="0"/>
        <v>0</v>
      </c>
      <c r="AF30" s="289">
        <f>'Calculations Page'!FG32</f>
        <v>9.2706530240899045</v>
      </c>
      <c r="AG30" s="289">
        <f ca="1">'Calculations Page'!DX32</f>
        <v>9.2706496145423767</v>
      </c>
      <c r="AH30" s="289">
        <f>'Calculations Page'!FR32</f>
        <v>1.2658955041773876</v>
      </c>
      <c r="AI30" s="293">
        <f>'Calculations Page'!EN32</f>
        <v>0.7565033557068106</v>
      </c>
      <c r="AJ30" s="289">
        <f>'Calculations Page'!FU32</f>
        <v>12.146481578850514</v>
      </c>
      <c r="AK30" s="289">
        <f ca="1">'Calculations Page'!EW32</f>
        <v>12.129098205180119</v>
      </c>
      <c r="AL30" s="289">
        <f>'Calculations Page'!FW32</f>
        <v>3.3171722385219558</v>
      </c>
      <c r="AM30" s="294" t="str">
        <f t="shared" si="1"/>
        <v>APTT03_z03</v>
      </c>
      <c r="AN30" s="292">
        <f t="shared" si="2"/>
        <v>6.1539096725694895</v>
      </c>
      <c r="AO30" s="292">
        <f t="shared" si="3"/>
        <v>12.566493012002246</v>
      </c>
      <c r="AP30" s="292" t="e">
        <f t="shared" si="4"/>
        <v>#DIV/0!</v>
      </c>
      <c r="AQ30" s="292">
        <f t="shared" ca="1" si="5"/>
        <v>27.348877735240457</v>
      </c>
      <c r="AR30" s="294" t="str">
        <f>'Picking Information'!Q35</f>
        <v>euhedral grain with medium tips, heavily stained, pitted, dark black color, slightly rounded edges on tips</v>
      </c>
    </row>
    <row r="31" spans="1:44" s="294" customFormat="1" ht="14" customHeight="1">
      <c r="A31" s="290" t="str">
        <f>'Picking Information'!D36</f>
        <v>Michalak</v>
      </c>
      <c r="B31" s="291" t="str">
        <f>'Picking Information'!E36</f>
        <v>APTT03_z04</v>
      </c>
      <c r="C31" s="292">
        <f>'Picking Information'!H36</f>
        <v>188.19</v>
      </c>
      <c r="D31" s="292">
        <f>'Picking Information'!I36</f>
        <v>88.69</v>
      </c>
      <c r="E31" s="292">
        <f>'Picking Information'!J36</f>
        <v>189.4</v>
      </c>
      <c r="F31" s="292">
        <f>'Picking Information'!K36</f>
        <v>75.739999999999995</v>
      </c>
      <c r="G31" s="290" t="str">
        <f>'Picking Information'!P36</f>
        <v>Y</v>
      </c>
      <c r="H31" s="290" t="str">
        <f>'Picking Information'!B36</f>
        <v>3</v>
      </c>
      <c r="I31" s="290" t="str">
        <f>'Picking Information'!C36</f>
        <v>z</v>
      </c>
      <c r="J31" s="290">
        <f>'Picking Information'!O36</f>
        <v>2</v>
      </c>
      <c r="K31" s="289">
        <f>1000000*'Calculations Page'!EH33</f>
        <v>4.1736043251512758</v>
      </c>
      <c r="L31" s="289">
        <f>'Calculations Page'!EI33</f>
        <v>49.818165581307341</v>
      </c>
      <c r="M31" s="317">
        <f>'Calculations Page'!FY33</f>
        <v>844.32860247227529</v>
      </c>
      <c r="N31" s="317">
        <f>'Calculations Page'!FZ33</f>
        <v>4.5316401771218233</v>
      </c>
      <c r="O31" s="318">
        <f>'Calculations Page'!GA33</f>
        <v>1638.6108150094112</v>
      </c>
      <c r="P31" s="318">
        <f>'Calculations Page'!GB33</f>
        <v>44.867909865842059</v>
      </c>
      <c r="Q31" s="318">
        <f>'Calculations Page'!GC33</f>
        <v>580.49375611921357</v>
      </c>
      <c r="R31" s="318">
        <f>'Calculations Page'!GD33</f>
        <v>12.168862985561947</v>
      </c>
      <c r="S31" s="318">
        <f>'Calculations Page'!GE33</f>
        <v>0</v>
      </c>
      <c r="T31" s="318" t="e">
        <f>'Calculations Page'!GF33</f>
        <v>#DIV/0!</v>
      </c>
      <c r="U31" s="292">
        <f>'Calculations Page'!GG33</f>
        <v>1775.0268476974263</v>
      </c>
      <c r="V31" s="317">
        <f>'He Data'!P35</f>
        <v>78.983139511346664</v>
      </c>
      <c r="W31" s="317">
        <f>'He Data'!Q35</f>
        <v>0.42391453668252299</v>
      </c>
      <c r="X31" s="292">
        <f>'He Data'!R35</f>
        <v>99.656117957333606</v>
      </c>
      <c r="Y31" s="319">
        <f>'Calculations Page'!DE33</f>
        <v>6.8389131847629354</v>
      </c>
      <c r="Z31" s="317">
        <f>'Calculations Page'!DF33</f>
        <v>0.18726090267657602</v>
      </c>
      <c r="AA31" s="319">
        <f>'Calculations Page'!DG33</f>
        <v>2.4227512512624596</v>
      </c>
      <c r="AB31" s="317">
        <f>'Calculations Page'!DH33</f>
        <v>5.0788019188714617E-2</v>
      </c>
      <c r="AC31" s="319">
        <f>'Calculations Page'!DI33</f>
        <v>0</v>
      </c>
      <c r="AD31" s="317">
        <f>'Calculations Page'!DJ33</f>
        <v>0</v>
      </c>
      <c r="AE31" s="293">
        <f t="shared" si="0"/>
        <v>0.35425968802474894</v>
      </c>
      <c r="AF31" s="289">
        <f>'Calculations Page'!FG33</f>
        <v>87.582126472286873</v>
      </c>
      <c r="AG31" s="289">
        <f ca="1">'Calculations Page'!DX33</f>
        <v>87.579290828000822</v>
      </c>
      <c r="AH31" s="289">
        <f>'Calculations Page'!FR33</f>
        <v>2.1989431393481422</v>
      </c>
      <c r="AI31" s="293">
        <f>'Calculations Page'!EN33</f>
        <v>0.77336279897263349</v>
      </c>
      <c r="AJ31" s="289">
        <f>'Calculations Page'!FU33</f>
        <v>113.27656035419494</v>
      </c>
      <c r="AK31" s="289">
        <f ca="1">'Calculations Page'!EW33</f>
        <v>112.96166317943067</v>
      </c>
      <c r="AL31" s="289">
        <f>'Calculations Page'!FW33</f>
        <v>5.6881175480166153</v>
      </c>
      <c r="AM31" s="294" t="str">
        <f t="shared" si="1"/>
        <v>APTT03_z04</v>
      </c>
      <c r="AN31" s="292">
        <f t="shared" si="2"/>
        <v>0.53671522720570475</v>
      </c>
      <c r="AO31" s="292">
        <f t="shared" si="3"/>
        <v>2.7381675657733511</v>
      </c>
      <c r="AP31" s="292">
        <f t="shared" si="4"/>
        <v>2.0962952412984923</v>
      </c>
      <c r="AQ31" s="292">
        <f t="shared" ca="1" si="5"/>
        <v>5.0354406866172736</v>
      </c>
      <c r="AR31" s="294" t="str">
        <f>'Picking Information'!Q36</f>
        <v>euhedral grain with medium tips, numerous large inclusions, possible cracks, pitting, heavy staining</v>
      </c>
    </row>
    <row r="32" spans="1:44" s="294" customFormat="1" ht="14" customHeight="1">
      <c r="A32" s="290" t="str">
        <f>'Picking Information'!D37</f>
        <v>Baker</v>
      </c>
      <c r="B32" s="291" t="str">
        <f>'Picking Information'!E37</f>
        <v>BF03-175-Agt_1_1</v>
      </c>
      <c r="C32" s="292">
        <f>'Picking Information'!H37</f>
        <v>757</v>
      </c>
      <c r="D32" s="292">
        <f>'Picking Information'!I37</f>
        <v>361.5</v>
      </c>
      <c r="E32" s="292">
        <f>'Picking Information'!J37</f>
        <v>702</v>
      </c>
      <c r="F32" s="292">
        <f>'Picking Information'!K37</f>
        <v>362</v>
      </c>
      <c r="G32" s="290" t="str">
        <f>'Picking Information'!P37</f>
        <v>Y</v>
      </c>
      <c r="H32" s="290" t="str">
        <f>'Picking Information'!B37</f>
        <v>3</v>
      </c>
      <c r="I32" s="290" t="str">
        <f>'Picking Information'!C37</f>
        <v>z</v>
      </c>
      <c r="J32" s="290">
        <f>'Picking Information'!O37</f>
        <v>2</v>
      </c>
      <c r="K32" s="289">
        <f>1000000*'Calculations Page'!EH34</f>
        <v>400.95114569999998</v>
      </c>
      <c r="L32" s="289">
        <f>'Calculations Page'!EI34</f>
        <v>212.4797446456212</v>
      </c>
      <c r="M32" s="317">
        <f>'Calculations Page'!FY34</f>
        <v>2.6290535885808972</v>
      </c>
      <c r="N32" s="317">
        <f>'Calculations Page'!FZ34</f>
        <v>2.9131878287928371E-3</v>
      </c>
      <c r="O32" s="319">
        <f>'Calculations Page'!GA34</f>
        <v>4.1570724871064016E-2</v>
      </c>
      <c r="P32" s="319">
        <f>'Calculations Page'!GB34</f>
        <v>3.0298128161217754E-3</v>
      </c>
      <c r="Q32" s="319">
        <f>'Calculations Page'!GC34</f>
        <v>0.55123444793295462</v>
      </c>
      <c r="R32" s="319">
        <f>'Calculations Page'!GD34</f>
        <v>1.1469526526713691E-2</v>
      </c>
      <c r="S32" s="319">
        <f>'Calculations Page'!GE34</f>
        <v>0</v>
      </c>
      <c r="T32" s="319" t="e">
        <f>'Calculations Page'!GF34</f>
        <v>#DIV/0!</v>
      </c>
      <c r="U32" s="319">
        <f>'Calculations Page'!GG34</f>
        <v>0.17111082013530832</v>
      </c>
      <c r="V32" s="317">
        <f>'He Data'!P36</f>
        <v>23.62666994509874</v>
      </c>
      <c r="W32" s="317">
        <f>'He Data'!Q36</f>
        <v>2.6180115771668028E-2</v>
      </c>
      <c r="X32" s="292">
        <f>'He Data'!R36</f>
        <v>21.004551540923245</v>
      </c>
      <c r="Y32" s="319">
        <f>'Calculations Page'!DE34</f>
        <v>1.6667829764632602E-2</v>
      </c>
      <c r="Z32" s="317">
        <f>'Calculations Page'!DF34</f>
        <v>1.2148069198805694E-3</v>
      </c>
      <c r="AA32" s="319">
        <f>'Calculations Page'!DG34</f>
        <v>0.22101808344802518</v>
      </c>
      <c r="AB32" s="317">
        <f>'Calculations Page'!DH34</f>
        <v>4.5987198015223964E-3</v>
      </c>
      <c r="AC32" s="319">
        <f>'Calculations Page'!DI34</f>
        <v>0</v>
      </c>
      <c r="AD32" s="317">
        <f>'Calculations Page'!DJ34</f>
        <v>0</v>
      </c>
      <c r="AE32" s="293">
        <f t="shared" si="0"/>
        <v>13.260159634999544</v>
      </c>
      <c r="AF32" s="289">
        <f>'Calculations Page'!FG34</f>
        <v>2542.8048470305966</v>
      </c>
      <c r="AG32" s="289">
        <f ca="1">'Calculations Page'!DX34</f>
        <v>2500.6244150260459</v>
      </c>
      <c r="AH32" s="289">
        <f>'Calculations Page'!FR34</f>
        <v>59.101344753870109</v>
      </c>
      <c r="AI32" s="293">
        <f>'Calculations Page'!EN34</f>
        <v>0.93813918697596166</v>
      </c>
      <c r="AJ32" s="289">
        <f>'Calculations Page'!FU34</f>
        <v>2703.9512080221061</v>
      </c>
      <c r="AK32" s="289">
        <f ca="1">'Calculations Page'!EW34</f>
        <v>2640.8439962947537</v>
      </c>
      <c r="AL32" s="289">
        <f>'Calculations Page'!FW34</f>
        <v>125.69360384032265</v>
      </c>
      <c r="AM32" s="294" t="str">
        <f t="shared" si="1"/>
        <v>BF03-175-Agt_1_1</v>
      </c>
      <c r="AN32" s="292">
        <f t="shared" si="2"/>
        <v>0.11080747237127672</v>
      </c>
      <c r="AO32" s="292">
        <f t="shared" si="3"/>
        <v>7.2883328965733929</v>
      </c>
      <c r="AP32" s="292">
        <f t="shared" si="4"/>
        <v>2.0806984341640242</v>
      </c>
      <c r="AQ32" s="292">
        <f t="shared" ca="1" si="5"/>
        <v>4.7595997346559491</v>
      </c>
      <c r="AR32" s="294" t="str">
        <f>'Picking Information'!Q37</f>
        <v>best apatite ever</v>
      </c>
    </row>
    <row r="33" spans="1:44" s="294" customFormat="1" ht="14" customHeight="1">
      <c r="A33" s="290" t="str">
        <f>'Picking Information'!D38</f>
        <v>Baker</v>
      </c>
      <c r="B33" s="291" t="str">
        <f>'Picking Information'!E38</f>
        <v>BF03-175-Agt_1_3</v>
      </c>
      <c r="C33" s="292">
        <f>'Picking Information'!H38</f>
        <v>633.4</v>
      </c>
      <c r="D33" s="292">
        <f>'Picking Information'!I38</f>
        <v>440.8</v>
      </c>
      <c r="E33" s="292">
        <f>'Picking Information'!J38</f>
        <v>658.5</v>
      </c>
      <c r="F33" s="292">
        <f>'Picking Information'!K38</f>
        <v>418.2</v>
      </c>
      <c r="G33" s="290" t="str">
        <f>'Picking Information'!P38</f>
        <v>Y</v>
      </c>
      <c r="H33" s="290" t="str">
        <f>'Picking Information'!B38</f>
        <v>3</v>
      </c>
      <c r="I33" s="290" t="str">
        <f>'Picking Information'!C38</f>
        <v>z</v>
      </c>
      <c r="J33" s="290">
        <f>'Picking Information'!O38</f>
        <v>2</v>
      </c>
      <c r="K33" s="289">
        <f>1000000*'Calculations Page'!EH35</f>
        <v>261.86196929577045</v>
      </c>
      <c r="L33" s="289">
        <f>'Calculations Page'!EI35</f>
        <v>222.51669896877192</v>
      </c>
      <c r="M33" s="317">
        <f>'Calculations Page'!FY35</f>
        <v>2.7489231135244117</v>
      </c>
      <c r="N33" s="317">
        <f>'Calculations Page'!FZ35</f>
        <v>3.6491057356355302E-4</v>
      </c>
      <c r="O33" s="319">
        <f>'Calculations Page'!GA35</f>
        <v>0.12118859893468718</v>
      </c>
      <c r="P33" s="319">
        <f>'Calculations Page'!GB35</f>
        <v>5.1570152356232571E-3</v>
      </c>
      <c r="Q33" s="319">
        <f>'Calculations Page'!GC35</f>
        <v>4.4817769616637491E-2</v>
      </c>
      <c r="R33" s="319">
        <f>'Calculations Page'!GD35</f>
        <v>1.8146225524001331E-3</v>
      </c>
      <c r="S33" s="319">
        <f>'Calculations Page'!GE35</f>
        <v>0</v>
      </c>
      <c r="T33" s="319" t="e">
        <f>'Calculations Page'!GF35</f>
        <v>#DIV/0!</v>
      </c>
      <c r="U33" s="319">
        <f>'Calculations Page'!GG35</f>
        <v>0.13172077479459698</v>
      </c>
      <c r="V33" s="317">
        <f>'He Data'!P37</f>
        <v>16.134170409394976</v>
      </c>
      <c r="W33" s="317">
        <f>'He Data'!Q37</f>
        <v>2.1417584759276832E-3</v>
      </c>
      <c r="X33" s="292">
        <f>'He Data'!R37</f>
        <v>2.9244137744590253</v>
      </c>
      <c r="Y33" s="319">
        <f>'Calculations Page'!DE35</f>
        <v>3.1734685173232496E-2</v>
      </c>
      <c r="Z33" s="317">
        <f>'Calculations Page'!DF35</f>
        <v>1.3504261652885978E-3</v>
      </c>
      <c r="AA33" s="319">
        <f>'Calculations Page'!DG35</f>
        <v>1.1736069411256839E-2</v>
      </c>
      <c r="AB33" s="317">
        <f>'Calculations Page'!DH35</f>
        <v>4.7518063510001621E-4</v>
      </c>
      <c r="AC33" s="319">
        <f>'Calculations Page'!DI35</f>
        <v>0</v>
      </c>
      <c r="AD33" s="317">
        <f>'Calculations Page'!DJ35</f>
        <v>0</v>
      </c>
      <c r="AE33" s="293">
        <f t="shared" si="0"/>
        <v>0.3698183658414218</v>
      </c>
      <c r="AF33" s="289">
        <f>'Calculations Page'!FG35</f>
        <v>2952.2923695718573</v>
      </c>
      <c r="AG33" s="289">
        <f ca="1">'Calculations Page'!DX35</f>
        <v>2798.6993412516831</v>
      </c>
      <c r="AH33" s="289">
        <f>'Calculations Page'!FR35</f>
        <v>112.31925403768409</v>
      </c>
      <c r="AI33" s="293">
        <f>'Calculations Page'!EN35</f>
        <v>0.94709948028361879</v>
      </c>
      <c r="AJ33" s="289">
        <f>'Calculations Page'!FU35</f>
        <v>3109.8091408178657</v>
      </c>
      <c r="AK33" s="289">
        <f ca="1">'Calculations Page'!EW35</f>
        <v>2905.1271827433047</v>
      </c>
      <c r="AL33" s="289">
        <f>'Calculations Page'!FW35</f>
        <v>236.62388352606712</v>
      </c>
      <c r="AM33" s="294" t="str">
        <f t="shared" si="1"/>
        <v>BF03-175-Agt_1_3</v>
      </c>
      <c r="AN33" s="292">
        <f t="shared" si="2"/>
        <v>1.3274673699247225E-2</v>
      </c>
      <c r="AO33" s="292">
        <f t="shared" si="3"/>
        <v>4.2553633600488725</v>
      </c>
      <c r="AP33" s="292">
        <f t="shared" si="4"/>
        <v>4.0488908036300391</v>
      </c>
      <c r="AQ33" s="292">
        <f t="shared" ca="1" si="5"/>
        <v>8.1450438704244181</v>
      </c>
      <c r="AR33" s="294" t="str">
        <f>'Picking Information'!Q38</f>
        <v>best apatite ever</v>
      </c>
    </row>
    <row r="34" spans="1:44" s="294" customFormat="1" ht="14" customHeight="1">
      <c r="A34" s="290" t="str">
        <f>'Picking Information'!D39</f>
        <v>Toro</v>
      </c>
      <c r="B34" s="291" t="str">
        <f>'Picking Information'!E39</f>
        <v>E8-2</v>
      </c>
      <c r="C34" s="292">
        <f>'Picking Information'!H39</f>
        <v>339.28077455048407</v>
      </c>
      <c r="D34" s="292">
        <f>'Picking Information'!I39</f>
        <v>291.35546334716457</v>
      </c>
      <c r="E34" s="292">
        <f>'Picking Information'!J39</f>
        <v>337.37897648686032</v>
      </c>
      <c r="F34" s="292">
        <f>'Picking Information'!K39</f>
        <v>248.75518672199169</v>
      </c>
      <c r="G34" s="290" t="str">
        <f>'Picking Information'!P39</f>
        <v>Y</v>
      </c>
      <c r="H34" s="290" t="str">
        <f>'Picking Information'!B39</f>
        <v>1</v>
      </c>
      <c r="I34" s="290" t="str">
        <f>'Picking Information'!C39</f>
        <v>z</v>
      </c>
      <c r="J34" s="290">
        <f>'Picking Information'!O39</f>
        <v>0</v>
      </c>
      <c r="K34" s="289">
        <f>1000000*'Calculations Page'!EH36</f>
        <v>59.70177387364042</v>
      </c>
      <c r="L34" s="289">
        <f>'Calculations Page'!EI36</f>
        <v>143.43645144176716</v>
      </c>
      <c r="M34" s="317">
        <f>'Calculations Page'!FY36</f>
        <v>5.2787132172469908</v>
      </c>
      <c r="N34" s="317">
        <f>'Calculations Page'!FZ36</f>
        <v>2.0176377426521522E-2</v>
      </c>
      <c r="O34" s="318">
        <f>'Calculations Page'!GA36</f>
        <v>13.520422828093608</v>
      </c>
      <c r="P34" s="318">
        <f>'Calculations Page'!GB36</f>
        <v>0.19708440395423224</v>
      </c>
      <c r="Q34" s="318">
        <f>'Calculations Page'!GC36</f>
        <v>4.545409402739681</v>
      </c>
      <c r="R34" s="318">
        <f>'Calculations Page'!GD36</f>
        <v>0.14904372006110989</v>
      </c>
      <c r="S34" s="318">
        <f>'Calculations Page'!GE36</f>
        <v>0</v>
      </c>
      <c r="T34" s="318" t="e">
        <f>'Calculations Page'!GF36</f>
        <v>#DIV/0!</v>
      </c>
      <c r="U34" s="292">
        <f>'Calculations Page'!GG36</f>
        <v>14.588594037737433</v>
      </c>
      <c r="V34" s="317">
        <f>'He Data'!P38</f>
        <v>7.0636133797958616</v>
      </c>
      <c r="W34" s="317">
        <f>'He Data'!Q38</f>
        <v>2.6998649799754824E-2</v>
      </c>
      <c r="X34" s="292">
        <f>'He Data'!R38</f>
        <v>99.9937786600034</v>
      </c>
      <c r="Y34" s="319">
        <f>'Calculations Page'!DE36</f>
        <v>0.80719322635885049</v>
      </c>
      <c r="Z34" s="317">
        <f>'Calculations Page'!DF36</f>
        <v>1.1766288518896776E-2</v>
      </c>
      <c r="AA34" s="319">
        <f>'Calculations Page'!DG36</f>
        <v>0.27136900432548339</v>
      </c>
      <c r="AB34" s="317">
        <f>'Calculations Page'!DH36</f>
        <v>8.8981744723745457E-3</v>
      </c>
      <c r="AC34" s="319">
        <f>'Calculations Page'!DI36</f>
        <v>0</v>
      </c>
      <c r="AD34" s="317">
        <f>'Calculations Page'!DJ36</f>
        <v>0</v>
      </c>
      <c r="AE34" s="293">
        <f t="shared" si="0"/>
        <v>0.33618840627490848</v>
      </c>
      <c r="AF34" s="289">
        <f>'Calculations Page'!FG36</f>
        <v>66.747376302986353</v>
      </c>
      <c r="AG34" s="289">
        <f ca="1">'Calculations Page'!DX36</f>
        <v>66.746123103541038</v>
      </c>
      <c r="AH34" s="289">
        <f>'Calculations Page'!FR36</f>
        <v>0.92386303465937547</v>
      </c>
      <c r="AI34" s="293">
        <f>'Calculations Page'!EN36</f>
        <v>0.91711059454179211</v>
      </c>
      <c r="AJ34" s="289">
        <f>'Calculations Page'!FU36</f>
        <v>72.803861693093893</v>
      </c>
      <c r="AK34" s="289">
        <f ca="1">'Calculations Page'!EW36</f>
        <v>72.733835068192448</v>
      </c>
      <c r="AL34" s="289">
        <f>'Calculations Page'!FW36</f>
        <v>2.0153839843347927</v>
      </c>
      <c r="AM34" s="294" t="str">
        <f t="shared" si="1"/>
        <v>E8-2</v>
      </c>
      <c r="AN34" s="292">
        <f t="shared" si="2"/>
        <v>0.38222151111751651</v>
      </c>
      <c r="AO34" s="292">
        <f t="shared" si="3"/>
        <v>1.4576792934664553</v>
      </c>
      <c r="AP34" s="292">
        <f t="shared" si="4"/>
        <v>3.2789944063405132</v>
      </c>
      <c r="AQ34" s="292">
        <f t="shared" ca="1" si="5"/>
        <v>2.7709029538250611</v>
      </c>
      <c r="AR34" s="294" t="str">
        <f>'Picking Information'!Q39</f>
        <v>Rounded, smokey</v>
      </c>
    </row>
    <row r="35" spans="1:44" s="294" customFormat="1" ht="14" customHeight="1">
      <c r="A35" s="290" t="str">
        <f>'Picking Information'!D40</f>
        <v>Peak</v>
      </c>
      <c r="B35" s="291" t="str">
        <f>'Picking Information'!E40</f>
        <v>EGC1_z04</v>
      </c>
      <c r="C35" s="292">
        <f>'Picking Information'!H40</f>
        <v>113.8</v>
      </c>
      <c r="D35" s="292">
        <f>'Picking Information'!I40</f>
        <v>75.5</v>
      </c>
      <c r="E35" s="292">
        <f>'Picking Information'!J40</f>
        <v>113.1</v>
      </c>
      <c r="F35" s="292">
        <f>'Picking Information'!K40</f>
        <v>57.8</v>
      </c>
      <c r="G35" s="290" t="str">
        <f>'Picking Information'!P40</f>
        <v>Y</v>
      </c>
      <c r="H35" s="290" t="str">
        <f>'Picking Information'!B40</f>
        <v>1</v>
      </c>
      <c r="I35" s="290" t="str">
        <f>'Picking Information'!C40</f>
        <v>z</v>
      </c>
      <c r="J35" s="290">
        <f>'Picking Information'!O40</f>
        <v>1</v>
      </c>
      <c r="K35" s="289">
        <f>1000000*'Calculations Page'!EH37</f>
        <v>1.2053991072192425</v>
      </c>
      <c r="L35" s="289">
        <f>'Calculations Page'!EI37</f>
        <v>37.317970270419671</v>
      </c>
      <c r="M35" s="317">
        <f>'Calculations Page'!FY37</f>
        <v>2.966963598522963E-2</v>
      </c>
      <c r="N35" s="317">
        <f>'Calculations Page'!FZ37</f>
        <v>2.220715796329617E-2</v>
      </c>
      <c r="O35" s="318">
        <f>'Calculations Page'!GA37</f>
        <v>0</v>
      </c>
      <c r="P35" s="318" t="e">
        <f>'Calculations Page'!GB37</f>
        <v>#DIV/0!</v>
      </c>
      <c r="Q35" s="318">
        <f>'Calculations Page'!GC37</f>
        <v>0</v>
      </c>
      <c r="R35" s="318" t="e">
        <f>'Calculations Page'!GD37</f>
        <v>#DIV/0!</v>
      </c>
      <c r="S35" s="318">
        <f>'Calculations Page'!GE37</f>
        <v>0</v>
      </c>
      <c r="T35" s="318" t="e">
        <f>'Calculations Page'!GF37</f>
        <v>#DIV/0!</v>
      </c>
      <c r="U35" s="292">
        <f>'Calculations Page'!GG37</f>
        <v>0</v>
      </c>
      <c r="V35" s="317">
        <f>'He Data'!P39</f>
        <v>8.0159444814689414E-4</v>
      </c>
      <c r="W35" s="317">
        <f>'He Data'!Q39</f>
        <v>5.9997819121748578E-4</v>
      </c>
      <c r="X35" s="292">
        <f>'He Data'!R39</f>
        <v>88.906421469906746</v>
      </c>
      <c r="Y35" s="319">
        <f>'Calculations Page'!DE37</f>
        <v>0</v>
      </c>
      <c r="Z35" s="317">
        <f>'Calculations Page'!DF37</f>
        <v>8.4052006371086616E-5</v>
      </c>
      <c r="AA35" s="319">
        <f>'Calculations Page'!DG37</f>
        <v>0</v>
      </c>
      <c r="AB35" s="317">
        <f>'Calculations Page'!DH37</f>
        <v>4.0007842416261049E-5</v>
      </c>
      <c r="AC35" s="319">
        <f>'Calculations Page'!DI37</f>
        <v>0</v>
      </c>
      <c r="AD35" s="317">
        <f>'Calculations Page'!DJ37</f>
        <v>0</v>
      </c>
      <c r="AE35" s="293" t="e">
        <f t="shared" ref="AE35:AE66" si="6">AA35/Y35</f>
        <v>#DIV/0!</v>
      </c>
      <c r="AF35" s="289" t="e">
        <f>'Calculations Page'!FG37</f>
        <v>#DIV/0!</v>
      </c>
      <c r="AG35" s="289" t="e">
        <f ca="1">'Calculations Page'!DX37</f>
        <v>#NUM!</v>
      </c>
      <c r="AH35" s="289" t="e">
        <f>'Calculations Page'!FR37</f>
        <v>#DIV/0!</v>
      </c>
      <c r="AI35" s="293">
        <f>'Calculations Page'!EN37</f>
        <v>0.67983614514036406</v>
      </c>
      <c r="AJ35" s="289" t="e">
        <f>'Calculations Page'!FU37</f>
        <v>#DIV/0!</v>
      </c>
      <c r="AK35" s="289" t="e">
        <f ca="1">'Calculations Page'!EW37</f>
        <v>#NUM!</v>
      </c>
      <c r="AL35" s="289" t="e">
        <f>'Calculations Page'!FW37</f>
        <v>#DIV/0!</v>
      </c>
      <c r="AM35" s="294" t="str">
        <f t="shared" si="1"/>
        <v>EGC1_z04</v>
      </c>
      <c r="AN35" s="292">
        <f t="shared" ref="AN35:AN66" si="7">100*W35/V35</f>
        <v>74.848097139956522</v>
      </c>
      <c r="AO35" s="292" t="e">
        <f t="shared" ref="AO35:AO66" si="8">100*Z35/Y35</f>
        <v>#DIV/0!</v>
      </c>
      <c r="AP35" s="292" t="e">
        <f t="shared" ref="AP35:AP66" si="9">100*AB35/AA35</f>
        <v>#DIV/0!</v>
      </c>
      <c r="AQ35" s="292" t="e">
        <f t="shared" ca="1" si="5"/>
        <v>#DIV/0!</v>
      </c>
      <c r="AR35" s="294" t="str">
        <f>'Picking Information'!Q40</f>
        <v>fragment, medium, 1 np, clear to red brown opaque, inclusions</v>
      </c>
    </row>
    <row r="36" spans="1:44" s="294" customFormat="1" ht="14" customHeight="1">
      <c r="A36" s="290" t="str">
        <f>'Picking Information'!D41</f>
        <v>TraIL</v>
      </c>
      <c r="B36" s="291" t="str">
        <f>'Picking Information'!E41</f>
        <v>FC3_jrm_z99</v>
      </c>
      <c r="C36" s="292">
        <f>'Picking Information'!H41</f>
        <v>217.9</v>
      </c>
      <c r="D36" s="292">
        <f>'Picking Information'!I41</f>
        <v>113.4</v>
      </c>
      <c r="E36" s="292">
        <f>'Picking Information'!J41</f>
        <v>213</v>
      </c>
      <c r="F36" s="292">
        <f>'Picking Information'!K41</f>
        <v>117.6</v>
      </c>
      <c r="G36" s="290" t="str">
        <f>'Picking Information'!P41</f>
        <v>Y</v>
      </c>
      <c r="H36" s="290" t="str">
        <f>'Picking Information'!B41</f>
        <v>3</v>
      </c>
      <c r="I36" s="290" t="str">
        <f>'Picking Information'!C41</f>
        <v>z</v>
      </c>
      <c r="J36" s="290">
        <f>'Picking Information'!O41</f>
        <v>2</v>
      </c>
      <c r="K36" s="289">
        <f>1000000*'Calculations Page'!EH38</f>
        <v>8.5839634817999997</v>
      </c>
      <c r="L36" s="289">
        <f>'Calculations Page'!EI38</f>
        <v>66.010510006968744</v>
      </c>
      <c r="M36" s="317">
        <f>'Calculations Page'!FY38</f>
        <v>96.7710562195156</v>
      </c>
      <c r="N36" s="317">
        <f>'Calculations Page'!FZ38</f>
        <v>0.51454427108077716</v>
      </c>
      <c r="O36" s="318">
        <f>'Calculations Page'!GA38</f>
        <v>665.5055675037421</v>
      </c>
      <c r="P36" s="318">
        <f>'Calculations Page'!GB38</f>
        <v>7.5237110112229439</v>
      </c>
      <c r="Q36" s="318">
        <f>'Calculations Page'!GC38</f>
        <v>371.85009029777393</v>
      </c>
      <c r="R36" s="318">
        <f>'Calculations Page'!GD38</f>
        <v>10.088430883951487</v>
      </c>
      <c r="S36" s="318">
        <f>'Calculations Page'!GE38</f>
        <v>0</v>
      </c>
      <c r="T36" s="318" t="e">
        <f>'Calculations Page'!GF38</f>
        <v>#DIV/0!</v>
      </c>
      <c r="U36" s="292">
        <f>'Calculations Page'!GG38</f>
        <v>752.89033872371897</v>
      </c>
      <c r="V36" s="317">
        <f>'He Data'!P40</f>
        <v>18.618511601403718</v>
      </c>
      <c r="W36" s="317">
        <f>'He Data'!Q40</f>
        <v>9.8997043690645201E-2</v>
      </c>
      <c r="X36" s="292">
        <f>'He Data'!R40</f>
        <v>99.902225367254601</v>
      </c>
      <c r="Y36" s="319">
        <f>'Calculations Page'!DE38</f>
        <v>5.7126754883867061</v>
      </c>
      <c r="Z36" s="317">
        <f>'Calculations Page'!DF38</f>
        <v>6.4583260567954298E-2</v>
      </c>
      <c r="AA36" s="319">
        <f>'Calculations Page'!DG38</f>
        <v>3.1919475958201238</v>
      </c>
      <c r="AB36" s="317">
        <f>'Calculations Page'!DH38</f>
        <v>8.6598722296502867E-2</v>
      </c>
      <c r="AC36" s="319">
        <f>'Calculations Page'!DI38</f>
        <v>0</v>
      </c>
      <c r="AD36" s="317">
        <f>'Calculations Page'!DJ38</f>
        <v>0</v>
      </c>
      <c r="AE36" s="293">
        <f t="shared" si="6"/>
        <v>0.55874827868466037</v>
      </c>
      <c r="AF36" s="289">
        <f>'Calculations Page'!FG38</f>
        <v>23.791068327773846</v>
      </c>
      <c r="AG36" s="289">
        <f ca="1">'Calculations Page'!DX38</f>
        <v>23.791012928042051</v>
      </c>
      <c r="AH36" s="289">
        <f>'Calculations Page'!FR38</f>
        <v>0.273241920707885</v>
      </c>
      <c r="AI36" s="293">
        <f>'Calculations Page'!EN38</f>
        <v>0.82564267406766312</v>
      </c>
      <c r="AJ36" s="289">
        <f>'Calculations Page'!FU38</f>
        <v>28.724483282283529</v>
      </c>
      <c r="AK36" s="289">
        <f ca="1">'Calculations Page'!EW38</f>
        <v>28.796721319473129</v>
      </c>
      <c r="AL36" s="289">
        <f>'Calculations Page'!FW38</f>
        <v>0.65980500541289455</v>
      </c>
      <c r="AM36" s="294" t="str">
        <f t="shared" si="1"/>
        <v>FC3_jrm_z99</v>
      </c>
      <c r="AN36" s="292">
        <f t="shared" si="7"/>
        <v>0.5317129844212759</v>
      </c>
      <c r="AO36" s="292">
        <f t="shared" si="8"/>
        <v>1.1305256302278253</v>
      </c>
      <c r="AP36" s="292">
        <f t="shared" si="9"/>
        <v>2.7130370940269963</v>
      </c>
      <c r="AQ36" s="292">
        <f t="shared" ca="1" si="5"/>
        <v>2.2912504451217384</v>
      </c>
      <c r="AR36" s="294" t="str">
        <f>'Picking Information'!Q41</f>
        <v>best apatite ever</v>
      </c>
    </row>
    <row r="37" spans="1:44" s="294" customFormat="1" ht="14" customHeight="1">
      <c r="A37" s="290" t="str">
        <f>'Picking Information'!D42</f>
        <v>TraIL</v>
      </c>
      <c r="B37" s="291" t="str">
        <f>'Picking Information'!E42</f>
        <v>FC3_jrm_z97</v>
      </c>
      <c r="C37" s="292">
        <f>'Picking Information'!H42</f>
        <v>208.9</v>
      </c>
      <c r="D37" s="292">
        <f>'Picking Information'!I42</f>
        <v>96.3</v>
      </c>
      <c r="E37" s="292">
        <f>'Picking Information'!J42</f>
        <v>205.1</v>
      </c>
      <c r="F37" s="292">
        <f>'Picking Information'!K42</f>
        <v>71.599999999999994</v>
      </c>
      <c r="G37" s="290" t="str">
        <f>'Picking Information'!P42</f>
        <v>Y</v>
      </c>
      <c r="H37" s="290" t="str">
        <f>'Picking Information'!B42</f>
        <v>3</v>
      </c>
      <c r="I37" s="290" t="str">
        <f>'Picking Information'!C42</f>
        <v>z</v>
      </c>
      <c r="J37" s="290">
        <f>'Picking Information'!O42</f>
        <v>2</v>
      </c>
      <c r="K37" s="289">
        <f>1000000*'Calculations Page'!EH39</f>
        <v>4.7969166174749995</v>
      </c>
      <c r="L37" s="289">
        <f>'Calculations Page'!EI39</f>
        <v>50.882303735840807</v>
      </c>
      <c r="M37" s="317">
        <f>'Calculations Page'!FY39</f>
        <v>66.38769467789902</v>
      </c>
      <c r="N37" s="317">
        <f>'Calculations Page'!FZ39</f>
        <v>0.25935786045061643</v>
      </c>
      <c r="O37" s="318">
        <f>'Calculations Page'!GA39</f>
        <v>449.98812179761933</v>
      </c>
      <c r="P37" s="318">
        <f>'Calculations Page'!GB39</f>
        <v>9.7466091193898627</v>
      </c>
      <c r="Q37" s="318">
        <f>'Calculations Page'!GC39</f>
        <v>281.3416677204666</v>
      </c>
      <c r="R37" s="318">
        <f>'Calculations Page'!GD39</f>
        <v>3.2353422378221568</v>
      </c>
      <c r="S37" s="318">
        <f>'Calculations Page'!GE39</f>
        <v>0</v>
      </c>
      <c r="T37" s="318" t="e">
        <f>'Calculations Page'!GF39</f>
        <v>#DIV/0!</v>
      </c>
      <c r="U37" s="292">
        <f>'Calculations Page'!GG39</f>
        <v>516.10341371192897</v>
      </c>
      <c r="V37" s="317">
        <f>'He Data'!P41</f>
        <v>7.1377506866432858</v>
      </c>
      <c r="W37" s="317">
        <f>'He Data'!Q41</f>
        <v>2.7885163892187547E-2</v>
      </c>
      <c r="X37" s="292">
        <f>'He Data'!R41</f>
        <v>99.999363790114359</v>
      </c>
      <c r="Y37" s="319">
        <f>'Calculations Page'!DE39</f>
        <v>2.1585554991173641</v>
      </c>
      <c r="Z37" s="317">
        <f>'Calculations Page'!DF39</f>
        <v>4.6753671248834595E-2</v>
      </c>
      <c r="AA37" s="319">
        <f>'Calculations Page'!DG39</f>
        <v>1.349572521076436</v>
      </c>
      <c r="AB37" s="317">
        <f>'Calculations Page'!DH39</f>
        <v>1.5519666943827858E-2</v>
      </c>
      <c r="AC37" s="319">
        <f>'Calculations Page'!DI39</f>
        <v>0</v>
      </c>
      <c r="AD37" s="317">
        <f>'Calculations Page'!DJ39</f>
        <v>0</v>
      </c>
      <c r="AE37" s="293">
        <f t="shared" si="6"/>
        <v>0.62522020936143541</v>
      </c>
      <c r="AF37" s="289">
        <f>'Calculations Page'!FG39</f>
        <v>23.806840298502841</v>
      </c>
      <c r="AG37" s="289">
        <f ca="1">'Calculations Page'!DX39</f>
        <v>23.806785098950691</v>
      </c>
      <c r="AH37" s="289">
        <f>'Calculations Page'!FR39</f>
        <v>0.44627536858543987</v>
      </c>
      <c r="AI37" s="293">
        <f>'Calculations Page'!EN39</f>
        <v>0.77574797064194756</v>
      </c>
      <c r="AJ37" s="289">
        <f>'Calculations Page'!FU39</f>
        <v>30.551149489005049</v>
      </c>
      <c r="AK37" s="289">
        <f ca="1">'Calculations Page'!EW39</f>
        <v>30.662110692222861</v>
      </c>
      <c r="AL37" s="289">
        <f>'Calculations Page'!FW39</f>
        <v>1.1454040374918655</v>
      </c>
      <c r="AM37" s="294" t="str">
        <f t="shared" si="1"/>
        <v>FC3_jrm_z97</v>
      </c>
      <c r="AN37" s="292">
        <f t="shared" si="7"/>
        <v>0.39067158712013339</v>
      </c>
      <c r="AO37" s="292">
        <f t="shared" si="8"/>
        <v>2.1659703106059691</v>
      </c>
      <c r="AP37" s="292">
        <f t="shared" si="9"/>
        <v>1.1499690977294925</v>
      </c>
      <c r="AQ37" s="292">
        <f t="shared" ca="1" si="5"/>
        <v>3.7355681381138117</v>
      </c>
      <c r="AR37" s="294" t="str">
        <f>'Picking Information'!Q42</f>
        <v>best apatite ever</v>
      </c>
    </row>
    <row r="38" spans="1:44" s="294" customFormat="1" ht="14" customHeight="1">
      <c r="A38" s="290" t="str">
        <f>'Picking Information'!D43</f>
        <v>TraIL</v>
      </c>
      <c r="B38" s="291" t="str">
        <f>'Picking Information'!E43</f>
        <v>FC3_jrm_z98</v>
      </c>
      <c r="C38" s="292">
        <f>'Picking Information'!H43</f>
        <v>276.5</v>
      </c>
      <c r="D38" s="292">
        <f>'Picking Information'!I43</f>
        <v>124.7</v>
      </c>
      <c r="E38" s="292">
        <f>'Picking Information'!J43</f>
        <v>281.39999999999998</v>
      </c>
      <c r="F38" s="292">
        <f>'Picking Information'!K43</f>
        <v>123.3</v>
      </c>
      <c r="G38" s="290" t="str">
        <f>'Picking Information'!P43</f>
        <v>Y</v>
      </c>
      <c r="H38" s="290" t="str">
        <f>'Picking Information'!B43</f>
        <v>3</v>
      </c>
      <c r="I38" s="290" t="str">
        <f>'Picking Information'!C43</f>
        <v>z</v>
      </c>
      <c r="J38" s="290">
        <f>'Picking Information'!O43</f>
        <v>2</v>
      </c>
      <c r="K38" s="289">
        <f>1000000*'Calculations Page'!EH40</f>
        <v>14.033307629124998</v>
      </c>
      <c r="L38" s="289">
        <f>'Calculations Page'!EI40</f>
        <v>75.232406347172159</v>
      </c>
      <c r="M38" s="317">
        <f>'Calculations Page'!FY40</f>
        <v>36.573169957074683</v>
      </c>
      <c r="N38" s="317">
        <f>'Calculations Page'!FZ40</f>
        <v>0.18370851798330351</v>
      </c>
      <c r="O38" s="318">
        <f>'Calculations Page'!GA40</f>
        <v>249.26419409847585</v>
      </c>
      <c r="P38" s="318">
        <f>'Calculations Page'!GB40</f>
        <v>3.9477964752628889</v>
      </c>
      <c r="Q38" s="318">
        <f>'Calculations Page'!GC40</f>
        <v>146.62084116147901</v>
      </c>
      <c r="R38" s="318">
        <f>'Calculations Page'!GD40</f>
        <v>1.9358306953693711</v>
      </c>
      <c r="S38" s="318">
        <f>'Calculations Page'!GE40</f>
        <v>0</v>
      </c>
      <c r="T38" s="318" t="e">
        <f>'Calculations Page'!GF40</f>
        <v>#DIV/0!</v>
      </c>
      <c r="U38" s="292">
        <f>'Calculations Page'!GG40</f>
        <v>283.72009177142343</v>
      </c>
      <c r="V38" s="317">
        <f>'He Data'!P42</f>
        <v>11.503613106161515</v>
      </c>
      <c r="W38" s="317">
        <f>'He Data'!Q42</f>
        <v>5.7783115810486139E-2</v>
      </c>
      <c r="X38" s="292">
        <f>'He Data'!R42</f>
        <v>99.995608230968813</v>
      </c>
      <c r="Y38" s="319">
        <f>'Calculations Page'!DE40</f>
        <v>3.4980011167098355</v>
      </c>
      <c r="Z38" s="317">
        <f>'Calculations Page'!DF40</f>
        <v>5.5400642394539477E-2</v>
      </c>
      <c r="AA38" s="319">
        <f>'Calculations Page'!DG40</f>
        <v>2.0575753688601077</v>
      </c>
      <c r="AB38" s="317">
        <f>'Calculations Page'!DH40</f>
        <v>2.7166107666021344E-2</v>
      </c>
      <c r="AC38" s="319">
        <f>'Calculations Page'!DI40</f>
        <v>0</v>
      </c>
      <c r="AD38" s="317">
        <f>'Calculations Page'!DJ40</f>
        <v>0</v>
      </c>
      <c r="AE38" s="293">
        <f t="shared" si="6"/>
        <v>0.58821461177674828</v>
      </c>
      <c r="AF38" s="289">
        <f>'Calculations Page'!FG40</f>
        <v>23.85879122156495</v>
      </c>
      <c r="AG38" s="289">
        <f ca="1">'Calculations Page'!DX40</f>
        <v>23.858735484922878</v>
      </c>
      <c r="AH38" s="289">
        <f>'Calculations Page'!FR40</f>
        <v>0.34505170143851466</v>
      </c>
      <c r="AI38" s="293">
        <f>'Calculations Page'!EN40</f>
        <v>0.84600952237181715</v>
      </c>
      <c r="AJ38" s="289">
        <f>'Calculations Page'!FU40</f>
        <v>28.260809415197372</v>
      </c>
      <c r="AK38" s="289">
        <f ca="1">'Calculations Page'!EW40</f>
        <v>28.185888392398464</v>
      </c>
      <c r="AL38" s="289">
        <f>'Calculations Page'!FW40</f>
        <v>0.81742954051498928</v>
      </c>
      <c r="AM38" s="294" t="str">
        <f t="shared" si="1"/>
        <v>FC3_jrm_z98</v>
      </c>
      <c r="AN38" s="292">
        <f t="shared" si="7"/>
        <v>0.50230406114350801</v>
      </c>
      <c r="AO38" s="292">
        <f t="shared" si="8"/>
        <v>1.5837800088139606</v>
      </c>
      <c r="AP38" s="292">
        <f t="shared" si="9"/>
        <v>1.3202970873952145</v>
      </c>
      <c r="AQ38" s="292">
        <f t="shared" ca="1" si="5"/>
        <v>2.9001375764172979</v>
      </c>
      <c r="AR38" s="294" t="str">
        <f>'Picking Information'!Q43</f>
        <v>best apatite ever</v>
      </c>
    </row>
    <row r="39" spans="1:44" s="294" customFormat="1" ht="14" customHeight="1">
      <c r="A39" s="290" t="str">
        <f>'Picking Information'!D44</f>
        <v>JCFG</v>
      </c>
      <c r="B39" s="291" t="str">
        <f>'Picking Information'!E44</f>
        <v>FCTB_21</v>
      </c>
      <c r="C39" s="292">
        <f>'Picking Information'!H44</f>
        <v>248</v>
      </c>
      <c r="D39" s="292">
        <f>'Picking Information'!I44</f>
        <v>108</v>
      </c>
      <c r="E39" s="292">
        <f>'Picking Information'!J44</f>
        <v>243</v>
      </c>
      <c r="F39" s="292">
        <f>'Picking Information'!K44</f>
        <v>115</v>
      </c>
      <c r="G39" s="290" t="str">
        <f>'Picking Information'!P44</f>
        <v>Y</v>
      </c>
      <c r="H39" s="290" t="str">
        <f>'Picking Information'!B44</f>
        <v>3</v>
      </c>
      <c r="I39" s="290" t="str">
        <f>'Picking Information'!C44</f>
        <v>z</v>
      </c>
      <c r="J39" s="290">
        <f>'Picking Information'!O44</f>
        <v>2</v>
      </c>
      <c r="K39" s="289">
        <f>1000000*'Calculations Page'!EH41</f>
        <v>9.8812872000000027</v>
      </c>
      <c r="L39" s="289">
        <f>'Calculations Page'!EI41</f>
        <v>67.181137077127275</v>
      </c>
      <c r="M39" s="317">
        <f>'Calculations Page'!FY41</f>
        <v>41.482697741776761</v>
      </c>
      <c r="N39" s="317">
        <f>'Calculations Page'!FZ41</f>
        <v>0.12470190116693046</v>
      </c>
      <c r="O39" s="318">
        <f>'Calculations Page'!GA41</f>
        <v>291.22845588267745</v>
      </c>
      <c r="P39" s="318">
        <f>'Calculations Page'!GB41</f>
        <v>4.1639415799463757</v>
      </c>
      <c r="Q39" s="318">
        <f>'Calculations Page'!GC41</f>
        <v>168.63146484135504</v>
      </c>
      <c r="R39" s="318">
        <f>'Calculations Page'!GD41</f>
        <v>3.2946558157161934</v>
      </c>
      <c r="S39" s="318">
        <f>'Calculations Page'!GE41</f>
        <v>0</v>
      </c>
      <c r="T39" s="318" t="e">
        <f>'Calculations Page'!GF41</f>
        <v>#DIV/0!</v>
      </c>
      <c r="U39" s="292">
        <f>'Calculations Page'!GG41</f>
        <v>330.8568501203959</v>
      </c>
      <c r="V39" s="317">
        <f>'He Data'!P43</f>
        <v>9.1873895581901994</v>
      </c>
      <c r="W39" s="317">
        <f>'He Data'!Q43</f>
        <v>2.7618380843966103E-2</v>
      </c>
      <c r="X39" s="292">
        <f>'He Data'!R43</f>
        <v>100</v>
      </c>
      <c r="Y39" s="319">
        <f>'Calculations Page'!DE41</f>
        <v>2.877712013389266</v>
      </c>
      <c r="Z39" s="317">
        <f>'Calculations Page'!DF41</f>
        <v>4.1145102635471914E-2</v>
      </c>
      <c r="AA39" s="319">
        <f>'Calculations Page'!DG41</f>
        <v>1.666295935054132</v>
      </c>
      <c r="AB39" s="317">
        <f>'Calculations Page'!DH41</f>
        <v>3.2555440340241985E-2</v>
      </c>
      <c r="AC39" s="319">
        <f>'Calculations Page'!DI41</f>
        <v>0</v>
      </c>
      <c r="AD39" s="317">
        <f>'Calculations Page'!DJ41</f>
        <v>0</v>
      </c>
      <c r="AE39" s="293">
        <f t="shared" si="6"/>
        <v>0.57903498588506375</v>
      </c>
      <c r="AF39" s="289">
        <f>'Calculations Page'!FG41</f>
        <v>23.207783557357338</v>
      </c>
      <c r="AG39" s="289">
        <f ca="1">'Calculations Page'!DX41</f>
        <v>23.207732224913851</v>
      </c>
      <c r="AH39" s="289">
        <f>'Calculations Page'!FR41</f>
        <v>0.29624972154323903</v>
      </c>
      <c r="AI39" s="293">
        <f>'Calculations Page'!EN41</f>
        <v>0.82835562054953282</v>
      </c>
      <c r="AJ39" s="289">
        <f>'Calculations Page'!FU41</f>
        <v>28.038660391320029</v>
      </c>
      <c r="AK39" s="289">
        <f ca="1">'Calculations Page'!EW41</f>
        <v>27.999331255317546</v>
      </c>
      <c r="AL39" s="289">
        <f>'Calculations Page'!FW41</f>
        <v>0.71583271300724383</v>
      </c>
      <c r="AM39" s="294" t="str">
        <f t="shared" si="1"/>
        <v>FCTB_21</v>
      </c>
      <c r="AN39" s="292">
        <f t="shared" si="7"/>
        <v>0.30061184049113704</v>
      </c>
      <c r="AO39" s="292">
        <f t="shared" si="8"/>
        <v>1.4297852753866322</v>
      </c>
      <c r="AP39" s="292">
        <f t="shared" si="9"/>
        <v>1.9537610129970326</v>
      </c>
      <c r="AQ39" s="292">
        <f t="shared" ca="1" si="5"/>
        <v>2.5566064649179614</v>
      </c>
      <c r="AR39" s="294" t="str">
        <f>'Picking Information'!Q44</f>
        <v>euhedral, prismatic, clear, some inclusions, honey colored</v>
      </c>
    </row>
    <row r="40" spans="1:44" s="294" customFormat="1" ht="14" customHeight="1">
      <c r="A40" s="290" t="str">
        <f>'Picking Information'!D45</f>
        <v>JCFG</v>
      </c>
      <c r="B40" s="291" t="str">
        <f>'Picking Information'!E45</f>
        <v>FCTB_22</v>
      </c>
      <c r="C40" s="292">
        <f>'Picking Information'!H45</f>
        <v>247</v>
      </c>
      <c r="D40" s="292">
        <f>'Picking Information'!I45</f>
        <v>149</v>
      </c>
      <c r="E40" s="292">
        <f>'Picking Information'!J45</f>
        <v>239</v>
      </c>
      <c r="F40" s="292">
        <f>'Picking Information'!K45</f>
        <v>109</v>
      </c>
      <c r="G40" s="290" t="str">
        <f>'Picking Information'!P45</f>
        <v>Y</v>
      </c>
      <c r="H40" s="290" t="str">
        <f>'Picking Information'!B45</f>
        <v>3</v>
      </c>
      <c r="I40" s="290" t="str">
        <f>'Picking Information'!C45</f>
        <v>z</v>
      </c>
      <c r="J40" s="290">
        <f>'Picking Information'!O45</f>
        <v>2</v>
      </c>
      <c r="K40" s="289">
        <f>1000000*'Calculations Page'!EH42</f>
        <v>11.671982050000002</v>
      </c>
      <c r="L40" s="289">
        <f>'Calculations Page'!EI42</f>
        <v>71.881215563442979</v>
      </c>
      <c r="M40" s="317">
        <f>'Calculations Page'!FY42</f>
        <v>17.45493923232485</v>
      </c>
      <c r="N40" s="317">
        <f>'Calculations Page'!FZ42</f>
        <v>5.8234123893390652E-2</v>
      </c>
      <c r="O40" s="318">
        <f>'Calculations Page'!GA42</f>
        <v>125.11862022001486</v>
      </c>
      <c r="P40" s="318">
        <f>'Calculations Page'!GB42</f>
        <v>2.0073900014759278</v>
      </c>
      <c r="Q40" s="318">
        <f>'Calculations Page'!GC42</f>
        <v>78.096695789800066</v>
      </c>
      <c r="R40" s="318">
        <f>'Calculations Page'!GD42</f>
        <v>0.96675938581836263</v>
      </c>
      <c r="S40" s="318">
        <f>'Calculations Page'!GE42</f>
        <v>0</v>
      </c>
      <c r="T40" s="318" t="e">
        <f>'Calculations Page'!GF42</f>
        <v>#DIV/0!</v>
      </c>
      <c r="U40" s="292">
        <f>'Calculations Page'!GG42</f>
        <v>143.47134373061789</v>
      </c>
      <c r="V40" s="317">
        <f>'He Data'!P44</f>
        <v>4.5664064966679048</v>
      </c>
      <c r="W40" s="317">
        <f>'He Data'!Q44</f>
        <v>1.5234695356720777E-2</v>
      </c>
      <c r="X40" s="292">
        <f>'He Data'!R44</f>
        <v>100</v>
      </c>
      <c r="Y40" s="319">
        <f>'Calculations Page'!DE42</f>
        <v>1.4603822893287808</v>
      </c>
      <c r="Z40" s="317">
        <f>'Calculations Page'!DF42</f>
        <v>2.3430220064576505E-2</v>
      </c>
      <c r="AA40" s="319">
        <f>'Calculations Page'!DG42</f>
        <v>0.91154323142285709</v>
      </c>
      <c r="AB40" s="317">
        <f>'Calculations Page'!DH42</f>
        <v>1.1283998197940954E-2</v>
      </c>
      <c r="AC40" s="319">
        <f>'Calculations Page'!DI42</f>
        <v>0</v>
      </c>
      <c r="AD40" s="317">
        <f>'Calculations Page'!DJ42</f>
        <v>0</v>
      </c>
      <c r="AE40" s="293">
        <f t="shared" si="6"/>
        <v>0.62418124218818039</v>
      </c>
      <c r="AF40" s="289">
        <f>'Calculations Page'!FG42</f>
        <v>22.51916319576257</v>
      </c>
      <c r="AG40" s="289">
        <f ca="1">'Calculations Page'!DX42</f>
        <v>22.519116481896138</v>
      </c>
      <c r="AH40" s="289">
        <f>'Calculations Page'!FR42</f>
        <v>0.31605687831999185</v>
      </c>
      <c r="AI40" s="293">
        <f>'Calculations Page'!EN42</f>
        <v>0.83890261122972098</v>
      </c>
      <c r="AJ40" s="289">
        <f>'Calculations Page'!FU42</f>
        <v>26.631734675654688</v>
      </c>
      <c r="AK40" s="289">
        <f ca="1">'Calculations Page'!EW42</f>
        <v>26.828464073623245</v>
      </c>
      <c r="AL40" s="289">
        <f>'Calculations Page'!FW42</f>
        <v>0.74755379253324605</v>
      </c>
      <c r="AM40" s="294" t="str">
        <f t="shared" si="1"/>
        <v>FCTB_22</v>
      </c>
      <c r="AN40" s="292">
        <f t="shared" si="7"/>
        <v>0.33362547482002525</v>
      </c>
      <c r="AO40" s="292">
        <f t="shared" si="8"/>
        <v>1.6043894968998476</v>
      </c>
      <c r="AP40" s="292">
        <f t="shared" si="9"/>
        <v>1.2379004976349173</v>
      </c>
      <c r="AQ40" s="292">
        <f t="shared" ca="1" si="5"/>
        <v>2.786420387249128</v>
      </c>
      <c r="AR40" s="294" t="str">
        <f>'Picking Information'!Q45</f>
        <v xml:space="preserve">prismatic, slight honey color, moderate mineral inclusions, small fluid inclusions, </v>
      </c>
    </row>
    <row r="41" spans="1:44" s="294" customFormat="1" ht="14" customHeight="1">
      <c r="A41" s="290" t="str">
        <f>'Picking Information'!D46</f>
        <v>JCFG</v>
      </c>
      <c r="B41" s="291" t="str">
        <f>'Picking Information'!E46</f>
        <v>FCTB_23</v>
      </c>
      <c r="C41" s="292">
        <f>'Picking Information'!H46</f>
        <v>194</v>
      </c>
      <c r="D41" s="292">
        <f>'Picking Information'!I46</f>
        <v>83</v>
      </c>
      <c r="E41" s="292">
        <f>'Picking Information'!J46</f>
        <v>202</v>
      </c>
      <c r="F41" s="292">
        <f>'Picking Information'!K46</f>
        <v>83</v>
      </c>
      <c r="G41" s="290" t="str">
        <f>'Picking Information'!P46</f>
        <v>Y</v>
      </c>
      <c r="H41" s="290" t="str">
        <f>'Picking Information'!B46</f>
        <v>3</v>
      </c>
      <c r="I41" s="290" t="str">
        <f>'Picking Information'!C46</f>
        <v>z</v>
      </c>
      <c r="J41" s="290">
        <f>'Picking Information'!O46</f>
        <v>2</v>
      </c>
      <c r="K41" s="289">
        <f>1000000*'Calculations Page'!EH43</f>
        <v>4.5701625999999997</v>
      </c>
      <c r="L41" s="289">
        <f>'Calculations Page'!EI43</f>
        <v>51.131366303504784</v>
      </c>
      <c r="M41" s="317">
        <f>'Calculations Page'!FY43</f>
        <v>58.986644884339661</v>
      </c>
      <c r="N41" s="317">
        <f>'Calculations Page'!FZ43</f>
        <v>0.17592099053984664</v>
      </c>
      <c r="O41" s="318">
        <f>'Calculations Page'!GA43</f>
        <v>439.27866186072231</v>
      </c>
      <c r="P41" s="318">
        <f>'Calculations Page'!GB43</f>
        <v>8.8957289454478143</v>
      </c>
      <c r="Q41" s="318">
        <f>'Calculations Page'!GC43</f>
        <v>237.5757871762911</v>
      </c>
      <c r="R41" s="318">
        <f>'Calculations Page'!GD43</f>
        <v>4.9377355312755844</v>
      </c>
      <c r="S41" s="318">
        <f>'Calculations Page'!GE43</f>
        <v>0</v>
      </c>
      <c r="T41" s="318" t="e">
        <f>'Calculations Page'!GF43</f>
        <v>#DIV/0!</v>
      </c>
      <c r="U41" s="292">
        <f>'Calculations Page'!GG43</f>
        <v>495.10897184715071</v>
      </c>
      <c r="V41" s="317">
        <f>'He Data'!P45</f>
        <v>6.0422259754311041</v>
      </c>
      <c r="W41" s="317">
        <f>'He Data'!Q45</f>
        <v>1.8020254936480278E-2</v>
      </c>
      <c r="X41" s="292">
        <f>'He Data'!R45</f>
        <v>100</v>
      </c>
      <c r="Y41" s="319">
        <f>'Calculations Page'!DE43</f>
        <v>2.0075749114139194</v>
      </c>
      <c r="Z41" s="317">
        <f>'Calculations Page'!DF43</f>
        <v>4.065492772622304E-2</v>
      </c>
      <c r="AA41" s="319">
        <f>'Calculations Page'!DG43</f>
        <v>1.085759977218645</v>
      </c>
      <c r="AB41" s="317">
        <f>'Calculations Page'!DH43</f>
        <v>2.2566254253726804E-2</v>
      </c>
      <c r="AC41" s="319">
        <f>'Calculations Page'!DI43</f>
        <v>0</v>
      </c>
      <c r="AD41" s="317">
        <f>'Calculations Page'!DJ43</f>
        <v>0</v>
      </c>
      <c r="AE41" s="293">
        <f t="shared" si="6"/>
        <v>0.54083161283080228</v>
      </c>
      <c r="AF41" s="289">
        <f>'Calculations Page'!FG43</f>
        <v>22.056222079074555</v>
      </c>
      <c r="AG41" s="289">
        <f ca="1">'Calculations Page'!DX43</f>
        <v>22.056177881274934</v>
      </c>
      <c r="AH41" s="289">
        <f>'Calculations Page'!FR43</f>
        <v>0.39260996023910238</v>
      </c>
      <c r="AI41" s="293">
        <f>'Calculations Page'!EN43</f>
        <v>0.77756821475052862</v>
      </c>
      <c r="AJ41" s="289">
        <f>'Calculations Page'!FU43</f>
        <v>28.457719155468961</v>
      </c>
      <c r="AK41" s="289">
        <f ca="1">'Calculations Page'!EW43</f>
        <v>28.342348486876883</v>
      </c>
      <c r="AL41" s="289">
        <f>'Calculations Page'!FW43</f>
        <v>1.0131185609274573</v>
      </c>
      <c r="AM41" s="294" t="str">
        <f t="shared" si="1"/>
        <v>FCTB_23</v>
      </c>
      <c r="AN41" s="292">
        <f t="shared" si="7"/>
        <v>0.29823867908539381</v>
      </c>
      <c r="AO41" s="292">
        <f t="shared" si="8"/>
        <v>2.0250764987688599</v>
      </c>
      <c r="AP41" s="292">
        <f t="shared" si="9"/>
        <v>2.0783833192612255</v>
      </c>
      <c r="AQ41" s="292">
        <f t="shared" ca="1" si="5"/>
        <v>3.5745752028860736</v>
      </c>
      <c r="AR41" s="294" t="str">
        <f>'Picking Information'!Q46</f>
        <v>euhedral, prismatic, light honey color clear, minor inclusions</v>
      </c>
    </row>
    <row r="42" spans="1:44" s="294" customFormat="1" ht="14" customHeight="1">
      <c r="A42" s="290" t="str">
        <f>'Picking Information'!D47</f>
        <v>JCFG</v>
      </c>
      <c r="B42" s="291" t="str">
        <f>'Picking Information'!E47</f>
        <v>FCTB_25</v>
      </c>
      <c r="C42" s="292">
        <f>'Picking Information'!H47</f>
        <v>215</v>
      </c>
      <c r="D42" s="292">
        <f>'Picking Information'!I47</f>
        <v>82</v>
      </c>
      <c r="E42" s="292">
        <f>'Picking Information'!J47</f>
        <v>217</v>
      </c>
      <c r="F42" s="292">
        <f>'Picking Information'!K47</f>
        <v>84</v>
      </c>
      <c r="G42" s="290" t="str">
        <f>'Picking Information'!P47</f>
        <v>Y</v>
      </c>
      <c r="H42" s="290" t="str">
        <f>'Picking Information'!B47</f>
        <v>3</v>
      </c>
      <c r="I42" s="290" t="str">
        <f>'Picking Information'!C47</f>
        <v>z</v>
      </c>
      <c r="J42" s="290">
        <f>'Picking Information'!O47</f>
        <v>2</v>
      </c>
      <c r="K42" s="289">
        <f>1000000*'Calculations Page'!EH44</f>
        <v>5.1457705999999996</v>
      </c>
      <c r="L42" s="289">
        <f>'Calculations Page'!EI44</f>
        <v>52.167592501916232</v>
      </c>
      <c r="M42" s="317">
        <f>'Calculations Page'!FY44</f>
        <v>76.771135562962883</v>
      </c>
      <c r="N42" s="317">
        <f>'Calculations Page'!FZ44</f>
        <v>0.23645000897253504</v>
      </c>
      <c r="O42" s="318">
        <f>'Calculations Page'!GA44</f>
        <v>516.16166270056999</v>
      </c>
      <c r="P42" s="318">
        <f>'Calculations Page'!GB44</f>
        <v>11.161037291714655</v>
      </c>
      <c r="Q42" s="318">
        <f>'Calculations Page'!GC44</f>
        <v>393.30701941495784</v>
      </c>
      <c r="R42" s="318">
        <f>'Calculations Page'!GD44</f>
        <v>8.40789274457007</v>
      </c>
      <c r="S42" s="318">
        <f>'Calculations Page'!GE44</f>
        <v>0</v>
      </c>
      <c r="T42" s="318" t="e">
        <f>'Calculations Page'!GF44</f>
        <v>#DIV/0!</v>
      </c>
      <c r="U42" s="292">
        <f>'Calculations Page'!GG44</f>
        <v>608.58881226308506</v>
      </c>
      <c r="V42" s="317">
        <f>'He Data'!P46</f>
        <v>8.8544176461819948</v>
      </c>
      <c r="W42" s="317">
        <f>'He Data'!Q46</f>
        <v>2.7271019459771353E-2</v>
      </c>
      <c r="X42" s="292">
        <f>'He Data'!R46</f>
        <v>100</v>
      </c>
      <c r="Y42" s="319">
        <f>'Calculations Page'!DE44</f>
        <v>2.65604950877171</v>
      </c>
      <c r="Z42" s="317">
        <f>'Calculations Page'!DF44</f>
        <v>5.7432137561208893E-2</v>
      </c>
      <c r="AA42" s="319">
        <f>'Calculations Page'!DG44</f>
        <v>2.0238676972791194</v>
      </c>
      <c r="AB42" s="317">
        <f>'Calculations Page'!DH44</f>
        <v>4.3265087292961975E-2</v>
      </c>
      <c r="AC42" s="319">
        <f>'Calculations Page'!DI44</f>
        <v>0</v>
      </c>
      <c r="AD42" s="317">
        <f>'Calculations Page'!DJ44</f>
        <v>0</v>
      </c>
      <c r="AE42" s="293">
        <f t="shared" si="6"/>
        <v>0.76198417634732152</v>
      </c>
      <c r="AF42" s="289">
        <f>'Calculations Page'!FG44</f>
        <v>23.342402225982294</v>
      </c>
      <c r="AG42" s="289">
        <f ca="1">'Calculations Page'!DX44</f>
        <v>23.342350810310762</v>
      </c>
      <c r="AH42" s="289">
        <f>'Calculations Page'!FR44</f>
        <v>0.42721263284622341</v>
      </c>
      <c r="AI42" s="293">
        <f>'Calculations Page'!EN44</f>
        <v>0.78028101754261758</v>
      </c>
      <c r="AJ42" s="289">
        <f>'Calculations Page'!FU44</f>
        <v>30.014526843180935</v>
      </c>
      <c r="AK42" s="289">
        <f ca="1">'Calculations Page'!EW44</f>
        <v>29.890333284338485</v>
      </c>
      <c r="AL42" s="289">
        <f>'Calculations Page'!FW44</f>
        <v>1.0986517079237224</v>
      </c>
      <c r="AM42" s="294" t="str">
        <f t="shared" si="1"/>
        <v>FCTB_25</v>
      </c>
      <c r="AN42" s="292">
        <f t="shared" si="7"/>
        <v>0.30799337177787811</v>
      </c>
      <c r="AO42" s="292">
        <f t="shared" si="8"/>
        <v>2.1623142705562137</v>
      </c>
      <c r="AP42" s="292">
        <f t="shared" si="9"/>
        <v>2.1377428648684598</v>
      </c>
      <c r="AQ42" s="292">
        <f t="shared" ca="1" si="5"/>
        <v>3.675608757763094</v>
      </c>
      <c r="AR42" s="294" t="str">
        <f>'Picking Information'!Q47</f>
        <v>euhedral, prismatic, clear, cluster of inclusions in center</v>
      </c>
    </row>
    <row r="43" spans="1:44">
      <c r="A43" s="290" t="str">
        <f>'Picking Information'!D48</f>
        <v>Baker</v>
      </c>
      <c r="B43" s="291" t="str">
        <f>'Picking Information'!E48</f>
        <v>GMG_1_1</v>
      </c>
      <c r="C43" s="292">
        <f>'Picking Information'!H48</f>
        <v>1271.8</v>
      </c>
      <c r="D43" s="292">
        <f>'Picking Information'!I48</f>
        <v>1310.0999999999999</v>
      </c>
      <c r="E43" s="292">
        <f>'Picking Information'!J48</f>
        <v>1320.8</v>
      </c>
      <c r="F43" s="292">
        <f>'Picking Information'!K48</f>
        <v>978.4</v>
      </c>
      <c r="G43" s="290" t="str">
        <f>'Picking Information'!P48</f>
        <v>Y</v>
      </c>
      <c r="H43" s="290" t="str">
        <f>'Picking Information'!B48</f>
        <v>3</v>
      </c>
      <c r="I43" s="290" t="str">
        <f>'Picking Information'!C48</f>
        <v>z</v>
      </c>
      <c r="J43" s="290">
        <f>'Picking Information'!O48</f>
        <v>2</v>
      </c>
      <c r="K43" s="289">
        <f>1000000*'Calculations Page'!EH45</f>
        <v>6978.7188458064002</v>
      </c>
      <c r="L43" s="289">
        <f>'Calculations Page'!EI45</f>
        <v>458.0266946616739</v>
      </c>
      <c r="M43" s="317">
        <f>'Calculations Page'!FY45</f>
        <v>2.6854785480119347E-3</v>
      </c>
      <c r="N43" s="317">
        <f>'Calculations Page'!FZ45</f>
        <v>1.2664886794594196E-5</v>
      </c>
      <c r="O43" s="319">
        <f>'Calculations Page'!GA45</f>
        <v>2.1307096580033547E-3</v>
      </c>
      <c r="P43" s="319">
        <f>'Calculations Page'!GB45</f>
        <v>1.5911208046555576E-4</v>
      </c>
      <c r="Q43" s="319">
        <f>'Calculations Page'!GC45</f>
        <v>3.7580690713168237E-3</v>
      </c>
      <c r="R43" s="319">
        <f>'Calculations Page'!GD45</f>
        <v>8.7994537232131148E-5</v>
      </c>
      <c r="S43" s="319">
        <f>'Calculations Page'!GE45</f>
        <v>0</v>
      </c>
      <c r="T43" s="319" t="e">
        <f>'Calculations Page'!GF45</f>
        <v>#DIV/0!</v>
      </c>
      <c r="U43" s="319">
        <f>'Calculations Page'!GG45</f>
        <v>3.0138558897628083E-3</v>
      </c>
      <c r="V43" s="317">
        <f>'He Data'!P47</f>
        <v>0.42005775478428231</v>
      </c>
      <c r="W43" s="317">
        <f>'He Data'!Q47</f>
        <v>1.9810189567415234E-3</v>
      </c>
      <c r="X43" s="292">
        <f>'He Data'!R47</f>
        <v>92.984513686449318</v>
      </c>
      <c r="Y43" s="319">
        <f>'Calculations Page'!DE45</f>
        <v>1.4869623645249722E-2</v>
      </c>
      <c r="Z43" s="317">
        <f>'Calculations Page'!DF45</f>
        <v>1.1103984745404385E-3</v>
      </c>
      <c r="AA43" s="319">
        <f>'Calculations Page'!DG45</f>
        <v>2.6226507451840873E-2</v>
      </c>
      <c r="AB43" s="317">
        <f>'Calculations Page'!DH45</f>
        <v>6.1408913530988651E-4</v>
      </c>
      <c r="AC43" s="319">
        <f>'Calculations Page'!DI45</f>
        <v>0</v>
      </c>
      <c r="AD43" s="317">
        <f>'Calculations Page'!DJ45</f>
        <v>0</v>
      </c>
      <c r="AE43" s="293">
        <f t="shared" si="6"/>
        <v>1.7637640385215292</v>
      </c>
      <c r="AF43" s="289">
        <f>'Calculations Page'!FG45</f>
        <v>162.98341799028174</v>
      </c>
      <c r="AG43" s="289">
        <f ca="1">'Calculations Page'!DX45</f>
        <v>162.96715193508689</v>
      </c>
      <c r="AH43" s="289">
        <f>'Calculations Page'!FR45</f>
        <v>8.4220933449663313</v>
      </c>
      <c r="AI43" s="293">
        <f>'Calculations Page'!EN45</f>
        <v>0.97316953366876624</v>
      </c>
      <c r="AJ43" s="289">
        <f>'Calculations Page'!FU45</f>
        <v>166.52297438384898</v>
      </c>
      <c r="AK43" s="289">
        <f ca="1">'Calculations Page'!EW45</f>
        <v>167.39863555313403</v>
      </c>
      <c r="AL43" s="289">
        <f>'Calculations Page'!FW45</f>
        <v>17.209996595185395</v>
      </c>
      <c r="AM43" s="294" t="str">
        <f t="shared" ref="AM43:AM77" si="10">B43</f>
        <v>GMG_1_1</v>
      </c>
      <c r="AN43" s="292">
        <f t="shared" si="7"/>
        <v>0.47160632893418708</v>
      </c>
      <c r="AO43" s="292">
        <f t="shared" si="8"/>
        <v>7.467562737508616</v>
      </c>
      <c r="AP43" s="292">
        <f t="shared" si="9"/>
        <v>2.3414827019477302</v>
      </c>
      <c r="AQ43" s="292">
        <f t="shared" ca="1" si="5"/>
        <v>10.28084639896767</v>
      </c>
      <c r="AR43" s="294" t="str">
        <f>'Picking Information'!Q48</f>
        <v>best apatite ever</v>
      </c>
    </row>
    <row r="44" spans="1:44">
      <c r="A44" s="290" t="str">
        <f>'Picking Information'!D49</f>
        <v>Baker</v>
      </c>
      <c r="B44" s="291" t="str">
        <f>'Picking Information'!E49</f>
        <v>GMG_1_2</v>
      </c>
      <c r="C44" s="292">
        <f>'Picking Information'!H49</f>
        <v>2639.1</v>
      </c>
      <c r="D44" s="292">
        <f>'Picking Information'!I49</f>
        <v>1208.7</v>
      </c>
      <c r="E44" s="292">
        <f>'Picking Information'!J49</f>
        <v>2187.4</v>
      </c>
      <c r="F44" s="292">
        <f>'Picking Information'!K49</f>
        <v>1460.3</v>
      </c>
      <c r="G44" s="290" t="str">
        <f>'Picking Information'!P49</f>
        <v>Y</v>
      </c>
      <c r="H44" s="290" t="str">
        <f>'Picking Information'!B49</f>
        <v>3</v>
      </c>
      <c r="I44" s="290" t="str">
        <f>'Picking Information'!C49</f>
        <v>z</v>
      </c>
      <c r="J44" s="290">
        <f>'Picking Information'!O49</f>
        <v>2</v>
      </c>
      <c r="K44" s="289">
        <f>1000000*'Calculations Page'!EH46</f>
        <v>14176.814046540669</v>
      </c>
      <c r="L44" s="289">
        <f>'Calculations Page'!EI46</f>
        <v>746.87175249836832</v>
      </c>
      <c r="M44" s="317">
        <f>'Calculations Page'!FY46</f>
        <v>0.11343342151165335</v>
      </c>
      <c r="N44" s="317">
        <f>'Calculations Page'!FZ46</f>
        <v>2.9124751601515018E-5</v>
      </c>
      <c r="O44" s="319">
        <f>'Calculations Page'!GA46</f>
        <v>3.4272622964592325E-2</v>
      </c>
      <c r="P44" s="319">
        <f>'Calculations Page'!GB46</f>
        <v>1.4155335744037603E-3</v>
      </c>
      <c r="Q44" s="319">
        <f>'Calculations Page'!GC46</f>
        <v>8.7090655305733441E-3</v>
      </c>
      <c r="R44" s="319">
        <f>'Calculations Page'!GD46</f>
        <v>2.1913880610220323E-4</v>
      </c>
      <c r="S44" s="319">
        <f>'Calculations Page'!GE46</f>
        <v>0</v>
      </c>
      <c r="T44" s="319" t="e">
        <f>'Calculations Page'!GF46</f>
        <v>#DIV/0!</v>
      </c>
      <c r="U44" s="319">
        <f>'Calculations Page'!GG46</f>
        <v>3.6319253364277063E-2</v>
      </c>
      <c r="V44" s="317">
        <f>'He Data'!P48</f>
        <v>36.043859818430789</v>
      </c>
      <c r="W44" s="317">
        <f>'He Data'!Q48</f>
        <v>9.2544899905340431E-3</v>
      </c>
      <c r="X44" s="292">
        <f>'He Data'!R48</f>
        <v>5.5417312667348568</v>
      </c>
      <c r="Y44" s="319">
        <f>'Calculations Page'!DE46</f>
        <v>0.48587660265622479</v>
      </c>
      <c r="Z44" s="317">
        <f>'Calculations Page'!DF46</f>
        <v>2.0067756260957151E-2</v>
      </c>
      <c r="AA44" s="319">
        <f>'Calculations Page'!DG46</f>
        <v>0.12346680254607534</v>
      </c>
      <c r="AB44" s="317">
        <f>'Calculations Page'!DH46</f>
        <v>3.1066901044918666E-3</v>
      </c>
      <c r="AC44" s="319">
        <f>'Calculations Page'!DI46</f>
        <v>0</v>
      </c>
      <c r="AD44" s="317">
        <f>'Calculations Page'!DJ46</f>
        <v>0</v>
      </c>
      <c r="AE44" s="293">
        <f t="shared" si="6"/>
        <v>0.25411143872970676</v>
      </c>
      <c r="AF44" s="289">
        <f>'Calculations Page'!FG46</f>
        <v>551.45506586491888</v>
      </c>
      <c r="AG44" s="289">
        <f ca="1">'Calculations Page'!DX46</f>
        <v>550.69255722697858</v>
      </c>
      <c r="AH44" s="289">
        <f>'Calculations Page'!FR46</f>
        <v>20.828900880084905</v>
      </c>
      <c r="AI44" s="293">
        <f>'Calculations Page'!EN46</f>
        <v>0.98416856141731235</v>
      </c>
      <c r="AJ44" s="289">
        <f>'Calculations Page'!FU46</f>
        <v>560.06663656951878</v>
      </c>
      <c r="AK44" s="289">
        <f ca="1">'Calculations Page'!EW46</f>
        <v>559.09701036365561</v>
      </c>
      <c r="AL44" s="289">
        <f>'Calculations Page'!FW46</f>
        <v>42.308333648372255</v>
      </c>
      <c r="AM44" s="294" t="str">
        <f t="shared" si="10"/>
        <v>GMG_1_2</v>
      </c>
      <c r="AN44" s="292">
        <f t="shared" si="7"/>
        <v>2.5675635287544372E-2</v>
      </c>
      <c r="AO44" s="292">
        <f t="shared" si="8"/>
        <v>4.1302166334516448</v>
      </c>
      <c r="AP44" s="292">
        <f t="shared" si="9"/>
        <v>2.5162149180404279</v>
      </c>
      <c r="AQ44" s="292">
        <f t="shared" ca="1" si="5"/>
        <v>7.5672616494324449</v>
      </c>
      <c r="AR44" s="294" t="str">
        <f>'Picking Information'!Q49</f>
        <v>best apatite ever</v>
      </c>
    </row>
    <row r="45" spans="1:44">
      <c r="A45" s="290" t="str">
        <f>'Picking Information'!D50</f>
        <v>Baker</v>
      </c>
      <c r="B45" s="291" t="str">
        <f>'Picking Information'!E50</f>
        <v>GMG_1_3</v>
      </c>
      <c r="C45" s="292">
        <f>'Picking Information'!H50</f>
        <v>2075</v>
      </c>
      <c r="D45" s="292">
        <f>'Picking Information'!I50</f>
        <v>1348.4</v>
      </c>
      <c r="E45" s="292">
        <f>'Picking Information'!J50</f>
        <v>2204.5</v>
      </c>
      <c r="F45" s="292">
        <f>'Picking Information'!K50</f>
        <v>1214.0999999999999</v>
      </c>
      <c r="G45" s="290" t="str">
        <f>'Picking Information'!P50</f>
        <v>Y</v>
      </c>
      <c r="H45" s="290" t="str">
        <f>'Picking Information'!B50</f>
        <v>3</v>
      </c>
      <c r="I45" s="290" t="str">
        <f>'Picking Information'!C50</f>
        <v>z</v>
      </c>
      <c r="J45" s="290">
        <f>'Picking Information'!O50</f>
        <v>2</v>
      </c>
      <c r="K45" s="289">
        <f>1000000*'Calculations Page'!EH47</f>
        <v>14712.467903658002</v>
      </c>
      <c r="L45" s="289">
        <f>'Calculations Page'!EI47</f>
        <v>697.84608004688141</v>
      </c>
      <c r="M45" s="317">
        <f>'Calculations Page'!FY47</f>
        <v>1.4634085368800157E-2</v>
      </c>
      <c r="N45" s="317">
        <f>'Calculations Page'!FZ47</f>
        <v>3.7185523675492204E-6</v>
      </c>
      <c r="O45" s="319">
        <f>'Calculations Page'!GA47</f>
        <v>3.3398651393491796E-2</v>
      </c>
      <c r="P45" s="319">
        <f>'Calculations Page'!GB47</f>
        <v>4.6132457032261784E-4</v>
      </c>
      <c r="Q45" s="319">
        <f>'Calculations Page'!GC47</f>
        <v>7.6298959505595211E-3</v>
      </c>
      <c r="R45" s="319">
        <f>'Calculations Page'!GD47</f>
        <v>2.6398557389584388E-4</v>
      </c>
      <c r="S45" s="319">
        <f>'Calculations Page'!GE47</f>
        <v>0</v>
      </c>
      <c r="T45" s="319" t="e">
        <f>'Calculations Page'!GF47</f>
        <v>#DIV/0!</v>
      </c>
      <c r="U45" s="319">
        <f>'Calculations Page'!GG47</f>
        <v>3.5191676941873286E-2</v>
      </c>
      <c r="V45" s="317">
        <f>'He Data'!P49</f>
        <v>4.8257267806016575</v>
      </c>
      <c r="W45" s="317">
        <f>'He Data'!Q49</f>
        <v>1.2262274882863589E-3</v>
      </c>
      <c r="X45" s="292">
        <f>'He Data'!R49</f>
        <v>6.7894128286785778</v>
      </c>
      <c r="Y45" s="319">
        <f>'Calculations Page'!DE47</f>
        <v>0.49137658665221073</v>
      </c>
      <c r="Z45" s="317">
        <f>'Calculations Page'!DF47</f>
        <v>6.7872229340403354E-3</v>
      </c>
      <c r="AA45" s="319">
        <f>'Calculations Page'!DG47</f>
        <v>0.11225459928085711</v>
      </c>
      <c r="AB45" s="317">
        <f>'Calculations Page'!DH47</f>
        <v>3.8838792829713406E-3</v>
      </c>
      <c r="AC45" s="319">
        <f>'Calculations Page'!DI47</f>
        <v>0</v>
      </c>
      <c r="AD45" s="317">
        <f>'Calculations Page'!DJ47</f>
        <v>0</v>
      </c>
      <c r="AE45" s="293">
        <f t="shared" si="6"/>
        <v>0.22844922271461277</v>
      </c>
      <c r="AF45" s="289">
        <f>'Calculations Page'!FG47</f>
        <v>76.651036986361177</v>
      </c>
      <c r="AG45" s="289">
        <f ca="1">'Calculations Page'!DX47</f>
        <v>76.649120928538053</v>
      </c>
      <c r="AH45" s="289">
        <f>'Calculations Page'!FR47</f>
        <v>0.98283134032326358</v>
      </c>
      <c r="AI45" s="293">
        <f>'Calculations Page'!EN47</f>
        <v>0.98307762196816006</v>
      </c>
      <c r="AJ45" s="289">
        <f>'Calculations Page'!FU47</f>
        <v>77.953875647898556</v>
      </c>
      <c r="AK45" s="289">
        <f ca="1">'Calculations Page'!EW47</f>
        <v>77.95812522132637</v>
      </c>
      <c r="AL45" s="289">
        <f>'Calculations Page'!FW47</f>
        <v>1.99907307451169</v>
      </c>
      <c r="AM45" s="294" t="str">
        <f t="shared" si="10"/>
        <v>GMG_1_3</v>
      </c>
      <c r="AN45" s="292">
        <f t="shared" si="7"/>
        <v>2.541021371569396E-2</v>
      </c>
      <c r="AO45" s="292">
        <f t="shared" si="8"/>
        <v>1.3812670604194324</v>
      </c>
      <c r="AP45" s="292">
        <f t="shared" si="9"/>
        <v>3.459884323540285</v>
      </c>
      <c r="AQ45" s="292">
        <f t="shared" ca="1" si="5"/>
        <v>2.5642908533731901</v>
      </c>
      <c r="AR45" s="294" t="str">
        <f>'Picking Information'!Q50</f>
        <v>best apatite ever</v>
      </c>
    </row>
    <row r="46" spans="1:44">
      <c r="A46" s="290" t="str">
        <f>'Picking Information'!D51</f>
        <v>Baker</v>
      </c>
      <c r="B46" s="291" t="str">
        <f>'Picking Information'!E51</f>
        <v>GMK_1_2</v>
      </c>
      <c r="C46" s="292">
        <f>'Picking Information'!H51</f>
        <v>589.9</v>
      </c>
      <c r="D46" s="292">
        <f>'Picking Information'!I51</f>
        <v>531.1</v>
      </c>
      <c r="E46" s="292">
        <f>'Picking Information'!J51</f>
        <v>559.70000000000005</v>
      </c>
      <c r="F46" s="292">
        <f>'Picking Information'!K51</f>
        <v>482</v>
      </c>
      <c r="G46" s="290" t="str">
        <f>'Picking Information'!P51</f>
        <v>Y</v>
      </c>
      <c r="H46" s="290" t="str">
        <f>'Picking Information'!B51</f>
        <v>3</v>
      </c>
      <c r="I46" s="290" t="str">
        <f>'Picking Information'!C51</f>
        <v>z</v>
      </c>
      <c r="J46" s="290">
        <f>'Picking Information'!O51</f>
        <v>2</v>
      </c>
      <c r="K46" s="289">
        <f>1000000*'Calculations Page'!EH48</f>
        <v>618.00130123199995</v>
      </c>
      <c r="L46" s="289">
        <f>'Calculations Page'!EI48</f>
        <v>210.41133051491786</v>
      </c>
      <c r="M46" s="317">
        <f>'Calculations Page'!FY48</f>
        <v>4.681183888623517E-2</v>
      </c>
      <c r="N46" s="317">
        <f>'Calculations Page'!FZ48</f>
        <v>1.2317421182837603E-4</v>
      </c>
      <c r="O46" s="319">
        <f>'Calculations Page'!GA48</f>
        <v>1.4196334754149375E-2</v>
      </c>
      <c r="P46" s="319">
        <f>'Calculations Page'!GB48</f>
        <v>2.3157616208478687E-3</v>
      </c>
      <c r="Q46" s="319">
        <f>'Calculations Page'!GC48</f>
        <v>3.7154804775865885E-2</v>
      </c>
      <c r="R46" s="319">
        <f>'Calculations Page'!GD48</f>
        <v>1.8788944670005232E-3</v>
      </c>
      <c r="S46" s="319">
        <f>'Calculations Page'!GE48</f>
        <v>0</v>
      </c>
      <c r="T46" s="319" t="e">
        <f>'Calculations Page'!GF48</f>
        <v>#DIV/0!</v>
      </c>
      <c r="U46" s="319">
        <f>'Calculations Page'!GG48</f>
        <v>2.2927713876477858E-2</v>
      </c>
      <c r="V46" s="317">
        <f>'He Data'!P50</f>
        <v>0.64842045749442467</v>
      </c>
      <c r="W46" s="317">
        <f>'He Data'!Q50</f>
        <v>1.7061640962101965E-3</v>
      </c>
      <c r="X46" s="292">
        <f>'He Data'!R50</f>
        <v>7.1257715640091615</v>
      </c>
      <c r="Y46" s="319">
        <f>'Calculations Page'!DE48</f>
        <v>8.7733533507893778E-3</v>
      </c>
      <c r="Z46" s="317">
        <f>'Calculations Page'!DF48</f>
        <v>1.4311436950271081E-3</v>
      </c>
      <c r="AA46" s="319">
        <f>'Calculations Page'!DG48</f>
        <v>2.2961717698506041E-2</v>
      </c>
      <c r="AB46" s="317">
        <f>'Calculations Page'!DH48</f>
        <v>1.1611592254839283E-3</v>
      </c>
      <c r="AC46" s="319">
        <f>'Calculations Page'!DI48</f>
        <v>0</v>
      </c>
      <c r="AD46" s="317">
        <f>'Calculations Page'!DJ48</f>
        <v>0</v>
      </c>
      <c r="AE46" s="293">
        <f t="shared" si="6"/>
        <v>2.617211091405554</v>
      </c>
      <c r="AF46" s="289">
        <f>'Calculations Page'!FG48</f>
        <v>368.31812683724377</v>
      </c>
      <c r="AG46" s="289">
        <f ca="1">'Calculations Page'!DX48</f>
        <v>368.13970211137269</v>
      </c>
      <c r="AH46" s="289">
        <f>'Calculations Page'!FR48</f>
        <v>36.613578389709531</v>
      </c>
      <c r="AI46" s="293">
        <f>'Calculations Page'!EN48</f>
        <v>0.94118918006533181</v>
      </c>
      <c r="AJ46" s="289">
        <f>'Calculations Page'!FU48</f>
        <v>386.6491364479113</v>
      </c>
      <c r="AK46" s="289">
        <f ca="1">'Calculations Page'!EW48</f>
        <v>390.48629468437554</v>
      </c>
      <c r="AL46" s="289">
        <f>'Calculations Page'!FW48</f>
        <v>76.871635877453116</v>
      </c>
      <c r="AM46" s="294" t="str">
        <f t="shared" si="10"/>
        <v>GMK_1_2</v>
      </c>
      <c r="AN46" s="292">
        <f t="shared" si="7"/>
        <v>0.26312619789989689</v>
      </c>
      <c r="AO46" s="292">
        <f t="shared" si="8"/>
        <v>16.312390916049697</v>
      </c>
      <c r="AP46" s="292">
        <f t="shared" si="9"/>
        <v>5.0569353770927901</v>
      </c>
      <c r="AQ46" s="292">
        <f t="shared" ca="1" si="5"/>
        <v>19.686129045729341</v>
      </c>
      <c r="AR46" s="294" t="str">
        <f>'Picking Information'!Q51</f>
        <v>best apatite ever</v>
      </c>
    </row>
    <row r="47" spans="1:44">
      <c r="A47" s="290" t="str">
        <f>'Picking Information'!D52</f>
        <v>Baker</v>
      </c>
      <c r="B47" s="291" t="str">
        <f>'Picking Information'!E52</f>
        <v>SC2_1_3</v>
      </c>
      <c r="C47" s="292">
        <f>'Picking Information'!H52</f>
        <v>715.8</v>
      </c>
      <c r="D47" s="292">
        <f>'Picking Information'!I52</f>
        <v>420.2</v>
      </c>
      <c r="E47" s="292">
        <f>'Picking Information'!J52</f>
        <v>779.1</v>
      </c>
      <c r="F47" s="292">
        <f>'Picking Information'!K52</f>
        <v>468.9</v>
      </c>
      <c r="G47" s="290" t="str">
        <f>'Picking Information'!P52</f>
        <v>Y</v>
      </c>
      <c r="H47" s="290" t="str">
        <f>'Picking Information'!B52</f>
        <v>1</v>
      </c>
      <c r="I47" s="290" t="str">
        <f>'Picking Information'!C52</f>
        <v>z</v>
      </c>
      <c r="J47" s="290">
        <f>'Picking Information'!O52</f>
        <v>0</v>
      </c>
      <c r="K47" s="289">
        <f>1000000*'Calculations Page'!EH49</f>
        <v>618.53989663619996</v>
      </c>
      <c r="L47" s="289">
        <f>'Calculations Page'!EI49</f>
        <v>252.35083639655642</v>
      </c>
      <c r="M47" s="317">
        <f>'Calculations Page'!FY49</f>
        <v>2.0099514541531641E-3</v>
      </c>
      <c r="N47" s="317">
        <f>'Calculations Page'!FZ49</f>
        <v>4.2172615707241548E-5</v>
      </c>
      <c r="O47" s="319">
        <f>'Calculations Page'!GA49</f>
        <v>4.5038563100200713E-2</v>
      </c>
      <c r="P47" s="319">
        <f>'Calculations Page'!GB49</f>
        <v>4.2761427926756189E-3</v>
      </c>
      <c r="Q47" s="319">
        <f>'Calculations Page'!GC49</f>
        <v>1.0234920995061205E-2</v>
      </c>
      <c r="R47" s="319">
        <f>'Calculations Page'!GD49</f>
        <v>3.5151311874928045E-4</v>
      </c>
      <c r="S47" s="319">
        <f>'Calculations Page'!GE49</f>
        <v>0</v>
      </c>
      <c r="T47" s="319" t="e">
        <f>'Calculations Page'!GF49</f>
        <v>#DIV/0!</v>
      </c>
      <c r="U47" s="319">
        <f>'Calculations Page'!GG49</f>
        <v>4.7443769534040094E-2</v>
      </c>
      <c r="V47" s="317">
        <f>'He Data'!P51</f>
        <v>2.7865375687423047E-2</v>
      </c>
      <c r="W47" s="317">
        <f>'He Data'!Q51</f>
        <v>5.8466873813065425E-4</v>
      </c>
      <c r="X47" s="292">
        <f>'He Data'!R51</f>
        <v>90.063184186379772</v>
      </c>
      <c r="Y47" s="319">
        <f>'Calculations Page'!DE49</f>
        <v>2.7858148164641116E-2</v>
      </c>
      <c r="Z47" s="317">
        <f>'Calculations Page'!DF49</f>
        <v>2.6449649209832086E-3</v>
      </c>
      <c r="AA47" s="319">
        <f>'Calculations Page'!DG49</f>
        <v>6.3307069743648312E-3</v>
      </c>
      <c r="AB47" s="317">
        <f>'Calculations Page'!DH49</f>
        <v>2.1742488813744824E-4</v>
      </c>
      <c r="AC47" s="319">
        <f>'Calculations Page'!DI49</f>
        <v>0</v>
      </c>
      <c r="AD47" s="317">
        <f>'Calculations Page'!DJ49</f>
        <v>0</v>
      </c>
      <c r="AE47" s="293">
        <f t="shared" si="6"/>
        <v>0.22724794688255931</v>
      </c>
      <c r="AF47" s="289">
        <f>'Calculations Page'!FG49</f>
        <v>7.8576907987269919</v>
      </c>
      <c r="AG47" s="289">
        <f ca="1">'Calculations Page'!DX49</f>
        <v>7.8576887546804137</v>
      </c>
      <c r="AH47" s="289">
        <f>'Calculations Page'!FR49</f>
        <v>0.70554802639251402</v>
      </c>
      <c r="AI47" s="293">
        <f>'Calculations Page'!EN49</f>
        <v>0.95304357378697468</v>
      </c>
      <c r="AJ47" s="289">
        <f>'Calculations Page'!FU49</f>
        <v>8.2519782719171673</v>
      </c>
      <c r="AK47" s="289">
        <f ca="1">'Calculations Page'!EW49</f>
        <v>8.244157312956867</v>
      </c>
      <c r="AL47" s="289">
        <f>'Calculations Page'!FW49</f>
        <v>1.4819027963096494</v>
      </c>
      <c r="AM47" s="294" t="str">
        <f t="shared" si="10"/>
        <v>SC2_1_3</v>
      </c>
      <c r="AN47" s="292">
        <f t="shared" si="7"/>
        <v>2.0981907607818209</v>
      </c>
      <c r="AO47" s="292">
        <f t="shared" si="8"/>
        <v>9.494403236537897</v>
      </c>
      <c r="AP47" s="292">
        <f t="shared" si="9"/>
        <v>3.4344487751190345</v>
      </c>
      <c r="AQ47" s="292">
        <f t="shared" ca="1" si="5"/>
        <v>17.975188246112531</v>
      </c>
      <c r="AR47" s="294" t="str">
        <f>'Picking Information'!Q52</f>
        <v>best apatite ever</v>
      </c>
    </row>
    <row r="48" spans="1:44">
      <c r="A48" s="290" t="str">
        <f>'Picking Information'!D53</f>
        <v>Peak</v>
      </c>
      <c r="B48" s="291" t="str">
        <f>'Picking Information'!E53</f>
        <v>UG85-1_bp_z01</v>
      </c>
      <c r="C48" s="292">
        <f>'Picking Information'!H53</f>
        <v>128.69999999999999</v>
      </c>
      <c r="D48" s="292">
        <f>'Picking Information'!I53</f>
        <v>64.5</v>
      </c>
      <c r="E48" s="292">
        <f>'Picking Information'!J53</f>
        <v>129.19999999999999</v>
      </c>
      <c r="F48" s="292">
        <f>'Picking Information'!K53</f>
        <v>47.5</v>
      </c>
      <c r="G48" s="290" t="str">
        <f>'Picking Information'!P53</f>
        <v>Y</v>
      </c>
      <c r="H48" s="290" t="str">
        <f>'Picking Information'!B53</f>
        <v>3</v>
      </c>
      <c r="I48" s="290" t="str">
        <f>'Picking Information'!C53</f>
        <v>z</v>
      </c>
      <c r="J48" s="290">
        <f>'Picking Information'!O53</f>
        <v>2</v>
      </c>
      <c r="K48" s="289">
        <f>1000000*'Calculations Page'!EH50</f>
        <v>1.2907647281249999</v>
      </c>
      <c r="L48" s="289">
        <f>'Calculations Page'!EI50</f>
        <v>33.301540826159126</v>
      </c>
      <c r="M48" s="317">
        <f>'Calculations Page'!FY50</f>
        <v>869.27781282578985</v>
      </c>
      <c r="N48" s="317">
        <f>'Calculations Page'!FZ50</f>
        <v>5.6525451103342865</v>
      </c>
      <c r="O48" s="318">
        <f>'Calculations Page'!GA50</f>
        <v>441.03188206156165</v>
      </c>
      <c r="P48" s="318">
        <f>'Calculations Page'!GB50</f>
        <v>7.7253091484595737</v>
      </c>
      <c r="Q48" s="318">
        <f>'Calculations Page'!GC50</f>
        <v>118.85606532655871</v>
      </c>
      <c r="R48" s="318">
        <f>'Calculations Page'!GD50</f>
        <v>2.7273109914149205</v>
      </c>
      <c r="S48" s="318">
        <f>'Calculations Page'!GE50</f>
        <v>0</v>
      </c>
      <c r="T48" s="318" t="e">
        <f>'Calculations Page'!GF50</f>
        <v>#DIV/0!</v>
      </c>
      <c r="U48" s="292">
        <f>'Calculations Page'!GG50</f>
        <v>468.96305741330292</v>
      </c>
      <c r="V48" s="317">
        <f>'He Data'!P52</f>
        <v>25.14880198081315</v>
      </c>
      <c r="W48" s="317">
        <f>'He Data'!Q52</f>
        <v>0.16353199813682526</v>
      </c>
      <c r="X48" s="292">
        <f>'He Data'!R52</f>
        <v>99.992672982678215</v>
      </c>
      <c r="Y48" s="319">
        <f>'Calculations Page'!DE50</f>
        <v>0.56926839734364865</v>
      </c>
      <c r="Z48" s="317">
        <f>'Calculations Page'!DF50</f>
        <v>9.9715565626929976E-3</v>
      </c>
      <c r="AA48" s="319">
        <f>'Calculations Page'!DG50</f>
        <v>0.15341521684724274</v>
      </c>
      <c r="AB48" s="317">
        <f>'Calculations Page'!DH50</f>
        <v>3.5203168303460028E-3</v>
      </c>
      <c r="AC48" s="319">
        <f>'Calculations Page'!DI50</f>
        <v>0</v>
      </c>
      <c r="AD48" s="317">
        <f>'Calculations Page'!DJ50</f>
        <v>0</v>
      </c>
      <c r="AE48" s="293">
        <f t="shared" si="6"/>
        <v>0.26949540421199775</v>
      </c>
      <c r="AF48" s="289">
        <f>'Calculations Page'!FG50</f>
        <v>333.83701516249994</v>
      </c>
      <c r="AG48" s="289">
        <f ca="1">'Calculations Page'!DX50</f>
        <v>333.67325577592459</v>
      </c>
      <c r="AH48" s="289">
        <f>'Calculations Page'!FR50</f>
        <v>5.7692305243305215</v>
      </c>
      <c r="AI48" s="293">
        <f>'Calculations Page'!EN50</f>
        <v>0.67073382828931738</v>
      </c>
      <c r="AJ48" s="289">
        <f>'Calculations Page'!FU50</f>
        <v>491.04322839306167</v>
      </c>
      <c r="AK48" s="289">
        <f ca="1">'Calculations Page'!EW50</f>
        <v>490.15970903155676</v>
      </c>
      <c r="AL48" s="289">
        <f>'Calculations Page'!FW50</f>
        <v>16.972004021975096</v>
      </c>
      <c r="AM48" s="294" t="str">
        <f t="shared" si="10"/>
        <v>UG85-1_bp_z01</v>
      </c>
      <c r="AN48" s="292">
        <f t="shared" si="7"/>
        <v>0.65025760774445318</v>
      </c>
      <c r="AO48" s="292">
        <f t="shared" si="8"/>
        <v>1.751644146982833</v>
      </c>
      <c r="AP48" s="292">
        <f t="shared" si="9"/>
        <v>2.2946334155699968</v>
      </c>
      <c r="AQ48" s="292">
        <f t="shared" ca="1" si="5"/>
        <v>3.462545719130584</v>
      </c>
      <c r="AR48" s="294" t="str">
        <f>'Picking Information'!Q53</f>
        <v>small, euhedral, 2 np, light brown translucent, orthogonal, some inclusions</v>
      </c>
    </row>
    <row r="49" spans="1:46">
      <c r="A49" s="290" t="str">
        <f>'Picking Information'!D54</f>
        <v>Peak</v>
      </c>
      <c r="B49" s="291" t="str">
        <f>'Picking Information'!E54</f>
        <v>UG85-1_bp_z02</v>
      </c>
      <c r="C49" s="292">
        <f>'Picking Information'!H54</f>
        <v>116.2</v>
      </c>
      <c r="D49" s="292">
        <f>'Picking Information'!I54</f>
        <v>79.900000000000006</v>
      </c>
      <c r="E49" s="292">
        <f>'Picking Information'!J54</f>
        <v>115.5</v>
      </c>
      <c r="F49" s="292">
        <f>'Picking Information'!K54</f>
        <v>78.400000000000006</v>
      </c>
      <c r="G49" s="290" t="str">
        <f>'Picking Information'!P54</f>
        <v>Y</v>
      </c>
      <c r="H49" s="290" t="str">
        <f>'Picking Information'!B54</f>
        <v>3</v>
      </c>
      <c r="I49" s="290" t="str">
        <f>'Picking Information'!C54</f>
        <v>z</v>
      </c>
      <c r="J49" s="290">
        <f>'Picking Information'!O54</f>
        <v>2</v>
      </c>
      <c r="K49" s="289">
        <f>1000000*'Calculations Page'!EH51</f>
        <v>1.8373737083750001</v>
      </c>
      <c r="L49" s="289">
        <f>'Calculations Page'!EI51</f>
        <v>40.406476959305309</v>
      </c>
      <c r="M49" s="317">
        <f>'Calculations Page'!FY51</f>
        <v>46.404862350276936</v>
      </c>
      <c r="N49" s="317">
        <f>'Calculations Page'!FZ51</f>
        <v>0.35071210344160247</v>
      </c>
      <c r="O49" s="318">
        <f>'Calculations Page'!GA51</f>
        <v>445.98562817543996</v>
      </c>
      <c r="P49" s="318">
        <f>'Calculations Page'!GB51</f>
        <v>6.533026076746145</v>
      </c>
      <c r="Q49" s="318">
        <f>'Calculations Page'!GC51</f>
        <v>114.124089711658</v>
      </c>
      <c r="R49" s="318">
        <f>'Calculations Page'!GD51</f>
        <v>3.4506487481823389</v>
      </c>
      <c r="S49" s="318">
        <f>'Calculations Page'!GE51</f>
        <v>0</v>
      </c>
      <c r="T49" s="318" t="e">
        <f>'Calculations Page'!GF51</f>
        <v>#DIV/0!</v>
      </c>
      <c r="U49" s="292">
        <f>'Calculations Page'!GG51</f>
        <v>472.8047892576796</v>
      </c>
      <c r="V49" s="317">
        <f>'He Data'!P53</f>
        <v>1.9110524359254937</v>
      </c>
      <c r="W49" s="317">
        <f>'He Data'!Q53</f>
        <v>1.4443081729917649E-2</v>
      </c>
      <c r="X49" s="292">
        <f>'He Data'!R53</f>
        <v>99.938848868859182</v>
      </c>
      <c r="Y49" s="319">
        <f>'Calculations Page'!DE51</f>
        <v>0.81944226752266214</v>
      </c>
      <c r="Z49" s="317">
        <f>'Calculations Page'!DF51</f>
        <v>1.2003610349541645E-2</v>
      </c>
      <c r="AA49" s="319">
        <f>'Calculations Page'!DG51</f>
        <v>0.20968860192843028</v>
      </c>
      <c r="AB49" s="317">
        <f>'Calculations Page'!DH51</f>
        <v>6.3401312867473365E-3</v>
      </c>
      <c r="AC49" s="319">
        <f>'Calculations Page'!DI51</f>
        <v>0</v>
      </c>
      <c r="AD49" s="317">
        <f>'Calculations Page'!DJ51</f>
        <v>0</v>
      </c>
      <c r="AE49" s="293">
        <f t="shared" si="6"/>
        <v>0.25589185503252215</v>
      </c>
      <c r="AF49" s="289">
        <f>'Calculations Page'!FG51</f>
        <v>18.186135034957712</v>
      </c>
      <c r="AG49" s="289">
        <f ca="1">'Calculations Page'!DX51</f>
        <v>18.186109709560569</v>
      </c>
      <c r="AH49" s="289">
        <f>'Calculations Page'!FR51</f>
        <v>0.28124840028447273</v>
      </c>
      <c r="AI49" s="293">
        <f>'Calculations Page'!EN51</f>
        <v>0.72594274211340215</v>
      </c>
      <c r="AJ49" s="289">
        <f>'Calculations Page'!FU51</f>
        <v>24.437426600119206</v>
      </c>
      <c r="AK49" s="289">
        <f ca="1">'Calculations Page'!EW51</f>
        <v>25.028165597160722</v>
      </c>
      <c r="AL49" s="289">
        <f>'Calculations Page'!FW51</f>
        <v>0.75584912628674217</v>
      </c>
      <c r="AM49" s="294" t="str">
        <f t="shared" si="10"/>
        <v>UG85-1_bp_z02</v>
      </c>
      <c r="AN49" s="292">
        <f t="shared" si="7"/>
        <v>0.75576585228144633</v>
      </c>
      <c r="AO49" s="292">
        <f t="shared" si="8"/>
        <v>1.4648512561880607</v>
      </c>
      <c r="AP49" s="292">
        <f t="shared" si="9"/>
        <v>3.0235936662457763</v>
      </c>
      <c r="AQ49" s="292">
        <f t="shared" ca="1" si="5"/>
        <v>3.0199941076484174</v>
      </c>
      <c r="AR49" s="294" t="str">
        <f>'Picking Information'!Q54</f>
        <v>medium, euhedral, 2np, slightly rounded, clear to slightly brown translucent, some inclusions</v>
      </c>
    </row>
    <row r="50" spans="1:46">
      <c r="A50" s="290" t="str">
        <f>'Picking Information'!D55</f>
        <v>Peak</v>
      </c>
      <c r="B50" s="291" t="str">
        <f>'Picking Information'!E55</f>
        <v>UG85-1_bp_z03</v>
      </c>
      <c r="C50" s="292">
        <f>'Picking Information'!H55</f>
        <v>138.9</v>
      </c>
      <c r="D50" s="292">
        <f>'Picking Information'!I55</f>
        <v>94.9</v>
      </c>
      <c r="E50" s="292">
        <f>'Picking Information'!J55</f>
        <v>140.6</v>
      </c>
      <c r="F50" s="292">
        <f>'Picking Information'!K55</f>
        <v>63.7</v>
      </c>
      <c r="G50" s="290" t="str">
        <f>'Picking Information'!P55</f>
        <v>Y</v>
      </c>
      <c r="H50" s="290" t="str">
        <f>'Picking Information'!B55</f>
        <v>3</v>
      </c>
      <c r="I50" s="290" t="str">
        <f>'Picking Information'!C55</f>
        <v>z</v>
      </c>
      <c r="J50" s="290">
        <f>'Picking Information'!O55</f>
        <v>1</v>
      </c>
      <c r="K50" s="289">
        <f>1000000*'Calculations Page'!EH52</f>
        <v>3.1495179732250005</v>
      </c>
      <c r="L50" s="289">
        <f>'Calculations Page'!EI52</f>
        <v>43.84302981462146</v>
      </c>
      <c r="M50" s="317">
        <f>'Calculations Page'!FY52</f>
        <v>79.670362175148455</v>
      </c>
      <c r="N50" s="317">
        <f>'Calculations Page'!FZ52</f>
        <v>0.50316824294945706</v>
      </c>
      <c r="O50" s="318">
        <f>'Calculations Page'!GA52</f>
        <v>564.18390691739933</v>
      </c>
      <c r="P50" s="318">
        <f>'Calculations Page'!GB52</f>
        <v>6.9087255308779412</v>
      </c>
      <c r="Q50" s="318">
        <f>'Calculations Page'!GC52</f>
        <v>197.62526512414718</v>
      </c>
      <c r="R50" s="318">
        <f>'Calculations Page'!GD52</f>
        <v>2.3170354283506907</v>
      </c>
      <c r="S50" s="318">
        <f>'Calculations Page'!GE52</f>
        <v>0</v>
      </c>
      <c r="T50" s="318" t="e">
        <f>'Calculations Page'!GF52</f>
        <v>#DIV/0!</v>
      </c>
      <c r="U50" s="292">
        <f>'Calculations Page'!GG52</f>
        <v>610.62584422157397</v>
      </c>
      <c r="V50" s="317">
        <f>'He Data'!P54</f>
        <v>5.6240930783604606</v>
      </c>
      <c r="W50" s="317">
        <f>'He Data'!Q54</f>
        <v>3.5519670742824291E-2</v>
      </c>
      <c r="X50" s="292">
        <f>'He Data'!R54</f>
        <v>99.979776200754074</v>
      </c>
      <c r="Y50" s="319">
        <f>'Calculations Page'!DE52</f>
        <v>1.7769073550406498</v>
      </c>
      <c r="Z50" s="317">
        <f>'Calculations Page'!DF52</f>
        <v>2.1759155231578509E-2</v>
      </c>
      <c r="AA50" s="319">
        <f>'Calculations Page'!DG52</f>
        <v>0.62242432447185736</v>
      </c>
      <c r="AB50" s="317">
        <f>'Calculations Page'!DH52</f>
        <v>7.2975447261895881E-3</v>
      </c>
      <c r="AC50" s="319">
        <f>'Calculations Page'!DI52</f>
        <v>0</v>
      </c>
      <c r="AD50" s="317">
        <f>'Calculations Page'!DJ52</f>
        <v>0</v>
      </c>
      <c r="AE50" s="293">
        <f t="shared" si="6"/>
        <v>0.35028518662280977</v>
      </c>
      <c r="AF50" s="289">
        <f>'Calculations Page'!FG52</f>
        <v>24.1584790002996</v>
      </c>
      <c r="AG50" s="289">
        <f ca="1">'Calculations Page'!DX52</f>
        <v>24.158420006517172</v>
      </c>
      <c r="AH50" s="289">
        <f>'Calculations Page'!FR52</f>
        <v>0.30624352256696885</v>
      </c>
      <c r="AI50" s="293">
        <f>'Calculations Page'!EN52</f>
        <v>0.7465711781315395</v>
      </c>
      <c r="AJ50" s="289">
        <f>'Calculations Page'!FU52</f>
        <v>32.052342976047242</v>
      </c>
      <c r="AK50" s="289">
        <f ca="1">'Calculations Page'!EW52</f>
        <v>32.326020703961881</v>
      </c>
      <c r="AL50" s="289">
        <f>'Calculations Page'!FW52</f>
        <v>0.81261923976154449</v>
      </c>
      <c r="AM50" s="294" t="str">
        <f t="shared" si="10"/>
        <v>UG85-1_bp_z03</v>
      </c>
      <c r="AN50" s="292">
        <f t="shared" si="7"/>
        <v>0.63156264037470389</v>
      </c>
      <c r="AO50" s="292">
        <f t="shared" si="8"/>
        <v>1.2245520381157258</v>
      </c>
      <c r="AP50" s="292">
        <f t="shared" si="9"/>
        <v>1.1724388715659109</v>
      </c>
      <c r="AQ50" s="292">
        <f t="shared" ca="1" si="5"/>
        <v>2.5138239166627452</v>
      </c>
      <c r="AR50" s="294" t="str">
        <f>'Picking Information'!Q55</f>
        <v>medium, euhedral, 1 np, translucent light brown, few inclusions</v>
      </c>
      <c r="AT50" s="542"/>
    </row>
    <row r="51" spans="1:46">
      <c r="A51" s="290" t="str">
        <f>'Picking Information'!D56</f>
        <v>Peak</v>
      </c>
      <c r="B51" s="291" t="str">
        <f>'Picking Information'!E56</f>
        <v>UG85-1_bp_z04</v>
      </c>
      <c r="C51" s="292">
        <f>'Picking Information'!H56</f>
        <v>107.6</v>
      </c>
      <c r="D51" s="292">
        <f>'Picking Information'!I56</f>
        <v>48.6</v>
      </c>
      <c r="E51" s="292">
        <f>'Picking Information'!J56</f>
        <v>106.8</v>
      </c>
      <c r="F51" s="292">
        <f>'Picking Information'!K56</f>
        <v>52.4</v>
      </c>
      <c r="G51" s="290" t="str">
        <f>'Picking Information'!P56</f>
        <v>Y</v>
      </c>
      <c r="H51" s="290" t="str">
        <f>'Picking Information'!B56</f>
        <v>3</v>
      </c>
      <c r="I51" s="290" t="str">
        <f>'Picking Information'!C56</f>
        <v>z</v>
      </c>
      <c r="J51" s="290">
        <f>'Picking Information'!O56</f>
        <v>2</v>
      </c>
      <c r="K51" s="289">
        <f>1000000*'Calculations Page'!EH53</f>
        <v>0.87022873259999989</v>
      </c>
      <c r="L51" s="289">
        <f>'Calculations Page'!EI53</f>
        <v>30.093604540749489</v>
      </c>
      <c r="M51" s="317">
        <f>'Calculations Page'!FY53</f>
        <v>520.95205147680235</v>
      </c>
      <c r="N51" s="317">
        <f>'Calculations Page'!FZ53</f>
        <v>1.6829213999044614</v>
      </c>
      <c r="O51" s="318">
        <f>'Calculations Page'!GA53</f>
        <v>330.40800289506518</v>
      </c>
      <c r="P51" s="318">
        <f>'Calculations Page'!GB53</f>
        <v>7.0765742660253022</v>
      </c>
      <c r="Q51" s="318">
        <f>'Calculations Page'!GC53</f>
        <v>89.261827367758571</v>
      </c>
      <c r="R51" s="318">
        <f>'Calculations Page'!GD53</f>
        <v>2.8168973957063308</v>
      </c>
      <c r="S51" s="318">
        <f>'Calculations Page'!GE53</f>
        <v>0</v>
      </c>
      <c r="T51" s="318" t="e">
        <f>'Calculations Page'!GF53</f>
        <v>#DIV/0!</v>
      </c>
      <c r="U51" s="292">
        <f>'Calculations Page'!GG53</f>
        <v>351.38453232648845</v>
      </c>
      <c r="V51" s="317">
        <f>'He Data'!P55</f>
        <v>10.161148259677045</v>
      </c>
      <c r="W51" s="317">
        <f>'He Data'!Q55</f>
        <v>3.2825312435829701E-2</v>
      </c>
      <c r="X51" s="292">
        <f>'He Data'!R55</f>
        <v>99.990049602368998</v>
      </c>
      <c r="Y51" s="319">
        <f>'Calculations Page'!DE53</f>
        <v>0.2875305376002697</v>
      </c>
      <c r="Z51" s="317">
        <f>'Calculations Page'!DF53</f>
        <v>6.1582382546729745E-3</v>
      </c>
      <c r="AA51" s="319">
        <f>'Calculations Page'!DG53</f>
        <v>7.7678206899804522E-2</v>
      </c>
      <c r="AB51" s="317">
        <f>'Calculations Page'!DH53</f>
        <v>2.4513450505297611E-3</v>
      </c>
      <c r="AC51" s="319">
        <f>'Calculations Page'!DI53</f>
        <v>0</v>
      </c>
      <c r="AD51" s="317">
        <f>'Calculations Page'!DJ53</f>
        <v>0</v>
      </c>
      <c r="AE51" s="293">
        <f t="shared" si="6"/>
        <v>0.2701563720782737</v>
      </c>
      <c r="AF51" s="289">
        <f>'Calculations Page'!FG53</f>
        <v>268.58933740117129</v>
      </c>
      <c r="AG51" s="289">
        <f ca="1">'Calculations Page'!DX53</f>
        <v>268.50485511748832</v>
      </c>
      <c r="AH51" s="289">
        <f>'Calculations Page'!FR53</f>
        <v>5.3339096253614766</v>
      </c>
      <c r="AI51" s="293">
        <f>'Calculations Page'!EN53</f>
        <v>0.63957136025531014</v>
      </c>
      <c r="AJ51" s="289">
        <f>'Calculations Page'!FU53</f>
        <v>416.24294577103535</v>
      </c>
      <c r="AK51" s="289">
        <f ca="1">'Calculations Page'!EW53</f>
        <v>414.09544276710312</v>
      </c>
      <c r="AL51" s="289">
        <f>'Calculations Page'!FW53</f>
        <v>16.532318642424698</v>
      </c>
      <c r="AM51" s="294" t="str">
        <f t="shared" si="10"/>
        <v>UG85-1_bp_z04</v>
      </c>
      <c r="AN51" s="292">
        <f t="shared" si="7"/>
        <v>0.32304727376227654</v>
      </c>
      <c r="AO51" s="292">
        <f t="shared" si="8"/>
        <v>2.1417684208674461</v>
      </c>
      <c r="AP51" s="292">
        <f t="shared" si="9"/>
        <v>3.1557693571527716</v>
      </c>
      <c r="AQ51" s="292">
        <f t="shared" ca="1" si="5"/>
        <v>3.992393283043894</v>
      </c>
      <c r="AR51" s="294" t="str">
        <f>'Picking Information'!Q56</f>
        <v>small, 2 np, euhedral, orthogonal, translucent w/ inclusions</v>
      </c>
    </row>
    <row r="52" spans="1:46">
      <c r="A52" s="290" t="str">
        <f>'Picking Information'!D57</f>
        <v>Peak</v>
      </c>
      <c r="B52" s="291" t="str">
        <f>'Picking Information'!E57</f>
        <v>UG85-1_bp_z05</v>
      </c>
      <c r="C52" s="292">
        <f>'Picking Information'!H57</f>
        <v>137.4</v>
      </c>
      <c r="D52" s="292">
        <f>'Picking Information'!I57</f>
        <v>77.8</v>
      </c>
      <c r="E52" s="292">
        <f>'Picking Information'!J57</f>
        <v>122.5</v>
      </c>
      <c r="F52" s="292">
        <f>'Picking Information'!K57</f>
        <v>82.5</v>
      </c>
      <c r="G52" s="290" t="str">
        <f>'Picking Information'!P57</f>
        <v>Y</v>
      </c>
      <c r="H52" s="290" t="str">
        <f>'Picking Information'!B57</f>
        <v>3</v>
      </c>
      <c r="I52" s="290" t="str">
        <f>'Picking Information'!C57</f>
        <v>z</v>
      </c>
      <c r="J52" s="290">
        <f>'Picking Information'!O57</f>
        <v>2</v>
      </c>
      <c r="K52" s="289">
        <f>1000000*'Calculations Page'!EH54</f>
        <v>2.2823864297000003</v>
      </c>
      <c r="L52" s="289">
        <f>'Calculations Page'!EI54</f>
        <v>43.156546121157675</v>
      </c>
      <c r="M52" s="317">
        <f>'Calculations Page'!FY54</f>
        <v>580.59035298716037</v>
      </c>
      <c r="N52" s="317">
        <f>'Calculations Page'!FZ54</f>
        <v>1.8643692825064808</v>
      </c>
      <c r="O52" s="318">
        <f>'Calculations Page'!GA54</f>
        <v>411.13718632812913</v>
      </c>
      <c r="P52" s="318">
        <f>'Calculations Page'!GB54</f>
        <v>5.1849965730887195</v>
      </c>
      <c r="Q52" s="318">
        <f>'Calculations Page'!GC54</f>
        <v>82.197521266164586</v>
      </c>
      <c r="R52" s="318">
        <f>'Calculations Page'!GD54</f>
        <v>2.0439838008681477</v>
      </c>
      <c r="S52" s="318">
        <f>'Calculations Page'!GE54</f>
        <v>0</v>
      </c>
      <c r="T52" s="318" t="e">
        <f>'Calculations Page'!GF54</f>
        <v>#DIV/0!</v>
      </c>
      <c r="U52" s="292">
        <f>'Calculations Page'!GG54</f>
        <v>430.45360382567782</v>
      </c>
      <c r="V52" s="317">
        <f>'He Data'!P56</f>
        <v>29.700968349329926</v>
      </c>
      <c r="W52" s="317">
        <f>'He Data'!Q56</f>
        <v>9.5374600639312551E-2</v>
      </c>
      <c r="X52" s="292">
        <f>'He Data'!R56</f>
        <v>99.995342124110394</v>
      </c>
      <c r="Y52" s="319">
        <f>'Calculations Page'!DE54</f>
        <v>0.93837393482036235</v>
      </c>
      <c r="Z52" s="317">
        <f>'Calculations Page'!DF54</f>
        <v>1.1834165816458698E-2</v>
      </c>
      <c r="AA52" s="319">
        <f>'Calculations Page'!DG54</f>
        <v>0.18760650709287122</v>
      </c>
      <c r="AB52" s="317">
        <f>'Calculations Page'!DH54</f>
        <v>4.665160889628088E-3</v>
      </c>
      <c r="AC52" s="319">
        <f>'Calculations Page'!DI54</f>
        <v>0</v>
      </c>
      <c r="AD52" s="317">
        <f>'Calculations Page'!DJ54</f>
        <v>0</v>
      </c>
      <c r="AE52" s="293">
        <f t="shared" si="6"/>
        <v>0.19992723596780815</v>
      </c>
      <c r="AF52" s="289">
        <f>'Calculations Page'!FG54</f>
        <v>244.85375802234421</v>
      </c>
      <c r="AG52" s="289">
        <f ca="1">'Calculations Page'!DX54</f>
        <v>244.78963818699788</v>
      </c>
      <c r="AH52" s="289">
        <f>'Calculations Page'!FR54</f>
        <v>2.9755706093412768</v>
      </c>
      <c r="AI52" s="293">
        <f>'Calculations Page'!EN54</f>
        <v>0.74252506118212092</v>
      </c>
      <c r="AJ52" s="289">
        <f>'Calculations Page'!FU54</f>
        <v>323.94135316336218</v>
      </c>
      <c r="AK52" s="289">
        <f ca="1">'Calculations Page'!EW54</f>
        <v>327.10117724636387</v>
      </c>
      <c r="AL52" s="289">
        <f>'Calculations Page'!FW54</f>
        <v>7.8733557320789123</v>
      </c>
      <c r="AM52" s="294" t="str">
        <f t="shared" si="10"/>
        <v>UG85-1_bp_z05</v>
      </c>
      <c r="AN52" s="292">
        <f t="shared" si="7"/>
        <v>0.32111613169495956</v>
      </c>
      <c r="AO52" s="292">
        <f t="shared" si="8"/>
        <v>1.2611353936130132</v>
      </c>
      <c r="AP52" s="292">
        <f t="shared" si="9"/>
        <v>2.4866732833092429</v>
      </c>
      <c r="AQ52" s="292">
        <f t="shared" ca="1" si="5"/>
        <v>2.407009292463937</v>
      </c>
      <c r="AR52" s="294" t="str">
        <f>'Picking Information'!Q57</f>
        <v>medium, 2 np, euhedral, orthogonal, translucent, brown zones, inclusions</v>
      </c>
    </row>
    <row r="53" spans="1:46">
      <c r="A53" s="290" t="str">
        <f>'Picking Information'!D58</f>
        <v>Peak</v>
      </c>
      <c r="B53" s="291" t="str">
        <f>'Picking Information'!E58</f>
        <v>UG85-1_bp_z06</v>
      </c>
      <c r="C53" s="292">
        <f>'Picking Information'!H58</f>
        <v>208.5</v>
      </c>
      <c r="D53" s="292">
        <f>'Picking Information'!I58</f>
        <v>106.3</v>
      </c>
      <c r="E53" s="292">
        <f>'Picking Information'!J58</f>
        <v>204.8</v>
      </c>
      <c r="F53" s="292">
        <f>'Picking Information'!K58</f>
        <v>93.3</v>
      </c>
      <c r="G53" s="290" t="str">
        <f>'Picking Information'!P58</f>
        <v>Y</v>
      </c>
      <c r="H53" s="290" t="str">
        <f>'Picking Information'!B58</f>
        <v>3</v>
      </c>
      <c r="I53" s="290" t="str">
        <f>'Picking Information'!C58</f>
        <v>z</v>
      </c>
      <c r="J53" s="290">
        <f>'Picking Information'!O58</f>
        <v>2</v>
      </c>
      <c r="K53" s="289">
        <f>1000000*'Calculations Page'!EH55</f>
        <v>6.4479390485749999</v>
      </c>
      <c r="L53" s="289">
        <f>'Calculations Page'!EI55</f>
        <v>58.834398942567972</v>
      </c>
      <c r="M53" s="317">
        <f>'Calculations Page'!FY55</f>
        <v>45.16908241936688</v>
      </c>
      <c r="N53" s="317">
        <f>'Calculations Page'!FZ55</f>
        <v>0.2493757044318699</v>
      </c>
      <c r="O53" s="318">
        <f>'Calculations Page'!GA55</f>
        <v>584.76604759584927</v>
      </c>
      <c r="P53" s="318">
        <f>'Calculations Page'!GB55</f>
        <v>15.09750463703128</v>
      </c>
      <c r="Q53" s="318">
        <f>'Calculations Page'!GC55</f>
        <v>166.66025800248156</v>
      </c>
      <c r="R53" s="318">
        <f>'Calculations Page'!GD55</f>
        <v>2.1885134448502894</v>
      </c>
      <c r="S53" s="318">
        <f>'Calculations Page'!GE55</f>
        <v>0</v>
      </c>
      <c r="T53" s="318" t="e">
        <f>'Calculations Page'!GF55</f>
        <v>#DIV/0!</v>
      </c>
      <c r="U53" s="292">
        <f>'Calculations Page'!GG55</f>
        <v>623.93120822643243</v>
      </c>
      <c r="V53" s="317">
        <f>'He Data'!P57</f>
        <v>6.5279047490394495</v>
      </c>
      <c r="W53" s="317">
        <f>'He Data'!Q57</f>
        <v>3.6040157516192453E-2</v>
      </c>
      <c r="X53" s="292">
        <f>'He Data'!R57</f>
        <v>99.994581581423361</v>
      </c>
      <c r="Y53" s="319">
        <f>'Calculations Page'!DE55</f>
        <v>3.7705358325741436</v>
      </c>
      <c r="Z53" s="317">
        <f>'Calculations Page'!DF55</f>
        <v>9.7347789685156116E-2</v>
      </c>
      <c r="AA53" s="319">
        <f>'Calculations Page'!DG55</f>
        <v>1.074615185419785</v>
      </c>
      <c r="AB53" s="317">
        <f>'Calculations Page'!DH55</f>
        <v>1.4111401299381572E-2</v>
      </c>
      <c r="AC53" s="319">
        <f>'Calculations Page'!DI55</f>
        <v>0</v>
      </c>
      <c r="AD53" s="317">
        <f>'Calculations Page'!DJ55</f>
        <v>0</v>
      </c>
      <c r="AE53" s="293">
        <f t="shared" si="6"/>
        <v>0.28500330805400292</v>
      </c>
      <c r="AF53" s="289">
        <f>'Calculations Page'!FG55</f>
        <v>13.419079938704199</v>
      </c>
      <c r="AG53" s="289">
        <f ca="1">'Calculations Page'!DX55</f>
        <v>13.419069793435233</v>
      </c>
      <c r="AH53" s="289">
        <f>'Calculations Page'!FR55</f>
        <v>0.32322418228483929</v>
      </c>
      <c r="AI53" s="293">
        <f>'Calculations Page'!EN55</f>
        <v>0.80701865798755701</v>
      </c>
      <c r="AJ53" s="289">
        <f>'Calculations Page'!FU55</f>
        <v>16.610981868681602</v>
      </c>
      <c r="AK53" s="289">
        <f ca="1">'Calculations Page'!EW55</f>
        <v>16.619554701425511</v>
      </c>
      <c r="AL53" s="289">
        <f>'Calculations Page'!FW55</f>
        <v>0.80021447908169507</v>
      </c>
      <c r="AM53" s="294" t="str">
        <f t="shared" si="10"/>
        <v>UG85-1_bp_z06</v>
      </c>
      <c r="AN53" s="292">
        <f t="shared" si="7"/>
        <v>0.55209380194304447</v>
      </c>
      <c r="AO53" s="292">
        <f t="shared" si="8"/>
        <v>2.5818025343813482</v>
      </c>
      <c r="AP53" s="292">
        <f t="shared" si="9"/>
        <v>1.3131585604635887</v>
      </c>
      <c r="AQ53" s="292">
        <f t="shared" ca="1" si="5"/>
        <v>4.8148972307486568</v>
      </c>
      <c r="AR53" s="294" t="str">
        <f>'Picking Information'!Q58</f>
        <v>large, 2 np, euhedral, orthogonal, clear to red-brown w/ inclusions</v>
      </c>
    </row>
    <row r="54" spans="1:46">
      <c r="A54" s="290" t="str">
        <f>'Picking Information'!D59</f>
        <v>Peak</v>
      </c>
      <c r="B54" s="291" t="str">
        <f>'Picking Information'!E59</f>
        <v>UG96-1_bp_z01</v>
      </c>
      <c r="C54" s="292">
        <f>'Picking Information'!H59</f>
        <v>162.30000000000001</v>
      </c>
      <c r="D54" s="292">
        <f>'Picking Information'!I59</f>
        <v>55.5</v>
      </c>
      <c r="E54" s="292">
        <f>'Picking Information'!J59</f>
        <v>162.4</v>
      </c>
      <c r="F54" s="292">
        <f>'Picking Information'!K59</f>
        <v>32.5</v>
      </c>
      <c r="G54" s="290" t="str">
        <f>'Picking Information'!P59</f>
        <v>Y</v>
      </c>
      <c r="H54" s="290" t="str">
        <f>'Picking Information'!B59</f>
        <v>3</v>
      </c>
      <c r="I54" s="290" t="str">
        <f>'Picking Information'!C59</f>
        <v>z</v>
      </c>
      <c r="J54" s="290">
        <f>'Picking Information'!O59</f>
        <v>2</v>
      </c>
      <c r="K54" s="289">
        <f>1000000*'Calculations Page'!EH56</f>
        <v>1.0929153656250004</v>
      </c>
      <c r="L54" s="289">
        <f>'Calculations Page'!EI56</f>
        <v>27.191256765575655</v>
      </c>
      <c r="M54" s="317">
        <f>'Calculations Page'!FY56</f>
        <v>337.27780690931564</v>
      </c>
      <c r="N54" s="317">
        <f>'Calculations Page'!FZ56</f>
        <v>1.4552993708504236</v>
      </c>
      <c r="O54" s="318">
        <f>'Calculations Page'!GA56</f>
        <v>468.01083122249275</v>
      </c>
      <c r="P54" s="318">
        <f>'Calculations Page'!GB56</f>
        <v>11.008412878626102</v>
      </c>
      <c r="Q54" s="318">
        <f>'Calculations Page'!GC56</f>
        <v>171.3859332243353</v>
      </c>
      <c r="R54" s="318">
        <f>'Calculations Page'!GD56</f>
        <v>5.8311111739744357</v>
      </c>
      <c r="S54" s="318">
        <f>'Calculations Page'!GE56</f>
        <v>0</v>
      </c>
      <c r="T54" s="318" t="e">
        <f>'Calculations Page'!GF56</f>
        <v>#DIV/0!</v>
      </c>
      <c r="U54" s="292">
        <f>'Calculations Page'!GG56</f>
        <v>508.28652553021152</v>
      </c>
      <c r="V54" s="317">
        <f>'He Data'!P58</f>
        <v>8.2620137664111564</v>
      </c>
      <c r="W54" s="317">
        <f>'He Data'!Q58</f>
        <v>3.5649257644303066E-2</v>
      </c>
      <c r="X54" s="292">
        <f>'He Data'!R58</f>
        <v>99.99420361114619</v>
      </c>
      <c r="Y54" s="319">
        <f>'Calculations Page'!DE56</f>
        <v>0.51149622872199096</v>
      </c>
      <c r="Z54" s="317">
        <f>'Calculations Page'!DF56</f>
        <v>1.2031263586194607E-2</v>
      </c>
      <c r="AA54" s="319">
        <f>'Calculations Page'!DG56</f>
        <v>0.18731031987285632</v>
      </c>
      <c r="AB54" s="317">
        <f>'Calculations Page'!DH56</f>
        <v>6.3729110007042962E-3</v>
      </c>
      <c r="AC54" s="319">
        <f>'Calculations Page'!DI56</f>
        <v>0</v>
      </c>
      <c r="AD54" s="317">
        <f>'Calculations Page'!DJ56</f>
        <v>0</v>
      </c>
      <c r="AE54" s="293">
        <f t="shared" si="6"/>
        <v>0.36620078380805315</v>
      </c>
      <c r="AF54" s="289">
        <f>'Calculations Page'!FG56</f>
        <v>121.80615105600907</v>
      </c>
      <c r="AG54" s="289">
        <f ca="1">'Calculations Page'!DX56</f>
        <v>121.79849265506255</v>
      </c>
      <c r="AH54" s="289">
        <f>'Calculations Page'!FR56</f>
        <v>2.6285621043030423</v>
      </c>
      <c r="AI54" s="293">
        <f>'Calculations Page'!EN56</f>
        <v>0.60051787840355064</v>
      </c>
      <c r="AJ54" s="289">
        <f>'Calculations Page'!FU56</f>
        <v>194.09119347434603</v>
      </c>
      <c r="AK54" s="289">
        <f ca="1">'Calculations Page'!EW56</f>
        <v>201.29214412511723</v>
      </c>
      <c r="AL54" s="289">
        <f>'Calculations Page'!FW56</f>
        <v>8.3769292687201631</v>
      </c>
      <c r="AM54" s="294" t="str">
        <f t="shared" si="10"/>
        <v>UG96-1_bp_z01</v>
      </c>
      <c r="AN54" s="292">
        <f t="shared" si="7"/>
        <v>0.43148388095446555</v>
      </c>
      <c r="AO54" s="292">
        <f t="shared" si="8"/>
        <v>2.352170536282459</v>
      </c>
      <c r="AP54" s="292">
        <f t="shared" si="9"/>
        <v>3.40232775483494</v>
      </c>
      <c r="AQ54" s="292">
        <f t="shared" ca="1" si="5"/>
        <v>4.161577842557687</v>
      </c>
      <c r="AR54" s="294" t="str">
        <f>'Picking Information'!Q59</f>
        <v>small, euhedral, 1 np 1 rounded, mostly orthog, inclusions, translucent clear to yellow</v>
      </c>
    </row>
    <row r="55" spans="1:46">
      <c r="A55" s="290" t="str">
        <f>'Picking Information'!D60</f>
        <v>Peak</v>
      </c>
      <c r="B55" s="291" t="str">
        <f>'Picking Information'!E60</f>
        <v>UG96-1_bp_z02</v>
      </c>
      <c r="C55" s="292">
        <f>'Picking Information'!H60</f>
        <v>114.7</v>
      </c>
      <c r="D55" s="292">
        <f>'Picking Information'!I60</f>
        <v>57</v>
      </c>
      <c r="E55" s="292">
        <f>'Picking Information'!J60</f>
        <v>115.3</v>
      </c>
      <c r="F55" s="292">
        <f>'Picking Information'!K60</f>
        <v>41.5</v>
      </c>
      <c r="G55" s="290" t="str">
        <f>'Picking Information'!P60</f>
        <v>Y</v>
      </c>
      <c r="H55" s="290" t="str">
        <f>'Picking Information'!B60</f>
        <v>3</v>
      </c>
      <c r="I55" s="290" t="str">
        <f>'Picking Information'!C60</f>
        <v>z</v>
      </c>
      <c r="J55" s="290">
        <f>'Picking Information'!O60</f>
        <v>1</v>
      </c>
      <c r="K55" s="289">
        <f>1000000*'Calculations Page'!EH57</f>
        <v>1.0790682468750001</v>
      </c>
      <c r="L55" s="289">
        <f>'Calculations Page'!EI57</f>
        <v>29.605869772331904</v>
      </c>
      <c r="M55" s="317">
        <f>'Calculations Page'!FY57</f>
        <v>305.09039558096134</v>
      </c>
      <c r="N55" s="317">
        <f>'Calculations Page'!FZ57</f>
        <v>0.89772156772329204</v>
      </c>
      <c r="O55" s="318">
        <f>'Calculations Page'!GA57</f>
        <v>500.06112496451772</v>
      </c>
      <c r="P55" s="318">
        <f>'Calculations Page'!GB57</f>
        <v>7.4091345828833708</v>
      </c>
      <c r="Q55" s="318">
        <f>'Calculations Page'!GC57</f>
        <v>119.79269106798206</v>
      </c>
      <c r="R55" s="318">
        <f>'Calculations Page'!GD57</f>
        <v>1.753494428931891</v>
      </c>
      <c r="S55" s="318">
        <f>'Calculations Page'!GE57</f>
        <v>0</v>
      </c>
      <c r="T55" s="318" t="e">
        <f>'Calculations Page'!GF57</f>
        <v>#DIV/0!</v>
      </c>
      <c r="U55" s="292">
        <f>'Calculations Page'!GG57</f>
        <v>528.2124073654935</v>
      </c>
      <c r="V55" s="317">
        <f>'He Data'!P59</f>
        <v>7.3788565275468914</v>
      </c>
      <c r="W55" s="317">
        <f>'He Data'!Q59</f>
        <v>2.1712117935737508E-2</v>
      </c>
      <c r="X55" s="292">
        <f>'He Data'!R59</f>
        <v>99.995736791472297</v>
      </c>
      <c r="Y55" s="319">
        <f>'Calculations Page'!DE57</f>
        <v>0.53960008144580252</v>
      </c>
      <c r="Z55" s="317">
        <f>'Calculations Page'!DF57</f>
        <v>7.9949618652128945E-3</v>
      </c>
      <c r="AA55" s="319">
        <f>'Calculations Page'!DG57</f>
        <v>0.12926448913916588</v>
      </c>
      <c r="AB55" s="317">
        <f>'Calculations Page'!DH57</f>
        <v>1.8921401593326149E-3</v>
      </c>
      <c r="AC55" s="319">
        <f>'Calculations Page'!DI57</f>
        <v>0</v>
      </c>
      <c r="AD55" s="317">
        <f>'Calculations Page'!DJ57</f>
        <v>0</v>
      </c>
      <c r="AE55" s="293">
        <f t="shared" si="6"/>
        <v>0.23955609642017672</v>
      </c>
      <c r="AF55" s="289">
        <f>'Calculations Page'!FG57</f>
        <v>106.18181383745593</v>
      </c>
      <c r="AG55" s="289">
        <f ca="1">'Calculations Page'!DX57</f>
        <v>106.17670298951663</v>
      </c>
      <c r="AH55" s="289">
        <f>'Calculations Page'!FR57</f>
        <v>1.4781835900649389</v>
      </c>
      <c r="AI55" s="293">
        <f>'Calculations Page'!EN57</f>
        <v>0.63805798269464487</v>
      </c>
      <c r="AJ55" s="289">
        <f>'Calculations Page'!FU57</f>
        <v>165.18125851572216</v>
      </c>
      <c r="AK55" s="289">
        <f ca="1">'Calculations Page'!EW57</f>
        <v>165.45095439015543</v>
      </c>
      <c r="AL55" s="289">
        <f>'Calculations Page'!FW57</f>
        <v>4.5990592343428949</v>
      </c>
      <c r="AM55" s="294" t="str">
        <f t="shared" si="10"/>
        <v>UG96-1_bp_z02</v>
      </c>
      <c r="AN55" s="292">
        <f t="shared" si="7"/>
        <v>0.29424773140230337</v>
      </c>
      <c r="AO55" s="292">
        <f t="shared" si="8"/>
        <v>1.4816457854845428</v>
      </c>
      <c r="AP55" s="292">
        <f t="shared" si="9"/>
        <v>1.4637741362173649</v>
      </c>
      <c r="AQ55" s="292">
        <f t="shared" ca="1" si="5"/>
        <v>2.7797115171047606</v>
      </c>
      <c r="AR55" s="294" t="str">
        <f>'Picking Information'!Q60</f>
        <v>small, half euhedral, half rounded, clear, brown around edges, no inclusions</v>
      </c>
    </row>
    <row r="56" spans="1:46">
      <c r="A56" s="290" t="str">
        <f>'Picking Information'!D61</f>
        <v>Peak</v>
      </c>
      <c r="B56" s="291" t="str">
        <f>'Picking Information'!E61</f>
        <v>UG96-1_bp_z03</v>
      </c>
      <c r="C56" s="292">
        <f>'Picking Information'!H61</f>
        <v>108.6</v>
      </c>
      <c r="D56" s="292">
        <f>'Picking Information'!I61</f>
        <v>34.6</v>
      </c>
      <c r="E56" s="292">
        <f>'Picking Information'!J61</f>
        <v>107.2</v>
      </c>
      <c r="F56" s="292">
        <f>'Picking Information'!K61</f>
        <v>52.9</v>
      </c>
      <c r="G56" s="290" t="str">
        <f>'Picking Information'!P61</f>
        <v>Y</v>
      </c>
      <c r="H56" s="290" t="str">
        <f>'Picking Information'!B61</f>
        <v>3</v>
      </c>
      <c r="I56" s="290" t="str">
        <f>'Picking Information'!C61</f>
        <v>z</v>
      </c>
      <c r="J56" s="290">
        <f>'Picking Information'!O61</f>
        <v>2</v>
      </c>
      <c r="K56" s="289">
        <f>1000000*'Calculations Page'!EH58</f>
        <v>0.6611257020500001</v>
      </c>
      <c r="L56" s="289">
        <f>'Calculations Page'!EI58</f>
        <v>26.002965580498273</v>
      </c>
      <c r="M56" s="317">
        <f>'Calculations Page'!FY58</f>
        <v>277.68006560642101</v>
      </c>
      <c r="N56" s="317">
        <f>'Calculations Page'!FZ58</f>
        <v>0.95617528113526096</v>
      </c>
      <c r="O56" s="318">
        <f>'Calculations Page'!GA58</f>
        <v>573.51109195322272</v>
      </c>
      <c r="P56" s="318">
        <f>'Calculations Page'!GB58</f>
        <v>5.7322896493221123</v>
      </c>
      <c r="Q56" s="318">
        <f>'Calculations Page'!GC58</f>
        <v>143.91956198884529</v>
      </c>
      <c r="R56" s="318">
        <f>'Calculations Page'!GD58</f>
        <v>4.3210723834457019</v>
      </c>
      <c r="S56" s="318">
        <f>'Calculations Page'!GE58</f>
        <v>0</v>
      </c>
      <c r="T56" s="318" t="e">
        <f>'Calculations Page'!GF58</f>
        <v>#DIV/0!</v>
      </c>
      <c r="U56" s="292">
        <f>'Calculations Page'!GG58</f>
        <v>607.33218902060139</v>
      </c>
      <c r="V56" s="317">
        <f>'He Data'!P60</f>
        <v>4.1147207017782508</v>
      </c>
      <c r="W56" s="317">
        <f>'He Data'!Q60</f>
        <v>1.4168803278059004E-2</v>
      </c>
      <c r="X56" s="292">
        <f>'He Data'!R60</f>
        <v>99.99531186860456</v>
      </c>
      <c r="Y56" s="319">
        <f>'Calculations Page'!DE58</f>
        <v>0.37916292330103651</v>
      </c>
      <c r="Z56" s="317">
        <f>'Calculations Page'!DF58</f>
        <v>3.7897640187620303E-3</v>
      </c>
      <c r="AA56" s="319">
        <f>'Calculations Page'!DG58</f>
        <v>9.5148921458603861E-2</v>
      </c>
      <c r="AB56" s="317">
        <f>'Calculations Page'!DH58</f>
        <v>2.8567720131144072E-3</v>
      </c>
      <c r="AC56" s="319">
        <f>'Calculations Page'!DI58</f>
        <v>0</v>
      </c>
      <c r="AD56" s="317">
        <f>'Calculations Page'!DJ58</f>
        <v>0</v>
      </c>
      <c r="AE56" s="293">
        <f t="shared" si="6"/>
        <v>0.25094468791997454</v>
      </c>
      <c r="AF56" s="289">
        <f>'Calculations Page'!FG58</f>
        <v>84.217733697202078</v>
      </c>
      <c r="AG56" s="289">
        <f ca="1">'Calculations Page'!DX58</f>
        <v>84.215193791866028</v>
      </c>
      <c r="AH56" s="289">
        <f>'Calculations Page'!FR58</f>
        <v>0.83479356909378843</v>
      </c>
      <c r="AI56" s="293">
        <f>'Calculations Page'!EN58</f>
        <v>0.58771096887767171</v>
      </c>
      <c r="AJ56" s="289">
        <f>'Calculations Page'!FU58</f>
        <v>138.44088389662116</v>
      </c>
      <c r="AK56" s="289">
        <f ca="1">'Calculations Page'!EW58</f>
        <v>142.47215013984305</v>
      </c>
      <c r="AL56" s="289">
        <f>'Calculations Page'!FW58</f>
        <v>2.7445421410193722</v>
      </c>
      <c r="AM56" s="294" t="str">
        <f t="shared" si="10"/>
        <v>UG96-1_bp_z03</v>
      </c>
      <c r="AN56" s="292">
        <f t="shared" si="7"/>
        <v>0.34434422904902634</v>
      </c>
      <c r="AO56" s="292">
        <f t="shared" si="8"/>
        <v>0.99950807050644719</v>
      </c>
      <c r="AP56" s="292">
        <f t="shared" si="9"/>
        <v>3.0024218554671624</v>
      </c>
      <c r="AQ56" s="292">
        <f t="shared" ca="1" si="5"/>
        <v>1.9263709702741738</v>
      </c>
      <c r="AR56" s="294" t="str">
        <f>'Picking Information'!Q61</f>
        <v>small, euhedral, slightly taco shaped, large central inclusion, clear</v>
      </c>
    </row>
    <row r="57" spans="1:46">
      <c r="A57" s="290" t="str">
        <f>'Picking Information'!D62</f>
        <v>Peak</v>
      </c>
      <c r="B57" s="291" t="str">
        <f>'Picking Information'!E62</f>
        <v>UG96-1_bp_z04</v>
      </c>
      <c r="C57" s="292">
        <f>'Picking Information'!H62</f>
        <v>156.4</v>
      </c>
      <c r="D57" s="292">
        <f>'Picking Information'!I62</f>
        <v>54.1</v>
      </c>
      <c r="E57" s="292">
        <f>'Picking Information'!J62</f>
        <v>155.69999999999999</v>
      </c>
      <c r="F57" s="292">
        <f>'Picking Information'!K62</f>
        <v>49.2</v>
      </c>
      <c r="G57" s="290" t="str">
        <f>'Picking Information'!P62</f>
        <v>Y</v>
      </c>
      <c r="H57" s="290" t="str">
        <f>'Picking Information'!B62</f>
        <v>1</v>
      </c>
      <c r="I57" s="290" t="str">
        <f>'Picking Information'!C62</f>
        <v>z</v>
      </c>
      <c r="J57" s="290">
        <f>'Picking Information'!O62</f>
        <v>1</v>
      </c>
      <c r="K57" s="289">
        <f>1000000*'Calculations Page'!EH59</f>
        <v>1.011294664797604</v>
      </c>
      <c r="L57" s="289">
        <f>'Calculations Page'!EI59</f>
        <v>31.512475920818538</v>
      </c>
      <c r="M57" s="317">
        <f>'Calculations Page'!FY59</f>
        <v>376.91949703310172</v>
      </c>
      <c r="N57" s="317">
        <f>'Calculations Page'!FZ59</f>
        <v>1.6015040271431926</v>
      </c>
      <c r="O57" s="318">
        <f>'Calculations Page'!GA59</f>
        <v>401.8466969491476</v>
      </c>
      <c r="P57" s="318">
        <f>'Calculations Page'!GB59</f>
        <v>6.6931494075119753</v>
      </c>
      <c r="Q57" s="318">
        <f>'Calculations Page'!GC59</f>
        <v>155.85554606121062</v>
      </c>
      <c r="R57" s="318">
        <f>'Calculations Page'!GD59</f>
        <v>2.3125185489183466</v>
      </c>
      <c r="S57" s="318">
        <f>'Calculations Page'!GE59</f>
        <v>0</v>
      </c>
      <c r="T57" s="318" t="e">
        <f>'Calculations Page'!GF59</f>
        <v>#DIV/0!</v>
      </c>
      <c r="U57" s="292">
        <f>'Calculations Page'!GG59</f>
        <v>438.47275027353209</v>
      </c>
      <c r="V57" s="317">
        <f>'He Data'!P61</f>
        <v>8.54354155433324</v>
      </c>
      <c r="W57" s="317">
        <f>'He Data'!Q61</f>
        <v>3.6300897971664949E-2</v>
      </c>
      <c r="X57" s="292">
        <f>'He Data'!R61</f>
        <v>99.999376293116683</v>
      </c>
      <c r="Y57" s="319">
        <f>'Calculations Page'!DE59</f>
        <v>0.40638542069121258</v>
      </c>
      <c r="Z57" s="317">
        <f>'Calculations Page'!DF59</f>
        <v>6.7687462865101055E-3</v>
      </c>
      <c r="AA57" s="319">
        <f>'Calculations Page'!DG59</f>
        <v>0.15761588221081951</v>
      </c>
      <c r="AB57" s="317">
        <f>'Calculations Page'!DH59</f>
        <v>2.3386376707666204E-3</v>
      </c>
      <c r="AC57" s="319">
        <f>'Calculations Page'!DI59</f>
        <v>0</v>
      </c>
      <c r="AD57" s="317">
        <f>'Calculations Page'!DJ59</f>
        <v>0</v>
      </c>
      <c r="AE57" s="293">
        <f t="shared" si="6"/>
        <v>0.38784826961246271</v>
      </c>
      <c r="AF57" s="289">
        <f>'Calculations Page'!FG59</f>
        <v>157.30121336978323</v>
      </c>
      <c r="AG57" s="289">
        <f ca="1">'Calculations Page'!DX59</f>
        <v>157.2846633925667</v>
      </c>
      <c r="AH57" s="289">
        <f>'Calculations Page'!FR59</f>
        <v>2.4267391523809061</v>
      </c>
      <c r="AI57" s="293">
        <f>'Calculations Page'!EN59</f>
        <v>0.63017627139604049</v>
      </c>
      <c r="AJ57" s="289">
        <f>'Calculations Page'!FU59</f>
        <v>235.32019785765559</v>
      </c>
      <c r="AK57" s="289">
        <f ca="1">'Calculations Page'!EW59</f>
        <v>247.47651998655115</v>
      </c>
      <c r="AL57" s="289">
        <f>'Calculations Page'!FW59</f>
        <v>7.2607289575668608</v>
      </c>
      <c r="AM57" s="294" t="str">
        <f t="shared" si="10"/>
        <v>UG96-1_bp_z04</v>
      </c>
      <c r="AN57" s="292">
        <f t="shared" si="7"/>
        <v>0.42489285901879087</v>
      </c>
      <c r="AO57" s="292">
        <f t="shared" si="8"/>
        <v>1.665597716324883</v>
      </c>
      <c r="AP57" s="292">
        <f t="shared" si="9"/>
        <v>1.4837576251602422</v>
      </c>
      <c r="AQ57" s="292">
        <f t="shared" ca="1" si="5"/>
        <v>2.9339061976309662</v>
      </c>
      <c r="AR57" s="294" t="str">
        <f>'Picking Information'!Q62</f>
        <v>small, rounded, translucent brown w/inclusions</v>
      </c>
    </row>
    <row r="58" spans="1:46">
      <c r="A58" s="290" t="str">
        <f>'Picking Information'!D63</f>
        <v>Peak</v>
      </c>
      <c r="B58" s="291" t="str">
        <f>'Picking Information'!E63</f>
        <v>UG96-1_bp_z05</v>
      </c>
      <c r="C58" s="292">
        <f>'Picking Information'!H63</f>
        <v>251.3</v>
      </c>
      <c r="D58" s="292">
        <f>'Picking Information'!I63</f>
        <v>89.7</v>
      </c>
      <c r="E58" s="292">
        <f>'Picking Information'!J63</f>
        <v>250.3</v>
      </c>
      <c r="F58" s="292">
        <f>'Picking Information'!K63</f>
        <v>77.5</v>
      </c>
      <c r="G58" s="290" t="str">
        <f>'Picking Information'!P63</f>
        <v>Y</v>
      </c>
      <c r="H58" s="290" t="str">
        <f>'Picking Information'!B63</f>
        <v>3</v>
      </c>
      <c r="I58" s="290" t="str">
        <f>'Picking Information'!C63</f>
        <v>z</v>
      </c>
      <c r="J58" s="290">
        <f>'Picking Information'!O63</f>
        <v>2</v>
      </c>
      <c r="K58" s="289">
        <f>1000000*'Calculations Page'!EH60</f>
        <v>6.2953073703000015</v>
      </c>
      <c r="L58" s="289">
        <f>'Calculations Page'!EI60</f>
        <v>53.741736191335633</v>
      </c>
      <c r="M58" s="317">
        <f>'Calculations Page'!FY60</f>
        <v>407.09305220218209</v>
      </c>
      <c r="N58" s="317">
        <f>'Calculations Page'!FZ60</f>
        <v>1.4328647661300826</v>
      </c>
      <c r="O58" s="318">
        <f>'Calculations Page'!GA60</f>
        <v>346.32911222664399</v>
      </c>
      <c r="P58" s="318">
        <f>'Calculations Page'!GB60</f>
        <v>4.112261066119915</v>
      </c>
      <c r="Q58" s="318">
        <f>'Calculations Page'!GC60</f>
        <v>108.20251373014133</v>
      </c>
      <c r="R58" s="318">
        <f>'Calculations Page'!GD60</f>
        <v>1.9528286790278067</v>
      </c>
      <c r="S58" s="318">
        <f>'Calculations Page'!GE60</f>
        <v>0</v>
      </c>
      <c r="T58" s="318" t="e">
        <f>'Calculations Page'!GF60</f>
        <v>#DIV/0!</v>
      </c>
      <c r="U58" s="292">
        <f>'Calculations Page'!GG60</f>
        <v>371.7567029532272</v>
      </c>
      <c r="V58" s="317">
        <f>'He Data'!P62</f>
        <v>57.441033731279767</v>
      </c>
      <c r="W58" s="317">
        <f>'He Data'!Q62</f>
        <v>0.20217793676017742</v>
      </c>
      <c r="X58" s="292">
        <f>'He Data'!R62</f>
        <v>99.824321795370508</v>
      </c>
      <c r="Y58" s="319">
        <f>'Calculations Page'!DE60</f>
        <v>2.1802482127498481</v>
      </c>
      <c r="Z58" s="317">
        <f>'Calculations Page'!DF60</f>
        <v>2.5887947398142448E-2</v>
      </c>
      <c r="AA58" s="319">
        <f>'Calculations Page'!DG60</f>
        <v>0.68116808217034586</v>
      </c>
      <c r="AB58" s="317">
        <f>'Calculations Page'!DH60</f>
        <v>1.2293656776016968E-2</v>
      </c>
      <c r="AC58" s="319">
        <f>'Calculations Page'!DI60</f>
        <v>0</v>
      </c>
      <c r="AD58" s="317">
        <f>'Calculations Page'!DJ60</f>
        <v>0</v>
      </c>
      <c r="AE58" s="293">
        <f t="shared" si="6"/>
        <v>0.31242685038655277</v>
      </c>
      <c r="AF58" s="289">
        <f>'Calculations Page'!FG60</f>
        <v>199.62665665752954</v>
      </c>
      <c r="AG58" s="289">
        <f ca="1">'Calculations Page'!DX60</f>
        <v>199.59242333424683</v>
      </c>
      <c r="AH58" s="289">
        <f>'Calculations Page'!FR60</f>
        <v>2.2643441261698696</v>
      </c>
      <c r="AI58" s="293">
        <f>'Calculations Page'!EN60</f>
        <v>0.7892438516474839</v>
      </c>
      <c r="AJ58" s="289">
        <f>'Calculations Page'!FU60</f>
        <v>254.07661640970639</v>
      </c>
      <c r="AK58" s="289">
        <f ca="1">'Calculations Page'!EW60</f>
        <v>251.65169580834993</v>
      </c>
      <c r="AL58" s="289">
        <f>'Calculations Page'!FW60</f>
        <v>5.7639285614187425</v>
      </c>
      <c r="AM58" s="294" t="str">
        <f t="shared" si="10"/>
        <v>UG96-1_bp_z05</v>
      </c>
      <c r="AN58" s="292">
        <f t="shared" si="7"/>
        <v>0.35197475328526434</v>
      </c>
      <c r="AO58" s="292">
        <f t="shared" si="8"/>
        <v>1.1873853282737543</v>
      </c>
      <c r="AP58" s="292">
        <f t="shared" si="9"/>
        <v>1.804790491187839</v>
      </c>
      <c r="AQ58" s="292">
        <f t="shared" ca="1" si="5"/>
        <v>2.2904389906469658</v>
      </c>
      <c r="AR58" s="294" t="str">
        <f>'Picking Information'!Q63</f>
        <v>large, brown translucent w/inclusions, 2 np, rounded</v>
      </c>
    </row>
    <row r="59" spans="1:46">
      <c r="A59" s="290" t="str">
        <f>'Picking Information'!D64</f>
        <v>Peak</v>
      </c>
      <c r="B59" s="291" t="str">
        <f>'Picking Information'!E64</f>
        <v>UG96-1_bp_z06</v>
      </c>
      <c r="C59" s="292">
        <f>'Picking Information'!H64</f>
        <v>141.69999999999999</v>
      </c>
      <c r="D59" s="292">
        <f>'Picking Information'!I64</f>
        <v>48.2</v>
      </c>
      <c r="E59" s="292">
        <f>'Picking Information'!J64</f>
        <v>140.4</v>
      </c>
      <c r="F59" s="292">
        <f>'Picking Information'!K64</f>
        <v>49.4</v>
      </c>
      <c r="G59" s="290" t="str">
        <f>'Picking Information'!P64</f>
        <v>Y</v>
      </c>
      <c r="H59" s="290" t="str">
        <f>'Picking Information'!B64</f>
        <v>3</v>
      </c>
      <c r="I59" s="290" t="str">
        <f>'Picking Information'!C64</f>
        <v>z</v>
      </c>
      <c r="J59" s="290">
        <f>'Picking Information'!O64</f>
        <v>2</v>
      </c>
      <c r="K59" s="289">
        <f>1000000*'Calculations Page'!EH61</f>
        <v>1.2014451295000004</v>
      </c>
      <c r="L59" s="289">
        <f>'Calculations Page'!EI61</f>
        <v>31.32845647659493</v>
      </c>
      <c r="M59" s="317">
        <f>'Calculations Page'!FY61</f>
        <v>287.50494093454779</v>
      </c>
      <c r="N59" s="317">
        <f>'Calculations Page'!FZ61</f>
        <v>1.1370311809953917</v>
      </c>
      <c r="O59" s="318">
        <f>'Calculations Page'!GA61</f>
        <v>191.2817688582513</v>
      </c>
      <c r="P59" s="318">
        <f>'Calculations Page'!GB61</f>
        <v>6.8755313230813817</v>
      </c>
      <c r="Q59" s="318">
        <f>'Calculations Page'!GC61</f>
        <v>83.937313059732844</v>
      </c>
      <c r="R59" s="318">
        <f>'Calculations Page'!GD61</f>
        <v>2.1035807102045614</v>
      </c>
      <c r="S59" s="318">
        <f>'Calculations Page'!GE61</f>
        <v>0</v>
      </c>
      <c r="T59" s="318" t="e">
        <f>'Calculations Page'!GF61</f>
        <v>#DIV/0!</v>
      </c>
      <c r="U59" s="292">
        <f>'Calculations Page'!GG61</f>
        <v>211.00703742728851</v>
      </c>
      <c r="V59" s="317">
        <f>'He Data'!P63</f>
        <v>7.7421373374326539</v>
      </c>
      <c r="W59" s="317">
        <f>'He Data'!Q63</f>
        <v>3.0618783564535804E-2</v>
      </c>
      <c r="X59" s="292">
        <f>'He Data'!R63</f>
        <v>99.99473331621536</v>
      </c>
      <c r="Y59" s="319">
        <f>'Calculations Page'!DE61</f>
        <v>0.22981454955689085</v>
      </c>
      <c r="Z59" s="317">
        <f>'Calculations Page'!DF61</f>
        <v>8.2605736208408182E-3</v>
      </c>
      <c r="AA59" s="319">
        <f>'Calculations Page'!DG61</f>
        <v>0.1008460759589328</v>
      </c>
      <c r="AB59" s="317">
        <f>'Calculations Page'!DH61</f>
        <v>2.5273367987854222E-3</v>
      </c>
      <c r="AC59" s="319">
        <f>'Calculations Page'!DI61</f>
        <v>0</v>
      </c>
      <c r="AD59" s="317">
        <f>'Calculations Page'!DJ61</f>
        <v>0</v>
      </c>
      <c r="AE59" s="293">
        <f t="shared" si="6"/>
        <v>0.4388150191246627</v>
      </c>
      <c r="AF59" s="289">
        <f>'Calculations Page'!FG61</f>
        <v>247.36953305580374</v>
      </c>
      <c r="AG59" s="289">
        <f ca="1">'Calculations Page'!DX61</f>
        <v>247.30459702789543</v>
      </c>
      <c r="AH59" s="289">
        <f>'Calculations Page'!FR61</f>
        <v>7.8852567445088688</v>
      </c>
      <c r="AI59" s="293">
        <f>'Calculations Page'!EN61</f>
        <v>0.65012519223939202</v>
      </c>
      <c r="AJ59" s="289">
        <f>'Calculations Page'!FU61</f>
        <v>380.91919317870088</v>
      </c>
      <c r="AK59" s="289">
        <f ca="1">'Calculations Page'!EW61</f>
        <v>375.8885784402043</v>
      </c>
      <c r="AL59" s="289">
        <f>'Calculations Page'!FW61</f>
        <v>24.284685345204899</v>
      </c>
      <c r="AM59" s="294" t="str">
        <f t="shared" si="10"/>
        <v>UG96-1_bp_z06</v>
      </c>
      <c r="AN59" s="292">
        <f t="shared" si="7"/>
        <v>0.39548230972985043</v>
      </c>
      <c r="AO59" s="292">
        <f t="shared" si="8"/>
        <v>3.594451977374002</v>
      </c>
      <c r="AP59" s="292">
        <f t="shared" si="9"/>
        <v>2.5061330098898651</v>
      </c>
      <c r="AQ59" s="292">
        <f t="shared" ca="1" si="5"/>
        <v>6.4606074081785554</v>
      </c>
      <c r="AR59" s="294" t="str">
        <f>'Picking Information'!Q64</f>
        <v>small, clear, 2 np, euhedral, orthogonal, few inclusions</v>
      </c>
    </row>
    <row r="60" spans="1:46">
      <c r="A60" s="290"/>
      <c r="B60" s="291"/>
      <c r="C60" s="292"/>
      <c r="D60" s="292"/>
      <c r="E60" s="292"/>
      <c r="F60" s="292"/>
      <c r="G60" s="290"/>
      <c r="H60" s="290"/>
      <c r="I60" s="290"/>
      <c r="J60" s="290"/>
      <c r="K60" s="289"/>
      <c r="L60" s="289"/>
      <c r="M60" s="317"/>
      <c r="N60" s="317"/>
      <c r="O60" s="318"/>
      <c r="P60" s="318"/>
      <c r="Q60" s="318"/>
      <c r="R60" s="318"/>
      <c r="S60" s="318"/>
      <c r="T60" s="318"/>
      <c r="U60" s="292"/>
      <c r="V60" s="317"/>
      <c r="W60" s="317"/>
      <c r="X60" s="292"/>
      <c r="Y60" s="319"/>
      <c r="Z60" s="317"/>
      <c r="AA60" s="319"/>
      <c r="AB60" s="317"/>
      <c r="AC60" s="319"/>
      <c r="AD60" s="317"/>
      <c r="AE60" s="293"/>
      <c r="AF60" s="289"/>
      <c r="AG60" s="289"/>
      <c r="AH60" s="289"/>
      <c r="AI60" s="293"/>
      <c r="AJ60" s="289"/>
      <c r="AK60" s="289"/>
      <c r="AL60" s="289"/>
      <c r="AM60" s="294"/>
      <c r="AN60" s="292"/>
      <c r="AO60" s="292"/>
      <c r="AP60" s="292"/>
      <c r="AQ60" s="292"/>
      <c r="AR60" s="294"/>
    </row>
    <row r="61" spans="1:46">
      <c r="A61" s="290"/>
      <c r="B61" s="291"/>
      <c r="C61" s="292"/>
      <c r="D61" s="292"/>
      <c r="E61" s="292"/>
      <c r="F61" s="292"/>
      <c r="G61" s="290"/>
      <c r="H61" s="290"/>
      <c r="I61" s="290"/>
      <c r="J61" s="290"/>
      <c r="K61" s="289"/>
      <c r="L61" s="289"/>
      <c r="M61" s="317"/>
      <c r="N61" s="317"/>
      <c r="O61" s="318"/>
      <c r="P61" s="318"/>
      <c r="Q61" s="318"/>
      <c r="R61" s="318"/>
      <c r="S61" s="318"/>
      <c r="T61" s="318"/>
      <c r="U61" s="292"/>
      <c r="V61" s="317"/>
      <c r="W61" s="317"/>
      <c r="X61" s="292"/>
      <c r="Y61" s="319"/>
      <c r="Z61" s="317"/>
      <c r="AA61" s="319"/>
      <c r="AB61" s="317"/>
      <c r="AC61" s="319"/>
      <c r="AD61" s="317"/>
      <c r="AE61" s="293"/>
      <c r="AF61" s="289"/>
      <c r="AG61" s="289"/>
      <c r="AH61" s="289"/>
      <c r="AI61" s="293"/>
      <c r="AJ61" s="289"/>
      <c r="AK61" s="289">
        <f ca="1">AVERAGE(AK36:AK38)</f>
        <v>29.214906801364819</v>
      </c>
      <c r="AL61" s="289"/>
      <c r="AM61" s="294"/>
      <c r="AN61" s="292"/>
      <c r="AO61" s="292"/>
      <c r="AP61" s="292"/>
      <c r="AQ61" s="292"/>
      <c r="AR61" s="294"/>
    </row>
    <row r="62" spans="1:46">
      <c r="A62" s="290"/>
      <c r="B62" s="291"/>
      <c r="C62" s="292"/>
      <c r="D62" s="292"/>
      <c r="E62" s="292"/>
      <c r="F62" s="292"/>
      <c r="G62" s="290"/>
      <c r="H62" s="290"/>
      <c r="I62" s="290"/>
      <c r="J62" s="290"/>
      <c r="K62" s="289"/>
      <c r="L62" s="289"/>
      <c r="M62" s="317"/>
      <c r="N62" s="317"/>
      <c r="O62" s="318"/>
      <c r="P62" s="318"/>
      <c r="Q62" s="318"/>
      <c r="R62" s="318"/>
      <c r="S62" s="318"/>
      <c r="T62" s="318"/>
      <c r="U62" s="292"/>
      <c r="V62" s="317"/>
      <c r="W62" s="317"/>
      <c r="X62" s="292"/>
      <c r="Y62" s="319"/>
      <c r="Z62" s="317"/>
      <c r="AA62" s="319"/>
      <c r="AB62" s="317"/>
      <c r="AC62" s="319"/>
      <c r="AD62" s="317"/>
      <c r="AE62" s="293"/>
      <c r="AF62" s="289"/>
      <c r="AG62" s="289"/>
      <c r="AH62" s="289"/>
      <c r="AI62" s="293"/>
      <c r="AJ62" s="289"/>
      <c r="AK62" s="289">
        <f ca="1">STDEV(AK36:AK38)</f>
        <v>1.2899916831071601</v>
      </c>
      <c r="AL62" s="289"/>
      <c r="AM62" s="294"/>
      <c r="AN62" s="292"/>
      <c r="AO62" s="292"/>
      <c r="AP62" s="292"/>
      <c r="AQ62" s="292"/>
      <c r="AR62" s="294"/>
    </row>
    <row r="63" spans="1:46">
      <c r="A63" s="290"/>
      <c r="B63" s="291"/>
      <c r="C63" s="292"/>
      <c r="D63" s="292"/>
      <c r="E63" s="292"/>
      <c r="F63" s="292"/>
      <c r="G63" s="290"/>
      <c r="H63" s="290"/>
      <c r="I63" s="290"/>
      <c r="J63" s="290"/>
      <c r="K63" s="289"/>
      <c r="L63" s="289"/>
      <c r="M63" s="317"/>
      <c r="N63" s="317"/>
      <c r="O63" s="318"/>
      <c r="P63" s="318"/>
      <c r="Q63" s="318"/>
      <c r="R63" s="318"/>
      <c r="S63" s="318"/>
      <c r="T63" s="318"/>
      <c r="U63" s="292"/>
      <c r="V63" s="317"/>
      <c r="W63" s="317"/>
      <c r="X63" s="292"/>
      <c r="Y63" s="319"/>
      <c r="Z63" s="317"/>
      <c r="AA63" s="319"/>
      <c r="AB63" s="317"/>
      <c r="AC63" s="319"/>
      <c r="AD63" s="317"/>
      <c r="AE63" s="293"/>
      <c r="AF63" s="289"/>
      <c r="AG63" s="289"/>
      <c r="AH63" s="289"/>
      <c r="AI63" s="293"/>
      <c r="AJ63" s="289"/>
      <c r="AK63" s="289"/>
      <c r="AL63" s="289"/>
      <c r="AM63" s="294"/>
      <c r="AN63" s="292"/>
      <c r="AO63" s="292"/>
      <c r="AP63" s="292"/>
      <c r="AQ63" s="292"/>
      <c r="AR63" s="294"/>
    </row>
    <row r="64" spans="1:46">
      <c r="A64" s="290"/>
      <c r="B64" s="291"/>
      <c r="C64" s="292"/>
      <c r="D64" s="292"/>
      <c r="E64" s="292"/>
      <c r="F64" s="292"/>
      <c r="G64" s="290"/>
      <c r="H64" s="290"/>
      <c r="I64" s="290"/>
      <c r="J64" s="290"/>
      <c r="K64" s="289"/>
      <c r="L64" s="289"/>
      <c r="M64" s="317"/>
      <c r="N64" s="317"/>
      <c r="O64" s="318"/>
      <c r="P64" s="318"/>
      <c r="Q64" s="318"/>
      <c r="R64" s="318"/>
      <c r="S64" s="318"/>
      <c r="T64" s="318"/>
      <c r="U64" s="292"/>
      <c r="V64" s="317"/>
      <c r="W64" s="317"/>
      <c r="X64" s="292"/>
      <c r="Y64" s="319"/>
      <c r="Z64" s="317"/>
      <c r="AA64" s="319"/>
      <c r="AB64" s="317"/>
      <c r="AC64" s="319"/>
      <c r="AD64" s="317"/>
      <c r="AE64" s="293"/>
      <c r="AF64" s="289"/>
      <c r="AG64" s="289"/>
      <c r="AH64" s="289"/>
      <c r="AI64" s="293"/>
      <c r="AJ64" s="289"/>
      <c r="AK64" s="289"/>
      <c r="AL64" s="289"/>
      <c r="AM64" s="294"/>
      <c r="AN64" s="292"/>
      <c r="AO64" s="292"/>
      <c r="AP64" s="292"/>
      <c r="AQ64" s="292"/>
      <c r="AR64" s="294"/>
    </row>
    <row r="65" spans="1:44">
      <c r="A65" s="290"/>
      <c r="B65" s="291"/>
      <c r="C65" s="292"/>
      <c r="D65" s="292"/>
      <c r="E65" s="292"/>
      <c r="F65" s="292"/>
      <c r="G65" s="290"/>
      <c r="H65" s="290"/>
      <c r="I65" s="290"/>
      <c r="J65" s="290"/>
      <c r="K65" s="289"/>
      <c r="L65" s="289"/>
      <c r="M65" s="317"/>
      <c r="N65" s="317"/>
      <c r="O65" s="318"/>
      <c r="P65" s="318"/>
      <c r="Q65" s="318"/>
      <c r="R65" s="318"/>
      <c r="S65" s="318"/>
      <c r="T65" s="318"/>
      <c r="U65" s="292"/>
      <c r="V65" s="317"/>
      <c r="W65" s="317"/>
      <c r="X65" s="292"/>
      <c r="Y65" s="319"/>
      <c r="Z65" s="317"/>
      <c r="AA65" s="319"/>
      <c r="AB65" s="317"/>
      <c r="AC65" s="319"/>
      <c r="AD65" s="317"/>
      <c r="AE65" s="293"/>
      <c r="AF65" s="289"/>
      <c r="AG65" s="289"/>
      <c r="AH65" s="289"/>
      <c r="AI65" s="293"/>
      <c r="AJ65" s="289"/>
      <c r="AK65" s="289"/>
      <c r="AL65" s="289"/>
      <c r="AM65" s="294"/>
      <c r="AN65" s="292"/>
      <c r="AO65" s="292"/>
      <c r="AP65" s="292"/>
      <c r="AQ65" s="292"/>
      <c r="AR65" s="294"/>
    </row>
    <row r="66" spans="1:44">
      <c r="A66" s="290"/>
      <c r="B66" s="291"/>
      <c r="C66" s="292"/>
      <c r="D66" s="292"/>
      <c r="E66" s="292"/>
      <c r="F66" s="292"/>
      <c r="G66" s="290"/>
      <c r="H66" s="290"/>
      <c r="I66" s="290"/>
      <c r="J66" s="290"/>
      <c r="K66" s="289"/>
      <c r="L66" s="289"/>
      <c r="M66" s="317"/>
      <c r="N66" s="317"/>
      <c r="O66" s="318"/>
      <c r="P66" s="318"/>
      <c r="Q66" s="318"/>
      <c r="R66" s="318"/>
      <c r="S66" s="318"/>
      <c r="T66" s="318"/>
      <c r="U66" s="292"/>
      <c r="V66" s="317"/>
      <c r="W66" s="317"/>
      <c r="X66" s="292"/>
      <c r="Y66" s="319"/>
      <c r="Z66" s="317"/>
      <c r="AA66" s="319"/>
      <c r="AB66" s="317"/>
      <c r="AC66" s="319"/>
      <c r="AD66" s="317"/>
      <c r="AE66" s="293"/>
      <c r="AF66" s="289"/>
      <c r="AG66" s="289"/>
      <c r="AH66" s="289"/>
      <c r="AI66" s="293"/>
      <c r="AJ66" s="289"/>
      <c r="AK66" s="289"/>
      <c r="AL66" s="289"/>
      <c r="AM66" s="294"/>
      <c r="AN66" s="292"/>
      <c r="AO66" s="292"/>
      <c r="AP66" s="292"/>
      <c r="AQ66" s="292"/>
      <c r="AR66" s="294"/>
    </row>
    <row r="67" spans="1:44">
      <c r="A67" s="290"/>
      <c r="B67" s="291"/>
      <c r="C67" s="292"/>
      <c r="D67" s="292"/>
      <c r="E67" s="292"/>
      <c r="F67" s="292"/>
      <c r="G67" s="290"/>
      <c r="H67" s="290"/>
      <c r="I67" s="290"/>
      <c r="J67" s="290"/>
      <c r="K67" s="289"/>
      <c r="L67" s="289"/>
      <c r="M67" s="317"/>
      <c r="N67" s="317"/>
      <c r="O67" s="318"/>
      <c r="P67" s="318"/>
      <c r="Q67" s="318"/>
      <c r="R67" s="318"/>
      <c r="S67" s="318"/>
      <c r="T67" s="318"/>
      <c r="U67" s="292"/>
      <c r="V67" s="317"/>
      <c r="W67" s="317"/>
      <c r="X67" s="292"/>
      <c r="Y67" s="319"/>
      <c r="Z67" s="317"/>
      <c r="AA67" s="319"/>
      <c r="AB67" s="317"/>
      <c r="AC67" s="319"/>
      <c r="AD67" s="317"/>
      <c r="AE67" s="293"/>
      <c r="AF67" s="289"/>
      <c r="AG67" s="289"/>
      <c r="AH67" s="289"/>
      <c r="AI67" s="293"/>
      <c r="AJ67" s="289"/>
      <c r="AK67" s="289"/>
      <c r="AL67" s="289"/>
      <c r="AM67" s="294"/>
      <c r="AN67" s="292"/>
      <c r="AO67" s="292"/>
      <c r="AP67" s="292"/>
      <c r="AQ67" s="292"/>
      <c r="AR67" s="294"/>
    </row>
    <row r="68" spans="1:44">
      <c r="A68" s="290"/>
      <c r="B68" s="291"/>
      <c r="C68" s="292"/>
      <c r="D68" s="292"/>
      <c r="E68" s="292"/>
      <c r="F68" s="292"/>
      <c r="G68" s="290"/>
      <c r="H68" s="290"/>
      <c r="I68" s="290"/>
      <c r="J68" s="290"/>
      <c r="K68" s="289"/>
      <c r="L68" s="289"/>
      <c r="M68" s="317"/>
      <c r="N68" s="317"/>
      <c r="O68" s="318"/>
      <c r="P68" s="318"/>
      <c r="Q68" s="318"/>
      <c r="R68" s="318"/>
      <c r="S68" s="318"/>
      <c r="T68" s="318"/>
      <c r="U68" s="292"/>
      <c r="V68" s="317"/>
      <c r="W68" s="317"/>
      <c r="X68" s="292"/>
      <c r="Y68" s="319"/>
      <c r="Z68" s="317"/>
      <c r="AA68" s="319"/>
      <c r="AB68" s="317"/>
      <c r="AC68" s="319"/>
      <c r="AD68" s="317"/>
      <c r="AE68" s="293"/>
      <c r="AF68" s="289"/>
      <c r="AG68" s="289"/>
      <c r="AH68" s="289"/>
      <c r="AI68" s="293"/>
      <c r="AJ68" s="289"/>
      <c r="AK68" s="289"/>
      <c r="AL68" s="289"/>
      <c r="AM68" s="294"/>
      <c r="AN68" s="292"/>
      <c r="AO68" s="292"/>
      <c r="AP68" s="292"/>
      <c r="AQ68" s="292"/>
      <c r="AR68" s="294"/>
    </row>
    <row r="69" spans="1:44">
      <c r="A69" s="290"/>
      <c r="B69" s="291"/>
      <c r="C69" s="292"/>
      <c r="D69" s="292"/>
      <c r="E69" s="292"/>
      <c r="F69" s="292"/>
      <c r="G69" s="290"/>
      <c r="H69" s="290"/>
      <c r="I69" s="290"/>
      <c r="J69" s="290"/>
      <c r="K69" s="289"/>
      <c r="L69" s="289"/>
      <c r="M69" s="317"/>
      <c r="N69" s="317"/>
      <c r="O69" s="318"/>
      <c r="P69" s="318"/>
      <c r="Q69" s="318"/>
      <c r="R69" s="318"/>
      <c r="S69" s="318"/>
      <c r="T69" s="318"/>
      <c r="U69" s="292"/>
      <c r="V69" s="317"/>
      <c r="W69" s="317"/>
      <c r="X69" s="292"/>
      <c r="Y69" s="319"/>
      <c r="Z69" s="317"/>
      <c r="AA69" s="319"/>
      <c r="AB69" s="317"/>
      <c r="AC69" s="319"/>
      <c r="AD69" s="317"/>
      <c r="AE69" s="293"/>
      <c r="AF69" s="289"/>
      <c r="AG69" s="289"/>
      <c r="AH69" s="289"/>
      <c r="AI69" s="293"/>
      <c r="AJ69" s="289"/>
      <c r="AK69" s="289"/>
      <c r="AL69" s="289"/>
      <c r="AM69" s="294"/>
      <c r="AN69" s="292"/>
      <c r="AO69" s="292"/>
      <c r="AP69" s="292"/>
      <c r="AQ69" s="292"/>
      <c r="AR69" s="294"/>
    </row>
    <row r="70" spans="1:44">
      <c r="A70" s="290"/>
      <c r="B70" s="291"/>
      <c r="C70" s="292"/>
      <c r="D70" s="292"/>
      <c r="E70" s="292"/>
      <c r="F70" s="292"/>
      <c r="G70" s="290"/>
      <c r="H70" s="290"/>
      <c r="I70" s="290"/>
      <c r="J70" s="290"/>
      <c r="K70" s="289"/>
      <c r="L70" s="289"/>
      <c r="M70" s="317"/>
      <c r="N70" s="317"/>
      <c r="O70" s="318"/>
      <c r="P70" s="318"/>
      <c r="Q70" s="318"/>
      <c r="R70" s="318"/>
      <c r="S70" s="318"/>
      <c r="T70" s="318"/>
      <c r="U70" s="292"/>
      <c r="V70" s="317"/>
      <c r="W70" s="317"/>
      <c r="X70" s="292"/>
      <c r="Y70" s="319"/>
      <c r="Z70" s="317"/>
      <c r="AA70" s="319"/>
      <c r="AB70" s="317"/>
      <c r="AC70" s="319"/>
      <c r="AD70" s="317"/>
      <c r="AE70" s="293"/>
      <c r="AF70" s="289"/>
      <c r="AG70" s="289"/>
      <c r="AH70" s="289"/>
      <c r="AI70" s="293"/>
      <c r="AJ70" s="289"/>
      <c r="AK70" s="289"/>
      <c r="AL70" s="289"/>
      <c r="AM70" s="294"/>
      <c r="AN70" s="292"/>
      <c r="AO70" s="292"/>
      <c r="AP70" s="292"/>
      <c r="AQ70" s="292"/>
      <c r="AR70" s="294"/>
    </row>
    <row r="71" spans="1:44">
      <c r="A71" s="290"/>
      <c r="B71" s="291"/>
      <c r="C71" s="292"/>
      <c r="D71" s="292"/>
      <c r="E71" s="292"/>
      <c r="F71" s="292"/>
      <c r="G71" s="290"/>
      <c r="H71" s="290"/>
      <c r="I71" s="290"/>
      <c r="J71" s="290"/>
      <c r="K71" s="289"/>
      <c r="L71" s="289"/>
      <c r="M71" s="317"/>
      <c r="N71" s="317"/>
      <c r="O71" s="318"/>
      <c r="P71" s="318"/>
      <c r="Q71" s="318"/>
      <c r="R71" s="318"/>
      <c r="S71" s="318"/>
      <c r="T71" s="318"/>
      <c r="U71" s="292"/>
      <c r="V71" s="317"/>
      <c r="W71" s="317"/>
      <c r="X71" s="292"/>
      <c r="Y71" s="319"/>
      <c r="Z71" s="317"/>
      <c r="AA71" s="319"/>
      <c r="AB71" s="317"/>
      <c r="AC71" s="319"/>
      <c r="AD71" s="317"/>
      <c r="AE71" s="293"/>
      <c r="AF71" s="289"/>
      <c r="AG71" s="289"/>
      <c r="AH71" s="289"/>
      <c r="AI71" s="293"/>
      <c r="AJ71" s="289"/>
      <c r="AK71" s="289"/>
      <c r="AL71" s="289"/>
      <c r="AM71" s="294"/>
      <c r="AN71" s="292"/>
      <c r="AO71" s="292"/>
      <c r="AP71" s="292"/>
      <c r="AQ71" s="292"/>
      <c r="AR71" s="294"/>
    </row>
    <row r="72" spans="1:44">
      <c r="A72" s="290"/>
      <c r="B72" s="291"/>
      <c r="C72" s="292"/>
      <c r="D72" s="292"/>
      <c r="E72" s="292"/>
      <c r="F72" s="292"/>
      <c r="G72" s="290"/>
      <c r="H72" s="290"/>
      <c r="I72" s="290"/>
      <c r="J72" s="290"/>
      <c r="K72" s="289"/>
      <c r="L72" s="289"/>
      <c r="M72" s="317"/>
      <c r="N72" s="317"/>
      <c r="O72" s="318"/>
      <c r="P72" s="318"/>
      <c r="Q72" s="318"/>
      <c r="R72" s="318"/>
      <c r="S72" s="318"/>
      <c r="T72" s="318"/>
      <c r="U72" s="292"/>
      <c r="V72" s="317"/>
      <c r="W72" s="317"/>
      <c r="X72" s="292"/>
      <c r="Y72" s="319"/>
      <c r="Z72" s="317"/>
      <c r="AA72" s="319"/>
      <c r="AB72" s="317"/>
      <c r="AC72" s="319"/>
      <c r="AD72" s="317"/>
      <c r="AE72" s="293"/>
      <c r="AF72" s="289"/>
      <c r="AG72" s="289"/>
      <c r="AH72" s="289"/>
      <c r="AI72" s="293"/>
      <c r="AJ72" s="289"/>
      <c r="AK72" s="289"/>
      <c r="AL72" s="289"/>
      <c r="AM72" s="294"/>
      <c r="AN72" s="292"/>
      <c r="AO72" s="292"/>
      <c r="AP72" s="292"/>
      <c r="AQ72" s="292"/>
      <c r="AR72" s="294"/>
    </row>
    <row r="73" spans="1:44">
      <c r="A73" s="290"/>
      <c r="B73" s="291"/>
      <c r="C73" s="292"/>
      <c r="D73" s="292"/>
      <c r="E73" s="292"/>
      <c r="F73" s="292"/>
      <c r="G73" s="290"/>
      <c r="H73" s="290"/>
      <c r="I73" s="290"/>
      <c r="J73" s="290"/>
      <c r="K73" s="289"/>
      <c r="L73" s="289"/>
      <c r="M73" s="317"/>
      <c r="N73" s="317"/>
      <c r="O73" s="318"/>
      <c r="P73" s="318"/>
      <c r="Q73" s="318"/>
      <c r="R73" s="318"/>
      <c r="S73" s="318"/>
      <c r="T73" s="318"/>
      <c r="U73" s="292"/>
      <c r="V73" s="317"/>
      <c r="W73" s="317"/>
      <c r="X73" s="292"/>
      <c r="Y73" s="319"/>
      <c r="Z73" s="317"/>
      <c r="AA73" s="319"/>
      <c r="AB73" s="317"/>
      <c r="AC73" s="319"/>
      <c r="AD73" s="317"/>
      <c r="AE73" s="293"/>
      <c r="AF73" s="289"/>
      <c r="AG73" s="289"/>
      <c r="AH73" s="289"/>
      <c r="AI73" s="293"/>
      <c r="AJ73" s="289"/>
      <c r="AK73" s="289"/>
      <c r="AL73" s="289"/>
      <c r="AM73" s="294"/>
      <c r="AN73" s="292"/>
      <c r="AO73" s="292"/>
      <c r="AP73" s="292"/>
      <c r="AQ73" s="292"/>
      <c r="AR73" s="294"/>
    </row>
    <row r="74" spans="1:44">
      <c r="A74" s="290"/>
      <c r="B74" s="291"/>
      <c r="C74" s="292"/>
      <c r="D74" s="292"/>
      <c r="E74" s="292"/>
      <c r="F74" s="292"/>
      <c r="G74" s="290"/>
      <c r="H74" s="290"/>
      <c r="I74" s="290"/>
      <c r="J74" s="290"/>
      <c r="K74" s="289"/>
      <c r="L74" s="289"/>
      <c r="M74" s="317"/>
      <c r="N74" s="317"/>
      <c r="O74" s="318"/>
      <c r="P74" s="318"/>
      <c r="Q74" s="318"/>
      <c r="R74" s="318"/>
      <c r="S74" s="318"/>
      <c r="T74" s="318"/>
      <c r="U74" s="292"/>
      <c r="V74" s="317"/>
      <c r="W74" s="317"/>
      <c r="X74" s="292"/>
      <c r="Y74" s="319"/>
      <c r="Z74" s="317"/>
      <c r="AA74" s="319"/>
      <c r="AB74" s="317"/>
      <c r="AC74" s="319"/>
      <c r="AD74" s="317"/>
      <c r="AE74" s="293"/>
      <c r="AF74" s="289"/>
      <c r="AG74" s="289"/>
      <c r="AH74" s="289"/>
      <c r="AI74" s="293"/>
      <c r="AJ74" s="289"/>
      <c r="AK74" s="289"/>
      <c r="AL74" s="289"/>
      <c r="AM74" s="294"/>
      <c r="AN74" s="292"/>
      <c r="AO74" s="292"/>
      <c r="AP74" s="292"/>
      <c r="AQ74" s="292"/>
      <c r="AR74" s="294"/>
    </row>
    <row r="75" spans="1:44">
      <c r="A75" s="290"/>
      <c r="B75" s="291"/>
      <c r="C75" s="292"/>
      <c r="D75" s="292"/>
      <c r="E75" s="292"/>
      <c r="F75" s="292"/>
      <c r="G75" s="290"/>
      <c r="H75" s="290"/>
      <c r="I75" s="290"/>
      <c r="J75" s="290"/>
      <c r="K75" s="289"/>
      <c r="L75" s="289"/>
      <c r="M75" s="317"/>
      <c r="N75" s="317"/>
      <c r="O75" s="318"/>
      <c r="P75" s="318"/>
      <c r="Q75" s="318"/>
      <c r="R75" s="318"/>
      <c r="S75" s="318"/>
      <c r="T75" s="318"/>
      <c r="U75" s="292"/>
      <c r="V75" s="317"/>
      <c r="W75" s="317"/>
      <c r="X75" s="292"/>
      <c r="Y75" s="319"/>
      <c r="Z75" s="317"/>
      <c r="AA75" s="319"/>
      <c r="AB75" s="317"/>
      <c r="AC75" s="319"/>
      <c r="AD75" s="317"/>
      <c r="AE75" s="293"/>
      <c r="AF75" s="289"/>
      <c r="AG75" s="289"/>
      <c r="AH75" s="289"/>
      <c r="AI75" s="293"/>
      <c r="AJ75" s="289"/>
      <c r="AK75" s="289"/>
      <c r="AL75" s="289"/>
      <c r="AM75" s="294"/>
      <c r="AN75" s="292"/>
      <c r="AO75" s="292"/>
      <c r="AP75" s="292"/>
      <c r="AQ75" s="292"/>
      <c r="AR75" s="294"/>
    </row>
    <row r="76" spans="1:44">
      <c r="A76" s="290"/>
      <c r="B76" s="291"/>
      <c r="C76" s="292"/>
      <c r="D76" s="292"/>
      <c r="E76" s="292"/>
      <c r="F76" s="292"/>
      <c r="G76" s="290"/>
      <c r="H76" s="290"/>
      <c r="I76" s="290"/>
      <c r="J76" s="290"/>
      <c r="K76" s="289"/>
      <c r="L76" s="289"/>
      <c r="M76" s="317"/>
      <c r="N76" s="317"/>
      <c r="O76" s="318"/>
      <c r="P76" s="318"/>
      <c r="Q76" s="318"/>
      <c r="R76" s="318"/>
      <c r="S76" s="318"/>
      <c r="T76" s="318"/>
      <c r="U76" s="292"/>
      <c r="V76" s="317"/>
      <c r="W76" s="317"/>
      <c r="X76" s="292"/>
      <c r="Y76" s="319"/>
      <c r="Z76" s="317"/>
      <c r="AA76" s="319"/>
      <c r="AB76" s="317"/>
      <c r="AC76" s="319"/>
      <c r="AD76" s="317"/>
      <c r="AE76" s="293"/>
      <c r="AF76" s="289"/>
      <c r="AG76" s="289"/>
      <c r="AH76" s="289"/>
      <c r="AI76" s="293"/>
      <c r="AJ76" s="289"/>
      <c r="AK76" s="289"/>
      <c r="AL76" s="289"/>
      <c r="AM76" s="294"/>
      <c r="AN76" s="292"/>
      <c r="AO76" s="292"/>
      <c r="AP76" s="292"/>
      <c r="AQ76" s="292"/>
      <c r="AR76" s="294"/>
    </row>
    <row r="77" spans="1:44">
      <c r="A77" s="290"/>
      <c r="B77" s="291"/>
      <c r="C77" s="292"/>
      <c r="D77" s="292"/>
      <c r="E77" s="292"/>
      <c r="F77" s="292"/>
      <c r="G77" s="290"/>
      <c r="H77" s="290"/>
      <c r="I77" s="290"/>
      <c r="J77" s="290"/>
      <c r="K77" s="289"/>
      <c r="L77" s="289"/>
      <c r="M77" s="317"/>
      <c r="N77" s="317"/>
      <c r="O77" s="318"/>
      <c r="P77" s="318"/>
      <c r="Q77" s="318"/>
      <c r="R77" s="318"/>
      <c r="S77" s="318"/>
      <c r="T77" s="318"/>
      <c r="U77" s="292"/>
      <c r="V77" s="317"/>
      <c r="W77" s="317"/>
      <c r="X77" s="292"/>
      <c r="Y77" s="319"/>
      <c r="Z77" s="317"/>
      <c r="AA77" s="319"/>
      <c r="AB77" s="317"/>
      <c r="AC77" s="319"/>
      <c r="AD77" s="317"/>
      <c r="AE77" s="293"/>
      <c r="AF77" s="289"/>
      <c r="AG77" s="289"/>
      <c r="AH77" s="289"/>
      <c r="AI77" s="293"/>
      <c r="AJ77" s="289"/>
      <c r="AK77" s="289"/>
      <c r="AL77" s="289"/>
      <c r="AM77" s="294"/>
      <c r="AN77" s="292"/>
      <c r="AO77" s="292"/>
      <c r="AP77" s="292"/>
      <c r="AQ77" s="292"/>
      <c r="AR77" s="294"/>
    </row>
    <row r="78" spans="1:44">
      <c r="A78" s="290"/>
      <c r="B78" s="291"/>
      <c r="C78" s="292"/>
      <c r="D78" s="292"/>
      <c r="E78" s="292"/>
      <c r="F78" s="292"/>
      <c r="G78" s="290"/>
      <c r="H78" s="290"/>
      <c r="I78" s="290"/>
      <c r="J78" s="290"/>
      <c r="K78" s="289"/>
      <c r="L78" s="289"/>
      <c r="M78" s="317"/>
      <c r="N78" s="317"/>
      <c r="O78" s="318"/>
      <c r="P78" s="318"/>
      <c r="Q78" s="318"/>
      <c r="R78" s="318"/>
      <c r="S78" s="318"/>
      <c r="T78" s="318"/>
      <c r="U78" s="292"/>
      <c r="V78" s="317"/>
      <c r="W78" s="317"/>
      <c r="X78" s="292"/>
      <c r="Y78" s="319"/>
      <c r="Z78" s="317"/>
      <c r="AA78" s="319"/>
      <c r="AB78" s="317"/>
      <c r="AC78" s="319"/>
      <c r="AD78" s="317"/>
      <c r="AE78" s="293"/>
      <c r="AF78" s="289"/>
      <c r="AG78" s="289"/>
      <c r="AH78" s="289"/>
      <c r="AI78" s="293"/>
      <c r="AJ78" s="289"/>
      <c r="AK78" s="289"/>
      <c r="AL78" s="289"/>
      <c r="AM78" s="294"/>
      <c r="AN78" s="292"/>
      <c r="AO78" s="292"/>
      <c r="AP78" s="292"/>
      <c r="AQ78" s="292"/>
      <c r="AR78" s="294"/>
    </row>
    <row r="79" spans="1:44">
      <c r="A79" s="290"/>
      <c r="B79" s="291"/>
      <c r="C79" s="292"/>
      <c r="D79" s="292"/>
      <c r="E79" s="292"/>
      <c r="F79" s="292"/>
      <c r="G79" s="290"/>
      <c r="H79" s="290"/>
      <c r="I79" s="290"/>
      <c r="J79" s="290"/>
      <c r="K79" s="289"/>
      <c r="L79" s="289"/>
      <c r="M79" s="317"/>
      <c r="N79" s="317"/>
      <c r="O79" s="318"/>
      <c r="P79" s="318"/>
      <c r="Q79" s="318"/>
      <c r="R79" s="318"/>
      <c r="S79" s="318"/>
      <c r="T79" s="318"/>
      <c r="U79" s="292"/>
      <c r="V79" s="317"/>
      <c r="W79" s="317"/>
      <c r="X79" s="292"/>
      <c r="Y79" s="319"/>
      <c r="Z79" s="317"/>
      <c r="AA79" s="319"/>
      <c r="AB79" s="317"/>
      <c r="AC79" s="319"/>
      <c r="AD79" s="317"/>
      <c r="AE79" s="293"/>
      <c r="AF79" s="289"/>
      <c r="AG79" s="289"/>
      <c r="AH79" s="289"/>
      <c r="AI79" s="293"/>
      <c r="AJ79" s="289"/>
      <c r="AK79" s="289"/>
      <c r="AL79" s="289"/>
      <c r="AM79" s="294"/>
      <c r="AN79" s="292"/>
      <c r="AO79" s="292"/>
      <c r="AP79" s="292"/>
      <c r="AQ79" s="292"/>
      <c r="AR79" s="294"/>
    </row>
    <row r="80" spans="1:44">
      <c r="A80" s="290"/>
      <c r="B80" s="291"/>
      <c r="C80" s="292"/>
      <c r="D80" s="292"/>
      <c r="E80" s="292"/>
      <c r="F80" s="292"/>
      <c r="G80" s="290"/>
      <c r="H80" s="290"/>
      <c r="I80" s="290"/>
      <c r="J80" s="290"/>
      <c r="K80" s="289"/>
      <c r="L80" s="289"/>
      <c r="M80" s="317"/>
      <c r="N80" s="317"/>
      <c r="O80" s="318"/>
      <c r="P80" s="318"/>
      <c r="Q80" s="318"/>
      <c r="R80" s="318"/>
      <c r="S80" s="318"/>
      <c r="T80" s="318"/>
      <c r="U80" s="292"/>
      <c r="V80" s="317"/>
      <c r="W80" s="317"/>
      <c r="X80" s="292"/>
      <c r="Y80" s="319"/>
      <c r="Z80" s="317"/>
      <c r="AA80" s="319"/>
      <c r="AB80" s="317"/>
      <c r="AC80" s="319"/>
      <c r="AD80" s="317"/>
      <c r="AE80" s="293"/>
      <c r="AF80" s="289"/>
      <c r="AG80" s="289"/>
      <c r="AH80" s="289"/>
      <c r="AI80" s="293"/>
      <c r="AJ80" s="289"/>
      <c r="AK80" s="289"/>
      <c r="AL80" s="289"/>
      <c r="AM80" s="294"/>
      <c r="AN80" s="292"/>
      <c r="AO80" s="292"/>
      <c r="AP80" s="292"/>
      <c r="AQ80" s="292"/>
      <c r="AR80" s="294"/>
    </row>
    <row r="81" spans="1:44">
      <c r="A81" s="290"/>
      <c r="B81" s="291"/>
      <c r="C81" s="292"/>
      <c r="D81" s="292"/>
      <c r="E81" s="292"/>
      <c r="F81" s="292"/>
      <c r="G81" s="290"/>
      <c r="H81" s="290"/>
      <c r="I81" s="290"/>
      <c r="J81" s="290"/>
      <c r="K81" s="289"/>
      <c r="L81" s="289"/>
      <c r="M81" s="317"/>
      <c r="N81" s="317"/>
      <c r="O81" s="318"/>
      <c r="P81" s="318"/>
      <c r="Q81" s="318"/>
      <c r="R81" s="318"/>
      <c r="S81" s="318"/>
      <c r="T81" s="318"/>
      <c r="U81" s="292"/>
      <c r="V81" s="317"/>
      <c r="W81" s="317"/>
      <c r="X81" s="292"/>
      <c r="Y81" s="319"/>
      <c r="Z81" s="317"/>
      <c r="AA81" s="319"/>
      <c r="AB81" s="317"/>
      <c r="AC81" s="319"/>
      <c r="AD81" s="317"/>
      <c r="AE81" s="293"/>
      <c r="AF81" s="289"/>
      <c r="AG81" s="289"/>
      <c r="AH81" s="289"/>
      <c r="AI81" s="293"/>
      <c r="AJ81" s="289"/>
      <c r="AK81" s="289"/>
      <c r="AL81" s="289"/>
      <c r="AM81" s="294"/>
      <c r="AN81" s="292"/>
      <c r="AO81" s="292"/>
      <c r="AP81" s="292"/>
      <c r="AQ81" s="292"/>
      <c r="AR81" s="294"/>
    </row>
    <row r="82" spans="1:44">
      <c r="A82" s="290"/>
      <c r="B82" s="291"/>
      <c r="C82" s="292"/>
      <c r="D82" s="292"/>
      <c r="E82" s="292"/>
      <c r="F82" s="292"/>
      <c r="G82" s="290"/>
      <c r="H82" s="290"/>
      <c r="I82" s="290"/>
      <c r="J82" s="290"/>
      <c r="K82" s="289"/>
      <c r="L82" s="289"/>
      <c r="M82" s="317"/>
      <c r="N82" s="317"/>
      <c r="O82" s="318"/>
      <c r="P82" s="318"/>
      <c r="Q82" s="318"/>
      <c r="R82" s="318"/>
      <c r="S82" s="318"/>
      <c r="T82" s="318"/>
      <c r="U82" s="292"/>
      <c r="V82" s="317"/>
      <c r="W82" s="317"/>
      <c r="X82" s="292"/>
      <c r="Y82" s="319"/>
      <c r="Z82" s="317"/>
      <c r="AA82" s="319"/>
      <c r="AB82" s="317"/>
      <c r="AC82" s="319"/>
      <c r="AD82" s="317"/>
      <c r="AE82" s="293"/>
      <c r="AF82" s="289"/>
      <c r="AG82" s="289"/>
      <c r="AH82" s="289"/>
      <c r="AI82" s="293"/>
      <c r="AJ82" s="289"/>
      <c r="AK82" s="289"/>
      <c r="AL82" s="289"/>
      <c r="AM82" s="294"/>
      <c r="AN82" s="292"/>
      <c r="AO82" s="292"/>
      <c r="AP82" s="292"/>
      <c r="AQ82" s="292"/>
      <c r="AR82" s="294"/>
    </row>
    <row r="83" spans="1:44">
      <c r="A83" s="290"/>
      <c r="B83" s="291"/>
      <c r="C83" s="292"/>
      <c r="D83" s="292"/>
      <c r="E83" s="292"/>
      <c r="F83" s="292"/>
      <c r="G83" s="290"/>
      <c r="H83" s="290"/>
      <c r="I83" s="290"/>
      <c r="J83" s="290"/>
      <c r="K83" s="289"/>
      <c r="L83" s="289"/>
      <c r="M83" s="317"/>
      <c r="N83" s="317"/>
      <c r="O83" s="318"/>
      <c r="P83" s="318"/>
      <c r="Q83" s="318"/>
      <c r="R83" s="318"/>
      <c r="S83" s="318"/>
      <c r="T83" s="318"/>
      <c r="U83" s="292"/>
      <c r="V83" s="317"/>
      <c r="W83" s="317"/>
      <c r="X83" s="292"/>
      <c r="Y83" s="319"/>
      <c r="Z83" s="317"/>
      <c r="AA83" s="319"/>
      <c r="AB83" s="317"/>
      <c r="AC83" s="319"/>
      <c r="AD83" s="317"/>
      <c r="AE83" s="293"/>
      <c r="AF83" s="289"/>
      <c r="AG83" s="289"/>
      <c r="AH83" s="289"/>
      <c r="AI83" s="293"/>
      <c r="AJ83" s="289"/>
      <c r="AK83" s="289"/>
      <c r="AL83" s="289"/>
      <c r="AM83" s="294"/>
      <c r="AN83" s="292"/>
      <c r="AO83" s="292"/>
      <c r="AP83" s="292"/>
      <c r="AQ83" s="292"/>
      <c r="AR83" s="294"/>
    </row>
    <row r="84" spans="1:44">
      <c r="A84" s="290"/>
      <c r="B84" s="291"/>
      <c r="C84" s="292"/>
      <c r="D84" s="292"/>
      <c r="E84" s="292"/>
      <c r="F84" s="292"/>
      <c r="G84" s="290"/>
      <c r="H84" s="290"/>
      <c r="I84" s="290"/>
      <c r="J84" s="290"/>
      <c r="K84" s="289"/>
      <c r="L84" s="289"/>
      <c r="M84" s="317"/>
      <c r="N84" s="317"/>
      <c r="O84" s="318"/>
      <c r="P84" s="318"/>
      <c r="Q84" s="318"/>
      <c r="R84" s="318"/>
      <c r="S84" s="318"/>
      <c r="T84" s="318"/>
      <c r="U84" s="292"/>
      <c r="V84" s="317"/>
      <c r="W84" s="317"/>
      <c r="X84" s="292"/>
      <c r="Y84" s="319"/>
      <c r="Z84" s="317"/>
      <c r="AA84" s="319"/>
      <c r="AB84" s="317"/>
      <c r="AC84" s="319"/>
      <c r="AD84" s="317"/>
      <c r="AE84" s="293"/>
      <c r="AF84" s="289"/>
      <c r="AG84" s="289"/>
      <c r="AH84" s="289"/>
      <c r="AI84" s="293"/>
      <c r="AJ84" s="289"/>
      <c r="AK84" s="289"/>
      <c r="AL84" s="289"/>
      <c r="AM84" s="294"/>
      <c r="AN84" s="292"/>
      <c r="AO84" s="292"/>
      <c r="AP84" s="292"/>
      <c r="AQ84" s="292"/>
      <c r="AR84" s="294"/>
    </row>
    <row r="85" spans="1:44">
      <c r="A85" s="290"/>
      <c r="B85" s="291"/>
      <c r="C85" s="292"/>
      <c r="D85" s="292"/>
      <c r="E85" s="292"/>
      <c r="F85" s="292"/>
      <c r="G85" s="290"/>
      <c r="H85" s="290"/>
      <c r="I85" s="290"/>
      <c r="J85" s="290"/>
      <c r="K85" s="289"/>
      <c r="L85" s="289"/>
      <c r="M85" s="317"/>
      <c r="N85" s="317"/>
      <c r="O85" s="318"/>
      <c r="P85" s="318"/>
      <c r="Q85" s="318"/>
      <c r="R85" s="318"/>
      <c r="S85" s="318"/>
      <c r="T85" s="318"/>
      <c r="U85" s="292"/>
      <c r="V85" s="317"/>
      <c r="W85" s="317"/>
      <c r="X85" s="292"/>
      <c r="Y85" s="319"/>
      <c r="Z85" s="317"/>
      <c r="AA85" s="319"/>
      <c r="AB85" s="317"/>
      <c r="AC85" s="319"/>
      <c r="AD85" s="317"/>
      <c r="AE85" s="293"/>
      <c r="AF85" s="289"/>
      <c r="AG85" s="289"/>
      <c r="AH85" s="289"/>
      <c r="AI85" s="293"/>
      <c r="AJ85" s="289"/>
      <c r="AK85" s="289"/>
      <c r="AL85" s="289"/>
      <c r="AM85" s="294"/>
      <c r="AN85" s="292"/>
      <c r="AO85" s="292"/>
      <c r="AP85" s="292"/>
      <c r="AQ85" s="292"/>
      <c r="AR85" s="294"/>
    </row>
    <row r="86" spans="1:44">
      <c r="A86" s="290"/>
      <c r="B86" s="291"/>
      <c r="C86" s="292"/>
      <c r="D86" s="292"/>
      <c r="E86" s="292"/>
      <c r="F86" s="292"/>
      <c r="G86" s="290"/>
      <c r="H86" s="290"/>
      <c r="I86" s="290"/>
      <c r="J86" s="290"/>
      <c r="K86" s="289"/>
      <c r="L86" s="289"/>
      <c r="M86" s="317"/>
      <c r="N86" s="317"/>
      <c r="O86" s="318"/>
      <c r="P86" s="318"/>
      <c r="Q86" s="318"/>
      <c r="R86" s="318"/>
      <c r="S86" s="318"/>
      <c r="T86" s="318"/>
      <c r="U86" s="292"/>
      <c r="V86" s="317"/>
      <c r="W86" s="317"/>
      <c r="X86" s="292"/>
      <c r="Y86" s="319"/>
      <c r="Z86" s="317"/>
      <c r="AA86" s="319"/>
      <c r="AB86" s="317"/>
      <c r="AC86" s="319"/>
      <c r="AD86" s="317"/>
      <c r="AE86" s="293"/>
      <c r="AF86" s="289"/>
      <c r="AG86" s="289"/>
      <c r="AH86" s="289"/>
      <c r="AI86" s="293"/>
      <c r="AJ86" s="289"/>
      <c r="AK86" s="289"/>
      <c r="AL86" s="289"/>
      <c r="AM86" s="294"/>
      <c r="AN86" s="292"/>
      <c r="AO86" s="292"/>
      <c r="AP86" s="292"/>
      <c r="AQ86" s="292"/>
      <c r="AR86" s="294"/>
    </row>
    <row r="87" spans="1:44">
      <c r="A87" s="290"/>
      <c r="B87" s="291"/>
      <c r="C87" s="292"/>
      <c r="D87" s="292"/>
      <c r="E87" s="292"/>
      <c r="F87" s="292"/>
      <c r="G87" s="290"/>
      <c r="H87" s="290"/>
      <c r="I87" s="290"/>
      <c r="J87" s="290"/>
      <c r="K87" s="289"/>
      <c r="L87" s="289"/>
      <c r="M87" s="317"/>
      <c r="N87" s="317"/>
      <c r="O87" s="318"/>
      <c r="P87" s="318"/>
      <c r="Q87" s="318"/>
      <c r="R87" s="318"/>
      <c r="S87" s="318"/>
      <c r="T87" s="318"/>
      <c r="U87" s="292"/>
      <c r="V87" s="317"/>
      <c r="W87" s="317"/>
      <c r="X87" s="292"/>
      <c r="Y87" s="319"/>
      <c r="Z87" s="317"/>
      <c r="AA87" s="319"/>
      <c r="AB87" s="317"/>
      <c r="AC87" s="319"/>
      <c r="AD87" s="317"/>
      <c r="AE87" s="293"/>
      <c r="AF87" s="289"/>
      <c r="AG87" s="289"/>
      <c r="AH87" s="289"/>
      <c r="AI87" s="293"/>
      <c r="AJ87" s="289"/>
      <c r="AK87" s="289"/>
      <c r="AL87" s="289"/>
      <c r="AM87" s="294"/>
      <c r="AN87" s="292"/>
      <c r="AO87" s="292"/>
      <c r="AP87" s="292"/>
      <c r="AQ87" s="292"/>
      <c r="AR87" s="294"/>
    </row>
    <row r="88" spans="1:44">
      <c r="A88" s="290"/>
      <c r="B88" s="291"/>
      <c r="C88" s="292"/>
      <c r="D88" s="292"/>
      <c r="E88" s="292"/>
      <c r="F88" s="292"/>
      <c r="G88" s="290"/>
      <c r="H88" s="290"/>
      <c r="I88" s="290"/>
      <c r="J88" s="290"/>
      <c r="K88" s="289"/>
      <c r="L88" s="289"/>
      <c r="M88" s="317"/>
      <c r="N88" s="317"/>
      <c r="O88" s="318"/>
      <c r="P88" s="318"/>
      <c r="Q88" s="318"/>
      <c r="R88" s="318"/>
      <c r="S88" s="318"/>
      <c r="T88" s="318"/>
      <c r="U88" s="292"/>
      <c r="V88" s="317"/>
      <c r="W88" s="317"/>
      <c r="X88" s="292"/>
      <c r="Y88" s="319"/>
      <c r="Z88" s="317"/>
      <c r="AA88" s="319"/>
      <c r="AB88" s="317"/>
      <c r="AC88" s="319"/>
      <c r="AD88" s="317"/>
      <c r="AE88" s="293"/>
      <c r="AF88" s="289"/>
      <c r="AG88" s="289"/>
      <c r="AH88" s="289"/>
      <c r="AI88" s="293"/>
      <c r="AJ88" s="289"/>
      <c r="AK88" s="289"/>
      <c r="AL88" s="289"/>
      <c r="AM88" s="294"/>
      <c r="AN88" s="292"/>
      <c r="AO88" s="292"/>
      <c r="AP88" s="292"/>
      <c r="AQ88" s="292"/>
      <c r="AR88" s="294"/>
    </row>
    <row r="89" spans="1:44">
      <c r="A89" s="290"/>
      <c r="B89" s="291"/>
      <c r="C89" s="292"/>
      <c r="D89" s="292"/>
      <c r="E89" s="292"/>
      <c r="F89" s="292"/>
      <c r="G89" s="290"/>
      <c r="H89" s="290"/>
      <c r="I89" s="290"/>
      <c r="J89" s="290"/>
      <c r="K89" s="289"/>
      <c r="L89" s="289"/>
      <c r="M89" s="317"/>
      <c r="N89" s="317"/>
      <c r="O89" s="318"/>
      <c r="P89" s="318"/>
      <c r="Q89" s="318"/>
      <c r="R89" s="318"/>
      <c r="S89" s="318"/>
      <c r="T89" s="318"/>
      <c r="U89" s="292"/>
      <c r="V89" s="317"/>
      <c r="W89" s="317"/>
      <c r="X89" s="292"/>
      <c r="Y89" s="319"/>
      <c r="Z89" s="317"/>
      <c r="AA89" s="319"/>
      <c r="AB89" s="317"/>
      <c r="AC89" s="319"/>
      <c r="AD89" s="317"/>
      <c r="AE89" s="293"/>
      <c r="AF89" s="289"/>
      <c r="AG89" s="289"/>
      <c r="AH89" s="289"/>
      <c r="AI89" s="293"/>
      <c r="AJ89" s="289"/>
      <c r="AK89" s="289"/>
      <c r="AL89" s="289"/>
      <c r="AM89" s="294"/>
      <c r="AN89" s="292"/>
      <c r="AO89" s="292"/>
      <c r="AP89" s="292"/>
      <c r="AQ89" s="292"/>
      <c r="AR89" s="294"/>
    </row>
    <row r="90" spans="1:44">
      <c r="A90" s="290"/>
      <c r="B90" s="291"/>
      <c r="C90" s="292"/>
      <c r="D90" s="292"/>
      <c r="E90" s="292"/>
      <c r="F90" s="292"/>
      <c r="G90" s="290"/>
      <c r="H90" s="290"/>
      <c r="I90" s="290"/>
      <c r="J90" s="290"/>
      <c r="K90" s="289"/>
      <c r="L90" s="289"/>
      <c r="M90" s="317"/>
      <c r="N90" s="317"/>
      <c r="O90" s="318"/>
      <c r="P90" s="318"/>
      <c r="Q90" s="318"/>
      <c r="R90" s="318"/>
      <c r="S90" s="318"/>
      <c r="T90" s="318"/>
      <c r="U90" s="292"/>
      <c r="V90" s="317"/>
      <c r="W90" s="317"/>
      <c r="X90" s="292"/>
      <c r="Y90" s="319"/>
      <c r="Z90" s="317"/>
      <c r="AA90" s="319"/>
      <c r="AB90" s="317"/>
      <c r="AC90" s="319"/>
      <c r="AD90" s="317"/>
      <c r="AE90" s="293"/>
      <c r="AF90" s="289"/>
      <c r="AG90" s="289"/>
      <c r="AH90" s="289"/>
      <c r="AI90" s="293"/>
      <c r="AJ90" s="289"/>
      <c r="AK90" s="289"/>
      <c r="AL90" s="289"/>
      <c r="AM90" s="294"/>
      <c r="AN90" s="292"/>
      <c r="AO90" s="292"/>
      <c r="AP90" s="292"/>
      <c r="AQ90" s="292"/>
      <c r="AR90" s="294"/>
    </row>
    <row r="91" spans="1:44">
      <c r="A91" s="290"/>
      <c r="B91" s="291"/>
      <c r="C91" s="292"/>
      <c r="D91" s="292"/>
      <c r="E91" s="292"/>
      <c r="F91" s="292"/>
      <c r="G91" s="290"/>
      <c r="H91" s="290"/>
      <c r="I91" s="290"/>
      <c r="J91" s="290"/>
      <c r="K91" s="289"/>
      <c r="L91" s="289"/>
      <c r="M91" s="317"/>
      <c r="N91" s="317"/>
      <c r="O91" s="318"/>
      <c r="P91" s="318"/>
      <c r="Q91" s="318"/>
      <c r="R91" s="318"/>
      <c r="S91" s="318"/>
      <c r="T91" s="318"/>
      <c r="U91" s="292"/>
      <c r="V91" s="317"/>
      <c r="W91" s="317"/>
      <c r="X91" s="292"/>
      <c r="Y91" s="319"/>
      <c r="Z91" s="317"/>
      <c r="AA91" s="319"/>
      <c r="AB91" s="317"/>
      <c r="AC91" s="319"/>
      <c r="AD91" s="317"/>
      <c r="AE91" s="293"/>
      <c r="AF91" s="289"/>
      <c r="AG91" s="289"/>
      <c r="AH91" s="289"/>
      <c r="AI91" s="293"/>
      <c r="AJ91" s="289"/>
      <c r="AK91" s="289"/>
      <c r="AL91" s="289"/>
      <c r="AM91" s="294"/>
      <c r="AN91" s="292"/>
      <c r="AO91" s="292"/>
      <c r="AP91" s="292"/>
      <c r="AQ91" s="292"/>
      <c r="AR91" s="294"/>
    </row>
    <row r="92" spans="1:44">
      <c r="A92" s="290"/>
      <c r="B92" s="291"/>
      <c r="C92" s="292"/>
      <c r="D92" s="292"/>
      <c r="E92" s="292"/>
      <c r="F92" s="292"/>
      <c r="G92" s="290"/>
      <c r="H92" s="290"/>
      <c r="I92" s="290"/>
      <c r="J92" s="290"/>
      <c r="K92" s="289"/>
      <c r="L92" s="289"/>
      <c r="M92" s="317"/>
      <c r="N92" s="317"/>
      <c r="O92" s="318"/>
      <c r="P92" s="318"/>
      <c r="Q92" s="318"/>
      <c r="R92" s="318"/>
      <c r="S92" s="318"/>
      <c r="T92" s="318"/>
      <c r="U92" s="292"/>
      <c r="V92" s="317"/>
      <c r="W92" s="317"/>
      <c r="X92" s="292"/>
      <c r="Y92" s="319"/>
      <c r="Z92" s="317"/>
      <c r="AA92" s="319"/>
      <c r="AB92" s="317"/>
      <c r="AC92" s="319"/>
      <c r="AD92" s="317"/>
      <c r="AE92" s="293"/>
      <c r="AF92" s="289"/>
      <c r="AG92" s="289"/>
      <c r="AH92" s="289"/>
      <c r="AI92" s="293"/>
      <c r="AJ92" s="289"/>
      <c r="AK92" s="289"/>
      <c r="AL92" s="289"/>
      <c r="AM92" s="294"/>
      <c r="AN92" s="292"/>
      <c r="AO92" s="292"/>
      <c r="AP92" s="292"/>
      <c r="AQ92" s="292"/>
      <c r="AR92" s="294"/>
    </row>
    <row r="93" spans="1:44">
      <c r="A93" s="290"/>
      <c r="B93" s="291"/>
      <c r="C93" s="292"/>
      <c r="D93" s="292"/>
      <c r="E93" s="292"/>
      <c r="F93" s="292"/>
      <c r="G93" s="290"/>
      <c r="H93" s="290"/>
      <c r="I93" s="290"/>
      <c r="J93" s="290"/>
      <c r="K93" s="289"/>
      <c r="L93" s="289"/>
      <c r="M93" s="317"/>
      <c r="N93" s="317"/>
      <c r="O93" s="318"/>
      <c r="P93" s="318"/>
      <c r="Q93" s="318"/>
      <c r="R93" s="318"/>
      <c r="S93" s="318"/>
      <c r="T93" s="318"/>
      <c r="U93" s="292"/>
      <c r="V93" s="317"/>
      <c r="W93" s="317"/>
      <c r="X93" s="292"/>
      <c r="Y93" s="319"/>
      <c r="Z93" s="317"/>
      <c r="AA93" s="319"/>
      <c r="AB93" s="317"/>
      <c r="AC93" s="319"/>
      <c r="AD93" s="317"/>
      <c r="AE93" s="293"/>
      <c r="AF93" s="289"/>
      <c r="AG93" s="289"/>
      <c r="AH93" s="289"/>
      <c r="AI93" s="293"/>
      <c r="AJ93" s="289"/>
      <c r="AK93" s="289"/>
      <c r="AL93" s="289"/>
      <c r="AM93" s="294"/>
      <c r="AN93" s="292"/>
      <c r="AO93" s="292"/>
      <c r="AP93" s="292"/>
      <c r="AQ93" s="292"/>
      <c r="AR93" s="294"/>
    </row>
    <row r="94" spans="1:44">
      <c r="A94" s="290"/>
      <c r="B94" s="291"/>
      <c r="C94" s="292"/>
      <c r="D94" s="292"/>
      <c r="E94" s="292"/>
      <c r="F94" s="292"/>
      <c r="G94" s="290"/>
      <c r="H94" s="290"/>
      <c r="I94" s="290"/>
      <c r="J94" s="290"/>
      <c r="K94" s="289"/>
      <c r="L94" s="289"/>
      <c r="M94" s="317"/>
      <c r="N94" s="317"/>
      <c r="O94" s="318"/>
      <c r="P94" s="318"/>
      <c r="Q94" s="318"/>
      <c r="R94" s="318"/>
      <c r="S94" s="318"/>
      <c r="T94" s="318"/>
      <c r="U94" s="292"/>
      <c r="V94" s="317"/>
      <c r="W94" s="317"/>
      <c r="X94" s="292"/>
      <c r="Y94" s="319"/>
      <c r="Z94" s="317"/>
      <c r="AA94" s="319"/>
      <c r="AB94" s="317"/>
      <c r="AC94" s="319"/>
      <c r="AD94" s="317"/>
      <c r="AE94" s="293"/>
      <c r="AF94" s="289"/>
      <c r="AG94" s="289"/>
      <c r="AH94" s="289"/>
      <c r="AI94" s="293"/>
      <c r="AJ94" s="289"/>
      <c r="AK94" s="289"/>
      <c r="AL94" s="289"/>
      <c r="AM94" s="294"/>
      <c r="AN94" s="292"/>
      <c r="AO94" s="292"/>
      <c r="AP94" s="292"/>
      <c r="AQ94" s="292"/>
      <c r="AR94" s="294"/>
    </row>
    <row r="95" spans="1:44">
      <c r="A95" s="290"/>
      <c r="B95" s="291"/>
      <c r="C95" s="292"/>
      <c r="D95" s="292"/>
      <c r="E95" s="292"/>
      <c r="F95" s="292"/>
      <c r="G95" s="290"/>
      <c r="H95" s="290"/>
      <c r="I95" s="290"/>
      <c r="J95" s="290"/>
      <c r="K95" s="289"/>
      <c r="L95" s="289"/>
      <c r="M95" s="317"/>
      <c r="N95" s="317"/>
      <c r="O95" s="318"/>
      <c r="P95" s="318"/>
      <c r="Q95" s="318"/>
      <c r="R95" s="318"/>
      <c r="S95" s="318"/>
      <c r="T95" s="318"/>
      <c r="U95" s="292"/>
      <c r="V95" s="317"/>
      <c r="W95" s="317"/>
      <c r="X95" s="292"/>
      <c r="Y95" s="319"/>
      <c r="Z95" s="317"/>
      <c r="AA95" s="319"/>
      <c r="AB95" s="317"/>
      <c r="AC95" s="319"/>
      <c r="AD95" s="317"/>
      <c r="AE95" s="293"/>
      <c r="AF95" s="289"/>
      <c r="AG95" s="289"/>
      <c r="AH95" s="289"/>
      <c r="AI95" s="293"/>
      <c r="AJ95" s="289"/>
      <c r="AK95" s="289"/>
      <c r="AL95" s="289"/>
      <c r="AM95" s="294"/>
      <c r="AN95" s="292"/>
      <c r="AO95" s="292"/>
      <c r="AP95" s="292"/>
      <c r="AQ95" s="292"/>
      <c r="AR95" s="294"/>
    </row>
    <row r="96" spans="1:44">
      <c r="A96" s="290"/>
      <c r="B96" s="291"/>
      <c r="C96" s="292"/>
      <c r="D96" s="292"/>
      <c r="E96" s="292"/>
      <c r="F96" s="292"/>
      <c r="G96" s="290"/>
      <c r="H96" s="290"/>
      <c r="I96" s="290"/>
      <c r="J96" s="290"/>
      <c r="K96" s="289"/>
      <c r="L96" s="289"/>
      <c r="M96" s="317"/>
      <c r="N96" s="317"/>
      <c r="O96" s="318"/>
      <c r="P96" s="318"/>
      <c r="Q96" s="318"/>
      <c r="R96" s="318"/>
      <c r="S96" s="318"/>
      <c r="T96" s="318"/>
      <c r="U96" s="292"/>
      <c r="V96" s="317"/>
      <c r="W96" s="317"/>
      <c r="X96" s="292"/>
      <c r="Y96" s="319"/>
      <c r="Z96" s="317"/>
      <c r="AA96" s="319"/>
      <c r="AB96" s="317"/>
      <c r="AC96" s="319"/>
      <c r="AD96" s="317"/>
      <c r="AE96" s="293"/>
      <c r="AF96" s="289"/>
      <c r="AG96" s="289"/>
      <c r="AH96" s="289"/>
      <c r="AI96" s="293"/>
      <c r="AJ96" s="289"/>
      <c r="AK96" s="289"/>
      <c r="AL96" s="289"/>
      <c r="AM96" s="294"/>
      <c r="AN96" s="292"/>
      <c r="AO96" s="292"/>
      <c r="AP96" s="292"/>
      <c r="AQ96" s="292"/>
      <c r="AR96" s="294"/>
    </row>
    <row r="97" spans="1:44">
      <c r="A97" s="290"/>
      <c r="B97" s="291"/>
      <c r="C97" s="292"/>
      <c r="D97" s="292"/>
      <c r="E97" s="292"/>
      <c r="F97" s="292"/>
      <c r="G97" s="290"/>
      <c r="H97" s="290"/>
      <c r="I97" s="290"/>
      <c r="J97" s="290"/>
      <c r="K97" s="289"/>
      <c r="L97" s="289"/>
      <c r="M97" s="317"/>
      <c r="N97" s="317"/>
      <c r="O97" s="318"/>
      <c r="P97" s="318"/>
      <c r="Q97" s="318"/>
      <c r="R97" s="318"/>
      <c r="S97" s="318"/>
      <c r="T97" s="318"/>
      <c r="U97" s="292"/>
      <c r="V97" s="317"/>
      <c r="W97" s="317"/>
      <c r="X97" s="292"/>
      <c r="Y97" s="319"/>
      <c r="Z97" s="317"/>
      <c r="AA97" s="319"/>
      <c r="AB97" s="317"/>
      <c r="AC97" s="319"/>
      <c r="AD97" s="317"/>
      <c r="AE97" s="293"/>
      <c r="AF97" s="289"/>
      <c r="AG97" s="289"/>
      <c r="AH97" s="289"/>
      <c r="AI97" s="293"/>
      <c r="AJ97" s="289"/>
      <c r="AK97" s="289"/>
      <c r="AL97" s="289"/>
      <c r="AM97" s="294"/>
      <c r="AN97" s="292"/>
      <c r="AO97" s="292"/>
      <c r="AP97" s="292"/>
      <c r="AQ97" s="292"/>
      <c r="AR97" s="294"/>
    </row>
    <row r="98" spans="1:44">
      <c r="A98" s="290"/>
      <c r="B98" s="291"/>
      <c r="C98" s="292"/>
      <c r="D98" s="292"/>
      <c r="E98" s="292"/>
      <c r="F98" s="292"/>
      <c r="G98" s="290"/>
      <c r="H98" s="290"/>
      <c r="I98" s="290"/>
      <c r="J98" s="290"/>
      <c r="K98" s="289"/>
      <c r="L98" s="289"/>
      <c r="M98" s="317"/>
      <c r="N98" s="317"/>
      <c r="O98" s="318"/>
      <c r="P98" s="318"/>
      <c r="Q98" s="318"/>
      <c r="R98" s="318"/>
      <c r="S98" s="318"/>
      <c r="T98" s="318"/>
      <c r="U98" s="292"/>
      <c r="V98" s="317"/>
      <c r="W98" s="317"/>
      <c r="X98" s="292"/>
      <c r="Y98" s="319"/>
      <c r="Z98" s="317"/>
      <c r="AA98" s="319"/>
      <c r="AB98" s="317"/>
      <c r="AC98" s="319"/>
      <c r="AD98" s="317"/>
      <c r="AE98" s="293"/>
      <c r="AF98" s="289"/>
      <c r="AG98" s="289"/>
      <c r="AH98" s="289"/>
      <c r="AI98" s="293"/>
      <c r="AJ98" s="289"/>
      <c r="AK98" s="289"/>
      <c r="AL98" s="289"/>
      <c r="AM98" s="294"/>
      <c r="AN98" s="292"/>
      <c r="AO98" s="292"/>
      <c r="AP98" s="292"/>
      <c r="AQ98" s="292"/>
      <c r="AR98" s="294"/>
    </row>
    <row r="99" spans="1:44">
      <c r="A99" s="290"/>
      <c r="B99" s="291"/>
      <c r="C99" s="292"/>
      <c r="D99" s="292"/>
      <c r="E99" s="292"/>
      <c r="F99" s="292"/>
      <c r="G99" s="290"/>
      <c r="H99" s="290"/>
      <c r="I99" s="290"/>
      <c r="J99" s="290"/>
      <c r="K99" s="289"/>
      <c r="L99" s="289"/>
      <c r="M99" s="317"/>
      <c r="N99" s="317"/>
      <c r="O99" s="318"/>
      <c r="P99" s="318"/>
      <c r="Q99" s="318"/>
      <c r="R99" s="318"/>
      <c r="S99" s="318"/>
      <c r="T99" s="318"/>
      <c r="U99" s="292"/>
      <c r="V99" s="317"/>
      <c r="W99" s="317"/>
      <c r="X99" s="292"/>
      <c r="Y99" s="319"/>
      <c r="Z99" s="317"/>
      <c r="AA99" s="319"/>
      <c r="AB99" s="317"/>
      <c r="AC99" s="319"/>
      <c r="AD99" s="317"/>
      <c r="AE99" s="293"/>
      <c r="AF99" s="289"/>
      <c r="AG99" s="289"/>
      <c r="AH99" s="289"/>
      <c r="AI99" s="293"/>
      <c r="AJ99" s="289"/>
      <c r="AK99" s="289"/>
      <c r="AL99" s="289"/>
      <c r="AM99" s="294"/>
      <c r="AN99" s="292"/>
      <c r="AO99" s="292"/>
      <c r="AP99" s="292"/>
      <c r="AQ99" s="292"/>
      <c r="AR99" s="294"/>
    </row>
    <row r="100" spans="1:44">
      <c r="A100" s="290"/>
      <c r="B100" s="291"/>
      <c r="C100" s="292"/>
      <c r="D100" s="292"/>
      <c r="E100" s="292"/>
      <c r="F100" s="292"/>
      <c r="G100" s="290"/>
      <c r="H100" s="290"/>
      <c r="I100" s="290"/>
      <c r="J100" s="290"/>
      <c r="K100" s="289"/>
      <c r="L100" s="289"/>
      <c r="M100" s="317"/>
      <c r="N100" s="317"/>
      <c r="O100" s="318"/>
      <c r="P100" s="318"/>
      <c r="Q100" s="318"/>
      <c r="R100" s="318"/>
      <c r="S100" s="318"/>
      <c r="T100" s="318"/>
      <c r="U100" s="292"/>
      <c r="V100" s="317"/>
      <c r="W100" s="317"/>
      <c r="X100" s="292"/>
      <c r="Y100" s="319"/>
      <c r="Z100" s="317"/>
      <c r="AA100" s="319"/>
      <c r="AB100" s="317"/>
      <c r="AC100" s="319"/>
      <c r="AD100" s="317"/>
      <c r="AE100" s="293"/>
      <c r="AF100" s="289"/>
      <c r="AG100" s="289"/>
      <c r="AH100" s="289"/>
      <c r="AI100" s="293"/>
      <c r="AJ100" s="289"/>
      <c r="AK100" s="289"/>
      <c r="AL100" s="289"/>
      <c r="AM100" s="294"/>
      <c r="AN100" s="292"/>
      <c r="AO100" s="292"/>
      <c r="AP100" s="292"/>
      <c r="AQ100" s="292"/>
      <c r="AR100" s="294"/>
    </row>
    <row r="101" spans="1:44">
      <c r="A101" s="290"/>
      <c r="B101" s="291"/>
      <c r="C101" s="292"/>
      <c r="D101" s="292"/>
      <c r="E101" s="292"/>
      <c r="F101" s="292"/>
      <c r="G101" s="290"/>
      <c r="H101" s="290"/>
      <c r="I101" s="290"/>
      <c r="J101" s="290"/>
      <c r="K101" s="289"/>
      <c r="L101" s="289"/>
      <c r="M101" s="317"/>
      <c r="N101" s="317"/>
      <c r="O101" s="318"/>
      <c r="P101" s="318"/>
      <c r="Q101" s="318"/>
      <c r="R101" s="318"/>
      <c r="S101" s="318"/>
      <c r="T101" s="318"/>
      <c r="U101" s="292"/>
      <c r="V101" s="317"/>
      <c r="W101" s="317"/>
      <c r="X101" s="292"/>
      <c r="Y101" s="319"/>
      <c r="Z101" s="317"/>
      <c r="AA101" s="319"/>
      <c r="AB101" s="317"/>
      <c r="AC101" s="319"/>
      <c r="AD101" s="317"/>
      <c r="AE101" s="293"/>
      <c r="AF101" s="289"/>
      <c r="AG101" s="289"/>
      <c r="AH101" s="289"/>
      <c r="AI101" s="293"/>
      <c r="AJ101" s="289"/>
      <c r="AK101" s="289"/>
      <c r="AL101" s="289"/>
      <c r="AM101" s="294"/>
      <c r="AN101" s="292"/>
      <c r="AO101" s="292"/>
      <c r="AP101" s="292"/>
      <c r="AQ101" s="292"/>
      <c r="AR101" s="294"/>
    </row>
    <row r="102" spans="1:44">
      <c r="A102" s="290"/>
      <c r="B102" s="291"/>
      <c r="C102" s="292"/>
      <c r="D102" s="292"/>
      <c r="E102" s="292"/>
      <c r="F102" s="292"/>
      <c r="G102" s="290"/>
      <c r="H102" s="290"/>
      <c r="I102" s="290"/>
      <c r="J102" s="290"/>
      <c r="K102" s="289"/>
      <c r="L102" s="289"/>
      <c r="M102" s="317"/>
      <c r="N102" s="317"/>
      <c r="O102" s="318"/>
      <c r="P102" s="318"/>
      <c r="Q102" s="318"/>
      <c r="R102" s="318"/>
      <c r="S102" s="318"/>
      <c r="T102" s="318"/>
      <c r="U102" s="292"/>
      <c r="V102" s="317"/>
      <c r="W102" s="317"/>
      <c r="X102" s="292"/>
      <c r="Y102" s="319"/>
      <c r="Z102" s="317"/>
      <c r="AA102" s="319"/>
      <c r="AB102" s="317"/>
      <c r="AC102" s="319"/>
      <c r="AD102" s="317"/>
      <c r="AE102" s="293"/>
      <c r="AF102" s="289"/>
      <c r="AG102" s="289"/>
      <c r="AH102" s="289"/>
      <c r="AI102" s="293"/>
      <c r="AJ102" s="289"/>
      <c r="AK102" s="289"/>
      <c r="AL102" s="289"/>
      <c r="AM102" s="294"/>
      <c r="AN102" s="292"/>
      <c r="AO102" s="292"/>
      <c r="AP102" s="292"/>
      <c r="AQ102" s="292"/>
      <c r="AR102" s="294"/>
    </row>
    <row r="103" spans="1:44">
      <c r="A103" s="290"/>
      <c r="B103" s="291"/>
      <c r="C103" s="292"/>
      <c r="D103" s="292"/>
      <c r="E103" s="292"/>
      <c r="F103" s="292"/>
      <c r="G103" s="290"/>
      <c r="H103" s="290"/>
      <c r="I103" s="290"/>
      <c r="J103" s="290"/>
      <c r="K103" s="289"/>
      <c r="L103" s="289"/>
      <c r="M103" s="317"/>
      <c r="N103" s="317"/>
      <c r="O103" s="318"/>
      <c r="P103" s="318"/>
      <c r="Q103" s="318"/>
      <c r="R103" s="318"/>
      <c r="S103" s="318"/>
      <c r="T103" s="318"/>
      <c r="U103" s="292"/>
      <c r="V103" s="317"/>
      <c r="W103" s="317"/>
      <c r="X103" s="292"/>
      <c r="Y103" s="319"/>
      <c r="Z103" s="317"/>
      <c r="AA103" s="319"/>
      <c r="AB103" s="317"/>
      <c r="AC103" s="319"/>
      <c r="AD103" s="317"/>
      <c r="AE103" s="293"/>
      <c r="AF103" s="289"/>
      <c r="AG103" s="289"/>
      <c r="AH103" s="289"/>
      <c r="AI103" s="293"/>
      <c r="AJ103" s="289"/>
      <c r="AK103" s="289"/>
      <c r="AL103" s="289"/>
      <c r="AM103" s="294"/>
      <c r="AN103" s="292"/>
      <c r="AO103" s="292"/>
      <c r="AP103" s="292"/>
      <c r="AQ103" s="292"/>
      <c r="AR103" s="294"/>
    </row>
    <row r="104" spans="1:44">
      <c r="A104" s="290"/>
      <c r="B104" s="291"/>
      <c r="C104" s="292"/>
      <c r="D104" s="292"/>
      <c r="E104" s="292"/>
      <c r="F104" s="292"/>
      <c r="G104" s="290"/>
      <c r="H104" s="290"/>
      <c r="I104" s="290"/>
      <c r="J104" s="290"/>
      <c r="K104" s="289"/>
      <c r="L104" s="289"/>
      <c r="M104" s="317"/>
      <c r="N104" s="317"/>
      <c r="O104" s="318"/>
      <c r="P104" s="318"/>
      <c r="Q104" s="318"/>
      <c r="R104" s="318"/>
      <c r="S104" s="318"/>
      <c r="T104" s="318"/>
      <c r="U104" s="292"/>
      <c r="V104" s="317"/>
      <c r="W104" s="317"/>
      <c r="X104" s="292"/>
      <c r="Y104" s="319"/>
      <c r="Z104" s="317"/>
      <c r="AA104" s="319"/>
      <c r="AB104" s="317"/>
      <c r="AC104" s="319"/>
      <c r="AD104" s="317"/>
      <c r="AE104" s="293"/>
      <c r="AF104" s="289"/>
      <c r="AG104" s="289"/>
      <c r="AH104" s="289"/>
      <c r="AI104" s="293"/>
      <c r="AJ104" s="289"/>
      <c r="AK104" s="289"/>
      <c r="AL104" s="289"/>
      <c r="AM104" s="294"/>
      <c r="AN104" s="292"/>
      <c r="AO104" s="292"/>
      <c r="AP104" s="292"/>
      <c r="AQ104" s="292"/>
      <c r="AR104" s="294"/>
    </row>
    <row r="105" spans="1:44">
      <c r="A105" s="290"/>
      <c r="B105" s="291"/>
      <c r="C105" s="292"/>
      <c r="D105" s="292"/>
      <c r="E105" s="292"/>
      <c r="F105" s="292"/>
      <c r="G105" s="290"/>
      <c r="H105" s="290"/>
      <c r="I105" s="290"/>
      <c r="J105" s="290"/>
      <c r="K105" s="289"/>
      <c r="L105" s="289"/>
      <c r="M105" s="317"/>
      <c r="N105" s="317"/>
      <c r="O105" s="318"/>
      <c r="P105" s="318"/>
      <c r="Q105" s="318"/>
      <c r="R105" s="318"/>
      <c r="S105" s="318"/>
      <c r="T105" s="318"/>
      <c r="U105" s="292"/>
      <c r="V105" s="317"/>
      <c r="W105" s="317"/>
      <c r="X105" s="292"/>
      <c r="Y105" s="319"/>
      <c r="Z105" s="317"/>
      <c r="AA105" s="319"/>
      <c r="AB105" s="317"/>
      <c r="AC105" s="319"/>
      <c r="AD105" s="317"/>
      <c r="AE105" s="293"/>
      <c r="AF105" s="289"/>
      <c r="AG105" s="289"/>
      <c r="AH105" s="289"/>
      <c r="AI105" s="293"/>
      <c r="AJ105" s="289"/>
      <c r="AK105" s="289"/>
      <c r="AL105" s="289"/>
      <c r="AM105" s="294"/>
      <c r="AN105" s="292"/>
      <c r="AO105" s="292"/>
      <c r="AP105" s="292"/>
      <c r="AQ105" s="292"/>
      <c r="AR105" s="294"/>
    </row>
    <row r="106" spans="1:44">
      <c r="A106" s="290"/>
      <c r="B106" s="291"/>
      <c r="C106" s="292"/>
      <c r="D106" s="292"/>
      <c r="E106" s="292"/>
      <c r="F106" s="292"/>
      <c r="G106" s="290"/>
      <c r="H106" s="290"/>
      <c r="I106" s="290"/>
      <c r="J106" s="290"/>
      <c r="K106" s="289"/>
      <c r="L106" s="289"/>
      <c r="M106" s="317"/>
      <c r="N106" s="317"/>
      <c r="O106" s="318"/>
      <c r="P106" s="318"/>
      <c r="Q106" s="318"/>
      <c r="R106" s="318"/>
      <c r="S106" s="318"/>
      <c r="T106" s="318"/>
      <c r="U106" s="292"/>
      <c r="V106" s="317"/>
      <c r="W106" s="317"/>
      <c r="X106" s="292"/>
      <c r="Y106" s="319"/>
      <c r="Z106" s="317"/>
      <c r="AA106" s="319"/>
      <c r="AB106" s="317"/>
      <c r="AC106" s="319"/>
      <c r="AD106" s="317"/>
      <c r="AE106" s="293"/>
      <c r="AF106" s="289"/>
      <c r="AG106" s="289"/>
      <c r="AH106" s="289"/>
      <c r="AI106" s="293"/>
      <c r="AJ106" s="289"/>
      <c r="AK106" s="289"/>
      <c r="AL106" s="289"/>
      <c r="AM106" s="294"/>
      <c r="AN106" s="292"/>
      <c r="AO106" s="292"/>
      <c r="AP106" s="292"/>
      <c r="AQ106" s="292"/>
      <c r="AR106" s="294"/>
    </row>
    <row r="107" spans="1:44">
      <c r="A107" s="290"/>
      <c r="B107" s="291"/>
      <c r="C107" s="292"/>
      <c r="D107" s="292"/>
      <c r="E107" s="292"/>
      <c r="F107" s="292"/>
      <c r="G107" s="290"/>
      <c r="H107" s="290"/>
      <c r="I107" s="290"/>
      <c r="J107" s="290"/>
      <c r="K107" s="289"/>
      <c r="L107" s="289"/>
      <c r="M107" s="317"/>
      <c r="N107" s="317"/>
      <c r="O107" s="318"/>
      <c r="P107" s="318"/>
      <c r="Q107" s="318"/>
      <c r="R107" s="318"/>
      <c r="S107" s="318"/>
      <c r="T107" s="318"/>
      <c r="U107" s="292"/>
      <c r="V107" s="317"/>
      <c r="W107" s="317"/>
      <c r="X107" s="292"/>
      <c r="Y107" s="319"/>
      <c r="Z107" s="317"/>
      <c r="AA107" s="319"/>
      <c r="AB107" s="317"/>
      <c r="AC107" s="319"/>
      <c r="AD107" s="317"/>
      <c r="AE107" s="293"/>
      <c r="AF107" s="289"/>
      <c r="AG107" s="289"/>
      <c r="AH107" s="289"/>
      <c r="AI107" s="293"/>
      <c r="AJ107" s="289"/>
      <c r="AK107" s="289"/>
      <c r="AL107" s="289"/>
      <c r="AM107" s="294"/>
      <c r="AN107" s="292"/>
      <c r="AO107" s="292"/>
      <c r="AP107" s="292"/>
      <c r="AQ107" s="292"/>
      <c r="AR107" s="294"/>
    </row>
    <row r="108" spans="1:44">
      <c r="A108" s="290"/>
      <c r="B108" s="291"/>
      <c r="C108" s="292"/>
      <c r="D108" s="292"/>
      <c r="E108" s="292"/>
      <c r="F108" s="292"/>
      <c r="G108" s="290"/>
      <c r="H108" s="290"/>
      <c r="I108" s="290"/>
      <c r="J108" s="290"/>
      <c r="K108" s="289"/>
      <c r="L108" s="289"/>
      <c r="M108" s="317"/>
      <c r="N108" s="317"/>
      <c r="O108" s="318"/>
      <c r="P108" s="318"/>
      <c r="Q108" s="318"/>
      <c r="R108" s="318"/>
      <c r="S108" s="318"/>
      <c r="T108" s="318"/>
      <c r="U108" s="292"/>
      <c r="V108" s="317"/>
      <c r="W108" s="317"/>
      <c r="X108" s="292"/>
      <c r="Y108" s="319"/>
      <c r="Z108" s="317"/>
      <c r="AA108" s="319"/>
      <c r="AB108" s="317"/>
      <c r="AC108" s="319"/>
      <c r="AD108" s="317"/>
      <c r="AE108" s="293"/>
      <c r="AF108" s="289"/>
      <c r="AG108" s="289"/>
      <c r="AH108" s="289"/>
      <c r="AI108" s="293"/>
      <c r="AJ108" s="289"/>
      <c r="AK108" s="289"/>
      <c r="AL108" s="289"/>
      <c r="AM108" s="294"/>
      <c r="AN108" s="292"/>
      <c r="AO108" s="292"/>
      <c r="AP108" s="292"/>
      <c r="AQ108" s="292"/>
      <c r="AR108" s="294"/>
    </row>
    <row r="109" spans="1:44">
      <c r="A109" s="290"/>
      <c r="B109" s="291"/>
      <c r="C109" s="292"/>
      <c r="D109" s="292"/>
      <c r="E109" s="292"/>
      <c r="F109" s="292"/>
      <c r="G109" s="290"/>
      <c r="H109" s="290"/>
      <c r="I109" s="290"/>
      <c r="J109" s="290"/>
      <c r="K109" s="289"/>
      <c r="L109" s="289"/>
      <c r="M109" s="317"/>
      <c r="N109" s="317"/>
      <c r="O109" s="318"/>
      <c r="P109" s="318"/>
      <c r="Q109" s="318"/>
      <c r="R109" s="318"/>
      <c r="S109" s="318"/>
      <c r="T109" s="318"/>
      <c r="U109" s="292"/>
      <c r="V109" s="317"/>
      <c r="W109" s="317"/>
      <c r="X109" s="292"/>
      <c r="Y109" s="319"/>
      <c r="Z109" s="317"/>
      <c r="AA109" s="319"/>
      <c r="AB109" s="317"/>
      <c r="AC109" s="319"/>
      <c r="AD109" s="317"/>
      <c r="AE109" s="293"/>
      <c r="AF109" s="289"/>
      <c r="AG109" s="289"/>
      <c r="AH109" s="289"/>
      <c r="AI109" s="293"/>
      <c r="AJ109" s="289"/>
      <c r="AK109" s="289"/>
      <c r="AL109" s="289"/>
      <c r="AM109" s="294"/>
      <c r="AN109" s="292"/>
      <c r="AO109" s="292"/>
      <c r="AP109" s="292"/>
      <c r="AQ109" s="292"/>
      <c r="AR109" s="294"/>
    </row>
    <row r="110" spans="1:44">
      <c r="A110" s="290"/>
      <c r="B110" s="291"/>
      <c r="C110" s="292"/>
      <c r="D110" s="292"/>
      <c r="E110" s="292"/>
      <c r="F110" s="292"/>
      <c r="G110" s="290"/>
      <c r="H110" s="290"/>
      <c r="I110" s="290"/>
      <c r="J110" s="290"/>
      <c r="K110" s="289"/>
      <c r="L110" s="289"/>
      <c r="M110" s="317"/>
      <c r="N110" s="317"/>
      <c r="O110" s="318"/>
      <c r="P110" s="318"/>
      <c r="Q110" s="318"/>
      <c r="R110" s="318"/>
      <c r="S110" s="318"/>
      <c r="T110" s="318"/>
      <c r="U110" s="292"/>
      <c r="V110" s="317"/>
      <c r="W110" s="317"/>
      <c r="X110" s="292"/>
      <c r="Y110" s="319"/>
      <c r="Z110" s="317"/>
      <c r="AA110" s="319"/>
      <c r="AB110" s="317"/>
      <c r="AC110" s="319"/>
      <c r="AD110" s="317"/>
      <c r="AE110" s="293"/>
      <c r="AF110" s="289"/>
      <c r="AG110" s="289"/>
      <c r="AH110" s="289"/>
      <c r="AI110" s="293"/>
      <c r="AJ110" s="289"/>
      <c r="AK110" s="289"/>
      <c r="AL110" s="289"/>
      <c r="AM110" s="294"/>
      <c r="AN110" s="292"/>
      <c r="AO110" s="292"/>
      <c r="AP110" s="292"/>
      <c r="AQ110" s="292"/>
      <c r="AR110" s="294"/>
    </row>
    <row r="111" spans="1:44">
      <c r="A111" s="290"/>
      <c r="B111" s="291"/>
      <c r="C111" s="292"/>
      <c r="D111" s="292"/>
      <c r="E111" s="292"/>
      <c r="F111" s="292"/>
      <c r="G111" s="290"/>
      <c r="H111" s="290"/>
      <c r="I111" s="290"/>
      <c r="J111" s="290"/>
      <c r="K111" s="289"/>
      <c r="L111" s="289"/>
      <c r="M111" s="317"/>
      <c r="N111" s="317"/>
      <c r="O111" s="318"/>
      <c r="P111" s="318"/>
      <c r="Q111" s="318"/>
      <c r="R111" s="318"/>
      <c r="S111" s="318"/>
      <c r="T111" s="318"/>
      <c r="U111" s="292"/>
      <c r="V111" s="317"/>
      <c r="W111" s="317"/>
      <c r="X111" s="292"/>
      <c r="Y111" s="319"/>
      <c r="Z111" s="317"/>
      <c r="AA111" s="319"/>
      <c r="AB111" s="317"/>
      <c r="AC111" s="319"/>
      <c r="AD111" s="317"/>
      <c r="AE111" s="293"/>
      <c r="AF111" s="289"/>
      <c r="AG111" s="289"/>
      <c r="AH111" s="289"/>
      <c r="AI111" s="293"/>
      <c r="AJ111" s="289"/>
      <c r="AK111" s="289"/>
      <c r="AL111" s="289"/>
      <c r="AM111" s="294"/>
      <c r="AN111" s="292"/>
      <c r="AO111" s="292"/>
      <c r="AP111" s="292"/>
      <c r="AQ111" s="292"/>
      <c r="AR111" s="294"/>
    </row>
    <row r="112" spans="1:44">
      <c r="A112" s="290"/>
      <c r="B112" s="291"/>
      <c r="C112" s="292"/>
      <c r="D112" s="292"/>
      <c r="E112" s="292"/>
      <c r="F112" s="292"/>
      <c r="G112" s="290"/>
      <c r="H112" s="290"/>
      <c r="I112" s="290"/>
      <c r="J112" s="290"/>
      <c r="K112" s="289"/>
      <c r="L112" s="289"/>
      <c r="M112" s="317"/>
      <c r="N112" s="317"/>
      <c r="O112" s="318"/>
      <c r="P112" s="318"/>
      <c r="Q112" s="318"/>
      <c r="R112" s="318"/>
      <c r="S112" s="318"/>
      <c r="T112" s="318"/>
      <c r="U112" s="292"/>
      <c r="V112" s="317"/>
      <c r="W112" s="317"/>
      <c r="X112" s="292"/>
      <c r="Y112" s="319"/>
      <c r="Z112" s="317"/>
      <c r="AA112" s="319"/>
      <c r="AB112" s="317"/>
      <c r="AC112" s="319"/>
      <c r="AD112" s="317"/>
      <c r="AE112" s="293"/>
      <c r="AF112" s="289"/>
      <c r="AG112" s="289"/>
      <c r="AH112" s="289"/>
      <c r="AI112" s="293"/>
      <c r="AJ112" s="289"/>
      <c r="AK112" s="289"/>
      <c r="AL112" s="289"/>
      <c r="AM112" s="294"/>
      <c r="AN112" s="292"/>
      <c r="AO112" s="292"/>
      <c r="AP112" s="292"/>
      <c r="AQ112" s="292"/>
      <c r="AR112" s="294"/>
    </row>
    <row r="113" spans="1:44">
      <c r="A113" s="290"/>
      <c r="B113" s="291"/>
      <c r="C113" s="292"/>
      <c r="D113" s="292"/>
      <c r="E113" s="292"/>
      <c r="F113" s="292"/>
      <c r="G113" s="290"/>
      <c r="H113" s="290"/>
      <c r="I113" s="290"/>
      <c r="J113" s="290"/>
      <c r="K113" s="289"/>
      <c r="L113" s="289"/>
      <c r="M113" s="317"/>
      <c r="N113" s="317"/>
      <c r="O113" s="318"/>
      <c r="P113" s="318"/>
      <c r="Q113" s="318"/>
      <c r="R113" s="318"/>
      <c r="S113" s="318"/>
      <c r="T113" s="318"/>
      <c r="U113" s="292"/>
      <c r="V113" s="317"/>
      <c r="W113" s="317"/>
      <c r="X113" s="292"/>
      <c r="Y113" s="319"/>
      <c r="Z113" s="317"/>
      <c r="AA113" s="319"/>
      <c r="AB113" s="317"/>
      <c r="AC113" s="319"/>
      <c r="AD113" s="317"/>
      <c r="AE113" s="293"/>
      <c r="AF113" s="289"/>
      <c r="AG113" s="289"/>
      <c r="AH113" s="289"/>
      <c r="AI113" s="293"/>
      <c r="AJ113" s="289"/>
      <c r="AK113" s="289"/>
      <c r="AL113" s="289"/>
      <c r="AM113" s="294"/>
      <c r="AN113" s="292"/>
      <c r="AO113" s="292"/>
      <c r="AP113" s="292"/>
      <c r="AQ113" s="292"/>
      <c r="AR113" s="294"/>
    </row>
    <row r="114" spans="1:44">
      <c r="A114" s="290"/>
      <c r="B114" s="291"/>
      <c r="C114" s="292"/>
      <c r="D114" s="292"/>
      <c r="E114" s="292"/>
      <c r="F114" s="292"/>
      <c r="G114" s="290"/>
      <c r="H114" s="290"/>
      <c r="I114" s="290"/>
      <c r="J114" s="290"/>
      <c r="K114" s="289"/>
      <c r="L114" s="289"/>
      <c r="M114" s="317"/>
      <c r="N114" s="317"/>
      <c r="O114" s="318"/>
      <c r="P114" s="318"/>
      <c r="Q114" s="318"/>
      <c r="R114" s="318"/>
      <c r="S114" s="318"/>
      <c r="T114" s="318"/>
      <c r="U114" s="292"/>
      <c r="V114" s="317"/>
      <c r="W114" s="317"/>
      <c r="X114" s="292"/>
      <c r="Y114" s="319"/>
      <c r="Z114" s="317"/>
      <c r="AA114" s="319"/>
      <c r="AB114" s="317"/>
      <c r="AC114" s="319"/>
      <c r="AD114" s="317"/>
      <c r="AE114" s="293"/>
      <c r="AF114" s="289"/>
      <c r="AG114" s="289"/>
      <c r="AH114" s="289"/>
      <c r="AI114" s="293"/>
      <c r="AJ114" s="289"/>
      <c r="AK114" s="289"/>
      <c r="AL114" s="289"/>
      <c r="AM114" s="294"/>
      <c r="AN114" s="292"/>
      <c r="AO114" s="292"/>
      <c r="AP114" s="292"/>
      <c r="AQ114" s="292"/>
      <c r="AR114" s="294"/>
    </row>
    <row r="115" spans="1:44">
      <c r="A115" s="290"/>
      <c r="B115" s="291"/>
      <c r="C115" s="292"/>
      <c r="D115" s="292"/>
      <c r="E115" s="292"/>
      <c r="F115" s="292"/>
      <c r="G115" s="290"/>
      <c r="H115" s="290"/>
      <c r="I115" s="290"/>
      <c r="J115" s="290"/>
      <c r="K115" s="289"/>
      <c r="L115" s="289"/>
      <c r="M115" s="317"/>
      <c r="N115" s="317"/>
      <c r="O115" s="318"/>
      <c r="P115" s="318"/>
      <c r="Q115" s="318"/>
      <c r="R115" s="318"/>
      <c r="S115" s="318"/>
      <c r="T115" s="318"/>
      <c r="U115" s="292"/>
      <c r="V115" s="317"/>
      <c r="W115" s="317"/>
      <c r="X115" s="292"/>
      <c r="Y115" s="319"/>
      <c r="Z115" s="317"/>
      <c r="AA115" s="319"/>
      <c r="AB115" s="317"/>
      <c r="AC115" s="319"/>
      <c r="AD115" s="317"/>
      <c r="AE115" s="293"/>
      <c r="AF115" s="289"/>
      <c r="AG115" s="289"/>
      <c r="AH115" s="289"/>
      <c r="AI115" s="293"/>
      <c r="AJ115" s="289"/>
      <c r="AK115" s="289"/>
      <c r="AL115" s="289"/>
      <c r="AM115" s="294"/>
      <c r="AN115" s="292"/>
      <c r="AO115" s="292"/>
      <c r="AP115" s="292"/>
      <c r="AQ115" s="292"/>
      <c r="AR115" s="294"/>
    </row>
    <row r="116" spans="1:44">
      <c r="A116" s="290"/>
      <c r="B116" s="291"/>
      <c r="C116" s="292"/>
      <c r="D116" s="292"/>
      <c r="E116" s="292"/>
      <c r="F116" s="292"/>
      <c r="G116" s="290"/>
      <c r="H116" s="290"/>
      <c r="I116" s="290"/>
      <c r="J116" s="290"/>
      <c r="K116" s="289"/>
      <c r="L116" s="289"/>
      <c r="M116" s="317"/>
      <c r="N116" s="317"/>
      <c r="O116" s="318"/>
      <c r="P116" s="318"/>
      <c r="Q116" s="318"/>
      <c r="R116" s="318"/>
      <c r="S116" s="318"/>
      <c r="T116" s="318"/>
      <c r="U116" s="292"/>
      <c r="V116" s="317"/>
      <c r="W116" s="317"/>
      <c r="X116" s="292"/>
      <c r="Y116" s="319"/>
      <c r="Z116" s="317"/>
      <c r="AA116" s="319"/>
      <c r="AB116" s="317"/>
      <c r="AC116" s="319"/>
      <c r="AD116" s="317"/>
      <c r="AE116" s="293"/>
      <c r="AF116" s="289"/>
      <c r="AG116" s="289"/>
      <c r="AH116" s="289"/>
      <c r="AI116" s="293"/>
      <c r="AJ116" s="289"/>
      <c r="AK116" s="289"/>
      <c r="AL116" s="289"/>
      <c r="AM116" s="294"/>
      <c r="AN116" s="292"/>
      <c r="AO116" s="292"/>
      <c r="AP116" s="292"/>
      <c r="AQ116" s="292"/>
      <c r="AR116" s="294"/>
    </row>
    <row r="117" spans="1:44">
      <c r="A117" s="290"/>
      <c r="B117" s="291"/>
      <c r="C117" s="292"/>
      <c r="D117" s="292"/>
      <c r="E117" s="292"/>
      <c r="F117" s="292"/>
      <c r="G117" s="290"/>
      <c r="H117" s="290"/>
      <c r="I117" s="290"/>
      <c r="J117" s="290"/>
      <c r="K117" s="289"/>
      <c r="L117" s="289"/>
      <c r="M117" s="317"/>
      <c r="N117" s="317"/>
      <c r="O117" s="318"/>
      <c r="P117" s="318"/>
      <c r="Q117" s="318"/>
      <c r="R117" s="318"/>
      <c r="S117" s="318"/>
      <c r="T117" s="318"/>
      <c r="U117" s="292"/>
      <c r="V117" s="317"/>
      <c r="W117" s="317"/>
      <c r="X117" s="292"/>
      <c r="Y117" s="319"/>
      <c r="Z117" s="317"/>
      <c r="AA117" s="319"/>
      <c r="AB117" s="317"/>
      <c r="AC117" s="319"/>
      <c r="AD117" s="317"/>
      <c r="AE117" s="293"/>
      <c r="AF117" s="289"/>
      <c r="AG117" s="289"/>
      <c r="AH117" s="289"/>
      <c r="AI117" s="293"/>
      <c r="AJ117" s="289"/>
      <c r="AK117" s="289"/>
      <c r="AL117" s="289"/>
      <c r="AM117" s="294"/>
      <c r="AN117" s="292"/>
      <c r="AO117" s="292"/>
      <c r="AP117" s="292"/>
      <c r="AQ117" s="292"/>
      <c r="AR117" s="294"/>
    </row>
    <row r="118" spans="1:44">
      <c r="A118" s="290"/>
      <c r="B118" s="291"/>
      <c r="C118" s="292"/>
      <c r="D118" s="292"/>
      <c r="E118" s="292"/>
      <c r="F118" s="292"/>
      <c r="G118" s="290"/>
      <c r="H118" s="290"/>
      <c r="I118" s="290"/>
      <c r="J118" s="290"/>
      <c r="K118" s="289"/>
      <c r="L118" s="289"/>
      <c r="M118" s="317"/>
      <c r="N118" s="317"/>
      <c r="O118" s="318"/>
      <c r="P118" s="318"/>
      <c r="Q118" s="318"/>
      <c r="R118" s="318"/>
      <c r="S118" s="318"/>
      <c r="T118" s="318"/>
      <c r="U118" s="292"/>
      <c r="V118" s="317"/>
      <c r="W118" s="317"/>
      <c r="X118" s="292"/>
      <c r="Y118" s="319"/>
      <c r="Z118" s="317"/>
      <c r="AA118" s="319"/>
      <c r="AB118" s="317"/>
      <c r="AC118" s="319"/>
      <c r="AD118" s="317"/>
      <c r="AE118" s="293"/>
      <c r="AF118" s="289"/>
      <c r="AG118" s="289"/>
      <c r="AH118" s="289"/>
      <c r="AI118" s="293"/>
      <c r="AJ118" s="289"/>
      <c r="AK118" s="289"/>
      <c r="AL118" s="289"/>
      <c r="AM118" s="294"/>
      <c r="AN118" s="292"/>
      <c r="AO118" s="292"/>
      <c r="AP118" s="292"/>
      <c r="AQ118" s="292"/>
      <c r="AR118" s="294"/>
    </row>
    <row r="119" spans="1:44">
      <c r="A119" s="290"/>
      <c r="B119" s="291"/>
      <c r="C119" s="292"/>
      <c r="D119" s="292"/>
      <c r="E119" s="292"/>
      <c r="F119" s="292"/>
      <c r="G119" s="290"/>
      <c r="H119" s="290"/>
      <c r="I119" s="290"/>
      <c r="J119" s="290"/>
      <c r="K119" s="289"/>
      <c r="L119" s="289"/>
      <c r="M119" s="317"/>
      <c r="N119" s="317"/>
      <c r="O119" s="318"/>
      <c r="P119" s="318"/>
      <c r="Q119" s="318"/>
      <c r="R119" s="318"/>
      <c r="S119" s="318"/>
      <c r="T119" s="318"/>
      <c r="U119" s="292"/>
      <c r="V119" s="317"/>
      <c r="W119" s="317"/>
      <c r="X119" s="292"/>
      <c r="Y119" s="319"/>
      <c r="Z119" s="317"/>
      <c r="AA119" s="319"/>
      <c r="AB119" s="317"/>
      <c r="AC119" s="319"/>
      <c r="AD119" s="317"/>
      <c r="AE119" s="293"/>
      <c r="AF119" s="289"/>
      <c r="AG119" s="289"/>
      <c r="AH119" s="289"/>
      <c r="AI119" s="293"/>
      <c r="AJ119" s="289"/>
      <c r="AK119" s="289"/>
      <c r="AL119" s="289"/>
      <c r="AM119" s="294"/>
      <c r="AN119" s="292"/>
      <c r="AO119" s="292"/>
      <c r="AP119" s="292"/>
      <c r="AQ119" s="292"/>
      <c r="AR119" s="294"/>
    </row>
    <row r="120" spans="1:44">
      <c r="A120" s="290"/>
      <c r="B120" s="291"/>
      <c r="C120" s="292"/>
      <c r="D120" s="292"/>
      <c r="E120" s="292"/>
      <c r="F120" s="292"/>
      <c r="G120" s="290"/>
      <c r="H120" s="290"/>
      <c r="I120" s="290"/>
      <c r="J120" s="290"/>
      <c r="K120" s="289"/>
      <c r="L120" s="289"/>
      <c r="M120" s="317"/>
      <c r="N120" s="317"/>
      <c r="O120" s="318"/>
      <c r="P120" s="318"/>
      <c r="Q120" s="318"/>
      <c r="R120" s="318"/>
      <c r="S120" s="318"/>
      <c r="T120" s="318"/>
      <c r="U120" s="292"/>
      <c r="V120" s="317"/>
      <c r="W120" s="317"/>
      <c r="X120" s="292"/>
      <c r="Y120" s="319"/>
      <c r="Z120" s="317"/>
      <c r="AA120" s="319"/>
      <c r="AB120" s="317"/>
      <c r="AC120" s="319"/>
      <c r="AD120" s="317"/>
      <c r="AE120" s="293"/>
      <c r="AF120" s="289"/>
      <c r="AG120" s="289"/>
      <c r="AH120" s="289"/>
      <c r="AI120" s="293"/>
      <c r="AJ120" s="289"/>
      <c r="AK120" s="289"/>
      <c r="AL120" s="289"/>
      <c r="AM120" s="294"/>
      <c r="AN120" s="292"/>
      <c r="AO120" s="292"/>
      <c r="AP120" s="292"/>
      <c r="AQ120" s="292"/>
      <c r="AR120" s="294"/>
    </row>
    <row r="121" spans="1:44">
      <c r="A121" s="290"/>
      <c r="B121" s="291"/>
      <c r="C121" s="292"/>
      <c r="D121" s="292"/>
      <c r="E121" s="292"/>
      <c r="F121" s="292"/>
      <c r="G121" s="290"/>
      <c r="H121" s="290"/>
      <c r="I121" s="290"/>
      <c r="J121" s="290"/>
      <c r="K121" s="289"/>
      <c r="L121" s="289"/>
      <c r="M121" s="317"/>
      <c r="N121" s="317"/>
      <c r="O121" s="318"/>
      <c r="P121" s="318"/>
      <c r="Q121" s="318"/>
      <c r="R121" s="318"/>
      <c r="S121" s="318"/>
      <c r="T121" s="318"/>
      <c r="U121" s="292"/>
      <c r="V121" s="317"/>
      <c r="W121" s="317"/>
      <c r="X121" s="292"/>
      <c r="Y121" s="319"/>
      <c r="Z121" s="317"/>
      <c r="AA121" s="319"/>
      <c r="AB121" s="317"/>
      <c r="AC121" s="319"/>
      <c r="AD121" s="317"/>
      <c r="AE121" s="293"/>
      <c r="AF121" s="289"/>
      <c r="AG121" s="289"/>
      <c r="AH121" s="289"/>
      <c r="AI121" s="293"/>
      <c r="AJ121" s="289"/>
      <c r="AK121" s="289"/>
      <c r="AL121" s="289"/>
      <c r="AM121" s="294"/>
      <c r="AN121" s="292"/>
      <c r="AO121" s="292"/>
      <c r="AP121" s="292"/>
      <c r="AQ121" s="292"/>
      <c r="AR121" s="294"/>
    </row>
    <row r="122" spans="1:44">
      <c r="A122" s="290"/>
      <c r="B122" s="291"/>
      <c r="C122" s="292"/>
      <c r="D122" s="292"/>
      <c r="E122" s="292"/>
      <c r="F122" s="292"/>
      <c r="G122" s="290"/>
      <c r="H122" s="290"/>
      <c r="I122" s="290"/>
      <c r="J122" s="290"/>
      <c r="K122" s="289"/>
      <c r="L122" s="289"/>
      <c r="M122" s="317"/>
      <c r="N122" s="317"/>
      <c r="O122" s="318"/>
      <c r="P122" s="318"/>
      <c r="Q122" s="318"/>
      <c r="R122" s="318"/>
      <c r="S122" s="318"/>
      <c r="T122" s="318"/>
      <c r="U122" s="292"/>
      <c r="V122" s="317"/>
      <c r="W122" s="317"/>
      <c r="X122" s="292"/>
      <c r="Y122" s="319"/>
      <c r="Z122" s="317"/>
      <c r="AA122" s="319"/>
      <c r="AB122" s="317"/>
      <c r="AC122" s="319"/>
      <c r="AD122" s="317"/>
      <c r="AE122" s="293"/>
      <c r="AF122" s="289"/>
      <c r="AG122" s="289"/>
      <c r="AH122" s="289"/>
      <c r="AI122" s="293"/>
      <c r="AJ122" s="289"/>
      <c r="AK122" s="289"/>
      <c r="AL122" s="289"/>
      <c r="AM122" s="294"/>
      <c r="AN122" s="292"/>
      <c r="AO122" s="292"/>
      <c r="AP122" s="292"/>
      <c r="AQ122" s="292"/>
      <c r="AR122" s="294"/>
    </row>
    <row r="123" spans="1:44">
      <c r="A123" s="290"/>
      <c r="B123" s="291"/>
      <c r="C123" s="292"/>
      <c r="D123" s="292"/>
      <c r="E123" s="292"/>
      <c r="F123" s="292"/>
      <c r="G123" s="290"/>
      <c r="H123" s="290"/>
      <c r="I123" s="290"/>
      <c r="J123" s="290"/>
      <c r="K123" s="289"/>
      <c r="L123" s="289"/>
      <c r="M123" s="317"/>
      <c r="N123" s="317"/>
      <c r="O123" s="318"/>
      <c r="P123" s="318"/>
      <c r="Q123" s="318"/>
      <c r="R123" s="318"/>
      <c r="S123" s="318"/>
      <c r="T123" s="318"/>
      <c r="U123" s="292"/>
      <c r="V123" s="317"/>
      <c r="W123" s="317"/>
      <c r="X123" s="292"/>
      <c r="Y123" s="319"/>
      <c r="Z123" s="317"/>
      <c r="AA123" s="319"/>
      <c r="AB123" s="317"/>
      <c r="AC123" s="319"/>
      <c r="AD123" s="317"/>
      <c r="AE123" s="293"/>
      <c r="AF123" s="289"/>
      <c r="AG123" s="289"/>
      <c r="AH123" s="289"/>
      <c r="AI123" s="293"/>
      <c r="AJ123" s="289"/>
      <c r="AK123" s="289"/>
      <c r="AL123" s="289"/>
      <c r="AM123" s="294"/>
      <c r="AN123" s="292"/>
      <c r="AO123" s="292"/>
      <c r="AP123" s="292"/>
      <c r="AQ123" s="292"/>
      <c r="AR123" s="294"/>
    </row>
    <row r="124" spans="1:44">
      <c r="A124" s="290"/>
      <c r="B124" s="291"/>
      <c r="C124" s="292"/>
      <c r="D124" s="292"/>
      <c r="E124" s="292"/>
      <c r="F124" s="292"/>
      <c r="G124" s="290"/>
      <c r="H124" s="290"/>
      <c r="I124" s="290"/>
      <c r="J124" s="290"/>
      <c r="K124" s="289"/>
      <c r="L124" s="289"/>
      <c r="M124" s="317"/>
      <c r="N124" s="317"/>
      <c r="O124" s="318"/>
      <c r="P124" s="318"/>
      <c r="Q124" s="318"/>
      <c r="R124" s="318"/>
      <c r="S124" s="318"/>
      <c r="T124" s="318"/>
      <c r="U124" s="292"/>
      <c r="V124" s="317"/>
      <c r="W124" s="317"/>
      <c r="X124" s="292"/>
      <c r="Y124" s="319"/>
      <c r="Z124" s="317"/>
      <c r="AA124" s="319"/>
      <c r="AB124" s="317"/>
      <c r="AC124" s="319"/>
      <c r="AD124" s="317"/>
      <c r="AE124" s="293"/>
      <c r="AF124" s="289"/>
      <c r="AG124" s="289"/>
      <c r="AH124" s="289"/>
      <c r="AI124" s="293"/>
      <c r="AJ124" s="289"/>
      <c r="AK124" s="289"/>
      <c r="AL124" s="289"/>
      <c r="AM124" s="294"/>
      <c r="AN124" s="292"/>
      <c r="AO124" s="292"/>
      <c r="AP124" s="292"/>
      <c r="AQ124" s="292"/>
      <c r="AR124" s="294"/>
    </row>
    <row r="125" spans="1:44">
      <c r="A125" s="290"/>
      <c r="B125" s="291"/>
      <c r="C125" s="292"/>
      <c r="D125" s="292"/>
      <c r="E125" s="292"/>
      <c r="F125" s="292"/>
      <c r="G125" s="290"/>
      <c r="H125" s="290"/>
      <c r="I125" s="290"/>
      <c r="J125" s="290"/>
      <c r="K125" s="289"/>
      <c r="L125" s="289"/>
      <c r="M125" s="317"/>
      <c r="N125" s="317"/>
      <c r="O125" s="318"/>
      <c r="P125" s="318"/>
      <c r="Q125" s="318"/>
      <c r="R125" s="318"/>
      <c r="S125" s="318"/>
      <c r="T125" s="318"/>
      <c r="U125" s="292"/>
      <c r="V125" s="317"/>
      <c r="W125" s="317"/>
      <c r="X125" s="292"/>
      <c r="Y125" s="319"/>
      <c r="Z125" s="317"/>
      <c r="AA125" s="319"/>
      <c r="AB125" s="317"/>
      <c r="AC125" s="319"/>
      <c r="AD125" s="317"/>
      <c r="AE125" s="293"/>
      <c r="AF125" s="289"/>
      <c r="AG125" s="289"/>
      <c r="AH125" s="289"/>
      <c r="AI125" s="293"/>
      <c r="AJ125" s="289"/>
      <c r="AK125" s="289"/>
      <c r="AL125" s="289"/>
      <c r="AM125" s="294"/>
      <c r="AN125" s="292"/>
      <c r="AO125" s="292"/>
      <c r="AP125" s="292"/>
      <c r="AQ125" s="292"/>
      <c r="AR125" s="294"/>
    </row>
    <row r="126" spans="1:44">
      <c r="A126" s="290"/>
      <c r="B126" s="291"/>
      <c r="C126" s="292"/>
      <c r="D126" s="292"/>
      <c r="E126" s="292"/>
      <c r="F126" s="292"/>
      <c r="G126" s="290"/>
      <c r="H126" s="290"/>
      <c r="I126" s="290"/>
      <c r="J126" s="290"/>
      <c r="K126" s="289"/>
      <c r="L126" s="289"/>
      <c r="M126" s="317"/>
      <c r="N126" s="317"/>
      <c r="O126" s="318"/>
      <c r="P126" s="318"/>
      <c r="Q126" s="318"/>
      <c r="R126" s="318"/>
      <c r="S126" s="318"/>
      <c r="T126" s="318"/>
      <c r="U126" s="292"/>
      <c r="V126" s="317"/>
      <c r="W126" s="317"/>
      <c r="X126" s="292"/>
      <c r="Y126" s="319"/>
      <c r="Z126" s="317"/>
      <c r="AA126" s="319"/>
      <c r="AB126" s="317"/>
      <c r="AC126" s="319"/>
      <c r="AD126" s="317"/>
      <c r="AE126" s="293"/>
      <c r="AF126" s="289"/>
      <c r="AG126" s="289"/>
      <c r="AH126" s="289"/>
      <c r="AI126" s="293"/>
      <c r="AJ126" s="289"/>
      <c r="AK126" s="289"/>
      <c r="AL126" s="289"/>
      <c r="AM126" s="294"/>
      <c r="AN126" s="292"/>
      <c r="AO126" s="292"/>
      <c r="AP126" s="292"/>
      <c r="AQ126" s="292"/>
      <c r="AR126" s="294"/>
    </row>
    <row r="127" spans="1:44">
      <c r="A127" s="290"/>
      <c r="B127" s="291"/>
      <c r="C127" s="292"/>
      <c r="D127" s="292"/>
      <c r="E127" s="292"/>
      <c r="F127" s="292"/>
      <c r="G127" s="290"/>
      <c r="H127" s="290"/>
      <c r="I127" s="290"/>
      <c r="J127" s="290"/>
      <c r="K127" s="289"/>
      <c r="L127" s="289"/>
      <c r="M127" s="317"/>
      <c r="N127" s="317"/>
      <c r="O127" s="318"/>
      <c r="P127" s="318"/>
      <c r="Q127" s="318"/>
      <c r="R127" s="318"/>
      <c r="S127" s="318"/>
      <c r="T127" s="318"/>
      <c r="U127" s="292"/>
      <c r="V127" s="317"/>
      <c r="W127" s="317"/>
      <c r="X127" s="292"/>
      <c r="Y127" s="319"/>
      <c r="Z127" s="317"/>
      <c r="AA127" s="319"/>
      <c r="AB127" s="317"/>
      <c r="AC127" s="319"/>
      <c r="AD127" s="317"/>
      <c r="AE127" s="293"/>
      <c r="AF127" s="289"/>
      <c r="AG127" s="289"/>
      <c r="AH127" s="289"/>
      <c r="AI127" s="293"/>
      <c r="AJ127" s="289"/>
      <c r="AK127" s="289"/>
      <c r="AL127" s="289"/>
      <c r="AM127" s="294"/>
      <c r="AN127" s="292"/>
      <c r="AO127" s="292"/>
      <c r="AP127" s="292"/>
      <c r="AQ127" s="292"/>
      <c r="AR127" s="294"/>
    </row>
    <row r="128" spans="1:44">
      <c r="A128" s="290"/>
      <c r="B128" s="291"/>
      <c r="C128" s="292"/>
      <c r="D128" s="292"/>
      <c r="E128" s="292"/>
      <c r="F128" s="292"/>
      <c r="G128" s="290"/>
      <c r="H128" s="290"/>
      <c r="I128" s="290"/>
      <c r="J128" s="290"/>
      <c r="K128" s="289"/>
      <c r="L128" s="289"/>
      <c r="M128" s="317"/>
      <c r="N128" s="317"/>
      <c r="O128" s="318"/>
      <c r="P128" s="318"/>
      <c r="Q128" s="318"/>
      <c r="R128" s="318"/>
      <c r="S128" s="318"/>
      <c r="T128" s="318"/>
      <c r="U128" s="292"/>
      <c r="V128" s="317"/>
      <c r="W128" s="317"/>
      <c r="X128" s="292"/>
      <c r="Y128" s="319"/>
      <c r="Z128" s="317"/>
      <c r="AA128" s="319"/>
      <c r="AB128" s="317"/>
      <c r="AC128" s="319"/>
      <c r="AD128" s="317"/>
      <c r="AE128" s="293"/>
      <c r="AF128" s="289"/>
      <c r="AG128" s="289"/>
      <c r="AH128" s="289"/>
      <c r="AI128" s="293"/>
      <c r="AJ128" s="289"/>
      <c r="AK128" s="289"/>
      <c r="AL128" s="289"/>
      <c r="AM128" s="294"/>
      <c r="AN128" s="292"/>
      <c r="AO128" s="292"/>
      <c r="AP128" s="292"/>
      <c r="AQ128" s="292"/>
      <c r="AR128" s="294"/>
    </row>
    <row r="129" spans="1:44">
      <c r="A129" s="290"/>
      <c r="B129" s="291"/>
      <c r="C129" s="292"/>
      <c r="D129" s="292"/>
      <c r="E129" s="292"/>
      <c r="F129" s="292"/>
      <c r="G129" s="290"/>
      <c r="H129" s="290"/>
      <c r="I129" s="290"/>
      <c r="J129" s="290"/>
      <c r="K129" s="289"/>
      <c r="L129" s="289"/>
      <c r="M129" s="317"/>
      <c r="N129" s="317"/>
      <c r="O129" s="318"/>
      <c r="P129" s="318"/>
      <c r="Q129" s="318"/>
      <c r="R129" s="318"/>
      <c r="S129" s="318"/>
      <c r="T129" s="318"/>
      <c r="U129" s="292"/>
      <c r="V129" s="317"/>
      <c r="W129" s="317"/>
      <c r="X129" s="292"/>
      <c r="Y129" s="319"/>
      <c r="Z129" s="317"/>
      <c r="AA129" s="319"/>
      <c r="AB129" s="317"/>
      <c r="AC129" s="319"/>
      <c r="AD129" s="317"/>
      <c r="AE129" s="293"/>
      <c r="AF129" s="289"/>
      <c r="AG129" s="289"/>
      <c r="AH129" s="289"/>
      <c r="AI129" s="293"/>
      <c r="AJ129" s="289"/>
      <c r="AK129" s="289"/>
      <c r="AL129" s="289"/>
      <c r="AM129" s="294"/>
      <c r="AN129" s="292"/>
      <c r="AO129" s="292"/>
      <c r="AP129" s="292"/>
      <c r="AQ129" s="292"/>
      <c r="AR129" s="294"/>
    </row>
    <row r="130" spans="1:44">
      <c r="A130" s="290"/>
      <c r="B130" s="291"/>
      <c r="C130" s="292"/>
      <c r="D130" s="292"/>
      <c r="E130" s="292"/>
      <c r="F130" s="292"/>
      <c r="G130" s="290"/>
      <c r="H130" s="290"/>
      <c r="I130" s="290"/>
      <c r="J130" s="290"/>
      <c r="K130" s="289"/>
      <c r="L130" s="289"/>
      <c r="M130" s="317"/>
      <c r="N130" s="317"/>
      <c r="O130" s="318"/>
      <c r="P130" s="318"/>
      <c r="Q130" s="318"/>
      <c r="R130" s="318"/>
      <c r="S130" s="318"/>
      <c r="T130" s="318"/>
      <c r="U130" s="292"/>
      <c r="V130" s="317"/>
      <c r="W130" s="317"/>
      <c r="X130" s="292"/>
      <c r="Y130" s="319"/>
      <c r="Z130" s="317"/>
      <c r="AA130" s="319"/>
      <c r="AB130" s="317"/>
      <c r="AC130" s="319"/>
      <c r="AD130" s="317"/>
      <c r="AE130" s="293"/>
      <c r="AF130" s="289"/>
      <c r="AG130" s="289"/>
      <c r="AH130" s="289"/>
      <c r="AI130" s="293"/>
      <c r="AJ130" s="289"/>
      <c r="AK130" s="289"/>
      <c r="AL130" s="289"/>
      <c r="AM130" s="294"/>
      <c r="AN130" s="292"/>
      <c r="AO130" s="292"/>
      <c r="AP130" s="292"/>
      <c r="AQ130" s="292"/>
      <c r="AR130" s="294"/>
    </row>
    <row r="131" spans="1:44">
      <c r="A131" s="290"/>
      <c r="B131" s="291"/>
      <c r="C131" s="292"/>
      <c r="D131" s="292"/>
      <c r="E131" s="292"/>
      <c r="F131" s="292"/>
      <c r="G131" s="290"/>
      <c r="H131" s="290"/>
      <c r="I131" s="290"/>
      <c r="J131" s="290"/>
      <c r="K131" s="289"/>
      <c r="L131" s="289"/>
      <c r="M131" s="317"/>
      <c r="N131" s="317"/>
      <c r="O131" s="318"/>
      <c r="P131" s="318"/>
      <c r="Q131" s="318"/>
      <c r="R131" s="318"/>
      <c r="S131" s="318"/>
      <c r="T131" s="318"/>
      <c r="U131" s="292"/>
      <c r="V131" s="317"/>
      <c r="W131" s="317"/>
      <c r="X131" s="292"/>
      <c r="Y131" s="319"/>
      <c r="Z131" s="317"/>
      <c r="AA131" s="319"/>
      <c r="AB131" s="317"/>
      <c r="AC131" s="319"/>
      <c r="AD131" s="317"/>
      <c r="AE131" s="293"/>
      <c r="AF131" s="289"/>
      <c r="AG131" s="289"/>
      <c r="AH131" s="289"/>
      <c r="AI131" s="293"/>
      <c r="AJ131" s="289"/>
      <c r="AK131" s="289"/>
      <c r="AL131" s="289"/>
      <c r="AM131" s="294"/>
      <c r="AN131" s="292"/>
      <c r="AO131" s="292"/>
      <c r="AP131" s="292"/>
      <c r="AQ131" s="292"/>
      <c r="AR131" s="294"/>
    </row>
    <row r="132" spans="1:44">
      <c r="A132" s="290"/>
      <c r="B132" s="291"/>
      <c r="C132" s="292"/>
      <c r="D132" s="292"/>
      <c r="E132" s="292"/>
      <c r="F132" s="292"/>
      <c r="G132" s="290"/>
      <c r="H132" s="290"/>
      <c r="I132" s="290"/>
      <c r="J132" s="290"/>
      <c r="K132" s="289"/>
      <c r="L132" s="289"/>
      <c r="M132" s="317"/>
      <c r="N132" s="317"/>
      <c r="O132" s="318"/>
      <c r="P132" s="318"/>
      <c r="Q132" s="318"/>
      <c r="R132" s="318"/>
      <c r="S132" s="318"/>
      <c r="T132" s="318"/>
      <c r="U132" s="292"/>
      <c r="V132" s="317"/>
      <c r="W132" s="317"/>
      <c r="X132" s="292"/>
      <c r="Y132" s="319"/>
      <c r="Z132" s="317"/>
      <c r="AA132" s="319"/>
      <c r="AB132" s="317"/>
      <c r="AC132" s="319"/>
      <c r="AD132" s="317"/>
      <c r="AE132" s="293"/>
      <c r="AF132" s="289"/>
      <c r="AG132" s="289"/>
      <c r="AH132" s="289"/>
      <c r="AI132" s="293"/>
      <c r="AJ132" s="289"/>
      <c r="AK132" s="289"/>
      <c r="AL132" s="289"/>
      <c r="AM132" s="294"/>
      <c r="AN132" s="292"/>
      <c r="AO132" s="292"/>
      <c r="AP132" s="292"/>
      <c r="AQ132" s="292"/>
      <c r="AR132" s="294"/>
    </row>
    <row r="133" spans="1:44">
      <c r="A133" s="290"/>
      <c r="B133" s="291"/>
      <c r="C133" s="292"/>
      <c r="D133" s="292"/>
      <c r="E133" s="292"/>
      <c r="F133" s="292"/>
      <c r="G133" s="290"/>
      <c r="H133" s="290"/>
      <c r="I133" s="290"/>
      <c r="J133" s="290"/>
      <c r="K133" s="289"/>
      <c r="L133" s="289"/>
      <c r="M133" s="317"/>
      <c r="N133" s="317"/>
      <c r="O133" s="318"/>
      <c r="P133" s="318"/>
      <c r="Q133" s="318"/>
      <c r="R133" s="318"/>
      <c r="S133" s="318"/>
      <c r="T133" s="318"/>
      <c r="U133" s="292"/>
      <c r="V133" s="317"/>
      <c r="W133" s="317"/>
      <c r="X133" s="292"/>
      <c r="Y133" s="319"/>
      <c r="Z133" s="317"/>
      <c r="AA133" s="319"/>
      <c r="AB133" s="317"/>
      <c r="AC133" s="319"/>
      <c r="AD133" s="317"/>
      <c r="AE133" s="293"/>
      <c r="AF133" s="289"/>
      <c r="AG133" s="289"/>
      <c r="AH133" s="289"/>
      <c r="AI133" s="293"/>
      <c r="AJ133" s="289"/>
      <c r="AK133" s="289"/>
      <c r="AL133" s="289"/>
      <c r="AM133" s="294"/>
      <c r="AN133" s="292"/>
      <c r="AO133" s="292"/>
      <c r="AP133" s="292"/>
      <c r="AQ133" s="292"/>
      <c r="AR133" s="294"/>
    </row>
    <row r="134" spans="1:44">
      <c r="A134" s="290"/>
      <c r="B134" s="291"/>
      <c r="C134" s="292"/>
      <c r="D134" s="292"/>
      <c r="E134" s="292"/>
      <c r="F134" s="292"/>
      <c r="G134" s="290"/>
      <c r="H134" s="290"/>
      <c r="I134" s="290"/>
      <c r="J134" s="290"/>
      <c r="K134" s="289"/>
      <c r="L134" s="289"/>
      <c r="M134" s="317"/>
      <c r="N134" s="317"/>
      <c r="O134" s="318"/>
      <c r="P134" s="318"/>
      <c r="Q134" s="318"/>
      <c r="R134" s="318"/>
      <c r="S134" s="318"/>
      <c r="T134" s="318"/>
      <c r="U134" s="292"/>
      <c r="V134" s="317"/>
      <c r="W134" s="317"/>
      <c r="X134" s="292"/>
      <c r="Y134" s="319"/>
      <c r="Z134" s="317"/>
      <c r="AA134" s="319"/>
      <c r="AB134" s="317"/>
      <c r="AC134" s="319"/>
      <c r="AD134" s="317"/>
      <c r="AE134" s="293"/>
      <c r="AF134" s="289"/>
      <c r="AG134" s="289"/>
      <c r="AH134" s="289"/>
      <c r="AI134" s="293"/>
      <c r="AJ134" s="289"/>
      <c r="AK134" s="289"/>
      <c r="AL134" s="289"/>
      <c r="AM134" s="294"/>
      <c r="AN134" s="292"/>
      <c r="AO134" s="292"/>
      <c r="AP134" s="292"/>
      <c r="AQ134" s="292"/>
      <c r="AR134" s="294"/>
    </row>
    <row r="135" spans="1:44">
      <c r="A135" s="290"/>
      <c r="B135" s="291"/>
      <c r="C135" s="292"/>
      <c r="D135" s="292"/>
      <c r="E135" s="292"/>
      <c r="F135" s="292"/>
      <c r="G135" s="290"/>
      <c r="H135" s="290"/>
      <c r="I135" s="290"/>
      <c r="J135" s="290"/>
      <c r="K135" s="289"/>
      <c r="L135" s="289"/>
      <c r="M135" s="317"/>
      <c r="N135" s="317"/>
      <c r="O135" s="318"/>
      <c r="P135" s="318"/>
      <c r="Q135" s="318"/>
      <c r="R135" s="318"/>
      <c r="S135" s="318"/>
      <c r="T135" s="318"/>
      <c r="U135" s="292"/>
      <c r="V135" s="317"/>
      <c r="W135" s="317"/>
      <c r="X135" s="292"/>
      <c r="Y135" s="319"/>
      <c r="Z135" s="317"/>
      <c r="AA135" s="319"/>
      <c r="AB135" s="317"/>
      <c r="AC135" s="319"/>
      <c r="AD135" s="317"/>
      <c r="AE135" s="293"/>
      <c r="AF135" s="289"/>
      <c r="AG135" s="289"/>
      <c r="AH135" s="289"/>
      <c r="AI135" s="293"/>
      <c r="AJ135" s="289"/>
      <c r="AK135" s="289"/>
      <c r="AL135" s="289"/>
      <c r="AM135" s="294"/>
      <c r="AN135" s="292"/>
      <c r="AO135" s="292"/>
      <c r="AP135" s="292"/>
      <c r="AQ135" s="292"/>
      <c r="AR135" s="294"/>
    </row>
    <row r="136" spans="1:44">
      <c r="A136" s="290"/>
      <c r="B136" s="291"/>
      <c r="C136" s="292"/>
      <c r="D136" s="292"/>
      <c r="E136" s="292"/>
      <c r="F136" s="292"/>
      <c r="G136" s="290"/>
      <c r="H136" s="290"/>
      <c r="I136" s="290"/>
      <c r="J136" s="290"/>
      <c r="K136" s="289"/>
      <c r="L136" s="289"/>
      <c r="M136" s="317"/>
      <c r="N136" s="317"/>
      <c r="O136" s="318"/>
      <c r="P136" s="318"/>
      <c r="Q136" s="318"/>
      <c r="R136" s="318"/>
      <c r="S136" s="318"/>
      <c r="T136" s="318"/>
      <c r="U136" s="292"/>
      <c r="V136" s="317"/>
      <c r="W136" s="317"/>
      <c r="X136" s="292"/>
      <c r="Y136" s="319"/>
      <c r="Z136" s="317"/>
      <c r="AA136" s="319"/>
      <c r="AB136" s="317"/>
      <c r="AC136" s="319"/>
      <c r="AD136" s="317"/>
      <c r="AE136" s="293"/>
      <c r="AF136" s="289"/>
      <c r="AG136" s="289"/>
      <c r="AH136" s="289"/>
      <c r="AI136" s="293"/>
      <c r="AJ136" s="289"/>
      <c r="AK136" s="289"/>
      <c r="AL136" s="289"/>
      <c r="AM136" s="294"/>
      <c r="AN136" s="292"/>
      <c r="AO136" s="292"/>
      <c r="AP136" s="292"/>
      <c r="AQ136" s="292"/>
      <c r="AR136" s="294"/>
    </row>
    <row r="137" spans="1:44">
      <c r="A137" s="290"/>
      <c r="B137" s="291"/>
      <c r="C137" s="292"/>
      <c r="D137" s="292"/>
      <c r="E137" s="292"/>
      <c r="F137" s="292"/>
      <c r="G137" s="290"/>
      <c r="H137" s="290"/>
      <c r="I137" s="290"/>
      <c r="J137" s="290"/>
      <c r="K137" s="289"/>
      <c r="L137" s="289"/>
      <c r="M137" s="317"/>
      <c r="N137" s="317"/>
      <c r="O137" s="318"/>
      <c r="P137" s="318"/>
      <c r="Q137" s="318"/>
      <c r="R137" s="318"/>
      <c r="S137" s="318"/>
      <c r="T137" s="318"/>
      <c r="U137" s="292"/>
      <c r="V137" s="317"/>
      <c r="W137" s="317"/>
      <c r="X137" s="292"/>
      <c r="Y137" s="319"/>
      <c r="Z137" s="317"/>
      <c r="AA137" s="319"/>
      <c r="AB137" s="317"/>
      <c r="AC137" s="319"/>
      <c r="AD137" s="317"/>
      <c r="AE137" s="293"/>
      <c r="AF137" s="289"/>
      <c r="AG137" s="289"/>
      <c r="AH137" s="289"/>
      <c r="AI137" s="293"/>
      <c r="AJ137" s="289"/>
      <c r="AK137" s="289"/>
      <c r="AL137" s="289"/>
      <c r="AM137" s="294"/>
      <c r="AN137" s="292"/>
      <c r="AO137" s="292"/>
      <c r="AP137" s="292"/>
      <c r="AQ137" s="292"/>
      <c r="AR137" s="294"/>
    </row>
    <row r="138" spans="1:44">
      <c r="A138" s="290"/>
      <c r="B138" s="291"/>
      <c r="C138" s="292"/>
      <c r="D138" s="292"/>
      <c r="E138" s="292"/>
      <c r="F138" s="292"/>
      <c r="G138" s="290"/>
      <c r="H138" s="290"/>
      <c r="I138" s="290"/>
      <c r="J138" s="290"/>
      <c r="K138" s="289"/>
      <c r="L138" s="289"/>
      <c r="M138" s="317"/>
      <c r="N138" s="317"/>
      <c r="O138" s="318"/>
      <c r="P138" s="318"/>
      <c r="Q138" s="318"/>
      <c r="R138" s="318"/>
      <c r="S138" s="318"/>
      <c r="T138" s="318"/>
      <c r="U138" s="292"/>
      <c r="V138" s="317"/>
      <c r="W138" s="317"/>
      <c r="X138" s="292"/>
      <c r="Y138" s="319"/>
      <c r="Z138" s="317"/>
      <c r="AA138" s="319"/>
      <c r="AB138" s="317"/>
      <c r="AC138" s="319"/>
      <c r="AD138" s="317"/>
      <c r="AE138" s="293"/>
      <c r="AF138" s="289"/>
      <c r="AG138" s="289"/>
      <c r="AH138" s="289"/>
      <c r="AI138" s="293"/>
      <c r="AJ138" s="289"/>
      <c r="AK138" s="289"/>
      <c r="AL138" s="289"/>
      <c r="AM138" s="294"/>
      <c r="AN138" s="292"/>
      <c r="AO138" s="292"/>
      <c r="AP138" s="292"/>
      <c r="AQ138" s="292"/>
      <c r="AR138" s="294"/>
    </row>
    <row r="139" spans="1:44">
      <c r="A139" s="290"/>
      <c r="B139" s="291"/>
      <c r="C139" s="292"/>
      <c r="D139" s="292"/>
      <c r="E139" s="292"/>
      <c r="F139" s="292"/>
      <c r="G139" s="290"/>
      <c r="H139" s="290"/>
      <c r="I139" s="290"/>
      <c r="J139" s="290"/>
      <c r="K139" s="289"/>
      <c r="L139" s="289"/>
      <c r="M139" s="317"/>
      <c r="N139" s="317"/>
      <c r="O139" s="318"/>
      <c r="P139" s="318"/>
      <c r="Q139" s="318"/>
      <c r="R139" s="318"/>
      <c r="S139" s="318"/>
      <c r="T139" s="318"/>
      <c r="U139" s="292"/>
      <c r="V139" s="317"/>
      <c r="W139" s="317"/>
      <c r="X139" s="292"/>
      <c r="Y139" s="319"/>
      <c r="Z139" s="317"/>
      <c r="AA139" s="319"/>
      <c r="AB139" s="317"/>
      <c r="AC139" s="319"/>
      <c r="AD139" s="317"/>
      <c r="AE139" s="293"/>
      <c r="AF139" s="289"/>
      <c r="AG139" s="289"/>
      <c r="AH139" s="289"/>
      <c r="AI139" s="293"/>
      <c r="AJ139" s="289"/>
      <c r="AK139" s="289"/>
      <c r="AL139" s="289"/>
      <c r="AM139" s="294"/>
      <c r="AN139" s="292"/>
      <c r="AO139" s="292"/>
      <c r="AP139" s="292"/>
      <c r="AQ139" s="292"/>
      <c r="AR139" s="294"/>
    </row>
    <row r="140" spans="1:44">
      <c r="A140" s="290"/>
      <c r="B140" s="291"/>
      <c r="C140" s="292"/>
      <c r="D140" s="292"/>
      <c r="E140" s="292"/>
      <c r="F140" s="292"/>
      <c r="G140" s="290"/>
      <c r="H140" s="290"/>
      <c r="I140" s="290"/>
      <c r="J140" s="290"/>
      <c r="K140" s="289"/>
      <c r="L140" s="289"/>
      <c r="M140" s="317"/>
      <c r="N140" s="317"/>
      <c r="O140" s="318"/>
      <c r="P140" s="318"/>
      <c r="Q140" s="318"/>
      <c r="R140" s="318"/>
      <c r="S140" s="318"/>
      <c r="T140" s="318"/>
      <c r="U140" s="292"/>
      <c r="V140" s="317"/>
      <c r="W140" s="317"/>
      <c r="X140" s="292"/>
      <c r="Y140" s="319"/>
      <c r="Z140" s="317"/>
      <c r="AA140" s="319"/>
      <c r="AB140" s="317"/>
      <c r="AC140" s="319"/>
      <c r="AD140" s="317"/>
      <c r="AE140" s="293"/>
      <c r="AF140" s="289"/>
      <c r="AG140" s="289"/>
      <c r="AH140" s="289"/>
      <c r="AI140" s="293"/>
      <c r="AJ140" s="289"/>
      <c r="AK140" s="289"/>
      <c r="AL140" s="289"/>
      <c r="AM140" s="294"/>
      <c r="AN140" s="292"/>
      <c r="AO140" s="292"/>
      <c r="AP140" s="292"/>
      <c r="AQ140" s="292"/>
      <c r="AR140" s="294"/>
    </row>
    <row r="141" spans="1:44">
      <c r="A141" s="290"/>
      <c r="B141" s="291"/>
      <c r="C141" s="292"/>
      <c r="D141" s="292"/>
      <c r="E141" s="292"/>
      <c r="F141" s="292"/>
      <c r="G141" s="290"/>
      <c r="H141" s="290"/>
      <c r="I141" s="290"/>
      <c r="J141" s="290"/>
      <c r="K141" s="289"/>
      <c r="L141" s="289"/>
      <c r="M141" s="317"/>
      <c r="N141" s="317"/>
      <c r="O141" s="318"/>
      <c r="P141" s="318"/>
      <c r="Q141" s="318"/>
      <c r="R141" s="318"/>
      <c r="S141" s="318"/>
      <c r="T141" s="318"/>
      <c r="U141" s="292"/>
      <c r="V141" s="317"/>
      <c r="W141" s="317"/>
      <c r="X141" s="292"/>
      <c r="Y141" s="319"/>
      <c r="Z141" s="317"/>
      <c r="AA141" s="319"/>
      <c r="AB141" s="317"/>
      <c r="AC141" s="319"/>
      <c r="AD141" s="317"/>
      <c r="AE141" s="293"/>
      <c r="AF141" s="289"/>
      <c r="AG141" s="289"/>
      <c r="AH141" s="289"/>
      <c r="AI141" s="293"/>
      <c r="AJ141" s="289"/>
      <c r="AK141" s="289"/>
      <c r="AL141" s="289"/>
      <c r="AM141" s="294"/>
      <c r="AN141" s="292"/>
      <c r="AO141" s="292"/>
      <c r="AP141" s="292"/>
      <c r="AQ141" s="292"/>
      <c r="AR141" s="294"/>
    </row>
    <row r="142" spans="1:44">
      <c r="A142" s="290"/>
      <c r="B142" s="291"/>
      <c r="C142" s="292"/>
      <c r="D142" s="292"/>
      <c r="E142" s="292"/>
      <c r="F142" s="292"/>
      <c r="G142" s="290"/>
      <c r="H142" s="290"/>
      <c r="I142" s="290"/>
      <c r="J142" s="290"/>
      <c r="K142" s="289"/>
      <c r="L142" s="289"/>
      <c r="M142" s="317"/>
      <c r="N142" s="317"/>
      <c r="O142" s="318"/>
      <c r="P142" s="318"/>
      <c r="Q142" s="318"/>
      <c r="R142" s="318"/>
      <c r="S142" s="318"/>
      <c r="T142" s="318"/>
      <c r="U142" s="292"/>
      <c r="V142" s="317"/>
      <c r="W142" s="317"/>
      <c r="X142" s="292"/>
      <c r="Y142" s="319"/>
      <c r="Z142" s="317"/>
      <c r="AA142" s="319"/>
      <c r="AB142" s="317"/>
      <c r="AC142" s="319"/>
      <c r="AD142" s="317"/>
      <c r="AE142" s="293"/>
      <c r="AF142" s="289"/>
      <c r="AG142" s="289"/>
      <c r="AH142" s="289"/>
      <c r="AI142" s="293"/>
      <c r="AJ142" s="289"/>
      <c r="AK142" s="289"/>
      <c r="AL142" s="289"/>
      <c r="AM142" s="294"/>
      <c r="AN142" s="292"/>
      <c r="AO142" s="292"/>
      <c r="AP142" s="292"/>
      <c r="AQ142" s="292"/>
      <c r="AR142" s="294"/>
    </row>
    <row r="143" spans="1:44">
      <c r="A143" s="290"/>
      <c r="B143" s="291"/>
      <c r="C143" s="292"/>
      <c r="D143" s="292"/>
      <c r="E143" s="292"/>
      <c r="F143" s="292"/>
      <c r="G143" s="290"/>
      <c r="H143" s="290"/>
      <c r="I143" s="290"/>
      <c r="J143" s="290"/>
      <c r="K143" s="289"/>
      <c r="L143" s="289"/>
      <c r="M143" s="317"/>
      <c r="N143" s="317"/>
      <c r="O143" s="318"/>
      <c r="P143" s="318"/>
      <c r="Q143" s="318"/>
      <c r="R143" s="318"/>
      <c r="S143" s="318"/>
      <c r="T143" s="318"/>
      <c r="U143" s="292"/>
      <c r="V143" s="317"/>
      <c r="W143" s="317"/>
      <c r="X143" s="292"/>
      <c r="Y143" s="319"/>
      <c r="Z143" s="317"/>
      <c r="AA143" s="319"/>
      <c r="AB143" s="317"/>
      <c r="AC143" s="319"/>
      <c r="AD143" s="317"/>
      <c r="AE143" s="293"/>
      <c r="AF143" s="289"/>
      <c r="AG143" s="289"/>
      <c r="AH143" s="289"/>
      <c r="AI143" s="293"/>
      <c r="AJ143" s="289"/>
      <c r="AK143" s="289"/>
      <c r="AL143" s="289"/>
      <c r="AM143" s="294"/>
      <c r="AN143" s="292"/>
      <c r="AO143" s="292"/>
      <c r="AP143" s="292"/>
      <c r="AQ143" s="292"/>
      <c r="AR143" s="294"/>
    </row>
    <row r="144" spans="1:44">
      <c r="A144" s="290"/>
      <c r="B144" s="291"/>
      <c r="C144" s="292"/>
      <c r="D144" s="292"/>
      <c r="E144" s="292"/>
      <c r="F144" s="292"/>
      <c r="G144" s="290"/>
      <c r="H144" s="290"/>
      <c r="I144" s="290"/>
      <c r="J144" s="290"/>
      <c r="K144" s="289"/>
      <c r="L144" s="289"/>
      <c r="M144" s="317"/>
      <c r="N144" s="317"/>
      <c r="O144" s="318"/>
      <c r="P144" s="318"/>
      <c r="Q144" s="318"/>
      <c r="R144" s="318"/>
      <c r="S144" s="318"/>
      <c r="T144" s="318"/>
      <c r="U144" s="292"/>
      <c r="V144" s="317"/>
      <c r="W144" s="317"/>
      <c r="X144" s="292"/>
      <c r="Y144" s="319"/>
      <c r="Z144" s="317"/>
      <c r="AA144" s="319"/>
      <c r="AB144" s="317"/>
      <c r="AC144" s="319"/>
      <c r="AD144" s="317"/>
      <c r="AE144" s="293"/>
      <c r="AF144" s="289"/>
      <c r="AG144" s="289"/>
      <c r="AH144" s="289"/>
      <c r="AI144" s="293"/>
      <c r="AJ144" s="289"/>
      <c r="AK144" s="289"/>
      <c r="AL144" s="289"/>
      <c r="AM144" s="294"/>
      <c r="AN144" s="292"/>
      <c r="AO144" s="292"/>
      <c r="AP144" s="292"/>
      <c r="AQ144" s="292"/>
      <c r="AR144" s="294"/>
    </row>
    <row r="145" spans="1:44">
      <c r="A145" s="290"/>
      <c r="B145" s="291"/>
      <c r="C145" s="292"/>
      <c r="D145" s="292"/>
      <c r="E145" s="292"/>
      <c r="F145" s="292"/>
      <c r="G145" s="290"/>
      <c r="H145" s="290"/>
      <c r="I145" s="290"/>
      <c r="J145" s="290"/>
      <c r="K145" s="289"/>
      <c r="L145" s="289"/>
      <c r="M145" s="317"/>
      <c r="N145" s="317"/>
      <c r="O145" s="318"/>
      <c r="P145" s="318"/>
      <c r="Q145" s="318"/>
      <c r="R145" s="318"/>
      <c r="S145" s="318"/>
      <c r="T145" s="318"/>
      <c r="U145" s="292"/>
      <c r="V145" s="317"/>
      <c r="W145" s="317"/>
      <c r="X145" s="292"/>
      <c r="Y145" s="319"/>
      <c r="Z145" s="317"/>
      <c r="AA145" s="319"/>
      <c r="AB145" s="317"/>
      <c r="AC145" s="319"/>
      <c r="AD145" s="317"/>
      <c r="AE145" s="293"/>
      <c r="AF145" s="289"/>
      <c r="AG145" s="289"/>
      <c r="AH145" s="289"/>
      <c r="AI145" s="293"/>
      <c r="AJ145" s="289"/>
      <c r="AK145" s="289"/>
      <c r="AL145" s="289"/>
      <c r="AM145" s="294"/>
      <c r="AN145" s="292"/>
      <c r="AO145" s="292"/>
      <c r="AP145" s="292"/>
      <c r="AQ145" s="292"/>
      <c r="AR145" s="294"/>
    </row>
    <row r="146" spans="1:44">
      <c r="A146" s="290"/>
      <c r="B146" s="291"/>
      <c r="C146" s="292"/>
      <c r="D146" s="292"/>
      <c r="E146" s="292"/>
      <c r="F146" s="292"/>
      <c r="G146" s="290"/>
      <c r="H146" s="290"/>
      <c r="I146" s="290"/>
      <c r="J146" s="290"/>
      <c r="K146" s="289"/>
      <c r="L146" s="289"/>
      <c r="M146" s="317"/>
      <c r="N146" s="317"/>
      <c r="O146" s="318"/>
      <c r="P146" s="318"/>
      <c r="Q146" s="318"/>
      <c r="R146" s="318"/>
      <c r="S146" s="318"/>
      <c r="T146" s="318"/>
      <c r="U146" s="292"/>
      <c r="V146" s="317"/>
      <c r="W146" s="317"/>
      <c r="X146" s="292"/>
      <c r="Y146" s="319"/>
      <c r="Z146" s="317"/>
      <c r="AA146" s="319"/>
      <c r="AB146" s="317"/>
      <c r="AC146" s="319"/>
      <c r="AD146" s="317"/>
      <c r="AE146" s="293"/>
      <c r="AF146" s="289"/>
      <c r="AG146" s="289"/>
      <c r="AH146" s="289"/>
      <c r="AI146" s="293"/>
      <c r="AJ146" s="289"/>
      <c r="AK146" s="289"/>
      <c r="AL146" s="289"/>
      <c r="AM146" s="294"/>
      <c r="AN146" s="292"/>
      <c r="AO146" s="292"/>
      <c r="AP146" s="292"/>
      <c r="AQ146" s="292"/>
      <c r="AR146" s="294"/>
    </row>
    <row r="147" spans="1:44">
      <c r="A147" s="290"/>
      <c r="B147" s="291"/>
      <c r="C147" s="292"/>
      <c r="D147" s="292"/>
      <c r="E147" s="292"/>
      <c r="F147" s="292"/>
      <c r="G147" s="290"/>
      <c r="H147" s="290"/>
      <c r="I147" s="290"/>
      <c r="J147" s="290"/>
      <c r="K147" s="289"/>
      <c r="L147" s="289"/>
      <c r="M147" s="317"/>
      <c r="N147" s="317"/>
      <c r="O147" s="318"/>
      <c r="P147" s="318"/>
      <c r="Q147" s="318"/>
      <c r="R147" s="318"/>
      <c r="S147" s="318"/>
      <c r="T147" s="318"/>
      <c r="U147" s="292"/>
      <c r="V147" s="317"/>
      <c r="W147" s="317"/>
      <c r="X147" s="292"/>
      <c r="Y147" s="319"/>
      <c r="Z147" s="317"/>
      <c r="AA147" s="319"/>
      <c r="AB147" s="317"/>
      <c r="AC147" s="319"/>
      <c r="AD147" s="317"/>
      <c r="AE147" s="293"/>
      <c r="AF147" s="289"/>
      <c r="AG147" s="289"/>
      <c r="AH147" s="289"/>
      <c r="AI147" s="293"/>
      <c r="AJ147" s="289"/>
      <c r="AK147" s="289"/>
      <c r="AL147" s="289"/>
      <c r="AM147" s="294"/>
      <c r="AN147" s="292"/>
      <c r="AO147" s="292"/>
      <c r="AP147" s="292"/>
      <c r="AQ147" s="292"/>
      <c r="AR147" s="294"/>
    </row>
    <row r="148" spans="1:44">
      <c r="A148" s="290"/>
      <c r="B148" s="291"/>
      <c r="C148" s="292"/>
      <c r="D148" s="292"/>
      <c r="E148" s="292"/>
      <c r="F148" s="292"/>
      <c r="G148" s="290"/>
      <c r="H148" s="290"/>
      <c r="I148" s="290"/>
      <c r="J148" s="290"/>
      <c r="K148" s="289"/>
      <c r="L148" s="289"/>
      <c r="M148" s="317"/>
      <c r="N148" s="317"/>
      <c r="O148" s="318"/>
      <c r="P148" s="318"/>
      <c r="Q148" s="318"/>
      <c r="R148" s="318"/>
      <c r="S148" s="318"/>
      <c r="T148" s="318"/>
      <c r="U148" s="292"/>
      <c r="V148" s="317"/>
      <c r="W148" s="317"/>
      <c r="X148" s="292"/>
      <c r="Y148" s="319"/>
      <c r="Z148" s="317"/>
      <c r="AA148" s="319"/>
      <c r="AB148" s="317"/>
      <c r="AC148" s="319"/>
      <c r="AD148" s="317"/>
      <c r="AE148" s="293"/>
      <c r="AF148" s="289"/>
      <c r="AG148" s="289"/>
      <c r="AH148" s="289"/>
      <c r="AI148" s="293"/>
      <c r="AJ148" s="289"/>
      <c r="AK148" s="289"/>
      <c r="AL148" s="289"/>
      <c r="AM148" s="294"/>
      <c r="AN148" s="292"/>
      <c r="AO148" s="292"/>
      <c r="AP148" s="292"/>
      <c r="AQ148" s="292"/>
      <c r="AR148" s="294"/>
    </row>
    <row r="149" spans="1:44">
      <c r="A149" s="290"/>
      <c r="B149" s="291"/>
      <c r="C149" s="292"/>
      <c r="D149" s="292"/>
      <c r="E149" s="292"/>
      <c r="F149" s="292"/>
      <c r="G149" s="290"/>
      <c r="H149" s="290"/>
      <c r="I149" s="290"/>
      <c r="J149" s="290"/>
      <c r="K149" s="289"/>
      <c r="L149" s="289"/>
      <c r="M149" s="317"/>
      <c r="N149" s="317"/>
      <c r="O149" s="318"/>
      <c r="P149" s="318"/>
      <c r="Q149" s="318"/>
      <c r="R149" s="318"/>
      <c r="S149" s="318"/>
      <c r="T149" s="318"/>
      <c r="U149" s="292"/>
      <c r="V149" s="317"/>
      <c r="W149" s="317"/>
      <c r="X149" s="292"/>
      <c r="Y149" s="319"/>
      <c r="Z149" s="317"/>
      <c r="AA149" s="319"/>
      <c r="AB149" s="317"/>
      <c r="AC149" s="319"/>
      <c r="AD149" s="317"/>
      <c r="AE149" s="293"/>
      <c r="AF149" s="289"/>
      <c r="AG149" s="289"/>
      <c r="AH149" s="289"/>
      <c r="AI149" s="293"/>
      <c r="AJ149" s="289"/>
      <c r="AK149" s="289"/>
      <c r="AL149" s="289"/>
      <c r="AM149" s="294"/>
      <c r="AN149" s="292"/>
      <c r="AO149" s="292"/>
      <c r="AP149" s="292"/>
      <c r="AQ149" s="292"/>
      <c r="AR149" s="294"/>
    </row>
    <row r="150" spans="1:44">
      <c r="A150" s="290"/>
      <c r="B150" s="291"/>
      <c r="C150" s="292"/>
      <c r="D150" s="292"/>
      <c r="E150" s="292"/>
      <c r="F150" s="292"/>
      <c r="G150" s="290"/>
      <c r="H150" s="290"/>
      <c r="I150" s="290"/>
      <c r="J150" s="290"/>
      <c r="K150" s="289"/>
      <c r="L150" s="289"/>
      <c r="M150" s="317"/>
      <c r="N150" s="317"/>
      <c r="O150" s="318"/>
      <c r="P150" s="318"/>
      <c r="Q150" s="318"/>
      <c r="R150" s="318"/>
      <c r="S150" s="318"/>
      <c r="T150" s="318"/>
      <c r="U150" s="292"/>
      <c r="V150" s="317"/>
      <c r="W150" s="317"/>
      <c r="X150" s="292"/>
      <c r="Y150" s="319"/>
      <c r="Z150" s="317"/>
      <c r="AA150" s="319"/>
      <c r="AB150" s="317"/>
      <c r="AC150" s="319"/>
      <c r="AD150" s="317"/>
      <c r="AE150" s="293"/>
      <c r="AF150" s="289"/>
      <c r="AG150" s="289"/>
      <c r="AH150" s="289"/>
      <c r="AI150" s="293"/>
      <c r="AJ150" s="289"/>
      <c r="AK150" s="289"/>
      <c r="AL150" s="289"/>
      <c r="AM150" s="294"/>
      <c r="AN150" s="292"/>
      <c r="AO150" s="292"/>
      <c r="AP150" s="292"/>
      <c r="AQ150" s="292"/>
      <c r="AR150" s="294"/>
    </row>
    <row r="151" spans="1:44">
      <c r="A151" s="290"/>
      <c r="B151" s="291"/>
      <c r="C151" s="292"/>
      <c r="D151" s="292"/>
      <c r="E151" s="292"/>
      <c r="F151" s="292"/>
      <c r="G151" s="290"/>
      <c r="H151" s="290"/>
      <c r="I151" s="290"/>
      <c r="J151" s="290"/>
      <c r="K151" s="289"/>
      <c r="L151" s="289"/>
      <c r="M151" s="317"/>
      <c r="N151" s="317"/>
      <c r="O151" s="318"/>
      <c r="P151" s="318"/>
      <c r="Q151" s="318"/>
      <c r="R151" s="318"/>
      <c r="S151" s="318"/>
      <c r="T151" s="318"/>
      <c r="U151" s="292"/>
      <c r="V151" s="317"/>
      <c r="W151" s="317"/>
      <c r="X151" s="292"/>
      <c r="Y151" s="319"/>
      <c r="Z151" s="317"/>
      <c r="AA151" s="319"/>
      <c r="AB151" s="317"/>
      <c r="AC151" s="319"/>
      <c r="AD151" s="317"/>
      <c r="AE151" s="293"/>
      <c r="AF151" s="289"/>
      <c r="AG151" s="289"/>
      <c r="AH151" s="289"/>
      <c r="AI151" s="293"/>
      <c r="AJ151" s="289"/>
      <c r="AK151" s="289"/>
      <c r="AL151" s="289"/>
      <c r="AM151" s="294"/>
      <c r="AN151" s="292"/>
      <c r="AO151" s="292"/>
      <c r="AP151" s="292"/>
      <c r="AQ151" s="292"/>
      <c r="AR151" s="294"/>
    </row>
    <row r="152" spans="1:44">
      <c r="A152" s="290"/>
      <c r="B152" s="291"/>
      <c r="C152" s="292"/>
      <c r="D152" s="292"/>
      <c r="E152" s="292"/>
      <c r="F152" s="292"/>
      <c r="G152" s="290"/>
      <c r="H152" s="290"/>
      <c r="I152" s="290"/>
      <c r="J152" s="290"/>
      <c r="K152" s="289"/>
      <c r="L152" s="289"/>
      <c r="M152" s="317"/>
      <c r="N152" s="317"/>
      <c r="O152" s="318"/>
      <c r="P152" s="318"/>
      <c r="Q152" s="318"/>
      <c r="R152" s="318"/>
      <c r="S152" s="318"/>
      <c r="T152" s="318"/>
      <c r="U152" s="292"/>
      <c r="V152" s="317"/>
      <c r="W152" s="317"/>
      <c r="X152" s="292"/>
      <c r="Y152" s="319"/>
      <c r="Z152" s="317"/>
      <c r="AA152" s="319"/>
      <c r="AB152" s="317"/>
      <c r="AC152" s="319"/>
      <c r="AD152" s="317"/>
      <c r="AE152" s="293"/>
      <c r="AF152" s="289"/>
      <c r="AG152" s="289"/>
      <c r="AH152" s="289"/>
      <c r="AI152" s="293"/>
      <c r="AJ152" s="289"/>
      <c r="AK152" s="289"/>
      <c r="AL152" s="289"/>
      <c r="AM152" s="294"/>
      <c r="AN152" s="292"/>
      <c r="AO152" s="292"/>
      <c r="AP152" s="292"/>
      <c r="AQ152" s="292"/>
      <c r="AR152" s="294"/>
    </row>
    <row r="153" spans="1:44">
      <c r="A153" s="290"/>
      <c r="B153" s="291"/>
      <c r="C153" s="292"/>
      <c r="D153" s="292"/>
      <c r="E153" s="292"/>
      <c r="F153" s="292"/>
      <c r="G153" s="290"/>
      <c r="H153" s="290"/>
      <c r="I153" s="290"/>
      <c r="J153" s="290"/>
      <c r="K153" s="289"/>
      <c r="L153" s="289"/>
      <c r="M153" s="317"/>
      <c r="N153" s="317"/>
      <c r="O153" s="318"/>
      <c r="P153" s="318"/>
      <c r="Q153" s="318"/>
      <c r="R153" s="318"/>
      <c r="S153" s="318"/>
      <c r="T153" s="318"/>
      <c r="U153" s="292"/>
      <c r="V153" s="317"/>
      <c r="W153" s="317"/>
      <c r="X153" s="292"/>
      <c r="Y153" s="319"/>
      <c r="Z153" s="317"/>
      <c r="AA153" s="319"/>
      <c r="AB153" s="317"/>
      <c r="AC153" s="319"/>
      <c r="AD153" s="317"/>
      <c r="AE153" s="293"/>
      <c r="AF153" s="289"/>
      <c r="AG153" s="289"/>
      <c r="AH153" s="289"/>
      <c r="AI153" s="293"/>
      <c r="AJ153" s="289"/>
      <c r="AK153" s="289"/>
      <c r="AL153" s="289"/>
      <c r="AM153" s="294"/>
      <c r="AN153" s="292"/>
      <c r="AO153" s="292"/>
      <c r="AP153" s="292"/>
      <c r="AQ153" s="292"/>
      <c r="AR153" s="294"/>
    </row>
    <row r="154" spans="1:44">
      <c r="A154" s="290"/>
      <c r="B154" s="291"/>
      <c r="C154" s="292"/>
      <c r="D154" s="292"/>
      <c r="E154" s="292"/>
      <c r="F154" s="292"/>
      <c r="G154" s="290"/>
      <c r="H154" s="290"/>
      <c r="I154" s="290"/>
      <c r="J154" s="290"/>
      <c r="K154" s="289"/>
      <c r="L154" s="289"/>
      <c r="M154" s="317"/>
      <c r="N154" s="317"/>
      <c r="O154" s="318"/>
      <c r="P154" s="318"/>
      <c r="Q154" s="318"/>
      <c r="R154" s="318"/>
      <c r="S154" s="318"/>
      <c r="T154" s="318"/>
      <c r="U154" s="292"/>
      <c r="V154" s="317"/>
      <c r="W154" s="317"/>
      <c r="X154" s="292"/>
      <c r="Y154" s="319"/>
      <c r="Z154" s="317"/>
      <c r="AA154" s="319"/>
      <c r="AB154" s="317"/>
      <c r="AC154" s="319"/>
      <c r="AD154" s="317"/>
      <c r="AE154" s="293"/>
      <c r="AF154" s="289"/>
      <c r="AG154" s="289"/>
      <c r="AH154" s="289"/>
      <c r="AI154" s="293"/>
      <c r="AJ154" s="289"/>
      <c r="AK154" s="289"/>
      <c r="AL154" s="289"/>
      <c r="AM154" s="294"/>
      <c r="AN154" s="292"/>
      <c r="AO154" s="292"/>
      <c r="AP154" s="292"/>
      <c r="AQ154" s="292"/>
      <c r="AR154" s="294"/>
    </row>
    <row r="155" spans="1:44">
      <c r="A155" s="290"/>
      <c r="B155" s="291"/>
      <c r="C155" s="292"/>
      <c r="D155" s="292"/>
      <c r="E155" s="292"/>
      <c r="F155" s="292"/>
      <c r="G155" s="290"/>
      <c r="H155" s="290"/>
      <c r="I155" s="290"/>
      <c r="J155" s="290"/>
      <c r="K155" s="289"/>
      <c r="L155" s="289"/>
      <c r="M155" s="317"/>
      <c r="N155" s="317"/>
      <c r="O155" s="318"/>
      <c r="P155" s="318"/>
      <c r="Q155" s="318"/>
      <c r="R155" s="318"/>
      <c r="S155" s="318"/>
      <c r="T155" s="318"/>
      <c r="U155" s="292"/>
      <c r="V155" s="317"/>
      <c r="W155" s="317"/>
      <c r="X155" s="292"/>
      <c r="Y155" s="319"/>
      <c r="Z155" s="317"/>
      <c r="AA155" s="319"/>
      <c r="AB155" s="317"/>
      <c r="AC155" s="319"/>
      <c r="AD155" s="317"/>
      <c r="AE155" s="293"/>
      <c r="AF155" s="289"/>
      <c r="AG155" s="289"/>
      <c r="AH155" s="289"/>
      <c r="AI155" s="293"/>
      <c r="AJ155" s="289"/>
      <c r="AK155" s="289"/>
      <c r="AL155" s="289"/>
      <c r="AM155" s="294"/>
      <c r="AN155" s="292"/>
      <c r="AO155" s="292"/>
      <c r="AP155" s="292"/>
      <c r="AQ155" s="292"/>
      <c r="AR155" s="294"/>
    </row>
    <row r="156" spans="1:44">
      <c r="A156" s="290"/>
      <c r="B156" s="291"/>
      <c r="C156" s="292"/>
      <c r="D156" s="292"/>
      <c r="E156" s="292"/>
      <c r="F156" s="292"/>
      <c r="G156" s="290"/>
      <c r="H156" s="290"/>
      <c r="I156" s="290"/>
      <c r="J156" s="290"/>
      <c r="K156" s="289"/>
      <c r="L156" s="289"/>
      <c r="M156" s="317"/>
      <c r="N156" s="317"/>
      <c r="O156" s="318"/>
      <c r="P156" s="318"/>
      <c r="Q156" s="318"/>
      <c r="R156" s="318"/>
      <c r="S156" s="318"/>
      <c r="T156" s="318"/>
      <c r="U156" s="292"/>
      <c r="V156" s="317"/>
      <c r="W156" s="317"/>
      <c r="X156" s="292"/>
      <c r="Y156" s="319"/>
      <c r="Z156" s="317"/>
      <c r="AA156" s="319"/>
      <c r="AB156" s="317"/>
      <c r="AC156" s="319"/>
      <c r="AD156" s="317"/>
      <c r="AE156" s="293"/>
      <c r="AF156" s="289"/>
      <c r="AG156" s="289"/>
      <c r="AH156" s="289"/>
      <c r="AI156" s="293"/>
      <c r="AJ156" s="289"/>
      <c r="AK156" s="289"/>
      <c r="AL156" s="289"/>
      <c r="AM156" s="294"/>
      <c r="AN156" s="292"/>
      <c r="AO156" s="292"/>
      <c r="AP156" s="292"/>
      <c r="AQ156" s="292"/>
      <c r="AR156" s="294"/>
    </row>
    <row r="157" spans="1:44">
      <c r="A157" s="290"/>
      <c r="B157" s="291"/>
      <c r="C157" s="292"/>
      <c r="D157" s="292"/>
      <c r="E157" s="292"/>
      <c r="F157" s="292"/>
      <c r="G157" s="290"/>
      <c r="H157" s="290"/>
      <c r="I157" s="290"/>
      <c r="J157" s="290"/>
      <c r="K157" s="289"/>
      <c r="L157" s="289"/>
      <c r="M157" s="317"/>
      <c r="N157" s="317"/>
      <c r="O157" s="318"/>
      <c r="P157" s="318"/>
      <c r="Q157" s="318"/>
      <c r="R157" s="318"/>
      <c r="S157" s="318"/>
      <c r="T157" s="318"/>
      <c r="U157" s="292"/>
      <c r="V157" s="317"/>
      <c r="W157" s="317"/>
      <c r="X157" s="292"/>
      <c r="Y157" s="319"/>
      <c r="Z157" s="317"/>
      <c r="AA157" s="319"/>
      <c r="AB157" s="317"/>
      <c r="AC157" s="319"/>
      <c r="AD157" s="317"/>
      <c r="AE157" s="293"/>
      <c r="AF157" s="289"/>
      <c r="AG157" s="289"/>
      <c r="AH157" s="289"/>
      <c r="AI157" s="293"/>
      <c r="AJ157" s="289"/>
      <c r="AK157" s="289"/>
      <c r="AL157" s="289"/>
      <c r="AM157" s="294"/>
      <c r="AN157" s="292"/>
      <c r="AO157" s="292"/>
      <c r="AP157" s="292"/>
      <c r="AQ157" s="292"/>
      <c r="AR157" s="294"/>
    </row>
    <row r="158" spans="1:44">
      <c r="A158" s="290"/>
      <c r="B158" s="291"/>
      <c r="C158" s="292"/>
      <c r="D158" s="292"/>
      <c r="E158" s="292"/>
      <c r="F158" s="292"/>
      <c r="G158" s="290"/>
      <c r="H158" s="290"/>
      <c r="I158" s="290"/>
      <c r="J158" s="290"/>
      <c r="K158" s="289"/>
      <c r="L158" s="289"/>
      <c r="M158" s="317"/>
      <c r="N158" s="317"/>
      <c r="O158" s="318"/>
      <c r="P158" s="318"/>
      <c r="Q158" s="318"/>
      <c r="R158" s="318"/>
      <c r="S158" s="318"/>
      <c r="T158" s="318"/>
      <c r="U158" s="292"/>
      <c r="V158" s="317"/>
      <c r="W158" s="317"/>
      <c r="X158" s="292"/>
      <c r="Y158" s="319"/>
      <c r="Z158" s="317"/>
      <c r="AA158" s="319"/>
      <c r="AB158" s="317"/>
      <c r="AC158" s="319"/>
      <c r="AD158" s="317"/>
      <c r="AE158" s="293"/>
      <c r="AF158" s="289"/>
      <c r="AG158" s="289"/>
      <c r="AH158" s="289"/>
      <c r="AI158" s="293"/>
      <c r="AJ158" s="289"/>
      <c r="AK158" s="289"/>
      <c r="AL158" s="289"/>
      <c r="AM158" s="294"/>
      <c r="AN158" s="292"/>
      <c r="AO158" s="292"/>
      <c r="AP158" s="292"/>
      <c r="AQ158" s="292"/>
      <c r="AR158" s="294"/>
    </row>
    <row r="159" spans="1:44">
      <c r="A159" s="290"/>
      <c r="B159" s="291"/>
      <c r="C159" s="292"/>
      <c r="D159" s="292"/>
      <c r="E159" s="292"/>
      <c r="F159" s="292"/>
      <c r="G159" s="290"/>
      <c r="H159" s="290"/>
      <c r="I159" s="290"/>
      <c r="J159" s="290"/>
      <c r="K159" s="289"/>
      <c r="L159" s="289"/>
      <c r="M159" s="317"/>
      <c r="N159" s="317"/>
      <c r="O159" s="318"/>
      <c r="P159" s="318"/>
      <c r="Q159" s="318"/>
      <c r="R159" s="318"/>
      <c r="S159" s="318"/>
      <c r="T159" s="318"/>
      <c r="U159" s="292"/>
      <c r="V159" s="317"/>
      <c r="W159" s="317"/>
      <c r="X159" s="292"/>
      <c r="Y159" s="319"/>
      <c r="Z159" s="317"/>
      <c r="AA159" s="319"/>
      <c r="AB159" s="317"/>
      <c r="AC159" s="319"/>
      <c r="AD159" s="317"/>
      <c r="AE159" s="293"/>
      <c r="AF159" s="289"/>
      <c r="AG159" s="289"/>
      <c r="AH159" s="289"/>
      <c r="AI159" s="293"/>
      <c r="AJ159" s="289"/>
      <c r="AK159" s="289"/>
      <c r="AL159" s="289"/>
      <c r="AM159" s="294"/>
      <c r="AN159" s="292"/>
      <c r="AO159" s="292"/>
      <c r="AP159" s="292"/>
      <c r="AQ159" s="292"/>
      <c r="AR159" s="294"/>
    </row>
    <row r="160" spans="1:44">
      <c r="A160" s="290"/>
      <c r="B160" s="291"/>
      <c r="C160" s="292"/>
      <c r="D160" s="292"/>
      <c r="E160" s="292"/>
      <c r="F160" s="292"/>
      <c r="G160" s="290"/>
      <c r="H160" s="290"/>
      <c r="I160" s="290"/>
      <c r="J160" s="290"/>
      <c r="K160" s="289"/>
      <c r="L160" s="289"/>
      <c r="M160" s="317"/>
      <c r="N160" s="317"/>
      <c r="O160" s="318"/>
      <c r="P160" s="318"/>
      <c r="Q160" s="318"/>
      <c r="R160" s="318"/>
      <c r="S160" s="318"/>
      <c r="T160" s="318"/>
      <c r="U160" s="292"/>
      <c r="V160" s="317"/>
      <c r="W160" s="317"/>
      <c r="X160" s="292"/>
      <c r="Y160" s="319"/>
      <c r="Z160" s="317"/>
      <c r="AA160" s="319"/>
      <c r="AB160" s="317"/>
      <c r="AC160" s="319"/>
      <c r="AD160" s="317"/>
      <c r="AE160" s="293"/>
      <c r="AF160" s="289"/>
      <c r="AG160" s="289"/>
      <c r="AH160" s="289"/>
      <c r="AI160" s="293"/>
      <c r="AJ160" s="289"/>
      <c r="AK160" s="289"/>
      <c r="AL160" s="289"/>
      <c r="AM160" s="294"/>
      <c r="AN160" s="292"/>
      <c r="AO160" s="292"/>
      <c r="AP160" s="292"/>
      <c r="AQ160" s="292"/>
      <c r="AR160" s="294"/>
    </row>
    <row r="161" spans="1:44">
      <c r="A161" s="290"/>
      <c r="B161" s="291"/>
      <c r="C161" s="292"/>
      <c r="D161" s="292"/>
      <c r="E161" s="292"/>
      <c r="F161" s="292"/>
      <c r="G161" s="290"/>
      <c r="H161" s="290"/>
      <c r="I161" s="290"/>
      <c r="J161" s="290"/>
      <c r="K161" s="289"/>
      <c r="L161" s="289"/>
      <c r="M161" s="317"/>
      <c r="N161" s="317"/>
      <c r="O161" s="318"/>
      <c r="P161" s="318"/>
      <c r="Q161" s="318"/>
      <c r="R161" s="318"/>
      <c r="S161" s="318"/>
      <c r="T161" s="318"/>
      <c r="U161" s="292"/>
      <c r="V161" s="317"/>
      <c r="W161" s="317"/>
      <c r="X161" s="292"/>
      <c r="Y161" s="319"/>
      <c r="Z161" s="317"/>
      <c r="AA161" s="319"/>
      <c r="AB161" s="317"/>
      <c r="AC161" s="319"/>
      <c r="AD161" s="317"/>
      <c r="AE161" s="293"/>
      <c r="AF161" s="289"/>
      <c r="AG161" s="289"/>
      <c r="AH161" s="289"/>
      <c r="AI161" s="293"/>
      <c r="AJ161" s="289"/>
      <c r="AK161" s="289"/>
      <c r="AL161" s="289"/>
      <c r="AM161" s="294"/>
      <c r="AN161" s="292"/>
      <c r="AO161" s="292"/>
      <c r="AP161" s="292"/>
      <c r="AQ161" s="292"/>
      <c r="AR161" s="294"/>
    </row>
    <row r="162" spans="1:44">
      <c r="A162" s="290"/>
      <c r="B162" s="291"/>
      <c r="C162" s="292"/>
      <c r="D162" s="292"/>
      <c r="E162" s="292"/>
      <c r="F162" s="292"/>
      <c r="G162" s="290"/>
      <c r="H162" s="290"/>
      <c r="I162" s="290"/>
      <c r="J162" s="290"/>
      <c r="K162" s="289"/>
      <c r="L162" s="289"/>
      <c r="M162" s="317"/>
      <c r="N162" s="317"/>
      <c r="O162" s="318"/>
      <c r="P162" s="318"/>
      <c r="Q162" s="318"/>
      <c r="R162" s="318"/>
      <c r="S162" s="318"/>
      <c r="T162" s="318"/>
      <c r="U162" s="292"/>
      <c r="V162" s="317"/>
      <c r="W162" s="317"/>
      <c r="X162" s="292"/>
      <c r="Y162" s="319"/>
      <c r="Z162" s="317"/>
      <c r="AA162" s="319"/>
      <c r="AB162" s="317"/>
      <c r="AC162" s="319"/>
      <c r="AD162" s="317"/>
      <c r="AE162" s="293"/>
      <c r="AF162" s="289"/>
      <c r="AG162" s="289"/>
      <c r="AH162" s="289"/>
      <c r="AI162" s="293"/>
      <c r="AJ162" s="289"/>
      <c r="AK162" s="289"/>
      <c r="AL162" s="289"/>
      <c r="AM162" s="294"/>
      <c r="AN162" s="292"/>
      <c r="AO162" s="292"/>
      <c r="AP162" s="292"/>
      <c r="AQ162" s="292"/>
      <c r="AR162" s="294"/>
    </row>
    <row r="163" spans="1:44">
      <c r="A163" s="290"/>
      <c r="B163" s="291"/>
      <c r="C163" s="292"/>
      <c r="D163" s="292"/>
      <c r="E163" s="292"/>
      <c r="F163" s="292"/>
      <c r="G163" s="290"/>
      <c r="H163" s="290"/>
      <c r="I163" s="290"/>
      <c r="J163" s="290"/>
      <c r="K163" s="289"/>
      <c r="L163" s="289"/>
      <c r="M163" s="317"/>
      <c r="N163" s="317"/>
      <c r="O163" s="318"/>
      <c r="P163" s="318"/>
      <c r="Q163" s="318"/>
      <c r="R163" s="318"/>
      <c r="S163" s="318"/>
      <c r="T163" s="318"/>
      <c r="U163" s="292"/>
      <c r="V163" s="317"/>
      <c r="W163" s="317"/>
      <c r="X163" s="292"/>
      <c r="Y163" s="319"/>
      <c r="Z163" s="317"/>
      <c r="AA163" s="319"/>
      <c r="AB163" s="317"/>
      <c r="AC163" s="319"/>
      <c r="AD163" s="317"/>
      <c r="AE163" s="293"/>
      <c r="AF163" s="289"/>
      <c r="AG163" s="289"/>
      <c r="AH163" s="289"/>
      <c r="AI163" s="293"/>
      <c r="AJ163" s="289"/>
      <c r="AK163" s="289"/>
      <c r="AL163" s="289"/>
      <c r="AM163" s="294"/>
      <c r="AN163" s="292"/>
      <c r="AO163" s="292"/>
      <c r="AP163" s="292"/>
      <c r="AQ163" s="292"/>
      <c r="AR163" s="294"/>
    </row>
    <row r="164" spans="1:44">
      <c r="A164" s="290"/>
      <c r="B164" s="291"/>
      <c r="C164" s="292"/>
      <c r="D164" s="292"/>
      <c r="E164" s="292"/>
      <c r="F164" s="292"/>
      <c r="G164" s="290"/>
      <c r="H164" s="290"/>
      <c r="I164" s="290"/>
      <c r="J164" s="290"/>
      <c r="K164" s="289"/>
      <c r="L164" s="289"/>
      <c r="M164" s="317"/>
      <c r="N164" s="317"/>
      <c r="O164" s="318"/>
      <c r="P164" s="318"/>
      <c r="Q164" s="318"/>
      <c r="R164" s="318"/>
      <c r="S164" s="318"/>
      <c r="T164" s="318"/>
      <c r="U164" s="292"/>
      <c r="V164" s="317"/>
      <c r="W164" s="317"/>
      <c r="X164" s="292"/>
      <c r="Y164" s="319"/>
      <c r="Z164" s="317"/>
      <c r="AA164" s="319"/>
      <c r="AB164" s="317"/>
      <c r="AC164" s="319"/>
      <c r="AD164" s="317"/>
      <c r="AE164" s="293"/>
      <c r="AF164" s="289"/>
      <c r="AG164" s="289"/>
      <c r="AH164" s="289"/>
      <c r="AI164" s="293"/>
      <c r="AJ164" s="289"/>
      <c r="AK164" s="289"/>
      <c r="AL164" s="289"/>
      <c r="AM164" s="294"/>
      <c r="AN164" s="292"/>
      <c r="AO164" s="292"/>
      <c r="AP164" s="292"/>
      <c r="AQ164" s="292"/>
      <c r="AR164" s="294"/>
    </row>
    <row r="165" spans="1:44">
      <c r="A165" s="290"/>
      <c r="B165" s="291"/>
      <c r="C165" s="292"/>
      <c r="D165" s="292"/>
      <c r="E165" s="292"/>
      <c r="F165" s="292"/>
      <c r="G165" s="290"/>
      <c r="H165" s="290"/>
      <c r="I165" s="290"/>
      <c r="J165" s="290"/>
      <c r="K165" s="289"/>
      <c r="L165" s="289"/>
      <c r="M165" s="317"/>
      <c r="N165" s="317"/>
      <c r="O165" s="318"/>
      <c r="P165" s="318"/>
      <c r="Q165" s="318"/>
      <c r="R165" s="318"/>
      <c r="S165" s="318"/>
      <c r="T165" s="318"/>
      <c r="U165" s="292"/>
      <c r="V165" s="317"/>
      <c r="W165" s="317"/>
      <c r="X165" s="292"/>
      <c r="Y165" s="319"/>
      <c r="Z165" s="317"/>
      <c r="AA165" s="319"/>
      <c r="AB165" s="317"/>
      <c r="AC165" s="319"/>
      <c r="AD165" s="317"/>
      <c r="AE165" s="293"/>
      <c r="AF165" s="289"/>
      <c r="AG165" s="289"/>
      <c r="AH165" s="289"/>
      <c r="AI165" s="293"/>
      <c r="AJ165" s="289"/>
      <c r="AK165" s="289"/>
      <c r="AL165" s="289"/>
      <c r="AM165" s="294"/>
      <c r="AN165" s="292"/>
      <c r="AO165" s="292"/>
      <c r="AP165" s="292"/>
      <c r="AQ165" s="292"/>
      <c r="AR165" s="294"/>
    </row>
    <row r="166" spans="1:44">
      <c r="A166" s="290"/>
      <c r="B166" s="291"/>
      <c r="C166" s="292"/>
      <c r="D166" s="292"/>
      <c r="E166" s="292"/>
      <c r="F166" s="292"/>
      <c r="G166" s="290"/>
      <c r="H166" s="290"/>
      <c r="I166" s="290"/>
      <c r="J166" s="290"/>
      <c r="K166" s="289"/>
      <c r="L166" s="289"/>
      <c r="M166" s="317"/>
      <c r="N166" s="317"/>
      <c r="O166" s="318"/>
      <c r="P166" s="318"/>
      <c r="Q166" s="318"/>
      <c r="R166" s="318"/>
      <c r="S166" s="318"/>
      <c r="T166" s="318"/>
      <c r="U166" s="292"/>
      <c r="V166" s="317"/>
      <c r="W166" s="317"/>
      <c r="X166" s="292"/>
      <c r="Y166" s="319"/>
      <c r="Z166" s="317"/>
      <c r="AA166" s="319"/>
      <c r="AB166" s="317"/>
      <c r="AC166" s="319"/>
      <c r="AD166" s="317"/>
      <c r="AE166" s="293"/>
      <c r="AF166" s="289"/>
      <c r="AG166" s="289"/>
      <c r="AH166" s="289"/>
      <c r="AI166" s="293"/>
      <c r="AJ166" s="289"/>
      <c r="AK166" s="289"/>
      <c r="AL166" s="289"/>
      <c r="AM166" s="294"/>
      <c r="AN166" s="292"/>
      <c r="AO166" s="292"/>
      <c r="AP166" s="292"/>
      <c r="AQ166" s="292"/>
      <c r="AR166" s="294"/>
    </row>
    <row r="167" spans="1:44">
      <c r="A167" s="290"/>
      <c r="B167" s="291"/>
      <c r="C167" s="292"/>
      <c r="D167" s="292"/>
      <c r="E167" s="292"/>
      <c r="F167" s="292"/>
      <c r="G167" s="290"/>
      <c r="H167" s="290"/>
      <c r="I167" s="290"/>
      <c r="J167" s="290"/>
      <c r="K167" s="289"/>
      <c r="L167" s="289"/>
      <c r="M167" s="317"/>
      <c r="N167" s="317"/>
      <c r="O167" s="318"/>
      <c r="P167" s="318"/>
      <c r="Q167" s="318"/>
      <c r="R167" s="318"/>
      <c r="S167" s="318"/>
      <c r="T167" s="318"/>
      <c r="U167" s="292"/>
      <c r="V167" s="317"/>
      <c r="W167" s="317"/>
      <c r="X167" s="292"/>
      <c r="Y167" s="319"/>
      <c r="Z167" s="317"/>
      <c r="AA167" s="319"/>
      <c r="AB167" s="317"/>
      <c r="AC167" s="319"/>
      <c r="AD167" s="317"/>
      <c r="AE167" s="293"/>
      <c r="AF167" s="289"/>
      <c r="AG167" s="289"/>
      <c r="AH167" s="289"/>
      <c r="AI167" s="293"/>
      <c r="AJ167" s="289"/>
      <c r="AK167" s="289"/>
      <c r="AL167" s="289"/>
      <c r="AM167" s="294"/>
      <c r="AN167" s="292"/>
      <c r="AO167" s="292"/>
      <c r="AP167" s="292"/>
      <c r="AQ167" s="292"/>
      <c r="AR167" s="294"/>
    </row>
    <row r="168" spans="1:44">
      <c r="A168" s="290"/>
      <c r="B168" s="291"/>
      <c r="C168" s="292"/>
      <c r="D168" s="292"/>
      <c r="E168" s="292"/>
      <c r="F168" s="292"/>
      <c r="G168" s="290"/>
      <c r="H168" s="290"/>
      <c r="I168" s="290"/>
      <c r="J168" s="290"/>
      <c r="K168" s="289"/>
      <c r="L168" s="289"/>
      <c r="M168" s="317"/>
      <c r="N168" s="317"/>
      <c r="O168" s="318"/>
      <c r="P168" s="318"/>
      <c r="Q168" s="318"/>
      <c r="R168" s="318"/>
      <c r="S168" s="318"/>
      <c r="T168" s="318"/>
      <c r="U168" s="292"/>
      <c r="V168" s="317"/>
      <c r="W168" s="317"/>
      <c r="X168" s="292"/>
      <c r="Y168" s="319"/>
      <c r="Z168" s="317"/>
      <c r="AA168" s="319"/>
      <c r="AB168" s="317"/>
      <c r="AC168" s="319"/>
      <c r="AD168" s="317"/>
      <c r="AE168" s="293"/>
      <c r="AF168" s="289"/>
      <c r="AG168" s="289"/>
      <c r="AH168" s="289"/>
      <c r="AI168" s="293"/>
      <c r="AJ168" s="289"/>
      <c r="AK168" s="289"/>
      <c r="AL168" s="289"/>
      <c r="AM168" s="294"/>
      <c r="AN168" s="292"/>
      <c r="AO168" s="292"/>
      <c r="AP168" s="292"/>
      <c r="AQ168" s="292"/>
      <c r="AR168" s="294"/>
    </row>
    <row r="169" spans="1:44">
      <c r="A169" s="290"/>
      <c r="B169" s="291"/>
      <c r="C169" s="292"/>
      <c r="D169" s="292"/>
      <c r="E169" s="292"/>
      <c r="F169" s="292"/>
      <c r="G169" s="290"/>
      <c r="H169" s="290"/>
      <c r="I169" s="290"/>
      <c r="J169" s="290"/>
      <c r="K169" s="289"/>
      <c r="L169" s="289"/>
      <c r="M169" s="317"/>
      <c r="N169" s="317"/>
      <c r="O169" s="318"/>
      <c r="P169" s="318"/>
      <c r="Q169" s="318"/>
      <c r="R169" s="318"/>
      <c r="S169" s="318"/>
      <c r="T169" s="318"/>
      <c r="U169" s="292"/>
      <c r="V169" s="317"/>
      <c r="W169" s="317"/>
      <c r="X169" s="292"/>
      <c r="Y169" s="319"/>
      <c r="Z169" s="317"/>
      <c r="AA169" s="319"/>
      <c r="AB169" s="317"/>
      <c r="AC169" s="319"/>
      <c r="AD169" s="317"/>
      <c r="AE169" s="293"/>
      <c r="AF169" s="289"/>
      <c r="AG169" s="289"/>
      <c r="AH169" s="289"/>
      <c r="AI169" s="293"/>
      <c r="AJ169" s="289"/>
      <c r="AK169" s="289"/>
      <c r="AL169" s="289"/>
      <c r="AM169" s="294"/>
      <c r="AN169" s="292"/>
      <c r="AO169" s="292"/>
      <c r="AP169" s="292"/>
      <c r="AQ169" s="292"/>
      <c r="AR169" s="294"/>
    </row>
    <row r="170" spans="1:44">
      <c r="A170" s="290"/>
      <c r="B170" s="291"/>
      <c r="C170" s="292"/>
      <c r="D170" s="292"/>
      <c r="E170" s="292"/>
      <c r="F170" s="292"/>
      <c r="G170" s="290"/>
      <c r="H170" s="290"/>
      <c r="I170" s="290"/>
      <c r="J170" s="290"/>
      <c r="K170" s="289"/>
      <c r="L170" s="289"/>
      <c r="M170" s="317"/>
      <c r="N170" s="317"/>
      <c r="O170" s="318"/>
      <c r="P170" s="318"/>
      <c r="Q170" s="318"/>
      <c r="R170" s="318"/>
      <c r="S170" s="318"/>
      <c r="T170" s="318"/>
      <c r="U170" s="292"/>
      <c r="V170" s="317"/>
      <c r="W170" s="317"/>
      <c r="X170" s="292"/>
      <c r="Y170" s="319"/>
      <c r="Z170" s="317"/>
      <c r="AA170" s="319"/>
      <c r="AB170" s="317"/>
      <c r="AC170" s="319"/>
      <c r="AD170" s="317"/>
      <c r="AE170" s="293"/>
      <c r="AF170" s="289"/>
      <c r="AG170" s="289"/>
      <c r="AH170" s="289"/>
      <c r="AI170" s="293"/>
      <c r="AJ170" s="289"/>
      <c r="AK170" s="289"/>
      <c r="AL170" s="289"/>
      <c r="AM170" s="294"/>
      <c r="AN170" s="292"/>
      <c r="AO170" s="292"/>
      <c r="AP170" s="292"/>
      <c r="AQ170" s="292"/>
      <c r="AR170" s="294"/>
    </row>
    <row r="171" spans="1:44">
      <c r="A171" s="290"/>
      <c r="B171" s="291"/>
      <c r="C171" s="292"/>
      <c r="D171" s="292"/>
      <c r="E171" s="292"/>
      <c r="F171" s="292"/>
      <c r="G171" s="290"/>
      <c r="H171" s="290"/>
      <c r="I171" s="290"/>
      <c r="J171" s="290"/>
      <c r="K171" s="289"/>
      <c r="L171" s="289"/>
      <c r="M171" s="317"/>
      <c r="N171" s="317"/>
      <c r="O171" s="318"/>
      <c r="P171" s="318"/>
      <c r="Q171" s="318"/>
      <c r="R171" s="318"/>
      <c r="S171" s="318"/>
      <c r="T171" s="318"/>
      <c r="U171" s="292"/>
      <c r="V171" s="317"/>
      <c r="W171" s="317"/>
      <c r="X171" s="292"/>
      <c r="Y171" s="319"/>
      <c r="Z171" s="317"/>
      <c r="AA171" s="319"/>
      <c r="AB171" s="317"/>
      <c r="AC171" s="319"/>
      <c r="AD171" s="317"/>
      <c r="AE171" s="293"/>
      <c r="AF171" s="289"/>
      <c r="AG171" s="289"/>
      <c r="AH171" s="289"/>
      <c r="AI171" s="293"/>
      <c r="AJ171" s="289"/>
      <c r="AK171" s="289"/>
      <c r="AL171" s="289"/>
      <c r="AM171" s="294"/>
      <c r="AN171" s="292"/>
      <c r="AO171" s="292"/>
      <c r="AP171" s="292"/>
      <c r="AQ171" s="292"/>
      <c r="AR171" s="294"/>
    </row>
    <row r="172" spans="1:44">
      <c r="A172" s="290"/>
      <c r="B172" s="291"/>
      <c r="C172" s="292"/>
      <c r="D172" s="292"/>
      <c r="E172" s="292"/>
      <c r="F172" s="292"/>
      <c r="G172" s="290"/>
      <c r="H172" s="290"/>
      <c r="I172" s="290"/>
      <c r="J172" s="290"/>
      <c r="K172" s="289"/>
      <c r="L172" s="289"/>
      <c r="M172" s="317"/>
      <c r="N172" s="317"/>
      <c r="O172" s="318"/>
      <c r="P172" s="318"/>
      <c r="Q172" s="318"/>
      <c r="R172" s="318"/>
      <c r="S172" s="318"/>
      <c r="T172" s="318"/>
      <c r="U172" s="292"/>
      <c r="V172" s="317"/>
      <c r="W172" s="317"/>
      <c r="X172" s="292"/>
      <c r="Y172" s="319"/>
      <c r="Z172" s="317"/>
      <c r="AA172" s="319"/>
      <c r="AB172" s="317"/>
      <c r="AC172" s="319"/>
      <c r="AD172" s="317"/>
      <c r="AE172" s="293"/>
      <c r="AF172" s="289"/>
      <c r="AG172" s="289"/>
      <c r="AH172" s="289"/>
      <c r="AI172" s="293"/>
      <c r="AJ172" s="289"/>
      <c r="AK172" s="289"/>
      <c r="AL172" s="289"/>
      <c r="AM172" s="294"/>
      <c r="AN172" s="292"/>
      <c r="AO172" s="292"/>
      <c r="AP172" s="292"/>
      <c r="AQ172" s="292"/>
      <c r="AR172" s="294"/>
    </row>
    <row r="173" spans="1:44">
      <c r="A173" s="290"/>
      <c r="B173" s="291"/>
      <c r="C173" s="292"/>
      <c r="D173" s="292"/>
      <c r="E173" s="292"/>
      <c r="F173" s="292"/>
      <c r="G173" s="290"/>
      <c r="H173" s="290"/>
      <c r="I173" s="290"/>
      <c r="J173" s="290"/>
      <c r="K173" s="289"/>
      <c r="L173" s="289"/>
      <c r="M173" s="317"/>
      <c r="N173" s="317"/>
      <c r="O173" s="318"/>
      <c r="P173" s="318"/>
      <c r="Q173" s="318"/>
      <c r="R173" s="318"/>
      <c r="S173" s="318"/>
      <c r="T173" s="318"/>
      <c r="U173" s="292"/>
      <c r="V173" s="317"/>
      <c r="W173" s="317"/>
      <c r="X173" s="292"/>
      <c r="Y173" s="319"/>
      <c r="Z173" s="317"/>
      <c r="AA173" s="319"/>
      <c r="AB173" s="317"/>
      <c r="AC173" s="319"/>
      <c r="AD173" s="317"/>
      <c r="AE173" s="293"/>
      <c r="AF173" s="289"/>
      <c r="AG173" s="289"/>
      <c r="AH173" s="289"/>
      <c r="AI173" s="293"/>
      <c r="AJ173" s="289"/>
      <c r="AK173" s="289"/>
      <c r="AL173" s="289"/>
      <c r="AM173" s="294"/>
      <c r="AN173" s="292"/>
      <c r="AO173" s="292"/>
      <c r="AP173" s="292"/>
      <c r="AQ173" s="292"/>
      <c r="AR173" s="294"/>
    </row>
    <row r="174" spans="1:44">
      <c r="A174" s="290"/>
      <c r="B174" s="291"/>
      <c r="C174" s="292"/>
      <c r="D174" s="292"/>
      <c r="E174" s="292"/>
      <c r="F174" s="292"/>
      <c r="G174" s="290"/>
      <c r="H174" s="290"/>
      <c r="I174" s="290"/>
      <c r="J174" s="290"/>
      <c r="K174" s="289"/>
      <c r="L174" s="289"/>
      <c r="M174" s="317"/>
      <c r="N174" s="317"/>
      <c r="O174" s="318"/>
      <c r="P174" s="318"/>
      <c r="Q174" s="318"/>
      <c r="R174" s="318"/>
      <c r="S174" s="318"/>
      <c r="T174" s="318"/>
      <c r="U174" s="292"/>
      <c r="V174" s="317"/>
      <c r="W174" s="317"/>
      <c r="X174" s="292"/>
      <c r="Y174" s="319"/>
      <c r="Z174" s="317"/>
      <c r="AA174" s="319"/>
      <c r="AB174" s="317"/>
      <c r="AC174" s="319"/>
      <c r="AD174" s="317"/>
      <c r="AE174" s="293"/>
      <c r="AF174" s="289"/>
      <c r="AG174" s="289"/>
      <c r="AH174" s="289"/>
      <c r="AI174" s="293"/>
      <c r="AJ174" s="289"/>
      <c r="AK174" s="289"/>
      <c r="AL174" s="289"/>
      <c r="AM174" s="294"/>
      <c r="AN174" s="292"/>
      <c r="AO174" s="292"/>
      <c r="AP174" s="292"/>
      <c r="AQ174" s="292"/>
      <c r="AR174" s="294"/>
    </row>
    <row r="175" spans="1:44">
      <c r="A175" s="290"/>
      <c r="B175" s="291"/>
      <c r="C175" s="292"/>
      <c r="D175" s="292"/>
      <c r="E175" s="292"/>
      <c r="F175" s="292"/>
      <c r="G175" s="290"/>
      <c r="H175" s="290"/>
      <c r="I175" s="290"/>
      <c r="J175" s="290"/>
      <c r="K175" s="289"/>
      <c r="L175" s="289"/>
      <c r="M175" s="317"/>
      <c r="N175" s="317"/>
      <c r="O175" s="318"/>
      <c r="P175" s="318"/>
      <c r="Q175" s="318"/>
      <c r="R175" s="318"/>
      <c r="S175" s="318"/>
      <c r="T175" s="318"/>
      <c r="U175" s="292"/>
      <c r="V175" s="317"/>
      <c r="W175" s="317"/>
      <c r="X175" s="292"/>
      <c r="Y175" s="319"/>
      <c r="Z175" s="317"/>
      <c r="AA175" s="319"/>
      <c r="AB175" s="317"/>
      <c r="AC175" s="319"/>
      <c r="AD175" s="317"/>
      <c r="AE175" s="293"/>
      <c r="AF175" s="289"/>
      <c r="AG175" s="289"/>
      <c r="AH175" s="289"/>
      <c r="AI175" s="293"/>
      <c r="AJ175" s="289"/>
      <c r="AK175" s="289"/>
      <c r="AL175" s="289"/>
      <c r="AM175" s="294"/>
      <c r="AN175" s="292"/>
      <c r="AO175" s="292"/>
      <c r="AP175" s="292"/>
      <c r="AQ175" s="292"/>
      <c r="AR175" s="294"/>
    </row>
    <row r="176" spans="1:44">
      <c r="A176" s="290"/>
      <c r="B176" s="291"/>
      <c r="C176" s="292"/>
      <c r="D176" s="292"/>
      <c r="E176" s="292"/>
      <c r="F176" s="292"/>
      <c r="G176" s="290"/>
      <c r="H176" s="290"/>
      <c r="I176" s="290"/>
      <c r="J176" s="290"/>
      <c r="K176" s="289"/>
      <c r="L176" s="289"/>
      <c r="M176" s="317"/>
      <c r="N176" s="317"/>
      <c r="O176" s="318"/>
      <c r="P176" s="318"/>
      <c r="Q176" s="318"/>
      <c r="R176" s="318"/>
      <c r="S176" s="318"/>
      <c r="T176" s="318"/>
      <c r="U176" s="292"/>
      <c r="V176" s="317"/>
      <c r="W176" s="317"/>
      <c r="X176" s="292"/>
      <c r="Y176" s="319"/>
      <c r="Z176" s="317"/>
      <c r="AA176" s="319"/>
      <c r="AB176" s="317"/>
      <c r="AC176" s="319"/>
      <c r="AD176" s="317"/>
      <c r="AE176" s="293"/>
      <c r="AF176" s="289"/>
      <c r="AG176" s="289"/>
      <c r="AH176" s="289"/>
      <c r="AI176" s="293"/>
      <c r="AJ176" s="289"/>
      <c r="AK176" s="289"/>
      <c r="AL176" s="289"/>
      <c r="AM176" s="294"/>
      <c r="AN176" s="292"/>
      <c r="AO176" s="292"/>
      <c r="AP176" s="292"/>
      <c r="AQ176" s="292"/>
      <c r="AR176" s="294"/>
    </row>
    <row r="177" spans="1:44">
      <c r="A177" s="290"/>
      <c r="B177" s="291"/>
      <c r="C177" s="292"/>
      <c r="D177" s="292"/>
      <c r="E177" s="292"/>
      <c r="F177" s="292"/>
      <c r="G177" s="290"/>
      <c r="H177" s="290"/>
      <c r="I177" s="290"/>
      <c r="J177" s="290"/>
      <c r="K177" s="289"/>
      <c r="L177" s="289"/>
      <c r="M177" s="317"/>
      <c r="N177" s="317"/>
      <c r="O177" s="318"/>
      <c r="P177" s="318"/>
      <c r="Q177" s="318"/>
      <c r="R177" s="318"/>
      <c r="S177" s="318"/>
      <c r="T177" s="318"/>
      <c r="U177" s="292"/>
      <c r="V177" s="317"/>
      <c r="W177" s="317"/>
      <c r="X177" s="292"/>
      <c r="Y177" s="319"/>
      <c r="Z177" s="317"/>
      <c r="AA177" s="319"/>
      <c r="AB177" s="317"/>
      <c r="AC177" s="319"/>
      <c r="AD177" s="317"/>
      <c r="AE177" s="293"/>
      <c r="AF177" s="289"/>
      <c r="AG177" s="289"/>
      <c r="AH177" s="289"/>
      <c r="AI177" s="293"/>
      <c r="AJ177" s="289"/>
      <c r="AK177" s="289"/>
      <c r="AL177" s="289"/>
      <c r="AM177" s="294"/>
      <c r="AN177" s="292"/>
      <c r="AO177" s="292"/>
      <c r="AP177" s="292"/>
      <c r="AQ177" s="292"/>
      <c r="AR177" s="294"/>
    </row>
    <row r="178" spans="1:44">
      <c r="A178" s="290"/>
      <c r="B178" s="291"/>
      <c r="C178" s="292"/>
      <c r="D178" s="292"/>
      <c r="E178" s="292"/>
      <c r="F178" s="292"/>
      <c r="G178" s="290"/>
      <c r="H178" s="290"/>
      <c r="I178" s="290"/>
      <c r="J178" s="290"/>
      <c r="K178" s="289"/>
      <c r="L178" s="289"/>
      <c r="M178" s="317"/>
      <c r="N178" s="317"/>
      <c r="O178" s="318"/>
      <c r="P178" s="318"/>
      <c r="Q178" s="318"/>
      <c r="R178" s="318"/>
      <c r="S178" s="318"/>
      <c r="T178" s="318"/>
      <c r="U178" s="292"/>
      <c r="V178" s="317"/>
      <c r="W178" s="317"/>
      <c r="X178" s="292"/>
      <c r="Y178" s="319"/>
      <c r="Z178" s="317"/>
      <c r="AA178" s="319"/>
      <c r="AB178" s="317"/>
      <c r="AC178" s="319"/>
      <c r="AD178" s="317"/>
      <c r="AE178" s="293"/>
      <c r="AF178" s="289"/>
      <c r="AG178" s="289"/>
      <c r="AH178" s="289"/>
      <c r="AI178" s="293"/>
      <c r="AJ178" s="289"/>
      <c r="AK178" s="289"/>
      <c r="AL178" s="289"/>
      <c r="AM178" s="294"/>
      <c r="AN178" s="292"/>
      <c r="AO178" s="292"/>
      <c r="AP178" s="292"/>
      <c r="AQ178" s="292"/>
      <c r="AR178" s="294"/>
    </row>
    <row r="179" spans="1:44">
      <c r="A179" s="290"/>
      <c r="B179" s="291"/>
      <c r="C179" s="292"/>
      <c r="D179" s="292"/>
      <c r="E179" s="292"/>
      <c r="F179" s="292"/>
      <c r="G179" s="290"/>
      <c r="H179" s="290"/>
      <c r="I179" s="290"/>
      <c r="J179" s="290"/>
      <c r="K179" s="289"/>
      <c r="L179" s="289"/>
      <c r="M179" s="317"/>
      <c r="N179" s="317"/>
      <c r="O179" s="318"/>
      <c r="P179" s="318"/>
      <c r="Q179" s="318"/>
      <c r="R179" s="318"/>
      <c r="S179" s="318"/>
      <c r="T179" s="318"/>
      <c r="U179" s="292"/>
      <c r="V179" s="317"/>
      <c r="W179" s="317"/>
      <c r="X179" s="292"/>
      <c r="Y179" s="319"/>
      <c r="Z179" s="317"/>
      <c r="AA179" s="319"/>
      <c r="AB179" s="317"/>
      <c r="AC179" s="319"/>
      <c r="AD179" s="317"/>
      <c r="AE179" s="293"/>
      <c r="AF179" s="289"/>
      <c r="AG179" s="289"/>
      <c r="AH179" s="289"/>
      <c r="AI179" s="293"/>
      <c r="AJ179" s="289"/>
      <c r="AK179" s="289"/>
      <c r="AL179" s="289"/>
      <c r="AM179" s="294"/>
      <c r="AN179" s="292"/>
      <c r="AO179" s="292"/>
      <c r="AP179" s="292"/>
      <c r="AQ179" s="292"/>
      <c r="AR179" s="294"/>
    </row>
    <row r="180" spans="1:44">
      <c r="A180" s="290"/>
      <c r="B180" s="291"/>
      <c r="C180" s="292"/>
      <c r="D180" s="292"/>
      <c r="E180" s="292"/>
      <c r="F180" s="292"/>
      <c r="G180" s="290"/>
      <c r="H180" s="290"/>
      <c r="I180" s="290"/>
      <c r="J180" s="290"/>
      <c r="K180" s="289"/>
      <c r="L180" s="289"/>
      <c r="M180" s="317"/>
      <c r="N180" s="317"/>
      <c r="O180" s="318"/>
      <c r="P180" s="318"/>
      <c r="Q180" s="318"/>
      <c r="R180" s="318"/>
      <c r="S180" s="318"/>
      <c r="T180" s="318"/>
      <c r="U180" s="292"/>
      <c r="V180" s="317"/>
      <c r="W180" s="317"/>
      <c r="X180" s="292"/>
      <c r="Y180" s="319"/>
      <c r="Z180" s="317"/>
      <c r="AA180" s="319"/>
      <c r="AB180" s="317"/>
      <c r="AC180" s="319"/>
      <c r="AD180" s="317"/>
      <c r="AE180" s="293"/>
      <c r="AF180" s="289"/>
      <c r="AG180" s="289"/>
      <c r="AH180" s="289"/>
      <c r="AI180" s="293"/>
      <c r="AJ180" s="289"/>
      <c r="AK180" s="289"/>
      <c r="AL180" s="289"/>
      <c r="AM180" s="294"/>
      <c r="AN180" s="292"/>
      <c r="AO180" s="292"/>
      <c r="AP180" s="292"/>
      <c r="AQ180" s="292"/>
      <c r="AR180" s="294"/>
    </row>
    <row r="181" spans="1:44">
      <c r="A181" s="290"/>
      <c r="B181" s="291"/>
      <c r="C181" s="292"/>
      <c r="D181" s="292"/>
      <c r="E181" s="292"/>
      <c r="F181" s="292"/>
      <c r="G181" s="290"/>
      <c r="H181" s="290"/>
      <c r="I181" s="290"/>
      <c r="J181" s="290"/>
      <c r="K181" s="289"/>
      <c r="L181" s="289"/>
      <c r="M181" s="317"/>
      <c r="N181" s="317"/>
      <c r="O181" s="318"/>
      <c r="P181" s="318"/>
      <c r="Q181" s="318"/>
      <c r="R181" s="318"/>
      <c r="S181" s="318"/>
      <c r="T181" s="318"/>
      <c r="U181" s="292"/>
      <c r="V181" s="317"/>
      <c r="W181" s="317"/>
      <c r="X181" s="292"/>
      <c r="Y181" s="319"/>
      <c r="Z181" s="317"/>
      <c r="AA181" s="319"/>
      <c r="AB181" s="317"/>
      <c r="AC181" s="319"/>
      <c r="AD181" s="317"/>
      <c r="AE181" s="293"/>
      <c r="AF181" s="289"/>
      <c r="AG181" s="289"/>
      <c r="AH181" s="289"/>
      <c r="AI181" s="293"/>
      <c r="AJ181" s="289"/>
      <c r="AK181" s="289"/>
      <c r="AL181" s="289"/>
      <c r="AM181" s="294"/>
      <c r="AN181" s="292"/>
      <c r="AO181" s="292"/>
      <c r="AP181" s="292"/>
      <c r="AQ181" s="292"/>
      <c r="AR181" s="294"/>
    </row>
    <row r="182" spans="1:44">
      <c r="A182" s="290"/>
      <c r="B182" s="291"/>
      <c r="C182" s="292"/>
      <c r="D182" s="292"/>
      <c r="E182" s="292"/>
      <c r="F182" s="292"/>
      <c r="G182" s="290"/>
      <c r="H182" s="290"/>
      <c r="I182" s="290"/>
      <c r="J182" s="290"/>
      <c r="K182" s="289"/>
      <c r="L182" s="289"/>
      <c r="M182" s="317"/>
      <c r="N182" s="317"/>
      <c r="O182" s="318"/>
      <c r="P182" s="318"/>
      <c r="Q182" s="318"/>
      <c r="R182" s="318"/>
      <c r="S182" s="318"/>
      <c r="T182" s="318"/>
      <c r="U182" s="292"/>
      <c r="V182" s="317"/>
      <c r="W182" s="317"/>
      <c r="X182" s="292"/>
      <c r="Y182" s="319"/>
      <c r="Z182" s="317"/>
      <c r="AA182" s="319"/>
      <c r="AB182" s="317"/>
      <c r="AC182" s="319"/>
      <c r="AD182" s="317"/>
      <c r="AE182" s="293"/>
      <c r="AF182" s="289"/>
      <c r="AG182" s="289"/>
      <c r="AH182" s="289"/>
      <c r="AI182" s="293"/>
      <c r="AJ182" s="289"/>
      <c r="AK182" s="289"/>
      <c r="AL182" s="289"/>
      <c r="AM182" s="294"/>
      <c r="AN182" s="292"/>
      <c r="AO182" s="292"/>
      <c r="AP182" s="292"/>
      <c r="AQ182" s="292"/>
      <c r="AR182" s="294"/>
    </row>
    <row r="183" spans="1:44">
      <c r="A183" s="290"/>
      <c r="B183" s="291"/>
      <c r="C183" s="292"/>
      <c r="D183" s="292"/>
      <c r="E183" s="292"/>
      <c r="F183" s="292"/>
      <c r="G183" s="290"/>
      <c r="H183" s="290"/>
      <c r="I183" s="290"/>
      <c r="J183" s="290"/>
      <c r="K183" s="289"/>
      <c r="L183" s="289"/>
      <c r="M183" s="317"/>
      <c r="N183" s="317"/>
      <c r="O183" s="318"/>
      <c r="P183" s="318"/>
      <c r="Q183" s="318"/>
      <c r="R183" s="318"/>
      <c r="S183" s="318"/>
      <c r="T183" s="318"/>
      <c r="U183" s="292"/>
      <c r="V183" s="317"/>
      <c r="W183" s="317"/>
      <c r="X183" s="292"/>
      <c r="Y183" s="319"/>
      <c r="Z183" s="317"/>
      <c r="AA183" s="319"/>
      <c r="AB183" s="317"/>
      <c r="AC183" s="319"/>
      <c r="AD183" s="317"/>
      <c r="AE183" s="293"/>
      <c r="AF183" s="289"/>
      <c r="AG183" s="289"/>
      <c r="AH183" s="289"/>
      <c r="AI183" s="293"/>
      <c r="AJ183" s="289"/>
      <c r="AK183" s="289"/>
      <c r="AL183" s="289"/>
      <c r="AM183" s="294"/>
      <c r="AN183" s="292"/>
      <c r="AO183" s="292"/>
      <c r="AP183" s="292"/>
      <c r="AQ183" s="292"/>
      <c r="AR183" s="294"/>
    </row>
    <row r="184" spans="1:44">
      <c r="A184" s="290"/>
      <c r="B184" s="291"/>
      <c r="C184" s="292"/>
      <c r="D184" s="292"/>
      <c r="E184" s="292"/>
      <c r="F184" s="292"/>
      <c r="G184" s="290"/>
      <c r="H184" s="290"/>
      <c r="I184" s="290"/>
      <c r="J184" s="290"/>
      <c r="K184" s="289"/>
      <c r="L184" s="289"/>
      <c r="M184" s="317"/>
      <c r="N184" s="317"/>
      <c r="O184" s="318"/>
      <c r="P184" s="318"/>
      <c r="Q184" s="318"/>
      <c r="R184" s="318"/>
      <c r="S184" s="318"/>
      <c r="T184" s="318"/>
      <c r="U184" s="292"/>
      <c r="V184" s="317"/>
      <c r="W184" s="317"/>
      <c r="X184" s="292"/>
      <c r="Y184" s="319"/>
      <c r="Z184" s="317"/>
      <c r="AA184" s="319"/>
      <c r="AB184" s="317"/>
      <c r="AC184" s="319"/>
      <c r="AD184" s="317"/>
      <c r="AE184" s="293"/>
      <c r="AF184" s="289"/>
      <c r="AG184" s="289"/>
      <c r="AH184" s="289"/>
      <c r="AI184" s="293"/>
      <c r="AJ184" s="289"/>
      <c r="AK184" s="289"/>
      <c r="AL184" s="289"/>
      <c r="AM184" s="294"/>
      <c r="AN184" s="292"/>
      <c r="AO184" s="292"/>
      <c r="AP184" s="292"/>
      <c r="AQ184" s="292"/>
      <c r="AR184" s="294"/>
    </row>
    <row r="185" spans="1:44">
      <c r="A185" s="290"/>
      <c r="B185" s="291"/>
      <c r="C185" s="292"/>
      <c r="D185" s="292"/>
      <c r="E185" s="292"/>
      <c r="F185" s="292"/>
      <c r="G185" s="290"/>
      <c r="H185" s="290"/>
      <c r="I185" s="290"/>
      <c r="J185" s="290"/>
      <c r="K185" s="289"/>
      <c r="L185" s="289"/>
      <c r="M185" s="317"/>
      <c r="N185" s="317"/>
      <c r="O185" s="318"/>
      <c r="P185" s="318"/>
      <c r="Q185" s="318"/>
      <c r="R185" s="318"/>
      <c r="S185" s="318"/>
      <c r="T185" s="318"/>
      <c r="U185" s="292"/>
      <c r="V185" s="317"/>
      <c r="W185" s="317"/>
      <c r="X185" s="292"/>
      <c r="Y185" s="319"/>
      <c r="Z185" s="317"/>
      <c r="AA185" s="319"/>
      <c r="AB185" s="317"/>
      <c r="AC185" s="319"/>
      <c r="AD185" s="317"/>
      <c r="AE185" s="293"/>
      <c r="AF185" s="289"/>
      <c r="AG185" s="289"/>
      <c r="AH185" s="289"/>
      <c r="AI185" s="293"/>
      <c r="AJ185" s="289"/>
      <c r="AK185" s="289"/>
      <c r="AL185" s="289"/>
      <c r="AM185" s="294"/>
      <c r="AN185" s="292"/>
      <c r="AO185" s="292"/>
      <c r="AP185" s="292"/>
      <c r="AQ185" s="292"/>
      <c r="AR185" s="294"/>
    </row>
    <row r="186" spans="1:44">
      <c r="A186" s="290"/>
      <c r="B186" s="291"/>
      <c r="C186" s="292"/>
      <c r="D186" s="292"/>
      <c r="E186" s="292"/>
      <c r="F186" s="292"/>
      <c r="G186" s="290"/>
      <c r="H186" s="290"/>
      <c r="I186" s="290"/>
      <c r="J186" s="290"/>
      <c r="K186" s="289"/>
      <c r="L186" s="289"/>
      <c r="M186" s="317"/>
      <c r="N186" s="317"/>
      <c r="O186" s="318"/>
      <c r="P186" s="318"/>
      <c r="Q186" s="318"/>
      <c r="R186" s="318"/>
      <c r="S186" s="318"/>
      <c r="T186" s="318"/>
      <c r="U186" s="292"/>
      <c r="V186" s="317"/>
      <c r="W186" s="317"/>
      <c r="X186" s="292"/>
      <c r="Y186" s="319"/>
      <c r="Z186" s="317"/>
      <c r="AA186" s="319"/>
      <c r="AB186" s="317"/>
      <c r="AC186" s="319"/>
      <c r="AD186" s="317"/>
      <c r="AE186" s="293"/>
      <c r="AF186" s="289"/>
      <c r="AG186" s="289"/>
      <c r="AH186" s="289"/>
      <c r="AI186" s="293"/>
      <c r="AJ186" s="289"/>
      <c r="AK186" s="289"/>
      <c r="AL186" s="289"/>
      <c r="AM186" s="294"/>
      <c r="AN186" s="292"/>
      <c r="AO186" s="292"/>
      <c r="AP186" s="292"/>
      <c r="AQ186" s="292"/>
      <c r="AR186" s="294"/>
    </row>
    <row r="187" spans="1:44">
      <c r="A187" s="290"/>
      <c r="B187" s="291"/>
      <c r="C187" s="292"/>
      <c r="D187" s="292"/>
      <c r="E187" s="292"/>
      <c r="F187" s="292"/>
      <c r="G187" s="290"/>
      <c r="H187" s="290"/>
      <c r="I187" s="290"/>
      <c r="J187" s="290"/>
      <c r="K187" s="289"/>
      <c r="L187" s="289"/>
      <c r="M187" s="317"/>
      <c r="N187" s="317"/>
      <c r="O187" s="318"/>
      <c r="P187" s="318"/>
      <c r="Q187" s="318"/>
      <c r="R187" s="318"/>
      <c r="S187" s="318"/>
      <c r="T187" s="318"/>
      <c r="U187" s="292"/>
      <c r="V187" s="317"/>
      <c r="W187" s="317"/>
      <c r="X187" s="292"/>
      <c r="Y187" s="319"/>
      <c r="Z187" s="317"/>
      <c r="AA187" s="319"/>
      <c r="AB187" s="317"/>
      <c r="AC187" s="319"/>
      <c r="AD187" s="317"/>
      <c r="AE187" s="293"/>
      <c r="AF187" s="289"/>
      <c r="AG187" s="289"/>
      <c r="AH187" s="289"/>
      <c r="AI187" s="293"/>
      <c r="AJ187" s="289"/>
      <c r="AK187" s="289"/>
      <c r="AL187" s="289"/>
      <c r="AM187" s="294"/>
      <c r="AN187" s="292"/>
      <c r="AO187" s="292"/>
      <c r="AP187" s="292"/>
      <c r="AQ187" s="292"/>
      <c r="AR187" s="294"/>
    </row>
    <row r="188" spans="1:44">
      <c r="A188" s="290"/>
      <c r="B188" s="291"/>
      <c r="C188" s="292"/>
      <c r="D188" s="292"/>
      <c r="E188" s="292"/>
      <c r="F188" s="292"/>
      <c r="G188" s="290"/>
      <c r="H188" s="290"/>
      <c r="I188" s="290"/>
      <c r="J188" s="290"/>
      <c r="K188" s="289"/>
      <c r="L188" s="289"/>
      <c r="M188" s="317"/>
      <c r="N188" s="317"/>
      <c r="O188" s="318"/>
      <c r="P188" s="318"/>
      <c r="Q188" s="318"/>
      <c r="R188" s="318"/>
      <c r="S188" s="318"/>
      <c r="T188" s="318"/>
      <c r="U188" s="292"/>
      <c r="V188" s="317"/>
      <c r="W188" s="317"/>
      <c r="X188" s="292"/>
      <c r="Y188" s="319"/>
      <c r="Z188" s="317"/>
      <c r="AA188" s="319"/>
      <c r="AB188" s="317"/>
      <c r="AC188" s="319"/>
      <c r="AD188" s="317"/>
      <c r="AE188" s="293"/>
      <c r="AF188" s="289"/>
      <c r="AG188" s="289"/>
      <c r="AH188" s="289"/>
      <c r="AI188" s="293"/>
      <c r="AJ188" s="289"/>
      <c r="AK188" s="289"/>
      <c r="AL188" s="289"/>
      <c r="AM188" s="294"/>
      <c r="AN188" s="292"/>
      <c r="AO188" s="292"/>
      <c r="AP188" s="292"/>
      <c r="AQ188" s="292"/>
      <c r="AR188" s="294"/>
    </row>
    <row r="189" spans="1:44">
      <c r="A189" s="290"/>
      <c r="B189" s="291"/>
      <c r="C189" s="292"/>
      <c r="D189" s="292"/>
      <c r="E189" s="292"/>
      <c r="F189" s="292"/>
      <c r="G189" s="290"/>
      <c r="H189" s="290"/>
      <c r="I189" s="290"/>
      <c r="J189" s="290"/>
      <c r="K189" s="289"/>
      <c r="L189" s="289"/>
      <c r="M189" s="317"/>
      <c r="N189" s="317"/>
      <c r="O189" s="318"/>
      <c r="P189" s="318"/>
      <c r="Q189" s="318"/>
      <c r="R189" s="318"/>
      <c r="S189" s="318"/>
      <c r="T189" s="318"/>
      <c r="U189" s="292"/>
      <c r="V189" s="317"/>
      <c r="W189" s="317"/>
      <c r="X189" s="292"/>
      <c r="Y189" s="319"/>
      <c r="Z189" s="317"/>
      <c r="AA189" s="319"/>
      <c r="AB189" s="317"/>
      <c r="AC189" s="319"/>
      <c r="AD189" s="317"/>
      <c r="AE189" s="293"/>
      <c r="AF189" s="289"/>
      <c r="AG189" s="289"/>
      <c r="AH189" s="289"/>
      <c r="AI189" s="293"/>
      <c r="AJ189" s="289"/>
      <c r="AK189" s="289"/>
      <c r="AL189" s="289"/>
      <c r="AM189" s="294"/>
      <c r="AN189" s="292"/>
      <c r="AO189" s="292"/>
      <c r="AP189" s="292"/>
      <c r="AQ189" s="292"/>
      <c r="AR189" s="294"/>
    </row>
    <row r="190" spans="1:44">
      <c r="A190" s="290"/>
      <c r="B190" s="291"/>
      <c r="C190" s="292"/>
      <c r="D190" s="292"/>
      <c r="E190" s="292"/>
      <c r="F190" s="292"/>
      <c r="G190" s="290"/>
      <c r="H190" s="290"/>
      <c r="I190" s="290"/>
      <c r="J190" s="290"/>
      <c r="K190" s="289"/>
      <c r="L190" s="289"/>
      <c r="M190" s="317"/>
      <c r="N190" s="317"/>
      <c r="O190" s="318"/>
      <c r="P190" s="318"/>
      <c r="Q190" s="318"/>
      <c r="R190" s="318"/>
      <c r="S190" s="318"/>
      <c r="T190" s="318"/>
      <c r="U190" s="292"/>
      <c r="V190" s="317"/>
      <c r="W190" s="317"/>
      <c r="X190" s="292"/>
      <c r="Y190" s="319"/>
      <c r="Z190" s="317"/>
      <c r="AA190" s="319"/>
      <c r="AB190" s="317"/>
      <c r="AC190" s="319"/>
      <c r="AD190" s="317"/>
      <c r="AE190" s="293"/>
      <c r="AF190" s="289"/>
      <c r="AG190" s="289"/>
      <c r="AH190" s="289"/>
      <c r="AI190" s="293"/>
      <c r="AJ190" s="289"/>
      <c r="AK190" s="289"/>
      <c r="AL190" s="289"/>
      <c r="AM190" s="294"/>
      <c r="AN190" s="292"/>
      <c r="AO190" s="292"/>
      <c r="AP190" s="292"/>
      <c r="AQ190" s="292"/>
      <c r="AR190" s="294"/>
    </row>
    <row r="191" spans="1:44">
      <c r="A191" s="290"/>
      <c r="B191" s="291"/>
      <c r="C191" s="292"/>
      <c r="D191" s="292"/>
      <c r="E191" s="292"/>
      <c r="F191" s="292"/>
      <c r="G191" s="290"/>
      <c r="H191" s="290"/>
      <c r="I191" s="290"/>
      <c r="J191" s="290"/>
      <c r="K191" s="289"/>
      <c r="L191" s="289"/>
      <c r="M191" s="317"/>
      <c r="N191" s="317"/>
      <c r="O191" s="318"/>
      <c r="P191" s="318"/>
      <c r="Q191" s="318"/>
      <c r="R191" s="318"/>
      <c r="S191" s="318"/>
      <c r="T191" s="318"/>
      <c r="U191" s="292"/>
      <c r="V191" s="317"/>
      <c r="W191" s="317"/>
      <c r="X191" s="292"/>
      <c r="Y191" s="319"/>
      <c r="Z191" s="317"/>
      <c r="AA191" s="319"/>
      <c r="AB191" s="317"/>
      <c r="AC191" s="319"/>
      <c r="AD191" s="317"/>
      <c r="AE191" s="293"/>
      <c r="AF191" s="289"/>
      <c r="AG191" s="289"/>
      <c r="AH191" s="289"/>
      <c r="AI191" s="293"/>
      <c r="AJ191" s="289"/>
      <c r="AK191" s="289"/>
      <c r="AL191" s="289"/>
      <c r="AM191" s="294"/>
      <c r="AN191" s="292"/>
      <c r="AO191" s="292"/>
      <c r="AP191" s="292"/>
      <c r="AQ191" s="292"/>
      <c r="AR191" s="294"/>
    </row>
    <row r="192" spans="1:44">
      <c r="A192" s="290"/>
      <c r="B192" s="291"/>
      <c r="C192" s="292"/>
      <c r="D192" s="292"/>
      <c r="E192" s="292"/>
      <c r="F192" s="292"/>
      <c r="G192" s="290"/>
      <c r="H192" s="290"/>
      <c r="I192" s="290"/>
      <c r="J192" s="290"/>
      <c r="K192" s="289"/>
      <c r="L192" s="289"/>
      <c r="M192" s="317"/>
      <c r="N192" s="317"/>
      <c r="O192" s="318"/>
      <c r="P192" s="318"/>
      <c r="Q192" s="318"/>
      <c r="R192" s="318"/>
      <c r="S192" s="318"/>
      <c r="T192" s="318"/>
      <c r="U192" s="292"/>
      <c r="V192" s="317"/>
      <c r="W192" s="317"/>
      <c r="X192" s="292"/>
      <c r="Y192" s="319"/>
      <c r="Z192" s="317"/>
      <c r="AA192" s="319"/>
      <c r="AB192" s="317"/>
      <c r="AC192" s="319"/>
      <c r="AD192" s="317"/>
      <c r="AE192" s="293"/>
      <c r="AF192" s="289"/>
      <c r="AG192" s="289"/>
      <c r="AH192" s="289"/>
      <c r="AI192" s="293"/>
      <c r="AJ192" s="289"/>
      <c r="AK192" s="289"/>
      <c r="AL192" s="289"/>
      <c r="AM192" s="294"/>
      <c r="AN192" s="292"/>
      <c r="AO192" s="292"/>
      <c r="AP192" s="292"/>
      <c r="AQ192" s="292"/>
      <c r="AR192" s="294"/>
    </row>
    <row r="193" spans="1:44">
      <c r="A193" s="290"/>
      <c r="B193" s="291"/>
      <c r="C193" s="292"/>
      <c r="D193" s="292"/>
      <c r="E193" s="292"/>
      <c r="F193" s="292"/>
      <c r="G193" s="290"/>
      <c r="H193" s="290"/>
      <c r="I193" s="290"/>
      <c r="J193" s="290"/>
      <c r="K193" s="289"/>
      <c r="L193" s="289"/>
      <c r="M193" s="317"/>
      <c r="N193" s="317"/>
      <c r="O193" s="318"/>
      <c r="P193" s="318"/>
      <c r="Q193" s="318"/>
      <c r="R193" s="318"/>
      <c r="S193" s="318"/>
      <c r="T193" s="318"/>
      <c r="U193" s="292"/>
      <c r="V193" s="317"/>
      <c r="W193" s="317"/>
      <c r="X193" s="292"/>
      <c r="Y193" s="319"/>
      <c r="Z193" s="317"/>
      <c r="AA193" s="319"/>
      <c r="AB193" s="317"/>
      <c r="AC193" s="319"/>
      <c r="AD193" s="317"/>
      <c r="AE193" s="293"/>
      <c r="AF193" s="289"/>
      <c r="AG193" s="289"/>
      <c r="AH193" s="289"/>
      <c r="AI193" s="293"/>
      <c r="AJ193" s="289"/>
      <c r="AK193" s="289"/>
      <c r="AL193" s="289"/>
      <c r="AM193" s="294"/>
      <c r="AN193" s="292"/>
      <c r="AO193" s="292"/>
      <c r="AP193" s="292"/>
      <c r="AQ193" s="292"/>
      <c r="AR193" s="294"/>
    </row>
    <row r="194" spans="1:44">
      <c r="A194" s="290"/>
      <c r="B194" s="291"/>
      <c r="C194" s="292"/>
      <c r="D194" s="292"/>
      <c r="E194" s="292"/>
      <c r="F194" s="292"/>
      <c r="G194" s="290"/>
      <c r="H194" s="290"/>
      <c r="I194" s="290"/>
      <c r="J194" s="290"/>
      <c r="K194" s="289"/>
      <c r="L194" s="289"/>
      <c r="M194" s="317"/>
      <c r="N194" s="317"/>
      <c r="O194" s="318"/>
      <c r="P194" s="318"/>
      <c r="Q194" s="318"/>
      <c r="R194" s="318"/>
      <c r="S194" s="318"/>
      <c r="T194" s="318"/>
      <c r="U194" s="292"/>
      <c r="V194" s="317"/>
      <c r="W194" s="317"/>
      <c r="X194" s="292"/>
      <c r="Y194" s="319"/>
      <c r="Z194" s="317"/>
      <c r="AA194" s="319"/>
      <c r="AB194" s="317"/>
      <c r="AC194" s="319"/>
      <c r="AD194" s="317"/>
      <c r="AE194" s="293"/>
      <c r="AF194" s="289"/>
      <c r="AG194" s="289"/>
      <c r="AH194" s="289"/>
      <c r="AI194" s="293"/>
      <c r="AJ194" s="289"/>
      <c r="AK194" s="289"/>
      <c r="AL194" s="289"/>
      <c r="AM194" s="294"/>
      <c r="AN194" s="292"/>
      <c r="AO194" s="292"/>
      <c r="AP194" s="292"/>
      <c r="AQ194" s="292"/>
      <c r="AR194" s="294"/>
    </row>
    <row r="195" spans="1:44">
      <c r="A195" s="290"/>
      <c r="B195" s="291"/>
      <c r="C195" s="292"/>
      <c r="D195" s="292"/>
      <c r="E195" s="292"/>
      <c r="F195" s="292"/>
      <c r="G195" s="290"/>
      <c r="H195" s="290"/>
      <c r="I195" s="290"/>
      <c r="J195" s="290"/>
      <c r="K195" s="289"/>
      <c r="L195" s="289"/>
      <c r="M195" s="317"/>
      <c r="N195" s="317"/>
      <c r="O195" s="318"/>
      <c r="P195" s="318"/>
      <c r="Q195" s="318"/>
      <c r="R195" s="318"/>
      <c r="S195" s="318"/>
      <c r="T195" s="318"/>
      <c r="U195" s="292"/>
      <c r="V195" s="317"/>
      <c r="W195" s="317"/>
      <c r="X195" s="292"/>
      <c r="Y195" s="319"/>
      <c r="Z195" s="317"/>
      <c r="AA195" s="319"/>
      <c r="AB195" s="317"/>
      <c r="AC195" s="319"/>
      <c r="AD195" s="317"/>
      <c r="AE195" s="293"/>
      <c r="AF195" s="289"/>
      <c r="AG195" s="289"/>
      <c r="AH195" s="289"/>
      <c r="AI195" s="293"/>
      <c r="AJ195" s="289"/>
      <c r="AK195" s="289"/>
      <c r="AL195" s="289"/>
      <c r="AM195" s="294"/>
      <c r="AN195" s="292"/>
      <c r="AO195" s="292"/>
      <c r="AP195" s="292"/>
      <c r="AQ195" s="292"/>
      <c r="AR195" s="294"/>
    </row>
    <row r="196" spans="1:44">
      <c r="A196" s="290"/>
      <c r="B196" s="291"/>
      <c r="C196" s="292"/>
      <c r="D196" s="292"/>
      <c r="E196" s="292"/>
      <c r="F196" s="292"/>
      <c r="G196" s="290"/>
      <c r="H196" s="290"/>
      <c r="I196" s="290"/>
      <c r="J196" s="290"/>
      <c r="K196" s="289"/>
      <c r="L196" s="289"/>
      <c r="M196" s="317"/>
      <c r="N196" s="317"/>
      <c r="O196" s="318"/>
      <c r="P196" s="318"/>
      <c r="Q196" s="318"/>
      <c r="R196" s="318"/>
      <c r="S196" s="318"/>
      <c r="T196" s="318"/>
      <c r="U196" s="292"/>
      <c r="V196" s="317"/>
      <c r="W196" s="317"/>
      <c r="X196" s="292"/>
      <c r="Y196" s="319"/>
      <c r="Z196" s="317"/>
      <c r="AA196" s="319"/>
      <c r="AB196" s="317"/>
      <c r="AC196" s="319"/>
      <c r="AD196" s="317"/>
      <c r="AE196" s="293"/>
      <c r="AF196" s="289"/>
      <c r="AG196" s="289"/>
      <c r="AH196" s="289"/>
      <c r="AI196" s="293"/>
      <c r="AJ196" s="289"/>
      <c r="AK196" s="289"/>
      <c r="AL196" s="289"/>
      <c r="AM196" s="294"/>
      <c r="AN196" s="292"/>
      <c r="AO196" s="292"/>
      <c r="AP196" s="292"/>
      <c r="AQ196" s="292"/>
      <c r="AR196" s="294"/>
    </row>
    <row r="197" spans="1:44">
      <c r="A197" s="290"/>
      <c r="B197" s="291"/>
      <c r="C197" s="292"/>
      <c r="D197" s="292"/>
      <c r="E197" s="292"/>
      <c r="F197" s="292"/>
      <c r="G197" s="290"/>
      <c r="H197" s="290"/>
      <c r="I197" s="290"/>
      <c r="J197" s="290"/>
      <c r="K197" s="289"/>
      <c r="L197" s="289"/>
      <c r="M197" s="317"/>
      <c r="N197" s="317"/>
      <c r="O197" s="318"/>
      <c r="P197" s="318"/>
      <c r="Q197" s="318"/>
      <c r="R197" s="318"/>
      <c r="S197" s="318"/>
      <c r="T197" s="318"/>
      <c r="U197" s="292"/>
      <c r="V197" s="317"/>
      <c r="W197" s="317"/>
      <c r="X197" s="292"/>
      <c r="Y197" s="319"/>
      <c r="Z197" s="317"/>
      <c r="AA197" s="319"/>
      <c r="AB197" s="317"/>
      <c r="AC197" s="319"/>
      <c r="AD197" s="317"/>
      <c r="AE197" s="293"/>
      <c r="AF197" s="289"/>
      <c r="AG197" s="289"/>
      <c r="AH197" s="289"/>
      <c r="AI197" s="293"/>
      <c r="AJ197" s="289"/>
      <c r="AK197" s="289"/>
      <c r="AL197" s="289"/>
      <c r="AM197" s="294"/>
      <c r="AN197" s="292"/>
      <c r="AO197" s="292"/>
      <c r="AP197" s="292"/>
      <c r="AQ197" s="292"/>
      <c r="AR197" s="294"/>
    </row>
    <row r="198" spans="1:44">
      <c r="A198" s="290"/>
      <c r="B198" s="291"/>
      <c r="C198" s="292"/>
      <c r="D198" s="292"/>
      <c r="E198" s="292"/>
      <c r="F198" s="292"/>
      <c r="G198" s="290"/>
      <c r="H198" s="290"/>
      <c r="I198" s="290"/>
      <c r="J198" s="290"/>
      <c r="K198" s="289"/>
      <c r="L198" s="289"/>
      <c r="M198" s="317"/>
      <c r="N198" s="317"/>
      <c r="O198" s="318"/>
      <c r="P198" s="318"/>
      <c r="Q198" s="318"/>
      <c r="R198" s="318"/>
      <c r="S198" s="318"/>
      <c r="T198" s="318"/>
      <c r="U198" s="292"/>
      <c r="V198" s="317"/>
      <c r="W198" s="317"/>
      <c r="X198" s="292"/>
      <c r="Y198" s="319"/>
      <c r="Z198" s="317"/>
      <c r="AA198" s="319"/>
      <c r="AB198" s="317"/>
      <c r="AC198" s="319"/>
      <c r="AD198" s="317"/>
      <c r="AE198" s="293"/>
      <c r="AF198" s="289"/>
      <c r="AG198" s="289"/>
      <c r="AH198" s="289"/>
      <c r="AI198" s="293"/>
      <c r="AJ198" s="289"/>
      <c r="AK198" s="289"/>
      <c r="AL198" s="289"/>
      <c r="AM198" s="294"/>
      <c r="AN198" s="292"/>
      <c r="AO198" s="292"/>
      <c r="AP198" s="292"/>
      <c r="AQ198" s="292"/>
      <c r="AR198" s="294"/>
    </row>
    <row r="199" spans="1:44">
      <c r="A199" s="290"/>
      <c r="B199" s="291"/>
      <c r="C199" s="292"/>
      <c r="D199" s="292"/>
      <c r="E199" s="292"/>
      <c r="F199" s="292"/>
      <c r="G199" s="290"/>
      <c r="H199" s="290"/>
      <c r="I199" s="290"/>
      <c r="J199" s="290"/>
      <c r="K199" s="289"/>
      <c r="L199" s="289"/>
      <c r="M199" s="317"/>
      <c r="N199" s="317"/>
      <c r="O199" s="318"/>
      <c r="P199" s="318"/>
      <c r="Q199" s="318"/>
      <c r="R199" s="318"/>
      <c r="S199" s="318"/>
      <c r="T199" s="318"/>
      <c r="U199" s="292"/>
      <c r="V199" s="317"/>
      <c r="W199" s="317"/>
      <c r="X199" s="292"/>
      <c r="Y199" s="319"/>
      <c r="Z199" s="317"/>
      <c r="AA199" s="319"/>
      <c r="AB199" s="317"/>
      <c r="AC199" s="319"/>
      <c r="AD199" s="317"/>
      <c r="AE199" s="293"/>
      <c r="AF199" s="289"/>
      <c r="AG199" s="289"/>
      <c r="AH199" s="289"/>
      <c r="AI199" s="293"/>
      <c r="AJ199" s="289"/>
      <c r="AK199" s="289"/>
      <c r="AL199" s="289"/>
      <c r="AM199" s="294"/>
      <c r="AN199" s="292"/>
      <c r="AO199" s="292"/>
      <c r="AP199" s="292"/>
      <c r="AQ199" s="292"/>
      <c r="AR199" s="294"/>
    </row>
    <row r="200" spans="1:44">
      <c r="A200" s="290"/>
      <c r="B200" s="291"/>
      <c r="C200" s="292"/>
      <c r="D200" s="292"/>
      <c r="E200" s="292"/>
      <c r="F200" s="292"/>
      <c r="G200" s="290"/>
      <c r="H200" s="290"/>
      <c r="I200" s="290"/>
      <c r="J200" s="290"/>
      <c r="K200" s="289"/>
      <c r="L200" s="289"/>
      <c r="M200" s="317"/>
      <c r="N200" s="317"/>
      <c r="O200" s="318"/>
      <c r="P200" s="318"/>
      <c r="Q200" s="318"/>
      <c r="R200" s="318"/>
      <c r="S200" s="318"/>
      <c r="T200" s="318"/>
      <c r="U200" s="292"/>
      <c r="V200" s="317"/>
      <c r="W200" s="317"/>
      <c r="X200" s="292"/>
      <c r="Y200" s="319"/>
      <c r="Z200" s="317"/>
      <c r="AA200" s="319"/>
      <c r="AB200" s="317"/>
      <c r="AC200" s="319"/>
      <c r="AD200" s="317"/>
      <c r="AE200" s="293"/>
      <c r="AF200" s="289"/>
      <c r="AG200" s="289"/>
      <c r="AH200" s="289"/>
      <c r="AI200" s="293"/>
      <c r="AJ200" s="289"/>
      <c r="AK200" s="289"/>
      <c r="AL200" s="289"/>
      <c r="AM200" s="294"/>
      <c r="AN200" s="292"/>
      <c r="AO200" s="292"/>
      <c r="AP200" s="292"/>
      <c r="AQ200" s="292"/>
      <c r="AR200" s="294"/>
    </row>
    <row r="201" spans="1:44">
      <c r="A201" s="290"/>
      <c r="B201" s="291"/>
      <c r="C201" s="292"/>
      <c r="D201" s="292"/>
      <c r="E201" s="292"/>
      <c r="F201" s="292"/>
      <c r="G201" s="290"/>
      <c r="H201" s="290"/>
      <c r="I201" s="290"/>
      <c r="J201" s="290"/>
      <c r="K201" s="289"/>
      <c r="L201" s="289"/>
      <c r="M201" s="317"/>
      <c r="N201" s="317"/>
      <c r="O201" s="318"/>
      <c r="P201" s="318"/>
      <c r="Q201" s="318"/>
      <c r="R201" s="318"/>
      <c r="S201" s="318"/>
      <c r="T201" s="318"/>
      <c r="U201" s="292"/>
      <c r="V201" s="317"/>
      <c r="W201" s="317"/>
      <c r="X201" s="292"/>
      <c r="Y201" s="319"/>
      <c r="Z201" s="317"/>
      <c r="AA201" s="319"/>
      <c r="AB201" s="317"/>
      <c r="AC201" s="319"/>
      <c r="AD201" s="317"/>
      <c r="AE201" s="293"/>
      <c r="AF201" s="289"/>
      <c r="AG201" s="289"/>
      <c r="AH201" s="289"/>
      <c r="AI201" s="293"/>
      <c r="AJ201" s="289"/>
      <c r="AK201" s="289"/>
      <c r="AL201" s="289"/>
      <c r="AM201" s="294"/>
      <c r="AN201" s="292"/>
      <c r="AO201" s="292"/>
      <c r="AP201" s="292"/>
      <c r="AQ201" s="292"/>
      <c r="AR201" s="294"/>
    </row>
    <row r="202" spans="1:44">
      <c r="A202" s="290"/>
      <c r="B202" s="291"/>
      <c r="C202" s="292"/>
      <c r="D202" s="292"/>
      <c r="E202" s="292"/>
      <c r="F202" s="292"/>
      <c r="G202" s="290"/>
      <c r="H202" s="290"/>
      <c r="I202" s="290"/>
      <c r="J202" s="290"/>
      <c r="K202" s="289"/>
      <c r="L202" s="289"/>
      <c r="M202" s="317"/>
      <c r="N202" s="317"/>
      <c r="O202" s="318"/>
      <c r="P202" s="318"/>
      <c r="Q202" s="318"/>
      <c r="R202" s="318"/>
      <c r="S202" s="318"/>
      <c r="T202" s="318"/>
      <c r="U202" s="292"/>
      <c r="V202" s="317"/>
      <c r="W202" s="317"/>
      <c r="X202" s="292"/>
      <c r="Y202" s="319"/>
      <c r="Z202" s="317"/>
      <c r="AA202" s="319"/>
      <c r="AB202" s="317"/>
      <c r="AC202" s="319"/>
      <c r="AD202" s="317"/>
      <c r="AE202" s="293"/>
      <c r="AF202" s="289"/>
      <c r="AG202" s="289"/>
      <c r="AH202" s="289"/>
      <c r="AI202" s="293"/>
      <c r="AJ202" s="289"/>
      <c r="AK202" s="289"/>
      <c r="AL202" s="289"/>
      <c r="AM202" s="294"/>
      <c r="AN202" s="292"/>
      <c r="AO202" s="292"/>
      <c r="AP202" s="292"/>
      <c r="AQ202" s="292"/>
      <c r="AR202" s="294"/>
    </row>
  </sheetData>
  <phoneticPr fontId="11" type="noConversion"/>
  <conditionalFormatting sqref="V4:V8 V11:V27">
    <cfRule type="cellIs" dxfId="77" priority="73" operator="lessThan">
      <formula>0.01</formula>
    </cfRule>
  </conditionalFormatting>
  <conditionalFormatting sqref="V9:V10">
    <cfRule type="cellIs" dxfId="76" priority="56" operator="lessThan">
      <formula>0.01</formula>
    </cfRule>
  </conditionalFormatting>
  <conditionalFormatting sqref="AC3:AC77">
    <cfRule type="expression" dxfId="75" priority="50">
      <formula>AC3&lt;0.218</formula>
    </cfRule>
  </conditionalFormatting>
  <conditionalFormatting sqref="V28:V42">
    <cfRule type="cellIs" dxfId="74" priority="48" operator="lessThan">
      <formula>0.01</formula>
    </cfRule>
  </conditionalFormatting>
  <conditionalFormatting sqref="AI4:AI42">
    <cfRule type="cellIs" dxfId="73" priority="44" stopIfTrue="1" operator="lessThan">
      <formula>0.65</formula>
    </cfRule>
  </conditionalFormatting>
  <conditionalFormatting sqref="X4:X42">
    <cfRule type="expression" dxfId="72" priority="40">
      <formula>X4&lt;99.9</formula>
    </cfRule>
  </conditionalFormatting>
  <conditionalFormatting sqref="V43:V77">
    <cfRule type="cellIs" dxfId="71" priority="38" operator="lessThan">
      <formula>0.01</formula>
    </cfRule>
  </conditionalFormatting>
  <conditionalFormatting sqref="AI43:AI77">
    <cfRule type="cellIs" dxfId="70" priority="36" stopIfTrue="1" operator="lessThan">
      <formula>0.65</formula>
    </cfRule>
  </conditionalFormatting>
  <conditionalFormatting sqref="X43:X77">
    <cfRule type="expression" dxfId="69" priority="33">
      <formula>X43&lt;99.9</formula>
    </cfRule>
  </conditionalFormatting>
  <conditionalFormatting sqref="V3">
    <cfRule type="cellIs" dxfId="68" priority="31" operator="lessThan">
      <formula>0.01</formula>
    </cfRule>
  </conditionalFormatting>
  <conditionalFormatting sqref="AI3">
    <cfRule type="cellIs" dxfId="67" priority="29" stopIfTrue="1" operator="lessThan">
      <formula>0.65</formula>
    </cfRule>
  </conditionalFormatting>
  <conditionalFormatting sqref="X3">
    <cfRule type="expression" dxfId="66" priority="26">
      <formula>X3&lt;99.9</formula>
    </cfRule>
  </conditionalFormatting>
  <conditionalFormatting sqref="AO3:AO77">
    <cfRule type="expression" dxfId="65" priority="25">
      <formula>AO3&gt;3</formula>
    </cfRule>
  </conditionalFormatting>
  <conditionalFormatting sqref="AP3:AQ3">
    <cfRule type="expression" dxfId="64" priority="22">
      <formula>AP3&gt;3</formula>
    </cfRule>
  </conditionalFormatting>
  <conditionalFormatting sqref="AP4:AP77">
    <cfRule type="expression" dxfId="63" priority="21">
      <formula>AP4&gt;3</formula>
    </cfRule>
  </conditionalFormatting>
  <conditionalFormatting sqref="AN3">
    <cfRule type="expression" dxfId="62" priority="20">
      <formula>AN3&gt;3</formula>
    </cfRule>
  </conditionalFormatting>
  <conditionalFormatting sqref="AN4:AN77">
    <cfRule type="expression" dxfId="61" priority="19">
      <formula>AN4&gt;3</formula>
    </cfRule>
  </conditionalFormatting>
  <conditionalFormatting sqref="AQ4:AQ77">
    <cfRule type="expression" dxfId="60" priority="12">
      <formula>AQ4&gt;3</formula>
    </cfRule>
  </conditionalFormatting>
  <conditionalFormatting sqref="AC78:AC202">
    <cfRule type="expression" dxfId="59" priority="11">
      <formula>AC78&lt;0.218</formula>
    </cfRule>
  </conditionalFormatting>
  <conditionalFormatting sqref="V78:V202">
    <cfRule type="cellIs" dxfId="58" priority="9" operator="lessThan">
      <formula>0.01</formula>
    </cfRule>
  </conditionalFormatting>
  <conditionalFormatting sqref="AI78:AI202">
    <cfRule type="cellIs" dxfId="57" priority="8" stopIfTrue="1" operator="lessThan">
      <formula>0.65</formula>
    </cfRule>
  </conditionalFormatting>
  <conditionalFormatting sqref="X78:X202">
    <cfRule type="expression" dxfId="56" priority="5">
      <formula>X78&lt;99.9</formula>
    </cfRule>
  </conditionalFormatting>
  <conditionalFormatting sqref="AO78:AO202">
    <cfRule type="expression" dxfId="55" priority="4">
      <formula>AO78&gt;3</formula>
    </cfRule>
  </conditionalFormatting>
  <conditionalFormatting sqref="AP78:AP202">
    <cfRule type="expression" dxfId="54" priority="3">
      <formula>AP78&gt;3</formula>
    </cfRule>
  </conditionalFormatting>
  <conditionalFormatting sqref="AN78:AN202">
    <cfRule type="expression" dxfId="53" priority="2">
      <formula>AN78&gt;3</formula>
    </cfRule>
  </conditionalFormatting>
  <conditionalFormatting sqref="AQ78:AQ202">
    <cfRule type="expression" dxfId="52" priority="1">
      <formula>AQ78&gt;3</formula>
    </cfRule>
  </conditionalFormatting>
  <pageMargins left="0.7" right="0.7" top="0.75" bottom="0.75" header="0.5" footer="0.5"/>
  <pageSetup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expression" priority="43" id="{3BA07439-097D-814C-B659-7DFE1449722C}">
            <xm:f>Y4&lt;'Calculations Page'!$BI$6</xm:f>
            <x14:dxf>
              <font>
                <b/>
                <i val="0"/>
                <color rgb="FFFF0000"/>
              </font>
              <fill>
                <patternFill patternType="none">
                  <fgColor indexed="64"/>
                  <bgColor indexed="65"/>
                </patternFill>
              </fill>
            </x14:dxf>
          </x14:cfRule>
          <xm:sqref>Y4:Y42</xm:sqref>
        </x14:conditionalFormatting>
        <x14:conditionalFormatting xmlns:xm="http://schemas.microsoft.com/office/excel/2006/main">
          <x14:cfRule type="expression" priority="42" id="{FF900B88-5B70-B54B-876F-2765C62BEA76}">
            <xm:f>AA4&lt;'Calculations Page'!$BJ$6</xm:f>
            <x14:dxf>
              <font>
                <b/>
                <i val="0"/>
                <color rgb="FFFF0000"/>
              </font>
              <fill>
                <patternFill patternType="none">
                  <fgColor indexed="64"/>
                  <bgColor indexed="65"/>
                </patternFill>
              </fill>
            </x14:dxf>
          </x14:cfRule>
          <xm:sqref>AA4:AA42</xm:sqref>
        </x14:conditionalFormatting>
        <x14:conditionalFormatting xmlns:xm="http://schemas.microsoft.com/office/excel/2006/main">
          <x14:cfRule type="expression" priority="35" id="{712E3A46-90A8-2C44-B7A5-B5FCD02E1920}">
            <xm:f>Y43&lt;'Calculations Page'!$BI$6</xm:f>
            <x14:dxf>
              <font>
                <b/>
                <i val="0"/>
                <color rgb="FFFF0000"/>
              </font>
              <fill>
                <patternFill patternType="none">
                  <fgColor indexed="64"/>
                  <bgColor indexed="65"/>
                </patternFill>
              </fill>
            </x14:dxf>
          </x14:cfRule>
          <xm:sqref>Y43:Y77</xm:sqref>
        </x14:conditionalFormatting>
        <x14:conditionalFormatting xmlns:xm="http://schemas.microsoft.com/office/excel/2006/main">
          <x14:cfRule type="expression" priority="34" id="{384D99CA-117A-6940-A9D4-60D061A284E4}">
            <xm:f>AA43&lt;'Calculations Page'!$BJ$6</xm:f>
            <x14:dxf>
              <font>
                <b/>
                <i val="0"/>
                <color rgb="FFFF0000"/>
              </font>
              <fill>
                <patternFill patternType="none">
                  <fgColor indexed="64"/>
                  <bgColor indexed="65"/>
                </patternFill>
              </fill>
            </x14:dxf>
          </x14:cfRule>
          <xm:sqref>AA43:AA77</xm:sqref>
        </x14:conditionalFormatting>
        <x14:conditionalFormatting xmlns:xm="http://schemas.microsoft.com/office/excel/2006/main">
          <x14:cfRule type="expression" priority="28" id="{86472E9C-0F41-BC46-A9F3-E9C2C25C3503}">
            <xm:f>Y3&lt;'Calculations Page'!$BI$6</xm:f>
            <x14:dxf>
              <font>
                <b/>
                <i val="0"/>
                <color rgb="FFFF0000"/>
              </font>
              <fill>
                <patternFill patternType="none">
                  <fgColor indexed="64"/>
                  <bgColor indexed="65"/>
                </patternFill>
              </fill>
            </x14:dxf>
          </x14:cfRule>
          <xm:sqref>Y3</xm:sqref>
        </x14:conditionalFormatting>
        <x14:conditionalFormatting xmlns:xm="http://schemas.microsoft.com/office/excel/2006/main">
          <x14:cfRule type="expression" priority="27" id="{0443044C-1550-D340-ACC6-6759A22D4810}">
            <xm:f>AA3&lt;'Calculations Page'!$BJ$6</xm:f>
            <x14:dxf>
              <font>
                <b/>
                <i val="0"/>
                <color rgb="FFFF0000"/>
              </font>
              <fill>
                <patternFill patternType="none">
                  <fgColor indexed="64"/>
                  <bgColor indexed="65"/>
                </patternFill>
              </fill>
            </x14:dxf>
          </x14:cfRule>
          <xm:sqref>AA3</xm:sqref>
        </x14:conditionalFormatting>
        <x14:conditionalFormatting xmlns:xm="http://schemas.microsoft.com/office/excel/2006/main">
          <x14:cfRule type="expression" priority="7" id="{913D577B-468E-A24A-8778-A7E2701C7610}">
            <xm:f>Y78&lt;'Calculations Page'!$BI$6</xm:f>
            <x14:dxf>
              <font>
                <b/>
                <i val="0"/>
                <color rgb="FFFF0000"/>
              </font>
              <fill>
                <patternFill patternType="none">
                  <fgColor indexed="64"/>
                  <bgColor indexed="65"/>
                </patternFill>
              </fill>
            </x14:dxf>
          </x14:cfRule>
          <xm:sqref>Y78:Y202</xm:sqref>
        </x14:conditionalFormatting>
        <x14:conditionalFormatting xmlns:xm="http://schemas.microsoft.com/office/excel/2006/main">
          <x14:cfRule type="expression" priority="6" id="{ED80620C-5AD4-B547-B2F2-B192F5394AC1}">
            <xm:f>AA78&lt;'Calculations Page'!$BJ$6</xm:f>
            <x14:dxf>
              <font>
                <b/>
                <i val="0"/>
                <color rgb="FFFF0000"/>
              </font>
              <fill>
                <patternFill patternType="none">
                  <fgColor indexed="64"/>
                  <bgColor indexed="65"/>
                </patternFill>
              </fill>
            </x14:dxf>
          </x14:cfRule>
          <xm:sqref>AA78:AA202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39997558519241921"/>
  </sheetPr>
  <dimension ref="A1:N64"/>
  <sheetViews>
    <sheetView topLeftCell="A6" workbookViewId="0">
      <selection activeCell="K51" sqref="K51"/>
    </sheetView>
  </sheetViews>
  <sheetFormatPr baseColWidth="10" defaultRowHeight="13"/>
  <cols>
    <col min="1" max="1" width="6.5" customWidth="1"/>
    <col min="2" max="2" width="33.5" customWidth="1"/>
    <col min="7" max="7" width="42.6640625" customWidth="1"/>
    <col min="8" max="8" width="12" customWidth="1"/>
  </cols>
  <sheetData>
    <row r="1" spans="1:14" ht="22" customHeight="1">
      <c r="A1" s="581" t="s">
        <v>274</v>
      </c>
      <c r="B1" s="581"/>
      <c r="C1" s="581"/>
      <c r="D1" s="581"/>
      <c r="E1" s="581"/>
      <c r="F1" s="581"/>
      <c r="G1" s="581"/>
      <c r="H1" s="581"/>
      <c r="I1" s="581"/>
      <c r="J1" s="581"/>
      <c r="K1" s="581"/>
      <c r="L1" s="581"/>
      <c r="M1" s="581"/>
      <c r="N1" s="581"/>
    </row>
    <row r="3" spans="1:14">
      <c r="A3" s="165" t="s">
        <v>275</v>
      </c>
    </row>
    <row r="5" spans="1:14">
      <c r="A5" s="238" t="s">
        <v>210</v>
      </c>
      <c r="B5" s="237"/>
      <c r="C5" s="237"/>
      <c r="D5" s="237"/>
      <c r="E5" s="237"/>
      <c r="F5" s="237"/>
      <c r="G5" s="237"/>
      <c r="H5" s="165"/>
    </row>
    <row r="6" spans="1:14">
      <c r="B6" t="s">
        <v>35</v>
      </c>
      <c r="C6" t="s">
        <v>227</v>
      </c>
      <c r="G6" s="163"/>
    </row>
    <row r="7" spans="1:14">
      <c r="B7" t="s">
        <v>36</v>
      </c>
      <c r="C7" t="s">
        <v>228</v>
      </c>
      <c r="G7" s="163"/>
    </row>
    <row r="8" spans="1:14">
      <c r="B8" t="s">
        <v>37</v>
      </c>
      <c r="C8" t="s">
        <v>229</v>
      </c>
    </row>
    <row r="9" spans="1:14">
      <c r="B9" t="s">
        <v>41</v>
      </c>
      <c r="C9" t="s">
        <v>230</v>
      </c>
    </row>
    <row r="10" spans="1:14" ht="12" customHeight="1">
      <c r="B10" t="s">
        <v>212</v>
      </c>
      <c r="C10" t="s">
        <v>223</v>
      </c>
      <c r="G10" s="578" t="s">
        <v>211</v>
      </c>
    </row>
    <row r="11" spans="1:14">
      <c r="B11" t="s">
        <v>213</v>
      </c>
      <c r="C11" t="s">
        <v>224</v>
      </c>
      <c r="G11" s="578"/>
    </row>
    <row r="12" spans="1:14">
      <c r="B12" t="s">
        <v>214</v>
      </c>
      <c r="C12" t="s">
        <v>225</v>
      </c>
      <c r="G12" s="578"/>
    </row>
    <row r="13" spans="1:14">
      <c r="B13" t="s">
        <v>215</v>
      </c>
      <c r="C13" t="s">
        <v>226</v>
      </c>
      <c r="G13" s="578"/>
    </row>
    <row r="14" spans="1:14">
      <c r="B14" t="s">
        <v>22</v>
      </c>
      <c r="C14" t="s">
        <v>231</v>
      </c>
    </row>
    <row r="15" spans="1:14">
      <c r="B15" t="s">
        <v>216</v>
      </c>
      <c r="C15" t="s">
        <v>232</v>
      </c>
    </row>
    <row r="16" spans="1:14">
      <c r="B16" t="s">
        <v>202</v>
      </c>
      <c r="C16" t="s">
        <v>233</v>
      </c>
      <c r="H16" s="236" t="s">
        <v>234</v>
      </c>
    </row>
    <row r="17" spans="1:8">
      <c r="B17" t="s">
        <v>217</v>
      </c>
      <c r="C17" t="s">
        <v>235</v>
      </c>
    </row>
    <row r="18" spans="1:8">
      <c r="B18" t="s">
        <v>236</v>
      </c>
      <c r="C18" t="s">
        <v>237</v>
      </c>
    </row>
    <row r="20" spans="1:8">
      <c r="A20" s="579" t="s">
        <v>207</v>
      </c>
      <c r="B20" t="s">
        <v>30</v>
      </c>
      <c r="C20" t="s">
        <v>238</v>
      </c>
      <c r="H20" s="236" t="s">
        <v>239</v>
      </c>
    </row>
    <row r="21" spans="1:8">
      <c r="A21" s="579"/>
      <c r="B21" t="s">
        <v>64</v>
      </c>
      <c r="C21" t="s">
        <v>240</v>
      </c>
      <c r="H21" s="236"/>
    </row>
    <row r="22" spans="1:8">
      <c r="A22" s="579"/>
      <c r="B22" t="s">
        <v>27</v>
      </c>
      <c r="C22" t="s">
        <v>241</v>
      </c>
      <c r="H22" s="236"/>
    </row>
    <row r="23" spans="1:8">
      <c r="A23" s="579"/>
      <c r="B23" t="s">
        <v>64</v>
      </c>
      <c r="C23" t="s">
        <v>240</v>
      </c>
      <c r="H23" s="236"/>
    </row>
    <row r="24" spans="1:8">
      <c r="A24" s="579"/>
      <c r="B24" t="s">
        <v>28</v>
      </c>
      <c r="C24" t="s">
        <v>242</v>
      </c>
      <c r="H24" s="236"/>
    </row>
    <row r="25" spans="1:8">
      <c r="A25" s="579"/>
      <c r="B25" t="s">
        <v>64</v>
      </c>
      <c r="C25" t="s">
        <v>240</v>
      </c>
      <c r="H25" s="236"/>
    </row>
    <row r="26" spans="1:8">
      <c r="A26" s="579"/>
      <c r="B26" t="s">
        <v>29</v>
      </c>
      <c r="C26" t="s">
        <v>243</v>
      </c>
      <c r="H26" s="236"/>
    </row>
    <row r="27" spans="1:8">
      <c r="A27" s="579"/>
      <c r="B27" t="s">
        <v>64</v>
      </c>
      <c r="C27" t="s">
        <v>240</v>
      </c>
      <c r="H27" s="236"/>
    </row>
    <row r="28" spans="1:8">
      <c r="A28" s="579"/>
      <c r="B28" t="s">
        <v>4</v>
      </c>
      <c r="H28" s="236"/>
    </row>
    <row r="29" spans="1:8">
      <c r="H29" s="236"/>
    </row>
    <row r="30" spans="1:8">
      <c r="H30" s="236"/>
    </row>
    <row r="31" spans="1:8">
      <c r="A31" s="580" t="s">
        <v>244</v>
      </c>
      <c r="B31" t="s">
        <v>218</v>
      </c>
      <c r="C31" t="s">
        <v>245</v>
      </c>
      <c r="H31" s="236" t="s">
        <v>239</v>
      </c>
    </row>
    <row r="32" spans="1:8">
      <c r="A32" s="580"/>
      <c r="B32" t="s">
        <v>64</v>
      </c>
      <c r="C32" t="s">
        <v>240</v>
      </c>
      <c r="H32" s="236"/>
    </row>
    <row r="33" spans="1:8">
      <c r="A33" s="580"/>
      <c r="B33" t="s">
        <v>219</v>
      </c>
      <c r="C33" t="s">
        <v>246</v>
      </c>
      <c r="H33" s="236" t="s">
        <v>249</v>
      </c>
    </row>
    <row r="34" spans="1:8">
      <c r="A34" s="580"/>
      <c r="B34" t="s">
        <v>64</v>
      </c>
      <c r="C34" t="s">
        <v>240</v>
      </c>
      <c r="H34" s="236"/>
    </row>
    <row r="35" spans="1:8">
      <c r="A35" s="580"/>
      <c r="B35" t="s">
        <v>220</v>
      </c>
      <c r="C35" t="s">
        <v>247</v>
      </c>
      <c r="H35" s="236" t="s">
        <v>250</v>
      </c>
    </row>
    <row r="36" spans="1:8">
      <c r="A36" s="580"/>
      <c r="B36" t="s">
        <v>64</v>
      </c>
      <c r="C36" t="s">
        <v>240</v>
      </c>
      <c r="H36" s="236"/>
    </row>
    <row r="37" spans="1:8">
      <c r="A37" s="580"/>
      <c r="B37" t="s">
        <v>221</v>
      </c>
      <c r="C37" t="s">
        <v>248</v>
      </c>
      <c r="H37" s="236"/>
    </row>
    <row r="38" spans="1:8">
      <c r="A38" s="580"/>
      <c r="B38" t="s">
        <v>64</v>
      </c>
      <c r="C38" t="s">
        <v>240</v>
      </c>
    </row>
    <row r="39" spans="1:8">
      <c r="A39" s="580"/>
    </row>
    <row r="40" spans="1:8">
      <c r="B40" t="s">
        <v>180</v>
      </c>
      <c r="C40" t="s">
        <v>276</v>
      </c>
    </row>
    <row r="41" spans="1:8">
      <c r="B41" t="s">
        <v>64</v>
      </c>
      <c r="C41" t="s">
        <v>240</v>
      </c>
    </row>
    <row r="42" spans="1:8">
      <c r="B42" t="s">
        <v>55</v>
      </c>
      <c r="C42" t="s">
        <v>251</v>
      </c>
      <c r="H42" s="236" t="s">
        <v>272</v>
      </c>
    </row>
    <row r="43" spans="1:8">
      <c r="B43" t="s">
        <v>222</v>
      </c>
      <c r="C43" t="s">
        <v>252</v>
      </c>
    </row>
    <row r="44" spans="1:8">
      <c r="B44" t="s">
        <v>181</v>
      </c>
      <c r="C44" t="s">
        <v>253</v>
      </c>
    </row>
    <row r="45" spans="1:8">
      <c r="B45" t="s">
        <v>185</v>
      </c>
      <c r="C45" t="s">
        <v>254</v>
      </c>
    </row>
    <row r="46" spans="1:8">
      <c r="B46" t="s">
        <v>186</v>
      </c>
      <c r="C46" t="s">
        <v>255</v>
      </c>
    </row>
    <row r="47" spans="1:8">
      <c r="B47" t="s">
        <v>37</v>
      </c>
      <c r="C47" t="s">
        <v>256</v>
      </c>
    </row>
    <row r="48" spans="1:8">
      <c r="B48" t="s">
        <v>179</v>
      </c>
      <c r="C48" t="s">
        <v>257</v>
      </c>
    </row>
    <row r="50" spans="1:7">
      <c r="A50" s="270" t="s">
        <v>260</v>
      </c>
      <c r="B50" s="269"/>
      <c r="C50" s="269"/>
      <c r="D50" s="269"/>
      <c r="E50" s="269"/>
      <c r="F50" s="269"/>
      <c r="G50" s="269"/>
    </row>
    <row r="51" spans="1:7">
      <c r="B51" t="s">
        <v>85</v>
      </c>
      <c r="C51" t="s">
        <v>262</v>
      </c>
    </row>
    <row r="52" spans="1:7">
      <c r="B52" t="s">
        <v>31</v>
      </c>
      <c r="C52" t="s">
        <v>263</v>
      </c>
    </row>
    <row r="53" spans="1:7">
      <c r="B53" t="s">
        <v>26</v>
      </c>
      <c r="C53" t="s">
        <v>264</v>
      </c>
    </row>
    <row r="54" spans="1:7">
      <c r="B54" t="s">
        <v>258</v>
      </c>
      <c r="C54" t="s">
        <v>265</v>
      </c>
    </row>
    <row r="55" spans="1:7">
      <c r="B55" t="s">
        <v>259</v>
      </c>
      <c r="C55" t="s">
        <v>266</v>
      </c>
    </row>
    <row r="56" spans="1:7">
      <c r="B56" t="s">
        <v>30</v>
      </c>
      <c r="C56" t="s">
        <v>267</v>
      </c>
    </row>
    <row r="57" spans="1:7">
      <c r="B57" t="s">
        <v>27</v>
      </c>
      <c r="C57" t="s">
        <v>268</v>
      </c>
    </row>
    <row r="58" spans="1:7">
      <c r="B58" t="s">
        <v>28</v>
      </c>
      <c r="C58" t="s">
        <v>269</v>
      </c>
    </row>
    <row r="59" spans="1:7">
      <c r="B59" t="s">
        <v>29</v>
      </c>
      <c r="C59" t="s">
        <v>270</v>
      </c>
    </row>
    <row r="60" spans="1:7">
      <c r="B60" t="s">
        <v>180</v>
      </c>
      <c r="C60" t="s">
        <v>276</v>
      </c>
    </row>
    <row r="61" spans="1:7">
      <c r="B61" t="s">
        <v>55</v>
      </c>
      <c r="C61" t="s">
        <v>251</v>
      </c>
    </row>
    <row r="62" spans="1:7">
      <c r="B62" t="s">
        <v>182</v>
      </c>
      <c r="C62" t="s">
        <v>271</v>
      </c>
    </row>
    <row r="63" spans="1:7">
      <c r="B63" t="s">
        <v>183</v>
      </c>
      <c r="C63" t="s">
        <v>273</v>
      </c>
    </row>
    <row r="64" spans="1:7">
      <c r="B64" t="s">
        <v>209</v>
      </c>
      <c r="C64" t="s">
        <v>261</v>
      </c>
    </row>
  </sheetData>
  <mergeCells count="4">
    <mergeCell ref="G10:G13"/>
    <mergeCell ref="A20:A28"/>
    <mergeCell ref="A31:A39"/>
    <mergeCell ref="A1:N1"/>
  </mergeCells>
  <pageMargins left="0.7" right="0.7" top="0.75" bottom="0.75"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39997558519241921"/>
  </sheetPr>
  <dimension ref="A1:I30"/>
  <sheetViews>
    <sheetView workbookViewId="0">
      <selection activeCell="A21" sqref="A21"/>
    </sheetView>
  </sheetViews>
  <sheetFormatPr baseColWidth="10" defaultRowHeight="13"/>
  <cols>
    <col min="1" max="1" width="10.83203125" style="165"/>
    <col min="2" max="2" width="85.33203125" customWidth="1"/>
  </cols>
  <sheetData>
    <row r="1" spans="1:2">
      <c r="A1" s="165" t="s">
        <v>123</v>
      </c>
    </row>
    <row r="3" spans="1:2" ht="16" customHeight="1">
      <c r="A3" s="166">
        <v>39193</v>
      </c>
      <c r="B3" s="2" t="s">
        <v>103</v>
      </c>
    </row>
    <row r="4" spans="1:2" ht="16" customHeight="1">
      <c r="A4" s="167"/>
      <c r="B4" s="2" t="s">
        <v>83</v>
      </c>
    </row>
    <row r="5" spans="1:2" ht="16" customHeight="1">
      <c r="A5" s="166">
        <v>39193</v>
      </c>
      <c r="B5" s="2" t="s">
        <v>82</v>
      </c>
    </row>
    <row r="6" spans="1:2" ht="16" customHeight="1">
      <c r="A6" s="166">
        <v>39639</v>
      </c>
      <c r="B6" s="2" t="s">
        <v>121</v>
      </c>
    </row>
    <row r="7" spans="1:2" ht="16" customHeight="1">
      <c r="A7" s="166">
        <v>39645</v>
      </c>
      <c r="B7" s="2" t="s">
        <v>122</v>
      </c>
    </row>
    <row r="8" spans="1:2" ht="26" customHeight="1">
      <c r="A8" s="166">
        <v>39646</v>
      </c>
      <c r="B8" s="164" t="s">
        <v>126</v>
      </c>
    </row>
    <row r="9" spans="1:2" ht="45" customHeight="1">
      <c r="A9" s="168">
        <v>39646</v>
      </c>
      <c r="B9" s="164" t="s">
        <v>132</v>
      </c>
    </row>
    <row r="10" spans="1:2" s="164" customFormat="1" ht="39" customHeight="1">
      <c r="A10" s="168">
        <v>39646</v>
      </c>
      <c r="B10" s="164" t="s">
        <v>131</v>
      </c>
    </row>
    <row r="11" spans="1:2" ht="29" customHeight="1">
      <c r="A11" s="220">
        <v>39743</v>
      </c>
      <c r="B11" s="221" t="s">
        <v>177</v>
      </c>
    </row>
    <row r="12" spans="1:2" ht="38" customHeight="1">
      <c r="A12" s="166">
        <v>39751</v>
      </c>
      <c r="B12" s="164" t="s">
        <v>203</v>
      </c>
    </row>
    <row r="13" spans="1:2" ht="16" customHeight="1">
      <c r="A13" s="240">
        <v>39751</v>
      </c>
      <c r="B13" s="164" t="s">
        <v>204</v>
      </c>
    </row>
    <row r="14" spans="1:2" ht="16" customHeight="1">
      <c r="A14" s="240">
        <v>39751</v>
      </c>
      <c r="B14" s="164" t="s">
        <v>205</v>
      </c>
    </row>
    <row r="15" spans="1:2" ht="16" customHeight="1">
      <c r="A15" s="240">
        <v>39766</v>
      </c>
      <c r="B15" s="164" t="s">
        <v>288</v>
      </c>
    </row>
    <row r="16" spans="1:2" ht="28" customHeight="1">
      <c r="A16" s="166">
        <v>39854</v>
      </c>
      <c r="B16" s="164" t="s">
        <v>293</v>
      </c>
    </row>
    <row r="17" spans="1:9" ht="42" customHeight="1">
      <c r="A17" s="166">
        <v>40101</v>
      </c>
      <c r="B17" s="164" t="s">
        <v>311</v>
      </c>
    </row>
    <row r="18" spans="1:9" ht="16" customHeight="1">
      <c r="A18" s="240">
        <v>40725</v>
      </c>
      <c r="B18" s="164" t="s">
        <v>384</v>
      </c>
    </row>
    <row r="19" spans="1:9" ht="16" customHeight="1">
      <c r="A19" s="240">
        <v>40732</v>
      </c>
      <c r="B19" s="164" t="s">
        <v>400</v>
      </c>
    </row>
    <row r="20" spans="1:9" ht="16" customHeight="1">
      <c r="A20" s="240">
        <v>41762</v>
      </c>
      <c r="B20" s="164" t="s">
        <v>426</v>
      </c>
    </row>
    <row r="21" spans="1:9" ht="16" customHeight="1"/>
    <row r="22" spans="1:9" ht="16" customHeight="1"/>
    <row r="23" spans="1:9" ht="16" customHeight="1"/>
    <row r="24" spans="1:9" ht="16" customHeight="1"/>
    <row r="25" spans="1:9" ht="16" customHeight="1"/>
    <row r="26" spans="1:9" ht="16" customHeight="1"/>
    <row r="27" spans="1:9" ht="16" customHeight="1">
      <c r="G27" t="s">
        <v>295</v>
      </c>
      <c r="H27" t="s">
        <v>296</v>
      </c>
      <c r="I27" t="s">
        <v>297</v>
      </c>
    </row>
    <row r="28" spans="1:9" ht="14" customHeight="1">
      <c r="E28" t="s">
        <v>292</v>
      </c>
      <c r="F28" t="s">
        <v>294</v>
      </c>
      <c r="G28" s="295">
        <v>8.9999999999999998E-4</v>
      </c>
      <c r="H28" s="295">
        <v>0.20899999999999999</v>
      </c>
    </row>
    <row r="29" spans="1:9" ht="14" customHeight="1">
      <c r="F29" t="s">
        <v>298</v>
      </c>
      <c r="G29" s="295">
        <v>2.0999999999999999E-3</v>
      </c>
      <c r="H29" s="295">
        <v>0.12920000000000001</v>
      </c>
    </row>
    <row r="30" spans="1:9" ht="14" customHeight="1">
      <c r="F30" t="s">
        <v>299</v>
      </c>
      <c r="G30" s="295">
        <v>6.0000000000000001E-3</v>
      </c>
      <c r="H30" s="295">
        <v>0.187</v>
      </c>
      <c r="I30" s="295">
        <v>0.432</v>
      </c>
    </row>
  </sheetData>
  <phoneticPr fontId="11" type="noConversion"/>
  <pageMargins left="0.7" right="0.7" top="0.75" bottom="0.75" header="0.5" footer="0.5"/>
  <pageSetup orientation="portrait" horizontalDpi="4294967292" verticalDpi="4294967292"/>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Instructions</vt:lpstr>
      <vt:lpstr>Picking Information</vt:lpstr>
      <vt:lpstr>He Data</vt:lpstr>
      <vt:lpstr>ICPMS Import</vt:lpstr>
      <vt:lpstr>Normals</vt:lpstr>
      <vt:lpstr>ICPMS Data</vt:lpstr>
      <vt:lpstr>Spike Blanks</vt:lpstr>
      <vt:lpstr>Nb Blanks</vt:lpstr>
      <vt:lpstr>Multigrain Worksheet</vt:lpstr>
      <vt:lpstr>Calculations Page</vt:lpstr>
      <vt:lpstr>Alpha Ejection Compiler</vt:lpstr>
      <vt:lpstr>Alpha Ejection Calcs</vt:lpstr>
      <vt:lpstr>Alpha Ejection Constants</vt:lpstr>
      <vt:lpstr>Complete Summary Table</vt:lpstr>
      <vt:lpstr>Explanation</vt:lpstr>
      <vt:lpstr>Revision History</vt:lpstr>
      <vt:lpstr>'He Data'!_17072008_1423</vt:lpstr>
      <vt:lpstr>'He Data'!_17072008_1424</vt:lpstr>
    </vt:vector>
  </TitlesOfParts>
  <Manager/>
  <Company>University of Colorado</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James Metcalf</dc:creator>
  <cp:keywords/>
  <dc:description/>
  <cp:lastModifiedBy>James Metcalf</cp:lastModifiedBy>
  <cp:lastPrinted>2008-10-20T18:55:54Z</cp:lastPrinted>
  <dcterms:created xsi:type="dcterms:W3CDTF">2008-07-16T15:39:35Z</dcterms:created>
  <dcterms:modified xsi:type="dcterms:W3CDTF">2019-11-22T19:09:49Z</dcterms:modified>
  <cp:category/>
</cp:coreProperties>
</file>